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3rd" sheetId="10" r:id="rId3"/>
    <sheet name="Marks Entry 4th" sheetId="21" r:id="rId4"/>
    <sheet name="Result Sheet" sheetId="17" r:id="rId5"/>
    <sheet name="Green sheet" sheetId="28" r:id="rId6"/>
    <sheet name="Teacher &amp; Cat. Wise Result" sheetId="23" r:id="rId7"/>
    <sheet name="Result Aggregate" sheetId="24" r:id="rId8"/>
    <sheet name="Full Marksheet" sheetId="26" r:id="rId9"/>
    <sheet name="Duble sheet Report Card" sheetId="27" r:id="rId10"/>
  </sheets>
  <definedNames>
    <definedName name="Mark">'Marks Entry 3rd'!$I$7:$AY$407</definedName>
    <definedName name="Marks">'Result Sheet'!$B$8:$DZ$207</definedName>
    <definedName name="MKPIC">INDEX('Master sheet'!$H$23,MATCH('Master sheet'!$E$20,'Master sheet'!$G$23,0))</definedName>
    <definedName name="Picture">INDEX('Master sheet'!$H$23,MATCH('Master sheet'!$E$20,'Master sheet'!$G$23,0))</definedName>
    <definedName name="_xlnm.Print_Area" localSheetId="9">'Duble sheet Report Card'!$B$1:$AF$29,'Duble sheet Report Card'!$B$31:$AF$59,'Duble sheet Report Card'!$B$61:$AF$89,'Duble sheet Report Card'!$B$91:$AF$119,'Duble sheet Report Card'!$B$121:$AF$149,'Duble sheet Report Card'!$B$151:$AF$179,'Duble sheet Report Card'!$B$181:$AF$209,'Duble sheet Report Card'!$B$211:$AF$239,'Duble sheet Report Card'!$B$241:$AF$269,'Duble sheet Report Card'!$B$271:$AF$299,'Duble sheet Report Card'!$AH$1:$AL$6,'Duble sheet Report Card'!$AI$13:$AL$19</definedName>
    <definedName name="_xlnm.Print_Area" localSheetId="8">'Full Marksheet'!$B$1:$P$32,'Full Marksheet'!$B$34:$P$65,'Full Marksheet'!$B$67:$P$98,'Full Marksheet'!$B$100:$P$131,'Full Marksheet'!$B$133:$P$164,'Full Marksheet'!$B$166:$P$197,'Full Marksheet'!$B$199:$P$230,'Full Marksheet'!$B$232:$P$263,'Full Marksheet'!$B$265:$P$296,'Full Marksheet'!$B$298:$P$329,'Full Marksheet'!$T$2:$V$10</definedName>
    <definedName name="_xlnm.Print_Area" localSheetId="5">'Green sheet'!$A$1:$AA$219</definedName>
    <definedName name="_xlnm.Print_Area" localSheetId="7">'Result Aggregate'!$A$1:$W$213</definedName>
    <definedName name="_xlnm.Print_Area" localSheetId="4">'Result Sheet'!$A$2:$DZ$218</definedName>
    <definedName name="_xlnm.Print_Area" localSheetId="6">'Teacher &amp; Cat. Wise Result'!$A$1:$O$17,'Teacher &amp; Cat. Wise Result'!$A$19:$O$37</definedName>
    <definedName name="sessional">'Marks Entry 3rd'!$BZ$7:$CN$407</definedName>
    <definedName name="Sub">'Marks Entry 3rd'!$BK$21:$BK$66</definedName>
    <definedName name="Subject">'Marks Entry 3rd'!$CP$1:$CP$8</definedName>
    <definedName name="subject1">'Marks Entry 3rd'!$CR$1:$CR$4</definedName>
    <definedName name="subject2">'Marks Entry 3rd'!$CS$1:$CS$3</definedName>
    <definedName name="subject5">'Green sheet'!$AN$8:$AN$16</definedName>
  </definedNames>
  <calcPr calcId="124519"/>
</workbook>
</file>

<file path=xl/calcChain.xml><?xml version="1.0" encoding="utf-8"?>
<calcChain xmlns="http://schemas.openxmlformats.org/spreadsheetml/2006/main">
  <c r="F212" i="24"/>
  <c r="L2"/>
  <c r="DY9" i="17" l="1"/>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DY49"/>
  <c r="DY50"/>
  <c r="DY51"/>
  <c r="DY52"/>
  <c r="DY53"/>
  <c r="DY54"/>
  <c r="DY55"/>
  <c r="DY56"/>
  <c r="DY57"/>
  <c r="DY58"/>
  <c r="DY59"/>
  <c r="DY60"/>
  <c r="DY61"/>
  <c r="DY62"/>
  <c r="DY63"/>
  <c r="DY64"/>
  <c r="DY65"/>
  <c r="DY66"/>
  <c r="DY67"/>
  <c r="DY68"/>
  <c r="DY69"/>
  <c r="DY70"/>
  <c r="DY71"/>
  <c r="DY72"/>
  <c r="DY73"/>
  <c r="DY74"/>
  <c r="DY75"/>
  <c r="DY76"/>
  <c r="DY77"/>
  <c r="DY78"/>
  <c r="DY79"/>
  <c r="DY80"/>
  <c r="DY81"/>
  <c r="DY82"/>
  <c r="DY83"/>
  <c r="DY84"/>
  <c r="DY85"/>
  <c r="DY86"/>
  <c r="DY87"/>
  <c r="DY88"/>
  <c r="DY89"/>
  <c r="DY90"/>
  <c r="DY91"/>
  <c r="DY92"/>
  <c r="DY93"/>
  <c r="DY94"/>
  <c r="DY95"/>
  <c r="DY96"/>
  <c r="DY97"/>
  <c r="DY98"/>
  <c r="DY99"/>
  <c r="DY100"/>
  <c r="DY101"/>
  <c r="DY102"/>
  <c r="DY103"/>
  <c r="DY104"/>
  <c r="DY105"/>
  <c r="DY106"/>
  <c r="DY107"/>
  <c r="DY108"/>
  <c r="DY109"/>
  <c r="DY110"/>
  <c r="DY111"/>
  <c r="DY112"/>
  <c r="DY113"/>
  <c r="DY114"/>
  <c r="DY115"/>
  <c r="DY116"/>
  <c r="DY117"/>
  <c r="DY118"/>
  <c r="DY119"/>
  <c r="DY120"/>
  <c r="DY121"/>
  <c r="DY122"/>
  <c r="DY123"/>
  <c r="DY124"/>
  <c r="DY125"/>
  <c r="DY126"/>
  <c r="DY127"/>
  <c r="DY128"/>
  <c r="DY129"/>
  <c r="DY130"/>
  <c r="DY131"/>
  <c r="DY132"/>
  <c r="DY133"/>
  <c r="DY134"/>
  <c r="DY135"/>
  <c r="DY136"/>
  <c r="DY137"/>
  <c r="DY138"/>
  <c r="DY139"/>
  <c r="DY140"/>
  <c r="DY141"/>
  <c r="DY142"/>
  <c r="DY143"/>
  <c r="DY144"/>
  <c r="DY145"/>
  <c r="DY146"/>
  <c r="DY147"/>
  <c r="DY148"/>
  <c r="DY149"/>
  <c r="DY150"/>
  <c r="DY151"/>
  <c r="DY152"/>
  <c r="DY153"/>
  <c r="DY154"/>
  <c r="DY155"/>
  <c r="DY156"/>
  <c r="DY157"/>
  <c r="DY158"/>
  <c r="DY159"/>
  <c r="DY160"/>
  <c r="DY161"/>
  <c r="DY162"/>
  <c r="DY163"/>
  <c r="DY164"/>
  <c r="DY165"/>
  <c r="DY166"/>
  <c r="DY167"/>
  <c r="DY168"/>
  <c r="DY169"/>
  <c r="DY170"/>
  <c r="DY171"/>
  <c r="DY172"/>
  <c r="DY173"/>
  <c r="DY174"/>
  <c r="DY175"/>
  <c r="DY176"/>
  <c r="DY177"/>
  <c r="DY178"/>
  <c r="DY179"/>
  <c r="DY180"/>
  <c r="DY181"/>
  <c r="DY182"/>
  <c r="DY183"/>
  <c r="DY184"/>
  <c r="DY185"/>
  <c r="DY186"/>
  <c r="DY187"/>
  <c r="DY188"/>
  <c r="DY189"/>
  <c r="DY190"/>
  <c r="DY191"/>
  <c r="DY192"/>
  <c r="DY193"/>
  <c r="DY194"/>
  <c r="DY195"/>
  <c r="DY196"/>
  <c r="DY197"/>
  <c r="DY198"/>
  <c r="DY199"/>
  <c r="DY200"/>
  <c r="DY201"/>
  <c r="DY202"/>
  <c r="DY203"/>
  <c r="DY204"/>
  <c r="DY205"/>
  <c r="DY206"/>
  <c r="DY207"/>
  <c r="DY8"/>
  <c r="DQ9"/>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DQ49"/>
  <c r="DQ50"/>
  <c r="DQ51"/>
  <c r="DQ52"/>
  <c r="DQ53"/>
  <c r="DQ54"/>
  <c r="DQ55"/>
  <c r="DQ56"/>
  <c r="DQ57"/>
  <c r="DQ58"/>
  <c r="DQ59"/>
  <c r="DQ60"/>
  <c r="DQ61"/>
  <c r="DQ62"/>
  <c r="DQ63"/>
  <c r="DQ64"/>
  <c r="DQ65"/>
  <c r="DQ66"/>
  <c r="DQ67"/>
  <c r="DQ68"/>
  <c r="DQ69"/>
  <c r="DQ70"/>
  <c r="DQ71"/>
  <c r="DQ72"/>
  <c r="DQ73"/>
  <c r="DQ74"/>
  <c r="DQ75"/>
  <c r="DQ76"/>
  <c r="DQ77"/>
  <c r="DQ78"/>
  <c r="DQ79"/>
  <c r="DQ80"/>
  <c r="DQ81"/>
  <c r="DQ82"/>
  <c r="DQ83"/>
  <c r="DQ84"/>
  <c r="DQ85"/>
  <c r="DQ86"/>
  <c r="DQ87"/>
  <c r="DQ88"/>
  <c r="DQ89"/>
  <c r="DQ90"/>
  <c r="DQ91"/>
  <c r="DQ92"/>
  <c r="DQ93"/>
  <c r="DQ94"/>
  <c r="DQ95"/>
  <c r="DQ96"/>
  <c r="DQ97"/>
  <c r="DQ98"/>
  <c r="DQ99"/>
  <c r="DQ100"/>
  <c r="DQ101"/>
  <c r="DQ102"/>
  <c r="DQ103"/>
  <c r="DQ104"/>
  <c r="DQ105"/>
  <c r="DQ106"/>
  <c r="DQ107"/>
  <c r="DQ108"/>
  <c r="DQ109"/>
  <c r="DQ110"/>
  <c r="DQ111"/>
  <c r="DQ112"/>
  <c r="DQ113"/>
  <c r="DQ114"/>
  <c r="DQ115"/>
  <c r="DQ116"/>
  <c r="DQ117"/>
  <c r="DQ118"/>
  <c r="DQ119"/>
  <c r="DQ120"/>
  <c r="DQ121"/>
  <c r="DQ122"/>
  <c r="DQ123"/>
  <c r="DQ124"/>
  <c r="DQ125"/>
  <c r="DQ126"/>
  <c r="DQ127"/>
  <c r="DQ128"/>
  <c r="DQ129"/>
  <c r="DQ130"/>
  <c r="DQ131"/>
  <c r="DQ132"/>
  <c r="DQ133"/>
  <c r="DQ134"/>
  <c r="DQ135"/>
  <c r="DQ136"/>
  <c r="DQ137"/>
  <c r="DQ138"/>
  <c r="DQ139"/>
  <c r="DQ140"/>
  <c r="DQ141"/>
  <c r="DQ142"/>
  <c r="DQ143"/>
  <c r="DQ144"/>
  <c r="DQ145"/>
  <c r="DQ146"/>
  <c r="DQ147"/>
  <c r="DQ148"/>
  <c r="DQ149"/>
  <c r="DQ150"/>
  <c r="DQ151"/>
  <c r="DQ152"/>
  <c r="DQ153"/>
  <c r="DQ154"/>
  <c r="DQ155"/>
  <c r="DQ156"/>
  <c r="DQ157"/>
  <c r="DQ158"/>
  <c r="DQ159"/>
  <c r="DQ160"/>
  <c r="DQ161"/>
  <c r="DQ162"/>
  <c r="DQ163"/>
  <c r="DQ164"/>
  <c r="DQ165"/>
  <c r="DQ166"/>
  <c r="DQ167"/>
  <c r="DQ168"/>
  <c r="DQ169"/>
  <c r="DQ170"/>
  <c r="DQ171"/>
  <c r="DQ172"/>
  <c r="DQ173"/>
  <c r="DQ174"/>
  <c r="DQ175"/>
  <c r="DQ176"/>
  <c r="DQ177"/>
  <c r="DQ178"/>
  <c r="DQ179"/>
  <c r="DQ180"/>
  <c r="DQ181"/>
  <c r="DQ182"/>
  <c r="DQ183"/>
  <c r="DQ184"/>
  <c r="DQ185"/>
  <c r="DQ186"/>
  <c r="DQ187"/>
  <c r="DQ188"/>
  <c r="DQ189"/>
  <c r="DQ190"/>
  <c r="DQ191"/>
  <c r="DQ192"/>
  <c r="DQ193"/>
  <c r="DQ194"/>
  <c r="DQ195"/>
  <c r="DQ196"/>
  <c r="DQ197"/>
  <c r="DQ198"/>
  <c r="DQ199"/>
  <c r="DQ200"/>
  <c r="DQ201"/>
  <c r="DQ202"/>
  <c r="DQ203"/>
  <c r="DQ204"/>
  <c r="DQ205"/>
  <c r="DQ206"/>
  <c r="DQ207"/>
  <c r="DQ8"/>
  <c r="DM9"/>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DM49"/>
  <c r="DM50"/>
  <c r="DM51"/>
  <c r="DM52"/>
  <c r="DM53"/>
  <c r="DM54"/>
  <c r="DM55"/>
  <c r="DM56"/>
  <c r="DM57"/>
  <c r="DM58"/>
  <c r="DM59"/>
  <c r="DM60"/>
  <c r="DM61"/>
  <c r="DM62"/>
  <c r="DM63"/>
  <c r="DM64"/>
  <c r="DM65"/>
  <c r="DM66"/>
  <c r="DM67"/>
  <c r="DM68"/>
  <c r="DM69"/>
  <c r="DM70"/>
  <c r="DM71"/>
  <c r="DM72"/>
  <c r="DM73"/>
  <c r="DM74"/>
  <c r="DM75"/>
  <c r="DM76"/>
  <c r="DM77"/>
  <c r="DM78"/>
  <c r="DM79"/>
  <c r="DM80"/>
  <c r="DM81"/>
  <c r="DM82"/>
  <c r="DM83"/>
  <c r="DM84"/>
  <c r="DM85"/>
  <c r="DM86"/>
  <c r="DM87"/>
  <c r="DM88"/>
  <c r="DM89"/>
  <c r="DM90"/>
  <c r="DM91"/>
  <c r="DM92"/>
  <c r="DM93"/>
  <c r="DM94"/>
  <c r="DM95"/>
  <c r="DM96"/>
  <c r="DM97"/>
  <c r="DM98"/>
  <c r="DM99"/>
  <c r="DM100"/>
  <c r="DM101"/>
  <c r="DM102"/>
  <c r="DM103"/>
  <c r="DM104"/>
  <c r="DM105"/>
  <c r="DM106"/>
  <c r="DM107"/>
  <c r="DM108"/>
  <c r="DM109"/>
  <c r="DM110"/>
  <c r="DM111"/>
  <c r="DM112"/>
  <c r="DM113"/>
  <c r="DM114"/>
  <c r="DM115"/>
  <c r="DM116"/>
  <c r="DM117"/>
  <c r="DM118"/>
  <c r="DM119"/>
  <c r="DM120"/>
  <c r="DM121"/>
  <c r="DM122"/>
  <c r="DM123"/>
  <c r="DM124"/>
  <c r="DM125"/>
  <c r="DM126"/>
  <c r="DM127"/>
  <c r="DM128"/>
  <c r="DM129"/>
  <c r="DM130"/>
  <c r="DM131"/>
  <c r="DM132"/>
  <c r="DM133"/>
  <c r="DM134"/>
  <c r="DM135"/>
  <c r="DM136"/>
  <c r="DM137"/>
  <c r="DM138"/>
  <c r="DM139"/>
  <c r="DM140"/>
  <c r="DM141"/>
  <c r="DM142"/>
  <c r="DM143"/>
  <c r="DM144"/>
  <c r="DM145"/>
  <c r="DM146"/>
  <c r="DM147"/>
  <c r="DM148"/>
  <c r="DM149"/>
  <c r="DM150"/>
  <c r="DM151"/>
  <c r="DM152"/>
  <c r="DM153"/>
  <c r="DM154"/>
  <c r="DM155"/>
  <c r="DM156"/>
  <c r="DM157"/>
  <c r="DM158"/>
  <c r="DM159"/>
  <c r="DM160"/>
  <c r="DM161"/>
  <c r="DM162"/>
  <c r="DM163"/>
  <c r="DM164"/>
  <c r="DM165"/>
  <c r="DM166"/>
  <c r="DM167"/>
  <c r="DM168"/>
  <c r="DM169"/>
  <c r="DM170"/>
  <c r="DM171"/>
  <c r="DM172"/>
  <c r="DM173"/>
  <c r="DM174"/>
  <c r="DM175"/>
  <c r="DM176"/>
  <c r="DM177"/>
  <c r="DM178"/>
  <c r="DM179"/>
  <c r="DM180"/>
  <c r="DM181"/>
  <c r="DM182"/>
  <c r="DM183"/>
  <c r="DM184"/>
  <c r="DM185"/>
  <c r="DM186"/>
  <c r="DM187"/>
  <c r="DM188"/>
  <c r="DM189"/>
  <c r="DM190"/>
  <c r="DM191"/>
  <c r="DM192"/>
  <c r="DM193"/>
  <c r="DM194"/>
  <c r="DM195"/>
  <c r="DM196"/>
  <c r="DM197"/>
  <c r="DM198"/>
  <c r="DM199"/>
  <c r="DM200"/>
  <c r="DM201"/>
  <c r="DM202"/>
  <c r="DM203"/>
  <c r="DM204"/>
  <c r="DM205"/>
  <c r="DM206"/>
  <c r="DM207"/>
  <c r="DM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E103"/>
  <c r="CE104"/>
  <c r="CE105"/>
  <c r="CE106"/>
  <c r="CE107"/>
  <c r="CE108"/>
  <c r="CE109"/>
  <c r="CE110"/>
  <c r="CE111"/>
  <c r="CE112"/>
  <c r="CE113"/>
  <c r="CE114"/>
  <c r="CE115"/>
  <c r="CE116"/>
  <c r="CE117"/>
  <c r="CE118"/>
  <c r="CE119"/>
  <c r="CE120"/>
  <c r="CE121"/>
  <c r="CE122"/>
  <c r="CE123"/>
  <c r="CE124"/>
  <c r="CE125"/>
  <c r="CE126"/>
  <c r="CE127"/>
  <c r="CE128"/>
  <c r="CE129"/>
  <c r="CE130"/>
  <c r="CE131"/>
  <c r="CE132"/>
  <c r="CE133"/>
  <c r="CE134"/>
  <c r="CE135"/>
  <c r="CE136"/>
  <c r="CE137"/>
  <c r="CE138"/>
  <c r="CE139"/>
  <c r="CE140"/>
  <c r="CE141"/>
  <c r="CE142"/>
  <c r="CE143"/>
  <c r="CE144"/>
  <c r="CE145"/>
  <c r="CE146"/>
  <c r="CE147"/>
  <c r="CE148"/>
  <c r="CE149"/>
  <c r="CE150"/>
  <c r="CE151"/>
  <c r="CE152"/>
  <c r="CE153"/>
  <c r="CE154"/>
  <c r="CE155"/>
  <c r="CE156"/>
  <c r="CE157"/>
  <c r="CE158"/>
  <c r="CE159"/>
  <c r="CE160"/>
  <c r="CE161"/>
  <c r="CE162"/>
  <c r="CE163"/>
  <c r="CE164"/>
  <c r="CE165"/>
  <c r="CE166"/>
  <c r="CE167"/>
  <c r="CE168"/>
  <c r="CE169"/>
  <c r="CE170"/>
  <c r="CE171"/>
  <c r="CE172"/>
  <c r="CE173"/>
  <c r="CE174"/>
  <c r="CE175"/>
  <c r="CE176"/>
  <c r="CE177"/>
  <c r="CE178"/>
  <c r="CE179"/>
  <c r="CE180"/>
  <c r="CE181"/>
  <c r="CE182"/>
  <c r="CE183"/>
  <c r="CE184"/>
  <c r="CE185"/>
  <c r="CE186"/>
  <c r="CE187"/>
  <c r="CE188"/>
  <c r="CE189"/>
  <c r="CE190"/>
  <c r="CE191"/>
  <c r="CE192"/>
  <c r="CE193"/>
  <c r="CE194"/>
  <c r="CE195"/>
  <c r="CE196"/>
  <c r="CE197"/>
  <c r="CE198"/>
  <c r="CE199"/>
  <c r="CE200"/>
  <c r="CE201"/>
  <c r="CE202"/>
  <c r="CE203"/>
  <c r="CE204"/>
  <c r="CE205"/>
  <c r="CE206"/>
  <c r="CE207"/>
  <c r="CE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BM106"/>
  <c r="BM107"/>
  <c r="BM108"/>
  <c r="BM109"/>
  <c r="BM110"/>
  <c r="BM111"/>
  <c r="BM112"/>
  <c r="BM113"/>
  <c r="BM114"/>
  <c r="BM115"/>
  <c r="BM116"/>
  <c r="BM117"/>
  <c r="BM118"/>
  <c r="BM119"/>
  <c r="BM120"/>
  <c r="BM121"/>
  <c r="BM122"/>
  <c r="BM123"/>
  <c r="BM124"/>
  <c r="BM125"/>
  <c r="BM126"/>
  <c r="BM127"/>
  <c r="BM128"/>
  <c r="BM129"/>
  <c r="BM130"/>
  <c r="BM131"/>
  <c r="BM132"/>
  <c r="BM133"/>
  <c r="BM134"/>
  <c r="BM135"/>
  <c r="BM136"/>
  <c r="BM137"/>
  <c r="BM138"/>
  <c r="BM139"/>
  <c r="BM140"/>
  <c r="BM141"/>
  <c r="BM142"/>
  <c r="BM143"/>
  <c r="BM144"/>
  <c r="BM145"/>
  <c r="BM146"/>
  <c r="BM147"/>
  <c r="BM148"/>
  <c r="BM149"/>
  <c r="BM150"/>
  <c r="BM151"/>
  <c r="BM152"/>
  <c r="BM153"/>
  <c r="BM154"/>
  <c r="BM155"/>
  <c r="BM156"/>
  <c r="BM157"/>
  <c r="BM158"/>
  <c r="BM159"/>
  <c r="BM160"/>
  <c r="BM161"/>
  <c r="BM162"/>
  <c r="BM163"/>
  <c r="BM164"/>
  <c r="BM165"/>
  <c r="BM166"/>
  <c r="BM167"/>
  <c r="BM168"/>
  <c r="BM169"/>
  <c r="BM170"/>
  <c r="BM171"/>
  <c r="BM172"/>
  <c r="BM173"/>
  <c r="BM174"/>
  <c r="BM175"/>
  <c r="BM176"/>
  <c r="BM177"/>
  <c r="BM178"/>
  <c r="BM179"/>
  <c r="BM180"/>
  <c r="BM181"/>
  <c r="BM182"/>
  <c r="BM183"/>
  <c r="BM184"/>
  <c r="BM185"/>
  <c r="BM186"/>
  <c r="BM187"/>
  <c r="BM188"/>
  <c r="BM189"/>
  <c r="BM190"/>
  <c r="BM191"/>
  <c r="BM192"/>
  <c r="BM193"/>
  <c r="BM194"/>
  <c r="BM195"/>
  <c r="BM196"/>
  <c r="BM197"/>
  <c r="BM198"/>
  <c r="BM199"/>
  <c r="BM200"/>
  <c r="BM201"/>
  <c r="BM202"/>
  <c r="BM203"/>
  <c r="BM204"/>
  <c r="BM205"/>
  <c r="BM206"/>
  <c r="BM207"/>
  <c r="BM8"/>
  <c r="AU9"/>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AU49"/>
  <c r="AU50"/>
  <c r="AU51"/>
  <c r="AU52"/>
  <c r="AU53"/>
  <c r="AU54"/>
  <c r="AU55"/>
  <c r="AU56"/>
  <c r="AU57"/>
  <c r="AU58"/>
  <c r="AU59"/>
  <c r="AU60"/>
  <c r="AU61"/>
  <c r="AU62"/>
  <c r="AU63"/>
  <c r="AU64"/>
  <c r="AU65"/>
  <c r="AU66"/>
  <c r="AU67"/>
  <c r="AU68"/>
  <c r="AU69"/>
  <c r="AU70"/>
  <c r="AU71"/>
  <c r="AU72"/>
  <c r="AU73"/>
  <c r="AU74"/>
  <c r="AU75"/>
  <c r="AU76"/>
  <c r="AU77"/>
  <c r="AU78"/>
  <c r="AU79"/>
  <c r="AU80"/>
  <c r="AU81"/>
  <c r="AU82"/>
  <c r="AU83"/>
  <c r="AU84"/>
  <c r="AU85"/>
  <c r="AU86"/>
  <c r="AU87"/>
  <c r="AU88"/>
  <c r="AU89"/>
  <c r="AU90"/>
  <c r="AU91"/>
  <c r="AU92"/>
  <c r="AU93"/>
  <c r="AU94"/>
  <c r="AU95"/>
  <c r="AU96"/>
  <c r="AU97"/>
  <c r="AU98"/>
  <c r="AU99"/>
  <c r="AU100"/>
  <c r="AU101"/>
  <c r="AU102"/>
  <c r="AU103"/>
  <c r="AU104"/>
  <c r="AU105"/>
  <c r="AU106"/>
  <c r="AU107"/>
  <c r="AU108"/>
  <c r="AU109"/>
  <c r="AU110"/>
  <c r="AU111"/>
  <c r="AU112"/>
  <c r="AU113"/>
  <c r="AU114"/>
  <c r="AU115"/>
  <c r="AU116"/>
  <c r="AU117"/>
  <c r="AU118"/>
  <c r="AU119"/>
  <c r="AU120"/>
  <c r="AU121"/>
  <c r="AU122"/>
  <c r="AU123"/>
  <c r="AU124"/>
  <c r="AU125"/>
  <c r="AU126"/>
  <c r="AU127"/>
  <c r="AU128"/>
  <c r="AU129"/>
  <c r="AU130"/>
  <c r="AU131"/>
  <c r="AU132"/>
  <c r="AU133"/>
  <c r="AU134"/>
  <c r="AU135"/>
  <c r="AU136"/>
  <c r="AU137"/>
  <c r="AU138"/>
  <c r="AU139"/>
  <c r="AU140"/>
  <c r="AU141"/>
  <c r="AU142"/>
  <c r="AU143"/>
  <c r="AU144"/>
  <c r="AU145"/>
  <c r="AU146"/>
  <c r="AU147"/>
  <c r="AU148"/>
  <c r="AU149"/>
  <c r="AU150"/>
  <c r="AU151"/>
  <c r="AU152"/>
  <c r="AU153"/>
  <c r="AU154"/>
  <c r="AU155"/>
  <c r="AU156"/>
  <c r="AU157"/>
  <c r="AU158"/>
  <c r="AU159"/>
  <c r="AU160"/>
  <c r="AU161"/>
  <c r="AU162"/>
  <c r="AU163"/>
  <c r="AU164"/>
  <c r="AU165"/>
  <c r="AU166"/>
  <c r="AU167"/>
  <c r="AU168"/>
  <c r="AU169"/>
  <c r="AU170"/>
  <c r="AU171"/>
  <c r="AU172"/>
  <c r="AU173"/>
  <c r="AU174"/>
  <c r="AU175"/>
  <c r="AU176"/>
  <c r="AU177"/>
  <c r="AU178"/>
  <c r="AU179"/>
  <c r="AU180"/>
  <c r="AU181"/>
  <c r="AU182"/>
  <c r="AU183"/>
  <c r="AU184"/>
  <c r="AU185"/>
  <c r="AU186"/>
  <c r="AU187"/>
  <c r="AU188"/>
  <c r="AU189"/>
  <c r="AU190"/>
  <c r="AU191"/>
  <c r="AU192"/>
  <c r="AU193"/>
  <c r="AU194"/>
  <c r="AU195"/>
  <c r="AU196"/>
  <c r="AU197"/>
  <c r="AU198"/>
  <c r="AU199"/>
  <c r="AU200"/>
  <c r="AU201"/>
  <c r="AU202"/>
  <c r="AU203"/>
  <c r="AU204"/>
  <c r="AU205"/>
  <c r="AU206"/>
  <c r="AU207"/>
  <c r="AU8"/>
  <c r="AC9"/>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179"/>
  <c r="AC180"/>
  <c r="AC181"/>
  <c r="AC182"/>
  <c r="AC183"/>
  <c r="AC184"/>
  <c r="AC185"/>
  <c r="AC186"/>
  <c r="AC187"/>
  <c r="AC188"/>
  <c r="AC189"/>
  <c r="AC190"/>
  <c r="AC191"/>
  <c r="AC192"/>
  <c r="AC193"/>
  <c r="AC194"/>
  <c r="AC195"/>
  <c r="AC196"/>
  <c r="AC197"/>
  <c r="AC198"/>
  <c r="AC199"/>
  <c r="AC200"/>
  <c r="AC201"/>
  <c r="AC202"/>
  <c r="AC203"/>
  <c r="AC204"/>
  <c r="AC205"/>
  <c r="AC206"/>
  <c r="AC207"/>
  <c r="AC8"/>
  <c r="CO8"/>
  <c r="CN8"/>
  <c r="CM8"/>
  <c r="CC9"/>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CC49"/>
  <c r="CC50"/>
  <c r="CC51"/>
  <c r="CC52"/>
  <c r="CC53"/>
  <c r="CC54"/>
  <c r="CC55"/>
  <c r="CC56"/>
  <c r="CC57"/>
  <c r="CC58"/>
  <c r="CC59"/>
  <c r="CC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110"/>
  <c r="CC111"/>
  <c r="CC112"/>
  <c r="CC113"/>
  <c r="CC114"/>
  <c r="CC115"/>
  <c r="CC116"/>
  <c r="CC117"/>
  <c r="CC118"/>
  <c r="CC119"/>
  <c r="CC120"/>
  <c r="CC121"/>
  <c r="CC122"/>
  <c r="CC123"/>
  <c r="CC124"/>
  <c r="CC125"/>
  <c r="CC126"/>
  <c r="CC127"/>
  <c r="CC128"/>
  <c r="CC129"/>
  <c r="CC130"/>
  <c r="CC131"/>
  <c r="CC132"/>
  <c r="CC133"/>
  <c r="CC134"/>
  <c r="CC135"/>
  <c r="CC136"/>
  <c r="CC137"/>
  <c r="CC138"/>
  <c r="CC139"/>
  <c r="CC140"/>
  <c r="CC141"/>
  <c r="CC142"/>
  <c r="CC143"/>
  <c r="CC144"/>
  <c r="CC145"/>
  <c r="CC146"/>
  <c r="CC147"/>
  <c r="CC148"/>
  <c r="CC149"/>
  <c r="CC150"/>
  <c r="CC151"/>
  <c r="CC152"/>
  <c r="CC153"/>
  <c r="CC154"/>
  <c r="CC155"/>
  <c r="CC156"/>
  <c r="CC157"/>
  <c r="CC158"/>
  <c r="CC159"/>
  <c r="CC160"/>
  <c r="CC161"/>
  <c r="CC162"/>
  <c r="CC163"/>
  <c r="CC164"/>
  <c r="CC165"/>
  <c r="CC166"/>
  <c r="CC167"/>
  <c r="CC168"/>
  <c r="CC169"/>
  <c r="CC170"/>
  <c r="CC171"/>
  <c r="CC172"/>
  <c r="CC173"/>
  <c r="CC174"/>
  <c r="CC175"/>
  <c r="CC176"/>
  <c r="CC177"/>
  <c r="CC178"/>
  <c r="CC179"/>
  <c r="CC180"/>
  <c r="CC181"/>
  <c r="CC182"/>
  <c r="CC183"/>
  <c r="CC184"/>
  <c r="CC185"/>
  <c r="CC186"/>
  <c r="CC187"/>
  <c r="CC188"/>
  <c r="CC189"/>
  <c r="CC190"/>
  <c r="CC191"/>
  <c r="CC192"/>
  <c r="CC193"/>
  <c r="CC194"/>
  <c r="CC195"/>
  <c r="CC196"/>
  <c r="CC197"/>
  <c r="CC198"/>
  <c r="CC199"/>
  <c r="CC200"/>
  <c r="CC201"/>
  <c r="CC202"/>
  <c r="CC203"/>
  <c r="CC204"/>
  <c r="CC205"/>
  <c r="CC206"/>
  <c r="CC207"/>
  <c r="CC8"/>
  <c r="BZ9"/>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BZ49"/>
  <c r="BZ50"/>
  <c r="BZ51"/>
  <c r="BZ52"/>
  <c r="BZ53"/>
  <c r="BZ54"/>
  <c r="BZ55"/>
  <c r="BZ56"/>
  <c r="BZ57"/>
  <c r="BZ58"/>
  <c r="BZ59"/>
  <c r="BZ60"/>
  <c r="BZ61"/>
  <c r="BZ62"/>
  <c r="BZ63"/>
  <c r="BZ64"/>
  <c r="BZ65"/>
  <c r="BZ66"/>
  <c r="BZ67"/>
  <c r="BZ68"/>
  <c r="BZ69"/>
  <c r="BZ70"/>
  <c r="BZ71"/>
  <c r="BZ72"/>
  <c r="BZ73"/>
  <c r="BZ74"/>
  <c r="BZ75"/>
  <c r="BZ76"/>
  <c r="BZ77"/>
  <c r="BZ78"/>
  <c r="BZ79"/>
  <c r="BZ80"/>
  <c r="BZ81"/>
  <c r="BZ82"/>
  <c r="BZ83"/>
  <c r="BZ84"/>
  <c r="BZ85"/>
  <c r="BZ86"/>
  <c r="BZ87"/>
  <c r="BZ88"/>
  <c r="BZ89"/>
  <c r="BZ90"/>
  <c r="BZ91"/>
  <c r="BZ92"/>
  <c r="BZ93"/>
  <c r="BZ94"/>
  <c r="BZ95"/>
  <c r="BZ96"/>
  <c r="BZ97"/>
  <c r="BZ98"/>
  <c r="BZ99"/>
  <c r="BZ100"/>
  <c r="BZ101"/>
  <c r="BZ102"/>
  <c r="BZ103"/>
  <c r="BZ104"/>
  <c r="BZ105"/>
  <c r="BZ106"/>
  <c r="BZ107"/>
  <c r="BZ108"/>
  <c r="BZ109"/>
  <c r="BZ110"/>
  <c r="BZ111"/>
  <c r="BZ112"/>
  <c r="BZ113"/>
  <c r="BZ114"/>
  <c r="BZ115"/>
  <c r="BZ116"/>
  <c r="BZ117"/>
  <c r="BZ118"/>
  <c r="BZ119"/>
  <c r="BZ120"/>
  <c r="BZ121"/>
  <c r="BZ122"/>
  <c r="BZ123"/>
  <c r="BZ124"/>
  <c r="BZ125"/>
  <c r="BZ126"/>
  <c r="BZ127"/>
  <c r="BZ128"/>
  <c r="BZ129"/>
  <c r="BZ130"/>
  <c r="BZ131"/>
  <c r="BZ132"/>
  <c r="BZ133"/>
  <c r="BZ134"/>
  <c r="BZ135"/>
  <c r="BZ136"/>
  <c r="BZ137"/>
  <c r="BZ138"/>
  <c r="BZ139"/>
  <c r="BZ140"/>
  <c r="BZ141"/>
  <c r="BZ142"/>
  <c r="BZ143"/>
  <c r="BZ144"/>
  <c r="BZ145"/>
  <c r="BZ146"/>
  <c r="BZ147"/>
  <c r="BZ148"/>
  <c r="BZ149"/>
  <c r="BZ150"/>
  <c r="BZ151"/>
  <c r="BZ152"/>
  <c r="BZ153"/>
  <c r="BZ154"/>
  <c r="BZ155"/>
  <c r="BZ156"/>
  <c r="BZ157"/>
  <c r="BZ158"/>
  <c r="BZ159"/>
  <c r="BZ160"/>
  <c r="BZ161"/>
  <c r="BZ162"/>
  <c r="BZ163"/>
  <c r="BZ164"/>
  <c r="BZ165"/>
  <c r="BZ166"/>
  <c r="BZ167"/>
  <c r="BZ168"/>
  <c r="BZ169"/>
  <c r="BZ170"/>
  <c r="BZ171"/>
  <c r="BZ172"/>
  <c r="BZ173"/>
  <c r="BZ174"/>
  <c r="BZ175"/>
  <c r="BZ176"/>
  <c r="BZ177"/>
  <c r="BZ178"/>
  <c r="BZ179"/>
  <c r="BZ180"/>
  <c r="BZ181"/>
  <c r="BZ182"/>
  <c r="BZ183"/>
  <c r="BZ184"/>
  <c r="BZ185"/>
  <c r="BZ186"/>
  <c r="BZ187"/>
  <c r="BZ188"/>
  <c r="BZ189"/>
  <c r="BZ190"/>
  <c r="BZ191"/>
  <c r="BZ192"/>
  <c r="BZ193"/>
  <c r="BZ194"/>
  <c r="BZ195"/>
  <c r="BZ196"/>
  <c r="BZ197"/>
  <c r="BZ198"/>
  <c r="BZ199"/>
  <c r="BZ200"/>
  <c r="BZ201"/>
  <c r="BZ202"/>
  <c r="BZ203"/>
  <c r="BZ204"/>
  <c r="BZ205"/>
  <c r="BZ206"/>
  <c r="BZ207"/>
  <c r="BZ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108"/>
  <c r="BK109"/>
  <c r="BK110"/>
  <c r="BK111"/>
  <c r="BK112"/>
  <c r="BK113"/>
  <c r="BK114"/>
  <c r="BK115"/>
  <c r="BK116"/>
  <c r="BK117"/>
  <c r="BK118"/>
  <c r="BK119"/>
  <c r="BK120"/>
  <c r="BK121"/>
  <c r="BK122"/>
  <c r="BK123"/>
  <c r="BK124"/>
  <c r="BK125"/>
  <c r="BK126"/>
  <c r="BK127"/>
  <c r="BK128"/>
  <c r="BK129"/>
  <c r="BK130"/>
  <c r="BK131"/>
  <c r="BK132"/>
  <c r="BK133"/>
  <c r="BK134"/>
  <c r="BK135"/>
  <c r="BK136"/>
  <c r="BK137"/>
  <c r="BK138"/>
  <c r="BK139"/>
  <c r="BK140"/>
  <c r="BK141"/>
  <c r="BK142"/>
  <c r="BK143"/>
  <c r="BK144"/>
  <c r="BK145"/>
  <c r="BK146"/>
  <c r="BK147"/>
  <c r="BK148"/>
  <c r="BK149"/>
  <c r="BK150"/>
  <c r="BK151"/>
  <c r="BK152"/>
  <c r="BK153"/>
  <c r="BK154"/>
  <c r="BK155"/>
  <c r="BK156"/>
  <c r="BK157"/>
  <c r="BK158"/>
  <c r="BK159"/>
  <c r="BK160"/>
  <c r="BK161"/>
  <c r="BK162"/>
  <c r="BK163"/>
  <c r="BK164"/>
  <c r="BK165"/>
  <c r="BK166"/>
  <c r="BK167"/>
  <c r="BK168"/>
  <c r="BK169"/>
  <c r="BK170"/>
  <c r="BK171"/>
  <c r="BK172"/>
  <c r="BK173"/>
  <c r="BK174"/>
  <c r="BK175"/>
  <c r="BK176"/>
  <c r="BK177"/>
  <c r="BK178"/>
  <c r="BK179"/>
  <c r="BK180"/>
  <c r="BK181"/>
  <c r="BK182"/>
  <c r="BK183"/>
  <c r="BK184"/>
  <c r="BK185"/>
  <c r="BK186"/>
  <c r="BK187"/>
  <c r="BK188"/>
  <c r="BK189"/>
  <c r="BK190"/>
  <c r="BK191"/>
  <c r="BK192"/>
  <c r="BK193"/>
  <c r="BK194"/>
  <c r="BK195"/>
  <c r="BK196"/>
  <c r="BK197"/>
  <c r="BK198"/>
  <c r="BK199"/>
  <c r="BK200"/>
  <c r="BK201"/>
  <c r="BK202"/>
  <c r="BK203"/>
  <c r="BK204"/>
  <c r="BK205"/>
  <c r="BK206"/>
  <c r="BK207"/>
  <c r="BK8"/>
  <c r="BI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I49"/>
  <c r="BI50"/>
  <c r="BI51"/>
  <c r="BI52"/>
  <c r="BI53"/>
  <c r="BI54"/>
  <c r="BI55"/>
  <c r="BI56"/>
  <c r="BI57"/>
  <c r="BI58"/>
  <c r="BI59"/>
  <c r="BI60"/>
  <c r="BI61"/>
  <c r="BI62"/>
  <c r="BI63"/>
  <c r="BI64"/>
  <c r="BI65"/>
  <c r="BI66"/>
  <c r="BI67"/>
  <c r="BI68"/>
  <c r="BI69"/>
  <c r="BI70"/>
  <c r="BI71"/>
  <c r="BI72"/>
  <c r="BI73"/>
  <c r="BI74"/>
  <c r="BI75"/>
  <c r="BI76"/>
  <c r="BI77"/>
  <c r="BI78"/>
  <c r="BI79"/>
  <c r="BI80"/>
  <c r="BI81"/>
  <c r="BI82"/>
  <c r="BI83"/>
  <c r="BI84"/>
  <c r="BI85"/>
  <c r="BI86"/>
  <c r="BI87"/>
  <c r="BI88"/>
  <c r="BI89"/>
  <c r="BI90"/>
  <c r="BI91"/>
  <c r="BI92"/>
  <c r="BI93"/>
  <c r="BI94"/>
  <c r="BI95"/>
  <c r="BI96"/>
  <c r="BI97"/>
  <c r="BI98"/>
  <c r="BI99"/>
  <c r="BI100"/>
  <c r="BI101"/>
  <c r="BI102"/>
  <c r="BI103"/>
  <c r="BI104"/>
  <c r="BI105"/>
  <c r="BI106"/>
  <c r="BI107"/>
  <c r="BI108"/>
  <c r="BI109"/>
  <c r="BI110"/>
  <c r="BI111"/>
  <c r="BI112"/>
  <c r="BI113"/>
  <c r="BI114"/>
  <c r="BI115"/>
  <c r="BI116"/>
  <c r="BI117"/>
  <c r="BI118"/>
  <c r="BI119"/>
  <c r="BI120"/>
  <c r="BI121"/>
  <c r="BI122"/>
  <c r="BI123"/>
  <c r="BI124"/>
  <c r="BI125"/>
  <c r="BI126"/>
  <c r="BI127"/>
  <c r="BI128"/>
  <c r="BI129"/>
  <c r="BI130"/>
  <c r="BI131"/>
  <c r="BI132"/>
  <c r="BI133"/>
  <c r="BI134"/>
  <c r="BI135"/>
  <c r="BI136"/>
  <c r="BI137"/>
  <c r="BI138"/>
  <c r="BI139"/>
  <c r="BI140"/>
  <c r="BI141"/>
  <c r="BI142"/>
  <c r="BI143"/>
  <c r="BI144"/>
  <c r="BI145"/>
  <c r="BI146"/>
  <c r="BI147"/>
  <c r="BI148"/>
  <c r="BI149"/>
  <c r="BI150"/>
  <c r="BI151"/>
  <c r="BI152"/>
  <c r="BI153"/>
  <c r="BI154"/>
  <c r="BI155"/>
  <c r="BI156"/>
  <c r="BI157"/>
  <c r="BI158"/>
  <c r="BI159"/>
  <c r="BI160"/>
  <c r="BI161"/>
  <c r="BI162"/>
  <c r="BI163"/>
  <c r="BI164"/>
  <c r="BI165"/>
  <c r="BI166"/>
  <c r="BI167"/>
  <c r="BI168"/>
  <c r="BI169"/>
  <c r="BI170"/>
  <c r="BI171"/>
  <c r="BI172"/>
  <c r="BI173"/>
  <c r="BI174"/>
  <c r="BI175"/>
  <c r="BI176"/>
  <c r="BI177"/>
  <c r="BI178"/>
  <c r="BI179"/>
  <c r="BI180"/>
  <c r="BI181"/>
  <c r="BI182"/>
  <c r="BI183"/>
  <c r="BI184"/>
  <c r="BI185"/>
  <c r="BI186"/>
  <c r="BI187"/>
  <c r="BI188"/>
  <c r="BI189"/>
  <c r="BI190"/>
  <c r="BI191"/>
  <c r="BI192"/>
  <c r="BI193"/>
  <c r="BI194"/>
  <c r="BI195"/>
  <c r="BI196"/>
  <c r="BI197"/>
  <c r="BI198"/>
  <c r="BI199"/>
  <c r="BI200"/>
  <c r="BI201"/>
  <c r="BI202"/>
  <c r="BI203"/>
  <c r="BI204"/>
  <c r="BI205"/>
  <c r="BI206"/>
  <c r="BI207"/>
  <c r="BI8"/>
  <c r="BH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H49"/>
  <c r="BH50"/>
  <c r="BH51"/>
  <c r="BH52"/>
  <c r="BH53"/>
  <c r="BH54"/>
  <c r="BH55"/>
  <c r="BH56"/>
  <c r="BH57"/>
  <c r="BH58"/>
  <c r="BH59"/>
  <c r="BH60"/>
  <c r="BH61"/>
  <c r="BH62"/>
  <c r="BH63"/>
  <c r="BH64"/>
  <c r="BH65"/>
  <c r="BH66"/>
  <c r="BH67"/>
  <c r="BH68"/>
  <c r="BH69"/>
  <c r="BH70"/>
  <c r="BH71"/>
  <c r="BH72"/>
  <c r="BH73"/>
  <c r="BH74"/>
  <c r="BH75"/>
  <c r="BH76"/>
  <c r="BH77"/>
  <c r="BH78"/>
  <c r="BH79"/>
  <c r="BH80"/>
  <c r="BH81"/>
  <c r="BH82"/>
  <c r="BH83"/>
  <c r="BH84"/>
  <c r="BH85"/>
  <c r="BH86"/>
  <c r="BH87"/>
  <c r="BH88"/>
  <c r="BH89"/>
  <c r="BH90"/>
  <c r="BH91"/>
  <c r="BH92"/>
  <c r="BH93"/>
  <c r="BH94"/>
  <c r="BH95"/>
  <c r="BH96"/>
  <c r="BH97"/>
  <c r="BH98"/>
  <c r="BH99"/>
  <c r="BH100"/>
  <c r="BH101"/>
  <c r="BH102"/>
  <c r="BH103"/>
  <c r="BH104"/>
  <c r="BH105"/>
  <c r="BH106"/>
  <c r="BH107"/>
  <c r="BH108"/>
  <c r="BH109"/>
  <c r="BH110"/>
  <c r="BH111"/>
  <c r="BH112"/>
  <c r="BH113"/>
  <c r="BH114"/>
  <c r="BH115"/>
  <c r="BH116"/>
  <c r="BH117"/>
  <c r="BH118"/>
  <c r="BH119"/>
  <c r="BH120"/>
  <c r="BH121"/>
  <c r="BH122"/>
  <c r="BH123"/>
  <c r="BH124"/>
  <c r="BH125"/>
  <c r="BH126"/>
  <c r="BH127"/>
  <c r="BH128"/>
  <c r="BH129"/>
  <c r="BH130"/>
  <c r="BH131"/>
  <c r="BH132"/>
  <c r="BH133"/>
  <c r="BH134"/>
  <c r="BH135"/>
  <c r="BH136"/>
  <c r="BH137"/>
  <c r="BH138"/>
  <c r="BH139"/>
  <c r="BH140"/>
  <c r="BH141"/>
  <c r="BH142"/>
  <c r="BH143"/>
  <c r="BH144"/>
  <c r="BH145"/>
  <c r="BH146"/>
  <c r="BH147"/>
  <c r="BH148"/>
  <c r="BH149"/>
  <c r="BH150"/>
  <c r="BH151"/>
  <c r="BH152"/>
  <c r="BH153"/>
  <c r="BH154"/>
  <c r="BH155"/>
  <c r="BH156"/>
  <c r="BH157"/>
  <c r="BH158"/>
  <c r="BH159"/>
  <c r="BH160"/>
  <c r="BH161"/>
  <c r="BH162"/>
  <c r="BH163"/>
  <c r="BH164"/>
  <c r="BH165"/>
  <c r="BH166"/>
  <c r="BH167"/>
  <c r="BH168"/>
  <c r="BH169"/>
  <c r="BH170"/>
  <c r="BH171"/>
  <c r="BH172"/>
  <c r="BH173"/>
  <c r="BH174"/>
  <c r="BH175"/>
  <c r="BH176"/>
  <c r="BH177"/>
  <c r="BH178"/>
  <c r="BH179"/>
  <c r="BH180"/>
  <c r="BH181"/>
  <c r="BH182"/>
  <c r="BH183"/>
  <c r="BH184"/>
  <c r="BH185"/>
  <c r="BH186"/>
  <c r="BH187"/>
  <c r="BH188"/>
  <c r="BH189"/>
  <c r="BH190"/>
  <c r="BH191"/>
  <c r="BH192"/>
  <c r="BH193"/>
  <c r="BH194"/>
  <c r="BH195"/>
  <c r="BH196"/>
  <c r="BH197"/>
  <c r="BH198"/>
  <c r="BH199"/>
  <c r="BH200"/>
  <c r="BH201"/>
  <c r="BH202"/>
  <c r="BH203"/>
  <c r="BH204"/>
  <c r="BH205"/>
  <c r="BH206"/>
  <c r="BH207"/>
  <c r="BH8"/>
  <c r="AA9"/>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AA49"/>
  <c r="AA50"/>
  <c r="AA51"/>
  <c r="AA52"/>
  <c r="AA53"/>
  <c r="AA54"/>
  <c r="AA55"/>
  <c r="AA56"/>
  <c r="AA57"/>
  <c r="AA58"/>
  <c r="AA59"/>
  <c r="AA60"/>
  <c r="AA61"/>
  <c r="AA62"/>
  <c r="AA63"/>
  <c r="AA64"/>
  <c r="AA65"/>
  <c r="AA66"/>
  <c r="AA67"/>
  <c r="AA68"/>
  <c r="AA69"/>
  <c r="AA70"/>
  <c r="AA71"/>
  <c r="AA72"/>
  <c r="AA73"/>
  <c r="AA74"/>
  <c r="AA75"/>
  <c r="AA76"/>
  <c r="AA77"/>
  <c r="AA78"/>
  <c r="AA79"/>
  <c r="AA80"/>
  <c r="AA81"/>
  <c r="AA82"/>
  <c r="AA83"/>
  <c r="AA84"/>
  <c r="AA85"/>
  <c r="AA86"/>
  <c r="AA87"/>
  <c r="AA88"/>
  <c r="AA89"/>
  <c r="AA90"/>
  <c r="AA91"/>
  <c r="AA92"/>
  <c r="AA93"/>
  <c r="AA94"/>
  <c r="AA95"/>
  <c r="AA96"/>
  <c r="AA97"/>
  <c r="AA98"/>
  <c r="AA99"/>
  <c r="AA100"/>
  <c r="AA101"/>
  <c r="AA102"/>
  <c r="AA103"/>
  <c r="AA104"/>
  <c r="AA105"/>
  <c r="AA106"/>
  <c r="AA107"/>
  <c r="AA108"/>
  <c r="AA109"/>
  <c r="AA110"/>
  <c r="AA111"/>
  <c r="AA112"/>
  <c r="AA113"/>
  <c r="AA114"/>
  <c r="AA115"/>
  <c r="AA116"/>
  <c r="AA117"/>
  <c r="AA118"/>
  <c r="AA119"/>
  <c r="AA120"/>
  <c r="AA121"/>
  <c r="AA122"/>
  <c r="AA123"/>
  <c r="AA124"/>
  <c r="AA125"/>
  <c r="AA126"/>
  <c r="AA127"/>
  <c r="AA128"/>
  <c r="AA129"/>
  <c r="AA130"/>
  <c r="AA131"/>
  <c r="AA132"/>
  <c r="AA133"/>
  <c r="AA134"/>
  <c r="AA135"/>
  <c r="AA136"/>
  <c r="AA137"/>
  <c r="AA138"/>
  <c r="AA139"/>
  <c r="AA140"/>
  <c r="AA141"/>
  <c r="AA142"/>
  <c r="AA143"/>
  <c r="AA144"/>
  <c r="AA145"/>
  <c r="AA146"/>
  <c r="AA147"/>
  <c r="AA148"/>
  <c r="AA149"/>
  <c r="AA150"/>
  <c r="AA151"/>
  <c r="AA152"/>
  <c r="AA153"/>
  <c r="AA154"/>
  <c r="AA155"/>
  <c r="AA156"/>
  <c r="AA157"/>
  <c r="AA158"/>
  <c r="AA159"/>
  <c r="AA160"/>
  <c r="AA161"/>
  <c r="AA162"/>
  <c r="AA163"/>
  <c r="AA164"/>
  <c r="AA165"/>
  <c r="AA166"/>
  <c r="AA167"/>
  <c r="AA168"/>
  <c r="AA169"/>
  <c r="AA170"/>
  <c r="AA171"/>
  <c r="AA172"/>
  <c r="AA173"/>
  <c r="AA174"/>
  <c r="AA175"/>
  <c r="AA176"/>
  <c r="AA177"/>
  <c r="AA178"/>
  <c r="AA179"/>
  <c r="AA180"/>
  <c r="AA181"/>
  <c r="AA182"/>
  <c r="AA183"/>
  <c r="AA184"/>
  <c r="AA185"/>
  <c r="AA186"/>
  <c r="AA187"/>
  <c r="AA188"/>
  <c r="AA189"/>
  <c r="AA190"/>
  <c r="AA191"/>
  <c r="AA192"/>
  <c r="AA193"/>
  <c r="AA194"/>
  <c r="AA195"/>
  <c r="AA196"/>
  <c r="AA197"/>
  <c r="AA198"/>
  <c r="AA199"/>
  <c r="AA200"/>
  <c r="AA201"/>
  <c r="AA202"/>
  <c r="AA203"/>
  <c r="AA204"/>
  <c r="AA205"/>
  <c r="AA206"/>
  <c r="AA207"/>
  <c r="AA8"/>
  <c r="X9"/>
  <c r="X10"/>
  <c r="X11"/>
  <c r="X12"/>
  <c r="X13"/>
  <c r="X14"/>
  <c r="X15"/>
  <c r="X16"/>
  <c r="X17"/>
  <c r="X18"/>
  <c r="X19"/>
  <c r="X20"/>
  <c r="X21"/>
  <c r="X22"/>
  <c r="X23"/>
  <c r="X24"/>
  <c r="X25"/>
  <c r="X26"/>
  <c r="X27"/>
  <c r="X28"/>
  <c r="X29"/>
  <c r="X30"/>
  <c r="X31"/>
  <c r="X32"/>
  <c r="X33"/>
  <c r="X34"/>
  <c r="X35"/>
  <c r="X36"/>
  <c r="X37"/>
  <c r="X38"/>
  <c r="X39"/>
  <c r="X40"/>
  <c r="X41"/>
  <c r="X42"/>
  <c r="X43"/>
  <c r="X44"/>
  <c r="X45"/>
  <c r="X46"/>
  <c r="X47"/>
  <c r="X48"/>
  <c r="X49"/>
  <c r="X50"/>
  <c r="X51"/>
  <c r="X52"/>
  <c r="X53"/>
  <c r="X54"/>
  <c r="X55"/>
  <c r="X56"/>
  <c r="X57"/>
  <c r="X58"/>
  <c r="X59"/>
  <c r="X60"/>
  <c r="X61"/>
  <c r="X62"/>
  <c r="X63"/>
  <c r="X64"/>
  <c r="X65"/>
  <c r="X66"/>
  <c r="X67"/>
  <c r="X68"/>
  <c r="X69"/>
  <c r="X70"/>
  <c r="X71"/>
  <c r="X72"/>
  <c r="X73"/>
  <c r="X74"/>
  <c r="X75"/>
  <c r="X76"/>
  <c r="X77"/>
  <c r="X78"/>
  <c r="X79"/>
  <c r="X80"/>
  <c r="X81"/>
  <c r="X82"/>
  <c r="X83"/>
  <c r="X84"/>
  <c r="X85"/>
  <c r="X86"/>
  <c r="X87"/>
  <c r="X88"/>
  <c r="X89"/>
  <c r="X90"/>
  <c r="X91"/>
  <c r="X92"/>
  <c r="X93"/>
  <c r="X94"/>
  <c r="X95"/>
  <c r="X96"/>
  <c r="X97"/>
  <c r="X98"/>
  <c r="X99"/>
  <c r="X100"/>
  <c r="X101"/>
  <c r="X102"/>
  <c r="X103"/>
  <c r="X104"/>
  <c r="X105"/>
  <c r="X106"/>
  <c r="X107"/>
  <c r="X108"/>
  <c r="X109"/>
  <c r="X110"/>
  <c r="X111"/>
  <c r="X112"/>
  <c r="X113"/>
  <c r="X114"/>
  <c r="X115"/>
  <c r="X116"/>
  <c r="X117"/>
  <c r="X118"/>
  <c r="X119"/>
  <c r="X120"/>
  <c r="X121"/>
  <c r="X122"/>
  <c r="X123"/>
  <c r="X124"/>
  <c r="X125"/>
  <c r="X126"/>
  <c r="X127"/>
  <c r="X128"/>
  <c r="X129"/>
  <c r="X130"/>
  <c r="X131"/>
  <c r="X132"/>
  <c r="X133"/>
  <c r="X134"/>
  <c r="X135"/>
  <c r="X136"/>
  <c r="X137"/>
  <c r="X138"/>
  <c r="X139"/>
  <c r="X140"/>
  <c r="X141"/>
  <c r="X142"/>
  <c r="X143"/>
  <c r="X144"/>
  <c r="X145"/>
  <c r="X146"/>
  <c r="X147"/>
  <c r="X148"/>
  <c r="X149"/>
  <c r="X150"/>
  <c r="X151"/>
  <c r="X152"/>
  <c r="X153"/>
  <c r="X154"/>
  <c r="X155"/>
  <c r="X156"/>
  <c r="X157"/>
  <c r="X158"/>
  <c r="X159"/>
  <c r="X160"/>
  <c r="X161"/>
  <c r="X162"/>
  <c r="X163"/>
  <c r="X164"/>
  <c r="X165"/>
  <c r="X166"/>
  <c r="X167"/>
  <c r="X168"/>
  <c r="X169"/>
  <c r="X170"/>
  <c r="X171"/>
  <c r="X172"/>
  <c r="X173"/>
  <c r="X174"/>
  <c r="X175"/>
  <c r="X176"/>
  <c r="X177"/>
  <c r="X178"/>
  <c r="X179"/>
  <c r="X180"/>
  <c r="X181"/>
  <c r="X182"/>
  <c r="X183"/>
  <c r="X184"/>
  <c r="X185"/>
  <c r="X186"/>
  <c r="X187"/>
  <c r="X188"/>
  <c r="X189"/>
  <c r="X190"/>
  <c r="X191"/>
  <c r="X192"/>
  <c r="X193"/>
  <c r="X194"/>
  <c r="X195"/>
  <c r="X196"/>
  <c r="X197"/>
  <c r="X198"/>
  <c r="X199"/>
  <c r="X200"/>
  <c r="X201"/>
  <c r="X202"/>
  <c r="X203"/>
  <c r="X204"/>
  <c r="X205"/>
  <c r="X206"/>
  <c r="X207"/>
  <c r="X8"/>
  <c r="AS9"/>
  <c r="AS10"/>
  <c r="AS11"/>
  <c r="AS12"/>
  <c r="AS13"/>
  <c r="AS14"/>
  <c r="AS15"/>
  <c r="AS16"/>
  <c r="AS17"/>
  <c r="AS18"/>
  <c r="AS19"/>
  <c r="AS20"/>
  <c r="AS21"/>
  <c r="AS22"/>
  <c r="AS23"/>
  <c r="AS24"/>
  <c r="AS25"/>
  <c r="AS26"/>
  <c r="AS27"/>
  <c r="AS28"/>
  <c r="AS29"/>
  <c r="AS30"/>
  <c r="AS31"/>
  <c r="AS32"/>
  <c r="AS33"/>
  <c r="AS34"/>
  <c r="AS35"/>
  <c r="AS36"/>
  <c r="AS37"/>
  <c r="AS38"/>
  <c r="AS39"/>
  <c r="AS40"/>
  <c r="AS41"/>
  <c r="AS42"/>
  <c r="AS43"/>
  <c r="AS44"/>
  <c r="AS45"/>
  <c r="AS46"/>
  <c r="AS47"/>
  <c r="AS48"/>
  <c r="AS49"/>
  <c r="AS50"/>
  <c r="AS51"/>
  <c r="AS52"/>
  <c r="AS53"/>
  <c r="AS54"/>
  <c r="AS55"/>
  <c r="AS56"/>
  <c r="AS57"/>
  <c r="AS58"/>
  <c r="AS59"/>
  <c r="AS60"/>
  <c r="AS61"/>
  <c r="AS62"/>
  <c r="AS63"/>
  <c r="AS64"/>
  <c r="AS65"/>
  <c r="AS66"/>
  <c r="AS67"/>
  <c r="AS68"/>
  <c r="AS69"/>
  <c r="AS70"/>
  <c r="AS71"/>
  <c r="AS72"/>
  <c r="AS73"/>
  <c r="AS74"/>
  <c r="AS75"/>
  <c r="AS76"/>
  <c r="AS77"/>
  <c r="AS78"/>
  <c r="AS79"/>
  <c r="AS80"/>
  <c r="AS81"/>
  <c r="AS82"/>
  <c r="AS83"/>
  <c r="AS84"/>
  <c r="AS85"/>
  <c r="AS86"/>
  <c r="AS87"/>
  <c r="AS88"/>
  <c r="AS89"/>
  <c r="AS90"/>
  <c r="AS91"/>
  <c r="AS92"/>
  <c r="AS93"/>
  <c r="AS94"/>
  <c r="AS95"/>
  <c r="AS96"/>
  <c r="AS97"/>
  <c r="AS98"/>
  <c r="AS99"/>
  <c r="AS100"/>
  <c r="AS101"/>
  <c r="AS102"/>
  <c r="AS103"/>
  <c r="AS104"/>
  <c r="AS105"/>
  <c r="AS106"/>
  <c r="AS107"/>
  <c r="AS108"/>
  <c r="AS109"/>
  <c r="AS110"/>
  <c r="AS111"/>
  <c r="AS112"/>
  <c r="AS113"/>
  <c r="AS114"/>
  <c r="AS115"/>
  <c r="AS116"/>
  <c r="AS117"/>
  <c r="AS118"/>
  <c r="AS119"/>
  <c r="AS120"/>
  <c r="AS121"/>
  <c r="AS122"/>
  <c r="AS123"/>
  <c r="AS124"/>
  <c r="AS125"/>
  <c r="AS126"/>
  <c r="AS127"/>
  <c r="AS128"/>
  <c r="AS129"/>
  <c r="AS130"/>
  <c r="AS131"/>
  <c r="AS132"/>
  <c r="AS133"/>
  <c r="AS134"/>
  <c r="AS135"/>
  <c r="AS136"/>
  <c r="AS137"/>
  <c r="AS138"/>
  <c r="AS139"/>
  <c r="AS140"/>
  <c r="AS141"/>
  <c r="AS142"/>
  <c r="AS143"/>
  <c r="AS144"/>
  <c r="AS145"/>
  <c r="AS146"/>
  <c r="AS147"/>
  <c r="AS148"/>
  <c r="AS149"/>
  <c r="AS150"/>
  <c r="AS151"/>
  <c r="AS152"/>
  <c r="AS153"/>
  <c r="AS154"/>
  <c r="AS155"/>
  <c r="AS156"/>
  <c r="AS157"/>
  <c r="AS158"/>
  <c r="AS159"/>
  <c r="AS160"/>
  <c r="AS161"/>
  <c r="AS162"/>
  <c r="AS163"/>
  <c r="AS164"/>
  <c r="AS165"/>
  <c r="AS166"/>
  <c r="AS167"/>
  <c r="AS168"/>
  <c r="AS169"/>
  <c r="AS170"/>
  <c r="AS171"/>
  <c r="AS172"/>
  <c r="AS173"/>
  <c r="AS174"/>
  <c r="AS175"/>
  <c r="AS176"/>
  <c r="AS177"/>
  <c r="AS178"/>
  <c r="AS179"/>
  <c r="AS180"/>
  <c r="AS181"/>
  <c r="AS182"/>
  <c r="AS183"/>
  <c r="AS184"/>
  <c r="AS185"/>
  <c r="AS186"/>
  <c r="AS187"/>
  <c r="AS188"/>
  <c r="AS189"/>
  <c r="AS190"/>
  <c r="AS191"/>
  <c r="AS192"/>
  <c r="AS193"/>
  <c r="AS194"/>
  <c r="AS195"/>
  <c r="AS196"/>
  <c r="AS197"/>
  <c r="AS198"/>
  <c r="AS199"/>
  <c r="AS200"/>
  <c r="AS201"/>
  <c r="AS202"/>
  <c r="AS203"/>
  <c r="AS204"/>
  <c r="AS205"/>
  <c r="AS206"/>
  <c r="AS207"/>
  <c r="AS8"/>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207"/>
  <c r="AP8"/>
  <c r="T5" i="26"/>
  <c r="G3" i="28" l="1"/>
  <c r="H3"/>
  <c r="Z8" i="17"/>
  <c r="Y8"/>
  <c r="M6" i="28"/>
  <c r="L6"/>
  <c r="K6"/>
  <c r="J6"/>
  <c r="J5"/>
  <c r="L5" i="17"/>
  <c r="AN16" i="28"/>
  <c r="AN15"/>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F8"/>
  <c r="B8"/>
  <c r="A8"/>
  <c r="D3"/>
  <c r="T6"/>
  <c r="S6"/>
  <c r="R6"/>
  <c r="P6"/>
  <c r="O6"/>
  <c r="N6"/>
  <c r="AA5"/>
  <c r="U5"/>
  <c r="R5"/>
  <c r="Q5"/>
  <c r="N5"/>
  <c r="I5"/>
  <c r="H5"/>
  <c r="G5"/>
  <c r="F5"/>
  <c r="E5"/>
  <c r="D5"/>
  <c r="C5"/>
  <c r="B5"/>
  <c r="A5"/>
  <c r="N3"/>
  <c r="B3"/>
  <c r="A1"/>
  <c r="AM7" i="17"/>
  <c r="AL7"/>
  <c r="AI7"/>
  <c r="AH7"/>
  <c r="DN208"/>
  <c r="DQ212" s="1"/>
  <c r="DN209"/>
  <c r="DJ208"/>
  <c r="DJ209"/>
  <c r="DN4"/>
  <c r="DJ4"/>
  <c r="R297" i="27"/>
  <c r="B297"/>
  <c r="Y296"/>
  <c r="R296"/>
  <c r="I296"/>
  <c r="B296"/>
  <c r="Y295"/>
  <c r="R295"/>
  <c r="I295"/>
  <c r="B295"/>
  <c r="Y294"/>
  <c r="R294"/>
  <c r="I294"/>
  <c r="B294"/>
  <c r="AB293"/>
  <c r="W293"/>
  <c r="R293"/>
  <c r="L293"/>
  <c r="G293"/>
  <c r="B293"/>
  <c r="AF292"/>
  <c r="AD292"/>
  <c r="AB292"/>
  <c r="AA292"/>
  <c r="Y292"/>
  <c r="W292"/>
  <c r="V292"/>
  <c r="T292"/>
  <c r="R292"/>
  <c r="P292"/>
  <c r="N292"/>
  <c r="L292"/>
  <c r="K292"/>
  <c r="I292"/>
  <c r="G292"/>
  <c r="F292"/>
  <c r="D292"/>
  <c r="B292"/>
  <c r="AE290"/>
  <c r="AC290"/>
  <c r="AA290"/>
  <c r="Y290"/>
  <c r="W290"/>
  <c r="U290"/>
  <c r="S290"/>
  <c r="R290"/>
  <c r="O290"/>
  <c r="M290"/>
  <c r="K290"/>
  <c r="I290"/>
  <c r="G290"/>
  <c r="E290"/>
  <c r="C290"/>
  <c r="B290"/>
  <c r="R289"/>
  <c r="B289"/>
  <c r="R287"/>
  <c r="B287"/>
  <c r="R267"/>
  <c r="B267"/>
  <c r="Y266"/>
  <c r="R266"/>
  <c r="I266"/>
  <c r="B266"/>
  <c r="Y265"/>
  <c r="R265"/>
  <c r="I265"/>
  <c r="B265"/>
  <c r="Y264"/>
  <c r="R264"/>
  <c r="I264"/>
  <c r="B264"/>
  <c r="AB263"/>
  <c r="W263"/>
  <c r="R263"/>
  <c r="L263"/>
  <c r="G263"/>
  <c r="B263"/>
  <c r="AF262"/>
  <c r="AD262"/>
  <c r="AB262"/>
  <c r="AA262"/>
  <c r="Y262"/>
  <c r="W262"/>
  <c r="V262"/>
  <c r="T262"/>
  <c r="R262"/>
  <c r="P262"/>
  <c r="N262"/>
  <c r="L262"/>
  <c r="K262"/>
  <c r="I262"/>
  <c r="G262"/>
  <c r="F262"/>
  <c r="D262"/>
  <c r="B262"/>
  <c r="AE260"/>
  <c r="AC260"/>
  <c r="AA260"/>
  <c r="Y260"/>
  <c r="W260"/>
  <c r="U260"/>
  <c r="S260"/>
  <c r="R260"/>
  <c r="O260"/>
  <c r="M260"/>
  <c r="K260"/>
  <c r="I260"/>
  <c r="G260"/>
  <c r="E260"/>
  <c r="C260"/>
  <c r="B260"/>
  <c r="R259"/>
  <c r="B259"/>
  <c r="R257"/>
  <c r="B257"/>
  <c r="R237"/>
  <c r="B237"/>
  <c r="Y236"/>
  <c r="R236"/>
  <c r="I236"/>
  <c r="B236"/>
  <c r="Y235"/>
  <c r="R235"/>
  <c r="I235"/>
  <c r="B235"/>
  <c r="Y234"/>
  <c r="R234"/>
  <c r="I234"/>
  <c r="B234"/>
  <c r="AB233"/>
  <c r="W233"/>
  <c r="R233"/>
  <c r="L233"/>
  <c r="G233"/>
  <c r="B233"/>
  <c r="AF232"/>
  <c r="AD232"/>
  <c r="AB232"/>
  <c r="AA232"/>
  <c r="Y232"/>
  <c r="W232"/>
  <c r="V232"/>
  <c r="T232"/>
  <c r="R232"/>
  <c r="P232"/>
  <c r="N232"/>
  <c r="L232"/>
  <c r="K232"/>
  <c r="I232"/>
  <c r="G232"/>
  <c r="F232"/>
  <c r="D232"/>
  <c r="B232"/>
  <c r="AE230"/>
  <c r="AC230"/>
  <c r="AA230"/>
  <c r="Y230"/>
  <c r="W230"/>
  <c r="U230"/>
  <c r="S230"/>
  <c r="R230"/>
  <c r="O230"/>
  <c r="M230"/>
  <c r="K230"/>
  <c r="I230"/>
  <c r="G230"/>
  <c r="E230"/>
  <c r="C230"/>
  <c r="B230"/>
  <c r="R229"/>
  <c r="B229"/>
  <c r="R227"/>
  <c r="B227"/>
  <c r="R207"/>
  <c r="B207"/>
  <c r="Y206"/>
  <c r="R206"/>
  <c r="I206"/>
  <c r="B206"/>
  <c r="Y205"/>
  <c r="R205"/>
  <c r="I205"/>
  <c r="B205"/>
  <c r="Y204"/>
  <c r="R204"/>
  <c r="I204"/>
  <c r="B204"/>
  <c r="AB203"/>
  <c r="W203"/>
  <c r="R203"/>
  <c r="L203"/>
  <c r="G203"/>
  <c r="B203"/>
  <c r="AF202"/>
  <c r="AD202"/>
  <c r="AB202"/>
  <c r="AA202"/>
  <c r="Y202"/>
  <c r="W202"/>
  <c r="V202"/>
  <c r="T202"/>
  <c r="R202"/>
  <c r="P202"/>
  <c r="N202"/>
  <c r="L202"/>
  <c r="K202"/>
  <c r="I202"/>
  <c r="G202"/>
  <c r="F202"/>
  <c r="D202"/>
  <c r="B202"/>
  <c r="AE200"/>
  <c r="AC200"/>
  <c r="AA200"/>
  <c r="Y200"/>
  <c r="W200"/>
  <c r="U200"/>
  <c r="S200"/>
  <c r="R200"/>
  <c r="O200"/>
  <c r="M200"/>
  <c r="K200"/>
  <c r="I200"/>
  <c r="G200"/>
  <c r="E200"/>
  <c r="C200"/>
  <c r="B200"/>
  <c r="R199"/>
  <c r="B199"/>
  <c r="R197"/>
  <c r="B197"/>
  <c r="R177"/>
  <c r="B177"/>
  <c r="Y176"/>
  <c r="R176"/>
  <c r="I176"/>
  <c r="B176"/>
  <c r="Y175"/>
  <c r="R175"/>
  <c r="I175"/>
  <c r="B175"/>
  <c r="Y174"/>
  <c r="R174"/>
  <c r="I174"/>
  <c r="B174"/>
  <c r="AB173"/>
  <c r="W173"/>
  <c r="R173"/>
  <c r="L173"/>
  <c r="G173"/>
  <c r="B173"/>
  <c r="AF172"/>
  <c r="AD172"/>
  <c r="AB172"/>
  <c r="AA172"/>
  <c r="Y172"/>
  <c r="W172"/>
  <c r="V172"/>
  <c r="T172"/>
  <c r="R172"/>
  <c r="P172"/>
  <c r="N172"/>
  <c r="L172"/>
  <c r="K172"/>
  <c r="I172"/>
  <c r="G172"/>
  <c r="F172"/>
  <c r="D172"/>
  <c r="B172"/>
  <c r="AE170"/>
  <c r="AC170"/>
  <c r="AA170"/>
  <c r="Y170"/>
  <c r="W170"/>
  <c r="U170"/>
  <c r="S170"/>
  <c r="R170"/>
  <c r="O170"/>
  <c r="M170"/>
  <c r="K170"/>
  <c r="I170"/>
  <c r="G170"/>
  <c r="E170"/>
  <c r="C170"/>
  <c r="B170"/>
  <c r="R169"/>
  <c r="B169"/>
  <c r="R167"/>
  <c r="B167"/>
  <c r="R147"/>
  <c r="B147"/>
  <c r="Y146"/>
  <c r="R146"/>
  <c r="I146"/>
  <c r="B146"/>
  <c r="Y145"/>
  <c r="R145"/>
  <c r="I145"/>
  <c r="B145"/>
  <c r="Y144"/>
  <c r="R144"/>
  <c r="I144"/>
  <c r="B144"/>
  <c r="AB143"/>
  <c r="W143"/>
  <c r="R143"/>
  <c r="L143"/>
  <c r="G143"/>
  <c r="B143"/>
  <c r="AF142"/>
  <c r="AD142"/>
  <c r="AB142"/>
  <c r="AA142"/>
  <c r="Y142"/>
  <c r="W142"/>
  <c r="V142"/>
  <c r="T142"/>
  <c r="R142"/>
  <c r="P142"/>
  <c r="N142"/>
  <c r="L142"/>
  <c r="K142"/>
  <c r="I142"/>
  <c r="G142"/>
  <c r="F142"/>
  <c r="D142"/>
  <c r="B142"/>
  <c r="AE140"/>
  <c r="AC140"/>
  <c r="AA140"/>
  <c r="Y140"/>
  <c r="W140"/>
  <c r="U140"/>
  <c r="S140"/>
  <c r="R140"/>
  <c r="O140"/>
  <c r="M140"/>
  <c r="K140"/>
  <c r="I140"/>
  <c r="G140"/>
  <c r="E140"/>
  <c r="C140"/>
  <c r="B140"/>
  <c r="R139"/>
  <c r="B139"/>
  <c r="R137"/>
  <c r="B137"/>
  <c r="R117"/>
  <c r="B117"/>
  <c r="Y116"/>
  <c r="R116"/>
  <c r="I116"/>
  <c r="B116"/>
  <c r="Y115"/>
  <c r="R115"/>
  <c r="I115"/>
  <c r="B115"/>
  <c r="Y114"/>
  <c r="R114"/>
  <c r="I114"/>
  <c r="B114"/>
  <c r="AB113"/>
  <c r="W113"/>
  <c r="R113"/>
  <c r="L113"/>
  <c r="G113"/>
  <c r="B113"/>
  <c r="AF112"/>
  <c r="AD112"/>
  <c r="AB112"/>
  <c r="AA112"/>
  <c r="Y112"/>
  <c r="W112"/>
  <c r="V112"/>
  <c r="T112"/>
  <c r="R112"/>
  <c r="P112"/>
  <c r="N112"/>
  <c r="L112"/>
  <c r="K112"/>
  <c r="I112"/>
  <c r="G112"/>
  <c r="F112"/>
  <c r="D112"/>
  <c r="B112"/>
  <c r="AE110"/>
  <c r="AC110"/>
  <c r="AA110"/>
  <c r="Y110"/>
  <c r="W110"/>
  <c r="U110"/>
  <c r="S110"/>
  <c r="R110"/>
  <c r="O110"/>
  <c r="M110"/>
  <c r="K110"/>
  <c r="I110"/>
  <c r="G110"/>
  <c r="E110"/>
  <c r="C110"/>
  <c r="B110"/>
  <c r="R109"/>
  <c r="B109"/>
  <c r="R107"/>
  <c r="B107"/>
  <c r="R87"/>
  <c r="B87"/>
  <c r="Y86"/>
  <c r="R86"/>
  <c r="I86"/>
  <c r="B86"/>
  <c r="Y85"/>
  <c r="R85"/>
  <c r="I85"/>
  <c r="B85"/>
  <c r="Y84"/>
  <c r="R84"/>
  <c r="I84"/>
  <c r="B84"/>
  <c r="AB83"/>
  <c r="W83"/>
  <c r="R83"/>
  <c r="L83"/>
  <c r="G83"/>
  <c r="B83"/>
  <c r="AF82"/>
  <c r="AD82"/>
  <c r="AB82"/>
  <c r="AA82"/>
  <c r="Y82"/>
  <c r="W82"/>
  <c r="V82"/>
  <c r="T82"/>
  <c r="R82"/>
  <c r="P82"/>
  <c r="N82"/>
  <c r="L82"/>
  <c r="K82"/>
  <c r="I82"/>
  <c r="G82"/>
  <c r="F82"/>
  <c r="D82"/>
  <c r="B82"/>
  <c r="AE80"/>
  <c r="AC80"/>
  <c r="AA80"/>
  <c r="Y80"/>
  <c r="W80"/>
  <c r="U80"/>
  <c r="S80"/>
  <c r="R80"/>
  <c r="O80"/>
  <c r="M80"/>
  <c r="K80"/>
  <c r="I80"/>
  <c r="G80"/>
  <c r="E80"/>
  <c r="C80"/>
  <c r="B80"/>
  <c r="R79"/>
  <c r="B79"/>
  <c r="R77"/>
  <c r="B77"/>
  <c r="R57"/>
  <c r="Y56"/>
  <c r="R56"/>
  <c r="Y55"/>
  <c r="R55"/>
  <c r="Y54"/>
  <c r="R54"/>
  <c r="AB53"/>
  <c r="W53"/>
  <c r="R53"/>
  <c r="AF52"/>
  <c r="AD52"/>
  <c r="AB52"/>
  <c r="AA52"/>
  <c r="Y52"/>
  <c r="W52"/>
  <c r="V52"/>
  <c r="T52"/>
  <c r="R52"/>
  <c r="B57"/>
  <c r="I56"/>
  <c r="B56"/>
  <c r="I55"/>
  <c r="B55"/>
  <c r="I54"/>
  <c r="B54"/>
  <c r="L53"/>
  <c r="G53"/>
  <c r="B53"/>
  <c r="P52"/>
  <c r="N52"/>
  <c r="L52"/>
  <c r="K52"/>
  <c r="I52"/>
  <c r="G52"/>
  <c r="F52"/>
  <c r="D52"/>
  <c r="B52"/>
  <c r="R27"/>
  <c r="Y26"/>
  <c r="R26"/>
  <c r="Y25"/>
  <c r="R25"/>
  <c r="Y24"/>
  <c r="R24"/>
  <c r="AB23"/>
  <c r="W23"/>
  <c r="R23"/>
  <c r="AF22"/>
  <c r="AD22"/>
  <c r="AB22"/>
  <c r="AA22"/>
  <c r="Y22"/>
  <c r="W22"/>
  <c r="V22"/>
  <c r="T22"/>
  <c r="R22"/>
  <c r="L23"/>
  <c r="G23"/>
  <c r="AI13"/>
  <c r="B327" i="26"/>
  <c r="I326"/>
  <c r="B326"/>
  <c r="I325"/>
  <c r="B325"/>
  <c r="I324"/>
  <c r="B324"/>
  <c r="L322"/>
  <c r="G322"/>
  <c r="B322"/>
  <c r="P321"/>
  <c r="N321"/>
  <c r="L321"/>
  <c r="K321"/>
  <c r="I321"/>
  <c r="G321"/>
  <c r="F321"/>
  <c r="D321"/>
  <c r="B321"/>
  <c r="O319"/>
  <c r="M319"/>
  <c r="K319"/>
  <c r="I319"/>
  <c r="G319"/>
  <c r="E319"/>
  <c r="C319"/>
  <c r="B319"/>
  <c r="B318"/>
  <c r="B316"/>
  <c r="B294"/>
  <c r="I293"/>
  <c r="B293"/>
  <c r="I292"/>
  <c r="B292"/>
  <c r="I291"/>
  <c r="B291"/>
  <c r="L289"/>
  <c r="G289"/>
  <c r="B289"/>
  <c r="P288"/>
  <c r="N288"/>
  <c r="L288"/>
  <c r="K288"/>
  <c r="I288"/>
  <c r="G288"/>
  <c r="F288"/>
  <c r="D288"/>
  <c r="B288"/>
  <c r="O286"/>
  <c r="M286"/>
  <c r="K286"/>
  <c r="I286"/>
  <c r="G286"/>
  <c r="E286"/>
  <c r="C286"/>
  <c r="B286"/>
  <c r="B285"/>
  <c r="B283"/>
  <c r="B261"/>
  <c r="I260"/>
  <c r="B260"/>
  <c r="I259"/>
  <c r="B259"/>
  <c r="I258"/>
  <c r="B258"/>
  <c r="L256"/>
  <c r="G256"/>
  <c r="B256"/>
  <c r="P255"/>
  <c r="N255"/>
  <c r="L255"/>
  <c r="K255"/>
  <c r="I255"/>
  <c r="G255"/>
  <c r="F255"/>
  <c r="D255"/>
  <c r="B255"/>
  <c r="O253"/>
  <c r="M253"/>
  <c r="K253"/>
  <c r="I253"/>
  <c r="G253"/>
  <c r="E253"/>
  <c r="C253"/>
  <c r="B253"/>
  <c r="B252"/>
  <c r="B250"/>
  <c r="B228"/>
  <c r="I227"/>
  <c r="B227"/>
  <c r="I226"/>
  <c r="B226"/>
  <c r="I225"/>
  <c r="B225"/>
  <c r="L223"/>
  <c r="G223"/>
  <c r="B223"/>
  <c r="P222"/>
  <c r="N222"/>
  <c r="L222"/>
  <c r="K222"/>
  <c r="I222"/>
  <c r="G222"/>
  <c r="F222"/>
  <c r="D222"/>
  <c r="B222"/>
  <c r="O220"/>
  <c r="M220"/>
  <c r="K220"/>
  <c r="I220"/>
  <c r="G220"/>
  <c r="E220"/>
  <c r="C220"/>
  <c r="B220"/>
  <c r="B219"/>
  <c r="B217"/>
  <c r="B195"/>
  <c r="I194"/>
  <c r="B194"/>
  <c r="I193"/>
  <c r="B193"/>
  <c r="I192"/>
  <c r="B192"/>
  <c r="L190"/>
  <c r="G190"/>
  <c r="B190"/>
  <c r="P189"/>
  <c r="N189"/>
  <c r="L189"/>
  <c r="K189"/>
  <c r="I189"/>
  <c r="G189"/>
  <c r="F189"/>
  <c r="D189"/>
  <c r="B189"/>
  <c r="O187"/>
  <c r="M187"/>
  <c r="K187"/>
  <c r="I187"/>
  <c r="G187"/>
  <c r="E187"/>
  <c r="C187"/>
  <c r="B187"/>
  <c r="B186"/>
  <c r="B184"/>
  <c r="B162"/>
  <c r="I161"/>
  <c r="B161"/>
  <c r="I160"/>
  <c r="B160"/>
  <c r="I159"/>
  <c r="B159"/>
  <c r="L157"/>
  <c r="G157"/>
  <c r="B157"/>
  <c r="P156"/>
  <c r="N156"/>
  <c r="L156"/>
  <c r="K156"/>
  <c r="I156"/>
  <c r="G156"/>
  <c r="F156"/>
  <c r="D156"/>
  <c r="B156"/>
  <c r="O154"/>
  <c r="M154"/>
  <c r="K154"/>
  <c r="I154"/>
  <c r="G154"/>
  <c r="E154"/>
  <c r="C154"/>
  <c r="B154"/>
  <c r="B153"/>
  <c r="B151"/>
  <c r="B129"/>
  <c r="I128"/>
  <c r="B128"/>
  <c r="I127"/>
  <c r="B127"/>
  <c r="I126"/>
  <c r="B126"/>
  <c r="L124"/>
  <c r="G124"/>
  <c r="B124"/>
  <c r="P123"/>
  <c r="N123"/>
  <c r="L123"/>
  <c r="K123"/>
  <c r="I123"/>
  <c r="G123"/>
  <c r="F123"/>
  <c r="D123"/>
  <c r="B123"/>
  <c r="O121"/>
  <c r="M121"/>
  <c r="K121"/>
  <c r="I121"/>
  <c r="G121"/>
  <c r="E121"/>
  <c r="C121"/>
  <c r="B121"/>
  <c r="B120"/>
  <c r="B118"/>
  <c r="B96"/>
  <c r="I95"/>
  <c r="B95"/>
  <c r="I94"/>
  <c r="B94"/>
  <c r="I93"/>
  <c r="B93"/>
  <c r="L91"/>
  <c r="G91"/>
  <c r="B91"/>
  <c r="P90"/>
  <c r="N90"/>
  <c r="L90"/>
  <c r="K90"/>
  <c r="I90"/>
  <c r="G90"/>
  <c r="F90"/>
  <c r="D90"/>
  <c r="B90"/>
  <c r="O88"/>
  <c r="M88"/>
  <c r="K88"/>
  <c r="I88"/>
  <c r="G88"/>
  <c r="E88"/>
  <c r="C88"/>
  <c r="B88"/>
  <c r="B87"/>
  <c r="B85"/>
  <c r="L58"/>
  <c r="G58"/>
  <c r="B58"/>
  <c r="O55"/>
  <c r="M55"/>
  <c r="K55"/>
  <c r="I55"/>
  <c r="G55"/>
  <c r="E55"/>
  <c r="C55"/>
  <c r="B55"/>
  <c r="B54"/>
  <c r="O22"/>
  <c r="M22"/>
  <c r="K22"/>
  <c r="I22"/>
  <c r="G22"/>
  <c r="E22"/>
  <c r="C22"/>
  <c r="B22"/>
  <c r="B21"/>
  <c r="DP212" i="17"/>
  <c r="DO212"/>
  <c r="DN212"/>
  <c r="DJ3"/>
  <c r="BC1" i="21"/>
  <c r="DP7" i="17"/>
  <c r="DO7"/>
  <c r="DN7"/>
  <c r="DL7"/>
  <c r="DK7"/>
  <c r="DJ7"/>
  <c r="DQ5"/>
  <c r="DP5"/>
  <c r="DO5"/>
  <c r="DN5"/>
  <c r="DM5"/>
  <c r="DI5"/>
  <c r="DL5"/>
  <c r="DE5"/>
  <c r="DK5"/>
  <c r="DJ5"/>
  <c r="DA7"/>
  <c r="DB7"/>
  <c r="DC7"/>
  <c r="DD7"/>
  <c r="CQ7"/>
  <c r="CR7"/>
  <c r="CS7"/>
  <c r="CT7"/>
  <c r="CG7"/>
  <c r="CH7"/>
  <c r="CI7"/>
  <c r="CJ7"/>
  <c r="DD6"/>
  <c r="DC6"/>
  <c r="DB6"/>
  <c r="DA6"/>
  <c r="CZ6"/>
  <c r="DD5"/>
  <c r="DC5"/>
  <c r="DB5"/>
  <c r="DA5"/>
  <c r="CZ5"/>
  <c r="CT6"/>
  <c r="CS6"/>
  <c r="CR6"/>
  <c r="CQ6"/>
  <c r="CP6"/>
  <c r="CT5"/>
  <c r="CS5"/>
  <c r="CR5"/>
  <c r="CQ5"/>
  <c r="CP5"/>
  <c r="CJ6"/>
  <c r="CI6"/>
  <c r="CH6"/>
  <c r="CG6"/>
  <c r="CF6"/>
  <c r="CJ5"/>
  <c r="CI5"/>
  <c r="CH5"/>
  <c r="CG5"/>
  <c r="CF5"/>
  <c r="BF5" i="21"/>
  <c r="BE5"/>
  <c r="BD5"/>
  <c r="BC5"/>
  <c r="BB5"/>
  <c r="BA5"/>
  <c r="AZ5"/>
  <c r="AY5"/>
  <c r="AX5"/>
  <c r="AW5"/>
  <c r="AV5"/>
  <c r="AU5"/>
  <c r="AT5"/>
  <c r="AS5"/>
  <c r="AR5"/>
  <c r="AQ5"/>
  <c r="AP5"/>
  <c r="AO5"/>
  <c r="AN5"/>
  <c r="AX3"/>
  <c r="AS3"/>
  <c r="AN3"/>
  <c r="BF5" i="10"/>
  <c r="BD5"/>
  <c r="AE4"/>
  <c r="BE5"/>
  <c r="BC5"/>
  <c r="AC4"/>
  <c r="E20" i="27"/>
  <c r="BC1" i="10"/>
  <c r="B19" i="27"/>
  <c r="BG3" i="10"/>
  <c r="AZ5"/>
  <c r="BB5"/>
  <c r="BA5"/>
  <c r="AY5"/>
  <c r="AX5"/>
  <c r="AW5"/>
  <c r="AV5"/>
  <c r="AU5"/>
  <c r="AT5"/>
  <c r="AS5"/>
  <c r="AR5"/>
  <c r="AQ5"/>
  <c r="AP5"/>
  <c r="AO5"/>
  <c r="AN5"/>
  <c r="AA299" i="27"/>
  <c r="V299"/>
  <c r="R299"/>
  <c r="K299"/>
  <c r="F299"/>
  <c r="B299"/>
  <c r="R286"/>
  <c r="B286"/>
  <c r="R285"/>
  <c r="B285"/>
  <c r="R284"/>
  <c r="B284"/>
  <c r="R283"/>
  <c r="B283"/>
  <c r="AC281"/>
  <c r="AB281"/>
  <c r="AA281"/>
  <c r="Y281"/>
  <c r="X281"/>
  <c r="W281"/>
  <c r="V281"/>
  <c r="U281"/>
  <c r="T281"/>
  <c r="S281"/>
  <c r="M281"/>
  <c r="L281"/>
  <c r="K281"/>
  <c r="I281"/>
  <c r="H281"/>
  <c r="G281"/>
  <c r="F281"/>
  <c r="E281"/>
  <c r="D281"/>
  <c r="C281"/>
  <c r="AF280"/>
  <c r="AE280"/>
  <c r="AD280"/>
  <c r="AA280"/>
  <c r="Z280"/>
  <c r="W280"/>
  <c r="S280"/>
  <c r="R280"/>
  <c r="P280"/>
  <c r="O280"/>
  <c r="N280"/>
  <c r="K280"/>
  <c r="J280"/>
  <c r="G280"/>
  <c r="C280"/>
  <c r="B280"/>
  <c r="Z278"/>
  <c r="R278"/>
  <c r="J278"/>
  <c r="B278"/>
  <c r="Z277"/>
  <c r="R277"/>
  <c r="J277"/>
  <c r="B277"/>
  <c r="Z276"/>
  <c r="R276"/>
  <c r="J276"/>
  <c r="B276"/>
  <c r="Z275"/>
  <c r="U275"/>
  <c r="R275"/>
  <c r="J275"/>
  <c r="E275"/>
  <c r="B275"/>
  <c r="R273"/>
  <c r="B273"/>
  <c r="R272"/>
  <c r="B272"/>
  <c r="R271"/>
  <c r="B271"/>
  <c r="AA269"/>
  <c r="V269"/>
  <c r="R269"/>
  <c r="K269"/>
  <c r="F269"/>
  <c r="B269"/>
  <c r="R256"/>
  <c r="B256"/>
  <c r="R255"/>
  <c r="B255"/>
  <c r="R254"/>
  <c r="B254"/>
  <c r="R253"/>
  <c r="B253"/>
  <c r="AC251"/>
  <c r="AB251"/>
  <c r="AA251"/>
  <c r="Y251"/>
  <c r="X251"/>
  <c r="W251"/>
  <c r="V251"/>
  <c r="U251"/>
  <c r="T251"/>
  <c r="S251"/>
  <c r="M251"/>
  <c r="L251"/>
  <c r="K251"/>
  <c r="I251"/>
  <c r="H251"/>
  <c r="G251"/>
  <c r="F251"/>
  <c r="E251"/>
  <c r="D251"/>
  <c r="C251"/>
  <c r="AF250"/>
  <c r="AE250"/>
  <c r="AD250"/>
  <c r="AA250"/>
  <c r="Z250"/>
  <c r="W250"/>
  <c r="S250"/>
  <c r="R250"/>
  <c r="P250"/>
  <c r="O250"/>
  <c r="N250"/>
  <c r="K250"/>
  <c r="J250"/>
  <c r="G250"/>
  <c r="C250"/>
  <c r="B250"/>
  <c r="Z248"/>
  <c r="R248"/>
  <c r="J248"/>
  <c r="B248"/>
  <c r="Z247"/>
  <c r="R247"/>
  <c r="J247"/>
  <c r="B247"/>
  <c r="Z246"/>
  <c r="R246"/>
  <c r="J246"/>
  <c r="B246"/>
  <c r="Z245"/>
  <c r="U245"/>
  <c r="R245"/>
  <c r="J245"/>
  <c r="E245"/>
  <c r="B245"/>
  <c r="R243"/>
  <c r="B243"/>
  <c r="R242"/>
  <c r="B242"/>
  <c r="R241"/>
  <c r="B241"/>
  <c r="AA239"/>
  <c r="V239"/>
  <c r="R239"/>
  <c r="K239"/>
  <c r="F239"/>
  <c r="B239"/>
  <c r="R226"/>
  <c r="B226"/>
  <c r="R225"/>
  <c r="B225"/>
  <c r="R224"/>
  <c r="B224"/>
  <c r="R223"/>
  <c r="B223"/>
  <c r="AC221"/>
  <c r="AB221"/>
  <c r="AA221"/>
  <c r="Y221"/>
  <c r="X221"/>
  <c r="W221"/>
  <c r="V221"/>
  <c r="U221"/>
  <c r="T221"/>
  <c r="S221"/>
  <c r="M221"/>
  <c r="L221"/>
  <c r="K221"/>
  <c r="I221"/>
  <c r="H221"/>
  <c r="G221"/>
  <c r="F221"/>
  <c r="E221"/>
  <c r="D221"/>
  <c r="C221"/>
  <c r="AF220"/>
  <c r="AE220"/>
  <c r="AD220"/>
  <c r="AA220"/>
  <c r="Z220"/>
  <c r="W220"/>
  <c r="S220"/>
  <c r="R220"/>
  <c r="P220"/>
  <c r="O220"/>
  <c r="N220"/>
  <c r="K220"/>
  <c r="J220"/>
  <c r="G220"/>
  <c r="C220"/>
  <c r="B220"/>
  <c r="Z218"/>
  <c r="R218"/>
  <c r="J218"/>
  <c r="B218"/>
  <c r="Z217"/>
  <c r="R217"/>
  <c r="J217"/>
  <c r="B217"/>
  <c r="Z216"/>
  <c r="R216"/>
  <c r="J216"/>
  <c r="B216"/>
  <c r="Z215"/>
  <c r="U215"/>
  <c r="R215"/>
  <c r="J215"/>
  <c r="E215"/>
  <c r="B215"/>
  <c r="R213"/>
  <c r="B213"/>
  <c r="R212"/>
  <c r="B212"/>
  <c r="R211"/>
  <c r="B211"/>
  <c r="AA209"/>
  <c r="V209"/>
  <c r="R209"/>
  <c r="K209"/>
  <c r="F209"/>
  <c r="B209"/>
  <c r="R196"/>
  <c r="B196"/>
  <c r="R195"/>
  <c r="B195"/>
  <c r="R194"/>
  <c r="B194"/>
  <c r="R193"/>
  <c r="B193"/>
  <c r="AC191"/>
  <c r="AB191"/>
  <c r="AA191"/>
  <c r="Y191"/>
  <c r="X191"/>
  <c r="W191"/>
  <c r="V191"/>
  <c r="U191"/>
  <c r="T191"/>
  <c r="S191"/>
  <c r="M191"/>
  <c r="L191"/>
  <c r="K191"/>
  <c r="I191"/>
  <c r="H191"/>
  <c r="G191"/>
  <c r="F191"/>
  <c r="E191"/>
  <c r="D191"/>
  <c r="C191"/>
  <c r="AF190"/>
  <c r="AE190"/>
  <c r="AD190"/>
  <c r="AA190"/>
  <c r="Z190"/>
  <c r="W190"/>
  <c r="S190"/>
  <c r="R190"/>
  <c r="P190"/>
  <c r="O190"/>
  <c r="N190"/>
  <c r="K190"/>
  <c r="J190"/>
  <c r="G190"/>
  <c r="C190"/>
  <c r="B190"/>
  <c r="Z188"/>
  <c r="R188"/>
  <c r="J188"/>
  <c r="B188"/>
  <c r="Z187"/>
  <c r="R187"/>
  <c r="J187"/>
  <c r="B187"/>
  <c r="Z186"/>
  <c r="R186"/>
  <c r="J186"/>
  <c r="B186"/>
  <c r="Z185"/>
  <c r="U185"/>
  <c r="R185"/>
  <c r="J185"/>
  <c r="E185"/>
  <c r="B185"/>
  <c r="R183"/>
  <c r="B183"/>
  <c r="R182"/>
  <c r="B182"/>
  <c r="R181"/>
  <c r="B181"/>
  <c r="AA179"/>
  <c r="V179"/>
  <c r="R179"/>
  <c r="K179"/>
  <c r="F179"/>
  <c r="B179"/>
  <c r="R166"/>
  <c r="B166"/>
  <c r="R165"/>
  <c r="B165"/>
  <c r="R164"/>
  <c r="B164"/>
  <c r="R163"/>
  <c r="B163"/>
  <c r="AC161"/>
  <c r="AB161"/>
  <c r="AA161"/>
  <c r="Y161"/>
  <c r="X161"/>
  <c r="W161"/>
  <c r="V161"/>
  <c r="U161"/>
  <c r="T161"/>
  <c r="S161"/>
  <c r="M161"/>
  <c r="L161"/>
  <c r="K161"/>
  <c r="I161"/>
  <c r="H161"/>
  <c r="G161"/>
  <c r="F161"/>
  <c r="E161"/>
  <c r="D161"/>
  <c r="C161"/>
  <c r="AF160"/>
  <c r="AE160"/>
  <c r="AD160"/>
  <c r="AA160"/>
  <c r="Z160"/>
  <c r="W160"/>
  <c r="S160"/>
  <c r="R160"/>
  <c r="P160"/>
  <c r="O160"/>
  <c r="N160"/>
  <c r="K160"/>
  <c r="J160"/>
  <c r="G160"/>
  <c r="C160"/>
  <c r="B160"/>
  <c r="Z158"/>
  <c r="R158"/>
  <c r="J158"/>
  <c r="B158"/>
  <c r="Z157"/>
  <c r="R157"/>
  <c r="J157"/>
  <c r="B157"/>
  <c r="Z156"/>
  <c r="R156"/>
  <c r="J156"/>
  <c r="B156"/>
  <c r="Z155"/>
  <c r="U155"/>
  <c r="R155"/>
  <c r="J155"/>
  <c r="E155"/>
  <c r="B155"/>
  <c r="R153"/>
  <c r="B153"/>
  <c r="R152"/>
  <c r="B152"/>
  <c r="R151"/>
  <c r="B151"/>
  <c r="AA149"/>
  <c r="V149"/>
  <c r="R149"/>
  <c r="K149"/>
  <c r="F149"/>
  <c r="B149"/>
  <c r="R136"/>
  <c r="B136"/>
  <c r="R135"/>
  <c r="B135"/>
  <c r="R134"/>
  <c r="B134"/>
  <c r="R133"/>
  <c r="B133"/>
  <c r="AC131"/>
  <c r="AB131"/>
  <c r="AA131"/>
  <c r="Y131"/>
  <c r="X131"/>
  <c r="W131"/>
  <c r="V131"/>
  <c r="U131"/>
  <c r="T131"/>
  <c r="S131"/>
  <c r="M131"/>
  <c r="L131"/>
  <c r="K131"/>
  <c r="I131"/>
  <c r="H131"/>
  <c r="G131"/>
  <c r="F131"/>
  <c r="E131"/>
  <c r="D131"/>
  <c r="C131"/>
  <c r="AF130"/>
  <c r="AE130"/>
  <c r="AD130"/>
  <c r="AA130"/>
  <c r="Z130"/>
  <c r="W130"/>
  <c r="S130"/>
  <c r="R130"/>
  <c r="P130"/>
  <c r="O130"/>
  <c r="N130"/>
  <c r="K130"/>
  <c r="J130"/>
  <c r="G130"/>
  <c r="C130"/>
  <c r="B130"/>
  <c r="Z128"/>
  <c r="R128"/>
  <c r="J128"/>
  <c r="B128"/>
  <c r="Z127"/>
  <c r="R127"/>
  <c r="J127"/>
  <c r="B127"/>
  <c r="Z126"/>
  <c r="R126"/>
  <c r="J126"/>
  <c r="B126"/>
  <c r="Z125"/>
  <c r="U125"/>
  <c r="R125"/>
  <c r="J125"/>
  <c r="E125"/>
  <c r="B125"/>
  <c r="R123"/>
  <c r="B123"/>
  <c r="R122"/>
  <c r="B122"/>
  <c r="R121"/>
  <c r="B121"/>
  <c r="AA119"/>
  <c r="V119"/>
  <c r="R119"/>
  <c r="K119"/>
  <c r="F119"/>
  <c r="B119"/>
  <c r="R106"/>
  <c r="B106"/>
  <c r="R105"/>
  <c r="B105"/>
  <c r="R104"/>
  <c r="B104"/>
  <c r="R103"/>
  <c r="B103"/>
  <c r="AC101"/>
  <c r="AB101"/>
  <c r="AA101"/>
  <c r="Y101"/>
  <c r="X101"/>
  <c r="W101"/>
  <c r="V101"/>
  <c r="U101"/>
  <c r="T101"/>
  <c r="S101"/>
  <c r="M101"/>
  <c r="L101"/>
  <c r="K101"/>
  <c r="I101"/>
  <c r="H101"/>
  <c r="G101"/>
  <c r="F101"/>
  <c r="E101"/>
  <c r="D101"/>
  <c r="C101"/>
  <c r="AF100"/>
  <c r="AE100"/>
  <c r="AD100"/>
  <c r="AA100"/>
  <c r="Z100"/>
  <c r="W100"/>
  <c r="S100"/>
  <c r="R100"/>
  <c r="P100"/>
  <c r="O100"/>
  <c r="N100"/>
  <c r="K100"/>
  <c r="J100"/>
  <c r="G100"/>
  <c r="C100"/>
  <c r="B100"/>
  <c r="Z98"/>
  <c r="R98"/>
  <c r="J98"/>
  <c r="B98"/>
  <c r="Z97"/>
  <c r="R97"/>
  <c r="J97"/>
  <c r="B97"/>
  <c r="Z96"/>
  <c r="R96"/>
  <c r="J96"/>
  <c r="B96"/>
  <c r="Z95"/>
  <c r="U95"/>
  <c r="R95"/>
  <c r="J95"/>
  <c r="E95"/>
  <c r="B95"/>
  <c r="R93"/>
  <c r="B93"/>
  <c r="R92"/>
  <c r="B92"/>
  <c r="R91"/>
  <c r="B91"/>
  <c r="AA89"/>
  <c r="V89"/>
  <c r="R89"/>
  <c r="K89"/>
  <c r="F89"/>
  <c r="B89"/>
  <c r="R76"/>
  <c r="B76"/>
  <c r="R75"/>
  <c r="B75"/>
  <c r="R74"/>
  <c r="B74"/>
  <c r="R73"/>
  <c r="B73"/>
  <c r="AC71"/>
  <c r="AB71"/>
  <c r="AA71"/>
  <c r="Y71"/>
  <c r="X71"/>
  <c r="W71"/>
  <c r="V71"/>
  <c r="U71"/>
  <c r="T71"/>
  <c r="S71"/>
  <c r="M71"/>
  <c r="L71"/>
  <c r="K71"/>
  <c r="I71"/>
  <c r="H71"/>
  <c r="G71"/>
  <c r="F71"/>
  <c r="E71"/>
  <c r="D71"/>
  <c r="C71"/>
  <c r="AF70"/>
  <c r="AE70"/>
  <c r="AD70"/>
  <c r="AA70"/>
  <c r="Z70"/>
  <c r="W70"/>
  <c r="S70"/>
  <c r="R70"/>
  <c r="P70"/>
  <c r="O70"/>
  <c r="N70"/>
  <c r="K70"/>
  <c r="J70"/>
  <c r="G70"/>
  <c r="C70"/>
  <c r="B70"/>
  <c r="Z68"/>
  <c r="R68"/>
  <c r="J68"/>
  <c r="B68"/>
  <c r="Z67"/>
  <c r="R67"/>
  <c r="J67"/>
  <c r="B67"/>
  <c r="Z66"/>
  <c r="R66"/>
  <c r="J66"/>
  <c r="B66"/>
  <c r="Z65"/>
  <c r="U65"/>
  <c r="R65"/>
  <c r="J65"/>
  <c r="E65"/>
  <c r="B65"/>
  <c r="R63"/>
  <c r="B63"/>
  <c r="R62"/>
  <c r="B62"/>
  <c r="R61"/>
  <c r="B61"/>
  <c r="AE50"/>
  <c r="AC50"/>
  <c r="AA50"/>
  <c r="Y50"/>
  <c r="W50"/>
  <c r="U50"/>
  <c r="S50"/>
  <c r="R50"/>
  <c r="O50"/>
  <c r="M50"/>
  <c r="K50"/>
  <c r="I50"/>
  <c r="G50"/>
  <c r="E50"/>
  <c r="C50"/>
  <c r="B50"/>
  <c r="R49"/>
  <c r="B49"/>
  <c r="AE20"/>
  <c r="AC20"/>
  <c r="AA20"/>
  <c r="Y20"/>
  <c r="W20"/>
  <c r="U20"/>
  <c r="S20"/>
  <c r="R20"/>
  <c r="I20"/>
  <c r="B20"/>
  <c r="O20"/>
  <c r="M20"/>
  <c r="K20"/>
  <c r="G20"/>
  <c r="O10"/>
  <c r="C20"/>
  <c r="B10"/>
  <c r="R19"/>
  <c r="B1"/>
  <c r="AA59"/>
  <c r="V59"/>
  <c r="R59"/>
  <c r="K59"/>
  <c r="F59"/>
  <c r="B59"/>
  <c r="R47"/>
  <c r="B47"/>
  <c r="R46"/>
  <c r="B46"/>
  <c r="R45"/>
  <c r="B45"/>
  <c r="R44"/>
  <c r="B44"/>
  <c r="R43"/>
  <c r="B43"/>
  <c r="AC41"/>
  <c r="AB41"/>
  <c r="AA41"/>
  <c r="Y41"/>
  <c r="X41"/>
  <c r="W41"/>
  <c r="V41"/>
  <c r="U41"/>
  <c r="T41"/>
  <c r="S41"/>
  <c r="M41"/>
  <c r="L41"/>
  <c r="K41"/>
  <c r="I41"/>
  <c r="H41"/>
  <c r="G41"/>
  <c r="F41"/>
  <c r="E41"/>
  <c r="D41"/>
  <c r="C41"/>
  <c r="AF40"/>
  <c r="AE40"/>
  <c r="AD40"/>
  <c r="AA40"/>
  <c r="Z40"/>
  <c r="W40"/>
  <c r="S40"/>
  <c r="R40"/>
  <c r="P40"/>
  <c r="O40"/>
  <c r="N40"/>
  <c r="K40"/>
  <c r="J40"/>
  <c r="G40"/>
  <c r="C40"/>
  <c r="B40"/>
  <c r="Z38"/>
  <c r="R38"/>
  <c r="J38"/>
  <c r="B38"/>
  <c r="Z37"/>
  <c r="R37"/>
  <c r="J37"/>
  <c r="B37"/>
  <c r="Z36"/>
  <c r="R36"/>
  <c r="J36"/>
  <c r="B36"/>
  <c r="Z35"/>
  <c r="U35"/>
  <c r="R35"/>
  <c r="J35"/>
  <c r="E35"/>
  <c r="B35"/>
  <c r="R33"/>
  <c r="B33"/>
  <c r="R32"/>
  <c r="B32"/>
  <c r="R31"/>
  <c r="B31"/>
  <c r="AA29"/>
  <c r="V29"/>
  <c r="R29"/>
  <c r="K29"/>
  <c r="F29"/>
  <c r="B29"/>
  <c r="B27"/>
  <c r="I26"/>
  <c r="B26"/>
  <c r="I25"/>
  <c r="B25"/>
  <c r="I24"/>
  <c r="B24"/>
  <c r="B23"/>
  <c r="P22"/>
  <c r="N22"/>
  <c r="L22"/>
  <c r="K22"/>
  <c r="I22"/>
  <c r="G22"/>
  <c r="F22"/>
  <c r="D22"/>
  <c r="B22"/>
  <c r="R17"/>
  <c r="B17"/>
  <c r="R16"/>
  <c r="B16"/>
  <c r="R15"/>
  <c r="B15"/>
  <c r="R14"/>
  <c r="B14"/>
  <c r="R13"/>
  <c r="B13"/>
  <c r="AC11"/>
  <c r="AB11"/>
  <c r="AA11"/>
  <c r="Y11"/>
  <c r="X11"/>
  <c r="W11"/>
  <c r="V11"/>
  <c r="U11"/>
  <c r="T11"/>
  <c r="S11"/>
  <c r="M11"/>
  <c r="L11"/>
  <c r="K11"/>
  <c r="I11"/>
  <c r="H11"/>
  <c r="G11"/>
  <c r="F11"/>
  <c r="E11"/>
  <c r="D11"/>
  <c r="C11"/>
  <c r="AF10"/>
  <c r="AE10"/>
  <c r="AD10"/>
  <c r="AA10"/>
  <c r="Z10"/>
  <c r="W10"/>
  <c r="S10"/>
  <c r="R10"/>
  <c r="P10"/>
  <c r="N10"/>
  <c r="K10"/>
  <c r="J10"/>
  <c r="G10"/>
  <c r="C10"/>
  <c r="Z8"/>
  <c r="R8"/>
  <c r="J8"/>
  <c r="B8"/>
  <c r="Z7"/>
  <c r="R7"/>
  <c r="J7"/>
  <c r="B7"/>
  <c r="Z6"/>
  <c r="R6"/>
  <c r="J6"/>
  <c r="B6"/>
  <c r="Z5"/>
  <c r="U5"/>
  <c r="R5"/>
  <c r="J5"/>
  <c r="E5"/>
  <c r="B5"/>
  <c r="R3"/>
  <c r="B3"/>
  <c r="R2"/>
  <c r="B2"/>
  <c r="R1"/>
  <c r="D2" i="26"/>
  <c r="E1"/>
  <c r="F207" i="28" l="1"/>
  <c r="B207"/>
  <c r="G206"/>
  <c r="C206"/>
  <c r="H205"/>
  <c r="D205"/>
  <c r="I204"/>
  <c r="E204"/>
  <c r="F203"/>
  <c r="B203"/>
  <c r="G202"/>
  <c r="C202"/>
  <c r="H201"/>
  <c r="D201"/>
  <c r="I200"/>
  <c r="E200"/>
  <c r="F199"/>
  <c r="B199"/>
  <c r="G198"/>
  <c r="C198"/>
  <c r="H197"/>
  <c r="D197"/>
  <c r="I196"/>
  <c r="E196"/>
  <c r="F195"/>
  <c r="B195"/>
  <c r="G194"/>
  <c r="C194"/>
  <c r="H193"/>
  <c r="D193"/>
  <c r="I192"/>
  <c r="E192"/>
  <c r="F191"/>
  <c r="B191"/>
  <c r="G190"/>
  <c r="C190"/>
  <c r="H189"/>
  <c r="D189"/>
  <c r="I188"/>
  <c r="E188"/>
  <c r="F187"/>
  <c r="B187"/>
  <c r="G186"/>
  <c r="C186"/>
  <c r="H185"/>
  <c r="D185"/>
  <c r="I184"/>
  <c r="E184"/>
  <c r="F183"/>
  <c r="B183"/>
  <c r="G182"/>
  <c r="C182"/>
  <c r="H181"/>
  <c r="D181"/>
  <c r="I180"/>
  <c r="E180"/>
  <c r="F179"/>
  <c r="B179"/>
  <c r="G178"/>
  <c r="C178"/>
  <c r="H177"/>
  <c r="D177"/>
  <c r="I176"/>
  <c r="E176"/>
  <c r="F175"/>
  <c r="B175"/>
  <c r="G174"/>
  <c r="C174"/>
  <c r="H173"/>
  <c r="D173"/>
  <c r="I172"/>
  <c r="E172"/>
  <c r="F171"/>
  <c r="B171"/>
  <c r="G170"/>
  <c r="C170"/>
  <c r="H169"/>
  <c r="D169"/>
  <c r="I168"/>
  <c r="E168"/>
  <c r="F167"/>
  <c r="B167"/>
  <c r="G166"/>
  <c r="C166"/>
  <c r="H165"/>
  <c r="D165"/>
  <c r="I164"/>
  <c r="E164"/>
  <c r="F163"/>
  <c r="B163"/>
  <c r="G162"/>
  <c r="C162"/>
  <c r="H161"/>
  <c r="D161"/>
  <c r="I160"/>
  <c r="E160"/>
  <c r="F159"/>
  <c r="B159"/>
  <c r="G158"/>
  <c r="C158"/>
  <c r="H157"/>
  <c r="D157"/>
  <c r="I156"/>
  <c r="E156"/>
  <c r="F155"/>
  <c r="B155"/>
  <c r="G154"/>
  <c r="C154"/>
  <c r="H153"/>
  <c r="D153"/>
  <c r="I152"/>
  <c r="E152"/>
  <c r="F151"/>
  <c r="B151"/>
  <c r="G150"/>
  <c r="C150"/>
  <c r="H149"/>
  <c r="D149"/>
  <c r="I148"/>
  <c r="E148"/>
  <c r="F147"/>
  <c r="B147"/>
  <c r="G146"/>
  <c r="C146"/>
  <c r="H145"/>
  <c r="D145"/>
  <c r="I144"/>
  <c r="E144"/>
  <c r="F143"/>
  <c r="B143"/>
  <c r="G142"/>
  <c r="C142"/>
  <c r="H141"/>
  <c r="D141"/>
  <c r="I140"/>
  <c r="E140"/>
  <c r="F139"/>
  <c r="B139"/>
  <c r="G138"/>
  <c r="C138"/>
  <c r="H137"/>
  <c r="D137"/>
  <c r="I136"/>
  <c r="E136"/>
  <c r="F135"/>
  <c r="B135"/>
  <c r="G134"/>
  <c r="C134"/>
  <c r="H133"/>
  <c r="D133"/>
  <c r="I132"/>
  <c r="E132"/>
  <c r="F131"/>
  <c r="B131"/>
  <c r="G130"/>
  <c r="C130"/>
  <c r="H129"/>
  <c r="D129"/>
  <c r="I128"/>
  <c r="E128"/>
  <c r="F127"/>
  <c r="B127"/>
  <c r="G126"/>
  <c r="C126"/>
  <c r="H125"/>
  <c r="D125"/>
  <c r="I124"/>
  <c r="E124"/>
  <c r="F123"/>
  <c r="B123"/>
  <c r="G122"/>
  <c r="C122"/>
  <c r="H121"/>
  <c r="D121"/>
  <c r="I120"/>
  <c r="E120"/>
  <c r="F119"/>
  <c r="B119"/>
  <c r="G118"/>
  <c r="C118"/>
  <c r="H117"/>
  <c r="D117"/>
  <c r="I116"/>
  <c r="E116"/>
  <c r="F115"/>
  <c r="B115"/>
  <c r="G114"/>
  <c r="C114"/>
  <c r="H113"/>
  <c r="D113"/>
  <c r="I112"/>
  <c r="E112"/>
  <c r="F111"/>
  <c r="B111"/>
  <c r="G110"/>
  <c r="C110"/>
  <c r="H109"/>
  <c r="D109"/>
  <c r="I108"/>
  <c r="E108"/>
  <c r="F107"/>
  <c r="B107"/>
  <c r="G106"/>
  <c r="C106"/>
  <c r="H105"/>
  <c r="D105"/>
  <c r="I104"/>
  <c r="E104"/>
  <c r="F103"/>
  <c r="B103"/>
  <c r="G102"/>
  <c r="C102"/>
  <c r="H101"/>
  <c r="D101"/>
  <c r="I100"/>
  <c r="E100"/>
  <c r="F99"/>
  <c r="B99"/>
  <c r="G98"/>
  <c r="C98"/>
  <c r="H97"/>
  <c r="D97"/>
  <c r="I96"/>
  <c r="E96"/>
  <c r="F95"/>
  <c r="B95"/>
  <c r="G94"/>
  <c r="C94"/>
  <c r="H93"/>
  <c r="D93"/>
  <c r="I92"/>
  <c r="E92"/>
  <c r="F91"/>
  <c r="B91"/>
  <c r="G90"/>
  <c r="C90"/>
  <c r="H89"/>
  <c r="D89"/>
  <c r="I88"/>
  <c r="E88"/>
  <c r="F87"/>
  <c r="B87"/>
  <c r="G86"/>
  <c r="C86"/>
  <c r="H85"/>
  <c r="D85"/>
  <c r="I84"/>
  <c r="E84"/>
  <c r="F83"/>
  <c r="B83"/>
  <c r="G82"/>
  <c r="C82"/>
  <c r="H81"/>
  <c r="D81"/>
  <c r="G207"/>
  <c r="C207"/>
  <c r="H206"/>
  <c r="D206"/>
  <c r="I205"/>
  <c r="E205"/>
  <c r="F204"/>
  <c r="B204"/>
  <c r="G203"/>
  <c r="C203"/>
  <c r="H202"/>
  <c r="D202"/>
  <c r="I201"/>
  <c r="E201"/>
  <c r="F200"/>
  <c r="B200"/>
  <c r="G199"/>
  <c r="C199"/>
  <c r="H198"/>
  <c r="D198"/>
  <c r="I197"/>
  <c r="E197"/>
  <c r="F196"/>
  <c r="B196"/>
  <c r="G195"/>
  <c r="C195"/>
  <c r="H194"/>
  <c r="D194"/>
  <c r="I193"/>
  <c r="E193"/>
  <c r="F192"/>
  <c r="B192"/>
  <c r="G191"/>
  <c r="C191"/>
  <c r="H190"/>
  <c r="D190"/>
  <c r="I189"/>
  <c r="E189"/>
  <c r="F188"/>
  <c r="B188"/>
  <c r="G187"/>
  <c r="C187"/>
  <c r="H186"/>
  <c r="D186"/>
  <c r="I185"/>
  <c r="E185"/>
  <c r="F184"/>
  <c r="B184"/>
  <c r="G183"/>
  <c r="C183"/>
  <c r="H182"/>
  <c r="D182"/>
  <c r="I181"/>
  <c r="E181"/>
  <c r="F180"/>
  <c r="B180"/>
  <c r="G179"/>
  <c r="C179"/>
  <c r="H178"/>
  <c r="D178"/>
  <c r="I177"/>
  <c r="E177"/>
  <c r="F176"/>
  <c r="B176"/>
  <c r="G175"/>
  <c r="C175"/>
  <c r="H174"/>
  <c r="D174"/>
  <c r="I173"/>
  <c r="E173"/>
  <c r="F172"/>
  <c r="B172"/>
  <c r="G171"/>
  <c r="C171"/>
  <c r="H170"/>
  <c r="D170"/>
  <c r="I169"/>
  <c r="E169"/>
  <c r="F168"/>
  <c r="B168"/>
  <c r="G167"/>
  <c r="C167"/>
  <c r="H166"/>
  <c r="D166"/>
  <c r="I165"/>
  <c r="E165"/>
  <c r="F164"/>
  <c r="B164"/>
  <c r="G163"/>
  <c r="C163"/>
  <c r="H162"/>
  <c r="D162"/>
  <c r="I161"/>
  <c r="E161"/>
  <c r="F160"/>
  <c r="B160"/>
  <c r="G159"/>
  <c r="C159"/>
  <c r="H158"/>
  <c r="D158"/>
  <c r="I157"/>
  <c r="E157"/>
  <c r="F156"/>
  <c r="B156"/>
  <c r="G155"/>
  <c r="C155"/>
  <c r="H154"/>
  <c r="D154"/>
  <c r="I153"/>
  <c r="E153"/>
  <c r="F152"/>
  <c r="B152"/>
  <c r="G151"/>
  <c r="C151"/>
  <c r="H150"/>
  <c r="D150"/>
  <c r="I149"/>
  <c r="E149"/>
  <c r="F148"/>
  <c r="B148"/>
  <c r="G147"/>
  <c r="C147"/>
  <c r="H146"/>
  <c r="D146"/>
  <c r="I145"/>
  <c r="E145"/>
  <c r="F144"/>
  <c r="B144"/>
  <c r="G143"/>
  <c r="C143"/>
  <c r="H142"/>
  <c r="D142"/>
  <c r="I141"/>
  <c r="E141"/>
  <c r="F140"/>
  <c r="B140"/>
  <c r="G139"/>
  <c r="C139"/>
  <c r="H138"/>
  <c r="D138"/>
  <c r="I137"/>
  <c r="E137"/>
  <c r="F136"/>
  <c r="B136"/>
  <c r="G135"/>
  <c r="C135"/>
  <c r="H134"/>
  <c r="D134"/>
  <c r="I133"/>
  <c r="E133"/>
  <c r="F132"/>
  <c r="B132"/>
  <c r="G131"/>
  <c r="C131"/>
  <c r="H130"/>
  <c r="D130"/>
  <c r="I129"/>
  <c r="E129"/>
  <c r="F128"/>
  <c r="B128"/>
  <c r="G127"/>
  <c r="C127"/>
  <c r="H126"/>
  <c r="D126"/>
  <c r="I125"/>
  <c r="E125"/>
  <c r="F124"/>
  <c r="B124"/>
  <c r="G123"/>
  <c r="C123"/>
  <c r="H122"/>
  <c r="D122"/>
  <c r="I121"/>
  <c r="E121"/>
  <c r="F120"/>
  <c r="B120"/>
  <c r="G119"/>
  <c r="C119"/>
  <c r="H118"/>
  <c r="D118"/>
  <c r="I117"/>
  <c r="E117"/>
  <c r="F116"/>
  <c r="B116"/>
  <c r="G115"/>
  <c r="C115"/>
  <c r="H114"/>
  <c r="D114"/>
  <c r="I113"/>
  <c r="E113"/>
  <c r="F112"/>
  <c r="B112"/>
  <c r="G111"/>
  <c r="C111"/>
  <c r="H110"/>
  <c r="D110"/>
  <c r="I109"/>
  <c r="E109"/>
  <c r="F108"/>
  <c r="B108"/>
  <c r="G107"/>
  <c r="C107"/>
  <c r="H106"/>
  <c r="D106"/>
  <c r="I105"/>
  <c r="E105"/>
  <c r="F104"/>
  <c r="B104"/>
  <c r="G103"/>
  <c r="C103"/>
  <c r="H102"/>
  <c r="D102"/>
  <c r="I101"/>
  <c r="E101"/>
  <c r="F100"/>
  <c r="B100"/>
  <c r="G99"/>
  <c r="C99"/>
  <c r="H98"/>
  <c r="D98"/>
  <c r="I97"/>
  <c r="E97"/>
  <c r="F96"/>
  <c r="B96"/>
  <c r="G95"/>
  <c r="C95"/>
  <c r="H94"/>
  <c r="D94"/>
  <c r="I93"/>
  <c r="E93"/>
  <c r="F92"/>
  <c r="B92"/>
  <c r="G91"/>
  <c r="C91"/>
  <c r="H90"/>
  <c r="D90"/>
  <c r="I89"/>
  <c r="E89"/>
  <c r="F88"/>
  <c r="B88"/>
  <c r="G87"/>
  <c r="C87"/>
  <c r="H86"/>
  <c r="D86"/>
  <c r="I85"/>
  <c r="E85"/>
  <c r="F84"/>
  <c r="B84"/>
  <c r="G83"/>
  <c r="C83"/>
  <c r="H82"/>
  <c r="D82"/>
  <c r="I81"/>
  <c r="E81"/>
  <c r="H207"/>
  <c r="D207"/>
  <c r="I206"/>
  <c r="E206"/>
  <c r="F205"/>
  <c r="B205"/>
  <c r="G204"/>
  <c r="C204"/>
  <c r="H203"/>
  <c r="D203"/>
  <c r="I202"/>
  <c r="E202"/>
  <c r="F201"/>
  <c r="B201"/>
  <c r="G200"/>
  <c r="C200"/>
  <c r="H199"/>
  <c r="D199"/>
  <c r="I198"/>
  <c r="E198"/>
  <c r="F197"/>
  <c r="B197"/>
  <c r="G196"/>
  <c r="C196"/>
  <c r="H195"/>
  <c r="D195"/>
  <c r="I194"/>
  <c r="E194"/>
  <c r="F193"/>
  <c r="B193"/>
  <c r="G192"/>
  <c r="C192"/>
  <c r="H191"/>
  <c r="D191"/>
  <c r="I190"/>
  <c r="E190"/>
  <c r="F189"/>
  <c r="B189"/>
  <c r="G188"/>
  <c r="C188"/>
  <c r="H187"/>
  <c r="D187"/>
  <c r="I186"/>
  <c r="E186"/>
  <c r="F185"/>
  <c r="B185"/>
  <c r="G184"/>
  <c r="C184"/>
  <c r="H183"/>
  <c r="D183"/>
  <c r="I182"/>
  <c r="E182"/>
  <c r="F181"/>
  <c r="B181"/>
  <c r="G180"/>
  <c r="C180"/>
  <c r="H179"/>
  <c r="D179"/>
  <c r="I178"/>
  <c r="E178"/>
  <c r="F177"/>
  <c r="B177"/>
  <c r="G176"/>
  <c r="C176"/>
  <c r="H175"/>
  <c r="D175"/>
  <c r="I174"/>
  <c r="E174"/>
  <c r="F173"/>
  <c r="B173"/>
  <c r="G172"/>
  <c r="C172"/>
  <c r="H171"/>
  <c r="D171"/>
  <c r="I170"/>
  <c r="E170"/>
  <c r="F169"/>
  <c r="B169"/>
  <c r="G168"/>
  <c r="C168"/>
  <c r="H167"/>
  <c r="D167"/>
  <c r="I166"/>
  <c r="E166"/>
  <c r="F165"/>
  <c r="B165"/>
  <c r="G164"/>
  <c r="C164"/>
  <c r="H163"/>
  <c r="D163"/>
  <c r="I162"/>
  <c r="E162"/>
  <c r="F161"/>
  <c r="B161"/>
  <c r="G160"/>
  <c r="C160"/>
  <c r="H159"/>
  <c r="D159"/>
  <c r="I158"/>
  <c r="E158"/>
  <c r="F157"/>
  <c r="B157"/>
  <c r="G156"/>
  <c r="C156"/>
  <c r="H155"/>
  <c r="D155"/>
  <c r="I154"/>
  <c r="E154"/>
  <c r="F153"/>
  <c r="B153"/>
  <c r="G152"/>
  <c r="C152"/>
  <c r="H151"/>
  <c r="D151"/>
  <c r="I150"/>
  <c r="E150"/>
  <c r="F149"/>
  <c r="B149"/>
  <c r="G148"/>
  <c r="C148"/>
  <c r="H147"/>
  <c r="D147"/>
  <c r="I146"/>
  <c r="E146"/>
  <c r="F145"/>
  <c r="B145"/>
  <c r="G144"/>
  <c r="C144"/>
  <c r="H143"/>
  <c r="D143"/>
  <c r="I142"/>
  <c r="E142"/>
  <c r="F141"/>
  <c r="B141"/>
  <c r="G140"/>
  <c r="C140"/>
  <c r="H139"/>
  <c r="D139"/>
  <c r="I138"/>
  <c r="E138"/>
  <c r="F137"/>
  <c r="B137"/>
  <c r="G136"/>
  <c r="C136"/>
  <c r="H135"/>
  <c r="D135"/>
  <c r="I134"/>
  <c r="E134"/>
  <c r="F133"/>
  <c r="B133"/>
  <c r="G132"/>
  <c r="C132"/>
  <c r="H131"/>
  <c r="D131"/>
  <c r="I130"/>
  <c r="E130"/>
  <c r="F129"/>
  <c r="B129"/>
  <c r="G128"/>
  <c r="C128"/>
  <c r="H127"/>
  <c r="D127"/>
  <c r="I126"/>
  <c r="E126"/>
  <c r="F125"/>
  <c r="B125"/>
  <c r="G124"/>
  <c r="C124"/>
  <c r="H123"/>
  <c r="D123"/>
  <c r="I122"/>
  <c r="E122"/>
  <c r="F121"/>
  <c r="B121"/>
  <c r="G120"/>
  <c r="C120"/>
  <c r="H119"/>
  <c r="D119"/>
  <c r="I118"/>
  <c r="E118"/>
  <c r="F117"/>
  <c r="B117"/>
  <c r="G116"/>
  <c r="C116"/>
  <c r="H115"/>
  <c r="D115"/>
  <c r="I114"/>
  <c r="E114"/>
  <c r="F113"/>
  <c r="B113"/>
  <c r="G112"/>
  <c r="C112"/>
  <c r="H111"/>
  <c r="D111"/>
  <c r="I110"/>
  <c r="E110"/>
  <c r="F109"/>
  <c r="B109"/>
  <c r="G108"/>
  <c r="C108"/>
  <c r="H107"/>
  <c r="D107"/>
  <c r="I106"/>
  <c r="E106"/>
  <c r="F105"/>
  <c r="B105"/>
  <c r="G104"/>
  <c r="C104"/>
  <c r="H103"/>
  <c r="D103"/>
  <c r="I102"/>
  <c r="E102"/>
  <c r="F101"/>
  <c r="B101"/>
  <c r="G100"/>
  <c r="C100"/>
  <c r="H99"/>
  <c r="D99"/>
  <c r="I98"/>
  <c r="E98"/>
  <c r="F97"/>
  <c r="B97"/>
  <c r="G96"/>
  <c r="C96"/>
  <c r="H95"/>
  <c r="D95"/>
  <c r="I94"/>
  <c r="E94"/>
  <c r="F93"/>
  <c r="B93"/>
  <c r="G92"/>
  <c r="C92"/>
  <c r="H91"/>
  <c r="D91"/>
  <c r="I90"/>
  <c r="E90"/>
  <c r="F89"/>
  <c r="B89"/>
  <c r="G88"/>
  <c r="C88"/>
  <c r="H87"/>
  <c r="D87"/>
  <c r="I86"/>
  <c r="E86"/>
  <c r="F85"/>
  <c r="B85"/>
  <c r="G84"/>
  <c r="C84"/>
  <c r="H83"/>
  <c r="D83"/>
  <c r="I82"/>
  <c r="E82"/>
  <c r="F81"/>
  <c r="I207"/>
  <c r="E207"/>
  <c r="F206"/>
  <c r="B206"/>
  <c r="G205"/>
  <c r="C205"/>
  <c r="H204"/>
  <c r="D204"/>
  <c r="I203"/>
  <c r="E203"/>
  <c r="F202"/>
  <c r="B202"/>
  <c r="G201"/>
  <c r="C201"/>
  <c r="H200"/>
  <c r="D200"/>
  <c r="I199"/>
  <c r="E199"/>
  <c r="F198"/>
  <c r="B198"/>
  <c r="G197"/>
  <c r="C197"/>
  <c r="H196"/>
  <c r="D196"/>
  <c r="I195"/>
  <c r="E195"/>
  <c r="F194"/>
  <c r="B194"/>
  <c r="G193"/>
  <c r="C193"/>
  <c r="H192"/>
  <c r="D192"/>
  <c r="I191"/>
  <c r="E191"/>
  <c r="F190"/>
  <c r="B190"/>
  <c r="G189"/>
  <c r="C189"/>
  <c r="H188"/>
  <c r="D188"/>
  <c r="I187"/>
  <c r="E187"/>
  <c r="F186"/>
  <c r="B186"/>
  <c r="G185"/>
  <c r="C185"/>
  <c r="H184"/>
  <c r="D184"/>
  <c r="I183"/>
  <c r="E183"/>
  <c r="F182"/>
  <c r="B182"/>
  <c r="G181"/>
  <c r="C181"/>
  <c r="H180"/>
  <c r="D180"/>
  <c r="I179"/>
  <c r="E179"/>
  <c r="F178"/>
  <c r="B178"/>
  <c r="G177"/>
  <c r="C177"/>
  <c r="H176"/>
  <c r="D176"/>
  <c r="I175"/>
  <c r="E175"/>
  <c r="F174"/>
  <c r="B174"/>
  <c r="G173"/>
  <c r="C173"/>
  <c r="H172"/>
  <c r="D172"/>
  <c r="I171"/>
  <c r="E171"/>
  <c r="F170"/>
  <c r="B170"/>
  <c r="G169"/>
  <c r="C169"/>
  <c r="H168"/>
  <c r="D168"/>
  <c r="I167"/>
  <c r="E167"/>
  <c r="F166"/>
  <c r="B166"/>
  <c r="G165"/>
  <c r="C165"/>
  <c r="H164"/>
  <c r="D164"/>
  <c r="I163"/>
  <c r="E163"/>
  <c r="F162"/>
  <c r="B162"/>
  <c r="G161"/>
  <c r="C161"/>
  <c r="H160"/>
  <c r="D160"/>
  <c r="I159"/>
  <c r="E159"/>
  <c r="F158"/>
  <c r="B158"/>
  <c r="G157"/>
  <c r="C157"/>
  <c r="H156"/>
  <c r="D156"/>
  <c r="I155"/>
  <c r="E155"/>
  <c r="F154"/>
  <c r="B154"/>
  <c r="G153"/>
  <c r="C153"/>
  <c r="H152"/>
  <c r="D152"/>
  <c r="I151"/>
  <c r="E151"/>
  <c r="F150"/>
  <c r="B150"/>
  <c r="G149"/>
  <c r="C149"/>
  <c r="H148"/>
  <c r="D148"/>
  <c r="I147"/>
  <c r="E147"/>
  <c r="F146"/>
  <c r="B146"/>
  <c r="G145"/>
  <c r="C145"/>
  <c r="H144"/>
  <c r="D144"/>
  <c r="I143"/>
  <c r="E143"/>
  <c r="F142"/>
  <c r="B142"/>
  <c r="G141"/>
  <c r="C141"/>
  <c r="H140"/>
  <c r="D140"/>
  <c r="I139"/>
  <c r="E139"/>
  <c r="F138"/>
  <c r="B138"/>
  <c r="G137"/>
  <c r="C137"/>
  <c r="H136"/>
  <c r="D136"/>
  <c r="I135"/>
  <c r="E135"/>
  <c r="F134"/>
  <c r="B134"/>
  <c r="G133"/>
  <c r="C133"/>
  <c r="H132"/>
  <c r="D132"/>
  <c r="I131"/>
  <c r="E131"/>
  <c r="F130"/>
  <c r="B130"/>
  <c r="G129"/>
  <c r="C129"/>
  <c r="H128"/>
  <c r="D128"/>
  <c r="I127"/>
  <c r="E127"/>
  <c r="F126"/>
  <c r="B126"/>
  <c r="G125"/>
  <c r="C125"/>
  <c r="H124"/>
  <c r="D124"/>
  <c r="I123"/>
  <c r="E123"/>
  <c r="F122"/>
  <c r="B122"/>
  <c r="G121"/>
  <c r="C121"/>
  <c r="H120"/>
  <c r="D120"/>
  <c r="I119"/>
  <c r="E119"/>
  <c r="F118"/>
  <c r="B118"/>
  <c r="G117"/>
  <c r="C117"/>
  <c r="H116"/>
  <c r="D116"/>
  <c r="I115"/>
  <c r="E115"/>
  <c r="F114"/>
  <c r="B114"/>
  <c r="G113"/>
  <c r="C113"/>
  <c r="H112"/>
  <c r="D112"/>
  <c r="I111"/>
  <c r="E111"/>
  <c r="F110"/>
  <c r="B110"/>
  <c r="G109"/>
  <c r="C109"/>
  <c r="H108"/>
  <c r="D108"/>
  <c r="I107"/>
  <c r="E107"/>
  <c r="F106"/>
  <c r="B106"/>
  <c r="G105"/>
  <c r="C105"/>
  <c r="H104"/>
  <c r="D104"/>
  <c r="I103"/>
  <c r="E103"/>
  <c r="F102"/>
  <c r="B102"/>
  <c r="G101"/>
  <c r="C101"/>
  <c r="H100"/>
  <c r="D100"/>
  <c r="I99"/>
  <c r="E99"/>
  <c r="F98"/>
  <c r="B98"/>
  <c r="G97"/>
  <c r="C97"/>
  <c r="H96"/>
  <c r="D96"/>
  <c r="I95"/>
  <c r="E95"/>
  <c r="F94"/>
  <c r="B94"/>
  <c r="G93"/>
  <c r="C93"/>
  <c r="H92"/>
  <c r="D92"/>
  <c r="I91"/>
  <c r="E91"/>
  <c r="F90"/>
  <c r="B90"/>
  <c r="G89"/>
  <c r="C89"/>
  <c r="H88"/>
  <c r="D88"/>
  <c r="I87"/>
  <c r="E87"/>
  <c r="F86"/>
  <c r="B86"/>
  <c r="G85"/>
  <c r="C85"/>
  <c r="H84"/>
  <c r="D84"/>
  <c r="I83"/>
  <c r="E83"/>
  <c r="F82"/>
  <c r="B82"/>
  <c r="G81"/>
  <c r="C81"/>
  <c r="C8"/>
  <c r="G8"/>
  <c r="E9"/>
  <c r="I9"/>
  <c r="D10"/>
  <c r="H10"/>
  <c r="C11"/>
  <c r="G11"/>
  <c r="B12"/>
  <c r="F12"/>
  <c r="E13"/>
  <c r="I13"/>
  <c r="D14"/>
  <c r="H14"/>
  <c r="C15"/>
  <c r="G15"/>
  <c r="B16"/>
  <c r="F16"/>
  <c r="E17"/>
  <c r="I17"/>
  <c r="D18"/>
  <c r="H18"/>
  <c r="C19"/>
  <c r="G19"/>
  <c r="B20"/>
  <c r="F20"/>
  <c r="E21"/>
  <c r="I21"/>
  <c r="D22"/>
  <c r="H22"/>
  <c r="C23"/>
  <c r="G23"/>
  <c r="B24"/>
  <c r="F24"/>
  <c r="E25"/>
  <c r="I25"/>
  <c r="D26"/>
  <c r="H26"/>
  <c r="C27"/>
  <c r="G27"/>
  <c r="B28"/>
  <c r="F28"/>
  <c r="E29"/>
  <c r="I29"/>
  <c r="D30"/>
  <c r="H30"/>
  <c r="C31"/>
  <c r="G31"/>
  <c r="B32"/>
  <c r="F32"/>
  <c r="E33"/>
  <c r="I33"/>
  <c r="D34"/>
  <c r="H34"/>
  <c r="C35"/>
  <c r="G35"/>
  <c r="B36"/>
  <c r="F36"/>
  <c r="E37"/>
  <c r="I37"/>
  <c r="D38"/>
  <c r="H38"/>
  <c r="C39"/>
  <c r="G39"/>
  <c r="B40"/>
  <c r="F40"/>
  <c r="E41"/>
  <c r="I41"/>
  <c r="D42"/>
  <c r="H42"/>
  <c r="C43"/>
  <c r="G43"/>
  <c r="B44"/>
  <c r="F44"/>
  <c r="E45"/>
  <c r="I45"/>
  <c r="D46"/>
  <c r="H46"/>
  <c r="C47"/>
  <c r="G47"/>
  <c r="B48"/>
  <c r="F48"/>
  <c r="E49"/>
  <c r="I49"/>
  <c r="D50"/>
  <c r="H50"/>
  <c r="C51"/>
  <c r="G51"/>
  <c r="B52"/>
  <c r="F52"/>
  <c r="E53"/>
  <c r="I53"/>
  <c r="D54"/>
  <c r="H54"/>
  <c r="C55"/>
  <c r="G55"/>
  <c r="B56"/>
  <c r="F56"/>
  <c r="E57"/>
  <c r="I57"/>
  <c r="D58"/>
  <c r="H58"/>
  <c r="C59"/>
  <c r="G59"/>
  <c r="B60"/>
  <c r="F60"/>
  <c r="E61"/>
  <c r="I61"/>
  <c r="D62"/>
  <c r="H62"/>
  <c r="C63"/>
  <c r="G63"/>
  <c r="B64"/>
  <c r="F64"/>
  <c r="E65"/>
  <c r="I65"/>
  <c r="D66"/>
  <c r="H66"/>
  <c r="C67"/>
  <c r="G67"/>
  <c r="B68"/>
  <c r="F68"/>
  <c r="E69"/>
  <c r="I69"/>
  <c r="D70"/>
  <c r="H70"/>
  <c r="C71"/>
  <c r="G71"/>
  <c r="B72"/>
  <c r="F72"/>
  <c r="E73"/>
  <c r="I73"/>
  <c r="D74"/>
  <c r="H74"/>
  <c r="C75"/>
  <c r="G75"/>
  <c r="B76"/>
  <c r="F76"/>
  <c r="E77"/>
  <c r="I77"/>
  <c r="D78"/>
  <c r="H78"/>
  <c r="C79"/>
  <c r="G79"/>
  <c r="B80"/>
  <c r="F80"/>
  <c r="D9"/>
  <c r="H9"/>
  <c r="C10"/>
  <c r="G10"/>
  <c r="B11"/>
  <c r="F11"/>
  <c r="E12"/>
  <c r="I12"/>
  <c r="D13"/>
  <c r="H13"/>
  <c r="C14"/>
  <c r="G14"/>
  <c r="B15"/>
  <c r="F15"/>
  <c r="E16"/>
  <c r="I16"/>
  <c r="D17"/>
  <c r="H17"/>
  <c r="C18"/>
  <c r="G18"/>
  <c r="B19"/>
  <c r="F19"/>
  <c r="E20"/>
  <c r="I20"/>
  <c r="D21"/>
  <c r="H21"/>
  <c r="C22"/>
  <c r="G22"/>
  <c r="B23"/>
  <c r="F23"/>
  <c r="E24"/>
  <c r="I24"/>
  <c r="D25"/>
  <c r="H25"/>
  <c r="C26"/>
  <c r="G26"/>
  <c r="B27"/>
  <c r="F27"/>
  <c r="E28"/>
  <c r="I28"/>
  <c r="D29"/>
  <c r="H29"/>
  <c r="C30"/>
  <c r="G30"/>
  <c r="B31"/>
  <c r="F31"/>
  <c r="E32"/>
  <c r="I32"/>
  <c r="D33"/>
  <c r="H33"/>
  <c r="C34"/>
  <c r="G34"/>
  <c r="B35"/>
  <c r="F35"/>
  <c r="E36"/>
  <c r="I36"/>
  <c r="D37"/>
  <c r="H37"/>
  <c r="C38"/>
  <c r="G38"/>
  <c r="B39"/>
  <c r="F39"/>
  <c r="E40"/>
  <c r="I40"/>
  <c r="D41"/>
  <c r="H41"/>
  <c r="C42"/>
  <c r="G42"/>
  <c r="B43"/>
  <c r="F43"/>
  <c r="E44"/>
  <c r="I44"/>
  <c r="D45"/>
  <c r="H45"/>
  <c r="C46"/>
  <c r="G46"/>
  <c r="B47"/>
  <c r="F47"/>
  <c r="E48"/>
  <c r="I48"/>
  <c r="D49"/>
  <c r="H49"/>
  <c r="C50"/>
  <c r="G50"/>
  <c r="B51"/>
  <c r="F51"/>
  <c r="E52"/>
  <c r="I52"/>
  <c r="D53"/>
  <c r="H53"/>
  <c r="C54"/>
  <c r="G54"/>
  <c r="B55"/>
  <c r="F55"/>
  <c r="E56"/>
  <c r="I56"/>
  <c r="D57"/>
  <c r="H57"/>
  <c r="C58"/>
  <c r="G58"/>
  <c r="B59"/>
  <c r="F59"/>
  <c r="E60"/>
  <c r="I60"/>
  <c r="D61"/>
  <c r="H61"/>
  <c r="C62"/>
  <c r="G62"/>
  <c r="B63"/>
  <c r="F63"/>
  <c r="E64"/>
  <c r="I64"/>
  <c r="D65"/>
  <c r="H65"/>
  <c r="C66"/>
  <c r="G66"/>
  <c r="B67"/>
  <c r="F67"/>
  <c r="E68"/>
  <c r="I68"/>
  <c r="D69"/>
  <c r="H69"/>
  <c r="C70"/>
  <c r="G70"/>
  <c r="B71"/>
  <c r="F71"/>
  <c r="E72"/>
  <c r="I72"/>
  <c r="D73"/>
  <c r="H73"/>
  <c r="C74"/>
  <c r="G74"/>
  <c r="B75"/>
  <c r="F75"/>
  <c r="E76"/>
  <c r="I76"/>
  <c r="D77"/>
  <c r="H77"/>
  <c r="C78"/>
  <c r="G78"/>
  <c r="B79"/>
  <c r="F79"/>
  <c r="E80"/>
  <c r="I80"/>
  <c r="E8"/>
  <c r="I8"/>
  <c r="C9"/>
  <c r="G9"/>
  <c r="B10"/>
  <c r="F10"/>
  <c r="E11"/>
  <c r="I11"/>
  <c r="D12"/>
  <c r="H12"/>
  <c r="C13"/>
  <c r="G13"/>
  <c r="B14"/>
  <c r="F14"/>
  <c r="E15"/>
  <c r="I15"/>
  <c r="D16"/>
  <c r="H16"/>
  <c r="C17"/>
  <c r="G17"/>
  <c r="B18"/>
  <c r="F18"/>
  <c r="E19"/>
  <c r="I19"/>
  <c r="D20"/>
  <c r="H20"/>
  <c r="C21"/>
  <c r="G21"/>
  <c r="B22"/>
  <c r="F22"/>
  <c r="E23"/>
  <c r="I23"/>
  <c r="D24"/>
  <c r="H24"/>
  <c r="C25"/>
  <c r="G25"/>
  <c r="B26"/>
  <c r="F26"/>
  <c r="E27"/>
  <c r="I27"/>
  <c r="D28"/>
  <c r="H28"/>
  <c r="C29"/>
  <c r="G29"/>
  <c r="B30"/>
  <c r="F30"/>
  <c r="E31"/>
  <c r="I31"/>
  <c r="D32"/>
  <c r="H32"/>
  <c r="C33"/>
  <c r="G33"/>
  <c r="B34"/>
  <c r="F34"/>
  <c r="E35"/>
  <c r="I35"/>
  <c r="D36"/>
  <c r="H36"/>
  <c r="C37"/>
  <c r="G37"/>
  <c r="B38"/>
  <c r="F38"/>
  <c r="E39"/>
  <c r="I39"/>
  <c r="D40"/>
  <c r="H40"/>
  <c r="C41"/>
  <c r="G41"/>
  <c r="B42"/>
  <c r="F42"/>
  <c r="E43"/>
  <c r="I43"/>
  <c r="D44"/>
  <c r="H44"/>
  <c r="C45"/>
  <c r="G45"/>
  <c r="B46"/>
  <c r="F46"/>
  <c r="E47"/>
  <c r="I47"/>
  <c r="D48"/>
  <c r="H48"/>
  <c r="C49"/>
  <c r="G49"/>
  <c r="B50"/>
  <c r="F50"/>
  <c r="E51"/>
  <c r="I51"/>
  <c r="D52"/>
  <c r="H52"/>
  <c r="C53"/>
  <c r="G53"/>
  <c r="B54"/>
  <c r="F54"/>
  <c r="E55"/>
  <c r="I55"/>
  <c r="D56"/>
  <c r="H56"/>
  <c r="C57"/>
  <c r="G57"/>
  <c r="B58"/>
  <c r="F58"/>
  <c r="E59"/>
  <c r="I59"/>
  <c r="D60"/>
  <c r="H60"/>
  <c r="C61"/>
  <c r="G61"/>
  <c r="B62"/>
  <c r="F62"/>
  <c r="E63"/>
  <c r="I63"/>
  <c r="D64"/>
  <c r="H64"/>
  <c r="C65"/>
  <c r="G65"/>
  <c r="B66"/>
  <c r="F66"/>
  <c r="E67"/>
  <c r="I67"/>
  <c r="D68"/>
  <c r="H68"/>
  <c r="C69"/>
  <c r="G69"/>
  <c r="B70"/>
  <c r="F70"/>
  <c r="E71"/>
  <c r="I71"/>
  <c r="D72"/>
  <c r="H72"/>
  <c r="C73"/>
  <c r="G73"/>
  <c r="B74"/>
  <c r="F74"/>
  <c r="E75"/>
  <c r="I75"/>
  <c r="D76"/>
  <c r="H76"/>
  <c r="C77"/>
  <c r="G77"/>
  <c r="B78"/>
  <c r="F78"/>
  <c r="E79"/>
  <c r="I79"/>
  <c r="D80"/>
  <c r="H80"/>
  <c r="D8"/>
  <c r="H8"/>
  <c r="B9"/>
  <c r="F9"/>
  <c r="E10"/>
  <c r="I10"/>
  <c r="D11"/>
  <c r="H11"/>
  <c r="C12"/>
  <c r="G12"/>
  <c r="B13"/>
  <c r="F13"/>
  <c r="E14"/>
  <c r="I14"/>
  <c r="D15"/>
  <c r="H15"/>
  <c r="C16"/>
  <c r="G16"/>
  <c r="B17"/>
  <c r="F17"/>
  <c r="E18"/>
  <c r="I18"/>
  <c r="D19"/>
  <c r="H19"/>
  <c r="C20"/>
  <c r="G20"/>
  <c r="B21"/>
  <c r="F21"/>
  <c r="E22"/>
  <c r="I22"/>
  <c r="D23"/>
  <c r="H23"/>
  <c r="C24"/>
  <c r="G24"/>
  <c r="B25"/>
  <c r="F25"/>
  <c r="E26"/>
  <c r="I26"/>
  <c r="D27"/>
  <c r="H27"/>
  <c r="C28"/>
  <c r="G28"/>
  <c r="B29"/>
  <c r="F29"/>
  <c r="E30"/>
  <c r="I30"/>
  <c r="D31"/>
  <c r="H31"/>
  <c r="C32"/>
  <c r="G32"/>
  <c r="B33"/>
  <c r="F33"/>
  <c r="E34"/>
  <c r="I34"/>
  <c r="D35"/>
  <c r="H35"/>
  <c r="C36"/>
  <c r="G36"/>
  <c r="B37"/>
  <c r="F37"/>
  <c r="E38"/>
  <c r="I38"/>
  <c r="D39"/>
  <c r="H39"/>
  <c r="C40"/>
  <c r="G40"/>
  <c r="B41"/>
  <c r="F41"/>
  <c r="E42"/>
  <c r="I42"/>
  <c r="D43"/>
  <c r="H43"/>
  <c r="C44"/>
  <c r="G44"/>
  <c r="B45"/>
  <c r="F45"/>
  <c r="E46"/>
  <c r="I46"/>
  <c r="D47"/>
  <c r="H47"/>
  <c r="C48"/>
  <c r="G48"/>
  <c r="B49"/>
  <c r="F49"/>
  <c r="E50"/>
  <c r="I50"/>
  <c r="D51"/>
  <c r="H51"/>
  <c r="C52"/>
  <c r="G52"/>
  <c r="B53"/>
  <c r="F53"/>
  <c r="E54"/>
  <c r="I54"/>
  <c r="D55"/>
  <c r="H55"/>
  <c r="C56"/>
  <c r="G56"/>
  <c r="B57"/>
  <c r="F57"/>
  <c r="E58"/>
  <c r="I58"/>
  <c r="D59"/>
  <c r="H59"/>
  <c r="C60"/>
  <c r="G60"/>
  <c r="B61"/>
  <c r="F61"/>
  <c r="E62"/>
  <c r="I62"/>
  <c r="D63"/>
  <c r="H63"/>
  <c r="C64"/>
  <c r="G64"/>
  <c r="B65"/>
  <c r="F65"/>
  <c r="E66"/>
  <c r="I66"/>
  <c r="D67"/>
  <c r="H67"/>
  <c r="C68"/>
  <c r="G68"/>
  <c r="B69"/>
  <c r="F69"/>
  <c r="E70"/>
  <c r="I70"/>
  <c r="D71"/>
  <c r="H71"/>
  <c r="C72"/>
  <c r="G72"/>
  <c r="B73"/>
  <c r="F73"/>
  <c r="E74"/>
  <c r="I74"/>
  <c r="D75"/>
  <c r="H75"/>
  <c r="C76"/>
  <c r="G76"/>
  <c r="B77"/>
  <c r="F77"/>
  <c r="E78"/>
  <c r="I78"/>
  <c r="D79"/>
  <c r="H79"/>
  <c r="C80"/>
  <c r="G80"/>
  <c r="B81"/>
  <c r="H209"/>
  <c r="DL212" i="17"/>
  <c r="DM212"/>
  <c r="DK212"/>
  <c r="DN210"/>
  <c r="DN213" s="1"/>
  <c r="DJ212"/>
  <c r="DJ210"/>
  <c r="DJ213" s="1"/>
  <c r="B315" i="26"/>
  <c r="B282"/>
  <c r="B249"/>
  <c r="B216"/>
  <c r="B183"/>
  <c r="B150"/>
  <c r="B117"/>
  <c r="B84"/>
  <c r="B52"/>
  <c r="B51"/>
  <c r="B19"/>
  <c r="DX211" i="17"/>
  <c r="CZ209"/>
  <c r="CP209"/>
  <c r="CF209"/>
  <c r="EG207"/>
  <c r="B207" s="1"/>
  <c r="AQ207" s="1"/>
  <c r="EG206"/>
  <c r="B206" s="1"/>
  <c r="AQ206" s="1"/>
  <c r="EG205"/>
  <c r="B205" s="1"/>
  <c r="AQ205" s="1"/>
  <c r="EG204"/>
  <c r="B204" s="1"/>
  <c r="AQ204" s="1"/>
  <c r="EG203"/>
  <c r="B203" s="1"/>
  <c r="AQ203" s="1"/>
  <c r="EG202"/>
  <c r="B202" s="1"/>
  <c r="AQ202" s="1"/>
  <c r="EG201"/>
  <c r="B201" s="1"/>
  <c r="AQ201" s="1"/>
  <c r="EG200"/>
  <c r="B200" s="1"/>
  <c r="AQ200" s="1"/>
  <c r="EG199"/>
  <c r="B199" s="1"/>
  <c r="AQ199" s="1"/>
  <c r="EG198"/>
  <c r="B198" s="1"/>
  <c r="AQ198" s="1"/>
  <c r="EG197"/>
  <c r="B197" s="1"/>
  <c r="AQ197" s="1"/>
  <c r="EG196"/>
  <c r="B196" s="1"/>
  <c r="AQ196" s="1"/>
  <c r="EG195"/>
  <c r="B195" s="1"/>
  <c r="AQ195" s="1"/>
  <c r="EG194"/>
  <c r="B194" s="1"/>
  <c r="AQ194" s="1"/>
  <c r="EG193"/>
  <c r="B193" s="1"/>
  <c r="AQ193" s="1"/>
  <c r="EG192"/>
  <c r="B192" s="1"/>
  <c r="AQ192" s="1"/>
  <c r="EG191"/>
  <c r="B191" s="1"/>
  <c r="AQ191" s="1"/>
  <c r="EG190"/>
  <c r="B190" s="1"/>
  <c r="AQ190" s="1"/>
  <c r="EG189"/>
  <c r="B189" s="1"/>
  <c r="AQ189" s="1"/>
  <c r="EG188"/>
  <c r="B188" s="1"/>
  <c r="AQ188" s="1"/>
  <c r="EG187"/>
  <c r="B187" s="1"/>
  <c r="AQ187" s="1"/>
  <c r="EG186"/>
  <c r="B186" s="1"/>
  <c r="AQ186" s="1"/>
  <c r="EG185"/>
  <c r="B185" s="1"/>
  <c r="AQ185" s="1"/>
  <c r="EG184"/>
  <c r="B184" s="1"/>
  <c r="AQ184" s="1"/>
  <c r="EG183"/>
  <c r="B183" s="1"/>
  <c r="AQ183" s="1"/>
  <c r="EG182"/>
  <c r="B182" s="1"/>
  <c r="AQ182" s="1"/>
  <c r="EG181"/>
  <c r="B181" s="1"/>
  <c r="AQ181" s="1"/>
  <c r="EG180"/>
  <c r="B180" s="1"/>
  <c r="AQ180" s="1"/>
  <c r="EG179"/>
  <c r="B179" s="1"/>
  <c r="AQ179" s="1"/>
  <c r="EG178"/>
  <c r="B178" s="1"/>
  <c r="AQ178" s="1"/>
  <c r="EG177"/>
  <c r="B177" s="1"/>
  <c r="AQ177" s="1"/>
  <c r="EG176"/>
  <c r="B176" s="1"/>
  <c r="AQ176" s="1"/>
  <c r="EG175"/>
  <c r="B175" s="1"/>
  <c r="AQ175" s="1"/>
  <c r="EG174"/>
  <c r="B174" s="1"/>
  <c r="AQ174" s="1"/>
  <c r="EG173"/>
  <c r="B173" s="1"/>
  <c r="AQ173" s="1"/>
  <c r="EG172"/>
  <c r="B172" s="1"/>
  <c r="AQ172" s="1"/>
  <c r="EG171"/>
  <c r="B171" s="1"/>
  <c r="AQ171" s="1"/>
  <c r="EG170"/>
  <c r="B170" s="1"/>
  <c r="AQ170" s="1"/>
  <c r="EG169"/>
  <c r="B169" s="1"/>
  <c r="AQ169" s="1"/>
  <c r="EG168"/>
  <c r="B168" s="1"/>
  <c r="AQ168" s="1"/>
  <c r="EG167"/>
  <c r="B167" s="1"/>
  <c r="AQ167" s="1"/>
  <c r="EG166"/>
  <c r="B166" s="1"/>
  <c r="AQ166" s="1"/>
  <c r="EG165"/>
  <c r="B165" s="1"/>
  <c r="AQ165" s="1"/>
  <c r="EG164"/>
  <c r="B164" s="1"/>
  <c r="AQ164" s="1"/>
  <c r="EG163"/>
  <c r="B163" s="1"/>
  <c r="AQ163" s="1"/>
  <c r="EG162"/>
  <c r="B162" s="1"/>
  <c r="AQ162" s="1"/>
  <c r="EG161"/>
  <c r="B161" s="1"/>
  <c r="AQ161" s="1"/>
  <c r="EG160"/>
  <c r="B160" s="1"/>
  <c r="AQ160" s="1"/>
  <c r="EG159"/>
  <c r="B159" s="1"/>
  <c r="AQ159" s="1"/>
  <c r="EG158"/>
  <c r="B158" s="1"/>
  <c r="AQ158" s="1"/>
  <c r="EG157"/>
  <c r="B157" s="1"/>
  <c r="AQ157" s="1"/>
  <c r="EG156"/>
  <c r="B156" s="1"/>
  <c r="AQ156" s="1"/>
  <c r="EG155"/>
  <c r="B155" s="1"/>
  <c r="AQ155" s="1"/>
  <c r="EG154"/>
  <c r="B154" s="1"/>
  <c r="AQ154" s="1"/>
  <c r="EG153"/>
  <c r="B153" s="1"/>
  <c r="AQ153" s="1"/>
  <c r="EG152"/>
  <c r="B152" s="1"/>
  <c r="AQ152" s="1"/>
  <c r="EG151"/>
  <c r="B151" s="1"/>
  <c r="AQ151" s="1"/>
  <c r="EG150"/>
  <c r="B150" s="1"/>
  <c r="AQ150" s="1"/>
  <c r="EG149"/>
  <c r="B149" s="1"/>
  <c r="AQ149" s="1"/>
  <c r="EG148"/>
  <c r="B148" s="1"/>
  <c r="AQ148" s="1"/>
  <c r="EG147"/>
  <c r="B147" s="1"/>
  <c r="AQ147" s="1"/>
  <c r="EG146"/>
  <c r="B146" s="1"/>
  <c r="AQ146" s="1"/>
  <c r="EG145"/>
  <c r="B145" s="1"/>
  <c r="AQ145" s="1"/>
  <c r="EG144"/>
  <c r="B144" s="1"/>
  <c r="AQ144" s="1"/>
  <c r="EG143"/>
  <c r="B143" s="1"/>
  <c r="AQ143" s="1"/>
  <c r="EG142"/>
  <c r="B142" s="1"/>
  <c r="AQ142" s="1"/>
  <c r="EG141"/>
  <c r="B141" s="1"/>
  <c r="AQ141" s="1"/>
  <c r="EG140"/>
  <c r="B140" s="1"/>
  <c r="AQ140" s="1"/>
  <c r="EG139"/>
  <c r="B139" s="1"/>
  <c r="AQ139" s="1"/>
  <c r="EG138"/>
  <c r="B138" s="1"/>
  <c r="AQ138" s="1"/>
  <c r="EG137"/>
  <c r="B137" s="1"/>
  <c r="AQ137" s="1"/>
  <c r="EG136"/>
  <c r="B136" s="1"/>
  <c r="AQ136" s="1"/>
  <c r="EG135"/>
  <c r="B135" s="1"/>
  <c r="AQ135" s="1"/>
  <c r="EG134"/>
  <c r="B134" s="1"/>
  <c r="AQ134" s="1"/>
  <c r="EG133"/>
  <c r="B133" s="1"/>
  <c r="AQ133" s="1"/>
  <c r="EG132"/>
  <c r="B132" s="1"/>
  <c r="AQ132" s="1"/>
  <c r="EG131"/>
  <c r="B131" s="1"/>
  <c r="AQ131" s="1"/>
  <c r="EG130"/>
  <c r="B130" s="1"/>
  <c r="AQ130" s="1"/>
  <c r="EG129"/>
  <c r="B129" s="1"/>
  <c r="AQ129" s="1"/>
  <c r="EG128"/>
  <c r="B128" s="1"/>
  <c r="AQ128" s="1"/>
  <c r="EG127"/>
  <c r="B127" s="1"/>
  <c r="AQ127" s="1"/>
  <c r="EG126"/>
  <c r="B126" s="1"/>
  <c r="AQ126" s="1"/>
  <c r="EG125"/>
  <c r="B125" s="1"/>
  <c r="AQ125" s="1"/>
  <c r="EG124"/>
  <c r="B124" s="1"/>
  <c r="AQ124" s="1"/>
  <c r="EG123"/>
  <c r="B123" s="1"/>
  <c r="AQ123" s="1"/>
  <c r="EG122"/>
  <c r="B122" s="1"/>
  <c r="AQ122" s="1"/>
  <c r="EG121"/>
  <c r="B121" s="1"/>
  <c r="AQ121" s="1"/>
  <c r="EG120"/>
  <c r="B120" s="1"/>
  <c r="AQ120" s="1"/>
  <c r="EG119"/>
  <c r="B119" s="1"/>
  <c r="AQ119" s="1"/>
  <c r="EG118"/>
  <c r="B118" s="1"/>
  <c r="AQ118" s="1"/>
  <c r="EG117"/>
  <c r="B117" s="1"/>
  <c r="AQ117" s="1"/>
  <c r="EG116"/>
  <c r="B116" s="1"/>
  <c r="AQ116" s="1"/>
  <c r="EG115"/>
  <c r="B115" s="1"/>
  <c r="AQ115" s="1"/>
  <c r="EG114"/>
  <c r="B114" s="1"/>
  <c r="AQ114" s="1"/>
  <c r="EG113"/>
  <c r="B113" s="1"/>
  <c r="AQ113" s="1"/>
  <c r="EG112"/>
  <c r="B112" s="1"/>
  <c r="AQ112" s="1"/>
  <c r="EG111"/>
  <c r="B111" s="1"/>
  <c r="AQ111" s="1"/>
  <c r="EG110"/>
  <c r="B110" s="1"/>
  <c r="AQ110" s="1"/>
  <c r="EG109"/>
  <c r="B109" s="1"/>
  <c r="AQ109" s="1"/>
  <c r="EG108"/>
  <c r="B108" s="1"/>
  <c r="AQ108" s="1"/>
  <c r="EG107"/>
  <c r="B107" s="1"/>
  <c r="AQ107" s="1"/>
  <c r="EG106"/>
  <c r="B106" s="1"/>
  <c r="AQ106" s="1"/>
  <c r="EG105"/>
  <c r="B105" s="1"/>
  <c r="AQ105" s="1"/>
  <c r="EG104"/>
  <c r="B104" s="1"/>
  <c r="AQ104" s="1"/>
  <c r="EG103"/>
  <c r="B103" s="1"/>
  <c r="AQ103" s="1"/>
  <c r="EG102"/>
  <c r="B102" s="1"/>
  <c r="AQ102" s="1"/>
  <c r="EG101"/>
  <c r="B101" s="1"/>
  <c r="AQ101" s="1"/>
  <c r="EG100"/>
  <c r="B100" s="1"/>
  <c r="AQ100" s="1"/>
  <c r="EG99"/>
  <c r="B99" s="1"/>
  <c r="AQ99" s="1"/>
  <c r="EG98"/>
  <c r="B98" s="1"/>
  <c r="AQ98" s="1"/>
  <c r="EG97"/>
  <c r="B97" s="1"/>
  <c r="AQ97" s="1"/>
  <c r="EG96"/>
  <c r="B96" s="1"/>
  <c r="AQ96" s="1"/>
  <c r="EG95"/>
  <c r="B95" s="1"/>
  <c r="AQ95" s="1"/>
  <c r="EG94"/>
  <c r="B94" s="1"/>
  <c r="AQ94" s="1"/>
  <c r="EG93"/>
  <c r="B93" s="1"/>
  <c r="AQ93" s="1"/>
  <c r="EG92"/>
  <c r="B92" s="1"/>
  <c r="AQ92" s="1"/>
  <c r="EG91"/>
  <c r="B91" s="1"/>
  <c r="AQ91" s="1"/>
  <c r="EG90"/>
  <c r="B90" s="1"/>
  <c r="AQ90" s="1"/>
  <c r="EG89"/>
  <c r="B89" s="1"/>
  <c r="AQ89" s="1"/>
  <c r="EG88"/>
  <c r="B88" s="1"/>
  <c r="AQ88" s="1"/>
  <c r="EG87"/>
  <c r="B87" s="1"/>
  <c r="AQ87" s="1"/>
  <c r="EG86"/>
  <c r="B86" s="1"/>
  <c r="AQ86" s="1"/>
  <c r="EG85"/>
  <c r="B85" s="1"/>
  <c r="AQ85" s="1"/>
  <c r="EG84"/>
  <c r="B84" s="1"/>
  <c r="AQ84" s="1"/>
  <c r="EG83"/>
  <c r="B83" s="1"/>
  <c r="AQ83" s="1"/>
  <c r="EG82"/>
  <c r="B82" s="1"/>
  <c r="AQ82" s="1"/>
  <c r="EG81"/>
  <c r="B81" s="1"/>
  <c r="AQ81" s="1"/>
  <c r="EG80"/>
  <c r="B80" s="1"/>
  <c r="AQ80" s="1"/>
  <c r="EG79"/>
  <c r="B79" s="1"/>
  <c r="AQ79" s="1"/>
  <c r="EG78"/>
  <c r="B78" s="1"/>
  <c r="AQ78" s="1"/>
  <c r="EG77"/>
  <c r="B77" s="1"/>
  <c r="AQ77" s="1"/>
  <c r="EG76"/>
  <c r="B76" s="1"/>
  <c r="AQ76" s="1"/>
  <c r="EG75"/>
  <c r="B75" s="1"/>
  <c r="AQ75" s="1"/>
  <c r="EG74"/>
  <c r="B74" s="1"/>
  <c r="AQ74" s="1"/>
  <c r="EG73"/>
  <c r="B73" s="1"/>
  <c r="AQ73" s="1"/>
  <c r="EG72"/>
  <c r="B72" s="1"/>
  <c r="AQ72" s="1"/>
  <c r="EG71"/>
  <c r="B71" s="1"/>
  <c r="AQ71" s="1"/>
  <c r="EG70"/>
  <c r="B70" s="1"/>
  <c r="AQ70" s="1"/>
  <c r="EG69"/>
  <c r="B69" s="1"/>
  <c r="AQ69" s="1"/>
  <c r="EG68"/>
  <c r="B68" s="1"/>
  <c r="AQ68" s="1"/>
  <c r="EG67"/>
  <c r="B67" s="1"/>
  <c r="AQ67" s="1"/>
  <c r="EG66"/>
  <c r="B66" s="1"/>
  <c r="AQ66" s="1"/>
  <c r="EG65"/>
  <c r="B65" s="1"/>
  <c r="AQ65" s="1"/>
  <c r="EG64"/>
  <c r="B64" s="1"/>
  <c r="AQ64" s="1"/>
  <c r="EG63"/>
  <c r="B63" s="1"/>
  <c r="AQ63" s="1"/>
  <c r="EG62"/>
  <c r="B62" s="1"/>
  <c r="AQ62" s="1"/>
  <c r="EG61"/>
  <c r="B61" s="1"/>
  <c r="AQ61" s="1"/>
  <c r="EG60"/>
  <c r="B60" s="1"/>
  <c r="AQ60" s="1"/>
  <c r="EG59"/>
  <c r="B59" s="1"/>
  <c r="AQ59" s="1"/>
  <c r="EG58"/>
  <c r="B58" s="1"/>
  <c r="AQ58" s="1"/>
  <c r="EG57"/>
  <c r="B57" s="1"/>
  <c r="AQ57" s="1"/>
  <c r="EG56"/>
  <c r="B56" s="1"/>
  <c r="AQ56" s="1"/>
  <c r="EG55"/>
  <c r="B55" s="1"/>
  <c r="AQ55" s="1"/>
  <c r="EG54"/>
  <c r="B54" s="1"/>
  <c r="AQ54" s="1"/>
  <c r="EG53"/>
  <c r="B53" s="1"/>
  <c r="AQ53" s="1"/>
  <c r="EG52"/>
  <c r="B52" s="1"/>
  <c r="AQ52" s="1"/>
  <c r="EG51"/>
  <c r="B51" s="1"/>
  <c r="AQ51" s="1"/>
  <c r="EG50"/>
  <c r="B50" s="1"/>
  <c r="AQ50" s="1"/>
  <c r="EG49"/>
  <c r="B49" s="1"/>
  <c r="AQ49" s="1"/>
  <c r="EG48"/>
  <c r="B48" s="1"/>
  <c r="AQ48" s="1"/>
  <c r="EG47"/>
  <c r="B47" s="1"/>
  <c r="AQ47" s="1"/>
  <c r="EG46"/>
  <c r="B46" s="1"/>
  <c r="AQ46" s="1"/>
  <c r="EG45"/>
  <c r="B45" s="1"/>
  <c r="AQ45" s="1"/>
  <c r="EG44"/>
  <c r="B44" s="1"/>
  <c r="AQ44" s="1"/>
  <c r="EG43"/>
  <c r="B43" s="1"/>
  <c r="AQ43" s="1"/>
  <c r="EG42"/>
  <c r="B42" s="1"/>
  <c r="AQ42" s="1"/>
  <c r="EG41"/>
  <c r="B41" s="1"/>
  <c r="AQ41" s="1"/>
  <c r="EG40"/>
  <c r="B40" s="1"/>
  <c r="AQ40" s="1"/>
  <c r="EG39"/>
  <c r="B39" s="1"/>
  <c r="AQ39" s="1"/>
  <c r="EG38"/>
  <c r="B38" s="1"/>
  <c r="AQ38" s="1"/>
  <c r="EG37"/>
  <c r="B37" s="1"/>
  <c r="EG36"/>
  <c r="B36" s="1"/>
  <c r="EG35"/>
  <c r="B35" s="1"/>
  <c r="EG34"/>
  <c r="B34" s="1"/>
  <c r="EG33"/>
  <c r="B33" s="1"/>
  <c r="EG32"/>
  <c r="B32" s="1"/>
  <c r="EG31"/>
  <c r="B31" s="1"/>
  <c r="EG30"/>
  <c r="B30" s="1"/>
  <c r="EG29"/>
  <c r="B29" s="1"/>
  <c r="EG28"/>
  <c r="B28" s="1"/>
  <c r="EG27"/>
  <c r="B27" s="1"/>
  <c r="EG26"/>
  <c r="B26" s="1"/>
  <c r="EG25"/>
  <c r="B25" s="1"/>
  <c r="EG24"/>
  <c r="B24" s="1"/>
  <c r="EG23"/>
  <c r="B23" s="1"/>
  <c r="EG22"/>
  <c r="B22" s="1"/>
  <c r="EG21"/>
  <c r="B21" s="1"/>
  <c r="EG20"/>
  <c r="B20" s="1"/>
  <c r="EG19"/>
  <c r="B19" s="1"/>
  <c r="EG18"/>
  <c r="B18" s="1"/>
  <c r="EG17"/>
  <c r="B17" s="1"/>
  <c r="EG16"/>
  <c r="B16" s="1"/>
  <c r="EG15"/>
  <c r="B15" s="1"/>
  <c r="EG14"/>
  <c r="B14" s="1"/>
  <c r="EG13"/>
  <c r="B13" s="1"/>
  <c r="EG12"/>
  <c r="B12" s="1"/>
  <c r="EG11"/>
  <c r="B11" s="1"/>
  <c r="EG10"/>
  <c r="B10" s="1"/>
  <c r="EG9"/>
  <c r="B9" s="1"/>
  <c r="EG8"/>
  <c r="B8" s="1"/>
  <c r="DW7"/>
  <c r="G18" i="22"/>
  <c r="G10"/>
  <c r="B8" i="26"/>
  <c r="K329"/>
  <c r="F329"/>
  <c r="B329"/>
  <c r="B314"/>
  <c r="B313"/>
  <c r="B311"/>
  <c r="M309"/>
  <c r="L309"/>
  <c r="K309"/>
  <c r="I309"/>
  <c r="H309"/>
  <c r="G309"/>
  <c r="F309"/>
  <c r="E309"/>
  <c r="D309"/>
  <c r="C309"/>
  <c r="P308"/>
  <c r="O308"/>
  <c r="N308"/>
  <c r="K308"/>
  <c r="J308"/>
  <c r="G308"/>
  <c r="C308"/>
  <c r="B308"/>
  <c r="B306"/>
  <c r="J305"/>
  <c r="B305"/>
  <c r="J304"/>
  <c r="B304"/>
  <c r="J303"/>
  <c r="B303"/>
  <c r="J302"/>
  <c r="E302"/>
  <c r="B302"/>
  <c r="B300"/>
  <c r="B299"/>
  <c r="B298"/>
  <c r="K296"/>
  <c r="F296"/>
  <c r="B296"/>
  <c r="B281"/>
  <c r="B280"/>
  <c r="B278"/>
  <c r="M276"/>
  <c r="L276"/>
  <c r="K276"/>
  <c r="I276"/>
  <c r="H276"/>
  <c r="G276"/>
  <c r="F276"/>
  <c r="E276"/>
  <c r="D276"/>
  <c r="C276"/>
  <c r="P275"/>
  <c r="O275"/>
  <c r="N275"/>
  <c r="K275"/>
  <c r="J275"/>
  <c r="G275"/>
  <c r="C275"/>
  <c r="B275"/>
  <c r="B273"/>
  <c r="J272"/>
  <c r="B272"/>
  <c r="J271"/>
  <c r="B271"/>
  <c r="J270"/>
  <c r="B270"/>
  <c r="J269"/>
  <c r="E269"/>
  <c r="B269"/>
  <c r="B267"/>
  <c r="B266"/>
  <c r="B265"/>
  <c r="K263"/>
  <c r="F263"/>
  <c r="B263"/>
  <c r="B248"/>
  <c r="B247"/>
  <c r="B245"/>
  <c r="M243"/>
  <c r="L243"/>
  <c r="K243"/>
  <c r="I243"/>
  <c r="H243"/>
  <c r="G243"/>
  <c r="F243"/>
  <c r="E243"/>
  <c r="D243"/>
  <c r="C243"/>
  <c r="P242"/>
  <c r="O242"/>
  <c r="N242"/>
  <c r="K242"/>
  <c r="J242"/>
  <c r="G242"/>
  <c r="C242"/>
  <c r="B242"/>
  <c r="B240"/>
  <c r="J239"/>
  <c r="B239"/>
  <c r="J238"/>
  <c r="B238"/>
  <c r="J237"/>
  <c r="B237"/>
  <c r="J236"/>
  <c r="E236"/>
  <c r="B236"/>
  <c r="B234"/>
  <c r="B233"/>
  <c r="B232"/>
  <c r="K230"/>
  <c r="F230"/>
  <c r="B230"/>
  <c r="B215"/>
  <c r="B214"/>
  <c r="B212"/>
  <c r="M210"/>
  <c r="L210"/>
  <c r="K210"/>
  <c r="I210"/>
  <c r="H210"/>
  <c r="G210"/>
  <c r="F210"/>
  <c r="E210"/>
  <c r="D210"/>
  <c r="C210"/>
  <c r="P209"/>
  <c r="O209"/>
  <c r="N209"/>
  <c r="K209"/>
  <c r="J209"/>
  <c r="G209"/>
  <c r="C209"/>
  <c r="B209"/>
  <c r="B207"/>
  <c r="J206"/>
  <c r="B206"/>
  <c r="J205"/>
  <c r="B205"/>
  <c r="J204"/>
  <c r="B204"/>
  <c r="J203"/>
  <c r="E203"/>
  <c r="B203"/>
  <c r="B201"/>
  <c r="B200"/>
  <c r="B199"/>
  <c r="K197"/>
  <c r="F197"/>
  <c r="B197"/>
  <c r="B182"/>
  <c r="B181"/>
  <c r="B179"/>
  <c r="M177"/>
  <c r="L177"/>
  <c r="K177"/>
  <c r="I177"/>
  <c r="H177"/>
  <c r="G177"/>
  <c r="F177"/>
  <c r="E177"/>
  <c r="D177"/>
  <c r="C177"/>
  <c r="P176"/>
  <c r="O176"/>
  <c r="N176"/>
  <c r="K176"/>
  <c r="J176"/>
  <c r="G176"/>
  <c r="C176"/>
  <c r="B176"/>
  <c r="B174"/>
  <c r="J173"/>
  <c r="B173"/>
  <c r="J172"/>
  <c r="B172"/>
  <c r="J171"/>
  <c r="B171"/>
  <c r="J170"/>
  <c r="E170"/>
  <c r="B170"/>
  <c r="B168"/>
  <c r="B167"/>
  <c r="B166"/>
  <c r="K164"/>
  <c r="F164"/>
  <c r="B164"/>
  <c r="B149"/>
  <c r="B148"/>
  <c r="B146"/>
  <c r="M144"/>
  <c r="L144"/>
  <c r="K144"/>
  <c r="I144"/>
  <c r="H144"/>
  <c r="G144"/>
  <c r="F144"/>
  <c r="E144"/>
  <c r="D144"/>
  <c r="C144"/>
  <c r="P143"/>
  <c r="O143"/>
  <c r="N143"/>
  <c r="K143"/>
  <c r="J143"/>
  <c r="G143"/>
  <c r="C143"/>
  <c r="B143"/>
  <c r="B141"/>
  <c r="J140"/>
  <c r="B140"/>
  <c r="J139"/>
  <c r="B139"/>
  <c r="J138"/>
  <c r="B138"/>
  <c r="J137"/>
  <c r="E137"/>
  <c r="B137"/>
  <c r="B135"/>
  <c r="B134"/>
  <c r="B133"/>
  <c r="K131"/>
  <c r="F131"/>
  <c r="B131"/>
  <c r="B116"/>
  <c r="B115"/>
  <c r="B113"/>
  <c r="M111"/>
  <c r="L111"/>
  <c r="K111"/>
  <c r="I111"/>
  <c r="H111"/>
  <c r="G111"/>
  <c r="F111"/>
  <c r="E111"/>
  <c r="D111"/>
  <c r="C111"/>
  <c r="P110"/>
  <c r="O110"/>
  <c r="N110"/>
  <c r="K110"/>
  <c r="J110"/>
  <c r="G110"/>
  <c r="C110"/>
  <c r="B110"/>
  <c r="B108"/>
  <c r="J107"/>
  <c r="B107"/>
  <c r="J106"/>
  <c r="B106"/>
  <c r="J105"/>
  <c r="B105"/>
  <c r="J104"/>
  <c r="E104"/>
  <c r="B104"/>
  <c r="B102"/>
  <c r="B101"/>
  <c r="B100"/>
  <c r="K98"/>
  <c r="F98"/>
  <c r="B98"/>
  <c r="B83"/>
  <c r="B82"/>
  <c r="B80"/>
  <c r="M78"/>
  <c r="L78"/>
  <c r="K78"/>
  <c r="I78"/>
  <c r="H78"/>
  <c r="G78"/>
  <c r="F78"/>
  <c r="E78"/>
  <c r="D78"/>
  <c r="C78"/>
  <c r="P77"/>
  <c r="O77"/>
  <c r="N77"/>
  <c r="K77"/>
  <c r="J77"/>
  <c r="G77"/>
  <c r="C77"/>
  <c r="B77"/>
  <c r="B75"/>
  <c r="J74"/>
  <c r="B74"/>
  <c r="J73"/>
  <c r="B73"/>
  <c r="J72"/>
  <c r="B72"/>
  <c r="J71"/>
  <c r="E71"/>
  <c r="B71"/>
  <c r="B69"/>
  <c r="B68"/>
  <c r="B67"/>
  <c r="K65"/>
  <c r="F65"/>
  <c r="B65"/>
  <c r="B63"/>
  <c r="I62"/>
  <c r="B62"/>
  <c r="I61"/>
  <c r="B61"/>
  <c r="I60"/>
  <c r="B60"/>
  <c r="P57"/>
  <c r="N57"/>
  <c r="L57"/>
  <c r="K57"/>
  <c r="I57"/>
  <c r="G57"/>
  <c r="F57"/>
  <c r="D57"/>
  <c r="B57"/>
  <c r="B50"/>
  <c r="B49"/>
  <c r="B47"/>
  <c r="M45"/>
  <c r="L45"/>
  <c r="K45"/>
  <c r="I45"/>
  <c r="H45"/>
  <c r="G45"/>
  <c r="F45"/>
  <c r="E45"/>
  <c r="D45"/>
  <c r="C45"/>
  <c r="P44"/>
  <c r="O44"/>
  <c r="N44"/>
  <c r="K44"/>
  <c r="J44"/>
  <c r="G44"/>
  <c r="C44"/>
  <c r="B44"/>
  <c r="B42"/>
  <c r="J41"/>
  <c r="B41"/>
  <c r="J40"/>
  <c r="B40"/>
  <c r="J39"/>
  <c r="B39"/>
  <c r="J38"/>
  <c r="E38"/>
  <c r="B38"/>
  <c r="B36"/>
  <c r="B35"/>
  <c r="B34"/>
  <c r="B9"/>
  <c r="W82" i="28" l="1"/>
  <c r="Y82"/>
  <c r="Z82" s="1"/>
  <c r="W86"/>
  <c r="Y86"/>
  <c r="Z86" s="1"/>
  <c r="W90"/>
  <c r="Y90"/>
  <c r="Z90" s="1"/>
  <c r="W94"/>
  <c r="Y94"/>
  <c r="Z94" s="1"/>
  <c r="W98"/>
  <c r="Y98"/>
  <c r="Z98" s="1"/>
  <c r="W102"/>
  <c r="Y102"/>
  <c r="Z102" s="1"/>
  <c r="W106"/>
  <c r="Y106"/>
  <c r="Z106" s="1"/>
  <c r="W110"/>
  <c r="Y110"/>
  <c r="Z110" s="1"/>
  <c r="W114"/>
  <c r="Y114"/>
  <c r="Z114" s="1"/>
  <c r="W118"/>
  <c r="Y118"/>
  <c r="Z118" s="1"/>
  <c r="W122"/>
  <c r="Y122"/>
  <c r="Z122" s="1"/>
  <c r="W126"/>
  <c r="Y126"/>
  <c r="Z126" s="1"/>
  <c r="W130"/>
  <c r="Y130"/>
  <c r="Z130" s="1"/>
  <c r="W134"/>
  <c r="Y134"/>
  <c r="Z134" s="1"/>
  <c r="W138"/>
  <c r="Y138"/>
  <c r="Z138" s="1"/>
  <c r="W142"/>
  <c r="Y142"/>
  <c r="Z142" s="1"/>
  <c r="W146"/>
  <c r="Y146"/>
  <c r="Z146" s="1"/>
  <c r="W150"/>
  <c r="Y150"/>
  <c r="Z150" s="1"/>
  <c r="W154"/>
  <c r="Y154"/>
  <c r="Z154" s="1"/>
  <c r="W158"/>
  <c r="Y158"/>
  <c r="Z158" s="1"/>
  <c r="W162"/>
  <c r="Y162"/>
  <c r="Z162" s="1"/>
  <c r="W166"/>
  <c r="Y166"/>
  <c r="Z166" s="1"/>
  <c r="W170"/>
  <c r="Y170"/>
  <c r="Z170" s="1"/>
  <c r="W174"/>
  <c r="Y174"/>
  <c r="Z174" s="1"/>
  <c r="W178"/>
  <c r="Y178"/>
  <c r="Z178" s="1"/>
  <c r="W182"/>
  <c r="Y182"/>
  <c r="Z182" s="1"/>
  <c r="W186"/>
  <c r="Y186"/>
  <c r="Z186" s="1"/>
  <c r="W190"/>
  <c r="Y190"/>
  <c r="Z190" s="1"/>
  <c r="W194"/>
  <c r="Y194"/>
  <c r="Z194" s="1"/>
  <c r="W198"/>
  <c r="Y198"/>
  <c r="Z198" s="1"/>
  <c r="W202"/>
  <c r="Y202"/>
  <c r="Z202" s="1"/>
  <c r="W206"/>
  <c r="Y206"/>
  <c r="Z206" s="1"/>
  <c r="W84"/>
  <c r="Y84"/>
  <c r="Z84" s="1"/>
  <c r="W88"/>
  <c r="Y88"/>
  <c r="Z88" s="1"/>
  <c r="W92"/>
  <c r="Y92"/>
  <c r="Z92" s="1"/>
  <c r="W96"/>
  <c r="Y96"/>
  <c r="Z96" s="1"/>
  <c r="W100"/>
  <c r="Y100"/>
  <c r="Z100" s="1"/>
  <c r="W104"/>
  <c r="Y104"/>
  <c r="Z104" s="1"/>
  <c r="W108"/>
  <c r="Y108"/>
  <c r="Z108" s="1"/>
  <c r="W112"/>
  <c r="Y112"/>
  <c r="Z112" s="1"/>
  <c r="W116"/>
  <c r="Y116"/>
  <c r="Z116" s="1"/>
  <c r="W120"/>
  <c r="Y120"/>
  <c r="Z120" s="1"/>
  <c r="W124"/>
  <c r="Y124"/>
  <c r="Z124" s="1"/>
  <c r="W128"/>
  <c r="Y128"/>
  <c r="Z128" s="1"/>
  <c r="W132"/>
  <c r="Y132"/>
  <c r="Z132" s="1"/>
  <c r="W136"/>
  <c r="Y136"/>
  <c r="Z136" s="1"/>
  <c r="W140"/>
  <c r="Y140"/>
  <c r="Z140" s="1"/>
  <c r="W144"/>
  <c r="Y144"/>
  <c r="Z144" s="1"/>
  <c r="W148"/>
  <c r="Y148"/>
  <c r="Z148" s="1"/>
  <c r="W152"/>
  <c r="Y152"/>
  <c r="Z152" s="1"/>
  <c r="W156"/>
  <c r="Y156"/>
  <c r="Z156" s="1"/>
  <c r="W160"/>
  <c r="Y160"/>
  <c r="Z160" s="1"/>
  <c r="W164"/>
  <c r="Y164"/>
  <c r="Z164" s="1"/>
  <c r="W168"/>
  <c r="Y168"/>
  <c r="Z168" s="1"/>
  <c r="W172"/>
  <c r="Y172"/>
  <c r="Z172" s="1"/>
  <c r="W176"/>
  <c r="Y176"/>
  <c r="Z176" s="1"/>
  <c r="W180"/>
  <c r="Y180"/>
  <c r="Z180" s="1"/>
  <c r="W184"/>
  <c r="Y184"/>
  <c r="Z184" s="1"/>
  <c r="W188"/>
  <c r="Y188"/>
  <c r="Z188" s="1"/>
  <c r="W192"/>
  <c r="Y192"/>
  <c r="Z192" s="1"/>
  <c r="W196"/>
  <c r="Y196"/>
  <c r="Z196" s="1"/>
  <c r="W200"/>
  <c r="Y200"/>
  <c r="Z200" s="1"/>
  <c r="W204"/>
  <c r="Y204"/>
  <c r="Z204" s="1"/>
  <c r="W81"/>
  <c r="Y81"/>
  <c r="Z81" s="1"/>
  <c r="W77"/>
  <c r="Y77"/>
  <c r="Z77" s="1"/>
  <c r="W73"/>
  <c r="Y73"/>
  <c r="Z73" s="1"/>
  <c r="W69"/>
  <c r="Y69"/>
  <c r="Z69" s="1"/>
  <c r="W65"/>
  <c r="Y65"/>
  <c r="Z65" s="1"/>
  <c r="W61"/>
  <c r="Y61"/>
  <c r="Z61" s="1"/>
  <c r="W57"/>
  <c r="Y57"/>
  <c r="Z57" s="1"/>
  <c r="W53"/>
  <c r="Y53"/>
  <c r="Z53" s="1"/>
  <c r="W49"/>
  <c r="Y49"/>
  <c r="Z49" s="1"/>
  <c r="W45"/>
  <c r="Y45"/>
  <c r="Z45" s="1"/>
  <c r="W41"/>
  <c r="Y41"/>
  <c r="Z41" s="1"/>
  <c r="W78"/>
  <c r="Y78"/>
  <c r="Z78" s="1"/>
  <c r="W74"/>
  <c r="Y74"/>
  <c r="Z74" s="1"/>
  <c r="W70"/>
  <c r="Y70"/>
  <c r="Z70" s="1"/>
  <c r="W66"/>
  <c r="Y66"/>
  <c r="Z66" s="1"/>
  <c r="W62"/>
  <c r="Y62"/>
  <c r="Z62" s="1"/>
  <c r="W58"/>
  <c r="Y58"/>
  <c r="Z58" s="1"/>
  <c r="W54"/>
  <c r="Y54"/>
  <c r="Z54" s="1"/>
  <c r="W50"/>
  <c r="Y50"/>
  <c r="Z50" s="1"/>
  <c r="W46"/>
  <c r="Y46"/>
  <c r="Z46" s="1"/>
  <c r="W42"/>
  <c r="Y42"/>
  <c r="Z42" s="1"/>
  <c r="W38"/>
  <c r="Y38"/>
  <c r="Z38" s="1"/>
  <c r="W79"/>
  <c r="Y79"/>
  <c r="Z79" s="1"/>
  <c r="W75"/>
  <c r="Y75"/>
  <c r="Z75" s="1"/>
  <c r="W71"/>
  <c r="Y71"/>
  <c r="Z71" s="1"/>
  <c r="W67"/>
  <c r="Y67"/>
  <c r="Z67" s="1"/>
  <c r="W63"/>
  <c r="Y63"/>
  <c r="Z63" s="1"/>
  <c r="W59"/>
  <c r="Y59"/>
  <c r="Z59" s="1"/>
  <c r="W55"/>
  <c r="Y55"/>
  <c r="Z55" s="1"/>
  <c r="W51"/>
  <c r="Y51"/>
  <c r="Z51" s="1"/>
  <c r="W47"/>
  <c r="Y47"/>
  <c r="Z47" s="1"/>
  <c r="W43"/>
  <c r="Y43"/>
  <c r="Z43" s="1"/>
  <c r="W39"/>
  <c r="Y39"/>
  <c r="Z39" s="1"/>
  <c r="W83"/>
  <c r="Y83"/>
  <c r="Z83" s="1"/>
  <c r="W87"/>
  <c r="Y87"/>
  <c r="Z87" s="1"/>
  <c r="W91"/>
  <c r="Y91"/>
  <c r="Z91" s="1"/>
  <c r="W95"/>
  <c r="Y95"/>
  <c r="Z95" s="1"/>
  <c r="W99"/>
  <c r="Y99"/>
  <c r="Z99" s="1"/>
  <c r="W103"/>
  <c r="Y103"/>
  <c r="Z103" s="1"/>
  <c r="W107"/>
  <c r="Y107"/>
  <c r="Z107" s="1"/>
  <c r="W111"/>
  <c r="Y111"/>
  <c r="Z111" s="1"/>
  <c r="W115"/>
  <c r="Y115"/>
  <c r="Z115" s="1"/>
  <c r="W119"/>
  <c r="Y119"/>
  <c r="Z119" s="1"/>
  <c r="W123"/>
  <c r="Y123"/>
  <c r="Z123" s="1"/>
  <c r="W127"/>
  <c r="Y127"/>
  <c r="Z127" s="1"/>
  <c r="W131"/>
  <c r="Y131"/>
  <c r="Z131" s="1"/>
  <c r="W135"/>
  <c r="Y135"/>
  <c r="Z135" s="1"/>
  <c r="W139"/>
  <c r="Y139"/>
  <c r="Z139" s="1"/>
  <c r="W143"/>
  <c r="Y143"/>
  <c r="Z143" s="1"/>
  <c r="W147"/>
  <c r="Y147"/>
  <c r="Z147" s="1"/>
  <c r="W151"/>
  <c r="Y151"/>
  <c r="Z151" s="1"/>
  <c r="W155"/>
  <c r="Y155"/>
  <c r="Z155" s="1"/>
  <c r="W159"/>
  <c r="Y159"/>
  <c r="Z159" s="1"/>
  <c r="W163"/>
  <c r="Y163"/>
  <c r="Z163" s="1"/>
  <c r="W167"/>
  <c r="Y167"/>
  <c r="Z167" s="1"/>
  <c r="W171"/>
  <c r="Y171"/>
  <c r="Z171" s="1"/>
  <c r="W175"/>
  <c r="Y175"/>
  <c r="Z175" s="1"/>
  <c r="W179"/>
  <c r="Y179"/>
  <c r="Z179" s="1"/>
  <c r="W183"/>
  <c r="Y183"/>
  <c r="Z183" s="1"/>
  <c r="W187"/>
  <c r="Y187"/>
  <c r="Z187" s="1"/>
  <c r="W191"/>
  <c r="Y191"/>
  <c r="Z191" s="1"/>
  <c r="W195"/>
  <c r="Y195"/>
  <c r="Z195" s="1"/>
  <c r="W199"/>
  <c r="Y199"/>
  <c r="Z199" s="1"/>
  <c r="W203"/>
  <c r="Y203"/>
  <c r="Z203" s="1"/>
  <c r="W207"/>
  <c r="Y207"/>
  <c r="Z207" s="1"/>
  <c r="W80"/>
  <c r="Y80"/>
  <c r="Z80" s="1"/>
  <c r="W76"/>
  <c r="Y76"/>
  <c r="Z76" s="1"/>
  <c r="W72"/>
  <c r="Y72"/>
  <c r="Z72" s="1"/>
  <c r="W68"/>
  <c r="Y68"/>
  <c r="Z68" s="1"/>
  <c r="W64"/>
  <c r="Y64"/>
  <c r="Z64" s="1"/>
  <c r="W60"/>
  <c r="Y60"/>
  <c r="Z60" s="1"/>
  <c r="W56"/>
  <c r="Y56"/>
  <c r="Z56" s="1"/>
  <c r="W52"/>
  <c r="Y52"/>
  <c r="Z52" s="1"/>
  <c r="W48"/>
  <c r="Y48"/>
  <c r="Z48" s="1"/>
  <c r="W44"/>
  <c r="Y44"/>
  <c r="Z44" s="1"/>
  <c r="W40"/>
  <c r="Y40"/>
  <c r="Z40" s="1"/>
  <c r="W85"/>
  <c r="Y85"/>
  <c r="Z85" s="1"/>
  <c r="W89"/>
  <c r="Y89"/>
  <c r="Z89" s="1"/>
  <c r="W93"/>
  <c r="Y93"/>
  <c r="Z93" s="1"/>
  <c r="W97"/>
  <c r="Y97"/>
  <c r="Z97" s="1"/>
  <c r="W101"/>
  <c r="Y101"/>
  <c r="Z101" s="1"/>
  <c r="W105"/>
  <c r="Y105"/>
  <c r="Z105" s="1"/>
  <c r="W109"/>
  <c r="Y109"/>
  <c r="Z109" s="1"/>
  <c r="W113"/>
  <c r="Y113"/>
  <c r="Z113" s="1"/>
  <c r="W117"/>
  <c r="Y117"/>
  <c r="Z117" s="1"/>
  <c r="W121"/>
  <c r="Y121"/>
  <c r="Z121" s="1"/>
  <c r="W125"/>
  <c r="Y125"/>
  <c r="Z125" s="1"/>
  <c r="W129"/>
  <c r="Y129"/>
  <c r="Z129" s="1"/>
  <c r="W133"/>
  <c r="Y133"/>
  <c r="Z133" s="1"/>
  <c r="W137"/>
  <c r="Y137"/>
  <c r="Z137" s="1"/>
  <c r="W141"/>
  <c r="Y141"/>
  <c r="Z141" s="1"/>
  <c r="W145"/>
  <c r="Y145"/>
  <c r="Z145" s="1"/>
  <c r="W149"/>
  <c r="Y149"/>
  <c r="Z149" s="1"/>
  <c r="W153"/>
  <c r="Y153"/>
  <c r="Z153" s="1"/>
  <c r="W157"/>
  <c r="Y157"/>
  <c r="Z157" s="1"/>
  <c r="W161"/>
  <c r="Y161"/>
  <c r="Z161" s="1"/>
  <c r="W165"/>
  <c r="Y165"/>
  <c r="Z165" s="1"/>
  <c r="W169"/>
  <c r="Y169"/>
  <c r="Z169" s="1"/>
  <c r="W173"/>
  <c r="Y173"/>
  <c r="Z173" s="1"/>
  <c r="W177"/>
  <c r="Y177"/>
  <c r="Z177" s="1"/>
  <c r="W181"/>
  <c r="Y181"/>
  <c r="Z181" s="1"/>
  <c r="W185"/>
  <c r="Y185"/>
  <c r="Z185" s="1"/>
  <c r="W189"/>
  <c r="Y189"/>
  <c r="Z189" s="1"/>
  <c r="W193"/>
  <c r="Y193"/>
  <c r="Z193" s="1"/>
  <c r="W197"/>
  <c r="Y197"/>
  <c r="Z197" s="1"/>
  <c r="W201"/>
  <c r="Y201"/>
  <c r="Z201" s="1"/>
  <c r="W205"/>
  <c r="Y205"/>
  <c r="Z205" s="1"/>
  <c r="P80"/>
  <c r="Q80" s="1"/>
  <c r="T80"/>
  <c r="U80" s="1"/>
  <c r="AA80" s="1"/>
  <c r="K80"/>
  <c r="M80"/>
  <c r="L80"/>
  <c r="J80"/>
  <c r="P76"/>
  <c r="Q76" s="1"/>
  <c r="T76"/>
  <c r="U76" s="1"/>
  <c r="AA76" s="1"/>
  <c r="K76"/>
  <c r="M76"/>
  <c r="L76"/>
  <c r="J76"/>
  <c r="P72"/>
  <c r="Q72" s="1"/>
  <c r="T72"/>
  <c r="U72" s="1"/>
  <c r="AA72" s="1"/>
  <c r="K72"/>
  <c r="M72"/>
  <c r="L72"/>
  <c r="J72"/>
  <c r="T68"/>
  <c r="U68" s="1"/>
  <c r="AA68" s="1"/>
  <c r="P68"/>
  <c r="Q68" s="1"/>
  <c r="K68"/>
  <c r="M68"/>
  <c r="L68"/>
  <c r="J68"/>
  <c r="P64"/>
  <c r="Q64" s="1"/>
  <c r="T64"/>
  <c r="U64" s="1"/>
  <c r="AA64" s="1"/>
  <c r="K64"/>
  <c r="M64"/>
  <c r="L64"/>
  <c r="J64"/>
  <c r="P60"/>
  <c r="Q60" s="1"/>
  <c r="T60"/>
  <c r="U60" s="1"/>
  <c r="AA60" s="1"/>
  <c r="K60"/>
  <c r="M60"/>
  <c r="L60"/>
  <c r="J60"/>
  <c r="P56"/>
  <c r="Q56" s="1"/>
  <c r="T56"/>
  <c r="U56" s="1"/>
  <c r="AA56" s="1"/>
  <c r="K56"/>
  <c r="M56"/>
  <c r="L56"/>
  <c r="J56"/>
  <c r="P52"/>
  <c r="Q52" s="1"/>
  <c r="T52"/>
  <c r="U52" s="1"/>
  <c r="AA52" s="1"/>
  <c r="K52"/>
  <c r="M52"/>
  <c r="L52"/>
  <c r="J52"/>
  <c r="P48"/>
  <c r="Q48" s="1"/>
  <c r="T48"/>
  <c r="U48" s="1"/>
  <c r="AA48" s="1"/>
  <c r="K48"/>
  <c r="M48"/>
  <c r="L48"/>
  <c r="J48"/>
  <c r="P44"/>
  <c r="Q44" s="1"/>
  <c r="T44"/>
  <c r="U44" s="1"/>
  <c r="AA44" s="1"/>
  <c r="K44"/>
  <c r="M44"/>
  <c r="L44"/>
  <c r="J44"/>
  <c r="P40"/>
  <c r="Q40" s="1"/>
  <c r="T40"/>
  <c r="U40" s="1"/>
  <c r="AA40" s="1"/>
  <c r="K40"/>
  <c r="M40"/>
  <c r="L40"/>
  <c r="J40"/>
  <c r="T85"/>
  <c r="U85" s="1"/>
  <c r="AA85" s="1"/>
  <c r="P85"/>
  <c r="Q85" s="1"/>
  <c r="K85"/>
  <c r="M85"/>
  <c r="L85"/>
  <c r="J85"/>
  <c r="T89"/>
  <c r="U89" s="1"/>
  <c r="AA89" s="1"/>
  <c r="P89"/>
  <c r="Q89" s="1"/>
  <c r="K89"/>
  <c r="M89"/>
  <c r="L89"/>
  <c r="J89"/>
  <c r="T93"/>
  <c r="U93" s="1"/>
  <c r="AA93" s="1"/>
  <c r="P93"/>
  <c r="Q93" s="1"/>
  <c r="K93"/>
  <c r="M93"/>
  <c r="L93"/>
  <c r="J93"/>
  <c r="T97"/>
  <c r="U97" s="1"/>
  <c r="AA97" s="1"/>
  <c r="P97"/>
  <c r="Q97" s="1"/>
  <c r="K97"/>
  <c r="M97"/>
  <c r="L97"/>
  <c r="J97"/>
  <c r="T101"/>
  <c r="U101" s="1"/>
  <c r="AA101" s="1"/>
  <c r="P101"/>
  <c r="Q101" s="1"/>
  <c r="K101"/>
  <c r="M101"/>
  <c r="L101"/>
  <c r="J101"/>
  <c r="P105"/>
  <c r="Q105" s="1"/>
  <c r="T105"/>
  <c r="U105" s="1"/>
  <c r="AA105" s="1"/>
  <c r="K105"/>
  <c r="M105"/>
  <c r="L105"/>
  <c r="J105"/>
  <c r="P109"/>
  <c r="Q109" s="1"/>
  <c r="T109"/>
  <c r="U109" s="1"/>
  <c r="AA109" s="1"/>
  <c r="K109"/>
  <c r="M109"/>
  <c r="L109"/>
  <c r="J109"/>
  <c r="P113"/>
  <c r="Q113" s="1"/>
  <c r="T113"/>
  <c r="U113" s="1"/>
  <c r="AA113" s="1"/>
  <c r="K113"/>
  <c r="M113"/>
  <c r="L113"/>
  <c r="J113"/>
  <c r="T117"/>
  <c r="U117" s="1"/>
  <c r="AA117" s="1"/>
  <c r="P117"/>
  <c r="Q117" s="1"/>
  <c r="K117"/>
  <c r="M117"/>
  <c r="L117"/>
  <c r="J117"/>
  <c r="P121"/>
  <c r="Q121" s="1"/>
  <c r="T121"/>
  <c r="U121" s="1"/>
  <c r="AA121" s="1"/>
  <c r="K121"/>
  <c r="M121"/>
  <c r="L121"/>
  <c r="J121"/>
  <c r="P125"/>
  <c r="Q125" s="1"/>
  <c r="T125"/>
  <c r="U125" s="1"/>
  <c r="AA125" s="1"/>
  <c r="K125"/>
  <c r="M125"/>
  <c r="L125"/>
  <c r="J125"/>
  <c r="P129"/>
  <c r="Q129" s="1"/>
  <c r="T129"/>
  <c r="U129" s="1"/>
  <c r="AA129" s="1"/>
  <c r="K129"/>
  <c r="M129"/>
  <c r="L129"/>
  <c r="J129"/>
  <c r="T133"/>
  <c r="U133" s="1"/>
  <c r="AA133" s="1"/>
  <c r="P133"/>
  <c r="Q133" s="1"/>
  <c r="K133"/>
  <c r="M133"/>
  <c r="L133"/>
  <c r="J133"/>
  <c r="P137"/>
  <c r="Q137" s="1"/>
  <c r="T137"/>
  <c r="U137" s="1"/>
  <c r="AA137" s="1"/>
  <c r="K137"/>
  <c r="M137"/>
  <c r="L137"/>
  <c r="J137"/>
  <c r="P141"/>
  <c r="Q141" s="1"/>
  <c r="T141"/>
  <c r="U141" s="1"/>
  <c r="AA141" s="1"/>
  <c r="K141"/>
  <c r="M141"/>
  <c r="L141"/>
  <c r="J141"/>
  <c r="P145"/>
  <c r="Q145" s="1"/>
  <c r="T145"/>
  <c r="U145" s="1"/>
  <c r="AA145" s="1"/>
  <c r="K145"/>
  <c r="M145"/>
  <c r="L145"/>
  <c r="J145"/>
  <c r="T149"/>
  <c r="U149" s="1"/>
  <c r="AA149" s="1"/>
  <c r="P149"/>
  <c r="Q149" s="1"/>
  <c r="K149"/>
  <c r="M149"/>
  <c r="L149"/>
  <c r="J149"/>
  <c r="P153"/>
  <c r="Q153" s="1"/>
  <c r="T153"/>
  <c r="U153" s="1"/>
  <c r="AA153" s="1"/>
  <c r="K153"/>
  <c r="M153"/>
  <c r="L153"/>
  <c r="J153"/>
  <c r="P157"/>
  <c r="Q157" s="1"/>
  <c r="T157"/>
  <c r="U157" s="1"/>
  <c r="AA157" s="1"/>
  <c r="K157"/>
  <c r="M157"/>
  <c r="L157"/>
  <c r="J157"/>
  <c r="P161"/>
  <c r="Q161" s="1"/>
  <c r="T161"/>
  <c r="U161" s="1"/>
  <c r="AA161" s="1"/>
  <c r="K161"/>
  <c r="M161"/>
  <c r="L161"/>
  <c r="J161"/>
  <c r="P165"/>
  <c r="Q165" s="1"/>
  <c r="T165"/>
  <c r="U165" s="1"/>
  <c r="AA165" s="1"/>
  <c r="K165"/>
  <c r="M165"/>
  <c r="L165"/>
  <c r="J165"/>
  <c r="T169"/>
  <c r="U169" s="1"/>
  <c r="AA169" s="1"/>
  <c r="K169"/>
  <c r="M169"/>
  <c r="P169"/>
  <c r="Q169" s="1"/>
  <c r="L169"/>
  <c r="J169"/>
  <c r="K173"/>
  <c r="P173"/>
  <c r="Q173" s="1"/>
  <c r="T173"/>
  <c r="U173" s="1"/>
  <c r="AA173" s="1"/>
  <c r="M173"/>
  <c r="L173"/>
  <c r="J173"/>
  <c r="T177"/>
  <c r="U177" s="1"/>
  <c r="AA177" s="1"/>
  <c r="K177"/>
  <c r="M177"/>
  <c r="P177"/>
  <c r="Q177" s="1"/>
  <c r="L177"/>
  <c r="J177"/>
  <c r="P181"/>
  <c r="Q181" s="1"/>
  <c r="K181"/>
  <c r="T181"/>
  <c r="U181" s="1"/>
  <c r="AA181" s="1"/>
  <c r="M181"/>
  <c r="L181"/>
  <c r="J181"/>
  <c r="P185"/>
  <c r="Q185" s="1"/>
  <c r="T185"/>
  <c r="U185" s="1"/>
  <c r="AA185" s="1"/>
  <c r="M185"/>
  <c r="L185"/>
  <c r="K185"/>
  <c r="J185"/>
  <c r="P189"/>
  <c r="Q189" s="1"/>
  <c r="T189"/>
  <c r="U189" s="1"/>
  <c r="AA189" s="1"/>
  <c r="M189"/>
  <c r="L189"/>
  <c r="K189"/>
  <c r="J189"/>
  <c r="P193"/>
  <c r="Q193" s="1"/>
  <c r="T193"/>
  <c r="U193" s="1"/>
  <c r="AA193" s="1"/>
  <c r="M193"/>
  <c r="L193"/>
  <c r="K193"/>
  <c r="J193"/>
  <c r="P197"/>
  <c r="Q197" s="1"/>
  <c r="T197"/>
  <c r="U197" s="1"/>
  <c r="AA197" s="1"/>
  <c r="M197"/>
  <c r="L197"/>
  <c r="K197"/>
  <c r="J197"/>
  <c r="T201"/>
  <c r="U201" s="1"/>
  <c r="AA201" s="1"/>
  <c r="M201"/>
  <c r="L201"/>
  <c r="K201"/>
  <c r="P201"/>
  <c r="Q201" s="1"/>
  <c r="J201"/>
  <c r="T205"/>
  <c r="U205" s="1"/>
  <c r="AA205" s="1"/>
  <c r="M205"/>
  <c r="P205"/>
  <c r="Q205" s="1"/>
  <c r="L205"/>
  <c r="K205"/>
  <c r="J205"/>
  <c r="T82"/>
  <c r="U82" s="1"/>
  <c r="AA82" s="1"/>
  <c r="P82"/>
  <c r="Q82" s="1"/>
  <c r="K82"/>
  <c r="M82"/>
  <c r="L82"/>
  <c r="J82"/>
  <c r="P86"/>
  <c r="Q86" s="1"/>
  <c r="T86"/>
  <c r="U86" s="1"/>
  <c r="AA86" s="1"/>
  <c r="K86"/>
  <c r="M86"/>
  <c r="L86"/>
  <c r="J86"/>
  <c r="P90"/>
  <c r="Q90" s="1"/>
  <c r="T90"/>
  <c r="U90" s="1"/>
  <c r="AA90" s="1"/>
  <c r="K90"/>
  <c r="M90"/>
  <c r="L90"/>
  <c r="J90"/>
  <c r="P94"/>
  <c r="Q94" s="1"/>
  <c r="T94"/>
  <c r="U94" s="1"/>
  <c r="AA94" s="1"/>
  <c r="K94"/>
  <c r="M94"/>
  <c r="L94"/>
  <c r="J94"/>
  <c r="P98"/>
  <c r="Q98" s="1"/>
  <c r="T98"/>
  <c r="U98" s="1"/>
  <c r="AA98" s="1"/>
  <c r="K98"/>
  <c r="M98"/>
  <c r="L98"/>
  <c r="J98"/>
  <c r="P102"/>
  <c r="Q102" s="1"/>
  <c r="T102"/>
  <c r="U102" s="1"/>
  <c r="AA102" s="1"/>
  <c r="K102"/>
  <c r="M102"/>
  <c r="L102"/>
  <c r="J102"/>
  <c r="P106"/>
  <c r="Q106" s="1"/>
  <c r="T106"/>
  <c r="U106" s="1"/>
  <c r="AA106" s="1"/>
  <c r="K106"/>
  <c r="M106"/>
  <c r="L106"/>
  <c r="J106"/>
  <c r="T110"/>
  <c r="U110" s="1"/>
  <c r="AA110" s="1"/>
  <c r="P110"/>
  <c r="Q110" s="1"/>
  <c r="K110"/>
  <c r="M110"/>
  <c r="L110"/>
  <c r="J110"/>
  <c r="P114"/>
  <c r="Q114" s="1"/>
  <c r="T114"/>
  <c r="U114" s="1"/>
  <c r="AA114" s="1"/>
  <c r="K114"/>
  <c r="M114"/>
  <c r="L114"/>
  <c r="J114"/>
  <c r="P118"/>
  <c r="Q118" s="1"/>
  <c r="T118"/>
  <c r="U118" s="1"/>
  <c r="AA118" s="1"/>
  <c r="K118"/>
  <c r="M118"/>
  <c r="L118"/>
  <c r="J118"/>
  <c r="P122"/>
  <c r="Q122" s="1"/>
  <c r="T122"/>
  <c r="U122" s="1"/>
  <c r="AA122" s="1"/>
  <c r="K122"/>
  <c r="M122"/>
  <c r="L122"/>
  <c r="J122"/>
  <c r="T126"/>
  <c r="U126" s="1"/>
  <c r="AA126" s="1"/>
  <c r="P126"/>
  <c r="Q126" s="1"/>
  <c r="K126"/>
  <c r="M126"/>
  <c r="L126"/>
  <c r="J126"/>
  <c r="P130"/>
  <c r="Q130" s="1"/>
  <c r="T130"/>
  <c r="U130" s="1"/>
  <c r="AA130" s="1"/>
  <c r="K130"/>
  <c r="M130"/>
  <c r="L130"/>
  <c r="J130"/>
  <c r="P134"/>
  <c r="Q134" s="1"/>
  <c r="T134"/>
  <c r="U134" s="1"/>
  <c r="AA134" s="1"/>
  <c r="K134"/>
  <c r="M134"/>
  <c r="L134"/>
  <c r="J134"/>
  <c r="P138"/>
  <c r="Q138" s="1"/>
  <c r="T138"/>
  <c r="U138" s="1"/>
  <c r="AA138" s="1"/>
  <c r="K138"/>
  <c r="M138"/>
  <c r="L138"/>
  <c r="J138"/>
  <c r="T142"/>
  <c r="U142" s="1"/>
  <c r="AA142" s="1"/>
  <c r="P142"/>
  <c r="Q142" s="1"/>
  <c r="K142"/>
  <c r="M142"/>
  <c r="L142"/>
  <c r="J142"/>
  <c r="P146"/>
  <c r="Q146" s="1"/>
  <c r="T146"/>
  <c r="U146" s="1"/>
  <c r="AA146" s="1"/>
  <c r="K146"/>
  <c r="M146"/>
  <c r="L146"/>
  <c r="J146"/>
  <c r="P150"/>
  <c r="Q150" s="1"/>
  <c r="T150"/>
  <c r="U150" s="1"/>
  <c r="AA150" s="1"/>
  <c r="K150"/>
  <c r="M150"/>
  <c r="L150"/>
  <c r="J150"/>
  <c r="P154"/>
  <c r="Q154" s="1"/>
  <c r="T154"/>
  <c r="U154" s="1"/>
  <c r="AA154" s="1"/>
  <c r="K154"/>
  <c r="M154"/>
  <c r="L154"/>
  <c r="J154"/>
  <c r="T158"/>
  <c r="U158" s="1"/>
  <c r="AA158" s="1"/>
  <c r="K158"/>
  <c r="P158"/>
  <c r="Q158" s="1"/>
  <c r="M158"/>
  <c r="L158"/>
  <c r="J158"/>
  <c r="K162"/>
  <c r="P162"/>
  <c r="Q162" s="1"/>
  <c r="T162"/>
  <c r="U162" s="1"/>
  <c r="AA162" s="1"/>
  <c r="M162"/>
  <c r="L162"/>
  <c r="J162"/>
  <c r="K166"/>
  <c r="M166"/>
  <c r="P166"/>
  <c r="Q166" s="1"/>
  <c r="T166"/>
  <c r="U166" s="1"/>
  <c r="AA166" s="1"/>
  <c r="L166"/>
  <c r="J166"/>
  <c r="K170"/>
  <c r="P170"/>
  <c r="Q170" s="1"/>
  <c r="T170"/>
  <c r="U170" s="1"/>
  <c r="AA170" s="1"/>
  <c r="M170"/>
  <c r="L170"/>
  <c r="J170"/>
  <c r="P174"/>
  <c r="Q174" s="1"/>
  <c r="T174"/>
  <c r="U174" s="1"/>
  <c r="AA174" s="1"/>
  <c r="K174"/>
  <c r="M174"/>
  <c r="L174"/>
  <c r="J174"/>
  <c r="K178"/>
  <c r="P178"/>
  <c r="Q178" s="1"/>
  <c r="T178"/>
  <c r="U178" s="1"/>
  <c r="AA178" s="1"/>
  <c r="M178"/>
  <c r="L178"/>
  <c r="J178"/>
  <c r="K182"/>
  <c r="P182"/>
  <c r="Q182" s="1"/>
  <c r="T182"/>
  <c r="U182" s="1"/>
  <c r="AA182" s="1"/>
  <c r="M182"/>
  <c r="L182"/>
  <c r="J182"/>
  <c r="P186"/>
  <c r="Q186" s="1"/>
  <c r="T186"/>
  <c r="U186" s="1"/>
  <c r="AA186" s="1"/>
  <c r="M186"/>
  <c r="L186"/>
  <c r="K186"/>
  <c r="J186"/>
  <c r="P190"/>
  <c r="Q190" s="1"/>
  <c r="T190"/>
  <c r="U190" s="1"/>
  <c r="AA190" s="1"/>
  <c r="M190"/>
  <c r="L190"/>
  <c r="K190"/>
  <c r="J190"/>
  <c r="P194"/>
  <c r="Q194" s="1"/>
  <c r="T194"/>
  <c r="U194" s="1"/>
  <c r="AA194" s="1"/>
  <c r="M194"/>
  <c r="L194"/>
  <c r="K194"/>
  <c r="J194"/>
  <c r="P198"/>
  <c r="Q198" s="1"/>
  <c r="M198"/>
  <c r="L198"/>
  <c r="K198"/>
  <c r="T198"/>
  <c r="U198" s="1"/>
  <c r="AA198" s="1"/>
  <c r="J198"/>
  <c r="P202"/>
  <c r="Q202" s="1"/>
  <c r="M202"/>
  <c r="T202"/>
  <c r="U202" s="1"/>
  <c r="AA202" s="1"/>
  <c r="L202"/>
  <c r="K202"/>
  <c r="J202"/>
  <c r="M206"/>
  <c r="L206"/>
  <c r="P206"/>
  <c r="Q206" s="1"/>
  <c r="K206"/>
  <c r="T206"/>
  <c r="U206" s="1"/>
  <c r="AA206" s="1"/>
  <c r="J206"/>
  <c r="P84"/>
  <c r="Q84" s="1"/>
  <c r="T84"/>
  <c r="U84" s="1"/>
  <c r="AA84" s="1"/>
  <c r="K84"/>
  <c r="M84"/>
  <c r="L84"/>
  <c r="J84"/>
  <c r="P88"/>
  <c r="Q88" s="1"/>
  <c r="T88"/>
  <c r="U88" s="1"/>
  <c r="AA88" s="1"/>
  <c r="K88"/>
  <c r="M88"/>
  <c r="L88"/>
  <c r="J88"/>
  <c r="P92"/>
  <c r="Q92" s="1"/>
  <c r="T92"/>
  <c r="U92" s="1"/>
  <c r="AA92" s="1"/>
  <c r="K92"/>
  <c r="M92"/>
  <c r="L92"/>
  <c r="J92"/>
  <c r="P96"/>
  <c r="Q96" s="1"/>
  <c r="T96"/>
  <c r="U96" s="1"/>
  <c r="AA96" s="1"/>
  <c r="K96"/>
  <c r="M96"/>
  <c r="L96"/>
  <c r="J96"/>
  <c r="P100"/>
  <c r="Q100" s="1"/>
  <c r="T100"/>
  <c r="U100" s="1"/>
  <c r="AA100" s="1"/>
  <c r="K100"/>
  <c r="M100"/>
  <c r="L100"/>
  <c r="J100"/>
  <c r="P104"/>
  <c r="Q104" s="1"/>
  <c r="T104"/>
  <c r="U104" s="1"/>
  <c r="AA104" s="1"/>
  <c r="K104"/>
  <c r="M104"/>
  <c r="L104"/>
  <c r="J104"/>
  <c r="T108"/>
  <c r="U108" s="1"/>
  <c r="AA108" s="1"/>
  <c r="P108"/>
  <c r="Q108" s="1"/>
  <c r="K108"/>
  <c r="M108"/>
  <c r="L108"/>
  <c r="J108"/>
  <c r="P112"/>
  <c r="Q112" s="1"/>
  <c r="T112"/>
  <c r="U112" s="1"/>
  <c r="AA112" s="1"/>
  <c r="K112"/>
  <c r="M112"/>
  <c r="L112"/>
  <c r="J112"/>
  <c r="P116"/>
  <c r="Q116" s="1"/>
  <c r="T116"/>
  <c r="U116" s="1"/>
  <c r="AA116" s="1"/>
  <c r="K116"/>
  <c r="M116"/>
  <c r="L116"/>
  <c r="J116"/>
  <c r="P120"/>
  <c r="Q120" s="1"/>
  <c r="T120"/>
  <c r="U120" s="1"/>
  <c r="AA120" s="1"/>
  <c r="K120"/>
  <c r="M120"/>
  <c r="L120"/>
  <c r="J120"/>
  <c r="T124"/>
  <c r="U124" s="1"/>
  <c r="AA124" s="1"/>
  <c r="P124"/>
  <c r="Q124" s="1"/>
  <c r="K124"/>
  <c r="M124"/>
  <c r="L124"/>
  <c r="J124"/>
  <c r="P128"/>
  <c r="Q128" s="1"/>
  <c r="T128"/>
  <c r="U128" s="1"/>
  <c r="AA128" s="1"/>
  <c r="K128"/>
  <c r="M128"/>
  <c r="L128"/>
  <c r="J128"/>
  <c r="P132"/>
  <c r="Q132" s="1"/>
  <c r="T132"/>
  <c r="U132" s="1"/>
  <c r="AA132" s="1"/>
  <c r="K132"/>
  <c r="M132"/>
  <c r="L132"/>
  <c r="J132"/>
  <c r="P136"/>
  <c r="Q136" s="1"/>
  <c r="T136"/>
  <c r="U136" s="1"/>
  <c r="AA136" s="1"/>
  <c r="K136"/>
  <c r="M136"/>
  <c r="L136"/>
  <c r="J136"/>
  <c r="T140"/>
  <c r="U140" s="1"/>
  <c r="AA140" s="1"/>
  <c r="P140"/>
  <c r="Q140" s="1"/>
  <c r="K140"/>
  <c r="M140"/>
  <c r="L140"/>
  <c r="J140"/>
  <c r="P144"/>
  <c r="Q144" s="1"/>
  <c r="T144"/>
  <c r="U144" s="1"/>
  <c r="AA144" s="1"/>
  <c r="K144"/>
  <c r="M144"/>
  <c r="L144"/>
  <c r="J144"/>
  <c r="P148"/>
  <c r="Q148" s="1"/>
  <c r="T148"/>
  <c r="U148" s="1"/>
  <c r="AA148" s="1"/>
  <c r="K148"/>
  <c r="M148"/>
  <c r="L148"/>
  <c r="J148"/>
  <c r="P152"/>
  <c r="Q152" s="1"/>
  <c r="K152"/>
  <c r="M152"/>
  <c r="T152"/>
  <c r="U152" s="1"/>
  <c r="AA152" s="1"/>
  <c r="L152"/>
  <c r="J152"/>
  <c r="T156"/>
  <c r="U156" s="1"/>
  <c r="AA156" s="1"/>
  <c r="P156"/>
  <c r="Q156" s="1"/>
  <c r="K156"/>
  <c r="M156"/>
  <c r="L156"/>
  <c r="J156"/>
  <c r="P160"/>
  <c r="Q160" s="1"/>
  <c r="T160"/>
  <c r="U160" s="1"/>
  <c r="AA160" s="1"/>
  <c r="K160"/>
  <c r="M160"/>
  <c r="L160"/>
  <c r="J160"/>
  <c r="P164"/>
  <c r="Q164" s="1"/>
  <c r="T164"/>
  <c r="U164" s="1"/>
  <c r="AA164" s="1"/>
  <c r="K164"/>
  <c r="M164"/>
  <c r="L164"/>
  <c r="J164"/>
  <c r="K168"/>
  <c r="M168"/>
  <c r="P168"/>
  <c r="Q168" s="1"/>
  <c r="T168"/>
  <c r="U168" s="1"/>
  <c r="AA168" s="1"/>
  <c r="L168"/>
  <c r="J168"/>
  <c r="K172"/>
  <c r="P172"/>
  <c r="Q172" s="1"/>
  <c r="T172"/>
  <c r="U172" s="1"/>
  <c r="AA172" s="1"/>
  <c r="M172"/>
  <c r="L172"/>
  <c r="J172"/>
  <c r="K176"/>
  <c r="M176"/>
  <c r="P176"/>
  <c r="Q176" s="1"/>
  <c r="T176"/>
  <c r="U176" s="1"/>
  <c r="AA176" s="1"/>
  <c r="L176"/>
  <c r="J176"/>
  <c r="P180"/>
  <c r="Q180" s="1"/>
  <c r="T180"/>
  <c r="U180" s="1"/>
  <c r="AA180" s="1"/>
  <c r="K180"/>
  <c r="M180"/>
  <c r="L180"/>
  <c r="J180"/>
  <c r="P184"/>
  <c r="Q184" s="1"/>
  <c r="T184"/>
  <c r="U184" s="1"/>
  <c r="AA184" s="1"/>
  <c r="M184"/>
  <c r="L184"/>
  <c r="K184"/>
  <c r="J184"/>
  <c r="P188"/>
  <c r="Q188" s="1"/>
  <c r="T188"/>
  <c r="U188" s="1"/>
  <c r="AA188" s="1"/>
  <c r="M188"/>
  <c r="L188"/>
  <c r="K188"/>
  <c r="J188"/>
  <c r="P192"/>
  <c r="Q192" s="1"/>
  <c r="T192"/>
  <c r="U192" s="1"/>
  <c r="AA192" s="1"/>
  <c r="M192"/>
  <c r="L192"/>
  <c r="K192"/>
  <c r="J192"/>
  <c r="P196"/>
  <c r="Q196" s="1"/>
  <c r="T196"/>
  <c r="U196" s="1"/>
  <c r="AA196" s="1"/>
  <c r="M196"/>
  <c r="L196"/>
  <c r="K196"/>
  <c r="J196"/>
  <c r="T200"/>
  <c r="U200" s="1"/>
  <c r="AA200" s="1"/>
  <c r="M200"/>
  <c r="L200"/>
  <c r="K200"/>
  <c r="P200"/>
  <c r="Q200" s="1"/>
  <c r="J200"/>
  <c r="M204"/>
  <c r="P204"/>
  <c r="Q204" s="1"/>
  <c r="L204"/>
  <c r="T204"/>
  <c r="U204" s="1"/>
  <c r="AA204" s="1"/>
  <c r="K204"/>
  <c r="J204"/>
  <c r="P81"/>
  <c r="Q81" s="1"/>
  <c r="T81"/>
  <c r="U81" s="1"/>
  <c r="AA81" s="1"/>
  <c r="K81"/>
  <c r="M81"/>
  <c r="L81"/>
  <c r="J81"/>
  <c r="P77"/>
  <c r="Q77" s="1"/>
  <c r="T77"/>
  <c r="U77" s="1"/>
  <c r="AA77" s="1"/>
  <c r="K77"/>
  <c r="M77"/>
  <c r="L77"/>
  <c r="J77"/>
  <c r="T73"/>
  <c r="U73" s="1"/>
  <c r="AA73" s="1"/>
  <c r="P73"/>
  <c r="Q73" s="1"/>
  <c r="K73"/>
  <c r="M73"/>
  <c r="L73"/>
  <c r="J73"/>
  <c r="P69"/>
  <c r="Q69" s="1"/>
  <c r="T69"/>
  <c r="U69" s="1"/>
  <c r="AA69" s="1"/>
  <c r="K69"/>
  <c r="M69"/>
  <c r="L69"/>
  <c r="J69"/>
  <c r="P65"/>
  <c r="Q65" s="1"/>
  <c r="T65"/>
  <c r="U65" s="1"/>
  <c r="AA65" s="1"/>
  <c r="K65"/>
  <c r="M65"/>
  <c r="L65"/>
  <c r="J65"/>
  <c r="P61"/>
  <c r="Q61" s="1"/>
  <c r="T61"/>
  <c r="U61" s="1"/>
  <c r="AA61" s="1"/>
  <c r="K61"/>
  <c r="M61"/>
  <c r="L61"/>
  <c r="J61"/>
  <c r="T57"/>
  <c r="U57" s="1"/>
  <c r="AA57" s="1"/>
  <c r="P57"/>
  <c r="Q57" s="1"/>
  <c r="K57"/>
  <c r="M57"/>
  <c r="L57"/>
  <c r="J57"/>
  <c r="P53"/>
  <c r="Q53" s="1"/>
  <c r="T53"/>
  <c r="U53" s="1"/>
  <c r="AA53" s="1"/>
  <c r="K53"/>
  <c r="M53"/>
  <c r="L53"/>
  <c r="J53"/>
  <c r="T49"/>
  <c r="U49" s="1"/>
  <c r="AA49" s="1"/>
  <c r="P49"/>
  <c r="Q49" s="1"/>
  <c r="K49"/>
  <c r="M49"/>
  <c r="L49"/>
  <c r="J49"/>
  <c r="P45"/>
  <c r="Q45" s="1"/>
  <c r="T45"/>
  <c r="U45" s="1"/>
  <c r="AA45" s="1"/>
  <c r="K45"/>
  <c r="M45"/>
  <c r="L45"/>
  <c r="J45"/>
  <c r="T41"/>
  <c r="U41" s="1"/>
  <c r="AA41" s="1"/>
  <c r="P41"/>
  <c r="Q41" s="1"/>
  <c r="K41"/>
  <c r="M41"/>
  <c r="L41"/>
  <c r="J41"/>
  <c r="P78"/>
  <c r="Q78" s="1"/>
  <c r="T78"/>
  <c r="U78" s="1"/>
  <c r="AA78" s="1"/>
  <c r="K78"/>
  <c r="M78"/>
  <c r="L78"/>
  <c r="J78"/>
  <c r="P74"/>
  <c r="Q74" s="1"/>
  <c r="T74"/>
  <c r="U74" s="1"/>
  <c r="AA74" s="1"/>
  <c r="K74"/>
  <c r="M74"/>
  <c r="L74"/>
  <c r="J74"/>
  <c r="T70"/>
  <c r="U70" s="1"/>
  <c r="AA70" s="1"/>
  <c r="P70"/>
  <c r="Q70" s="1"/>
  <c r="K70"/>
  <c r="M70"/>
  <c r="L70"/>
  <c r="J70"/>
  <c r="T66"/>
  <c r="U66" s="1"/>
  <c r="AA66" s="1"/>
  <c r="P66"/>
  <c r="Q66" s="1"/>
  <c r="K66"/>
  <c r="M66"/>
  <c r="L66"/>
  <c r="J66"/>
  <c r="P62"/>
  <c r="Q62" s="1"/>
  <c r="T62"/>
  <c r="U62" s="1"/>
  <c r="AA62" s="1"/>
  <c r="K62"/>
  <c r="M62"/>
  <c r="L62"/>
  <c r="J62"/>
  <c r="P58"/>
  <c r="Q58" s="1"/>
  <c r="T58"/>
  <c r="U58" s="1"/>
  <c r="AA58" s="1"/>
  <c r="K58"/>
  <c r="M58"/>
  <c r="L58"/>
  <c r="J58"/>
  <c r="T54"/>
  <c r="U54" s="1"/>
  <c r="AA54" s="1"/>
  <c r="P54"/>
  <c r="Q54" s="1"/>
  <c r="K54"/>
  <c r="M54"/>
  <c r="L54"/>
  <c r="J54"/>
  <c r="P50"/>
  <c r="Q50" s="1"/>
  <c r="T50"/>
  <c r="U50" s="1"/>
  <c r="AA50" s="1"/>
  <c r="K50"/>
  <c r="M50"/>
  <c r="L50"/>
  <c r="J50"/>
  <c r="T46"/>
  <c r="U46" s="1"/>
  <c r="AA46" s="1"/>
  <c r="P46"/>
  <c r="Q46" s="1"/>
  <c r="K46"/>
  <c r="M46"/>
  <c r="L46"/>
  <c r="J46"/>
  <c r="P42"/>
  <c r="Q42" s="1"/>
  <c r="T42"/>
  <c r="U42" s="1"/>
  <c r="AA42" s="1"/>
  <c r="K42"/>
  <c r="M42"/>
  <c r="L42"/>
  <c r="J42"/>
  <c r="T38"/>
  <c r="U38" s="1"/>
  <c r="AA38" s="1"/>
  <c r="P38"/>
  <c r="Q38" s="1"/>
  <c r="K38"/>
  <c r="M38"/>
  <c r="L38"/>
  <c r="J38"/>
  <c r="P79"/>
  <c r="Q79" s="1"/>
  <c r="T79"/>
  <c r="U79" s="1"/>
  <c r="AA79" s="1"/>
  <c r="K79"/>
  <c r="M79"/>
  <c r="L79"/>
  <c r="J79"/>
  <c r="P75"/>
  <c r="Q75" s="1"/>
  <c r="T75"/>
  <c r="U75" s="1"/>
  <c r="AA75" s="1"/>
  <c r="K75"/>
  <c r="M75"/>
  <c r="L75"/>
  <c r="J75"/>
  <c r="P71"/>
  <c r="Q71" s="1"/>
  <c r="T71"/>
  <c r="U71" s="1"/>
  <c r="AA71" s="1"/>
  <c r="K71"/>
  <c r="M71"/>
  <c r="L71"/>
  <c r="J71"/>
  <c r="P67"/>
  <c r="Q67" s="1"/>
  <c r="T67"/>
  <c r="U67" s="1"/>
  <c r="AA67" s="1"/>
  <c r="K67"/>
  <c r="M67"/>
  <c r="L67"/>
  <c r="J67"/>
  <c r="P63"/>
  <c r="Q63" s="1"/>
  <c r="T63"/>
  <c r="U63" s="1"/>
  <c r="AA63" s="1"/>
  <c r="K63"/>
  <c r="M63"/>
  <c r="L63"/>
  <c r="J63"/>
  <c r="P59"/>
  <c r="Q59" s="1"/>
  <c r="T59"/>
  <c r="U59" s="1"/>
  <c r="AA59" s="1"/>
  <c r="K59"/>
  <c r="M59"/>
  <c r="L59"/>
  <c r="J59"/>
  <c r="P55"/>
  <c r="Q55" s="1"/>
  <c r="T55"/>
  <c r="U55" s="1"/>
  <c r="AA55" s="1"/>
  <c r="K55"/>
  <c r="M55"/>
  <c r="L55"/>
  <c r="J55"/>
  <c r="P51"/>
  <c r="Q51" s="1"/>
  <c r="T51"/>
  <c r="U51" s="1"/>
  <c r="AA51" s="1"/>
  <c r="K51"/>
  <c r="M51"/>
  <c r="L51"/>
  <c r="J51"/>
  <c r="P47"/>
  <c r="Q47" s="1"/>
  <c r="T47"/>
  <c r="U47" s="1"/>
  <c r="AA47" s="1"/>
  <c r="K47"/>
  <c r="M47"/>
  <c r="L47"/>
  <c r="J47"/>
  <c r="P43"/>
  <c r="Q43" s="1"/>
  <c r="T43"/>
  <c r="U43" s="1"/>
  <c r="AA43" s="1"/>
  <c r="K43"/>
  <c r="M43"/>
  <c r="L43"/>
  <c r="J43"/>
  <c r="P39"/>
  <c r="Q39" s="1"/>
  <c r="T39"/>
  <c r="U39" s="1"/>
  <c r="AA39" s="1"/>
  <c r="K39"/>
  <c r="M39"/>
  <c r="L39"/>
  <c r="J39"/>
  <c r="P83"/>
  <c r="Q83" s="1"/>
  <c r="T83"/>
  <c r="U83" s="1"/>
  <c r="AA83" s="1"/>
  <c r="K83"/>
  <c r="M83"/>
  <c r="L83"/>
  <c r="J83"/>
  <c r="P87"/>
  <c r="Q87" s="1"/>
  <c r="T87"/>
  <c r="U87" s="1"/>
  <c r="AA87" s="1"/>
  <c r="K87"/>
  <c r="M87"/>
  <c r="L87"/>
  <c r="J87"/>
  <c r="P91"/>
  <c r="Q91" s="1"/>
  <c r="T91"/>
  <c r="U91" s="1"/>
  <c r="AA91" s="1"/>
  <c r="K91"/>
  <c r="M91"/>
  <c r="L91"/>
  <c r="J91"/>
  <c r="P95"/>
  <c r="Q95" s="1"/>
  <c r="T95"/>
  <c r="U95" s="1"/>
  <c r="AA95" s="1"/>
  <c r="K95"/>
  <c r="M95"/>
  <c r="L95"/>
  <c r="J95"/>
  <c r="P99"/>
  <c r="Q99" s="1"/>
  <c r="T99"/>
  <c r="U99" s="1"/>
  <c r="AA99" s="1"/>
  <c r="K99"/>
  <c r="M99"/>
  <c r="L99"/>
  <c r="J99"/>
  <c r="P103"/>
  <c r="Q103" s="1"/>
  <c r="T103"/>
  <c r="U103" s="1"/>
  <c r="AA103" s="1"/>
  <c r="K103"/>
  <c r="M103"/>
  <c r="L103"/>
  <c r="J103"/>
  <c r="P107"/>
  <c r="Q107" s="1"/>
  <c r="T107"/>
  <c r="U107" s="1"/>
  <c r="AA107" s="1"/>
  <c r="K107"/>
  <c r="M107"/>
  <c r="L107"/>
  <c r="J107"/>
  <c r="P111"/>
  <c r="Q111" s="1"/>
  <c r="T111"/>
  <c r="U111" s="1"/>
  <c r="AA111" s="1"/>
  <c r="K111"/>
  <c r="M111"/>
  <c r="L111"/>
  <c r="J111"/>
  <c r="T115"/>
  <c r="U115" s="1"/>
  <c r="AA115" s="1"/>
  <c r="P115"/>
  <c r="Q115" s="1"/>
  <c r="K115"/>
  <c r="M115"/>
  <c r="L115"/>
  <c r="J115"/>
  <c r="P119"/>
  <c r="Q119" s="1"/>
  <c r="T119"/>
  <c r="U119" s="1"/>
  <c r="AA119" s="1"/>
  <c r="K119"/>
  <c r="M119"/>
  <c r="L119"/>
  <c r="J119"/>
  <c r="P123"/>
  <c r="Q123" s="1"/>
  <c r="T123"/>
  <c r="U123" s="1"/>
  <c r="AA123" s="1"/>
  <c r="K123"/>
  <c r="M123"/>
  <c r="L123"/>
  <c r="J123"/>
  <c r="P127"/>
  <c r="Q127" s="1"/>
  <c r="T127"/>
  <c r="U127" s="1"/>
  <c r="AA127" s="1"/>
  <c r="K127"/>
  <c r="M127"/>
  <c r="L127"/>
  <c r="J127"/>
  <c r="T131"/>
  <c r="U131" s="1"/>
  <c r="AA131" s="1"/>
  <c r="P131"/>
  <c r="Q131" s="1"/>
  <c r="K131"/>
  <c r="M131"/>
  <c r="L131"/>
  <c r="J131"/>
  <c r="P135"/>
  <c r="Q135" s="1"/>
  <c r="T135"/>
  <c r="U135" s="1"/>
  <c r="AA135" s="1"/>
  <c r="K135"/>
  <c r="M135"/>
  <c r="L135"/>
  <c r="J135"/>
  <c r="P139"/>
  <c r="Q139" s="1"/>
  <c r="T139"/>
  <c r="U139" s="1"/>
  <c r="AA139" s="1"/>
  <c r="K139"/>
  <c r="M139"/>
  <c r="L139"/>
  <c r="J139"/>
  <c r="P143"/>
  <c r="Q143" s="1"/>
  <c r="T143"/>
  <c r="U143" s="1"/>
  <c r="AA143" s="1"/>
  <c r="K143"/>
  <c r="M143"/>
  <c r="L143"/>
  <c r="J143"/>
  <c r="T147"/>
  <c r="U147" s="1"/>
  <c r="AA147" s="1"/>
  <c r="P147"/>
  <c r="Q147" s="1"/>
  <c r="K147"/>
  <c r="M147"/>
  <c r="L147"/>
  <c r="J147"/>
  <c r="P151"/>
  <c r="Q151" s="1"/>
  <c r="T151"/>
  <c r="U151" s="1"/>
  <c r="AA151" s="1"/>
  <c r="K151"/>
  <c r="M151"/>
  <c r="L151"/>
  <c r="J151"/>
  <c r="P155"/>
  <c r="Q155" s="1"/>
  <c r="T155"/>
  <c r="U155" s="1"/>
  <c r="AA155" s="1"/>
  <c r="K155"/>
  <c r="M155"/>
  <c r="L155"/>
  <c r="J155"/>
  <c r="P159"/>
  <c r="Q159" s="1"/>
  <c r="K159"/>
  <c r="T159"/>
  <c r="U159" s="1"/>
  <c r="AA159" s="1"/>
  <c r="M159"/>
  <c r="L159"/>
  <c r="J159"/>
  <c r="T163"/>
  <c r="U163" s="1"/>
  <c r="AA163" s="1"/>
  <c r="K163"/>
  <c r="P163"/>
  <c r="Q163" s="1"/>
  <c r="M163"/>
  <c r="L163"/>
  <c r="J163"/>
  <c r="P167"/>
  <c r="Q167" s="1"/>
  <c r="K167"/>
  <c r="T167"/>
  <c r="U167" s="1"/>
  <c r="AA167" s="1"/>
  <c r="M167"/>
  <c r="L167"/>
  <c r="J167"/>
  <c r="K171"/>
  <c r="P171"/>
  <c r="Q171" s="1"/>
  <c r="M171"/>
  <c r="T171"/>
  <c r="U171" s="1"/>
  <c r="AA171" s="1"/>
  <c r="L171"/>
  <c r="J171"/>
  <c r="P175"/>
  <c r="Q175" s="1"/>
  <c r="K175"/>
  <c r="T175"/>
  <c r="U175" s="1"/>
  <c r="AA175" s="1"/>
  <c r="M175"/>
  <c r="L175"/>
  <c r="J175"/>
  <c r="K179"/>
  <c r="P179"/>
  <c r="Q179" s="1"/>
  <c r="M179"/>
  <c r="T179"/>
  <c r="U179" s="1"/>
  <c r="AA179" s="1"/>
  <c r="L179"/>
  <c r="J179"/>
  <c r="K183"/>
  <c r="P183"/>
  <c r="Q183" s="1"/>
  <c r="M183"/>
  <c r="T183"/>
  <c r="U183" s="1"/>
  <c r="AA183" s="1"/>
  <c r="L183"/>
  <c r="J183"/>
  <c r="T187"/>
  <c r="U187" s="1"/>
  <c r="AA187" s="1"/>
  <c r="P187"/>
  <c r="Q187" s="1"/>
  <c r="M187"/>
  <c r="L187"/>
  <c r="K187"/>
  <c r="J187"/>
  <c r="T191"/>
  <c r="U191" s="1"/>
  <c r="AA191" s="1"/>
  <c r="P191"/>
  <c r="Q191" s="1"/>
  <c r="M191"/>
  <c r="L191"/>
  <c r="K191"/>
  <c r="J191"/>
  <c r="T195"/>
  <c r="U195" s="1"/>
  <c r="AA195" s="1"/>
  <c r="P195"/>
  <c r="Q195" s="1"/>
  <c r="M195"/>
  <c r="L195"/>
  <c r="K195"/>
  <c r="J195"/>
  <c r="T199"/>
  <c r="U199" s="1"/>
  <c r="AA199" s="1"/>
  <c r="M199"/>
  <c r="L199"/>
  <c r="P199"/>
  <c r="Q199" s="1"/>
  <c r="K199"/>
  <c r="J199"/>
  <c r="T203"/>
  <c r="U203" s="1"/>
  <c r="AA203" s="1"/>
  <c r="P203"/>
  <c r="Q203" s="1"/>
  <c r="M203"/>
  <c r="L203"/>
  <c r="K203"/>
  <c r="J203"/>
  <c r="T207"/>
  <c r="U207" s="1"/>
  <c r="AA207" s="1"/>
  <c r="M207"/>
  <c r="L207"/>
  <c r="P207"/>
  <c r="Q207" s="1"/>
  <c r="K207"/>
  <c r="J207"/>
  <c r="DK10" i="17"/>
  <c r="DJ10"/>
  <c r="DO10"/>
  <c r="DN10"/>
  <c r="DP10" s="1"/>
  <c r="DK14"/>
  <c r="DJ14"/>
  <c r="DO14"/>
  <c r="DN14"/>
  <c r="DP14" s="1"/>
  <c r="DK18"/>
  <c r="DJ18"/>
  <c r="DO18"/>
  <c r="DN18"/>
  <c r="DP18" s="1"/>
  <c r="DK22"/>
  <c r="DJ22"/>
  <c r="DO22"/>
  <c r="DN22"/>
  <c r="DP22" s="1"/>
  <c r="DK26"/>
  <c r="DJ26"/>
  <c r="DO26"/>
  <c r="DN26"/>
  <c r="DP26" s="1"/>
  <c r="DK30"/>
  <c r="DJ30"/>
  <c r="DO30"/>
  <c r="DN30"/>
  <c r="DP30" s="1"/>
  <c r="DK34"/>
  <c r="DJ34"/>
  <c r="DO34"/>
  <c r="DN34"/>
  <c r="DP34" s="1"/>
  <c r="DK38"/>
  <c r="DJ38"/>
  <c r="DO38"/>
  <c r="DN38"/>
  <c r="DP38" s="1"/>
  <c r="DK42"/>
  <c r="DJ42"/>
  <c r="DO42"/>
  <c r="DN42"/>
  <c r="DP42" s="1"/>
  <c r="DK46"/>
  <c r="DJ46"/>
  <c r="DO46"/>
  <c r="DN46"/>
  <c r="DP46" s="1"/>
  <c r="DK50"/>
  <c r="DJ50"/>
  <c r="DO50"/>
  <c r="DN50"/>
  <c r="DP50" s="1"/>
  <c r="DK54"/>
  <c r="DJ54"/>
  <c r="DO54"/>
  <c r="DN54"/>
  <c r="DP54" s="1"/>
  <c r="DK58"/>
  <c r="DJ58"/>
  <c r="DO58"/>
  <c r="DN58"/>
  <c r="DP58" s="1"/>
  <c r="DK62"/>
  <c r="DJ62"/>
  <c r="DO62"/>
  <c r="DN62"/>
  <c r="DP62" s="1"/>
  <c r="DK66"/>
  <c r="DJ66"/>
  <c r="DO66"/>
  <c r="DN66"/>
  <c r="DP66" s="1"/>
  <c r="DK70"/>
  <c r="DJ70"/>
  <c r="DO70"/>
  <c r="DN70"/>
  <c r="DP70" s="1"/>
  <c r="DK74"/>
  <c r="DJ74"/>
  <c r="DO74"/>
  <c r="DN74"/>
  <c r="DP74" s="1"/>
  <c r="DK78"/>
  <c r="DJ78"/>
  <c r="DO78"/>
  <c r="DN78"/>
  <c r="DP78" s="1"/>
  <c r="DK82"/>
  <c r="DJ82"/>
  <c r="DO82"/>
  <c r="DN82"/>
  <c r="DP82" s="1"/>
  <c r="DK86"/>
  <c r="DJ86"/>
  <c r="DO86"/>
  <c r="DN86"/>
  <c r="DP86" s="1"/>
  <c r="DK90"/>
  <c r="DJ90"/>
  <c r="DO90"/>
  <c r="DN90"/>
  <c r="DP90" s="1"/>
  <c r="DK94"/>
  <c r="DJ94"/>
  <c r="DO94"/>
  <c r="DN94"/>
  <c r="DP94" s="1"/>
  <c r="DK98"/>
  <c r="DJ98"/>
  <c r="DO98"/>
  <c r="DN98"/>
  <c r="DP98" s="1"/>
  <c r="DK102"/>
  <c r="DJ102"/>
  <c r="DO102"/>
  <c r="DN102"/>
  <c r="DP102" s="1"/>
  <c r="DK106"/>
  <c r="DJ106"/>
  <c r="DO106"/>
  <c r="DN106"/>
  <c r="DP106" s="1"/>
  <c r="DK110"/>
  <c r="DJ110"/>
  <c r="DO110"/>
  <c r="DN110"/>
  <c r="DP110" s="1"/>
  <c r="DK114"/>
  <c r="DJ114"/>
  <c r="DO114"/>
  <c r="DN114"/>
  <c r="DP114" s="1"/>
  <c r="DK118"/>
  <c r="DJ118"/>
  <c r="DO118"/>
  <c r="DN118"/>
  <c r="DP118" s="1"/>
  <c r="DK122"/>
  <c r="DJ122"/>
  <c r="DO122"/>
  <c r="DN122"/>
  <c r="DP122" s="1"/>
  <c r="DK126"/>
  <c r="DJ126"/>
  <c r="DO126"/>
  <c r="DN126"/>
  <c r="DP126" s="1"/>
  <c r="DK130"/>
  <c r="DJ130"/>
  <c r="DO130"/>
  <c r="DN130"/>
  <c r="DP130" s="1"/>
  <c r="DK134"/>
  <c r="DJ134"/>
  <c r="DO134"/>
  <c r="DN134"/>
  <c r="DP134" s="1"/>
  <c r="DK138"/>
  <c r="DJ138"/>
  <c r="DO138"/>
  <c r="DN138"/>
  <c r="DP138" s="1"/>
  <c r="DK142"/>
  <c r="DJ142"/>
  <c r="DO142"/>
  <c r="DN142"/>
  <c r="DP142" s="1"/>
  <c r="DK146"/>
  <c r="DJ146"/>
  <c r="DO146"/>
  <c r="DN146"/>
  <c r="DP146" s="1"/>
  <c r="DK150"/>
  <c r="DJ150"/>
  <c r="DO150"/>
  <c r="DN150"/>
  <c r="DP150" s="1"/>
  <c r="DK154"/>
  <c r="DJ154"/>
  <c r="DO154"/>
  <c r="DN154"/>
  <c r="DP154" s="1"/>
  <c r="DK158"/>
  <c r="DJ158"/>
  <c r="DL158" s="1"/>
  <c r="DO158"/>
  <c r="DN158"/>
  <c r="DP158" s="1"/>
  <c r="DK162"/>
  <c r="DJ162"/>
  <c r="DL162" s="1"/>
  <c r="DO162"/>
  <c r="DN162"/>
  <c r="DP162" s="1"/>
  <c r="DK166"/>
  <c r="DJ166"/>
  <c r="DL166" s="1"/>
  <c r="DO166"/>
  <c r="DN166"/>
  <c r="DP166" s="1"/>
  <c r="DK170"/>
  <c r="DJ170"/>
  <c r="DL170" s="1"/>
  <c r="DO170"/>
  <c r="DN170"/>
  <c r="DP170" s="1"/>
  <c r="DK174"/>
  <c r="DJ174"/>
  <c r="DL174" s="1"/>
  <c r="DO174"/>
  <c r="DN174"/>
  <c r="DP174" s="1"/>
  <c r="DK178"/>
  <c r="DJ178"/>
  <c r="DL178" s="1"/>
  <c r="DO178"/>
  <c r="DN178"/>
  <c r="DP178" s="1"/>
  <c r="DK182"/>
  <c r="DJ182"/>
  <c r="DL182" s="1"/>
  <c r="DO182"/>
  <c r="DN182"/>
  <c r="DP182" s="1"/>
  <c r="DK186"/>
  <c r="DJ186"/>
  <c r="DL186" s="1"/>
  <c r="DO186"/>
  <c r="DN186"/>
  <c r="DP186" s="1"/>
  <c r="DK190"/>
  <c r="DJ190"/>
  <c r="DL190" s="1"/>
  <c r="DO190"/>
  <c r="DN190"/>
  <c r="DP190" s="1"/>
  <c r="DK194"/>
  <c r="DJ194"/>
  <c r="DL194" s="1"/>
  <c r="DO194"/>
  <c r="DN194"/>
  <c r="DP194" s="1"/>
  <c r="DK198"/>
  <c r="DJ198"/>
  <c r="DL198" s="1"/>
  <c r="DO198"/>
  <c r="DN198"/>
  <c r="DP198" s="1"/>
  <c r="DK202"/>
  <c r="DJ202"/>
  <c r="DL202" s="1"/>
  <c r="DO202"/>
  <c r="DN202"/>
  <c r="DP202" s="1"/>
  <c r="DK206"/>
  <c r="DJ206"/>
  <c r="DL206" s="1"/>
  <c r="DO206"/>
  <c r="DN206"/>
  <c r="DP206" s="1"/>
  <c r="DK9"/>
  <c r="DJ9"/>
  <c r="DL9" s="1"/>
  <c r="DO9"/>
  <c r="DN9"/>
  <c r="DP9" s="1"/>
  <c r="DK13"/>
  <c r="DJ13"/>
  <c r="DL13" s="1"/>
  <c r="DO13"/>
  <c r="DN13"/>
  <c r="DP13" s="1"/>
  <c r="DK17"/>
  <c r="DJ17"/>
  <c r="DL17" s="1"/>
  <c r="DO17"/>
  <c r="DN17"/>
  <c r="DP17" s="1"/>
  <c r="DK21"/>
  <c r="DJ21"/>
  <c r="DL21" s="1"/>
  <c r="DO21"/>
  <c r="DN21"/>
  <c r="DP21" s="1"/>
  <c r="DK25"/>
  <c r="DJ25"/>
  <c r="DL25" s="1"/>
  <c r="DO25"/>
  <c r="DN25"/>
  <c r="DP25" s="1"/>
  <c r="DK29"/>
  <c r="DJ29"/>
  <c r="DL29" s="1"/>
  <c r="DO29"/>
  <c r="DN29"/>
  <c r="DP29" s="1"/>
  <c r="DK33"/>
  <c r="DJ33"/>
  <c r="DL33" s="1"/>
  <c r="DO33"/>
  <c r="DN33"/>
  <c r="DP33" s="1"/>
  <c r="DK37"/>
  <c r="DJ37"/>
  <c r="DL37" s="1"/>
  <c r="DO37"/>
  <c r="DN37"/>
  <c r="DP37" s="1"/>
  <c r="DK41"/>
  <c r="DJ41"/>
  <c r="DL41" s="1"/>
  <c r="DO41"/>
  <c r="DN41"/>
  <c r="DP41" s="1"/>
  <c r="DK45"/>
  <c r="DJ45"/>
  <c r="DL45" s="1"/>
  <c r="DO45"/>
  <c r="DN45"/>
  <c r="DP45" s="1"/>
  <c r="DK49"/>
  <c r="DJ49"/>
  <c r="DL49" s="1"/>
  <c r="DO49"/>
  <c r="DN49"/>
  <c r="DP49" s="1"/>
  <c r="DK53"/>
  <c r="DJ53"/>
  <c r="DL53" s="1"/>
  <c r="DO53"/>
  <c r="DN53"/>
  <c r="DP53" s="1"/>
  <c r="DK57"/>
  <c r="DJ57"/>
  <c r="DL57" s="1"/>
  <c r="DO57"/>
  <c r="DN57"/>
  <c r="DP57" s="1"/>
  <c r="DK61"/>
  <c r="DJ61"/>
  <c r="DL61" s="1"/>
  <c r="DO61"/>
  <c r="DN61"/>
  <c r="DP61" s="1"/>
  <c r="DK65"/>
  <c r="DJ65"/>
  <c r="DL65" s="1"/>
  <c r="DO65"/>
  <c r="DN65"/>
  <c r="DP65" s="1"/>
  <c r="DK69"/>
  <c r="DJ69"/>
  <c r="DL69" s="1"/>
  <c r="DO69"/>
  <c r="DN69"/>
  <c r="DP69" s="1"/>
  <c r="DK73"/>
  <c r="DJ73"/>
  <c r="DL73" s="1"/>
  <c r="DO73"/>
  <c r="DN73"/>
  <c r="DP73" s="1"/>
  <c r="DK77"/>
  <c r="DJ77"/>
  <c r="DL77" s="1"/>
  <c r="DO77"/>
  <c r="DN77"/>
  <c r="DP77" s="1"/>
  <c r="DK81"/>
  <c r="DJ81"/>
  <c r="DL81" s="1"/>
  <c r="DO81"/>
  <c r="DN81"/>
  <c r="DP81" s="1"/>
  <c r="DK85"/>
  <c r="DJ85"/>
  <c r="DL85" s="1"/>
  <c r="DO85"/>
  <c r="DN85"/>
  <c r="DP85" s="1"/>
  <c r="DK89"/>
  <c r="DJ89"/>
  <c r="DL89" s="1"/>
  <c r="DO89"/>
  <c r="DN89"/>
  <c r="DP89" s="1"/>
  <c r="DK93"/>
  <c r="DJ93"/>
  <c r="DL93" s="1"/>
  <c r="DO93"/>
  <c r="DN93"/>
  <c r="DP93" s="1"/>
  <c r="DK97"/>
  <c r="DJ97"/>
  <c r="DL97" s="1"/>
  <c r="DO97"/>
  <c r="DN97"/>
  <c r="DP97" s="1"/>
  <c r="DK101"/>
  <c r="DJ101"/>
  <c r="DL101" s="1"/>
  <c r="DO101"/>
  <c r="DN101"/>
  <c r="DP101" s="1"/>
  <c r="DK105"/>
  <c r="DJ105"/>
  <c r="DL105" s="1"/>
  <c r="DO105"/>
  <c r="DN105"/>
  <c r="DP105" s="1"/>
  <c r="DK109"/>
  <c r="DJ109"/>
  <c r="DL109" s="1"/>
  <c r="DO109"/>
  <c r="DN109"/>
  <c r="DP109" s="1"/>
  <c r="DK113"/>
  <c r="DJ113"/>
  <c r="DL113" s="1"/>
  <c r="DO113"/>
  <c r="DN113"/>
  <c r="DP113" s="1"/>
  <c r="DK117"/>
  <c r="DJ117"/>
  <c r="DL117" s="1"/>
  <c r="DO117"/>
  <c r="DN117"/>
  <c r="DP117" s="1"/>
  <c r="DK121"/>
  <c r="DJ121"/>
  <c r="DL121" s="1"/>
  <c r="DO121"/>
  <c r="DN121"/>
  <c r="DP121" s="1"/>
  <c r="DK125"/>
  <c r="DJ125"/>
  <c r="DL125" s="1"/>
  <c r="DO125"/>
  <c r="DN125"/>
  <c r="DP125" s="1"/>
  <c r="DK129"/>
  <c r="DJ129"/>
  <c r="DL129" s="1"/>
  <c r="DO129"/>
  <c r="DN129"/>
  <c r="DP129" s="1"/>
  <c r="DK133"/>
  <c r="DJ133"/>
  <c r="DL133" s="1"/>
  <c r="DO133"/>
  <c r="DN133"/>
  <c r="DP133" s="1"/>
  <c r="DK137"/>
  <c r="DJ137"/>
  <c r="DL137" s="1"/>
  <c r="DO137"/>
  <c r="DN137"/>
  <c r="DP137" s="1"/>
  <c r="DK141"/>
  <c r="DJ141"/>
  <c r="DL141" s="1"/>
  <c r="DO141"/>
  <c r="DN141"/>
  <c r="DP141" s="1"/>
  <c r="DK145"/>
  <c r="DJ145"/>
  <c r="DL145" s="1"/>
  <c r="DO145"/>
  <c r="DN145"/>
  <c r="DP145" s="1"/>
  <c r="DK149"/>
  <c r="DJ149"/>
  <c r="DL149" s="1"/>
  <c r="DO149"/>
  <c r="DN149"/>
  <c r="DP149" s="1"/>
  <c r="DK153"/>
  <c r="DJ153"/>
  <c r="DL153" s="1"/>
  <c r="DO153"/>
  <c r="DN153"/>
  <c r="DP153" s="1"/>
  <c r="DK157"/>
  <c r="DJ157"/>
  <c r="DL157" s="1"/>
  <c r="DO157"/>
  <c r="DN157"/>
  <c r="DP157" s="1"/>
  <c r="DK161"/>
  <c r="DJ161"/>
  <c r="DL161" s="1"/>
  <c r="DO161"/>
  <c r="DN161"/>
  <c r="DP161" s="1"/>
  <c r="DK165"/>
  <c r="DJ165"/>
  <c r="DL165" s="1"/>
  <c r="DO165"/>
  <c r="DN165"/>
  <c r="DP165" s="1"/>
  <c r="DK169"/>
  <c r="DJ169"/>
  <c r="DL169" s="1"/>
  <c r="DO169"/>
  <c r="DN169"/>
  <c r="DP169" s="1"/>
  <c r="DK173"/>
  <c r="DJ173"/>
  <c r="DL173" s="1"/>
  <c r="DO173"/>
  <c r="DN173"/>
  <c r="DP173" s="1"/>
  <c r="DK177"/>
  <c r="DJ177"/>
  <c r="DL177" s="1"/>
  <c r="DO177"/>
  <c r="DN177"/>
  <c r="DP177" s="1"/>
  <c r="DK181"/>
  <c r="DJ181"/>
  <c r="DL181" s="1"/>
  <c r="DO181"/>
  <c r="DN181"/>
  <c r="DP181" s="1"/>
  <c r="DK185"/>
  <c r="DJ185"/>
  <c r="DL185" s="1"/>
  <c r="DO185"/>
  <c r="DN185"/>
  <c r="DP185" s="1"/>
  <c r="DK189"/>
  <c r="DJ189"/>
  <c r="DL189" s="1"/>
  <c r="DO189"/>
  <c r="DN189"/>
  <c r="DP189" s="1"/>
  <c r="DK193"/>
  <c r="DJ193"/>
  <c r="DL193" s="1"/>
  <c r="DO193"/>
  <c r="DN193"/>
  <c r="DP193" s="1"/>
  <c r="DK197"/>
  <c r="DJ197"/>
  <c r="DL197" s="1"/>
  <c r="DO197"/>
  <c r="DN197"/>
  <c r="DP197" s="1"/>
  <c r="DK201"/>
  <c r="DJ201"/>
  <c r="DL201" s="1"/>
  <c r="DO201"/>
  <c r="DN201"/>
  <c r="DP201" s="1"/>
  <c r="DK205"/>
  <c r="DJ205"/>
  <c r="DL205" s="1"/>
  <c r="DO205"/>
  <c r="DN205"/>
  <c r="DP205" s="1"/>
  <c r="DN8"/>
  <c r="DO8"/>
  <c r="DK8"/>
  <c r="DJ8"/>
  <c r="DL8" s="1"/>
  <c r="CQ8"/>
  <c r="CZ8"/>
  <c r="DK12"/>
  <c r="DJ12"/>
  <c r="DL12" s="1"/>
  <c r="DO12"/>
  <c r="DN12"/>
  <c r="DP12" s="1"/>
  <c r="DK16"/>
  <c r="DJ16"/>
  <c r="DL16" s="1"/>
  <c r="DO16"/>
  <c r="DN16"/>
  <c r="DP16" s="1"/>
  <c r="DK20"/>
  <c r="DJ20"/>
  <c r="DL20" s="1"/>
  <c r="DO20"/>
  <c r="DN20"/>
  <c r="DP20" s="1"/>
  <c r="DK24"/>
  <c r="DJ24"/>
  <c r="DL24" s="1"/>
  <c r="DO24"/>
  <c r="DN24"/>
  <c r="DP24" s="1"/>
  <c r="DK28"/>
  <c r="DJ28"/>
  <c r="DL28" s="1"/>
  <c r="DO28"/>
  <c r="DN28"/>
  <c r="DP28" s="1"/>
  <c r="DK32"/>
  <c r="DJ32"/>
  <c r="DL32" s="1"/>
  <c r="DO32"/>
  <c r="DN32"/>
  <c r="DP32" s="1"/>
  <c r="DK36"/>
  <c r="DJ36"/>
  <c r="DL36" s="1"/>
  <c r="DO36"/>
  <c r="DN36"/>
  <c r="DP36" s="1"/>
  <c r="DK40"/>
  <c r="DJ40"/>
  <c r="DL40" s="1"/>
  <c r="DO40"/>
  <c r="DN40"/>
  <c r="DP40" s="1"/>
  <c r="DK44"/>
  <c r="DJ44"/>
  <c r="DL44" s="1"/>
  <c r="DO44"/>
  <c r="DN44"/>
  <c r="DP44" s="1"/>
  <c r="DK48"/>
  <c r="DJ48"/>
  <c r="DL48" s="1"/>
  <c r="DO48"/>
  <c r="DN48"/>
  <c r="DP48" s="1"/>
  <c r="DK52"/>
  <c r="DJ52"/>
  <c r="DL52" s="1"/>
  <c r="DO52"/>
  <c r="DN52"/>
  <c r="DP52" s="1"/>
  <c r="DK56"/>
  <c r="DJ56"/>
  <c r="DL56" s="1"/>
  <c r="DO56"/>
  <c r="DN56"/>
  <c r="DP56" s="1"/>
  <c r="DK60"/>
  <c r="DJ60"/>
  <c r="DL60" s="1"/>
  <c r="DO60"/>
  <c r="DN60"/>
  <c r="DP60" s="1"/>
  <c r="DK64"/>
  <c r="DJ64"/>
  <c r="DL64" s="1"/>
  <c r="DO64"/>
  <c r="DN64"/>
  <c r="DP64" s="1"/>
  <c r="DK68"/>
  <c r="DJ68"/>
  <c r="DL68" s="1"/>
  <c r="DO68"/>
  <c r="DN68"/>
  <c r="DP68" s="1"/>
  <c r="DK72"/>
  <c r="DJ72"/>
  <c r="DL72" s="1"/>
  <c r="DO72"/>
  <c r="DN72"/>
  <c r="DP72" s="1"/>
  <c r="DK76"/>
  <c r="DJ76"/>
  <c r="DL76" s="1"/>
  <c r="DO76"/>
  <c r="DN76"/>
  <c r="DP76" s="1"/>
  <c r="DK80"/>
  <c r="DJ80"/>
  <c r="DL80" s="1"/>
  <c r="DO80"/>
  <c r="DN80"/>
  <c r="DP80" s="1"/>
  <c r="DK84"/>
  <c r="DJ84"/>
  <c r="DL84" s="1"/>
  <c r="DO84"/>
  <c r="DN84"/>
  <c r="DP84" s="1"/>
  <c r="DK88"/>
  <c r="DJ88"/>
  <c r="DL88" s="1"/>
  <c r="DO88"/>
  <c r="DN88"/>
  <c r="DP88" s="1"/>
  <c r="DK92"/>
  <c r="DJ92"/>
  <c r="DL92" s="1"/>
  <c r="DO92"/>
  <c r="DN92"/>
  <c r="DP92" s="1"/>
  <c r="DK96"/>
  <c r="DJ96"/>
  <c r="DL96" s="1"/>
  <c r="DO96"/>
  <c r="DN96"/>
  <c r="DP96" s="1"/>
  <c r="DK100"/>
  <c r="DJ100"/>
  <c r="DL100" s="1"/>
  <c r="DO100"/>
  <c r="DN100"/>
  <c r="DP100" s="1"/>
  <c r="DK104"/>
  <c r="DJ104"/>
  <c r="DL104" s="1"/>
  <c r="DO104"/>
  <c r="DN104"/>
  <c r="DP104" s="1"/>
  <c r="DK108"/>
  <c r="DJ108"/>
  <c r="DL108" s="1"/>
  <c r="DO108"/>
  <c r="DN108"/>
  <c r="DP108" s="1"/>
  <c r="DK112"/>
  <c r="DJ112"/>
  <c r="DL112" s="1"/>
  <c r="DO112"/>
  <c r="DN112"/>
  <c r="DP112" s="1"/>
  <c r="DK116"/>
  <c r="DJ116"/>
  <c r="DL116" s="1"/>
  <c r="DO116"/>
  <c r="DN116"/>
  <c r="DP116" s="1"/>
  <c r="DK120"/>
  <c r="DJ120"/>
  <c r="DL120" s="1"/>
  <c r="DO120"/>
  <c r="DN120"/>
  <c r="DP120" s="1"/>
  <c r="DK124"/>
  <c r="DJ124"/>
  <c r="DL124" s="1"/>
  <c r="DO124"/>
  <c r="DN124"/>
  <c r="DP124" s="1"/>
  <c r="DK128"/>
  <c r="DJ128"/>
  <c r="DL128" s="1"/>
  <c r="DO128"/>
  <c r="DN128"/>
  <c r="DP128" s="1"/>
  <c r="DK132"/>
  <c r="DJ132"/>
  <c r="DL132" s="1"/>
  <c r="DO132"/>
  <c r="DN132"/>
  <c r="DP132" s="1"/>
  <c r="DK136"/>
  <c r="DJ136"/>
  <c r="DL136" s="1"/>
  <c r="DO136"/>
  <c r="DN136"/>
  <c r="DP136" s="1"/>
  <c r="DK140"/>
  <c r="DJ140"/>
  <c r="DL140" s="1"/>
  <c r="DO140"/>
  <c r="DN140"/>
  <c r="DP140" s="1"/>
  <c r="DK144"/>
  <c r="DJ144"/>
  <c r="DL144" s="1"/>
  <c r="DO144"/>
  <c r="DN144"/>
  <c r="DP144" s="1"/>
  <c r="DK148"/>
  <c r="DJ148"/>
  <c r="DL148" s="1"/>
  <c r="DO148"/>
  <c r="DN148"/>
  <c r="DP148" s="1"/>
  <c r="DK152"/>
  <c r="DJ152"/>
  <c r="DL152" s="1"/>
  <c r="DO152"/>
  <c r="DN152"/>
  <c r="DP152" s="1"/>
  <c r="DK156"/>
  <c r="DJ156"/>
  <c r="DL156" s="1"/>
  <c r="DO156"/>
  <c r="DN156"/>
  <c r="DP156" s="1"/>
  <c r="DK160"/>
  <c r="DJ160"/>
  <c r="DL160" s="1"/>
  <c r="DO160"/>
  <c r="DN160"/>
  <c r="DP160" s="1"/>
  <c r="DK164"/>
  <c r="DJ164"/>
  <c r="DL164" s="1"/>
  <c r="DO164"/>
  <c r="DN164"/>
  <c r="DP164" s="1"/>
  <c r="DK168"/>
  <c r="DJ168"/>
  <c r="DL168" s="1"/>
  <c r="DO168"/>
  <c r="DN168"/>
  <c r="DP168" s="1"/>
  <c r="DK172"/>
  <c r="DJ172"/>
  <c r="DL172" s="1"/>
  <c r="DO172"/>
  <c r="DN172"/>
  <c r="DP172" s="1"/>
  <c r="DK176"/>
  <c r="DJ176"/>
  <c r="DL176" s="1"/>
  <c r="DO176"/>
  <c r="DN176"/>
  <c r="DP176" s="1"/>
  <c r="DK180"/>
  <c r="DJ180"/>
  <c r="DL180" s="1"/>
  <c r="DO180"/>
  <c r="DN180"/>
  <c r="DP180" s="1"/>
  <c r="DK184"/>
  <c r="DJ184"/>
  <c r="DL184" s="1"/>
  <c r="DO184"/>
  <c r="DN184"/>
  <c r="DP184" s="1"/>
  <c r="DK188"/>
  <c r="DJ188"/>
  <c r="DL188" s="1"/>
  <c r="DO188"/>
  <c r="DN188"/>
  <c r="DP188" s="1"/>
  <c r="DK192"/>
  <c r="DJ192"/>
  <c r="DL192" s="1"/>
  <c r="DO192"/>
  <c r="DN192"/>
  <c r="DP192" s="1"/>
  <c r="DK196"/>
  <c r="DJ196"/>
  <c r="DL196" s="1"/>
  <c r="DO196"/>
  <c r="DN196"/>
  <c r="DP196" s="1"/>
  <c r="DK200"/>
  <c r="DJ200"/>
  <c r="DL200" s="1"/>
  <c r="DO200"/>
  <c r="DN200"/>
  <c r="DP200" s="1"/>
  <c r="DK204"/>
  <c r="DJ204"/>
  <c r="DL204" s="1"/>
  <c r="DO204"/>
  <c r="DN204"/>
  <c r="DP204" s="1"/>
  <c r="DK11"/>
  <c r="DJ11"/>
  <c r="DL11" s="1"/>
  <c r="DO11"/>
  <c r="DN11"/>
  <c r="DP11" s="1"/>
  <c r="DK15"/>
  <c r="DJ15"/>
  <c r="DL15" s="1"/>
  <c r="DO15"/>
  <c r="DN15"/>
  <c r="DP15" s="1"/>
  <c r="DK19"/>
  <c r="DJ19"/>
  <c r="DL19" s="1"/>
  <c r="DO19"/>
  <c r="DN19"/>
  <c r="DP19" s="1"/>
  <c r="DK23"/>
  <c r="DJ23"/>
  <c r="DL23" s="1"/>
  <c r="DO23"/>
  <c r="DN23"/>
  <c r="DP23" s="1"/>
  <c r="DK27"/>
  <c r="DJ27"/>
  <c r="DL27" s="1"/>
  <c r="DO27"/>
  <c r="DN27"/>
  <c r="DP27" s="1"/>
  <c r="DK31"/>
  <c r="DJ31"/>
  <c r="DL31" s="1"/>
  <c r="DO31"/>
  <c r="DN31"/>
  <c r="DP31" s="1"/>
  <c r="DK35"/>
  <c r="DJ35"/>
  <c r="DL35" s="1"/>
  <c r="DO35"/>
  <c r="DN35"/>
  <c r="DP35" s="1"/>
  <c r="DK39"/>
  <c r="DJ39"/>
  <c r="DL39" s="1"/>
  <c r="DO39"/>
  <c r="DN39"/>
  <c r="DP39" s="1"/>
  <c r="DK43"/>
  <c r="DJ43"/>
  <c r="DL43" s="1"/>
  <c r="DO43"/>
  <c r="DN43"/>
  <c r="DP43" s="1"/>
  <c r="DK47"/>
  <c r="DJ47"/>
  <c r="DL47" s="1"/>
  <c r="DO47"/>
  <c r="DN47"/>
  <c r="DP47" s="1"/>
  <c r="DK51"/>
  <c r="DJ51"/>
  <c r="DL51" s="1"/>
  <c r="DO51"/>
  <c r="DN51"/>
  <c r="DP51" s="1"/>
  <c r="DK55"/>
  <c r="DJ55"/>
  <c r="DL55" s="1"/>
  <c r="DO55"/>
  <c r="DN55"/>
  <c r="DP55" s="1"/>
  <c r="DK59"/>
  <c r="DJ59"/>
  <c r="DL59" s="1"/>
  <c r="DO59"/>
  <c r="DN59"/>
  <c r="DP59" s="1"/>
  <c r="DK63"/>
  <c r="DJ63"/>
  <c r="DL63" s="1"/>
  <c r="DO63"/>
  <c r="DN63"/>
  <c r="DP63" s="1"/>
  <c r="DK67"/>
  <c r="DJ67"/>
  <c r="DL67" s="1"/>
  <c r="DO67"/>
  <c r="DN67"/>
  <c r="DP67" s="1"/>
  <c r="DK71"/>
  <c r="DJ71"/>
  <c r="DL71" s="1"/>
  <c r="DO71"/>
  <c r="DN71"/>
  <c r="DP71" s="1"/>
  <c r="DK75"/>
  <c r="DJ75"/>
  <c r="DL75" s="1"/>
  <c r="DO75"/>
  <c r="DN75"/>
  <c r="DP75" s="1"/>
  <c r="DK79"/>
  <c r="DJ79"/>
  <c r="DL79" s="1"/>
  <c r="DO79"/>
  <c r="DN79"/>
  <c r="DP79" s="1"/>
  <c r="DK83"/>
  <c r="DJ83"/>
  <c r="DL83" s="1"/>
  <c r="DO83"/>
  <c r="DN83"/>
  <c r="DP83" s="1"/>
  <c r="DK87"/>
  <c r="DJ87"/>
  <c r="DL87" s="1"/>
  <c r="DO87"/>
  <c r="DN87"/>
  <c r="DP87" s="1"/>
  <c r="DK91"/>
  <c r="DJ91"/>
  <c r="DL91" s="1"/>
  <c r="DO91"/>
  <c r="DN91"/>
  <c r="DP91" s="1"/>
  <c r="DK95"/>
  <c r="DJ95"/>
  <c r="DL95" s="1"/>
  <c r="DO95"/>
  <c r="DN95"/>
  <c r="DP95" s="1"/>
  <c r="DK99"/>
  <c r="DJ99"/>
  <c r="DL99" s="1"/>
  <c r="DO99"/>
  <c r="DN99"/>
  <c r="DP99" s="1"/>
  <c r="DK103"/>
  <c r="DJ103"/>
  <c r="DL103" s="1"/>
  <c r="DO103"/>
  <c r="DN103"/>
  <c r="DP103" s="1"/>
  <c r="DK107"/>
  <c r="DJ107"/>
  <c r="DL107" s="1"/>
  <c r="DO107"/>
  <c r="DN107"/>
  <c r="DP107" s="1"/>
  <c r="DK111"/>
  <c r="DJ111"/>
  <c r="DL111" s="1"/>
  <c r="DO111"/>
  <c r="DN111"/>
  <c r="DP111" s="1"/>
  <c r="DK115"/>
  <c r="DJ115"/>
  <c r="DL115" s="1"/>
  <c r="DO115"/>
  <c r="DN115"/>
  <c r="DP115" s="1"/>
  <c r="DK119"/>
  <c r="DJ119"/>
  <c r="DL119" s="1"/>
  <c r="DO119"/>
  <c r="DN119"/>
  <c r="DP119" s="1"/>
  <c r="DK123"/>
  <c r="DJ123"/>
  <c r="DL123" s="1"/>
  <c r="DO123"/>
  <c r="DN123"/>
  <c r="DP123" s="1"/>
  <c r="DK127"/>
  <c r="DJ127"/>
  <c r="DL127" s="1"/>
  <c r="DO127"/>
  <c r="DN127"/>
  <c r="DP127" s="1"/>
  <c r="DK131"/>
  <c r="DJ131"/>
  <c r="DL131" s="1"/>
  <c r="DO131"/>
  <c r="DN131"/>
  <c r="DP131" s="1"/>
  <c r="DK135"/>
  <c r="DJ135"/>
  <c r="DL135" s="1"/>
  <c r="DO135"/>
  <c r="DN135"/>
  <c r="DP135" s="1"/>
  <c r="DK139"/>
  <c r="DJ139"/>
  <c r="DL139" s="1"/>
  <c r="DO139"/>
  <c r="DN139"/>
  <c r="DP139" s="1"/>
  <c r="DK143"/>
  <c r="DJ143"/>
  <c r="DL143" s="1"/>
  <c r="DO143"/>
  <c r="DN143"/>
  <c r="DP143" s="1"/>
  <c r="DK147"/>
  <c r="DJ147"/>
  <c r="DL147" s="1"/>
  <c r="DO147"/>
  <c r="DN147"/>
  <c r="DP147" s="1"/>
  <c r="DK151"/>
  <c r="DJ151"/>
  <c r="DL151" s="1"/>
  <c r="DO151"/>
  <c r="DN151"/>
  <c r="DP151" s="1"/>
  <c r="DK155"/>
  <c r="DJ155"/>
  <c r="DL155" s="1"/>
  <c r="DO155"/>
  <c r="DN155"/>
  <c r="DP155" s="1"/>
  <c r="DK159"/>
  <c r="DJ159"/>
  <c r="DL159" s="1"/>
  <c r="DO159"/>
  <c r="DN159"/>
  <c r="DP159" s="1"/>
  <c r="DK163"/>
  <c r="DJ163"/>
  <c r="DL163" s="1"/>
  <c r="DO163"/>
  <c r="DN163"/>
  <c r="DP163" s="1"/>
  <c r="DK167"/>
  <c r="DJ167"/>
  <c r="DL167" s="1"/>
  <c r="DO167"/>
  <c r="DN167"/>
  <c r="DP167" s="1"/>
  <c r="DK171"/>
  <c r="DJ171"/>
  <c r="DL171" s="1"/>
  <c r="DO171"/>
  <c r="DN171"/>
  <c r="DP171" s="1"/>
  <c r="DK175"/>
  <c r="DJ175"/>
  <c r="DL175" s="1"/>
  <c r="DO175"/>
  <c r="DN175"/>
  <c r="DP175" s="1"/>
  <c r="DK179"/>
  <c r="DJ179"/>
  <c r="DL179" s="1"/>
  <c r="DO179"/>
  <c r="DN179"/>
  <c r="DP179" s="1"/>
  <c r="DK183"/>
  <c r="DJ183"/>
  <c r="DL183" s="1"/>
  <c r="DO183"/>
  <c r="DN183"/>
  <c r="DP183" s="1"/>
  <c r="DK187"/>
  <c r="DJ187"/>
  <c r="DL187" s="1"/>
  <c r="DO187"/>
  <c r="DN187"/>
  <c r="DP187" s="1"/>
  <c r="DK191"/>
  <c r="DJ191"/>
  <c r="DL191" s="1"/>
  <c r="DO191"/>
  <c r="DN191"/>
  <c r="DP191" s="1"/>
  <c r="DK195"/>
  <c r="DJ195"/>
  <c r="DL195" s="1"/>
  <c r="DO195"/>
  <c r="DN195"/>
  <c r="DP195" s="1"/>
  <c r="DK199"/>
  <c r="DJ199"/>
  <c r="DL199" s="1"/>
  <c r="DO199"/>
  <c r="DN199"/>
  <c r="DP199" s="1"/>
  <c r="DK203"/>
  <c r="DJ203"/>
  <c r="DL203" s="1"/>
  <c r="DO203"/>
  <c r="DN203"/>
  <c r="DP203" s="1"/>
  <c r="DK207"/>
  <c r="DJ207"/>
  <c r="DL207" s="1"/>
  <c r="DO207"/>
  <c r="DN207"/>
  <c r="DP207" s="1"/>
  <c r="DC9"/>
  <c r="CS9"/>
  <c r="DB9"/>
  <c r="CR9"/>
  <c r="DA9"/>
  <c r="CQ9"/>
  <c r="CZ9"/>
  <c r="DD9"/>
  <c r="DE9" s="1"/>
  <c r="CP9"/>
  <c r="CT9"/>
  <c r="CI9"/>
  <c r="CH9"/>
  <c r="CG9"/>
  <c r="CF9"/>
  <c r="CJ9"/>
  <c r="DC13"/>
  <c r="DB13"/>
  <c r="DA13"/>
  <c r="CZ13"/>
  <c r="DD13"/>
  <c r="CQ13"/>
  <c r="CI13"/>
  <c r="CP13"/>
  <c r="CT13"/>
  <c r="CH13"/>
  <c r="CS13"/>
  <c r="CG13"/>
  <c r="CR13"/>
  <c r="CF13"/>
  <c r="CJ13"/>
  <c r="DC17"/>
  <c r="DB17"/>
  <c r="DA17"/>
  <c r="CZ17"/>
  <c r="DD17"/>
  <c r="CS17"/>
  <c r="CI17"/>
  <c r="CR17"/>
  <c r="CH17"/>
  <c r="CQ17"/>
  <c r="CG17"/>
  <c r="CP17"/>
  <c r="CT17"/>
  <c r="CF17"/>
  <c r="CK17" s="1"/>
  <c r="CJ17"/>
  <c r="DC21"/>
  <c r="DB21"/>
  <c r="DA21"/>
  <c r="CZ21"/>
  <c r="DD21"/>
  <c r="CR21"/>
  <c r="CI21"/>
  <c r="CQ21"/>
  <c r="CH21"/>
  <c r="CP21"/>
  <c r="CT21"/>
  <c r="CG21"/>
  <c r="CS21"/>
  <c r="CF21"/>
  <c r="CJ21"/>
  <c r="DC25"/>
  <c r="DB25"/>
  <c r="DA25"/>
  <c r="CZ25"/>
  <c r="DD25"/>
  <c r="CR25"/>
  <c r="CI25"/>
  <c r="CQ25"/>
  <c r="CH25"/>
  <c r="CP25"/>
  <c r="CT25"/>
  <c r="CG25"/>
  <c r="CS25"/>
  <c r="CF25"/>
  <c r="CJ25"/>
  <c r="DC29"/>
  <c r="DB29"/>
  <c r="DA29"/>
  <c r="CZ29"/>
  <c r="DD29"/>
  <c r="CR29"/>
  <c r="CI29"/>
  <c r="CQ29"/>
  <c r="CH29"/>
  <c r="CP29"/>
  <c r="CT29"/>
  <c r="CG29"/>
  <c r="CS29"/>
  <c r="CF29"/>
  <c r="CJ29"/>
  <c r="DC33"/>
  <c r="DB33"/>
  <c r="DA33"/>
  <c r="CZ33"/>
  <c r="DD33"/>
  <c r="CR33"/>
  <c r="CI33"/>
  <c r="CQ33"/>
  <c r="CH33"/>
  <c r="CP33"/>
  <c r="CT33"/>
  <c r="CG33"/>
  <c r="CS33"/>
  <c r="CF33"/>
  <c r="CJ33"/>
  <c r="DC37"/>
  <c r="DB37"/>
  <c r="DA37"/>
  <c r="CZ37"/>
  <c r="DD37"/>
  <c r="CR37"/>
  <c r="CI37"/>
  <c r="CQ37"/>
  <c r="CH37"/>
  <c r="CP37"/>
  <c r="CT37"/>
  <c r="CG37"/>
  <c r="CS37"/>
  <c r="CF37"/>
  <c r="CJ37"/>
  <c r="DC41"/>
  <c r="DB41"/>
  <c r="DA41"/>
  <c r="CZ41"/>
  <c r="DD41"/>
  <c r="CR41"/>
  <c r="CI41"/>
  <c r="CQ41"/>
  <c r="CH41"/>
  <c r="CP41"/>
  <c r="CT41"/>
  <c r="CG41"/>
  <c r="CS41"/>
  <c r="CF41"/>
  <c r="CJ41"/>
  <c r="DC45"/>
  <c r="DB45"/>
  <c r="DA45"/>
  <c r="CZ45"/>
  <c r="DD45"/>
  <c r="CR45"/>
  <c r="CI45"/>
  <c r="CQ45"/>
  <c r="CH45"/>
  <c r="CP45"/>
  <c r="CT45"/>
  <c r="CG45"/>
  <c r="CS45"/>
  <c r="CF45"/>
  <c r="CJ45"/>
  <c r="DC49"/>
  <c r="DB49"/>
  <c r="DA49"/>
  <c r="CZ49"/>
  <c r="DD49"/>
  <c r="CR49"/>
  <c r="CI49"/>
  <c r="CQ49"/>
  <c r="CH49"/>
  <c r="CP49"/>
  <c r="CT49"/>
  <c r="CG49"/>
  <c r="CS49"/>
  <c r="CF49"/>
  <c r="CJ49"/>
  <c r="DC53"/>
  <c r="DB53"/>
  <c r="DA53"/>
  <c r="CZ53"/>
  <c r="DD53"/>
  <c r="CR53"/>
  <c r="CI53"/>
  <c r="CQ53"/>
  <c r="CH53"/>
  <c r="CP53"/>
  <c r="CT53"/>
  <c r="CG53"/>
  <c r="CS53"/>
  <c r="CF53"/>
  <c r="CJ53"/>
  <c r="DC57"/>
  <c r="DB57"/>
  <c r="DA57"/>
  <c r="CZ57"/>
  <c r="DD57"/>
  <c r="CR57"/>
  <c r="CI57"/>
  <c r="CQ57"/>
  <c r="CH57"/>
  <c r="CP57"/>
  <c r="CT57"/>
  <c r="CG57"/>
  <c r="CS57"/>
  <c r="CF57"/>
  <c r="CJ57"/>
  <c r="DC61"/>
  <c r="DB61"/>
  <c r="DA61"/>
  <c r="CZ61"/>
  <c r="DD61"/>
  <c r="CR61"/>
  <c r="CI61"/>
  <c r="CQ61"/>
  <c r="CH61"/>
  <c r="CP61"/>
  <c r="CT61"/>
  <c r="CG61"/>
  <c r="CS61"/>
  <c r="CF61"/>
  <c r="CJ61"/>
  <c r="DC65"/>
  <c r="DB65"/>
  <c r="DA65"/>
  <c r="CZ65"/>
  <c r="DD65"/>
  <c r="CR65"/>
  <c r="CI65"/>
  <c r="CQ65"/>
  <c r="CH65"/>
  <c r="CP65"/>
  <c r="CT65"/>
  <c r="CG65"/>
  <c r="CS65"/>
  <c r="CF65"/>
  <c r="CJ65"/>
  <c r="DC69"/>
  <c r="DB69"/>
  <c r="DA69"/>
  <c r="CZ69"/>
  <c r="DD69"/>
  <c r="CR69"/>
  <c r="CI69"/>
  <c r="CQ69"/>
  <c r="CH69"/>
  <c r="CP69"/>
  <c r="CT69"/>
  <c r="CG69"/>
  <c r="CS69"/>
  <c r="CF69"/>
  <c r="CJ69"/>
  <c r="DC73"/>
  <c r="DB73"/>
  <c r="DA73"/>
  <c r="CZ73"/>
  <c r="DD73"/>
  <c r="CR73"/>
  <c r="CI73"/>
  <c r="CQ73"/>
  <c r="CH73"/>
  <c r="CP73"/>
  <c r="CT73"/>
  <c r="CG73"/>
  <c r="CS73"/>
  <c r="CF73"/>
  <c r="CJ73"/>
  <c r="DC77"/>
  <c r="DB77"/>
  <c r="DA77"/>
  <c r="CZ77"/>
  <c r="DD77"/>
  <c r="CR77"/>
  <c r="CI77"/>
  <c r="CQ77"/>
  <c r="CH77"/>
  <c r="CP77"/>
  <c r="CT77"/>
  <c r="CG77"/>
  <c r="CS77"/>
  <c r="CF77"/>
  <c r="CJ77"/>
  <c r="DC81"/>
  <c r="DB81"/>
  <c r="DA81"/>
  <c r="CZ81"/>
  <c r="DD81"/>
  <c r="CR81"/>
  <c r="CI81"/>
  <c r="CQ81"/>
  <c r="CH81"/>
  <c r="CP81"/>
  <c r="CT81"/>
  <c r="CG81"/>
  <c r="CS81"/>
  <c r="CF81"/>
  <c r="CJ81"/>
  <c r="DC85"/>
  <c r="DB85"/>
  <c r="DA85"/>
  <c r="CZ85"/>
  <c r="DD85"/>
  <c r="CR85"/>
  <c r="CI85"/>
  <c r="CQ85"/>
  <c r="CH85"/>
  <c r="CP85"/>
  <c r="CT85"/>
  <c r="CG85"/>
  <c r="CS85"/>
  <c r="CF85"/>
  <c r="CJ85"/>
  <c r="DC89"/>
  <c r="DB89"/>
  <c r="DA89"/>
  <c r="CZ89"/>
  <c r="DD89"/>
  <c r="CR89"/>
  <c r="CI89"/>
  <c r="CQ89"/>
  <c r="CH89"/>
  <c r="CP89"/>
  <c r="CT89"/>
  <c r="CG89"/>
  <c r="CS89"/>
  <c r="CF89"/>
  <c r="CJ89"/>
  <c r="DC93"/>
  <c r="DB93"/>
  <c r="DA93"/>
  <c r="CZ93"/>
  <c r="DD93"/>
  <c r="CR93"/>
  <c r="CI93"/>
  <c r="CQ93"/>
  <c r="CH93"/>
  <c r="CP93"/>
  <c r="CT93"/>
  <c r="CG93"/>
  <c r="CS93"/>
  <c r="CF93"/>
  <c r="CJ93"/>
  <c r="DC97"/>
  <c r="DB97"/>
  <c r="DA97"/>
  <c r="CZ97"/>
  <c r="DD97"/>
  <c r="CR97"/>
  <c r="CI97"/>
  <c r="CQ97"/>
  <c r="CH97"/>
  <c r="CP97"/>
  <c r="CT97"/>
  <c r="CG97"/>
  <c r="CS97"/>
  <c r="CF97"/>
  <c r="CJ97"/>
  <c r="DC101"/>
  <c r="DB101"/>
  <c r="DA101"/>
  <c r="CZ101"/>
  <c r="DD101"/>
  <c r="CR101"/>
  <c r="CI101"/>
  <c r="CQ101"/>
  <c r="CH101"/>
  <c r="CP101"/>
  <c r="CT101"/>
  <c r="CG101"/>
  <c r="CS101"/>
  <c r="CF101"/>
  <c r="CJ101"/>
  <c r="DC105"/>
  <c r="DB105"/>
  <c r="DA105"/>
  <c r="CZ105"/>
  <c r="DD105"/>
  <c r="CR105"/>
  <c r="CI105"/>
  <c r="CQ105"/>
  <c r="CH105"/>
  <c r="CP105"/>
  <c r="CT105"/>
  <c r="CG105"/>
  <c r="CS105"/>
  <c r="CF105"/>
  <c r="CJ105"/>
  <c r="DC109"/>
  <c r="DB109"/>
  <c r="DA109"/>
  <c r="CZ109"/>
  <c r="DD109"/>
  <c r="CR109"/>
  <c r="CI109"/>
  <c r="CQ109"/>
  <c r="CH109"/>
  <c r="CP109"/>
  <c r="CT109"/>
  <c r="CG109"/>
  <c r="CS109"/>
  <c r="CF109"/>
  <c r="CJ109"/>
  <c r="DC113"/>
  <c r="DB113"/>
  <c r="DA113"/>
  <c r="CZ113"/>
  <c r="DD113"/>
  <c r="CR113"/>
  <c r="CI113"/>
  <c r="CQ113"/>
  <c r="CH113"/>
  <c r="CP113"/>
  <c r="CT113"/>
  <c r="CG113"/>
  <c r="CS113"/>
  <c r="CF113"/>
  <c r="CJ113"/>
  <c r="DC117"/>
  <c r="DB117"/>
  <c r="DA117"/>
  <c r="CZ117"/>
  <c r="DD117"/>
  <c r="CR117"/>
  <c r="CI117"/>
  <c r="CQ117"/>
  <c r="CH117"/>
  <c r="CP117"/>
  <c r="CT117"/>
  <c r="CG117"/>
  <c r="CS117"/>
  <c r="CF117"/>
  <c r="CJ117"/>
  <c r="DC121"/>
  <c r="DB121"/>
  <c r="DA121"/>
  <c r="CZ121"/>
  <c r="DD121"/>
  <c r="CR121"/>
  <c r="CI121"/>
  <c r="CQ121"/>
  <c r="CH121"/>
  <c r="CP121"/>
  <c r="CT121"/>
  <c r="CG121"/>
  <c r="CS121"/>
  <c r="CF121"/>
  <c r="CJ121"/>
  <c r="DC125"/>
  <c r="DB125"/>
  <c r="DA125"/>
  <c r="CZ125"/>
  <c r="DD125"/>
  <c r="CR125"/>
  <c r="CI125"/>
  <c r="CQ125"/>
  <c r="CH125"/>
  <c r="CP125"/>
  <c r="CT125"/>
  <c r="CG125"/>
  <c r="CS125"/>
  <c r="CF125"/>
  <c r="CJ125"/>
  <c r="DC129"/>
  <c r="DB129"/>
  <c r="DA129"/>
  <c r="CZ129"/>
  <c r="DD129"/>
  <c r="CR129"/>
  <c r="CI129"/>
  <c r="CQ129"/>
  <c r="CH129"/>
  <c r="CP129"/>
  <c r="CT129"/>
  <c r="CG129"/>
  <c r="CS129"/>
  <c r="CF129"/>
  <c r="CJ129"/>
  <c r="DC133"/>
  <c r="DB133"/>
  <c r="DA133"/>
  <c r="CZ133"/>
  <c r="DD133"/>
  <c r="CR133"/>
  <c r="CI133"/>
  <c r="CQ133"/>
  <c r="CH133"/>
  <c r="CP133"/>
  <c r="CT133"/>
  <c r="CG133"/>
  <c r="CS133"/>
  <c r="CF133"/>
  <c r="CJ133"/>
  <c r="DC137"/>
  <c r="DB137"/>
  <c r="DA137"/>
  <c r="CZ137"/>
  <c r="DD137"/>
  <c r="CR137"/>
  <c r="CI137"/>
  <c r="CQ137"/>
  <c r="CH137"/>
  <c r="CP137"/>
  <c r="CT137"/>
  <c r="CG137"/>
  <c r="CS137"/>
  <c r="CF137"/>
  <c r="CJ137"/>
  <c r="DC141"/>
  <c r="DB141"/>
  <c r="DA141"/>
  <c r="CZ141"/>
  <c r="DD141"/>
  <c r="CR141"/>
  <c r="CI141"/>
  <c r="CQ141"/>
  <c r="CH141"/>
  <c r="CP141"/>
  <c r="CT141"/>
  <c r="CG141"/>
  <c r="CS141"/>
  <c r="CF141"/>
  <c r="CJ141"/>
  <c r="DC145"/>
  <c r="DB145"/>
  <c r="DA145"/>
  <c r="CZ145"/>
  <c r="DD145"/>
  <c r="CR145"/>
  <c r="CI145"/>
  <c r="CQ145"/>
  <c r="CH145"/>
  <c r="CP145"/>
  <c r="CT145"/>
  <c r="CG145"/>
  <c r="CS145"/>
  <c r="CF145"/>
  <c r="CJ145"/>
  <c r="BP149"/>
  <c r="DC149"/>
  <c r="DB149"/>
  <c r="DA149"/>
  <c r="CZ149"/>
  <c r="DD149"/>
  <c r="CR149"/>
  <c r="CI149"/>
  <c r="CQ149"/>
  <c r="CH149"/>
  <c r="CP149"/>
  <c r="CT149"/>
  <c r="CG149"/>
  <c r="CS149"/>
  <c r="CF149"/>
  <c r="CJ149"/>
  <c r="DC153"/>
  <c r="DB153"/>
  <c r="DA153"/>
  <c r="CZ153"/>
  <c r="DD153"/>
  <c r="CR153"/>
  <c r="CI153"/>
  <c r="CQ153"/>
  <c r="CH153"/>
  <c r="CP153"/>
  <c r="CT153"/>
  <c r="CG153"/>
  <c r="CS153"/>
  <c r="CF153"/>
  <c r="CJ153"/>
  <c r="DC157"/>
  <c r="DB157"/>
  <c r="DA157"/>
  <c r="CZ157"/>
  <c r="DD157"/>
  <c r="CR157"/>
  <c r="CI157"/>
  <c r="CQ157"/>
  <c r="CH157"/>
  <c r="CP157"/>
  <c r="CT157"/>
  <c r="CG157"/>
  <c r="CS157"/>
  <c r="CF157"/>
  <c r="CJ157"/>
  <c r="DW161"/>
  <c r="DC161"/>
  <c r="DB161"/>
  <c r="DA161"/>
  <c r="CZ161"/>
  <c r="DD161"/>
  <c r="CR161"/>
  <c r="CI161"/>
  <c r="CQ161"/>
  <c r="CH161"/>
  <c r="CP161"/>
  <c r="CT161"/>
  <c r="CG161"/>
  <c r="CS161"/>
  <c r="CF161"/>
  <c r="CJ161"/>
  <c r="DC165"/>
  <c r="DB165"/>
  <c r="DA165"/>
  <c r="CZ165"/>
  <c r="DD165"/>
  <c r="CR165"/>
  <c r="CI165"/>
  <c r="CQ165"/>
  <c r="CH165"/>
  <c r="CP165"/>
  <c r="CT165"/>
  <c r="CG165"/>
  <c r="CS165"/>
  <c r="CF165"/>
  <c r="CJ165"/>
  <c r="DC169"/>
  <c r="DB169"/>
  <c r="DA169"/>
  <c r="CZ169"/>
  <c r="DD169"/>
  <c r="CR169"/>
  <c r="CI169"/>
  <c r="CQ169"/>
  <c r="CH169"/>
  <c r="CP169"/>
  <c r="CT169"/>
  <c r="CG169"/>
  <c r="CS169"/>
  <c r="CF169"/>
  <c r="CJ169"/>
  <c r="DC173"/>
  <c r="DB173"/>
  <c r="DA173"/>
  <c r="CZ173"/>
  <c r="DD173"/>
  <c r="CR173"/>
  <c r="CI173"/>
  <c r="CQ173"/>
  <c r="CH173"/>
  <c r="CP173"/>
  <c r="CT173"/>
  <c r="CG173"/>
  <c r="CS173"/>
  <c r="CF173"/>
  <c r="CJ173"/>
  <c r="DC177"/>
  <c r="DB177"/>
  <c r="DA177"/>
  <c r="CZ177"/>
  <c r="DD177"/>
  <c r="CR177"/>
  <c r="CI177"/>
  <c r="CQ177"/>
  <c r="CH177"/>
  <c r="CP177"/>
  <c r="CT177"/>
  <c r="CG177"/>
  <c r="CS177"/>
  <c r="CF177"/>
  <c r="CJ177"/>
  <c r="DC181"/>
  <c r="DB181"/>
  <c r="DA181"/>
  <c r="CZ181"/>
  <c r="DD181"/>
  <c r="CR181"/>
  <c r="CQ181"/>
  <c r="CP181"/>
  <c r="CT181"/>
  <c r="CS181"/>
  <c r="CI181"/>
  <c r="CH181"/>
  <c r="CG181"/>
  <c r="CF181"/>
  <c r="CJ181"/>
  <c r="BV185"/>
  <c r="DC185"/>
  <c r="DB185"/>
  <c r="DA185"/>
  <c r="CZ185"/>
  <c r="DD185"/>
  <c r="CR185"/>
  <c r="CQ185"/>
  <c r="CP185"/>
  <c r="CT185"/>
  <c r="CS185"/>
  <c r="CI185"/>
  <c r="CH185"/>
  <c r="CG185"/>
  <c r="CF185"/>
  <c r="CJ185"/>
  <c r="BV189"/>
  <c r="DC189"/>
  <c r="DB189"/>
  <c r="DA189"/>
  <c r="CZ189"/>
  <c r="DD189"/>
  <c r="CR189"/>
  <c r="CQ189"/>
  <c r="CP189"/>
  <c r="CT189"/>
  <c r="CS189"/>
  <c r="CI189"/>
  <c r="CH189"/>
  <c r="CG189"/>
  <c r="CF189"/>
  <c r="CJ189"/>
  <c r="DX193"/>
  <c r="DC193"/>
  <c r="DB193"/>
  <c r="DA193"/>
  <c r="CZ193"/>
  <c r="DD193"/>
  <c r="CR193"/>
  <c r="CQ193"/>
  <c r="CP193"/>
  <c r="CT193"/>
  <c r="CS193"/>
  <c r="CI193"/>
  <c r="CH193"/>
  <c r="CG193"/>
  <c r="CF193"/>
  <c r="CJ193"/>
  <c r="DX197"/>
  <c r="DC197"/>
  <c r="DB197"/>
  <c r="DA197"/>
  <c r="CZ197"/>
  <c r="DD197"/>
  <c r="CR197"/>
  <c r="CQ197"/>
  <c r="CP197"/>
  <c r="CT197"/>
  <c r="CS197"/>
  <c r="CI197"/>
  <c r="CH197"/>
  <c r="CG197"/>
  <c r="CF197"/>
  <c r="CJ197"/>
  <c r="DX201"/>
  <c r="DC201"/>
  <c r="DB201"/>
  <c r="DA201"/>
  <c r="CZ201"/>
  <c r="DD201"/>
  <c r="CR201"/>
  <c r="CQ201"/>
  <c r="CP201"/>
  <c r="CT201"/>
  <c r="CS201"/>
  <c r="CI201"/>
  <c r="CH201"/>
  <c r="CG201"/>
  <c r="CF201"/>
  <c r="CJ201"/>
  <c r="DX205"/>
  <c r="DC205"/>
  <c r="DB205"/>
  <c r="DA205"/>
  <c r="CZ205"/>
  <c r="DD205"/>
  <c r="CR205"/>
  <c r="CQ205"/>
  <c r="CP205"/>
  <c r="CT205"/>
  <c r="CS205"/>
  <c r="CI205"/>
  <c r="CH205"/>
  <c r="CG205"/>
  <c r="CF205"/>
  <c r="CJ205"/>
  <c r="DD8"/>
  <c r="DA8"/>
  <c r="DB8"/>
  <c r="DC8"/>
  <c r="CR8"/>
  <c r="CS8"/>
  <c r="CT8"/>
  <c r="CJ8"/>
  <c r="CG8"/>
  <c r="CH8"/>
  <c r="CI8"/>
  <c r="CZ12"/>
  <c r="DD12"/>
  <c r="DC12"/>
  <c r="DB12"/>
  <c r="DA12"/>
  <c r="CR12"/>
  <c r="CF12"/>
  <c r="CJ12"/>
  <c r="CQ12"/>
  <c r="CI12"/>
  <c r="CP12"/>
  <c r="CT12"/>
  <c r="CH12"/>
  <c r="CS12"/>
  <c r="CG12"/>
  <c r="CZ16"/>
  <c r="DD16"/>
  <c r="DC16"/>
  <c r="DB16"/>
  <c r="DA16"/>
  <c r="CP16"/>
  <c r="CT16"/>
  <c r="CF16"/>
  <c r="CJ16"/>
  <c r="CS16"/>
  <c r="CI16"/>
  <c r="CR16"/>
  <c r="CH16"/>
  <c r="CQ16"/>
  <c r="CG16"/>
  <c r="CZ20"/>
  <c r="DD20"/>
  <c r="DC20"/>
  <c r="DB20"/>
  <c r="DA20"/>
  <c r="CS20"/>
  <c r="CF20"/>
  <c r="CJ20"/>
  <c r="CR20"/>
  <c r="CI20"/>
  <c r="CQ20"/>
  <c r="CH20"/>
  <c r="CP20"/>
  <c r="CT20"/>
  <c r="CG20"/>
  <c r="CZ24"/>
  <c r="DD24"/>
  <c r="DC24"/>
  <c r="DB24"/>
  <c r="DA24"/>
  <c r="CS24"/>
  <c r="CF24"/>
  <c r="CJ24"/>
  <c r="CR24"/>
  <c r="CI24"/>
  <c r="CQ24"/>
  <c r="CH24"/>
  <c r="CP24"/>
  <c r="CT24"/>
  <c r="CG24"/>
  <c r="CZ28"/>
  <c r="DD28"/>
  <c r="DC28"/>
  <c r="DB28"/>
  <c r="DA28"/>
  <c r="CS28"/>
  <c r="CF28"/>
  <c r="CJ28"/>
  <c r="CR28"/>
  <c r="CI28"/>
  <c r="CQ28"/>
  <c r="CH28"/>
  <c r="CP28"/>
  <c r="CT28"/>
  <c r="CG28"/>
  <c r="CZ32"/>
  <c r="DD32"/>
  <c r="DC32"/>
  <c r="DB32"/>
  <c r="DA32"/>
  <c r="CS32"/>
  <c r="CF32"/>
  <c r="CJ32"/>
  <c r="CR32"/>
  <c r="CI32"/>
  <c r="CQ32"/>
  <c r="CH32"/>
  <c r="CP32"/>
  <c r="CT32"/>
  <c r="CG32"/>
  <c r="CZ36"/>
  <c r="DD36"/>
  <c r="DC36"/>
  <c r="DB36"/>
  <c r="DA36"/>
  <c r="CS36"/>
  <c r="CF36"/>
  <c r="CJ36"/>
  <c r="CR36"/>
  <c r="CI36"/>
  <c r="CQ36"/>
  <c r="CH36"/>
  <c r="CP36"/>
  <c r="CT36"/>
  <c r="CG36"/>
  <c r="CZ40"/>
  <c r="DD40"/>
  <c r="DC40"/>
  <c r="DB40"/>
  <c r="DA40"/>
  <c r="CS40"/>
  <c r="CF40"/>
  <c r="CJ40"/>
  <c r="CR40"/>
  <c r="CI40"/>
  <c r="CQ40"/>
  <c r="CH40"/>
  <c r="CP40"/>
  <c r="CT40"/>
  <c r="CG40"/>
  <c r="CZ44"/>
  <c r="DD44"/>
  <c r="DC44"/>
  <c r="DB44"/>
  <c r="DA44"/>
  <c r="CS44"/>
  <c r="CF44"/>
  <c r="CJ44"/>
  <c r="CR44"/>
  <c r="CI44"/>
  <c r="CQ44"/>
  <c r="CH44"/>
  <c r="CP44"/>
  <c r="CT44"/>
  <c r="CG44"/>
  <c r="CZ48"/>
  <c r="DD48"/>
  <c r="DC48"/>
  <c r="DB48"/>
  <c r="DA48"/>
  <c r="CS48"/>
  <c r="CF48"/>
  <c r="CJ48"/>
  <c r="CR48"/>
  <c r="CI48"/>
  <c r="CQ48"/>
  <c r="CH48"/>
  <c r="CP48"/>
  <c r="CT48"/>
  <c r="CG48"/>
  <c r="CZ52"/>
  <c r="DD52"/>
  <c r="DC52"/>
  <c r="DB52"/>
  <c r="DA52"/>
  <c r="CS52"/>
  <c r="CF52"/>
  <c r="CJ52"/>
  <c r="CR52"/>
  <c r="CI52"/>
  <c r="CQ52"/>
  <c r="CH52"/>
  <c r="CP52"/>
  <c r="CT52"/>
  <c r="CG52"/>
  <c r="CZ56"/>
  <c r="DD56"/>
  <c r="DC56"/>
  <c r="DB56"/>
  <c r="DA56"/>
  <c r="CS56"/>
  <c r="CF56"/>
  <c r="CJ56"/>
  <c r="CR56"/>
  <c r="CI56"/>
  <c r="CQ56"/>
  <c r="CH56"/>
  <c r="CP56"/>
  <c r="CT56"/>
  <c r="CG56"/>
  <c r="CZ60"/>
  <c r="DD60"/>
  <c r="DC60"/>
  <c r="DB60"/>
  <c r="DA60"/>
  <c r="CS60"/>
  <c r="CF60"/>
  <c r="CJ60"/>
  <c r="CR60"/>
  <c r="CI60"/>
  <c r="CQ60"/>
  <c r="CH60"/>
  <c r="CP60"/>
  <c r="CT60"/>
  <c r="CG60"/>
  <c r="CZ64"/>
  <c r="DD64"/>
  <c r="DC64"/>
  <c r="DB64"/>
  <c r="DA64"/>
  <c r="CS64"/>
  <c r="CF64"/>
  <c r="CJ64"/>
  <c r="CR64"/>
  <c r="CI64"/>
  <c r="CQ64"/>
  <c r="CH64"/>
  <c r="CP64"/>
  <c r="CT64"/>
  <c r="CG64"/>
  <c r="CZ68"/>
  <c r="DD68"/>
  <c r="DC68"/>
  <c r="DB68"/>
  <c r="DA68"/>
  <c r="CS68"/>
  <c r="CF68"/>
  <c r="CJ68"/>
  <c r="CR68"/>
  <c r="CI68"/>
  <c r="CQ68"/>
  <c r="CH68"/>
  <c r="CP68"/>
  <c r="CT68"/>
  <c r="CG68"/>
  <c r="CZ72"/>
  <c r="DD72"/>
  <c r="DC72"/>
  <c r="DB72"/>
  <c r="DA72"/>
  <c r="CS72"/>
  <c r="CF72"/>
  <c r="CJ72"/>
  <c r="CR72"/>
  <c r="CI72"/>
  <c r="CQ72"/>
  <c r="CH72"/>
  <c r="CP72"/>
  <c r="CT72"/>
  <c r="CG72"/>
  <c r="CZ76"/>
  <c r="DD76"/>
  <c r="DC76"/>
  <c r="DB76"/>
  <c r="DA76"/>
  <c r="CS76"/>
  <c r="CF76"/>
  <c r="CJ76"/>
  <c r="CR76"/>
  <c r="CI76"/>
  <c r="CQ76"/>
  <c r="CH76"/>
  <c r="CP76"/>
  <c r="CT76"/>
  <c r="CG76"/>
  <c r="AL80"/>
  <c r="CZ80"/>
  <c r="DD80"/>
  <c r="DC80"/>
  <c r="DB80"/>
  <c r="DA80"/>
  <c r="CS80"/>
  <c r="CF80"/>
  <c r="CJ80"/>
  <c r="CR80"/>
  <c r="CI80"/>
  <c r="CQ80"/>
  <c r="CH80"/>
  <c r="CP80"/>
  <c r="CT80"/>
  <c r="CG80"/>
  <c r="CZ84"/>
  <c r="DD84"/>
  <c r="DC84"/>
  <c r="DB84"/>
  <c r="DA84"/>
  <c r="CS84"/>
  <c r="CF84"/>
  <c r="CJ84"/>
  <c r="CR84"/>
  <c r="CI84"/>
  <c r="CQ84"/>
  <c r="CH84"/>
  <c r="CP84"/>
  <c r="CT84"/>
  <c r="CG84"/>
  <c r="AL88"/>
  <c r="CZ88"/>
  <c r="DD88"/>
  <c r="DC88"/>
  <c r="DB88"/>
  <c r="DA88"/>
  <c r="CS88"/>
  <c r="CF88"/>
  <c r="CJ88"/>
  <c r="CR88"/>
  <c r="CI88"/>
  <c r="CQ88"/>
  <c r="CH88"/>
  <c r="CP88"/>
  <c r="CT88"/>
  <c r="CG88"/>
  <c r="CZ92"/>
  <c r="DD92"/>
  <c r="DC92"/>
  <c r="DB92"/>
  <c r="DA92"/>
  <c r="CS92"/>
  <c r="CF92"/>
  <c r="CJ92"/>
  <c r="CR92"/>
  <c r="CI92"/>
  <c r="CQ92"/>
  <c r="CH92"/>
  <c r="CP92"/>
  <c r="CT92"/>
  <c r="CG92"/>
  <c r="CZ96"/>
  <c r="DD96"/>
  <c r="DC96"/>
  <c r="DB96"/>
  <c r="DA96"/>
  <c r="CS96"/>
  <c r="CF96"/>
  <c r="CJ96"/>
  <c r="CR96"/>
  <c r="CI96"/>
  <c r="CQ96"/>
  <c r="CH96"/>
  <c r="CP96"/>
  <c r="CT96"/>
  <c r="CG96"/>
  <c r="CZ100"/>
  <c r="DD100"/>
  <c r="DC100"/>
  <c r="DB100"/>
  <c r="DA100"/>
  <c r="CS100"/>
  <c r="CF100"/>
  <c r="CJ100"/>
  <c r="CR100"/>
  <c r="CI100"/>
  <c r="CQ100"/>
  <c r="CH100"/>
  <c r="CP100"/>
  <c r="CT100"/>
  <c r="CG100"/>
  <c r="CZ104"/>
  <c r="DD104"/>
  <c r="DC104"/>
  <c r="DB104"/>
  <c r="DA104"/>
  <c r="CS104"/>
  <c r="CF104"/>
  <c r="CJ104"/>
  <c r="CR104"/>
  <c r="CI104"/>
  <c r="CQ104"/>
  <c r="CH104"/>
  <c r="CP104"/>
  <c r="CT104"/>
  <c r="CG104"/>
  <c r="G108"/>
  <c r="CZ108"/>
  <c r="DD108"/>
  <c r="DC108"/>
  <c r="DB108"/>
  <c r="DA108"/>
  <c r="CS108"/>
  <c r="CF108"/>
  <c r="CJ108"/>
  <c r="CR108"/>
  <c r="CI108"/>
  <c r="CQ108"/>
  <c r="CH108"/>
  <c r="CP108"/>
  <c r="CT108"/>
  <c r="CG108"/>
  <c r="BA112"/>
  <c r="CZ112"/>
  <c r="DD112"/>
  <c r="DC112"/>
  <c r="DB112"/>
  <c r="DA112"/>
  <c r="CS112"/>
  <c r="CF112"/>
  <c r="CJ112"/>
  <c r="CR112"/>
  <c r="CI112"/>
  <c r="CQ112"/>
  <c r="CH112"/>
  <c r="CP112"/>
  <c r="CT112"/>
  <c r="CG112"/>
  <c r="CZ116"/>
  <c r="DD116"/>
  <c r="DC116"/>
  <c r="DB116"/>
  <c r="DA116"/>
  <c r="CS116"/>
  <c r="CF116"/>
  <c r="CJ116"/>
  <c r="CR116"/>
  <c r="CI116"/>
  <c r="CQ116"/>
  <c r="CH116"/>
  <c r="CP116"/>
  <c r="CT116"/>
  <c r="CG116"/>
  <c r="CZ120"/>
  <c r="DD120"/>
  <c r="DC120"/>
  <c r="DB120"/>
  <c r="DA120"/>
  <c r="CS120"/>
  <c r="CF120"/>
  <c r="CJ120"/>
  <c r="CR120"/>
  <c r="CI120"/>
  <c r="CQ120"/>
  <c r="CH120"/>
  <c r="CP120"/>
  <c r="CT120"/>
  <c r="CG120"/>
  <c r="DW124"/>
  <c r="CZ124"/>
  <c r="DD124"/>
  <c r="DC124"/>
  <c r="DB124"/>
  <c r="DA124"/>
  <c r="CS124"/>
  <c r="CF124"/>
  <c r="CJ124"/>
  <c r="CR124"/>
  <c r="CI124"/>
  <c r="CQ124"/>
  <c r="CH124"/>
  <c r="CP124"/>
  <c r="CT124"/>
  <c r="CG124"/>
  <c r="DW128"/>
  <c r="CZ128"/>
  <c r="DD128"/>
  <c r="DC128"/>
  <c r="DB128"/>
  <c r="DA128"/>
  <c r="CS128"/>
  <c r="CF128"/>
  <c r="CJ128"/>
  <c r="CR128"/>
  <c r="CI128"/>
  <c r="CQ128"/>
  <c r="CH128"/>
  <c r="CP128"/>
  <c r="CT128"/>
  <c r="CG128"/>
  <c r="DW132"/>
  <c r="CZ132"/>
  <c r="DD132"/>
  <c r="DC132"/>
  <c r="DB132"/>
  <c r="DA132"/>
  <c r="CS132"/>
  <c r="CF132"/>
  <c r="CJ132"/>
  <c r="CR132"/>
  <c r="CI132"/>
  <c r="CQ132"/>
  <c r="CH132"/>
  <c r="CP132"/>
  <c r="CT132"/>
  <c r="CG132"/>
  <c r="DW136"/>
  <c r="CZ136"/>
  <c r="DD136"/>
  <c r="DC136"/>
  <c r="DB136"/>
  <c r="DA136"/>
  <c r="CS136"/>
  <c r="CF136"/>
  <c r="CJ136"/>
  <c r="CR136"/>
  <c r="CI136"/>
  <c r="CQ136"/>
  <c r="CH136"/>
  <c r="CP136"/>
  <c r="CT136"/>
  <c r="CG136"/>
  <c r="DW140"/>
  <c r="CZ140"/>
  <c r="DD140"/>
  <c r="DC140"/>
  <c r="DB140"/>
  <c r="DA140"/>
  <c r="CS140"/>
  <c r="CF140"/>
  <c r="CJ140"/>
  <c r="CR140"/>
  <c r="CI140"/>
  <c r="CQ140"/>
  <c r="CH140"/>
  <c r="CP140"/>
  <c r="CT140"/>
  <c r="CG140"/>
  <c r="DW144"/>
  <c r="CZ144"/>
  <c r="DD144"/>
  <c r="DC144"/>
  <c r="DB144"/>
  <c r="DA144"/>
  <c r="CS144"/>
  <c r="CF144"/>
  <c r="CJ144"/>
  <c r="CR144"/>
  <c r="CI144"/>
  <c r="CQ144"/>
  <c r="CH144"/>
  <c r="CP144"/>
  <c r="CT144"/>
  <c r="CG144"/>
  <c r="CZ148"/>
  <c r="DD148"/>
  <c r="DC148"/>
  <c r="DB148"/>
  <c r="DA148"/>
  <c r="CS148"/>
  <c r="CF148"/>
  <c r="CJ148"/>
  <c r="CR148"/>
  <c r="CI148"/>
  <c r="CQ148"/>
  <c r="CH148"/>
  <c r="CP148"/>
  <c r="CT148"/>
  <c r="CG148"/>
  <c r="CZ152"/>
  <c r="DD152"/>
  <c r="DC152"/>
  <c r="DB152"/>
  <c r="DA152"/>
  <c r="CS152"/>
  <c r="CF152"/>
  <c r="CJ152"/>
  <c r="CR152"/>
  <c r="CI152"/>
  <c r="CQ152"/>
  <c r="CH152"/>
  <c r="CP152"/>
  <c r="CT152"/>
  <c r="CG152"/>
  <c r="CZ156"/>
  <c r="DD156"/>
  <c r="DC156"/>
  <c r="DB156"/>
  <c r="DA156"/>
  <c r="CS156"/>
  <c r="CF156"/>
  <c r="CJ156"/>
  <c r="CR156"/>
  <c r="CI156"/>
  <c r="CQ156"/>
  <c r="CH156"/>
  <c r="CP156"/>
  <c r="CT156"/>
  <c r="CG156"/>
  <c r="CZ160"/>
  <c r="DD160"/>
  <c r="DC160"/>
  <c r="DB160"/>
  <c r="DA160"/>
  <c r="CS160"/>
  <c r="CF160"/>
  <c r="CJ160"/>
  <c r="CR160"/>
  <c r="CI160"/>
  <c r="CQ160"/>
  <c r="CH160"/>
  <c r="CP160"/>
  <c r="CT160"/>
  <c r="CG160"/>
  <c r="CZ164"/>
  <c r="DD164"/>
  <c r="DC164"/>
  <c r="DB164"/>
  <c r="DA164"/>
  <c r="CS164"/>
  <c r="CF164"/>
  <c r="CJ164"/>
  <c r="CR164"/>
  <c r="CI164"/>
  <c r="CQ164"/>
  <c r="CH164"/>
  <c r="CP164"/>
  <c r="CT164"/>
  <c r="CG164"/>
  <c r="CZ168"/>
  <c r="DD168"/>
  <c r="DC168"/>
  <c r="DB168"/>
  <c r="DA168"/>
  <c r="CS168"/>
  <c r="CF168"/>
  <c r="CJ168"/>
  <c r="CR168"/>
  <c r="CI168"/>
  <c r="CQ168"/>
  <c r="CH168"/>
  <c r="CP168"/>
  <c r="CT168"/>
  <c r="CG168"/>
  <c r="DW172"/>
  <c r="CZ172"/>
  <c r="DD172"/>
  <c r="DC172"/>
  <c r="DB172"/>
  <c r="DA172"/>
  <c r="CS172"/>
  <c r="CF172"/>
  <c r="CJ172"/>
  <c r="CR172"/>
  <c r="CI172"/>
  <c r="CQ172"/>
  <c r="CH172"/>
  <c r="CP172"/>
  <c r="CT172"/>
  <c r="CG172"/>
  <c r="CZ176"/>
  <c r="DD176"/>
  <c r="DC176"/>
  <c r="DB176"/>
  <c r="DA176"/>
  <c r="CS176"/>
  <c r="CF176"/>
  <c r="CJ176"/>
  <c r="CR176"/>
  <c r="CI176"/>
  <c r="CQ176"/>
  <c r="CH176"/>
  <c r="CP176"/>
  <c r="CT176"/>
  <c r="CG176"/>
  <c r="DW180"/>
  <c r="CZ180"/>
  <c r="DD180"/>
  <c r="DC180"/>
  <c r="DB180"/>
  <c r="DA180"/>
  <c r="CS180"/>
  <c r="CR180"/>
  <c r="CQ180"/>
  <c r="CP180"/>
  <c r="CT180"/>
  <c r="CF180"/>
  <c r="CJ180"/>
  <c r="CI180"/>
  <c r="CH180"/>
  <c r="CG180"/>
  <c r="DW184"/>
  <c r="CZ184"/>
  <c r="DD184"/>
  <c r="DC184"/>
  <c r="DB184"/>
  <c r="DA184"/>
  <c r="CS184"/>
  <c r="CR184"/>
  <c r="CQ184"/>
  <c r="CP184"/>
  <c r="CT184"/>
  <c r="CF184"/>
  <c r="CJ184"/>
  <c r="CI184"/>
  <c r="CH184"/>
  <c r="CG184"/>
  <c r="DW188"/>
  <c r="CZ188"/>
  <c r="DD188"/>
  <c r="DC188"/>
  <c r="DB188"/>
  <c r="DA188"/>
  <c r="CS188"/>
  <c r="CR188"/>
  <c r="CQ188"/>
  <c r="CP188"/>
  <c r="CT188"/>
  <c r="CF188"/>
  <c r="CJ188"/>
  <c r="CI188"/>
  <c r="CH188"/>
  <c r="CG188"/>
  <c r="DW192"/>
  <c r="CZ192"/>
  <c r="DD192"/>
  <c r="DC192"/>
  <c r="DB192"/>
  <c r="DA192"/>
  <c r="CS192"/>
  <c r="CR192"/>
  <c r="CQ192"/>
  <c r="CP192"/>
  <c r="CT192"/>
  <c r="CF192"/>
  <c r="CJ192"/>
  <c r="CI192"/>
  <c r="CH192"/>
  <c r="CG192"/>
  <c r="DW196"/>
  <c r="CZ196"/>
  <c r="DD196"/>
  <c r="DC196"/>
  <c r="DB196"/>
  <c r="DA196"/>
  <c r="CS196"/>
  <c r="CR196"/>
  <c r="CQ196"/>
  <c r="CP196"/>
  <c r="CT196"/>
  <c r="CF196"/>
  <c r="CJ196"/>
  <c r="CI196"/>
  <c r="CH196"/>
  <c r="CG196"/>
  <c r="DW200"/>
  <c r="CZ200"/>
  <c r="DD200"/>
  <c r="DC200"/>
  <c r="DB200"/>
  <c r="DA200"/>
  <c r="CS200"/>
  <c r="CR200"/>
  <c r="CQ200"/>
  <c r="CP200"/>
  <c r="CT200"/>
  <c r="CF200"/>
  <c r="CJ200"/>
  <c r="CI200"/>
  <c r="CH200"/>
  <c r="CG200"/>
  <c r="DW204"/>
  <c r="CZ204"/>
  <c r="DD204"/>
  <c r="DC204"/>
  <c r="DB204"/>
  <c r="DA204"/>
  <c r="CS204"/>
  <c r="CR204"/>
  <c r="CQ204"/>
  <c r="CP204"/>
  <c r="CT204"/>
  <c r="CF204"/>
  <c r="CJ204"/>
  <c r="CI204"/>
  <c r="CH204"/>
  <c r="CG204"/>
  <c r="DA11"/>
  <c r="CZ11"/>
  <c r="DD11"/>
  <c r="DC11"/>
  <c r="DB11"/>
  <c r="CP11"/>
  <c r="CT11"/>
  <c r="CG11"/>
  <c r="CS11"/>
  <c r="CF11"/>
  <c r="CJ11"/>
  <c r="CR11"/>
  <c r="CI11"/>
  <c r="CQ11"/>
  <c r="CH11"/>
  <c r="DA15"/>
  <c r="CZ15"/>
  <c r="DD15"/>
  <c r="DC15"/>
  <c r="DB15"/>
  <c r="CR15"/>
  <c r="CG15"/>
  <c r="CQ15"/>
  <c r="CF15"/>
  <c r="CJ15"/>
  <c r="CP15"/>
  <c r="CT15"/>
  <c r="CI15"/>
  <c r="CS15"/>
  <c r="CH15"/>
  <c r="DA19"/>
  <c r="CZ19"/>
  <c r="DD19"/>
  <c r="DC19"/>
  <c r="DB19"/>
  <c r="CP19"/>
  <c r="CT19"/>
  <c r="CG19"/>
  <c r="CS19"/>
  <c r="CF19"/>
  <c r="CJ19"/>
  <c r="CR19"/>
  <c r="CI19"/>
  <c r="CQ19"/>
  <c r="CH19"/>
  <c r="DA23"/>
  <c r="CZ23"/>
  <c r="DD23"/>
  <c r="DC23"/>
  <c r="DB23"/>
  <c r="CP23"/>
  <c r="CT23"/>
  <c r="CG23"/>
  <c r="CS23"/>
  <c r="CF23"/>
  <c r="CJ23"/>
  <c r="CR23"/>
  <c r="CI23"/>
  <c r="CQ23"/>
  <c r="CH23"/>
  <c r="DA27"/>
  <c r="CZ27"/>
  <c r="DD27"/>
  <c r="DC27"/>
  <c r="DB27"/>
  <c r="CP27"/>
  <c r="CT27"/>
  <c r="CG27"/>
  <c r="CS27"/>
  <c r="CF27"/>
  <c r="CJ27"/>
  <c r="CR27"/>
  <c r="CI27"/>
  <c r="CQ27"/>
  <c r="CH27"/>
  <c r="DA31"/>
  <c r="CZ31"/>
  <c r="DD31"/>
  <c r="DC31"/>
  <c r="DB31"/>
  <c r="CP31"/>
  <c r="CT31"/>
  <c r="CG31"/>
  <c r="CS31"/>
  <c r="CF31"/>
  <c r="CJ31"/>
  <c r="CR31"/>
  <c r="CI31"/>
  <c r="CQ31"/>
  <c r="CH31"/>
  <c r="DA35"/>
  <c r="CZ35"/>
  <c r="DD35"/>
  <c r="DC35"/>
  <c r="DB35"/>
  <c r="CP35"/>
  <c r="CT35"/>
  <c r="CG35"/>
  <c r="CS35"/>
  <c r="CF35"/>
  <c r="CJ35"/>
  <c r="CR35"/>
  <c r="CI35"/>
  <c r="CQ35"/>
  <c r="CH35"/>
  <c r="DA39"/>
  <c r="CZ39"/>
  <c r="DD39"/>
  <c r="DC39"/>
  <c r="DB39"/>
  <c r="CP39"/>
  <c r="CT39"/>
  <c r="CG39"/>
  <c r="CS39"/>
  <c r="CF39"/>
  <c r="CJ39"/>
  <c r="CR39"/>
  <c r="CI39"/>
  <c r="CQ39"/>
  <c r="CH39"/>
  <c r="DA43"/>
  <c r="CZ43"/>
  <c r="DD43"/>
  <c r="DC43"/>
  <c r="DB43"/>
  <c r="CP43"/>
  <c r="CT43"/>
  <c r="CG43"/>
  <c r="CS43"/>
  <c r="CF43"/>
  <c r="CJ43"/>
  <c r="CR43"/>
  <c r="CI43"/>
  <c r="CQ43"/>
  <c r="CH43"/>
  <c r="DA47"/>
  <c r="CZ47"/>
  <c r="DD47"/>
  <c r="DC47"/>
  <c r="DB47"/>
  <c r="CP47"/>
  <c r="CT47"/>
  <c r="CG47"/>
  <c r="CS47"/>
  <c r="CF47"/>
  <c r="CJ47"/>
  <c r="CR47"/>
  <c r="CI47"/>
  <c r="CQ47"/>
  <c r="CH47"/>
  <c r="DA51"/>
  <c r="CZ51"/>
  <c r="DD51"/>
  <c r="DC51"/>
  <c r="DB51"/>
  <c r="CP51"/>
  <c r="CT51"/>
  <c r="CG51"/>
  <c r="CS51"/>
  <c r="CF51"/>
  <c r="CJ51"/>
  <c r="CR51"/>
  <c r="CI51"/>
  <c r="CQ51"/>
  <c r="CH51"/>
  <c r="DA55"/>
  <c r="CZ55"/>
  <c r="DD55"/>
  <c r="DC55"/>
  <c r="DB55"/>
  <c r="CP55"/>
  <c r="CT55"/>
  <c r="CG55"/>
  <c r="CS55"/>
  <c r="CF55"/>
  <c r="CJ55"/>
  <c r="CR55"/>
  <c r="CI55"/>
  <c r="CQ55"/>
  <c r="CH55"/>
  <c r="DA59"/>
  <c r="CZ59"/>
  <c r="DD59"/>
  <c r="DC59"/>
  <c r="DB59"/>
  <c r="CP59"/>
  <c r="CT59"/>
  <c r="CG59"/>
  <c r="CS59"/>
  <c r="CF59"/>
  <c r="CJ59"/>
  <c r="CR59"/>
  <c r="CI59"/>
  <c r="CQ59"/>
  <c r="CH59"/>
  <c r="DA63"/>
  <c r="CZ63"/>
  <c r="DD63"/>
  <c r="DC63"/>
  <c r="DB63"/>
  <c r="CP63"/>
  <c r="CT63"/>
  <c r="CG63"/>
  <c r="CS63"/>
  <c r="CF63"/>
  <c r="CJ63"/>
  <c r="CR63"/>
  <c r="CI63"/>
  <c r="CQ63"/>
  <c r="CH63"/>
  <c r="DA67"/>
  <c r="CZ67"/>
  <c r="DD67"/>
  <c r="DC67"/>
  <c r="DB67"/>
  <c r="CP67"/>
  <c r="CT67"/>
  <c r="CG67"/>
  <c r="CS67"/>
  <c r="CF67"/>
  <c r="CJ67"/>
  <c r="CR67"/>
  <c r="CI67"/>
  <c r="CQ67"/>
  <c r="CH67"/>
  <c r="DA71"/>
  <c r="CZ71"/>
  <c r="DD71"/>
  <c r="DC71"/>
  <c r="DB71"/>
  <c r="CP71"/>
  <c r="CT71"/>
  <c r="CG71"/>
  <c r="CS71"/>
  <c r="CF71"/>
  <c r="CJ71"/>
  <c r="CR71"/>
  <c r="CI71"/>
  <c r="CQ71"/>
  <c r="CH71"/>
  <c r="DA75"/>
  <c r="CZ75"/>
  <c r="DD75"/>
  <c r="DC75"/>
  <c r="DB75"/>
  <c r="CP75"/>
  <c r="CT75"/>
  <c r="CG75"/>
  <c r="CS75"/>
  <c r="CF75"/>
  <c r="CJ75"/>
  <c r="CR75"/>
  <c r="CI75"/>
  <c r="CQ75"/>
  <c r="CH75"/>
  <c r="BE79"/>
  <c r="DA79"/>
  <c r="CZ79"/>
  <c r="DD79"/>
  <c r="DC79"/>
  <c r="DB79"/>
  <c r="CP79"/>
  <c r="CT79"/>
  <c r="CG79"/>
  <c r="CS79"/>
  <c r="CF79"/>
  <c r="CJ79"/>
  <c r="CR79"/>
  <c r="CI79"/>
  <c r="CQ79"/>
  <c r="CH79"/>
  <c r="DA83"/>
  <c r="CZ83"/>
  <c r="DD83"/>
  <c r="DC83"/>
  <c r="DB83"/>
  <c r="CP83"/>
  <c r="CT83"/>
  <c r="CG83"/>
  <c r="CS83"/>
  <c r="CF83"/>
  <c r="CJ83"/>
  <c r="CR83"/>
  <c r="CI83"/>
  <c r="CQ83"/>
  <c r="CH83"/>
  <c r="DA87"/>
  <c r="CZ87"/>
  <c r="DD87"/>
  <c r="DC87"/>
  <c r="DB87"/>
  <c r="CP87"/>
  <c r="CT87"/>
  <c r="CG87"/>
  <c r="CS87"/>
  <c r="CF87"/>
  <c r="CJ87"/>
  <c r="CR87"/>
  <c r="CI87"/>
  <c r="CQ87"/>
  <c r="CH87"/>
  <c r="DA91"/>
  <c r="CZ91"/>
  <c r="DD91"/>
  <c r="DC91"/>
  <c r="DB91"/>
  <c r="CP91"/>
  <c r="CT91"/>
  <c r="CG91"/>
  <c r="CS91"/>
  <c r="CF91"/>
  <c r="CJ91"/>
  <c r="CR91"/>
  <c r="CI91"/>
  <c r="CQ91"/>
  <c r="CH91"/>
  <c r="DA95"/>
  <c r="CZ95"/>
  <c r="DD95"/>
  <c r="DC95"/>
  <c r="DB95"/>
  <c r="CP95"/>
  <c r="CT95"/>
  <c r="CG95"/>
  <c r="CS95"/>
  <c r="CF95"/>
  <c r="CJ95"/>
  <c r="CR95"/>
  <c r="CI95"/>
  <c r="CQ95"/>
  <c r="CH95"/>
  <c r="DA99"/>
  <c r="CZ99"/>
  <c r="DD99"/>
  <c r="DC99"/>
  <c r="DB99"/>
  <c r="CP99"/>
  <c r="CT99"/>
  <c r="CG99"/>
  <c r="CS99"/>
  <c r="CF99"/>
  <c r="CJ99"/>
  <c r="CR99"/>
  <c r="CI99"/>
  <c r="CQ99"/>
  <c r="CH99"/>
  <c r="DA103"/>
  <c r="CZ103"/>
  <c r="DD103"/>
  <c r="DC103"/>
  <c r="DB103"/>
  <c r="CP103"/>
  <c r="CT103"/>
  <c r="CG103"/>
  <c r="CS103"/>
  <c r="CF103"/>
  <c r="CJ103"/>
  <c r="CR103"/>
  <c r="CI103"/>
  <c r="CQ103"/>
  <c r="CH103"/>
  <c r="DA107"/>
  <c r="CZ107"/>
  <c r="DD107"/>
  <c r="DC107"/>
  <c r="DB107"/>
  <c r="CP107"/>
  <c r="CT107"/>
  <c r="CG107"/>
  <c r="CS107"/>
  <c r="CF107"/>
  <c r="CJ107"/>
  <c r="CR107"/>
  <c r="CI107"/>
  <c r="CQ107"/>
  <c r="CH107"/>
  <c r="DA111"/>
  <c r="CZ111"/>
  <c r="DD111"/>
  <c r="DC111"/>
  <c r="DB111"/>
  <c r="CP111"/>
  <c r="CT111"/>
  <c r="CG111"/>
  <c r="CS111"/>
  <c r="CF111"/>
  <c r="CJ111"/>
  <c r="CR111"/>
  <c r="CI111"/>
  <c r="CQ111"/>
  <c r="CH111"/>
  <c r="DA115"/>
  <c r="CZ115"/>
  <c r="DD115"/>
  <c r="DC115"/>
  <c r="DB115"/>
  <c r="CP115"/>
  <c r="CT115"/>
  <c r="CG115"/>
  <c r="CS115"/>
  <c r="CF115"/>
  <c r="CJ115"/>
  <c r="CR115"/>
  <c r="CI115"/>
  <c r="CQ115"/>
  <c r="CH115"/>
  <c r="DA119"/>
  <c r="CZ119"/>
  <c r="DD119"/>
  <c r="DC119"/>
  <c r="DB119"/>
  <c r="CP119"/>
  <c r="CT119"/>
  <c r="CG119"/>
  <c r="CS119"/>
  <c r="CF119"/>
  <c r="CJ119"/>
  <c r="CR119"/>
  <c r="CI119"/>
  <c r="CQ119"/>
  <c r="CH119"/>
  <c r="DA123"/>
  <c r="CZ123"/>
  <c r="DD123"/>
  <c r="DC123"/>
  <c r="DB123"/>
  <c r="CP123"/>
  <c r="CT123"/>
  <c r="CG123"/>
  <c r="CS123"/>
  <c r="CF123"/>
  <c r="CJ123"/>
  <c r="CR123"/>
  <c r="CI123"/>
  <c r="CQ123"/>
  <c r="CH123"/>
  <c r="DA127"/>
  <c r="CZ127"/>
  <c r="DD127"/>
  <c r="DC127"/>
  <c r="DB127"/>
  <c r="CP127"/>
  <c r="CT127"/>
  <c r="CG127"/>
  <c r="CS127"/>
  <c r="CF127"/>
  <c r="CJ127"/>
  <c r="CR127"/>
  <c r="CI127"/>
  <c r="CQ127"/>
  <c r="CH127"/>
  <c r="DA131"/>
  <c r="CZ131"/>
  <c r="DD131"/>
  <c r="DC131"/>
  <c r="DB131"/>
  <c r="CP131"/>
  <c r="CT131"/>
  <c r="CG131"/>
  <c r="CS131"/>
  <c r="CF131"/>
  <c r="CJ131"/>
  <c r="CR131"/>
  <c r="CI131"/>
  <c r="CQ131"/>
  <c r="CH131"/>
  <c r="DA135"/>
  <c r="CZ135"/>
  <c r="DD135"/>
  <c r="DC135"/>
  <c r="DB135"/>
  <c r="CP135"/>
  <c r="CT135"/>
  <c r="CG135"/>
  <c r="CS135"/>
  <c r="CF135"/>
  <c r="CJ135"/>
  <c r="CR135"/>
  <c r="CI135"/>
  <c r="CQ135"/>
  <c r="CH135"/>
  <c r="DA139"/>
  <c r="CZ139"/>
  <c r="DD139"/>
  <c r="DC139"/>
  <c r="DB139"/>
  <c r="CP139"/>
  <c r="CT139"/>
  <c r="CG139"/>
  <c r="CS139"/>
  <c r="CF139"/>
  <c r="CJ139"/>
  <c r="CR139"/>
  <c r="CI139"/>
  <c r="CQ139"/>
  <c r="CH139"/>
  <c r="DA143"/>
  <c r="CZ143"/>
  <c r="DD143"/>
  <c r="DC143"/>
  <c r="DB143"/>
  <c r="CP143"/>
  <c r="CT143"/>
  <c r="CG143"/>
  <c r="CS143"/>
  <c r="CF143"/>
  <c r="CJ143"/>
  <c r="CR143"/>
  <c r="CI143"/>
  <c r="CQ143"/>
  <c r="CH143"/>
  <c r="DA147"/>
  <c r="CZ147"/>
  <c r="DD147"/>
  <c r="DC147"/>
  <c r="DB147"/>
  <c r="CP147"/>
  <c r="CT147"/>
  <c r="CG147"/>
  <c r="CS147"/>
  <c r="CF147"/>
  <c r="CJ147"/>
  <c r="CR147"/>
  <c r="CI147"/>
  <c r="CQ147"/>
  <c r="CH147"/>
  <c r="DA151"/>
  <c r="CZ151"/>
  <c r="DD151"/>
  <c r="DC151"/>
  <c r="DB151"/>
  <c r="CP151"/>
  <c r="CT151"/>
  <c r="CG151"/>
  <c r="CS151"/>
  <c r="CF151"/>
  <c r="CJ151"/>
  <c r="CR151"/>
  <c r="CI151"/>
  <c r="CQ151"/>
  <c r="CH151"/>
  <c r="DA155"/>
  <c r="CZ155"/>
  <c r="DD155"/>
  <c r="DC155"/>
  <c r="DB155"/>
  <c r="CP155"/>
  <c r="CT155"/>
  <c r="CG155"/>
  <c r="CS155"/>
  <c r="CF155"/>
  <c r="CJ155"/>
  <c r="CR155"/>
  <c r="CI155"/>
  <c r="CQ155"/>
  <c r="CH155"/>
  <c r="DA159"/>
  <c r="CZ159"/>
  <c r="DD159"/>
  <c r="DC159"/>
  <c r="DB159"/>
  <c r="CP159"/>
  <c r="CT159"/>
  <c r="CG159"/>
  <c r="CS159"/>
  <c r="CF159"/>
  <c r="CJ159"/>
  <c r="CR159"/>
  <c r="CI159"/>
  <c r="CQ159"/>
  <c r="CH159"/>
  <c r="DA163"/>
  <c r="CZ163"/>
  <c r="DD163"/>
  <c r="DC163"/>
  <c r="DB163"/>
  <c r="CP163"/>
  <c r="CT163"/>
  <c r="CG163"/>
  <c r="CS163"/>
  <c r="CF163"/>
  <c r="CJ163"/>
  <c r="CR163"/>
  <c r="CI163"/>
  <c r="CQ163"/>
  <c r="CH163"/>
  <c r="DA167"/>
  <c r="CZ167"/>
  <c r="DD167"/>
  <c r="DC167"/>
  <c r="DB167"/>
  <c r="CP167"/>
  <c r="CT167"/>
  <c r="CG167"/>
  <c r="CS167"/>
  <c r="CF167"/>
  <c r="CJ167"/>
  <c r="CR167"/>
  <c r="CI167"/>
  <c r="CQ167"/>
  <c r="CH167"/>
  <c r="DA171"/>
  <c r="CZ171"/>
  <c r="DD171"/>
  <c r="DC171"/>
  <c r="DB171"/>
  <c r="CP171"/>
  <c r="CT171"/>
  <c r="CG171"/>
  <c r="CS171"/>
  <c r="CF171"/>
  <c r="CJ171"/>
  <c r="CR171"/>
  <c r="CI171"/>
  <c r="CQ171"/>
  <c r="CH171"/>
  <c r="DA175"/>
  <c r="CZ175"/>
  <c r="DD175"/>
  <c r="DC175"/>
  <c r="DB175"/>
  <c r="CP175"/>
  <c r="CT175"/>
  <c r="CG175"/>
  <c r="CS175"/>
  <c r="CF175"/>
  <c r="CJ175"/>
  <c r="CR175"/>
  <c r="CI175"/>
  <c r="CQ175"/>
  <c r="CH175"/>
  <c r="DA179"/>
  <c r="CZ179"/>
  <c r="DD179"/>
  <c r="DC179"/>
  <c r="DB179"/>
  <c r="CP179"/>
  <c r="CT179"/>
  <c r="CG179"/>
  <c r="CS179"/>
  <c r="CF179"/>
  <c r="CR179"/>
  <c r="CQ179"/>
  <c r="CJ179"/>
  <c r="CI179"/>
  <c r="CH179"/>
  <c r="DA183"/>
  <c r="CZ183"/>
  <c r="DD183"/>
  <c r="DC183"/>
  <c r="DB183"/>
  <c r="CP183"/>
  <c r="CT183"/>
  <c r="CS183"/>
  <c r="CR183"/>
  <c r="CQ183"/>
  <c r="CG183"/>
  <c r="CF183"/>
  <c r="CJ183"/>
  <c r="CI183"/>
  <c r="CH183"/>
  <c r="BR187"/>
  <c r="DA187"/>
  <c r="CZ187"/>
  <c r="DD187"/>
  <c r="DC187"/>
  <c r="DB187"/>
  <c r="CP187"/>
  <c r="CT187"/>
  <c r="CS187"/>
  <c r="CR187"/>
  <c r="CQ187"/>
  <c r="CG187"/>
  <c r="CF187"/>
  <c r="CJ187"/>
  <c r="CI187"/>
  <c r="CH187"/>
  <c r="BR191"/>
  <c r="DA191"/>
  <c r="CZ191"/>
  <c r="DD191"/>
  <c r="DC191"/>
  <c r="DB191"/>
  <c r="CP191"/>
  <c r="CT191"/>
  <c r="CS191"/>
  <c r="CR191"/>
  <c r="CQ191"/>
  <c r="CG191"/>
  <c r="CF191"/>
  <c r="CJ191"/>
  <c r="CI191"/>
  <c r="CH191"/>
  <c r="DA195"/>
  <c r="CZ195"/>
  <c r="DD195"/>
  <c r="DC195"/>
  <c r="DB195"/>
  <c r="CP195"/>
  <c r="CT195"/>
  <c r="CS195"/>
  <c r="CR195"/>
  <c r="CQ195"/>
  <c r="CG195"/>
  <c r="CF195"/>
  <c r="CJ195"/>
  <c r="CI195"/>
  <c r="CH195"/>
  <c r="DA199"/>
  <c r="CZ199"/>
  <c r="DD199"/>
  <c r="DC199"/>
  <c r="DB199"/>
  <c r="CP199"/>
  <c r="CT199"/>
  <c r="CS199"/>
  <c r="CR199"/>
  <c r="CQ199"/>
  <c r="CG199"/>
  <c r="CF199"/>
  <c r="CJ199"/>
  <c r="CI199"/>
  <c r="CH199"/>
  <c r="DA203"/>
  <c r="CZ203"/>
  <c r="DD203"/>
  <c r="DC203"/>
  <c r="DB203"/>
  <c r="CP203"/>
  <c r="CT203"/>
  <c r="CS203"/>
  <c r="CR203"/>
  <c r="CQ203"/>
  <c r="CG203"/>
  <c r="CF203"/>
  <c r="CJ203"/>
  <c r="CI203"/>
  <c r="CH203"/>
  <c r="DA207"/>
  <c r="CZ207"/>
  <c r="DD207"/>
  <c r="DC207"/>
  <c r="DB207"/>
  <c r="CP207"/>
  <c r="CT207"/>
  <c r="CS207"/>
  <c r="CR207"/>
  <c r="CQ207"/>
  <c r="CG207"/>
  <c r="CF207"/>
  <c r="CJ207"/>
  <c r="CI207"/>
  <c r="CH207"/>
  <c r="DW10"/>
  <c r="DB10"/>
  <c r="CQ10"/>
  <c r="DA10"/>
  <c r="CP10"/>
  <c r="CZ10"/>
  <c r="DD10"/>
  <c r="DC10"/>
  <c r="CH10"/>
  <c r="CT10"/>
  <c r="CG10"/>
  <c r="CS10"/>
  <c r="CF10"/>
  <c r="CJ10"/>
  <c r="CR10"/>
  <c r="CI10"/>
  <c r="DW14"/>
  <c r="DB14"/>
  <c r="DA14"/>
  <c r="CZ14"/>
  <c r="DD14"/>
  <c r="DC14"/>
  <c r="CS14"/>
  <c r="CH14"/>
  <c r="CR14"/>
  <c r="CG14"/>
  <c r="CQ14"/>
  <c r="CF14"/>
  <c r="CJ14"/>
  <c r="CP14"/>
  <c r="CT14"/>
  <c r="CI14"/>
  <c r="DB18"/>
  <c r="DA18"/>
  <c r="CZ18"/>
  <c r="DD18"/>
  <c r="DC18"/>
  <c r="CQ18"/>
  <c r="CH18"/>
  <c r="CP18"/>
  <c r="CT18"/>
  <c r="CG18"/>
  <c r="CS18"/>
  <c r="CF18"/>
  <c r="CJ18"/>
  <c r="CR18"/>
  <c r="CI18"/>
  <c r="DW22"/>
  <c r="DB22"/>
  <c r="DA22"/>
  <c r="CZ22"/>
  <c r="DD22"/>
  <c r="DC22"/>
  <c r="CQ22"/>
  <c r="CH22"/>
  <c r="CP22"/>
  <c r="CT22"/>
  <c r="CG22"/>
  <c r="CS22"/>
  <c r="CF22"/>
  <c r="CJ22"/>
  <c r="CR22"/>
  <c r="CI22"/>
  <c r="DB26"/>
  <c r="DA26"/>
  <c r="CZ26"/>
  <c r="DD26"/>
  <c r="DC26"/>
  <c r="CQ26"/>
  <c r="CH26"/>
  <c r="CP26"/>
  <c r="CT26"/>
  <c r="CG26"/>
  <c r="CS26"/>
  <c r="CF26"/>
  <c r="CJ26"/>
  <c r="CR26"/>
  <c r="CI26"/>
  <c r="DW30"/>
  <c r="DB30"/>
  <c r="DA30"/>
  <c r="CZ30"/>
  <c r="DD30"/>
  <c r="DC30"/>
  <c r="CQ30"/>
  <c r="CH30"/>
  <c r="CP30"/>
  <c r="CT30"/>
  <c r="CG30"/>
  <c r="CS30"/>
  <c r="CF30"/>
  <c r="CJ30"/>
  <c r="CR30"/>
  <c r="CI30"/>
  <c r="DB34"/>
  <c r="DA34"/>
  <c r="CZ34"/>
  <c r="DD34"/>
  <c r="DC34"/>
  <c r="CQ34"/>
  <c r="CH34"/>
  <c r="CP34"/>
  <c r="CT34"/>
  <c r="CG34"/>
  <c r="CS34"/>
  <c r="CF34"/>
  <c r="CJ34"/>
  <c r="CR34"/>
  <c r="CI34"/>
  <c r="DB38"/>
  <c r="DA38"/>
  <c r="CZ38"/>
  <c r="DD38"/>
  <c r="DC38"/>
  <c r="CQ38"/>
  <c r="CH38"/>
  <c r="CP38"/>
  <c r="CT38"/>
  <c r="CG38"/>
  <c r="CS38"/>
  <c r="CF38"/>
  <c r="CJ38"/>
  <c r="CR38"/>
  <c r="CI38"/>
  <c r="DB42"/>
  <c r="DA42"/>
  <c r="CZ42"/>
  <c r="DD42"/>
  <c r="DC42"/>
  <c r="CQ42"/>
  <c r="CH42"/>
  <c r="CP42"/>
  <c r="CT42"/>
  <c r="CG42"/>
  <c r="CS42"/>
  <c r="CF42"/>
  <c r="CJ42"/>
  <c r="CR42"/>
  <c r="CI42"/>
  <c r="DB46"/>
  <c r="DA46"/>
  <c r="CZ46"/>
  <c r="DD46"/>
  <c r="DC46"/>
  <c r="CQ46"/>
  <c r="CH46"/>
  <c r="CP46"/>
  <c r="CT46"/>
  <c r="CG46"/>
  <c r="CS46"/>
  <c r="CF46"/>
  <c r="CJ46"/>
  <c r="CR46"/>
  <c r="CI46"/>
  <c r="DB50"/>
  <c r="DA50"/>
  <c r="CZ50"/>
  <c r="DD50"/>
  <c r="DC50"/>
  <c r="CQ50"/>
  <c r="CH50"/>
  <c r="CP50"/>
  <c r="CT50"/>
  <c r="CG50"/>
  <c r="CS50"/>
  <c r="CF50"/>
  <c r="CJ50"/>
  <c r="CR50"/>
  <c r="CI50"/>
  <c r="DB54"/>
  <c r="DA54"/>
  <c r="CZ54"/>
  <c r="DD54"/>
  <c r="DC54"/>
  <c r="CQ54"/>
  <c r="CH54"/>
  <c r="CP54"/>
  <c r="CT54"/>
  <c r="CG54"/>
  <c r="CS54"/>
  <c r="CF54"/>
  <c r="CJ54"/>
  <c r="CR54"/>
  <c r="CI54"/>
  <c r="DB58"/>
  <c r="DA58"/>
  <c r="CZ58"/>
  <c r="DD58"/>
  <c r="DC58"/>
  <c r="CQ58"/>
  <c r="CH58"/>
  <c r="CP58"/>
  <c r="CT58"/>
  <c r="CG58"/>
  <c r="CS58"/>
  <c r="CF58"/>
  <c r="CJ58"/>
  <c r="CR58"/>
  <c r="CI58"/>
  <c r="DB62"/>
  <c r="DA62"/>
  <c r="CZ62"/>
  <c r="DD62"/>
  <c r="DC62"/>
  <c r="CQ62"/>
  <c r="CH62"/>
  <c r="CP62"/>
  <c r="CT62"/>
  <c r="CG62"/>
  <c r="CS62"/>
  <c r="CF62"/>
  <c r="CJ62"/>
  <c r="CR62"/>
  <c r="CI62"/>
  <c r="DB66"/>
  <c r="DA66"/>
  <c r="CZ66"/>
  <c r="DD66"/>
  <c r="DC66"/>
  <c r="CQ66"/>
  <c r="CH66"/>
  <c r="CP66"/>
  <c r="CT66"/>
  <c r="CG66"/>
  <c r="CS66"/>
  <c r="CF66"/>
  <c r="CJ66"/>
  <c r="CR66"/>
  <c r="CI66"/>
  <c r="DB70"/>
  <c r="DA70"/>
  <c r="CZ70"/>
  <c r="DD70"/>
  <c r="DC70"/>
  <c r="CQ70"/>
  <c r="CH70"/>
  <c r="CP70"/>
  <c r="CT70"/>
  <c r="CG70"/>
  <c r="CS70"/>
  <c r="CF70"/>
  <c r="CJ70"/>
  <c r="CR70"/>
  <c r="CI70"/>
  <c r="DB74"/>
  <c r="DA74"/>
  <c r="CZ74"/>
  <c r="DD74"/>
  <c r="DC74"/>
  <c r="CQ74"/>
  <c r="CH74"/>
  <c r="CP74"/>
  <c r="CT74"/>
  <c r="CG74"/>
  <c r="CS74"/>
  <c r="CF74"/>
  <c r="CJ74"/>
  <c r="CR74"/>
  <c r="CI74"/>
  <c r="BA78"/>
  <c r="DB78"/>
  <c r="DA78"/>
  <c r="CZ78"/>
  <c r="DD78"/>
  <c r="DC78"/>
  <c r="CQ78"/>
  <c r="CH78"/>
  <c r="CP78"/>
  <c r="CT78"/>
  <c r="CG78"/>
  <c r="CS78"/>
  <c r="CF78"/>
  <c r="CJ78"/>
  <c r="CR78"/>
  <c r="CI78"/>
  <c r="G82"/>
  <c r="DB82"/>
  <c r="DA82"/>
  <c r="CZ82"/>
  <c r="DD82"/>
  <c r="DC82"/>
  <c r="CQ82"/>
  <c r="CH82"/>
  <c r="CP82"/>
  <c r="CT82"/>
  <c r="CG82"/>
  <c r="CS82"/>
  <c r="CF82"/>
  <c r="CJ82"/>
  <c r="CR82"/>
  <c r="CI82"/>
  <c r="BA86"/>
  <c r="DB86"/>
  <c r="DA86"/>
  <c r="CZ86"/>
  <c r="DD86"/>
  <c r="DC86"/>
  <c r="CQ86"/>
  <c r="CH86"/>
  <c r="CP86"/>
  <c r="CT86"/>
  <c r="CG86"/>
  <c r="CS86"/>
  <c r="CF86"/>
  <c r="CJ86"/>
  <c r="CR86"/>
  <c r="CI86"/>
  <c r="BW90"/>
  <c r="DB90"/>
  <c r="DA90"/>
  <c r="CZ90"/>
  <c r="DD90"/>
  <c r="DC90"/>
  <c r="CQ90"/>
  <c r="CH90"/>
  <c r="CP90"/>
  <c r="CT90"/>
  <c r="CG90"/>
  <c r="CS90"/>
  <c r="CF90"/>
  <c r="CJ90"/>
  <c r="CR90"/>
  <c r="CI90"/>
  <c r="DW94"/>
  <c r="DB94"/>
  <c r="DA94"/>
  <c r="CZ94"/>
  <c r="DD94"/>
  <c r="DC94"/>
  <c r="CQ94"/>
  <c r="CH94"/>
  <c r="CP94"/>
  <c r="CT94"/>
  <c r="CG94"/>
  <c r="CS94"/>
  <c r="CF94"/>
  <c r="CJ94"/>
  <c r="CR94"/>
  <c r="CI94"/>
  <c r="DW98"/>
  <c r="DB98"/>
  <c r="DA98"/>
  <c r="CZ98"/>
  <c r="DD98"/>
  <c r="DC98"/>
  <c r="CQ98"/>
  <c r="CH98"/>
  <c r="CP98"/>
  <c r="CT98"/>
  <c r="CG98"/>
  <c r="CS98"/>
  <c r="CF98"/>
  <c r="CJ98"/>
  <c r="CR98"/>
  <c r="CI98"/>
  <c r="DW102"/>
  <c r="DB102"/>
  <c r="DA102"/>
  <c r="CZ102"/>
  <c r="DD102"/>
  <c r="DC102"/>
  <c r="CQ102"/>
  <c r="CH102"/>
  <c r="CP102"/>
  <c r="CT102"/>
  <c r="CG102"/>
  <c r="CS102"/>
  <c r="CF102"/>
  <c r="CJ102"/>
  <c r="CR102"/>
  <c r="CI102"/>
  <c r="E106"/>
  <c r="DB106"/>
  <c r="DA106"/>
  <c r="CZ106"/>
  <c r="DD106"/>
  <c r="DC106"/>
  <c r="CQ106"/>
  <c r="CH106"/>
  <c r="CP106"/>
  <c r="CT106"/>
  <c r="CG106"/>
  <c r="CS106"/>
  <c r="CF106"/>
  <c r="CJ106"/>
  <c r="CR106"/>
  <c r="CI106"/>
  <c r="DB110"/>
  <c r="DA110"/>
  <c r="CZ110"/>
  <c r="DD110"/>
  <c r="DC110"/>
  <c r="CQ110"/>
  <c r="CH110"/>
  <c r="CP110"/>
  <c r="CT110"/>
  <c r="CG110"/>
  <c r="CS110"/>
  <c r="CF110"/>
  <c r="CJ110"/>
  <c r="CR110"/>
  <c r="CI110"/>
  <c r="DB114"/>
  <c r="DA114"/>
  <c r="CZ114"/>
  <c r="DD114"/>
  <c r="DC114"/>
  <c r="CQ114"/>
  <c r="CH114"/>
  <c r="CP114"/>
  <c r="CT114"/>
  <c r="CG114"/>
  <c r="CS114"/>
  <c r="CF114"/>
  <c r="CJ114"/>
  <c r="CR114"/>
  <c r="CI114"/>
  <c r="DB118"/>
  <c r="DA118"/>
  <c r="CZ118"/>
  <c r="DD118"/>
  <c r="DC118"/>
  <c r="CQ118"/>
  <c r="CH118"/>
  <c r="CP118"/>
  <c r="CT118"/>
  <c r="CG118"/>
  <c r="CS118"/>
  <c r="CF118"/>
  <c r="CJ118"/>
  <c r="CR118"/>
  <c r="CI118"/>
  <c r="DB122"/>
  <c r="DA122"/>
  <c r="CZ122"/>
  <c r="DD122"/>
  <c r="DC122"/>
  <c r="CQ122"/>
  <c r="CH122"/>
  <c r="CP122"/>
  <c r="CT122"/>
  <c r="CG122"/>
  <c r="CS122"/>
  <c r="CF122"/>
  <c r="CJ122"/>
  <c r="CR122"/>
  <c r="CI122"/>
  <c r="DB126"/>
  <c r="DA126"/>
  <c r="CZ126"/>
  <c r="DD126"/>
  <c r="DC126"/>
  <c r="CQ126"/>
  <c r="CH126"/>
  <c r="CP126"/>
  <c r="CT126"/>
  <c r="CG126"/>
  <c r="CS126"/>
  <c r="CF126"/>
  <c r="CJ126"/>
  <c r="CR126"/>
  <c r="CI126"/>
  <c r="DB130"/>
  <c r="DA130"/>
  <c r="CZ130"/>
  <c r="DD130"/>
  <c r="DC130"/>
  <c r="CQ130"/>
  <c r="CH130"/>
  <c r="CP130"/>
  <c r="CT130"/>
  <c r="CG130"/>
  <c r="CS130"/>
  <c r="CF130"/>
  <c r="CJ130"/>
  <c r="CR130"/>
  <c r="CI130"/>
  <c r="DB134"/>
  <c r="DA134"/>
  <c r="CZ134"/>
  <c r="DD134"/>
  <c r="DC134"/>
  <c r="CQ134"/>
  <c r="CH134"/>
  <c r="CP134"/>
  <c r="CT134"/>
  <c r="CG134"/>
  <c r="CS134"/>
  <c r="CF134"/>
  <c r="CJ134"/>
  <c r="CR134"/>
  <c r="CI134"/>
  <c r="DB138"/>
  <c r="DA138"/>
  <c r="CZ138"/>
  <c r="DD138"/>
  <c r="DC138"/>
  <c r="CQ138"/>
  <c r="CH138"/>
  <c r="CP138"/>
  <c r="CT138"/>
  <c r="CG138"/>
  <c r="CS138"/>
  <c r="CF138"/>
  <c r="CJ138"/>
  <c r="CR138"/>
  <c r="CI138"/>
  <c r="DB142"/>
  <c r="DA142"/>
  <c r="CZ142"/>
  <c r="DD142"/>
  <c r="DC142"/>
  <c r="CQ142"/>
  <c r="CH142"/>
  <c r="CP142"/>
  <c r="CT142"/>
  <c r="CG142"/>
  <c r="CS142"/>
  <c r="CF142"/>
  <c r="CJ142"/>
  <c r="CR142"/>
  <c r="CI142"/>
  <c r="DX146"/>
  <c r="DB146"/>
  <c r="DA146"/>
  <c r="CZ146"/>
  <c r="DD146"/>
  <c r="DC146"/>
  <c r="CQ146"/>
  <c r="CH146"/>
  <c r="CP146"/>
  <c r="CT146"/>
  <c r="CG146"/>
  <c r="CS146"/>
  <c r="CF146"/>
  <c r="CJ146"/>
  <c r="CR146"/>
  <c r="CI146"/>
  <c r="DB150"/>
  <c r="DA150"/>
  <c r="CZ150"/>
  <c r="DD150"/>
  <c r="DC150"/>
  <c r="CQ150"/>
  <c r="CH150"/>
  <c r="CP150"/>
  <c r="CT150"/>
  <c r="CG150"/>
  <c r="CS150"/>
  <c r="CF150"/>
  <c r="CJ150"/>
  <c r="CR150"/>
  <c r="CI150"/>
  <c r="DB154"/>
  <c r="DA154"/>
  <c r="CZ154"/>
  <c r="DD154"/>
  <c r="DC154"/>
  <c r="CQ154"/>
  <c r="CH154"/>
  <c r="CP154"/>
  <c r="CT154"/>
  <c r="CG154"/>
  <c r="CS154"/>
  <c r="CF154"/>
  <c r="CJ154"/>
  <c r="CR154"/>
  <c r="CI154"/>
  <c r="DB158"/>
  <c r="DA158"/>
  <c r="CZ158"/>
  <c r="DD158"/>
  <c r="DC158"/>
  <c r="CQ158"/>
  <c r="CH158"/>
  <c r="CP158"/>
  <c r="CT158"/>
  <c r="CG158"/>
  <c r="CS158"/>
  <c r="CF158"/>
  <c r="CJ158"/>
  <c r="CR158"/>
  <c r="CI158"/>
  <c r="DB162"/>
  <c r="DA162"/>
  <c r="CZ162"/>
  <c r="DD162"/>
  <c r="DC162"/>
  <c r="CQ162"/>
  <c r="CH162"/>
  <c r="CP162"/>
  <c r="CT162"/>
  <c r="CG162"/>
  <c r="CS162"/>
  <c r="CF162"/>
  <c r="CJ162"/>
  <c r="CR162"/>
  <c r="CI162"/>
  <c r="DB166"/>
  <c r="DA166"/>
  <c r="CZ166"/>
  <c r="DD166"/>
  <c r="DC166"/>
  <c r="CQ166"/>
  <c r="CH166"/>
  <c r="CP166"/>
  <c r="CT166"/>
  <c r="CG166"/>
  <c r="CS166"/>
  <c r="CF166"/>
  <c r="CJ166"/>
  <c r="CR166"/>
  <c r="CI166"/>
  <c r="DB170"/>
  <c r="DA170"/>
  <c r="CZ170"/>
  <c r="DD170"/>
  <c r="DC170"/>
  <c r="CQ170"/>
  <c r="CH170"/>
  <c r="CP170"/>
  <c r="CT170"/>
  <c r="CG170"/>
  <c r="CS170"/>
  <c r="CF170"/>
  <c r="CJ170"/>
  <c r="CR170"/>
  <c r="CI170"/>
  <c r="DB174"/>
  <c r="DA174"/>
  <c r="CZ174"/>
  <c r="DD174"/>
  <c r="DC174"/>
  <c r="CQ174"/>
  <c r="CH174"/>
  <c r="CP174"/>
  <c r="CT174"/>
  <c r="CG174"/>
  <c r="CS174"/>
  <c r="CF174"/>
  <c r="CJ174"/>
  <c r="CR174"/>
  <c r="CI174"/>
  <c r="DB178"/>
  <c r="DA178"/>
  <c r="CZ178"/>
  <c r="DD178"/>
  <c r="DC178"/>
  <c r="CQ178"/>
  <c r="CH178"/>
  <c r="CP178"/>
  <c r="CT178"/>
  <c r="CG178"/>
  <c r="CS178"/>
  <c r="CF178"/>
  <c r="CJ178"/>
  <c r="CR178"/>
  <c r="CI178"/>
  <c r="DB182"/>
  <c r="DA182"/>
  <c r="CZ182"/>
  <c r="DD182"/>
  <c r="DC182"/>
  <c r="CQ182"/>
  <c r="CP182"/>
  <c r="CT182"/>
  <c r="CS182"/>
  <c r="CR182"/>
  <c r="CH182"/>
  <c r="CG182"/>
  <c r="CF182"/>
  <c r="CJ182"/>
  <c r="CI182"/>
  <c r="DB186"/>
  <c r="DA186"/>
  <c r="CZ186"/>
  <c r="DD186"/>
  <c r="DC186"/>
  <c r="CQ186"/>
  <c r="CP186"/>
  <c r="CT186"/>
  <c r="CS186"/>
  <c r="CR186"/>
  <c r="CH186"/>
  <c r="CG186"/>
  <c r="CF186"/>
  <c r="CJ186"/>
  <c r="CI186"/>
  <c r="DB190"/>
  <c r="DA190"/>
  <c r="CZ190"/>
  <c r="DD190"/>
  <c r="DC190"/>
  <c r="CQ190"/>
  <c r="CP190"/>
  <c r="CT190"/>
  <c r="CS190"/>
  <c r="CR190"/>
  <c r="CH190"/>
  <c r="CG190"/>
  <c r="CF190"/>
  <c r="CJ190"/>
  <c r="CI190"/>
  <c r="DB194"/>
  <c r="DA194"/>
  <c r="CZ194"/>
  <c r="DD194"/>
  <c r="DC194"/>
  <c r="CQ194"/>
  <c r="CP194"/>
  <c r="CT194"/>
  <c r="CS194"/>
  <c r="CR194"/>
  <c r="CH194"/>
  <c r="CG194"/>
  <c r="CF194"/>
  <c r="CJ194"/>
  <c r="CI194"/>
  <c r="DB198"/>
  <c r="DA198"/>
  <c r="CZ198"/>
  <c r="DD198"/>
  <c r="DC198"/>
  <c r="CQ198"/>
  <c r="CP198"/>
  <c r="CT198"/>
  <c r="CS198"/>
  <c r="CR198"/>
  <c r="CH198"/>
  <c r="CG198"/>
  <c r="CF198"/>
  <c r="CJ198"/>
  <c r="CI198"/>
  <c r="DB202"/>
  <c r="DA202"/>
  <c r="CZ202"/>
  <c r="DD202"/>
  <c r="DC202"/>
  <c r="CQ202"/>
  <c r="CP202"/>
  <c r="CT202"/>
  <c r="CS202"/>
  <c r="CR202"/>
  <c r="CH202"/>
  <c r="CG202"/>
  <c r="CF202"/>
  <c r="CJ202"/>
  <c r="CI202"/>
  <c r="DB206"/>
  <c r="DA206"/>
  <c r="CZ206"/>
  <c r="DD206"/>
  <c r="DC206"/>
  <c r="CQ206"/>
  <c r="CP206"/>
  <c r="CT206"/>
  <c r="CS206"/>
  <c r="CR206"/>
  <c r="CH206"/>
  <c r="CG206"/>
  <c r="CF206"/>
  <c r="CJ206"/>
  <c r="CI206"/>
  <c r="AX87"/>
  <c r="D71"/>
  <c r="AE121"/>
  <c r="AL53"/>
  <c r="G71"/>
  <c r="I155"/>
  <c r="BR71"/>
  <c r="BD71"/>
  <c r="M72"/>
  <c r="G87"/>
  <c r="Q92"/>
  <c r="AE71"/>
  <c r="H72"/>
  <c r="E92"/>
  <c r="AX117"/>
  <c r="H38"/>
  <c r="P117"/>
  <c r="BR121"/>
  <c r="BS155"/>
  <c r="Q71"/>
  <c r="DX71"/>
  <c r="AE91"/>
  <c r="AZ92"/>
  <c r="BE80"/>
  <c r="BR83"/>
  <c r="H121"/>
  <c r="H150"/>
  <c r="Q46"/>
  <c r="P91"/>
  <c r="BW91"/>
  <c r="H91"/>
  <c r="BD91"/>
  <c r="AX113"/>
  <c r="H146"/>
  <c r="BP150"/>
  <c r="T155"/>
  <c r="T164"/>
  <c r="BE72"/>
  <c r="N78"/>
  <c r="AI83"/>
  <c r="G91"/>
  <c r="AL91"/>
  <c r="G113"/>
  <c r="AL150"/>
  <c r="AN5" i="27"/>
  <c r="N8" s="1"/>
  <c r="AN7"/>
  <c r="AF72" i="17"/>
  <c r="Q150"/>
  <c r="H151"/>
  <c r="AI178"/>
  <c r="H53"/>
  <c r="H54"/>
  <c r="BE42"/>
  <c r="H45"/>
  <c r="Q53"/>
  <c r="AL54"/>
  <c r="DW34"/>
  <c r="G34"/>
  <c r="BW34"/>
  <c r="DW69"/>
  <c r="P69"/>
  <c r="AX146"/>
  <c r="AI184"/>
  <c r="Q42"/>
  <c r="BE50"/>
  <c r="Q61"/>
  <c r="AX66"/>
  <c r="P71"/>
  <c r="AX71"/>
  <c r="BW75"/>
  <c r="Q146"/>
  <c r="AX147"/>
  <c r="AX155"/>
  <c r="G164"/>
  <c r="G184"/>
  <c r="AL45"/>
  <c r="Q50"/>
  <c r="BE58"/>
  <c r="H61"/>
  <c r="L66"/>
  <c r="H71"/>
  <c r="AL71"/>
  <c r="BW71"/>
  <c r="E72"/>
  <c r="AZ72"/>
  <c r="Q75"/>
  <c r="AL76"/>
  <c r="L83"/>
  <c r="Q84"/>
  <c r="Q88"/>
  <c r="AE117"/>
  <c r="M118"/>
  <c r="Q45"/>
  <c r="G75"/>
  <c r="H76"/>
  <c r="BV86"/>
  <c r="BS92"/>
  <c r="AE109"/>
  <c r="BV112"/>
  <c r="BR146"/>
  <c r="AM85"/>
  <c r="I85"/>
  <c r="AM111"/>
  <c r="I111"/>
  <c r="DW18"/>
  <c r="G18"/>
  <c r="BW18"/>
  <c r="DW26"/>
  <c r="AI26"/>
  <c r="AI34"/>
  <c r="Q38"/>
  <c r="H42"/>
  <c r="H50"/>
  <c r="Q57"/>
  <c r="AM69"/>
  <c r="AH78"/>
  <c r="BE84"/>
  <c r="BW87"/>
  <c r="DX91"/>
  <c r="AX109"/>
  <c r="M110"/>
  <c r="BW113"/>
  <c r="L121"/>
  <c r="AL121"/>
  <c r="BW121"/>
  <c r="D146"/>
  <c r="AE146"/>
  <c r="C150"/>
  <c r="K150"/>
  <c r="AD150"/>
  <c r="AW150"/>
  <c r="BW150"/>
  <c r="G162"/>
  <c r="AW164"/>
  <c r="F165"/>
  <c r="BW178"/>
  <c r="BW184"/>
  <c r="E188"/>
  <c r="AV189"/>
  <c r="Q41"/>
  <c r="AL42"/>
  <c r="BE49"/>
  <c r="AL50"/>
  <c r="Q54"/>
  <c r="Q58"/>
  <c r="BE65"/>
  <c r="D69"/>
  <c r="Q72"/>
  <c r="BS72"/>
  <c r="AX75"/>
  <c r="Q76"/>
  <c r="DW78"/>
  <c r="F86"/>
  <c r="Q87"/>
  <c r="H88"/>
  <c r="D91"/>
  <c r="Q91"/>
  <c r="BR91"/>
  <c r="P109"/>
  <c r="F112"/>
  <c r="Q113"/>
  <c r="Q114"/>
  <c r="G117"/>
  <c r="BR117"/>
  <c r="G121"/>
  <c r="Q121"/>
  <c r="BD121"/>
  <c r="DX121"/>
  <c r="L146"/>
  <c r="BE146"/>
  <c r="E147"/>
  <c r="G150"/>
  <c r="P150"/>
  <c r="AI150"/>
  <c r="BE150"/>
  <c r="DX150"/>
  <c r="BE154"/>
  <c r="BW162"/>
  <c r="G178"/>
  <c r="AL38"/>
  <c r="Q49"/>
  <c r="G109"/>
  <c r="BR109"/>
  <c r="D121"/>
  <c r="P121"/>
  <c r="AX121"/>
  <c r="D150"/>
  <c r="L150"/>
  <c r="AE150"/>
  <c r="BD150"/>
  <c r="AX151"/>
  <c r="Q154"/>
  <c r="AI162"/>
  <c r="BW164"/>
  <c r="BV165"/>
  <c r="BS188"/>
  <c r="DW115"/>
  <c r="N115"/>
  <c r="AH115"/>
  <c r="BA115"/>
  <c r="BV115"/>
  <c r="F115"/>
  <c r="AZ170"/>
  <c r="BS170"/>
  <c r="E170"/>
  <c r="M170"/>
  <c r="AF170"/>
  <c r="BA119"/>
  <c r="BV119"/>
  <c r="F119"/>
  <c r="DW119"/>
  <c r="N119"/>
  <c r="AH119"/>
  <c r="DW176"/>
  <c r="AZ176"/>
  <c r="BS176"/>
  <c r="E176"/>
  <c r="M176"/>
  <c r="AF176"/>
  <c r="AZ182"/>
  <c r="BS182"/>
  <c r="E182"/>
  <c r="M182"/>
  <c r="AF182"/>
  <c r="DW168"/>
  <c r="DX168"/>
  <c r="BD168"/>
  <c r="P168"/>
  <c r="BP168"/>
  <c r="AD168"/>
  <c r="C168"/>
  <c r="BW168"/>
  <c r="AI168"/>
  <c r="G168"/>
  <c r="AW168"/>
  <c r="K168"/>
  <c r="DX174"/>
  <c r="BD174"/>
  <c r="P174"/>
  <c r="BP174"/>
  <c r="AD174"/>
  <c r="C174"/>
  <c r="BW174"/>
  <c r="AI174"/>
  <c r="G174"/>
  <c r="AW174"/>
  <c r="K174"/>
  <c r="AF8"/>
  <c r="BA81"/>
  <c r="BA89"/>
  <c r="BA107"/>
  <c r="AH149"/>
  <c r="AM196"/>
  <c r="M8"/>
  <c r="BS8"/>
  <c r="BW10"/>
  <c r="G26"/>
  <c r="T42"/>
  <c r="BN42"/>
  <c r="T50"/>
  <c r="BN50"/>
  <c r="BE54"/>
  <c r="I58"/>
  <c r="AM58"/>
  <c r="AL61"/>
  <c r="BE62"/>
  <c r="Q65"/>
  <c r="I66"/>
  <c r="AL66"/>
  <c r="I69"/>
  <c r="BE69"/>
  <c r="L71"/>
  <c r="AI71"/>
  <c r="BE71"/>
  <c r="AL72"/>
  <c r="AX79"/>
  <c r="AH81"/>
  <c r="BW82"/>
  <c r="H83"/>
  <c r="AE83"/>
  <c r="BD83"/>
  <c r="DX83"/>
  <c r="M84"/>
  <c r="AZ84"/>
  <c r="AH86"/>
  <c r="L87"/>
  <c r="BE87"/>
  <c r="AH89"/>
  <c r="AX91"/>
  <c r="M92"/>
  <c r="BE92"/>
  <c r="AH107"/>
  <c r="BW108"/>
  <c r="H109"/>
  <c r="AL109"/>
  <c r="BW109"/>
  <c r="E110"/>
  <c r="AH112"/>
  <c r="L113"/>
  <c r="BE113"/>
  <c r="H114"/>
  <c r="H117"/>
  <c r="AL117"/>
  <c r="BW117"/>
  <c r="E118"/>
  <c r="BS118"/>
  <c r="AL146"/>
  <c r="Q147"/>
  <c r="N149"/>
  <c r="DW149"/>
  <c r="Q151"/>
  <c r="AL154"/>
  <c r="C162"/>
  <c r="AD162"/>
  <c r="BP162"/>
  <c r="E164"/>
  <c r="P164"/>
  <c r="AM164"/>
  <c r="BP164"/>
  <c r="DX164"/>
  <c r="AH165"/>
  <c r="C178"/>
  <c r="AD178"/>
  <c r="BP178"/>
  <c r="C184"/>
  <c r="AD184"/>
  <c r="BP184"/>
  <c r="AZ188"/>
  <c r="BE191"/>
  <c r="I196"/>
  <c r="I8"/>
  <c r="AZ8"/>
  <c r="AI10"/>
  <c r="H58"/>
  <c r="AL58"/>
  <c r="Q62"/>
  <c r="H66"/>
  <c r="AE66"/>
  <c r="BN66"/>
  <c r="G79"/>
  <c r="N81"/>
  <c r="DW81"/>
  <c r="AI82"/>
  <c r="G83"/>
  <c r="Q83"/>
  <c r="AX83"/>
  <c r="H84"/>
  <c r="AL84"/>
  <c r="N89"/>
  <c r="DW89"/>
  <c r="DX90"/>
  <c r="N107"/>
  <c r="DW107"/>
  <c r="AI108"/>
  <c r="AL110"/>
  <c r="AZ118"/>
  <c r="G149"/>
  <c r="BV149"/>
  <c r="P162"/>
  <c r="BD162"/>
  <c r="DX162"/>
  <c r="C164"/>
  <c r="K164"/>
  <c r="AI164"/>
  <c r="BN164"/>
  <c r="P178"/>
  <c r="BD178"/>
  <c r="DX178"/>
  <c r="P184"/>
  <c r="BD184"/>
  <c r="DX184"/>
  <c r="AL185"/>
  <c r="AF188"/>
  <c r="E8"/>
  <c r="AM8"/>
  <c r="G10"/>
  <c r="AI18"/>
  <c r="BW26"/>
  <c r="BE38"/>
  <c r="I42"/>
  <c r="AM42"/>
  <c r="BE46"/>
  <c r="I50"/>
  <c r="AM50"/>
  <c r="T58"/>
  <c r="BN58"/>
  <c r="T66"/>
  <c r="BE66"/>
  <c r="AE69"/>
  <c r="BE76"/>
  <c r="Q80"/>
  <c r="F81"/>
  <c r="BV81"/>
  <c r="D83"/>
  <c r="P83"/>
  <c r="AL83"/>
  <c r="BW83"/>
  <c r="E84"/>
  <c r="AF84"/>
  <c r="BS84"/>
  <c r="AI87"/>
  <c r="F89"/>
  <c r="BV89"/>
  <c r="P90"/>
  <c r="AF92"/>
  <c r="F107"/>
  <c r="BV107"/>
  <c r="D109"/>
  <c r="Q109"/>
  <c r="BD109"/>
  <c r="DX109"/>
  <c r="Q110"/>
  <c r="AI113"/>
  <c r="BE114"/>
  <c r="D117"/>
  <c r="Q117"/>
  <c r="BD117"/>
  <c r="DX117"/>
  <c r="AF118"/>
  <c r="BS147"/>
  <c r="C149"/>
  <c r="BA149"/>
  <c r="BS151"/>
  <c r="H154"/>
  <c r="K162"/>
  <c r="AW162"/>
  <c r="I164"/>
  <c r="AD164"/>
  <c r="BD164"/>
  <c r="K178"/>
  <c r="AW178"/>
  <c r="K184"/>
  <c r="AW184"/>
  <c r="H185"/>
  <c r="M188"/>
  <c r="BV74"/>
  <c r="AH74"/>
  <c r="F74"/>
  <c r="BW74"/>
  <c r="AI74"/>
  <c r="G74"/>
  <c r="DW74"/>
  <c r="BA74"/>
  <c r="N74"/>
  <c r="DX74"/>
  <c r="BD74"/>
  <c r="P74"/>
  <c r="DW77"/>
  <c r="BA77"/>
  <c r="BV77"/>
  <c r="AH77"/>
  <c r="F77"/>
  <c r="AM77"/>
  <c r="I77"/>
  <c r="BN77"/>
  <c r="N77"/>
  <c r="T77"/>
  <c r="BW78"/>
  <c r="AI78"/>
  <c r="G78"/>
  <c r="DX78"/>
  <c r="BD78"/>
  <c r="P78"/>
  <c r="BV82"/>
  <c r="AH82"/>
  <c r="F82"/>
  <c r="DW82"/>
  <c r="BA82"/>
  <c r="N82"/>
  <c r="BV85"/>
  <c r="AH85"/>
  <c r="F85"/>
  <c r="DW85"/>
  <c r="BA85"/>
  <c r="N85"/>
  <c r="BS88"/>
  <c r="AF88"/>
  <c r="E88"/>
  <c r="AZ88"/>
  <c r="M88"/>
  <c r="DW108"/>
  <c r="BA108"/>
  <c r="N108"/>
  <c r="BV108"/>
  <c r="AH108"/>
  <c r="F108"/>
  <c r="DW111"/>
  <c r="BA111"/>
  <c r="N111"/>
  <c r="BV111"/>
  <c r="AH111"/>
  <c r="F111"/>
  <c r="BV153"/>
  <c r="AH153"/>
  <c r="F153"/>
  <c r="AW153"/>
  <c r="K153"/>
  <c r="DW153"/>
  <c r="BA153"/>
  <c r="N153"/>
  <c r="BP153"/>
  <c r="AD153"/>
  <c r="C153"/>
  <c r="DW156"/>
  <c r="BA156"/>
  <c r="N156"/>
  <c r="BS156"/>
  <c r="AF156"/>
  <c r="E156"/>
  <c r="BV156"/>
  <c r="AH156"/>
  <c r="F156"/>
  <c r="AZ156"/>
  <c r="M156"/>
  <c r="DW173"/>
  <c r="BA173"/>
  <c r="N173"/>
  <c r="BR173"/>
  <c r="AE173"/>
  <c r="D173"/>
  <c r="BV173"/>
  <c r="AH173"/>
  <c r="F173"/>
  <c r="AX173"/>
  <c r="L173"/>
  <c r="BW194"/>
  <c r="AI194"/>
  <c r="G194"/>
  <c r="AW194"/>
  <c r="K194"/>
  <c r="DX194"/>
  <c r="BD194"/>
  <c r="P194"/>
  <c r="BP194"/>
  <c r="AD194"/>
  <c r="C194"/>
  <c r="K10"/>
  <c r="AW10"/>
  <c r="C14"/>
  <c r="AD14"/>
  <c r="BP14"/>
  <c r="K18"/>
  <c r="AW18"/>
  <c r="C22"/>
  <c r="AD22"/>
  <c r="BP22"/>
  <c r="K26"/>
  <c r="AW26"/>
  <c r="C30"/>
  <c r="AD30"/>
  <c r="BP30"/>
  <c r="K34"/>
  <c r="AW34"/>
  <c r="I38"/>
  <c r="AM38"/>
  <c r="AL41"/>
  <c r="T46"/>
  <c r="BN46"/>
  <c r="H49"/>
  <c r="BE53"/>
  <c r="I54"/>
  <c r="AM54"/>
  <c r="AL57"/>
  <c r="T62"/>
  <c r="BN62"/>
  <c r="H65"/>
  <c r="E69"/>
  <c r="K69"/>
  <c r="Q69"/>
  <c r="AF69"/>
  <c r="AW69"/>
  <c r="BN69"/>
  <c r="F70"/>
  <c r="AH70"/>
  <c r="BV70"/>
  <c r="F73"/>
  <c r="AH73"/>
  <c r="BV73"/>
  <c r="H75"/>
  <c r="AE75"/>
  <c r="BD75"/>
  <c r="E76"/>
  <c r="AF76"/>
  <c r="BS76"/>
  <c r="AI79"/>
  <c r="BD82"/>
  <c r="BN85"/>
  <c r="N86"/>
  <c r="DW86"/>
  <c r="AI90"/>
  <c r="BD108"/>
  <c r="BN111"/>
  <c r="N112"/>
  <c r="DW112"/>
  <c r="AZ80"/>
  <c r="M80"/>
  <c r="BS80"/>
  <c r="AF80"/>
  <c r="E80"/>
  <c r="AL106"/>
  <c r="H106"/>
  <c r="BV116"/>
  <c r="AH116"/>
  <c r="F116"/>
  <c r="BW116"/>
  <c r="AI116"/>
  <c r="G116"/>
  <c r="DW116"/>
  <c r="BA116"/>
  <c r="N116"/>
  <c r="DX116"/>
  <c r="BD116"/>
  <c r="P116"/>
  <c r="DW148"/>
  <c r="BA148"/>
  <c r="N148"/>
  <c r="BS148"/>
  <c r="AF148"/>
  <c r="E148"/>
  <c r="BV148"/>
  <c r="AH148"/>
  <c r="F148"/>
  <c r="AZ148"/>
  <c r="M148"/>
  <c r="DW152"/>
  <c r="BA152"/>
  <c r="N152"/>
  <c r="BS152"/>
  <c r="AF152"/>
  <c r="E152"/>
  <c r="BV152"/>
  <c r="AH152"/>
  <c r="F152"/>
  <c r="AZ152"/>
  <c r="M152"/>
  <c r="BW198"/>
  <c r="AI198"/>
  <c r="H198"/>
  <c r="AW198"/>
  <c r="K198"/>
  <c r="C198"/>
  <c r="BD198"/>
  <c r="P198"/>
  <c r="D198"/>
  <c r="BP198"/>
  <c r="AD198"/>
  <c r="G198"/>
  <c r="P14"/>
  <c r="BD14"/>
  <c r="DX14"/>
  <c r="P22"/>
  <c r="BD22"/>
  <c r="DX22"/>
  <c r="P30"/>
  <c r="BD30"/>
  <c r="DX30"/>
  <c r="P70"/>
  <c r="BD70"/>
  <c r="DX70"/>
  <c r="T73"/>
  <c r="BN73"/>
  <c r="Q79"/>
  <c r="BW79"/>
  <c r="BD87"/>
  <c r="AE87"/>
  <c r="H87"/>
  <c r="DX87"/>
  <c r="BR87"/>
  <c r="AL87"/>
  <c r="P87"/>
  <c r="D87"/>
  <c r="BW190"/>
  <c r="AI190"/>
  <c r="G190"/>
  <c r="AW190"/>
  <c r="K190"/>
  <c r="DX190"/>
  <c r="BD190"/>
  <c r="P190"/>
  <c r="BP190"/>
  <c r="AD190"/>
  <c r="C190"/>
  <c r="T8"/>
  <c r="BN8"/>
  <c r="C10"/>
  <c r="AD10"/>
  <c r="BP10"/>
  <c r="K14"/>
  <c r="AW14"/>
  <c r="C18"/>
  <c r="AD18"/>
  <c r="BP18"/>
  <c r="K22"/>
  <c r="AW22"/>
  <c r="C26"/>
  <c r="AD26"/>
  <c r="BP26"/>
  <c r="K30"/>
  <c r="AW30"/>
  <c r="C34"/>
  <c r="AD34"/>
  <c r="BP34"/>
  <c r="T38"/>
  <c r="BN38"/>
  <c r="H41"/>
  <c r="BE45"/>
  <c r="I46"/>
  <c r="AM46"/>
  <c r="AL49"/>
  <c r="T54"/>
  <c r="BN54"/>
  <c r="H57"/>
  <c r="BE61"/>
  <c r="I62"/>
  <c r="AM62"/>
  <c r="AL65"/>
  <c r="D66"/>
  <c r="Q66"/>
  <c r="AM66"/>
  <c r="C69"/>
  <c r="H69"/>
  <c r="M69"/>
  <c r="AD69"/>
  <c r="AL69"/>
  <c r="AZ69"/>
  <c r="BV69"/>
  <c r="N70"/>
  <c r="BA70"/>
  <c r="DW70"/>
  <c r="N73"/>
  <c r="BA73"/>
  <c r="DW73"/>
  <c r="D75"/>
  <c r="P75"/>
  <c r="AL75"/>
  <c r="BR75"/>
  <c r="DX75"/>
  <c r="M76"/>
  <c r="AZ76"/>
  <c r="F78"/>
  <c r="BV78"/>
  <c r="L79"/>
  <c r="H80"/>
  <c r="P82"/>
  <c r="DX82"/>
  <c r="T85"/>
  <c r="BE88"/>
  <c r="G90"/>
  <c r="BE106"/>
  <c r="P108"/>
  <c r="DX108"/>
  <c r="T111"/>
  <c r="DX79"/>
  <c r="BR79"/>
  <c r="AL79"/>
  <c r="P79"/>
  <c r="D79"/>
  <c r="BD79"/>
  <c r="AE79"/>
  <c r="H79"/>
  <c r="DX86"/>
  <c r="BD86"/>
  <c r="P86"/>
  <c r="BW86"/>
  <c r="AI86"/>
  <c r="G86"/>
  <c r="DW90"/>
  <c r="BA90"/>
  <c r="N90"/>
  <c r="BV90"/>
  <c r="AH90"/>
  <c r="F90"/>
  <c r="BW112"/>
  <c r="AI112"/>
  <c r="G112"/>
  <c r="DX112"/>
  <c r="BD112"/>
  <c r="P112"/>
  <c r="DX145"/>
  <c r="BV145"/>
  <c r="AW145"/>
  <c r="P145"/>
  <c r="F145"/>
  <c r="BW145"/>
  <c r="BA145"/>
  <c r="AD145"/>
  <c r="G145"/>
  <c r="BD145"/>
  <c r="AH145"/>
  <c r="K145"/>
  <c r="DW145"/>
  <c r="BP145"/>
  <c r="AI145"/>
  <c r="N145"/>
  <c r="C145"/>
  <c r="AH157"/>
  <c r="F157"/>
  <c r="AW157"/>
  <c r="K157"/>
  <c r="BA157"/>
  <c r="N157"/>
  <c r="AD157"/>
  <c r="C157"/>
  <c r="P10"/>
  <c r="BD10"/>
  <c r="DX10"/>
  <c r="G14"/>
  <c r="AI14"/>
  <c r="BW14"/>
  <c r="P18"/>
  <c r="BD18"/>
  <c r="DX18"/>
  <c r="G22"/>
  <c r="AI22"/>
  <c r="BW22"/>
  <c r="P26"/>
  <c r="BD26"/>
  <c r="DX26"/>
  <c r="G30"/>
  <c r="AI30"/>
  <c r="BW30"/>
  <c r="P34"/>
  <c r="BD34"/>
  <c r="DX34"/>
  <c r="BE41"/>
  <c r="H46"/>
  <c r="AL46"/>
  <c r="BE57"/>
  <c r="H62"/>
  <c r="AL62"/>
  <c r="G69"/>
  <c r="L69"/>
  <c r="T69"/>
  <c r="AI69"/>
  <c r="AX69"/>
  <c r="BO69"/>
  <c r="G70"/>
  <c r="AI70"/>
  <c r="BW70"/>
  <c r="I73"/>
  <c r="AM73"/>
  <c r="L75"/>
  <c r="AI75"/>
  <c r="BE75"/>
  <c r="BD90"/>
  <c r="Q106"/>
  <c r="P120"/>
  <c r="BD120"/>
  <c r="DX120"/>
  <c r="K163"/>
  <c r="AH163"/>
  <c r="BE163"/>
  <c r="DW163"/>
  <c r="I166"/>
  <c r="T166"/>
  <c r="AM166"/>
  <c r="BN166"/>
  <c r="I172"/>
  <c r="T172"/>
  <c r="AM172"/>
  <c r="BN172"/>
  <c r="I180"/>
  <c r="T180"/>
  <c r="AM180"/>
  <c r="BN180"/>
  <c r="P186"/>
  <c r="BD186"/>
  <c r="DX186"/>
  <c r="T192"/>
  <c r="BN192"/>
  <c r="T81"/>
  <c r="BN81"/>
  <c r="I89"/>
  <c r="AM89"/>
  <c r="L91"/>
  <c r="AI91"/>
  <c r="BE91"/>
  <c r="H92"/>
  <c r="AL92"/>
  <c r="I107"/>
  <c r="AM107"/>
  <c r="L109"/>
  <c r="AI109"/>
  <c r="BE109"/>
  <c r="H110"/>
  <c r="BE110"/>
  <c r="H113"/>
  <c r="AE113"/>
  <c r="BD113"/>
  <c r="E114"/>
  <c r="AL114"/>
  <c r="T115"/>
  <c r="BN115"/>
  <c r="Q118"/>
  <c r="BE118"/>
  <c r="T119"/>
  <c r="BN119"/>
  <c r="N120"/>
  <c r="BA120"/>
  <c r="DW120"/>
  <c r="C146"/>
  <c r="K146"/>
  <c r="AD146"/>
  <c r="AW146"/>
  <c r="BP146"/>
  <c r="D147"/>
  <c r="M147"/>
  <c r="AL147"/>
  <c r="BR147"/>
  <c r="K149"/>
  <c r="AW149"/>
  <c r="AX150"/>
  <c r="BR150"/>
  <c r="E151"/>
  <c r="M151"/>
  <c r="AL151"/>
  <c r="BR151"/>
  <c r="G154"/>
  <c r="P154"/>
  <c r="AI154"/>
  <c r="BD154"/>
  <c r="BW154"/>
  <c r="DX154"/>
  <c r="H155"/>
  <c r="Q155"/>
  <c r="AL155"/>
  <c r="BR155"/>
  <c r="H162"/>
  <c r="Q162"/>
  <c r="AL162"/>
  <c r="BE162"/>
  <c r="J163"/>
  <c r="AE163"/>
  <c r="BD163"/>
  <c r="M164"/>
  <c r="AF164"/>
  <c r="AZ164"/>
  <c r="BS164"/>
  <c r="D165"/>
  <c r="AE165"/>
  <c r="BR165"/>
  <c r="G166"/>
  <c r="P166"/>
  <c r="AI166"/>
  <c r="BD166"/>
  <c r="BW166"/>
  <c r="DX166"/>
  <c r="I168"/>
  <c r="T168"/>
  <c r="AM168"/>
  <c r="BN168"/>
  <c r="C170"/>
  <c r="K170"/>
  <c r="AD170"/>
  <c r="AW170"/>
  <c r="BP170"/>
  <c r="G172"/>
  <c r="P172"/>
  <c r="AI172"/>
  <c r="BD172"/>
  <c r="BW172"/>
  <c r="DX172"/>
  <c r="I174"/>
  <c r="T174"/>
  <c r="AM174"/>
  <c r="BN174"/>
  <c r="C176"/>
  <c r="K176"/>
  <c r="AD176"/>
  <c r="AW176"/>
  <c r="BP176"/>
  <c r="E178"/>
  <c r="M178"/>
  <c r="AF178"/>
  <c r="AZ178"/>
  <c r="BS178"/>
  <c r="G180"/>
  <c r="P180"/>
  <c r="AI180"/>
  <c r="BD180"/>
  <c r="BW180"/>
  <c r="DX180"/>
  <c r="C182"/>
  <c r="K182"/>
  <c r="AD182"/>
  <c r="AW182"/>
  <c r="BP182"/>
  <c r="E184"/>
  <c r="M184"/>
  <c r="AF184"/>
  <c r="AZ184"/>
  <c r="BS184"/>
  <c r="D185"/>
  <c r="AE185"/>
  <c r="K186"/>
  <c r="AW186"/>
  <c r="BE187"/>
  <c r="I188"/>
  <c r="AM188"/>
  <c r="J189"/>
  <c r="M192"/>
  <c r="AZ192"/>
  <c r="E196"/>
  <c r="AF196"/>
  <c r="BS196"/>
  <c r="G120"/>
  <c r="AI120"/>
  <c r="BW120"/>
  <c r="L147"/>
  <c r="AF147"/>
  <c r="BE147"/>
  <c r="D151"/>
  <c r="L151"/>
  <c r="AF151"/>
  <c r="BE151"/>
  <c r="D154"/>
  <c r="L154"/>
  <c r="AE154"/>
  <c r="AX154"/>
  <c r="BR154"/>
  <c r="E155"/>
  <c r="M155"/>
  <c r="AF155"/>
  <c r="BE155"/>
  <c r="F163"/>
  <c r="Q163"/>
  <c r="AW163"/>
  <c r="BV163"/>
  <c r="N165"/>
  <c r="BA165"/>
  <c r="DW165"/>
  <c r="E166"/>
  <c r="M166"/>
  <c r="AF166"/>
  <c r="AZ166"/>
  <c r="BS166"/>
  <c r="I170"/>
  <c r="T170"/>
  <c r="AM170"/>
  <c r="BN170"/>
  <c r="E172"/>
  <c r="M172"/>
  <c r="AF172"/>
  <c r="AZ172"/>
  <c r="BS172"/>
  <c r="I176"/>
  <c r="T176"/>
  <c r="AM176"/>
  <c r="BN176"/>
  <c r="E180"/>
  <c r="M180"/>
  <c r="AF180"/>
  <c r="AZ180"/>
  <c r="BS180"/>
  <c r="I182"/>
  <c r="T182"/>
  <c r="AM182"/>
  <c r="BN182"/>
  <c r="Q185"/>
  <c r="G186"/>
  <c r="AI186"/>
  <c r="BW186"/>
  <c r="Q187"/>
  <c r="I192"/>
  <c r="AM192"/>
  <c r="T196"/>
  <c r="BN196"/>
  <c r="I81"/>
  <c r="AM81"/>
  <c r="BE83"/>
  <c r="T89"/>
  <c r="BN89"/>
  <c r="T107"/>
  <c r="BN107"/>
  <c r="D113"/>
  <c r="P113"/>
  <c r="AL113"/>
  <c r="BR113"/>
  <c r="DX113"/>
  <c r="M114"/>
  <c r="I115"/>
  <c r="AM115"/>
  <c r="L117"/>
  <c r="AI117"/>
  <c r="BE117"/>
  <c r="H118"/>
  <c r="AL118"/>
  <c r="I119"/>
  <c r="AM119"/>
  <c r="F120"/>
  <c r="AH120"/>
  <c r="BV120"/>
  <c r="AI121"/>
  <c r="BE121"/>
  <c r="G146"/>
  <c r="P146"/>
  <c r="AI146"/>
  <c r="BD146"/>
  <c r="BW146"/>
  <c r="H147"/>
  <c r="AE147"/>
  <c r="AZ147"/>
  <c r="F149"/>
  <c r="AD149"/>
  <c r="I151"/>
  <c r="AE151"/>
  <c r="AZ151"/>
  <c r="C154"/>
  <c r="K154"/>
  <c r="AD154"/>
  <c r="AW154"/>
  <c r="BP154"/>
  <c r="D155"/>
  <c r="L155"/>
  <c r="AE155"/>
  <c r="AZ155"/>
  <c r="D162"/>
  <c r="L162"/>
  <c r="AE162"/>
  <c r="AX162"/>
  <c r="BR162"/>
  <c r="D163"/>
  <c r="P163"/>
  <c r="AV163"/>
  <c r="BR163"/>
  <c r="L165"/>
  <c r="AX165"/>
  <c r="C166"/>
  <c r="K166"/>
  <c r="AD166"/>
  <c r="AW166"/>
  <c r="BP166"/>
  <c r="E168"/>
  <c r="M168"/>
  <c r="AF168"/>
  <c r="AZ168"/>
  <c r="BS168"/>
  <c r="G170"/>
  <c r="P170"/>
  <c r="AI170"/>
  <c r="BD170"/>
  <c r="BW170"/>
  <c r="DX170"/>
  <c r="C172"/>
  <c r="K172"/>
  <c r="AD172"/>
  <c r="AW172"/>
  <c r="BP172"/>
  <c r="E174"/>
  <c r="M174"/>
  <c r="AF174"/>
  <c r="AZ174"/>
  <c r="BS174"/>
  <c r="G176"/>
  <c r="P176"/>
  <c r="AI176"/>
  <c r="BD176"/>
  <c r="BW176"/>
  <c r="DX176"/>
  <c r="I178"/>
  <c r="T178"/>
  <c r="AM178"/>
  <c r="BN178"/>
  <c r="C180"/>
  <c r="K180"/>
  <c r="AD180"/>
  <c r="AW180"/>
  <c r="BP180"/>
  <c r="G182"/>
  <c r="P182"/>
  <c r="AI182"/>
  <c r="BD182"/>
  <c r="BW182"/>
  <c r="DX182"/>
  <c r="I184"/>
  <c r="T184"/>
  <c r="AM184"/>
  <c r="BN184"/>
  <c r="L185"/>
  <c r="BA185"/>
  <c r="C186"/>
  <c r="AD186"/>
  <c r="BP186"/>
  <c r="T188"/>
  <c r="BN188"/>
  <c r="Q191"/>
  <c r="E192"/>
  <c r="AF192"/>
  <c r="BS192"/>
  <c r="M196"/>
  <c r="AZ196"/>
  <c r="BR16"/>
  <c r="BE16"/>
  <c r="AX16"/>
  <c r="AL16"/>
  <c r="AE16"/>
  <c r="Q16"/>
  <c r="L16"/>
  <c r="H16"/>
  <c r="D16"/>
  <c r="BS16"/>
  <c r="BN16"/>
  <c r="AZ16"/>
  <c r="AM16"/>
  <c r="AF16"/>
  <c r="T16"/>
  <c r="M16"/>
  <c r="I16"/>
  <c r="E16"/>
  <c r="DW16"/>
  <c r="BV16"/>
  <c r="BO16"/>
  <c r="BA16"/>
  <c r="AV16"/>
  <c r="AH16"/>
  <c r="U16"/>
  <c r="N16"/>
  <c r="J16"/>
  <c r="F16"/>
  <c r="DX16"/>
  <c r="BW16"/>
  <c r="BP16"/>
  <c r="BD16"/>
  <c r="AW16"/>
  <c r="AI16"/>
  <c r="AD16"/>
  <c r="P16"/>
  <c r="K16"/>
  <c r="G16"/>
  <c r="C16"/>
  <c r="BR24"/>
  <c r="BE24"/>
  <c r="AX24"/>
  <c r="AL24"/>
  <c r="AE24"/>
  <c r="Q24"/>
  <c r="L24"/>
  <c r="H24"/>
  <c r="D24"/>
  <c r="BS24"/>
  <c r="BN24"/>
  <c r="AZ24"/>
  <c r="AM24"/>
  <c r="AF24"/>
  <c r="T24"/>
  <c r="M24"/>
  <c r="I24"/>
  <c r="E24"/>
  <c r="DW24"/>
  <c r="BV24"/>
  <c r="BO24"/>
  <c r="BA24"/>
  <c r="AV24"/>
  <c r="AH24"/>
  <c r="U24"/>
  <c r="N24"/>
  <c r="J24"/>
  <c r="F24"/>
  <c r="DX24"/>
  <c r="BW24"/>
  <c r="BP24"/>
  <c r="BD24"/>
  <c r="AW24"/>
  <c r="AI24"/>
  <c r="AD24"/>
  <c r="P24"/>
  <c r="K24"/>
  <c r="G24"/>
  <c r="C24"/>
  <c r="BR32"/>
  <c r="BE32"/>
  <c r="AX32"/>
  <c r="AL32"/>
  <c r="AE32"/>
  <c r="Q32"/>
  <c r="L32"/>
  <c r="H32"/>
  <c r="D32"/>
  <c r="BS32"/>
  <c r="BN32"/>
  <c r="AZ32"/>
  <c r="AM32"/>
  <c r="AF32"/>
  <c r="T32"/>
  <c r="M32"/>
  <c r="I32"/>
  <c r="E32"/>
  <c r="DW32"/>
  <c r="BV32"/>
  <c r="BO32"/>
  <c r="BA32"/>
  <c r="AV32"/>
  <c r="AH32"/>
  <c r="U32"/>
  <c r="N32"/>
  <c r="J32"/>
  <c r="F32"/>
  <c r="DX32"/>
  <c r="BW32"/>
  <c r="BP32"/>
  <c r="BD32"/>
  <c r="AW32"/>
  <c r="AI32"/>
  <c r="AD32"/>
  <c r="P32"/>
  <c r="K32"/>
  <c r="G32"/>
  <c r="C32"/>
  <c r="DX15"/>
  <c r="BW15"/>
  <c r="BP15"/>
  <c r="BD15"/>
  <c r="AW15"/>
  <c r="AI15"/>
  <c r="AD15"/>
  <c r="P15"/>
  <c r="K15"/>
  <c r="G15"/>
  <c r="C15"/>
  <c r="BR15"/>
  <c r="BE15"/>
  <c r="AX15"/>
  <c r="AL15"/>
  <c r="AE15"/>
  <c r="Q15"/>
  <c r="L15"/>
  <c r="H15"/>
  <c r="D15"/>
  <c r="BS15"/>
  <c r="BN15"/>
  <c r="AZ15"/>
  <c r="AM15"/>
  <c r="AF15"/>
  <c r="T15"/>
  <c r="M15"/>
  <c r="I15"/>
  <c r="E15"/>
  <c r="DW15"/>
  <c r="BV15"/>
  <c r="BO15"/>
  <c r="BA15"/>
  <c r="AV15"/>
  <c r="AH15"/>
  <c r="U15"/>
  <c r="N15"/>
  <c r="J15"/>
  <c r="F15"/>
  <c r="DX23"/>
  <c r="BW23"/>
  <c r="BP23"/>
  <c r="BD23"/>
  <c r="AW23"/>
  <c r="AI23"/>
  <c r="AD23"/>
  <c r="P23"/>
  <c r="K23"/>
  <c r="G23"/>
  <c r="C23"/>
  <c r="BR23"/>
  <c r="BE23"/>
  <c r="AX23"/>
  <c r="AL23"/>
  <c r="AE23"/>
  <c r="Q23"/>
  <c r="L23"/>
  <c r="H23"/>
  <c r="D23"/>
  <c r="BS23"/>
  <c r="BN23"/>
  <c r="AZ23"/>
  <c r="AM23"/>
  <c r="AF23"/>
  <c r="T23"/>
  <c r="M23"/>
  <c r="I23"/>
  <c r="E23"/>
  <c r="DW23"/>
  <c r="BV23"/>
  <c r="BO23"/>
  <c r="BA23"/>
  <c r="AV23"/>
  <c r="AH23"/>
  <c r="U23"/>
  <c r="N23"/>
  <c r="J23"/>
  <c r="F23"/>
  <c r="DX31"/>
  <c r="BW31"/>
  <c r="BP31"/>
  <c r="BD31"/>
  <c r="AW31"/>
  <c r="AI31"/>
  <c r="AD31"/>
  <c r="P31"/>
  <c r="K31"/>
  <c r="G31"/>
  <c r="C31"/>
  <c r="BR31"/>
  <c r="BE31"/>
  <c r="AX31"/>
  <c r="AL31"/>
  <c r="AE31"/>
  <c r="Q31"/>
  <c r="L31"/>
  <c r="H31"/>
  <c r="D31"/>
  <c r="BS31"/>
  <c r="BN31"/>
  <c r="AZ31"/>
  <c r="AM31"/>
  <c r="AF31"/>
  <c r="T31"/>
  <c r="M31"/>
  <c r="I31"/>
  <c r="E31"/>
  <c r="DW31"/>
  <c r="BV31"/>
  <c r="BO31"/>
  <c r="BA31"/>
  <c r="AV31"/>
  <c r="AH31"/>
  <c r="U31"/>
  <c r="N31"/>
  <c r="J31"/>
  <c r="F31"/>
  <c r="BR12"/>
  <c r="BE12"/>
  <c r="AX12"/>
  <c r="AL12"/>
  <c r="AE12"/>
  <c r="Q12"/>
  <c r="L12"/>
  <c r="H12"/>
  <c r="D12"/>
  <c r="BS12"/>
  <c r="BN12"/>
  <c r="AZ12"/>
  <c r="AM12"/>
  <c r="AF12"/>
  <c r="T12"/>
  <c r="M12"/>
  <c r="I12"/>
  <c r="E12"/>
  <c r="DW12"/>
  <c r="BV12"/>
  <c r="BO12"/>
  <c r="BA12"/>
  <c r="AV12"/>
  <c r="AH12"/>
  <c r="U12"/>
  <c r="N12"/>
  <c r="J12"/>
  <c r="F12"/>
  <c r="DX12"/>
  <c r="BW12"/>
  <c r="BP12"/>
  <c r="BD12"/>
  <c r="AW12"/>
  <c r="AI12"/>
  <c r="AD12"/>
  <c r="P12"/>
  <c r="K12"/>
  <c r="G12"/>
  <c r="C12"/>
  <c r="BR20"/>
  <c r="BE20"/>
  <c r="AX20"/>
  <c r="AL20"/>
  <c r="AE20"/>
  <c r="Q20"/>
  <c r="L20"/>
  <c r="H20"/>
  <c r="D20"/>
  <c r="BS20"/>
  <c r="BN20"/>
  <c r="AZ20"/>
  <c r="AM20"/>
  <c r="AF20"/>
  <c r="T20"/>
  <c r="M20"/>
  <c r="I20"/>
  <c r="E20"/>
  <c r="DW20"/>
  <c r="BV20"/>
  <c r="BO20"/>
  <c r="BA20"/>
  <c r="AV20"/>
  <c r="AH20"/>
  <c r="U20"/>
  <c r="N20"/>
  <c r="J20"/>
  <c r="F20"/>
  <c r="DX20"/>
  <c r="BW20"/>
  <c r="BP20"/>
  <c r="BD20"/>
  <c r="AW20"/>
  <c r="AI20"/>
  <c r="AD20"/>
  <c r="P20"/>
  <c r="K20"/>
  <c r="G20"/>
  <c r="C20"/>
  <c r="BR28"/>
  <c r="BE28"/>
  <c r="AX28"/>
  <c r="AL28"/>
  <c r="AE28"/>
  <c r="Q28"/>
  <c r="L28"/>
  <c r="H28"/>
  <c r="D28"/>
  <c r="BS28"/>
  <c r="BN28"/>
  <c r="AZ28"/>
  <c r="AM28"/>
  <c r="AF28"/>
  <c r="T28"/>
  <c r="M28"/>
  <c r="I28"/>
  <c r="E28"/>
  <c r="DW28"/>
  <c r="BV28"/>
  <c r="BO28"/>
  <c r="BA28"/>
  <c r="AV28"/>
  <c r="AH28"/>
  <c r="U28"/>
  <c r="N28"/>
  <c r="J28"/>
  <c r="F28"/>
  <c r="DX28"/>
  <c r="BW28"/>
  <c r="BP28"/>
  <c r="BD28"/>
  <c r="AW28"/>
  <c r="AI28"/>
  <c r="AD28"/>
  <c r="P28"/>
  <c r="K28"/>
  <c r="G28"/>
  <c r="C28"/>
  <c r="BR36"/>
  <c r="BE36"/>
  <c r="AX36"/>
  <c r="AL36"/>
  <c r="AE36"/>
  <c r="Q36"/>
  <c r="L36"/>
  <c r="H36"/>
  <c r="D36"/>
  <c r="BS36"/>
  <c r="BN36"/>
  <c r="AZ36"/>
  <c r="AM36"/>
  <c r="AF36"/>
  <c r="T36"/>
  <c r="M36"/>
  <c r="I36"/>
  <c r="E36"/>
  <c r="DW36"/>
  <c r="BV36"/>
  <c r="BO36"/>
  <c r="BA36"/>
  <c r="AV36"/>
  <c r="AH36"/>
  <c r="U36"/>
  <c r="N36"/>
  <c r="J36"/>
  <c r="F36"/>
  <c r="DX36"/>
  <c r="BW36"/>
  <c r="BP36"/>
  <c r="BD36"/>
  <c r="AW36"/>
  <c r="AI36"/>
  <c r="AD36"/>
  <c r="P36"/>
  <c r="K36"/>
  <c r="G36"/>
  <c r="C36"/>
  <c r="DX11"/>
  <c r="BW11"/>
  <c r="BP11"/>
  <c r="BD11"/>
  <c r="AW11"/>
  <c r="AI11"/>
  <c r="AD11"/>
  <c r="P11"/>
  <c r="K11"/>
  <c r="G11"/>
  <c r="C11"/>
  <c r="BR11"/>
  <c r="BE11"/>
  <c r="AX11"/>
  <c r="AL11"/>
  <c r="AE11"/>
  <c r="Q11"/>
  <c r="L11"/>
  <c r="H11"/>
  <c r="D11"/>
  <c r="BS11"/>
  <c r="BN11"/>
  <c r="AZ11"/>
  <c r="AM11"/>
  <c r="AF11"/>
  <c r="T11"/>
  <c r="M11"/>
  <c r="I11"/>
  <c r="E11"/>
  <c r="DW11"/>
  <c r="BV11"/>
  <c r="BO11"/>
  <c r="BA11"/>
  <c r="AV11"/>
  <c r="AH11"/>
  <c r="U11"/>
  <c r="N11"/>
  <c r="J11"/>
  <c r="F11"/>
  <c r="DX19"/>
  <c r="BW19"/>
  <c r="BP19"/>
  <c r="BD19"/>
  <c r="AW19"/>
  <c r="AI19"/>
  <c r="AD19"/>
  <c r="P19"/>
  <c r="K19"/>
  <c r="G19"/>
  <c r="C19"/>
  <c r="BR19"/>
  <c r="BE19"/>
  <c r="AX19"/>
  <c r="AL19"/>
  <c r="AE19"/>
  <c r="Q19"/>
  <c r="L19"/>
  <c r="H19"/>
  <c r="D19"/>
  <c r="BS19"/>
  <c r="BN19"/>
  <c r="AZ19"/>
  <c r="AM19"/>
  <c r="AF19"/>
  <c r="T19"/>
  <c r="M19"/>
  <c r="I19"/>
  <c r="E19"/>
  <c r="DW19"/>
  <c r="BV19"/>
  <c r="BO19"/>
  <c r="BA19"/>
  <c r="AV19"/>
  <c r="AH19"/>
  <c r="U19"/>
  <c r="N19"/>
  <c r="J19"/>
  <c r="F19"/>
  <c r="DX27"/>
  <c r="BW27"/>
  <c r="BP27"/>
  <c r="BD27"/>
  <c r="AW27"/>
  <c r="AI27"/>
  <c r="AD27"/>
  <c r="P27"/>
  <c r="K27"/>
  <c r="G27"/>
  <c r="C27"/>
  <c r="BR27"/>
  <c r="BE27"/>
  <c r="AX27"/>
  <c r="AL27"/>
  <c r="AE27"/>
  <c r="Q27"/>
  <c r="L27"/>
  <c r="H27"/>
  <c r="D27"/>
  <c r="BS27"/>
  <c r="BN27"/>
  <c r="AZ27"/>
  <c r="AM27"/>
  <c r="AF27"/>
  <c r="T27"/>
  <c r="M27"/>
  <c r="I27"/>
  <c r="E27"/>
  <c r="DW27"/>
  <c r="BV27"/>
  <c r="BO27"/>
  <c r="BA27"/>
  <c r="AV27"/>
  <c r="AH27"/>
  <c r="U27"/>
  <c r="N27"/>
  <c r="J27"/>
  <c r="F27"/>
  <c r="DX35"/>
  <c r="BW35"/>
  <c r="BP35"/>
  <c r="BD35"/>
  <c r="AW35"/>
  <c r="AI35"/>
  <c r="AD35"/>
  <c r="P35"/>
  <c r="K35"/>
  <c r="G35"/>
  <c r="C35"/>
  <c r="BR35"/>
  <c r="BE35"/>
  <c r="AX35"/>
  <c r="AL35"/>
  <c r="AE35"/>
  <c r="Q35"/>
  <c r="L35"/>
  <c r="H35"/>
  <c r="D35"/>
  <c r="BS35"/>
  <c r="BN35"/>
  <c r="AZ35"/>
  <c r="AM35"/>
  <c r="AF35"/>
  <c r="T35"/>
  <c r="M35"/>
  <c r="I35"/>
  <c r="E35"/>
  <c r="DW35"/>
  <c r="BV35"/>
  <c r="BO35"/>
  <c r="BA35"/>
  <c r="AV35"/>
  <c r="AH35"/>
  <c r="U35"/>
  <c r="N35"/>
  <c r="J35"/>
  <c r="F35"/>
  <c r="C8"/>
  <c r="G8"/>
  <c r="K8"/>
  <c r="P8"/>
  <c r="AD8"/>
  <c r="AI8"/>
  <c r="AW8"/>
  <c r="BD8"/>
  <c r="BP8"/>
  <c r="BW8"/>
  <c r="DX8"/>
  <c r="D9"/>
  <c r="H9"/>
  <c r="L9"/>
  <c r="Q9"/>
  <c r="AE9"/>
  <c r="AL9"/>
  <c r="AX9"/>
  <c r="BE9"/>
  <c r="BR9"/>
  <c r="E10"/>
  <c r="I10"/>
  <c r="M10"/>
  <c r="T10"/>
  <c r="AF10"/>
  <c r="AM10"/>
  <c r="AZ10"/>
  <c r="BN10"/>
  <c r="BS10"/>
  <c r="D13"/>
  <c r="H13"/>
  <c r="L13"/>
  <c r="Q13"/>
  <c r="AE13"/>
  <c r="AL13"/>
  <c r="AX13"/>
  <c r="BE13"/>
  <c r="BR13"/>
  <c r="E14"/>
  <c r="I14"/>
  <c r="M14"/>
  <c r="T14"/>
  <c r="AF14"/>
  <c r="AM14"/>
  <c r="AZ14"/>
  <c r="BN14"/>
  <c r="BS14"/>
  <c r="D17"/>
  <c r="H17"/>
  <c r="L17"/>
  <c r="Q17"/>
  <c r="AE17"/>
  <c r="AL17"/>
  <c r="AX17"/>
  <c r="BE17"/>
  <c r="BR17"/>
  <c r="E18"/>
  <c r="I18"/>
  <c r="M18"/>
  <c r="T18"/>
  <c r="AF18"/>
  <c r="AM18"/>
  <c r="AZ18"/>
  <c r="BN18"/>
  <c r="BS18"/>
  <c r="D21"/>
  <c r="H21"/>
  <c r="L21"/>
  <c r="Q21"/>
  <c r="AE21"/>
  <c r="AL21"/>
  <c r="AX21"/>
  <c r="BE21"/>
  <c r="BR21"/>
  <c r="E22"/>
  <c r="I22"/>
  <c r="M22"/>
  <c r="T22"/>
  <c r="AF22"/>
  <c r="AM22"/>
  <c r="AZ22"/>
  <c r="BN22"/>
  <c r="BS22"/>
  <c r="D25"/>
  <c r="H25"/>
  <c r="L25"/>
  <c r="Q25"/>
  <c r="AE25"/>
  <c r="AL25"/>
  <c r="AX25"/>
  <c r="BE25"/>
  <c r="BR25"/>
  <c r="E26"/>
  <c r="I26"/>
  <c r="M26"/>
  <c r="T26"/>
  <c r="AF26"/>
  <c r="AM26"/>
  <c r="AZ26"/>
  <c r="BN26"/>
  <c r="BS26"/>
  <c r="D29"/>
  <c r="H29"/>
  <c r="L29"/>
  <c r="Q29"/>
  <c r="AE29"/>
  <c r="AL29"/>
  <c r="AX29"/>
  <c r="BE29"/>
  <c r="BR29"/>
  <c r="E30"/>
  <c r="I30"/>
  <c r="M30"/>
  <c r="T30"/>
  <c r="AF30"/>
  <c r="AM30"/>
  <c r="AZ30"/>
  <c r="BN30"/>
  <c r="BS30"/>
  <c r="D33"/>
  <c r="H33"/>
  <c r="L33"/>
  <c r="Q33"/>
  <c r="AE33"/>
  <c r="AL33"/>
  <c r="AX33"/>
  <c r="BE33"/>
  <c r="BR33"/>
  <c r="E34"/>
  <c r="I34"/>
  <c r="M34"/>
  <c r="T34"/>
  <c r="AF34"/>
  <c r="AM34"/>
  <c r="AZ34"/>
  <c r="BN34"/>
  <c r="BS34"/>
  <c r="D37"/>
  <c r="H37"/>
  <c r="L37"/>
  <c r="AE37"/>
  <c r="AX37"/>
  <c r="BR37"/>
  <c r="E38"/>
  <c r="M38"/>
  <c r="AF38"/>
  <c r="AZ38"/>
  <c r="BS38"/>
  <c r="F39"/>
  <c r="N39"/>
  <c r="AH39"/>
  <c r="BA39"/>
  <c r="BV39"/>
  <c r="DW39"/>
  <c r="F40"/>
  <c r="N40"/>
  <c r="AH40"/>
  <c r="BA40"/>
  <c r="BV40"/>
  <c r="DW40"/>
  <c r="D41"/>
  <c r="L41"/>
  <c r="AE41"/>
  <c r="AX41"/>
  <c r="BR41"/>
  <c r="E42"/>
  <c r="M42"/>
  <c r="AF42"/>
  <c r="AZ42"/>
  <c r="BS42"/>
  <c r="F43"/>
  <c r="N43"/>
  <c r="AH43"/>
  <c r="BA43"/>
  <c r="BV43"/>
  <c r="DW43"/>
  <c r="F44"/>
  <c r="N44"/>
  <c r="AH44"/>
  <c r="BA44"/>
  <c r="BV44"/>
  <c r="DW44"/>
  <c r="D45"/>
  <c r="L45"/>
  <c r="AE45"/>
  <c r="AX45"/>
  <c r="BR45"/>
  <c r="E46"/>
  <c r="M46"/>
  <c r="AF46"/>
  <c r="AZ46"/>
  <c r="BS46"/>
  <c r="F47"/>
  <c r="N47"/>
  <c r="AH47"/>
  <c r="BA47"/>
  <c r="BV47"/>
  <c r="DW47"/>
  <c r="F48"/>
  <c r="N48"/>
  <c r="AH48"/>
  <c r="BA48"/>
  <c r="BV48"/>
  <c r="DW48"/>
  <c r="D49"/>
  <c r="L49"/>
  <c r="AE49"/>
  <c r="AX49"/>
  <c r="BR49"/>
  <c r="E50"/>
  <c r="M50"/>
  <c r="AF50"/>
  <c r="AZ50"/>
  <c r="BS50"/>
  <c r="F51"/>
  <c r="N51"/>
  <c r="AH51"/>
  <c r="BA51"/>
  <c r="BV51"/>
  <c r="DW51"/>
  <c r="F52"/>
  <c r="N52"/>
  <c r="AH52"/>
  <c r="BA52"/>
  <c r="BV52"/>
  <c r="DW52"/>
  <c r="D53"/>
  <c r="L53"/>
  <c r="AE53"/>
  <c r="AX53"/>
  <c r="BR53"/>
  <c r="E54"/>
  <c r="M54"/>
  <c r="AF54"/>
  <c r="AZ54"/>
  <c r="BS54"/>
  <c r="F55"/>
  <c r="N55"/>
  <c r="AH55"/>
  <c r="BA55"/>
  <c r="BV55"/>
  <c r="DW55"/>
  <c r="F56"/>
  <c r="N56"/>
  <c r="AH56"/>
  <c r="BA56"/>
  <c r="BV56"/>
  <c r="DW56"/>
  <c r="D57"/>
  <c r="L57"/>
  <c r="AE57"/>
  <c r="AX57"/>
  <c r="BR57"/>
  <c r="E58"/>
  <c r="M58"/>
  <c r="AF58"/>
  <c r="AZ58"/>
  <c r="BS58"/>
  <c r="F59"/>
  <c r="N59"/>
  <c r="AH59"/>
  <c r="BA59"/>
  <c r="BV59"/>
  <c r="DW59"/>
  <c r="F60"/>
  <c r="N60"/>
  <c r="AH60"/>
  <c r="BA60"/>
  <c r="BV60"/>
  <c r="DW60"/>
  <c r="D61"/>
  <c r="L61"/>
  <c r="AE61"/>
  <c r="AX61"/>
  <c r="BR61"/>
  <c r="E62"/>
  <c r="M62"/>
  <c r="AF62"/>
  <c r="AZ62"/>
  <c r="BS62"/>
  <c r="F63"/>
  <c r="N63"/>
  <c r="AH63"/>
  <c r="BA63"/>
  <c r="BV63"/>
  <c r="DW63"/>
  <c r="F64"/>
  <c r="N64"/>
  <c r="AH64"/>
  <c r="BA64"/>
  <c r="BV64"/>
  <c r="DW64"/>
  <c r="D65"/>
  <c r="L65"/>
  <c r="AE65"/>
  <c r="AX65"/>
  <c r="BR65"/>
  <c r="E66"/>
  <c r="M66"/>
  <c r="AF66"/>
  <c r="AZ66"/>
  <c r="BS66"/>
  <c r="F67"/>
  <c r="N67"/>
  <c r="AH67"/>
  <c r="BA67"/>
  <c r="BV67"/>
  <c r="DW67"/>
  <c r="F68"/>
  <c r="N68"/>
  <c r="AH68"/>
  <c r="BA68"/>
  <c r="BV68"/>
  <c r="DW68"/>
  <c r="F8"/>
  <c r="J8"/>
  <c r="N8"/>
  <c r="U8"/>
  <c r="AH8"/>
  <c r="AV8"/>
  <c r="BA8"/>
  <c r="BO8"/>
  <c r="BV8"/>
  <c r="CP8"/>
  <c r="CU8" s="1"/>
  <c r="DW8"/>
  <c r="C9"/>
  <c r="G9"/>
  <c r="K9"/>
  <c r="P9"/>
  <c r="AD9"/>
  <c r="AI9"/>
  <c r="AW9"/>
  <c r="BD9"/>
  <c r="BP9"/>
  <c r="BW9"/>
  <c r="DX9"/>
  <c r="D10"/>
  <c r="H10"/>
  <c r="L10"/>
  <c r="Q10"/>
  <c r="AE10"/>
  <c r="AL10"/>
  <c r="AX10"/>
  <c r="BE10"/>
  <c r="BR10"/>
  <c r="C13"/>
  <c r="G13"/>
  <c r="K13"/>
  <c r="P13"/>
  <c r="AD13"/>
  <c r="AI13"/>
  <c r="AW13"/>
  <c r="BD13"/>
  <c r="BP13"/>
  <c r="BW13"/>
  <c r="DX13"/>
  <c r="D14"/>
  <c r="H14"/>
  <c r="L14"/>
  <c r="Q14"/>
  <c r="AE14"/>
  <c r="AL14"/>
  <c r="AX14"/>
  <c r="BE14"/>
  <c r="BR14"/>
  <c r="C17"/>
  <c r="G17"/>
  <c r="K17"/>
  <c r="P17"/>
  <c r="AD17"/>
  <c r="AI17"/>
  <c r="AW17"/>
  <c r="BD17"/>
  <c r="BP17"/>
  <c r="BW17"/>
  <c r="DX17"/>
  <c r="D18"/>
  <c r="H18"/>
  <c r="L18"/>
  <c r="Q18"/>
  <c r="AE18"/>
  <c r="AL18"/>
  <c r="AX18"/>
  <c r="BE18"/>
  <c r="BR18"/>
  <c r="C21"/>
  <c r="G21"/>
  <c r="K21"/>
  <c r="P21"/>
  <c r="AD21"/>
  <c r="AI21"/>
  <c r="AW21"/>
  <c r="BD21"/>
  <c r="BP21"/>
  <c r="BW21"/>
  <c r="DX21"/>
  <c r="D22"/>
  <c r="H22"/>
  <c r="L22"/>
  <c r="Q22"/>
  <c r="AE22"/>
  <c r="AL22"/>
  <c r="AX22"/>
  <c r="BE22"/>
  <c r="BR22"/>
  <c r="C25"/>
  <c r="G25"/>
  <c r="K25"/>
  <c r="P25"/>
  <c r="AD25"/>
  <c r="AI25"/>
  <c r="AW25"/>
  <c r="BD25"/>
  <c r="BP25"/>
  <c r="BW25"/>
  <c r="DX25"/>
  <c r="D26"/>
  <c r="H26"/>
  <c r="L26"/>
  <c r="Q26"/>
  <c r="AE26"/>
  <c r="AL26"/>
  <c r="AX26"/>
  <c r="BE26"/>
  <c r="BR26"/>
  <c r="C29"/>
  <c r="G29"/>
  <c r="K29"/>
  <c r="P29"/>
  <c r="AD29"/>
  <c r="AI29"/>
  <c r="AW29"/>
  <c r="BD29"/>
  <c r="BP29"/>
  <c r="BW29"/>
  <c r="DX29"/>
  <c r="D30"/>
  <c r="H30"/>
  <c r="L30"/>
  <c r="Q30"/>
  <c r="AE30"/>
  <c r="AL30"/>
  <c r="AX30"/>
  <c r="BE30"/>
  <c r="BR30"/>
  <c r="C33"/>
  <c r="G33"/>
  <c r="K33"/>
  <c r="P33"/>
  <c r="AD33"/>
  <c r="AI33"/>
  <c r="AW33"/>
  <c r="BD33"/>
  <c r="BP33"/>
  <c r="BW33"/>
  <c r="DX33"/>
  <c r="D34"/>
  <c r="H34"/>
  <c r="L34"/>
  <c r="Q34"/>
  <c r="AE34"/>
  <c r="AL34"/>
  <c r="AX34"/>
  <c r="BE34"/>
  <c r="BR34"/>
  <c r="C37"/>
  <c r="G37"/>
  <c r="K37"/>
  <c r="AD37"/>
  <c r="AW37"/>
  <c r="BP37"/>
  <c r="D38"/>
  <c r="L38"/>
  <c r="AE38"/>
  <c r="AX38"/>
  <c r="BR38"/>
  <c r="E39"/>
  <c r="M39"/>
  <c r="AF39"/>
  <c r="AZ39"/>
  <c r="BS39"/>
  <c r="C40"/>
  <c r="K40"/>
  <c r="AD40"/>
  <c r="AW40"/>
  <c r="BP40"/>
  <c r="C41"/>
  <c r="K41"/>
  <c r="AD41"/>
  <c r="AW41"/>
  <c r="BP41"/>
  <c r="D42"/>
  <c r="L42"/>
  <c r="AE42"/>
  <c r="AX42"/>
  <c r="BR42"/>
  <c r="E43"/>
  <c r="M43"/>
  <c r="AF43"/>
  <c r="AZ43"/>
  <c r="BS43"/>
  <c r="C44"/>
  <c r="K44"/>
  <c r="AD44"/>
  <c r="AW44"/>
  <c r="BP44"/>
  <c r="C45"/>
  <c r="K45"/>
  <c r="AD45"/>
  <c r="AW45"/>
  <c r="BP45"/>
  <c r="D46"/>
  <c r="L46"/>
  <c r="AE46"/>
  <c r="AX46"/>
  <c r="BR46"/>
  <c r="E47"/>
  <c r="M47"/>
  <c r="AF47"/>
  <c r="AZ47"/>
  <c r="BS47"/>
  <c r="C48"/>
  <c r="K48"/>
  <c r="AD48"/>
  <c r="AW48"/>
  <c r="BP48"/>
  <c r="C49"/>
  <c r="K49"/>
  <c r="AD49"/>
  <c r="AW49"/>
  <c r="BP49"/>
  <c r="D50"/>
  <c r="L50"/>
  <c r="AE50"/>
  <c r="AX50"/>
  <c r="BR50"/>
  <c r="E51"/>
  <c r="M51"/>
  <c r="AF51"/>
  <c r="AZ51"/>
  <c r="BS51"/>
  <c r="C52"/>
  <c r="K52"/>
  <c r="AD52"/>
  <c r="AW52"/>
  <c r="BP52"/>
  <c r="C53"/>
  <c r="K53"/>
  <c r="AD53"/>
  <c r="AW53"/>
  <c r="BP53"/>
  <c r="D54"/>
  <c r="L54"/>
  <c r="AE54"/>
  <c r="AX54"/>
  <c r="BR54"/>
  <c r="E55"/>
  <c r="M55"/>
  <c r="AF55"/>
  <c r="AZ55"/>
  <c r="BS55"/>
  <c r="C56"/>
  <c r="K56"/>
  <c r="AD56"/>
  <c r="AW56"/>
  <c r="BP56"/>
  <c r="C57"/>
  <c r="K57"/>
  <c r="AD57"/>
  <c r="AW57"/>
  <c r="BP57"/>
  <c r="D58"/>
  <c r="L58"/>
  <c r="AE58"/>
  <c r="AX58"/>
  <c r="BR58"/>
  <c r="E59"/>
  <c r="M59"/>
  <c r="AF59"/>
  <c r="AZ59"/>
  <c r="BS59"/>
  <c r="C60"/>
  <c r="K60"/>
  <c r="AD60"/>
  <c r="AW60"/>
  <c r="BP60"/>
  <c r="C61"/>
  <c r="K61"/>
  <c r="AD61"/>
  <c r="AW61"/>
  <c r="BP61"/>
  <c r="D62"/>
  <c r="L62"/>
  <c r="AE62"/>
  <c r="AX62"/>
  <c r="BR62"/>
  <c r="E63"/>
  <c r="M63"/>
  <c r="AF63"/>
  <c r="AZ63"/>
  <c r="BS63"/>
  <c r="C64"/>
  <c r="K64"/>
  <c r="AD64"/>
  <c r="AW64"/>
  <c r="BP64"/>
  <c r="C65"/>
  <c r="K65"/>
  <c r="AD65"/>
  <c r="AW65"/>
  <c r="BP65"/>
  <c r="BR66"/>
  <c r="E67"/>
  <c r="M67"/>
  <c r="AF67"/>
  <c r="AZ67"/>
  <c r="BS67"/>
  <c r="C68"/>
  <c r="K68"/>
  <c r="AD68"/>
  <c r="AW68"/>
  <c r="BP68"/>
  <c r="BS37"/>
  <c r="BN37"/>
  <c r="AZ37"/>
  <c r="AM37"/>
  <c r="AF37"/>
  <c r="T37"/>
  <c r="M37"/>
  <c r="DW37"/>
  <c r="BV37"/>
  <c r="BO37"/>
  <c r="BA37"/>
  <c r="AV37"/>
  <c r="AH37"/>
  <c r="U37"/>
  <c r="N37"/>
  <c r="DX39"/>
  <c r="BW39"/>
  <c r="BP39"/>
  <c r="BD39"/>
  <c r="AW39"/>
  <c r="AI39"/>
  <c r="AD39"/>
  <c r="P39"/>
  <c r="K39"/>
  <c r="G39"/>
  <c r="C39"/>
  <c r="BR39"/>
  <c r="BE39"/>
  <c r="AX39"/>
  <c r="AL39"/>
  <c r="AE39"/>
  <c r="Q39"/>
  <c r="L39"/>
  <c r="H39"/>
  <c r="D39"/>
  <c r="BR40"/>
  <c r="BE40"/>
  <c r="AX40"/>
  <c r="AL40"/>
  <c r="AE40"/>
  <c r="Q40"/>
  <c r="L40"/>
  <c r="H40"/>
  <c r="D40"/>
  <c r="BS40"/>
  <c r="BN40"/>
  <c r="AZ40"/>
  <c r="AM40"/>
  <c r="AF40"/>
  <c r="T40"/>
  <c r="M40"/>
  <c r="I40"/>
  <c r="E40"/>
  <c r="BS41"/>
  <c r="BN41"/>
  <c r="AZ41"/>
  <c r="AM41"/>
  <c r="AF41"/>
  <c r="T41"/>
  <c r="M41"/>
  <c r="I41"/>
  <c r="E41"/>
  <c r="DW41"/>
  <c r="BV41"/>
  <c r="BO41"/>
  <c r="BA41"/>
  <c r="AV41"/>
  <c r="AH41"/>
  <c r="U41"/>
  <c r="N41"/>
  <c r="J41"/>
  <c r="F41"/>
  <c r="DX43"/>
  <c r="BW43"/>
  <c r="BP43"/>
  <c r="BD43"/>
  <c r="AW43"/>
  <c r="AI43"/>
  <c r="AD43"/>
  <c r="P43"/>
  <c r="K43"/>
  <c r="G43"/>
  <c r="C43"/>
  <c r="BR43"/>
  <c r="BE43"/>
  <c r="AX43"/>
  <c r="AL43"/>
  <c r="AE43"/>
  <c r="Q43"/>
  <c r="L43"/>
  <c r="H43"/>
  <c r="D43"/>
  <c r="BR44"/>
  <c r="BE44"/>
  <c r="AX44"/>
  <c r="AL44"/>
  <c r="AE44"/>
  <c r="Q44"/>
  <c r="L44"/>
  <c r="H44"/>
  <c r="D44"/>
  <c r="BS44"/>
  <c r="BN44"/>
  <c r="AZ44"/>
  <c r="AM44"/>
  <c r="AF44"/>
  <c r="T44"/>
  <c r="M44"/>
  <c r="I44"/>
  <c r="E44"/>
  <c r="BS45"/>
  <c r="BN45"/>
  <c r="AZ45"/>
  <c r="AM45"/>
  <c r="AF45"/>
  <c r="T45"/>
  <c r="M45"/>
  <c r="I45"/>
  <c r="E45"/>
  <c r="DW45"/>
  <c r="BV45"/>
  <c r="BO45"/>
  <c r="BA45"/>
  <c r="AV45"/>
  <c r="AH45"/>
  <c r="U45"/>
  <c r="N45"/>
  <c r="J45"/>
  <c r="F45"/>
  <c r="DX47"/>
  <c r="BW47"/>
  <c r="BP47"/>
  <c r="BD47"/>
  <c r="AW47"/>
  <c r="AI47"/>
  <c r="AD47"/>
  <c r="P47"/>
  <c r="K47"/>
  <c r="G47"/>
  <c r="C47"/>
  <c r="BR47"/>
  <c r="BE47"/>
  <c r="AX47"/>
  <c r="AL47"/>
  <c r="AE47"/>
  <c r="Q47"/>
  <c r="L47"/>
  <c r="H47"/>
  <c r="D47"/>
  <c r="BR48"/>
  <c r="BE48"/>
  <c r="AX48"/>
  <c r="AL48"/>
  <c r="AE48"/>
  <c r="Q48"/>
  <c r="L48"/>
  <c r="H48"/>
  <c r="D48"/>
  <c r="BS48"/>
  <c r="BN48"/>
  <c r="AZ48"/>
  <c r="AM48"/>
  <c r="AF48"/>
  <c r="T48"/>
  <c r="M48"/>
  <c r="I48"/>
  <c r="E48"/>
  <c r="BS49"/>
  <c r="BN49"/>
  <c r="AZ49"/>
  <c r="AM49"/>
  <c r="AF49"/>
  <c r="T49"/>
  <c r="M49"/>
  <c r="I49"/>
  <c r="E49"/>
  <c r="DW49"/>
  <c r="BV49"/>
  <c r="BO49"/>
  <c r="BA49"/>
  <c r="AV49"/>
  <c r="AH49"/>
  <c r="U49"/>
  <c r="N49"/>
  <c r="J49"/>
  <c r="F49"/>
  <c r="DX51"/>
  <c r="BW51"/>
  <c r="BP51"/>
  <c r="BD51"/>
  <c r="AW51"/>
  <c r="AI51"/>
  <c r="AD51"/>
  <c r="P51"/>
  <c r="K51"/>
  <c r="G51"/>
  <c r="C51"/>
  <c r="BR51"/>
  <c r="BE51"/>
  <c r="AX51"/>
  <c r="AL51"/>
  <c r="AE51"/>
  <c r="Q51"/>
  <c r="L51"/>
  <c r="H51"/>
  <c r="D51"/>
  <c r="BR52"/>
  <c r="BE52"/>
  <c r="AX52"/>
  <c r="AL52"/>
  <c r="AE52"/>
  <c r="Q52"/>
  <c r="L52"/>
  <c r="H52"/>
  <c r="D52"/>
  <c r="BS52"/>
  <c r="BN52"/>
  <c r="AZ52"/>
  <c r="AM52"/>
  <c r="AF52"/>
  <c r="T52"/>
  <c r="M52"/>
  <c r="I52"/>
  <c r="E52"/>
  <c r="BS53"/>
  <c r="BN53"/>
  <c r="AZ53"/>
  <c r="AM53"/>
  <c r="AF53"/>
  <c r="T53"/>
  <c r="M53"/>
  <c r="I53"/>
  <c r="E53"/>
  <c r="DW53"/>
  <c r="BV53"/>
  <c r="BO53"/>
  <c r="BA53"/>
  <c r="AV53"/>
  <c r="AH53"/>
  <c r="U53"/>
  <c r="N53"/>
  <c r="J53"/>
  <c r="F53"/>
  <c r="DX55"/>
  <c r="BW55"/>
  <c r="BP55"/>
  <c r="BD55"/>
  <c r="AW55"/>
  <c r="AI55"/>
  <c r="AD55"/>
  <c r="P55"/>
  <c r="K55"/>
  <c r="G55"/>
  <c r="C55"/>
  <c r="BR55"/>
  <c r="BE55"/>
  <c r="AX55"/>
  <c r="AL55"/>
  <c r="AE55"/>
  <c r="Q55"/>
  <c r="L55"/>
  <c r="H55"/>
  <c r="D55"/>
  <c r="BR56"/>
  <c r="BE56"/>
  <c r="AX56"/>
  <c r="AL56"/>
  <c r="AE56"/>
  <c r="Q56"/>
  <c r="L56"/>
  <c r="H56"/>
  <c r="D56"/>
  <c r="BS56"/>
  <c r="BN56"/>
  <c r="AZ56"/>
  <c r="AM56"/>
  <c r="AF56"/>
  <c r="T56"/>
  <c r="M56"/>
  <c r="I56"/>
  <c r="E56"/>
  <c r="BS57"/>
  <c r="BN57"/>
  <c r="AZ57"/>
  <c r="AM57"/>
  <c r="AF57"/>
  <c r="T57"/>
  <c r="M57"/>
  <c r="I57"/>
  <c r="E57"/>
  <c r="DW57"/>
  <c r="BV57"/>
  <c r="BO57"/>
  <c r="BA57"/>
  <c r="AV57"/>
  <c r="AH57"/>
  <c r="U57"/>
  <c r="N57"/>
  <c r="J57"/>
  <c r="F57"/>
  <c r="DX59"/>
  <c r="BW59"/>
  <c r="BP59"/>
  <c r="BD59"/>
  <c r="AW59"/>
  <c r="AI59"/>
  <c r="AD59"/>
  <c r="P59"/>
  <c r="K59"/>
  <c r="G59"/>
  <c r="C59"/>
  <c r="BR59"/>
  <c r="BE59"/>
  <c r="AX59"/>
  <c r="AL59"/>
  <c r="AE59"/>
  <c r="Q59"/>
  <c r="L59"/>
  <c r="H59"/>
  <c r="D59"/>
  <c r="BR60"/>
  <c r="BE60"/>
  <c r="AX60"/>
  <c r="AL60"/>
  <c r="AE60"/>
  <c r="Q60"/>
  <c r="L60"/>
  <c r="H60"/>
  <c r="D60"/>
  <c r="BS60"/>
  <c r="BN60"/>
  <c r="AZ60"/>
  <c r="AM60"/>
  <c r="AF60"/>
  <c r="T60"/>
  <c r="M60"/>
  <c r="I60"/>
  <c r="E60"/>
  <c r="BS61"/>
  <c r="BN61"/>
  <c r="AZ61"/>
  <c r="AM61"/>
  <c r="AF61"/>
  <c r="T61"/>
  <c r="M61"/>
  <c r="I61"/>
  <c r="E61"/>
  <c r="DW61"/>
  <c r="BV61"/>
  <c r="BO61"/>
  <c r="BA61"/>
  <c r="AV61"/>
  <c r="AH61"/>
  <c r="U61"/>
  <c r="N61"/>
  <c r="J61"/>
  <c r="F61"/>
  <c r="DX63"/>
  <c r="BW63"/>
  <c r="BP63"/>
  <c r="BD63"/>
  <c r="AW63"/>
  <c r="AI63"/>
  <c r="AD63"/>
  <c r="P63"/>
  <c r="K63"/>
  <c r="G63"/>
  <c r="C63"/>
  <c r="BR63"/>
  <c r="BE63"/>
  <c r="AX63"/>
  <c r="AL63"/>
  <c r="AE63"/>
  <c r="Q63"/>
  <c r="L63"/>
  <c r="H63"/>
  <c r="D63"/>
  <c r="BR64"/>
  <c r="BE64"/>
  <c r="AX64"/>
  <c r="AL64"/>
  <c r="AE64"/>
  <c r="Q64"/>
  <c r="L64"/>
  <c r="H64"/>
  <c r="D64"/>
  <c r="BS64"/>
  <c r="BN64"/>
  <c r="AZ64"/>
  <c r="AM64"/>
  <c r="AF64"/>
  <c r="T64"/>
  <c r="M64"/>
  <c r="I64"/>
  <c r="E64"/>
  <c r="BS65"/>
  <c r="BN65"/>
  <c r="AZ65"/>
  <c r="AM65"/>
  <c r="AF65"/>
  <c r="T65"/>
  <c r="M65"/>
  <c r="I65"/>
  <c r="E65"/>
  <c r="DW65"/>
  <c r="BV65"/>
  <c r="BO65"/>
  <c r="BA65"/>
  <c r="AV65"/>
  <c r="AH65"/>
  <c r="U65"/>
  <c r="N65"/>
  <c r="J65"/>
  <c r="F65"/>
  <c r="DX67"/>
  <c r="BW67"/>
  <c r="BP67"/>
  <c r="BD67"/>
  <c r="AW67"/>
  <c r="AI67"/>
  <c r="AD67"/>
  <c r="P67"/>
  <c r="K67"/>
  <c r="G67"/>
  <c r="C67"/>
  <c r="BR67"/>
  <c r="BE67"/>
  <c r="AX67"/>
  <c r="AL67"/>
  <c r="AE67"/>
  <c r="Q67"/>
  <c r="L67"/>
  <c r="H67"/>
  <c r="D67"/>
  <c r="BR68"/>
  <c r="BE68"/>
  <c r="AX68"/>
  <c r="AL68"/>
  <c r="AE68"/>
  <c r="Q68"/>
  <c r="L68"/>
  <c r="H68"/>
  <c r="D68"/>
  <c r="BS68"/>
  <c r="BN68"/>
  <c r="AZ68"/>
  <c r="AM68"/>
  <c r="AF68"/>
  <c r="T68"/>
  <c r="M68"/>
  <c r="I68"/>
  <c r="E68"/>
  <c r="F9"/>
  <c r="J9"/>
  <c r="N9"/>
  <c r="U9"/>
  <c r="AH9"/>
  <c r="AV9"/>
  <c r="BA9"/>
  <c r="BO9"/>
  <c r="BV9"/>
  <c r="DW9"/>
  <c r="F13"/>
  <c r="J13"/>
  <c r="N13"/>
  <c r="U13"/>
  <c r="AH13"/>
  <c r="AV13"/>
  <c r="BA13"/>
  <c r="BO13"/>
  <c r="BV13"/>
  <c r="DW13"/>
  <c r="F17"/>
  <c r="J17"/>
  <c r="N17"/>
  <c r="U17"/>
  <c r="AH17"/>
  <c r="AV17"/>
  <c r="BA17"/>
  <c r="BO17"/>
  <c r="BV17"/>
  <c r="DW17"/>
  <c r="F21"/>
  <c r="J21"/>
  <c r="N21"/>
  <c r="U21"/>
  <c r="AH21"/>
  <c r="AV21"/>
  <c r="BA21"/>
  <c r="BO21"/>
  <c r="BV21"/>
  <c r="DW21"/>
  <c r="F25"/>
  <c r="J25"/>
  <c r="N25"/>
  <c r="U25"/>
  <c r="AH25"/>
  <c r="AV25"/>
  <c r="BA25"/>
  <c r="BO25"/>
  <c r="BV25"/>
  <c r="DW25"/>
  <c r="F29"/>
  <c r="J29"/>
  <c r="N29"/>
  <c r="U29"/>
  <c r="AH29"/>
  <c r="AV29"/>
  <c r="BA29"/>
  <c r="BO29"/>
  <c r="BV29"/>
  <c r="DW29"/>
  <c r="F33"/>
  <c r="J33"/>
  <c r="N33"/>
  <c r="U33"/>
  <c r="AH33"/>
  <c r="AV33"/>
  <c r="BA33"/>
  <c r="BO33"/>
  <c r="BV33"/>
  <c r="DW33"/>
  <c r="F37"/>
  <c r="J37"/>
  <c r="Q37"/>
  <c r="AL37"/>
  <c r="BE37"/>
  <c r="J39"/>
  <c r="U39"/>
  <c r="AV39"/>
  <c r="BO39"/>
  <c r="J40"/>
  <c r="U40"/>
  <c r="AV40"/>
  <c r="BO40"/>
  <c r="J43"/>
  <c r="U43"/>
  <c r="AV43"/>
  <c r="BO43"/>
  <c r="J44"/>
  <c r="U44"/>
  <c r="AV44"/>
  <c r="BO44"/>
  <c r="J47"/>
  <c r="U47"/>
  <c r="AV47"/>
  <c r="BO47"/>
  <c r="J48"/>
  <c r="U48"/>
  <c r="AV48"/>
  <c r="BO48"/>
  <c r="J51"/>
  <c r="U51"/>
  <c r="AV51"/>
  <c r="BO51"/>
  <c r="J52"/>
  <c r="U52"/>
  <c r="AV52"/>
  <c r="BO52"/>
  <c r="J55"/>
  <c r="U55"/>
  <c r="AV55"/>
  <c r="BO55"/>
  <c r="J56"/>
  <c r="U56"/>
  <c r="AV56"/>
  <c r="BO56"/>
  <c r="J59"/>
  <c r="U59"/>
  <c r="AV59"/>
  <c r="BO59"/>
  <c r="J60"/>
  <c r="U60"/>
  <c r="AV60"/>
  <c r="BO60"/>
  <c r="J63"/>
  <c r="U63"/>
  <c r="AV63"/>
  <c r="BO63"/>
  <c r="J64"/>
  <c r="U64"/>
  <c r="AV64"/>
  <c r="BO64"/>
  <c r="J67"/>
  <c r="U67"/>
  <c r="AV67"/>
  <c r="BO67"/>
  <c r="J68"/>
  <c r="U68"/>
  <c r="AV68"/>
  <c r="BO68"/>
  <c r="DW38"/>
  <c r="BV38"/>
  <c r="BO38"/>
  <c r="BA38"/>
  <c r="AV38"/>
  <c r="AH38"/>
  <c r="U38"/>
  <c r="N38"/>
  <c r="J38"/>
  <c r="F38"/>
  <c r="DX38"/>
  <c r="BW38"/>
  <c r="BP38"/>
  <c r="BD38"/>
  <c r="AW38"/>
  <c r="AI38"/>
  <c r="AD38"/>
  <c r="P38"/>
  <c r="K38"/>
  <c r="G38"/>
  <c r="C38"/>
  <c r="DW42"/>
  <c r="BV42"/>
  <c r="BO42"/>
  <c r="BA42"/>
  <c r="AV42"/>
  <c r="AH42"/>
  <c r="U42"/>
  <c r="N42"/>
  <c r="J42"/>
  <c r="F42"/>
  <c r="DX42"/>
  <c r="BW42"/>
  <c r="BP42"/>
  <c r="BD42"/>
  <c r="AW42"/>
  <c r="AI42"/>
  <c r="AD42"/>
  <c r="P42"/>
  <c r="K42"/>
  <c r="G42"/>
  <c r="C42"/>
  <c r="DW46"/>
  <c r="BV46"/>
  <c r="BO46"/>
  <c r="BA46"/>
  <c r="AV46"/>
  <c r="AH46"/>
  <c r="U46"/>
  <c r="N46"/>
  <c r="J46"/>
  <c r="F46"/>
  <c r="DX46"/>
  <c r="BW46"/>
  <c r="BP46"/>
  <c r="BD46"/>
  <c r="AW46"/>
  <c r="AI46"/>
  <c r="AD46"/>
  <c r="P46"/>
  <c r="K46"/>
  <c r="G46"/>
  <c r="C46"/>
  <c r="DW50"/>
  <c r="BV50"/>
  <c r="BO50"/>
  <c r="BA50"/>
  <c r="AV50"/>
  <c r="AH50"/>
  <c r="U50"/>
  <c r="N50"/>
  <c r="J50"/>
  <c r="F50"/>
  <c r="DX50"/>
  <c r="BW50"/>
  <c r="BP50"/>
  <c r="BD50"/>
  <c r="AW50"/>
  <c r="AI50"/>
  <c r="AD50"/>
  <c r="P50"/>
  <c r="K50"/>
  <c r="G50"/>
  <c r="C50"/>
  <c r="DW54"/>
  <c r="BV54"/>
  <c r="BO54"/>
  <c r="BA54"/>
  <c r="AV54"/>
  <c r="AH54"/>
  <c r="U54"/>
  <c r="N54"/>
  <c r="J54"/>
  <c r="F54"/>
  <c r="DX54"/>
  <c r="BW54"/>
  <c r="BP54"/>
  <c r="BD54"/>
  <c r="AW54"/>
  <c r="AI54"/>
  <c r="AD54"/>
  <c r="P54"/>
  <c r="K54"/>
  <c r="G54"/>
  <c r="C54"/>
  <c r="DW58"/>
  <c r="BV58"/>
  <c r="BO58"/>
  <c r="BA58"/>
  <c r="AV58"/>
  <c r="AH58"/>
  <c r="U58"/>
  <c r="N58"/>
  <c r="J58"/>
  <c r="F58"/>
  <c r="DX58"/>
  <c r="BW58"/>
  <c r="BP58"/>
  <c r="BD58"/>
  <c r="AW58"/>
  <c r="AI58"/>
  <c r="AD58"/>
  <c r="P58"/>
  <c r="K58"/>
  <c r="G58"/>
  <c r="C58"/>
  <c r="DW62"/>
  <c r="BV62"/>
  <c r="BO62"/>
  <c r="BA62"/>
  <c r="AV62"/>
  <c r="AH62"/>
  <c r="U62"/>
  <c r="N62"/>
  <c r="J62"/>
  <c r="F62"/>
  <c r="DX62"/>
  <c r="BW62"/>
  <c r="BP62"/>
  <c r="BD62"/>
  <c r="AW62"/>
  <c r="AI62"/>
  <c r="AD62"/>
  <c r="P62"/>
  <c r="K62"/>
  <c r="G62"/>
  <c r="C62"/>
  <c r="DW66"/>
  <c r="BV66"/>
  <c r="BO66"/>
  <c r="BA66"/>
  <c r="AV66"/>
  <c r="AH66"/>
  <c r="U66"/>
  <c r="N66"/>
  <c r="J66"/>
  <c r="F66"/>
  <c r="DX66"/>
  <c r="BW66"/>
  <c r="BP66"/>
  <c r="BD66"/>
  <c r="AW66"/>
  <c r="AI66"/>
  <c r="AD66"/>
  <c r="P66"/>
  <c r="K66"/>
  <c r="G66"/>
  <c r="C66"/>
  <c r="D8"/>
  <c r="H8"/>
  <c r="L8"/>
  <c r="Q8"/>
  <c r="AE8"/>
  <c r="AL8"/>
  <c r="AX8"/>
  <c r="BE8"/>
  <c r="BR8"/>
  <c r="CF8"/>
  <c r="CK8" s="1"/>
  <c r="E9"/>
  <c r="I9"/>
  <c r="M9"/>
  <c r="T9"/>
  <c r="AF9"/>
  <c r="AM9"/>
  <c r="AZ9"/>
  <c r="BN9"/>
  <c r="BS9"/>
  <c r="F10"/>
  <c r="J10"/>
  <c r="N10"/>
  <c r="U10"/>
  <c r="AH10"/>
  <c r="AV10"/>
  <c r="BA10"/>
  <c r="BO10"/>
  <c r="BV10"/>
  <c r="E13"/>
  <c r="I13"/>
  <c r="M13"/>
  <c r="T13"/>
  <c r="AF13"/>
  <c r="AM13"/>
  <c r="AZ13"/>
  <c r="BN13"/>
  <c r="BS13"/>
  <c r="F14"/>
  <c r="J14"/>
  <c r="N14"/>
  <c r="U14"/>
  <c r="AH14"/>
  <c r="AV14"/>
  <c r="BA14"/>
  <c r="BO14"/>
  <c r="BV14"/>
  <c r="E17"/>
  <c r="I17"/>
  <c r="M17"/>
  <c r="T17"/>
  <c r="AF17"/>
  <c r="AM17"/>
  <c r="AZ17"/>
  <c r="BN17"/>
  <c r="BS17"/>
  <c r="F18"/>
  <c r="J18"/>
  <c r="N18"/>
  <c r="U18"/>
  <c r="AH18"/>
  <c r="AV18"/>
  <c r="BA18"/>
  <c r="BO18"/>
  <c r="BV18"/>
  <c r="E21"/>
  <c r="I21"/>
  <c r="M21"/>
  <c r="T21"/>
  <c r="AF21"/>
  <c r="AM21"/>
  <c r="AZ21"/>
  <c r="BN21"/>
  <c r="BS21"/>
  <c r="F22"/>
  <c r="J22"/>
  <c r="N22"/>
  <c r="U22"/>
  <c r="AH22"/>
  <c r="AV22"/>
  <c r="BA22"/>
  <c r="BO22"/>
  <c r="BV22"/>
  <c r="E25"/>
  <c r="I25"/>
  <c r="M25"/>
  <c r="T25"/>
  <c r="AF25"/>
  <c r="AM25"/>
  <c r="AZ25"/>
  <c r="BN25"/>
  <c r="BS25"/>
  <c r="F26"/>
  <c r="J26"/>
  <c r="N26"/>
  <c r="U26"/>
  <c r="AH26"/>
  <c r="AV26"/>
  <c r="BA26"/>
  <c r="BO26"/>
  <c r="BV26"/>
  <c r="E29"/>
  <c r="I29"/>
  <c r="M29"/>
  <c r="T29"/>
  <c r="AF29"/>
  <c r="AM29"/>
  <c r="AZ29"/>
  <c r="BN29"/>
  <c r="BS29"/>
  <c r="F30"/>
  <c r="J30"/>
  <c r="N30"/>
  <c r="U30"/>
  <c r="AH30"/>
  <c r="AV30"/>
  <c r="BA30"/>
  <c r="BO30"/>
  <c r="BV30"/>
  <c r="E33"/>
  <c r="I33"/>
  <c r="M33"/>
  <c r="T33"/>
  <c r="AF33"/>
  <c r="AM33"/>
  <c r="AZ33"/>
  <c r="BN33"/>
  <c r="BS33"/>
  <c r="F34"/>
  <c r="J34"/>
  <c r="N34"/>
  <c r="U34"/>
  <c r="AH34"/>
  <c r="AV34"/>
  <c r="BA34"/>
  <c r="BO34"/>
  <c r="BV34"/>
  <c r="E37"/>
  <c r="I37"/>
  <c r="P37"/>
  <c r="AI37"/>
  <c r="BD37"/>
  <c r="BW37"/>
  <c r="DX37"/>
  <c r="I39"/>
  <c r="T39"/>
  <c r="AM39"/>
  <c r="BN39"/>
  <c r="G40"/>
  <c r="P40"/>
  <c r="AI40"/>
  <c r="BD40"/>
  <c r="BW40"/>
  <c r="DX40"/>
  <c r="G41"/>
  <c r="P41"/>
  <c r="AI41"/>
  <c r="BD41"/>
  <c r="BW41"/>
  <c r="DX41"/>
  <c r="I43"/>
  <c r="T43"/>
  <c r="AM43"/>
  <c r="BN43"/>
  <c r="G44"/>
  <c r="P44"/>
  <c r="AI44"/>
  <c r="BD44"/>
  <c r="BW44"/>
  <c r="DX44"/>
  <c r="G45"/>
  <c r="P45"/>
  <c r="AI45"/>
  <c r="BD45"/>
  <c r="BW45"/>
  <c r="DX45"/>
  <c r="I47"/>
  <c r="T47"/>
  <c r="AM47"/>
  <c r="BN47"/>
  <c r="G48"/>
  <c r="P48"/>
  <c r="AI48"/>
  <c r="BD48"/>
  <c r="BW48"/>
  <c r="DX48"/>
  <c r="G49"/>
  <c r="P49"/>
  <c r="AI49"/>
  <c r="BD49"/>
  <c r="BW49"/>
  <c r="DX49"/>
  <c r="I51"/>
  <c r="T51"/>
  <c r="AM51"/>
  <c r="BN51"/>
  <c r="G52"/>
  <c r="P52"/>
  <c r="AI52"/>
  <c r="BD52"/>
  <c r="BW52"/>
  <c r="DX52"/>
  <c r="G53"/>
  <c r="P53"/>
  <c r="AI53"/>
  <c r="BD53"/>
  <c r="BW53"/>
  <c r="DX53"/>
  <c r="I55"/>
  <c r="T55"/>
  <c r="AM55"/>
  <c r="BN55"/>
  <c r="G56"/>
  <c r="P56"/>
  <c r="AI56"/>
  <c r="BD56"/>
  <c r="BW56"/>
  <c r="DX56"/>
  <c r="G57"/>
  <c r="P57"/>
  <c r="AI57"/>
  <c r="BD57"/>
  <c r="BW57"/>
  <c r="DX57"/>
  <c r="I59"/>
  <c r="T59"/>
  <c r="AM59"/>
  <c r="BN59"/>
  <c r="G60"/>
  <c r="P60"/>
  <c r="AI60"/>
  <c r="BD60"/>
  <c r="BW60"/>
  <c r="DX60"/>
  <c r="G61"/>
  <c r="P61"/>
  <c r="AI61"/>
  <c r="BD61"/>
  <c r="BW61"/>
  <c r="DX61"/>
  <c r="I63"/>
  <c r="T63"/>
  <c r="AM63"/>
  <c r="BN63"/>
  <c r="G64"/>
  <c r="P64"/>
  <c r="AI64"/>
  <c r="BD64"/>
  <c r="BW64"/>
  <c r="DX64"/>
  <c r="G65"/>
  <c r="P65"/>
  <c r="AI65"/>
  <c r="BD65"/>
  <c r="BW65"/>
  <c r="DX65"/>
  <c r="I67"/>
  <c r="T67"/>
  <c r="AM67"/>
  <c r="BN67"/>
  <c r="G68"/>
  <c r="P68"/>
  <c r="AI68"/>
  <c r="BD68"/>
  <c r="BW68"/>
  <c r="DX68"/>
  <c r="DX99"/>
  <c r="BW99"/>
  <c r="BP99"/>
  <c r="BD99"/>
  <c r="AW99"/>
  <c r="AI99"/>
  <c r="AD99"/>
  <c r="P99"/>
  <c r="K99"/>
  <c r="G99"/>
  <c r="C99"/>
  <c r="BR99"/>
  <c r="BE99"/>
  <c r="AX99"/>
  <c r="AL99"/>
  <c r="AE99"/>
  <c r="Q99"/>
  <c r="L99"/>
  <c r="H99"/>
  <c r="D99"/>
  <c r="BS99"/>
  <c r="BN99"/>
  <c r="AZ99"/>
  <c r="AM99"/>
  <c r="AF99"/>
  <c r="T99"/>
  <c r="M99"/>
  <c r="I99"/>
  <c r="E99"/>
  <c r="DW99"/>
  <c r="BV99"/>
  <c r="BO99"/>
  <c r="BA99"/>
  <c r="AV99"/>
  <c r="AH99"/>
  <c r="U99"/>
  <c r="N99"/>
  <c r="J99"/>
  <c r="F99"/>
  <c r="DX69"/>
  <c r="BW69"/>
  <c r="BP69"/>
  <c r="BD69"/>
  <c r="BR69"/>
  <c r="BR96"/>
  <c r="BE96"/>
  <c r="AX96"/>
  <c r="AL96"/>
  <c r="AE96"/>
  <c r="Q96"/>
  <c r="L96"/>
  <c r="H96"/>
  <c r="D96"/>
  <c r="BS96"/>
  <c r="BN96"/>
  <c r="AZ96"/>
  <c r="AM96"/>
  <c r="AF96"/>
  <c r="T96"/>
  <c r="M96"/>
  <c r="I96"/>
  <c r="E96"/>
  <c r="DW96"/>
  <c r="BV96"/>
  <c r="BO96"/>
  <c r="BA96"/>
  <c r="AV96"/>
  <c r="AH96"/>
  <c r="U96"/>
  <c r="N96"/>
  <c r="J96"/>
  <c r="F96"/>
  <c r="DX96"/>
  <c r="BW96"/>
  <c r="BP96"/>
  <c r="BD96"/>
  <c r="AW96"/>
  <c r="AI96"/>
  <c r="AD96"/>
  <c r="P96"/>
  <c r="K96"/>
  <c r="G96"/>
  <c r="C96"/>
  <c r="BR104"/>
  <c r="BE104"/>
  <c r="AX104"/>
  <c r="AL104"/>
  <c r="AE104"/>
  <c r="Q104"/>
  <c r="L104"/>
  <c r="H104"/>
  <c r="D104"/>
  <c r="BS104"/>
  <c r="BN104"/>
  <c r="AZ104"/>
  <c r="AM104"/>
  <c r="AF104"/>
  <c r="T104"/>
  <c r="M104"/>
  <c r="I104"/>
  <c r="E104"/>
  <c r="DW104"/>
  <c r="BV104"/>
  <c r="BO104"/>
  <c r="BA104"/>
  <c r="AV104"/>
  <c r="AH104"/>
  <c r="U104"/>
  <c r="N104"/>
  <c r="J104"/>
  <c r="F104"/>
  <c r="DX104"/>
  <c r="BW104"/>
  <c r="BP104"/>
  <c r="BD104"/>
  <c r="AW104"/>
  <c r="AI104"/>
  <c r="AD104"/>
  <c r="P104"/>
  <c r="K104"/>
  <c r="G104"/>
  <c r="C104"/>
  <c r="F69"/>
  <c r="J69"/>
  <c r="N69"/>
  <c r="U69"/>
  <c r="AH69"/>
  <c r="AV69"/>
  <c r="BA69"/>
  <c r="BS69"/>
  <c r="C70"/>
  <c r="K70"/>
  <c r="AD70"/>
  <c r="AW70"/>
  <c r="BP70"/>
  <c r="C71"/>
  <c r="K71"/>
  <c r="AD71"/>
  <c r="AW71"/>
  <c r="BP71"/>
  <c r="D72"/>
  <c r="L72"/>
  <c r="AE72"/>
  <c r="AX72"/>
  <c r="BR72"/>
  <c r="E73"/>
  <c r="M73"/>
  <c r="AF73"/>
  <c r="AZ73"/>
  <c r="BS73"/>
  <c r="C74"/>
  <c r="K74"/>
  <c r="AD74"/>
  <c r="AW74"/>
  <c r="BP74"/>
  <c r="C75"/>
  <c r="K75"/>
  <c r="AD75"/>
  <c r="AW75"/>
  <c r="BP75"/>
  <c r="D76"/>
  <c r="L76"/>
  <c r="AE76"/>
  <c r="AX76"/>
  <c r="BR76"/>
  <c r="E77"/>
  <c r="M77"/>
  <c r="AF77"/>
  <c r="AZ77"/>
  <c r="BS77"/>
  <c r="C78"/>
  <c r="K78"/>
  <c r="AD78"/>
  <c r="AW78"/>
  <c r="BP78"/>
  <c r="C79"/>
  <c r="K79"/>
  <c r="AD79"/>
  <c r="AW79"/>
  <c r="BP79"/>
  <c r="D80"/>
  <c r="L80"/>
  <c r="AE80"/>
  <c r="AX80"/>
  <c r="BR80"/>
  <c r="E81"/>
  <c r="M81"/>
  <c r="AF81"/>
  <c r="AZ81"/>
  <c r="BS81"/>
  <c r="C82"/>
  <c r="K82"/>
  <c r="AD82"/>
  <c r="AW82"/>
  <c r="BP82"/>
  <c r="C83"/>
  <c r="K83"/>
  <c r="AD83"/>
  <c r="AW83"/>
  <c r="BP83"/>
  <c r="D84"/>
  <c r="L84"/>
  <c r="AE84"/>
  <c r="AX84"/>
  <c r="BR84"/>
  <c r="E85"/>
  <c r="M85"/>
  <c r="AF85"/>
  <c r="AZ85"/>
  <c r="BS85"/>
  <c r="C86"/>
  <c r="K86"/>
  <c r="AD86"/>
  <c r="AW86"/>
  <c r="BP86"/>
  <c r="C87"/>
  <c r="K87"/>
  <c r="AD87"/>
  <c r="AW87"/>
  <c r="BP87"/>
  <c r="D88"/>
  <c r="L88"/>
  <c r="AE88"/>
  <c r="AX88"/>
  <c r="BR88"/>
  <c r="E89"/>
  <c r="M89"/>
  <c r="AF89"/>
  <c r="AZ89"/>
  <c r="BS89"/>
  <c r="C90"/>
  <c r="K90"/>
  <c r="AD90"/>
  <c r="AW90"/>
  <c r="BP90"/>
  <c r="C91"/>
  <c r="K91"/>
  <c r="AD91"/>
  <c r="AW91"/>
  <c r="BP91"/>
  <c r="D92"/>
  <c r="L92"/>
  <c r="AE92"/>
  <c r="AX92"/>
  <c r="BR92"/>
  <c r="BR70"/>
  <c r="BE70"/>
  <c r="AX70"/>
  <c r="AL70"/>
  <c r="AE70"/>
  <c r="Q70"/>
  <c r="L70"/>
  <c r="H70"/>
  <c r="D70"/>
  <c r="BS70"/>
  <c r="BN70"/>
  <c r="AZ70"/>
  <c r="AM70"/>
  <c r="AF70"/>
  <c r="T70"/>
  <c r="M70"/>
  <c r="I70"/>
  <c r="E70"/>
  <c r="BS71"/>
  <c r="BN71"/>
  <c r="AZ71"/>
  <c r="AM71"/>
  <c r="AF71"/>
  <c r="T71"/>
  <c r="M71"/>
  <c r="I71"/>
  <c r="E71"/>
  <c r="DW71"/>
  <c r="BV71"/>
  <c r="BO71"/>
  <c r="BA71"/>
  <c r="AV71"/>
  <c r="AH71"/>
  <c r="U71"/>
  <c r="N71"/>
  <c r="J71"/>
  <c r="F71"/>
  <c r="DX73"/>
  <c r="BW73"/>
  <c r="BP73"/>
  <c r="BD73"/>
  <c r="AW73"/>
  <c r="AI73"/>
  <c r="AD73"/>
  <c r="P73"/>
  <c r="K73"/>
  <c r="G73"/>
  <c r="C73"/>
  <c r="BR73"/>
  <c r="BE73"/>
  <c r="AX73"/>
  <c r="AL73"/>
  <c r="AE73"/>
  <c r="Q73"/>
  <c r="L73"/>
  <c r="H73"/>
  <c r="D73"/>
  <c r="BR74"/>
  <c r="BE74"/>
  <c r="AX74"/>
  <c r="AL74"/>
  <c r="AE74"/>
  <c r="Q74"/>
  <c r="L74"/>
  <c r="H74"/>
  <c r="D74"/>
  <c r="BS74"/>
  <c r="BN74"/>
  <c r="AZ74"/>
  <c r="AM74"/>
  <c r="AF74"/>
  <c r="T74"/>
  <c r="M74"/>
  <c r="I74"/>
  <c r="E74"/>
  <c r="BS75"/>
  <c r="BN75"/>
  <c r="AZ75"/>
  <c r="AM75"/>
  <c r="AF75"/>
  <c r="T75"/>
  <c r="M75"/>
  <c r="I75"/>
  <c r="E75"/>
  <c r="DW75"/>
  <c r="BV75"/>
  <c r="BO75"/>
  <c r="BA75"/>
  <c r="AV75"/>
  <c r="AH75"/>
  <c r="U75"/>
  <c r="N75"/>
  <c r="J75"/>
  <c r="F75"/>
  <c r="DX77"/>
  <c r="BW77"/>
  <c r="BP77"/>
  <c r="BD77"/>
  <c r="AW77"/>
  <c r="AI77"/>
  <c r="AD77"/>
  <c r="P77"/>
  <c r="K77"/>
  <c r="G77"/>
  <c r="C77"/>
  <c r="BR77"/>
  <c r="BE77"/>
  <c r="AX77"/>
  <c r="AL77"/>
  <c r="AE77"/>
  <c r="Q77"/>
  <c r="L77"/>
  <c r="H77"/>
  <c r="D77"/>
  <c r="BR78"/>
  <c r="BE78"/>
  <c r="AX78"/>
  <c r="AL78"/>
  <c r="AE78"/>
  <c r="Q78"/>
  <c r="L78"/>
  <c r="H78"/>
  <c r="D78"/>
  <c r="BS78"/>
  <c r="BN78"/>
  <c r="AZ78"/>
  <c r="AM78"/>
  <c r="AF78"/>
  <c r="T78"/>
  <c r="M78"/>
  <c r="I78"/>
  <c r="E78"/>
  <c r="BS79"/>
  <c r="BN79"/>
  <c r="AZ79"/>
  <c r="AM79"/>
  <c r="AF79"/>
  <c r="T79"/>
  <c r="M79"/>
  <c r="I79"/>
  <c r="E79"/>
  <c r="DW79"/>
  <c r="BV79"/>
  <c r="BO79"/>
  <c r="BA79"/>
  <c r="AV79"/>
  <c r="AH79"/>
  <c r="U79"/>
  <c r="N79"/>
  <c r="J79"/>
  <c r="F79"/>
  <c r="DX81"/>
  <c r="BW81"/>
  <c r="BP81"/>
  <c r="BD81"/>
  <c r="AW81"/>
  <c r="AI81"/>
  <c r="AD81"/>
  <c r="P81"/>
  <c r="K81"/>
  <c r="G81"/>
  <c r="C81"/>
  <c r="BR81"/>
  <c r="BE81"/>
  <c r="AX81"/>
  <c r="AL81"/>
  <c r="AE81"/>
  <c r="Q81"/>
  <c r="L81"/>
  <c r="H81"/>
  <c r="D81"/>
  <c r="BR82"/>
  <c r="BE82"/>
  <c r="AX82"/>
  <c r="AL82"/>
  <c r="AE82"/>
  <c r="Q82"/>
  <c r="L82"/>
  <c r="H82"/>
  <c r="D82"/>
  <c r="BS82"/>
  <c r="BN82"/>
  <c r="AZ82"/>
  <c r="AM82"/>
  <c r="AF82"/>
  <c r="T82"/>
  <c r="M82"/>
  <c r="I82"/>
  <c r="E82"/>
  <c r="BS83"/>
  <c r="BN83"/>
  <c r="AZ83"/>
  <c r="AM83"/>
  <c r="AF83"/>
  <c r="T83"/>
  <c r="M83"/>
  <c r="I83"/>
  <c r="E83"/>
  <c r="DW83"/>
  <c r="BV83"/>
  <c r="BO83"/>
  <c r="BA83"/>
  <c r="AV83"/>
  <c r="AH83"/>
  <c r="U83"/>
  <c r="N83"/>
  <c r="J83"/>
  <c r="F83"/>
  <c r="DX85"/>
  <c r="BW85"/>
  <c r="BP85"/>
  <c r="BD85"/>
  <c r="AW85"/>
  <c r="AI85"/>
  <c r="AD85"/>
  <c r="P85"/>
  <c r="K85"/>
  <c r="G85"/>
  <c r="C85"/>
  <c r="BR85"/>
  <c r="BE85"/>
  <c r="AX85"/>
  <c r="AL85"/>
  <c r="AE85"/>
  <c r="Q85"/>
  <c r="L85"/>
  <c r="H85"/>
  <c r="D85"/>
  <c r="BR86"/>
  <c r="BE86"/>
  <c r="AX86"/>
  <c r="AL86"/>
  <c r="AE86"/>
  <c r="Q86"/>
  <c r="L86"/>
  <c r="H86"/>
  <c r="D86"/>
  <c r="BS86"/>
  <c r="BN86"/>
  <c r="AZ86"/>
  <c r="AM86"/>
  <c r="AF86"/>
  <c r="T86"/>
  <c r="M86"/>
  <c r="I86"/>
  <c r="E86"/>
  <c r="BS87"/>
  <c r="BN87"/>
  <c r="AZ87"/>
  <c r="AM87"/>
  <c r="AF87"/>
  <c r="T87"/>
  <c r="M87"/>
  <c r="I87"/>
  <c r="E87"/>
  <c r="DW87"/>
  <c r="BV87"/>
  <c r="BO87"/>
  <c r="BA87"/>
  <c r="AV87"/>
  <c r="AH87"/>
  <c r="U87"/>
  <c r="N87"/>
  <c r="J87"/>
  <c r="F87"/>
  <c r="DX89"/>
  <c r="BW89"/>
  <c r="BP89"/>
  <c r="BD89"/>
  <c r="AW89"/>
  <c r="AI89"/>
  <c r="AD89"/>
  <c r="P89"/>
  <c r="K89"/>
  <c r="G89"/>
  <c r="C89"/>
  <c r="BR89"/>
  <c r="BE89"/>
  <c r="AX89"/>
  <c r="AL89"/>
  <c r="AE89"/>
  <c r="Q89"/>
  <c r="L89"/>
  <c r="H89"/>
  <c r="D89"/>
  <c r="BR90"/>
  <c r="BE90"/>
  <c r="AX90"/>
  <c r="AL90"/>
  <c r="AE90"/>
  <c r="Q90"/>
  <c r="L90"/>
  <c r="H90"/>
  <c r="D90"/>
  <c r="BS90"/>
  <c r="BN90"/>
  <c r="AZ90"/>
  <c r="AM90"/>
  <c r="AF90"/>
  <c r="T90"/>
  <c r="M90"/>
  <c r="I90"/>
  <c r="E90"/>
  <c r="BS91"/>
  <c r="BN91"/>
  <c r="AZ91"/>
  <c r="AM91"/>
  <c r="AF91"/>
  <c r="T91"/>
  <c r="M91"/>
  <c r="I91"/>
  <c r="E91"/>
  <c r="DW91"/>
  <c r="BV91"/>
  <c r="BO91"/>
  <c r="BA91"/>
  <c r="AV91"/>
  <c r="AH91"/>
  <c r="U91"/>
  <c r="N91"/>
  <c r="J91"/>
  <c r="F91"/>
  <c r="DX95"/>
  <c r="BW95"/>
  <c r="BP95"/>
  <c r="BD95"/>
  <c r="AW95"/>
  <c r="AI95"/>
  <c r="AD95"/>
  <c r="P95"/>
  <c r="K95"/>
  <c r="G95"/>
  <c r="C95"/>
  <c r="BR95"/>
  <c r="BE95"/>
  <c r="AX95"/>
  <c r="AL95"/>
  <c r="AE95"/>
  <c r="Q95"/>
  <c r="L95"/>
  <c r="H95"/>
  <c r="D95"/>
  <c r="BS95"/>
  <c r="BN95"/>
  <c r="AZ95"/>
  <c r="AM95"/>
  <c r="AF95"/>
  <c r="T95"/>
  <c r="M95"/>
  <c r="I95"/>
  <c r="E95"/>
  <c r="DW95"/>
  <c r="BV95"/>
  <c r="BO95"/>
  <c r="BA95"/>
  <c r="AV95"/>
  <c r="AH95"/>
  <c r="U95"/>
  <c r="N95"/>
  <c r="J95"/>
  <c r="F95"/>
  <c r="DX103"/>
  <c r="BW103"/>
  <c r="BP103"/>
  <c r="BD103"/>
  <c r="AW103"/>
  <c r="AI103"/>
  <c r="AD103"/>
  <c r="P103"/>
  <c r="K103"/>
  <c r="G103"/>
  <c r="C103"/>
  <c r="BR103"/>
  <c r="BE103"/>
  <c r="AX103"/>
  <c r="AL103"/>
  <c r="AE103"/>
  <c r="Q103"/>
  <c r="L103"/>
  <c r="H103"/>
  <c r="D103"/>
  <c r="BS103"/>
  <c r="BN103"/>
  <c r="AZ103"/>
  <c r="AM103"/>
  <c r="AF103"/>
  <c r="T103"/>
  <c r="M103"/>
  <c r="I103"/>
  <c r="E103"/>
  <c r="DW103"/>
  <c r="BV103"/>
  <c r="BO103"/>
  <c r="BA103"/>
  <c r="AV103"/>
  <c r="AH103"/>
  <c r="U103"/>
  <c r="N103"/>
  <c r="J103"/>
  <c r="F103"/>
  <c r="J70"/>
  <c r="U70"/>
  <c r="AV70"/>
  <c r="BO70"/>
  <c r="I72"/>
  <c r="T72"/>
  <c r="AM72"/>
  <c r="BN72"/>
  <c r="J73"/>
  <c r="U73"/>
  <c r="AV73"/>
  <c r="BO73"/>
  <c r="J74"/>
  <c r="U74"/>
  <c r="AV74"/>
  <c r="BO74"/>
  <c r="I76"/>
  <c r="T76"/>
  <c r="AM76"/>
  <c r="BN76"/>
  <c r="J77"/>
  <c r="U77"/>
  <c r="AV77"/>
  <c r="BO77"/>
  <c r="J78"/>
  <c r="U78"/>
  <c r="AV78"/>
  <c r="BO78"/>
  <c r="I80"/>
  <c r="T80"/>
  <c r="AM80"/>
  <c r="BN80"/>
  <c r="J81"/>
  <c r="U81"/>
  <c r="AV81"/>
  <c r="BO81"/>
  <c r="J82"/>
  <c r="U82"/>
  <c r="AV82"/>
  <c r="BO82"/>
  <c r="I84"/>
  <c r="T84"/>
  <c r="AM84"/>
  <c r="BN84"/>
  <c r="J85"/>
  <c r="U85"/>
  <c r="AV85"/>
  <c r="BO85"/>
  <c r="J86"/>
  <c r="U86"/>
  <c r="AV86"/>
  <c r="BO86"/>
  <c r="I88"/>
  <c r="T88"/>
  <c r="AM88"/>
  <c r="BN88"/>
  <c r="J89"/>
  <c r="U89"/>
  <c r="AV89"/>
  <c r="BO89"/>
  <c r="J90"/>
  <c r="U90"/>
  <c r="AV90"/>
  <c r="BO90"/>
  <c r="I92"/>
  <c r="T92"/>
  <c r="AM92"/>
  <c r="BN92"/>
  <c r="DW72"/>
  <c r="BV72"/>
  <c r="BO72"/>
  <c r="BA72"/>
  <c r="AV72"/>
  <c r="AH72"/>
  <c r="U72"/>
  <c r="N72"/>
  <c r="J72"/>
  <c r="F72"/>
  <c r="DX72"/>
  <c r="BW72"/>
  <c r="BP72"/>
  <c r="BD72"/>
  <c r="AW72"/>
  <c r="AI72"/>
  <c r="AD72"/>
  <c r="P72"/>
  <c r="K72"/>
  <c r="G72"/>
  <c r="C72"/>
  <c r="DW76"/>
  <c r="BV76"/>
  <c r="BO76"/>
  <c r="BA76"/>
  <c r="AV76"/>
  <c r="AH76"/>
  <c r="U76"/>
  <c r="N76"/>
  <c r="J76"/>
  <c r="F76"/>
  <c r="DX76"/>
  <c r="BW76"/>
  <c r="BP76"/>
  <c r="BD76"/>
  <c r="AW76"/>
  <c r="AI76"/>
  <c r="AD76"/>
  <c r="P76"/>
  <c r="K76"/>
  <c r="G76"/>
  <c r="C76"/>
  <c r="DW80"/>
  <c r="BV80"/>
  <c r="BO80"/>
  <c r="BA80"/>
  <c r="AV80"/>
  <c r="AH80"/>
  <c r="U80"/>
  <c r="N80"/>
  <c r="J80"/>
  <c r="F80"/>
  <c r="DX80"/>
  <c r="BW80"/>
  <c r="BP80"/>
  <c r="BD80"/>
  <c r="AW80"/>
  <c r="AI80"/>
  <c r="AD80"/>
  <c r="P80"/>
  <c r="K80"/>
  <c r="G80"/>
  <c r="C80"/>
  <c r="DW84"/>
  <c r="BV84"/>
  <c r="BO84"/>
  <c r="BA84"/>
  <c r="AV84"/>
  <c r="AH84"/>
  <c r="U84"/>
  <c r="N84"/>
  <c r="J84"/>
  <c r="F84"/>
  <c r="DX84"/>
  <c r="BW84"/>
  <c r="BP84"/>
  <c r="BD84"/>
  <c r="AW84"/>
  <c r="AI84"/>
  <c r="AD84"/>
  <c r="P84"/>
  <c r="K84"/>
  <c r="G84"/>
  <c r="C84"/>
  <c r="DW88"/>
  <c r="BV88"/>
  <c r="BO88"/>
  <c r="BA88"/>
  <c r="AV88"/>
  <c r="AH88"/>
  <c r="U88"/>
  <c r="N88"/>
  <c r="J88"/>
  <c r="F88"/>
  <c r="DX88"/>
  <c r="BW88"/>
  <c r="BP88"/>
  <c r="BD88"/>
  <c r="AW88"/>
  <c r="AI88"/>
  <c r="AD88"/>
  <c r="P88"/>
  <c r="K88"/>
  <c r="G88"/>
  <c r="C88"/>
  <c r="DW92"/>
  <c r="BV92"/>
  <c r="BO92"/>
  <c r="BA92"/>
  <c r="AV92"/>
  <c r="AH92"/>
  <c r="U92"/>
  <c r="N92"/>
  <c r="J92"/>
  <c r="F92"/>
  <c r="DX92"/>
  <c r="BW92"/>
  <c r="BP92"/>
  <c r="BD92"/>
  <c r="AW92"/>
  <c r="AI92"/>
  <c r="AD92"/>
  <c r="P92"/>
  <c r="K92"/>
  <c r="G92"/>
  <c r="C92"/>
  <c r="BR100"/>
  <c r="BE100"/>
  <c r="AX100"/>
  <c r="AL100"/>
  <c r="AE100"/>
  <c r="Q100"/>
  <c r="L100"/>
  <c r="H100"/>
  <c r="D100"/>
  <c r="BS100"/>
  <c r="BN100"/>
  <c r="AZ100"/>
  <c r="AM100"/>
  <c r="AF100"/>
  <c r="T100"/>
  <c r="M100"/>
  <c r="I100"/>
  <c r="E100"/>
  <c r="DW100"/>
  <c r="BV100"/>
  <c r="BO100"/>
  <c r="BA100"/>
  <c r="AV100"/>
  <c r="AH100"/>
  <c r="U100"/>
  <c r="N100"/>
  <c r="J100"/>
  <c r="F100"/>
  <c r="DX100"/>
  <c r="BW100"/>
  <c r="BP100"/>
  <c r="BD100"/>
  <c r="AW100"/>
  <c r="AI100"/>
  <c r="AD100"/>
  <c r="P100"/>
  <c r="K100"/>
  <c r="G100"/>
  <c r="C100"/>
  <c r="BR122"/>
  <c r="BE122"/>
  <c r="AX122"/>
  <c r="AL122"/>
  <c r="AE122"/>
  <c r="Q122"/>
  <c r="L122"/>
  <c r="H122"/>
  <c r="D122"/>
  <c r="BS122"/>
  <c r="BN122"/>
  <c r="AZ122"/>
  <c r="AM122"/>
  <c r="AF122"/>
  <c r="T122"/>
  <c r="M122"/>
  <c r="I122"/>
  <c r="E122"/>
  <c r="DW122"/>
  <c r="BV122"/>
  <c r="BO122"/>
  <c r="BA122"/>
  <c r="AV122"/>
  <c r="AH122"/>
  <c r="U122"/>
  <c r="N122"/>
  <c r="J122"/>
  <c r="F122"/>
  <c r="DX122"/>
  <c r="BW122"/>
  <c r="BP122"/>
  <c r="BD122"/>
  <c r="AW122"/>
  <c r="AI122"/>
  <c r="AD122"/>
  <c r="P122"/>
  <c r="K122"/>
  <c r="G122"/>
  <c r="C122"/>
  <c r="BR130"/>
  <c r="BE130"/>
  <c r="AX130"/>
  <c r="AL130"/>
  <c r="AE130"/>
  <c r="Q130"/>
  <c r="L130"/>
  <c r="H130"/>
  <c r="D130"/>
  <c r="BS130"/>
  <c r="BN130"/>
  <c r="AZ130"/>
  <c r="AM130"/>
  <c r="AF130"/>
  <c r="T130"/>
  <c r="M130"/>
  <c r="I130"/>
  <c r="E130"/>
  <c r="DW130"/>
  <c r="BV130"/>
  <c r="BO130"/>
  <c r="BA130"/>
  <c r="AV130"/>
  <c r="AH130"/>
  <c r="U130"/>
  <c r="N130"/>
  <c r="J130"/>
  <c r="F130"/>
  <c r="DX130"/>
  <c r="BW130"/>
  <c r="BP130"/>
  <c r="BD130"/>
  <c r="AW130"/>
  <c r="AI130"/>
  <c r="AD130"/>
  <c r="P130"/>
  <c r="K130"/>
  <c r="G130"/>
  <c r="C130"/>
  <c r="BR138"/>
  <c r="BE138"/>
  <c r="AX138"/>
  <c r="AL138"/>
  <c r="AE138"/>
  <c r="Q138"/>
  <c r="L138"/>
  <c r="H138"/>
  <c r="D138"/>
  <c r="BS138"/>
  <c r="BN138"/>
  <c r="AZ138"/>
  <c r="AM138"/>
  <c r="AF138"/>
  <c r="T138"/>
  <c r="M138"/>
  <c r="I138"/>
  <c r="E138"/>
  <c r="DW138"/>
  <c r="BV138"/>
  <c r="BO138"/>
  <c r="BA138"/>
  <c r="AV138"/>
  <c r="AH138"/>
  <c r="U138"/>
  <c r="N138"/>
  <c r="J138"/>
  <c r="F138"/>
  <c r="DX138"/>
  <c r="BW138"/>
  <c r="BP138"/>
  <c r="BD138"/>
  <c r="AW138"/>
  <c r="AI138"/>
  <c r="AD138"/>
  <c r="P138"/>
  <c r="K138"/>
  <c r="G138"/>
  <c r="C138"/>
  <c r="D93"/>
  <c r="H93"/>
  <c r="L93"/>
  <c r="Q93"/>
  <c r="AE93"/>
  <c r="AL93"/>
  <c r="AX93"/>
  <c r="BE93"/>
  <c r="BR93"/>
  <c r="E94"/>
  <c r="I94"/>
  <c r="M94"/>
  <c r="T94"/>
  <c r="AF94"/>
  <c r="AM94"/>
  <c r="AZ94"/>
  <c r="BN94"/>
  <c r="BS94"/>
  <c r="D97"/>
  <c r="H97"/>
  <c r="L97"/>
  <c r="Q97"/>
  <c r="AE97"/>
  <c r="AL97"/>
  <c r="AX97"/>
  <c r="BE97"/>
  <c r="BR97"/>
  <c r="E98"/>
  <c r="I98"/>
  <c r="M98"/>
  <c r="T98"/>
  <c r="AF98"/>
  <c r="AM98"/>
  <c r="AZ98"/>
  <c r="BN98"/>
  <c r="BS98"/>
  <c r="D101"/>
  <c r="H101"/>
  <c r="L101"/>
  <c r="Q101"/>
  <c r="AE101"/>
  <c r="AL101"/>
  <c r="AX101"/>
  <c r="BE101"/>
  <c r="BR101"/>
  <c r="E102"/>
  <c r="I102"/>
  <c r="M102"/>
  <c r="T102"/>
  <c r="AF102"/>
  <c r="AM102"/>
  <c r="AZ102"/>
  <c r="BN102"/>
  <c r="BS102"/>
  <c r="D105"/>
  <c r="H105"/>
  <c r="L105"/>
  <c r="Q105"/>
  <c r="AE105"/>
  <c r="AL105"/>
  <c r="AX105"/>
  <c r="BE105"/>
  <c r="BR105"/>
  <c r="D106"/>
  <c r="L106"/>
  <c r="AE106"/>
  <c r="AX106"/>
  <c r="BR106"/>
  <c r="E107"/>
  <c r="M107"/>
  <c r="AF107"/>
  <c r="AZ107"/>
  <c r="BS107"/>
  <c r="C108"/>
  <c r="K108"/>
  <c r="AD108"/>
  <c r="AW108"/>
  <c r="BP108"/>
  <c r="C109"/>
  <c r="K109"/>
  <c r="AD109"/>
  <c r="AW109"/>
  <c r="BP109"/>
  <c r="D110"/>
  <c r="L110"/>
  <c r="AE110"/>
  <c r="AX110"/>
  <c r="BR110"/>
  <c r="E111"/>
  <c r="M111"/>
  <c r="AF111"/>
  <c r="AZ111"/>
  <c r="BS111"/>
  <c r="C112"/>
  <c r="K112"/>
  <c r="AD112"/>
  <c r="AW112"/>
  <c r="BP112"/>
  <c r="C113"/>
  <c r="K113"/>
  <c r="AD113"/>
  <c r="AW113"/>
  <c r="BP113"/>
  <c r="D114"/>
  <c r="L114"/>
  <c r="AE114"/>
  <c r="AX114"/>
  <c r="BR114"/>
  <c r="E115"/>
  <c r="M115"/>
  <c r="AF115"/>
  <c r="AZ115"/>
  <c r="BS115"/>
  <c r="C116"/>
  <c r="K116"/>
  <c r="AD116"/>
  <c r="AW116"/>
  <c r="BP116"/>
  <c r="C117"/>
  <c r="K117"/>
  <c r="AD117"/>
  <c r="AW117"/>
  <c r="BP117"/>
  <c r="D118"/>
  <c r="L118"/>
  <c r="AE118"/>
  <c r="AX118"/>
  <c r="BR118"/>
  <c r="E119"/>
  <c r="M119"/>
  <c r="AF119"/>
  <c r="AZ119"/>
  <c r="BS119"/>
  <c r="C120"/>
  <c r="K120"/>
  <c r="AD120"/>
  <c r="AW120"/>
  <c r="BP120"/>
  <c r="C121"/>
  <c r="K121"/>
  <c r="AD121"/>
  <c r="AW121"/>
  <c r="BP121"/>
  <c r="DX107"/>
  <c r="BW107"/>
  <c r="BP107"/>
  <c r="BD107"/>
  <c r="AW107"/>
  <c r="AI107"/>
  <c r="AD107"/>
  <c r="P107"/>
  <c r="K107"/>
  <c r="G107"/>
  <c r="C107"/>
  <c r="BR107"/>
  <c r="BE107"/>
  <c r="AX107"/>
  <c r="AL107"/>
  <c r="AE107"/>
  <c r="Q107"/>
  <c r="L107"/>
  <c r="H107"/>
  <c r="D107"/>
  <c r="BR108"/>
  <c r="BE108"/>
  <c r="AX108"/>
  <c r="AL108"/>
  <c r="AE108"/>
  <c r="Q108"/>
  <c r="L108"/>
  <c r="H108"/>
  <c r="D108"/>
  <c r="BS108"/>
  <c r="BN108"/>
  <c r="AZ108"/>
  <c r="AM108"/>
  <c r="AF108"/>
  <c r="T108"/>
  <c r="M108"/>
  <c r="I108"/>
  <c r="E108"/>
  <c r="BS109"/>
  <c r="BN109"/>
  <c r="AZ109"/>
  <c r="AM109"/>
  <c r="AF109"/>
  <c r="T109"/>
  <c r="M109"/>
  <c r="I109"/>
  <c r="E109"/>
  <c r="DW109"/>
  <c r="BV109"/>
  <c r="BO109"/>
  <c r="BA109"/>
  <c r="AV109"/>
  <c r="AH109"/>
  <c r="U109"/>
  <c r="N109"/>
  <c r="J109"/>
  <c r="F109"/>
  <c r="DX111"/>
  <c r="BW111"/>
  <c r="BP111"/>
  <c r="BD111"/>
  <c r="AW111"/>
  <c r="AI111"/>
  <c r="AD111"/>
  <c r="P111"/>
  <c r="K111"/>
  <c r="G111"/>
  <c r="C111"/>
  <c r="BR111"/>
  <c r="BE111"/>
  <c r="AX111"/>
  <c r="AL111"/>
  <c r="AE111"/>
  <c r="Q111"/>
  <c r="L111"/>
  <c r="H111"/>
  <c r="D111"/>
  <c r="BR112"/>
  <c r="BE112"/>
  <c r="AX112"/>
  <c r="AL112"/>
  <c r="AE112"/>
  <c r="Q112"/>
  <c r="L112"/>
  <c r="H112"/>
  <c r="D112"/>
  <c r="BS112"/>
  <c r="BN112"/>
  <c r="AZ112"/>
  <c r="AM112"/>
  <c r="AF112"/>
  <c r="T112"/>
  <c r="M112"/>
  <c r="I112"/>
  <c r="E112"/>
  <c r="BS113"/>
  <c r="BN113"/>
  <c r="AZ113"/>
  <c r="AM113"/>
  <c r="AF113"/>
  <c r="T113"/>
  <c r="M113"/>
  <c r="I113"/>
  <c r="E113"/>
  <c r="DW113"/>
  <c r="BV113"/>
  <c r="BO113"/>
  <c r="BA113"/>
  <c r="AV113"/>
  <c r="AH113"/>
  <c r="U113"/>
  <c r="N113"/>
  <c r="J113"/>
  <c r="F113"/>
  <c r="DX115"/>
  <c r="BW115"/>
  <c r="BP115"/>
  <c r="BD115"/>
  <c r="AW115"/>
  <c r="AI115"/>
  <c r="AD115"/>
  <c r="P115"/>
  <c r="K115"/>
  <c r="G115"/>
  <c r="C115"/>
  <c r="BR115"/>
  <c r="BE115"/>
  <c r="AX115"/>
  <c r="AL115"/>
  <c r="AE115"/>
  <c r="Q115"/>
  <c r="L115"/>
  <c r="H115"/>
  <c r="D115"/>
  <c r="BR116"/>
  <c r="BE116"/>
  <c r="AX116"/>
  <c r="AL116"/>
  <c r="AE116"/>
  <c r="Q116"/>
  <c r="L116"/>
  <c r="H116"/>
  <c r="D116"/>
  <c r="BS116"/>
  <c r="BN116"/>
  <c r="AZ116"/>
  <c r="AM116"/>
  <c r="AF116"/>
  <c r="T116"/>
  <c r="M116"/>
  <c r="I116"/>
  <c r="E116"/>
  <c r="BS117"/>
  <c r="BN117"/>
  <c r="AZ117"/>
  <c r="AM117"/>
  <c r="AF117"/>
  <c r="T117"/>
  <c r="M117"/>
  <c r="I117"/>
  <c r="E117"/>
  <c r="DW117"/>
  <c r="BV117"/>
  <c r="BO117"/>
  <c r="BA117"/>
  <c r="AV117"/>
  <c r="AH117"/>
  <c r="U117"/>
  <c r="N117"/>
  <c r="J117"/>
  <c r="F117"/>
  <c r="DX119"/>
  <c r="BW119"/>
  <c r="BP119"/>
  <c r="BD119"/>
  <c r="AW119"/>
  <c r="AI119"/>
  <c r="AD119"/>
  <c r="P119"/>
  <c r="K119"/>
  <c r="G119"/>
  <c r="C119"/>
  <c r="BR119"/>
  <c r="BE119"/>
  <c r="AX119"/>
  <c r="AL119"/>
  <c r="AE119"/>
  <c r="Q119"/>
  <c r="L119"/>
  <c r="H119"/>
  <c r="D119"/>
  <c r="BR120"/>
  <c r="BE120"/>
  <c r="AX120"/>
  <c r="AL120"/>
  <c r="AE120"/>
  <c r="Q120"/>
  <c r="L120"/>
  <c r="H120"/>
  <c r="D120"/>
  <c r="BS120"/>
  <c r="BN120"/>
  <c r="AZ120"/>
  <c r="AM120"/>
  <c r="AF120"/>
  <c r="T120"/>
  <c r="M120"/>
  <c r="I120"/>
  <c r="E120"/>
  <c r="BS121"/>
  <c r="BN121"/>
  <c r="AZ121"/>
  <c r="AM121"/>
  <c r="AF121"/>
  <c r="T121"/>
  <c r="M121"/>
  <c r="I121"/>
  <c r="E121"/>
  <c r="DW121"/>
  <c r="BV121"/>
  <c r="BO121"/>
  <c r="BA121"/>
  <c r="AV121"/>
  <c r="AH121"/>
  <c r="U121"/>
  <c r="N121"/>
  <c r="J121"/>
  <c r="F121"/>
  <c r="DX129"/>
  <c r="BW129"/>
  <c r="BP129"/>
  <c r="BD129"/>
  <c r="AW129"/>
  <c r="AI129"/>
  <c r="AD129"/>
  <c r="P129"/>
  <c r="K129"/>
  <c r="G129"/>
  <c r="C129"/>
  <c r="BR129"/>
  <c r="BE129"/>
  <c r="AX129"/>
  <c r="AL129"/>
  <c r="AE129"/>
  <c r="Q129"/>
  <c r="L129"/>
  <c r="H129"/>
  <c r="D129"/>
  <c r="BS129"/>
  <c r="BN129"/>
  <c r="AZ129"/>
  <c r="AM129"/>
  <c r="AF129"/>
  <c r="T129"/>
  <c r="M129"/>
  <c r="I129"/>
  <c r="E129"/>
  <c r="DW129"/>
  <c r="BV129"/>
  <c r="BO129"/>
  <c r="BA129"/>
  <c r="AV129"/>
  <c r="AH129"/>
  <c r="U129"/>
  <c r="N129"/>
  <c r="J129"/>
  <c r="F129"/>
  <c r="DX137"/>
  <c r="BW137"/>
  <c r="BP137"/>
  <c r="BD137"/>
  <c r="AW137"/>
  <c r="AI137"/>
  <c r="AD137"/>
  <c r="P137"/>
  <c r="K137"/>
  <c r="G137"/>
  <c r="C137"/>
  <c r="BR137"/>
  <c r="BE137"/>
  <c r="AX137"/>
  <c r="AL137"/>
  <c r="AE137"/>
  <c r="Q137"/>
  <c r="L137"/>
  <c r="H137"/>
  <c r="D137"/>
  <c r="BS137"/>
  <c r="BN137"/>
  <c r="AZ137"/>
  <c r="AM137"/>
  <c r="AF137"/>
  <c r="T137"/>
  <c r="M137"/>
  <c r="I137"/>
  <c r="E137"/>
  <c r="DW137"/>
  <c r="BV137"/>
  <c r="BO137"/>
  <c r="BA137"/>
  <c r="AV137"/>
  <c r="AH137"/>
  <c r="U137"/>
  <c r="N137"/>
  <c r="J137"/>
  <c r="F137"/>
  <c r="C93"/>
  <c r="G93"/>
  <c r="K93"/>
  <c r="P93"/>
  <c r="AD93"/>
  <c r="AI93"/>
  <c r="AW93"/>
  <c r="BD93"/>
  <c r="BP93"/>
  <c r="BW93"/>
  <c r="DX93"/>
  <c r="D94"/>
  <c r="H94"/>
  <c r="L94"/>
  <c r="Q94"/>
  <c r="AE94"/>
  <c r="AL94"/>
  <c r="AX94"/>
  <c r="BE94"/>
  <c r="BR94"/>
  <c r="C97"/>
  <c r="G97"/>
  <c r="K97"/>
  <c r="P97"/>
  <c r="AD97"/>
  <c r="AI97"/>
  <c r="AW97"/>
  <c r="BD97"/>
  <c r="BP97"/>
  <c r="BW97"/>
  <c r="DX97"/>
  <c r="D98"/>
  <c r="H98"/>
  <c r="L98"/>
  <c r="Q98"/>
  <c r="AE98"/>
  <c r="AL98"/>
  <c r="AX98"/>
  <c r="BE98"/>
  <c r="BR98"/>
  <c r="C101"/>
  <c r="G101"/>
  <c r="K101"/>
  <c r="P101"/>
  <c r="AD101"/>
  <c r="AI101"/>
  <c r="AW101"/>
  <c r="BD101"/>
  <c r="BP101"/>
  <c r="BW101"/>
  <c r="DX101"/>
  <c r="D102"/>
  <c r="H102"/>
  <c r="L102"/>
  <c r="Q102"/>
  <c r="AE102"/>
  <c r="AL102"/>
  <c r="AX102"/>
  <c r="BE102"/>
  <c r="BR102"/>
  <c r="C105"/>
  <c r="G105"/>
  <c r="K105"/>
  <c r="P105"/>
  <c r="AD105"/>
  <c r="AI105"/>
  <c r="AW105"/>
  <c r="BD105"/>
  <c r="BP105"/>
  <c r="I106"/>
  <c r="T106"/>
  <c r="AM106"/>
  <c r="BN106"/>
  <c r="J107"/>
  <c r="U107"/>
  <c r="AV107"/>
  <c r="BO107"/>
  <c r="J108"/>
  <c r="U108"/>
  <c r="AV108"/>
  <c r="BO108"/>
  <c r="I110"/>
  <c r="T110"/>
  <c r="AM110"/>
  <c r="BN110"/>
  <c r="J111"/>
  <c r="U111"/>
  <c r="AV111"/>
  <c r="BO111"/>
  <c r="J112"/>
  <c r="U112"/>
  <c r="AV112"/>
  <c r="BO112"/>
  <c r="I114"/>
  <c r="T114"/>
  <c r="AM114"/>
  <c r="BN114"/>
  <c r="J115"/>
  <c r="U115"/>
  <c r="AV115"/>
  <c r="BO115"/>
  <c r="J116"/>
  <c r="U116"/>
  <c r="AV116"/>
  <c r="BO116"/>
  <c r="I118"/>
  <c r="T118"/>
  <c r="AM118"/>
  <c r="BN118"/>
  <c r="J119"/>
  <c r="U119"/>
  <c r="AV119"/>
  <c r="BO119"/>
  <c r="J120"/>
  <c r="U120"/>
  <c r="AV120"/>
  <c r="BO120"/>
  <c r="DW105"/>
  <c r="BV105"/>
  <c r="DW106"/>
  <c r="BV106"/>
  <c r="BO106"/>
  <c r="BA106"/>
  <c r="AV106"/>
  <c r="AH106"/>
  <c r="U106"/>
  <c r="N106"/>
  <c r="J106"/>
  <c r="F106"/>
  <c r="DX106"/>
  <c r="BW106"/>
  <c r="BP106"/>
  <c r="BD106"/>
  <c r="AW106"/>
  <c r="AI106"/>
  <c r="AD106"/>
  <c r="P106"/>
  <c r="K106"/>
  <c r="G106"/>
  <c r="C106"/>
  <c r="DW110"/>
  <c r="BV110"/>
  <c r="BO110"/>
  <c r="BA110"/>
  <c r="AV110"/>
  <c r="AH110"/>
  <c r="U110"/>
  <c r="N110"/>
  <c r="J110"/>
  <c r="F110"/>
  <c r="DX110"/>
  <c r="BW110"/>
  <c r="BP110"/>
  <c r="BD110"/>
  <c r="AW110"/>
  <c r="AI110"/>
  <c r="AD110"/>
  <c r="P110"/>
  <c r="K110"/>
  <c r="G110"/>
  <c r="C110"/>
  <c r="DW114"/>
  <c r="BV114"/>
  <c r="BO114"/>
  <c r="BA114"/>
  <c r="AV114"/>
  <c r="AH114"/>
  <c r="U114"/>
  <c r="N114"/>
  <c r="J114"/>
  <c r="F114"/>
  <c r="DX114"/>
  <c r="BW114"/>
  <c r="BP114"/>
  <c r="BD114"/>
  <c r="AW114"/>
  <c r="AI114"/>
  <c r="AD114"/>
  <c r="P114"/>
  <c r="K114"/>
  <c r="G114"/>
  <c r="C114"/>
  <c r="DW118"/>
  <c r="BV118"/>
  <c r="BO118"/>
  <c r="BA118"/>
  <c r="AV118"/>
  <c r="AH118"/>
  <c r="U118"/>
  <c r="N118"/>
  <c r="J118"/>
  <c r="F118"/>
  <c r="DX118"/>
  <c r="BW118"/>
  <c r="BP118"/>
  <c r="BD118"/>
  <c r="AW118"/>
  <c r="AI118"/>
  <c r="AD118"/>
  <c r="P118"/>
  <c r="K118"/>
  <c r="G118"/>
  <c r="C118"/>
  <c r="BR126"/>
  <c r="BE126"/>
  <c r="AX126"/>
  <c r="AL126"/>
  <c r="AE126"/>
  <c r="Q126"/>
  <c r="L126"/>
  <c r="H126"/>
  <c r="D126"/>
  <c r="BS126"/>
  <c r="BN126"/>
  <c r="AZ126"/>
  <c r="AM126"/>
  <c r="AF126"/>
  <c r="T126"/>
  <c r="M126"/>
  <c r="I126"/>
  <c r="E126"/>
  <c r="DW126"/>
  <c r="BV126"/>
  <c r="BO126"/>
  <c r="BA126"/>
  <c r="AV126"/>
  <c r="AH126"/>
  <c r="U126"/>
  <c r="N126"/>
  <c r="J126"/>
  <c r="F126"/>
  <c r="DX126"/>
  <c r="BW126"/>
  <c r="BP126"/>
  <c r="BD126"/>
  <c r="AW126"/>
  <c r="AI126"/>
  <c r="AD126"/>
  <c r="P126"/>
  <c r="K126"/>
  <c r="G126"/>
  <c r="C126"/>
  <c r="BR134"/>
  <c r="BE134"/>
  <c r="AX134"/>
  <c r="AL134"/>
  <c r="AE134"/>
  <c r="Q134"/>
  <c r="L134"/>
  <c r="H134"/>
  <c r="D134"/>
  <c r="BS134"/>
  <c r="BN134"/>
  <c r="AZ134"/>
  <c r="AM134"/>
  <c r="AF134"/>
  <c r="T134"/>
  <c r="M134"/>
  <c r="I134"/>
  <c r="E134"/>
  <c r="DW134"/>
  <c r="BV134"/>
  <c r="BO134"/>
  <c r="BA134"/>
  <c r="AV134"/>
  <c r="AH134"/>
  <c r="U134"/>
  <c r="N134"/>
  <c r="J134"/>
  <c r="F134"/>
  <c r="DX134"/>
  <c r="BW134"/>
  <c r="BP134"/>
  <c r="BD134"/>
  <c r="AW134"/>
  <c r="AI134"/>
  <c r="AD134"/>
  <c r="P134"/>
  <c r="K134"/>
  <c r="G134"/>
  <c r="C134"/>
  <c r="BR142"/>
  <c r="BE142"/>
  <c r="AX142"/>
  <c r="AL142"/>
  <c r="AE142"/>
  <c r="Q142"/>
  <c r="L142"/>
  <c r="H142"/>
  <c r="D142"/>
  <c r="BS142"/>
  <c r="BN142"/>
  <c r="AZ142"/>
  <c r="AM142"/>
  <c r="AF142"/>
  <c r="T142"/>
  <c r="M142"/>
  <c r="I142"/>
  <c r="E142"/>
  <c r="DW142"/>
  <c r="BV142"/>
  <c r="BO142"/>
  <c r="BA142"/>
  <c r="AV142"/>
  <c r="AH142"/>
  <c r="U142"/>
  <c r="N142"/>
  <c r="J142"/>
  <c r="F142"/>
  <c r="DX142"/>
  <c r="BW142"/>
  <c r="BP142"/>
  <c r="BD142"/>
  <c r="AW142"/>
  <c r="AI142"/>
  <c r="AD142"/>
  <c r="P142"/>
  <c r="K142"/>
  <c r="G142"/>
  <c r="C142"/>
  <c r="F93"/>
  <c r="J93"/>
  <c r="N93"/>
  <c r="U93"/>
  <c r="AH93"/>
  <c r="AV93"/>
  <c r="BA93"/>
  <c r="BO93"/>
  <c r="BV93"/>
  <c r="DW93"/>
  <c r="C94"/>
  <c r="G94"/>
  <c r="K94"/>
  <c r="P94"/>
  <c r="AD94"/>
  <c r="AI94"/>
  <c r="AW94"/>
  <c r="BD94"/>
  <c r="BP94"/>
  <c r="BW94"/>
  <c r="DX94"/>
  <c r="F97"/>
  <c r="J97"/>
  <c r="N97"/>
  <c r="U97"/>
  <c r="AH97"/>
  <c r="AV97"/>
  <c r="BA97"/>
  <c r="BO97"/>
  <c r="BV97"/>
  <c r="DW97"/>
  <c r="C98"/>
  <c r="G98"/>
  <c r="K98"/>
  <c r="P98"/>
  <c r="AD98"/>
  <c r="AI98"/>
  <c r="AW98"/>
  <c r="BD98"/>
  <c r="BP98"/>
  <c r="BW98"/>
  <c r="DX98"/>
  <c r="F101"/>
  <c r="J101"/>
  <c r="N101"/>
  <c r="U101"/>
  <c r="AH101"/>
  <c r="AV101"/>
  <c r="BA101"/>
  <c r="BO101"/>
  <c r="BV101"/>
  <c r="DW101"/>
  <c r="C102"/>
  <c r="G102"/>
  <c r="K102"/>
  <c r="P102"/>
  <c r="AD102"/>
  <c r="AI102"/>
  <c r="AW102"/>
  <c r="BD102"/>
  <c r="BP102"/>
  <c r="BW102"/>
  <c r="DX102"/>
  <c r="F105"/>
  <c r="J105"/>
  <c r="N105"/>
  <c r="U105"/>
  <c r="AH105"/>
  <c r="AV105"/>
  <c r="BA105"/>
  <c r="BO105"/>
  <c r="BW105"/>
  <c r="DX105"/>
  <c r="DX125"/>
  <c r="BW125"/>
  <c r="BP125"/>
  <c r="BD125"/>
  <c r="AW125"/>
  <c r="AI125"/>
  <c r="AD125"/>
  <c r="P125"/>
  <c r="K125"/>
  <c r="G125"/>
  <c r="C125"/>
  <c r="BR125"/>
  <c r="BE125"/>
  <c r="AX125"/>
  <c r="AL125"/>
  <c r="AE125"/>
  <c r="Q125"/>
  <c r="L125"/>
  <c r="H125"/>
  <c r="D125"/>
  <c r="BS125"/>
  <c r="BN125"/>
  <c r="AZ125"/>
  <c r="AM125"/>
  <c r="AF125"/>
  <c r="T125"/>
  <c r="M125"/>
  <c r="I125"/>
  <c r="E125"/>
  <c r="DW125"/>
  <c r="BV125"/>
  <c r="BO125"/>
  <c r="BA125"/>
  <c r="AV125"/>
  <c r="AH125"/>
  <c r="U125"/>
  <c r="N125"/>
  <c r="J125"/>
  <c r="F125"/>
  <c r="DX133"/>
  <c r="BW133"/>
  <c r="BP133"/>
  <c r="BD133"/>
  <c r="AW133"/>
  <c r="AI133"/>
  <c r="AD133"/>
  <c r="P133"/>
  <c r="K133"/>
  <c r="G133"/>
  <c r="C133"/>
  <c r="BR133"/>
  <c r="BE133"/>
  <c r="AX133"/>
  <c r="AL133"/>
  <c r="AE133"/>
  <c r="Q133"/>
  <c r="L133"/>
  <c r="H133"/>
  <c r="D133"/>
  <c r="BS133"/>
  <c r="BN133"/>
  <c r="AZ133"/>
  <c r="AM133"/>
  <c r="AF133"/>
  <c r="T133"/>
  <c r="M133"/>
  <c r="I133"/>
  <c r="E133"/>
  <c r="DW133"/>
  <c r="BV133"/>
  <c r="BO133"/>
  <c r="BA133"/>
  <c r="AV133"/>
  <c r="AH133"/>
  <c r="U133"/>
  <c r="N133"/>
  <c r="J133"/>
  <c r="F133"/>
  <c r="DX141"/>
  <c r="BW141"/>
  <c r="BP141"/>
  <c r="BD141"/>
  <c r="AW141"/>
  <c r="AI141"/>
  <c r="AD141"/>
  <c r="P141"/>
  <c r="K141"/>
  <c r="G141"/>
  <c r="C141"/>
  <c r="BR141"/>
  <c r="BE141"/>
  <c r="AX141"/>
  <c r="AL141"/>
  <c r="AE141"/>
  <c r="Q141"/>
  <c r="L141"/>
  <c r="H141"/>
  <c r="D141"/>
  <c r="BS141"/>
  <c r="BN141"/>
  <c r="AZ141"/>
  <c r="AM141"/>
  <c r="AF141"/>
  <c r="T141"/>
  <c r="M141"/>
  <c r="I141"/>
  <c r="E141"/>
  <c r="DW141"/>
  <c r="BV141"/>
  <c r="BO141"/>
  <c r="BA141"/>
  <c r="AV141"/>
  <c r="AH141"/>
  <c r="U141"/>
  <c r="N141"/>
  <c r="J141"/>
  <c r="F141"/>
  <c r="E93"/>
  <c r="I93"/>
  <c r="M93"/>
  <c r="T93"/>
  <c r="AF93"/>
  <c r="AM93"/>
  <c r="AZ93"/>
  <c r="BN93"/>
  <c r="BS93"/>
  <c r="F94"/>
  <c r="J94"/>
  <c r="N94"/>
  <c r="U94"/>
  <c r="AH94"/>
  <c r="AV94"/>
  <c r="BA94"/>
  <c r="BO94"/>
  <c r="BV94"/>
  <c r="E97"/>
  <c r="I97"/>
  <c r="M97"/>
  <c r="T97"/>
  <c r="AF97"/>
  <c r="AM97"/>
  <c r="AZ97"/>
  <c r="BN97"/>
  <c r="BS97"/>
  <c r="F98"/>
  <c r="J98"/>
  <c r="N98"/>
  <c r="U98"/>
  <c r="AH98"/>
  <c r="AV98"/>
  <c r="BA98"/>
  <c r="BO98"/>
  <c r="BV98"/>
  <c r="E101"/>
  <c r="I101"/>
  <c r="M101"/>
  <c r="T101"/>
  <c r="AF101"/>
  <c r="AM101"/>
  <c r="AZ101"/>
  <c r="BN101"/>
  <c r="BS101"/>
  <c r="F102"/>
  <c r="J102"/>
  <c r="N102"/>
  <c r="U102"/>
  <c r="AH102"/>
  <c r="AV102"/>
  <c r="BA102"/>
  <c r="BO102"/>
  <c r="BV102"/>
  <c r="E105"/>
  <c r="I105"/>
  <c r="M105"/>
  <c r="T105"/>
  <c r="AF105"/>
  <c r="AM105"/>
  <c r="AZ105"/>
  <c r="BN105"/>
  <c r="BS105"/>
  <c r="M106"/>
  <c r="AF106"/>
  <c r="AZ106"/>
  <c r="BS106"/>
  <c r="AF110"/>
  <c r="AZ110"/>
  <c r="BS110"/>
  <c r="AF114"/>
  <c r="AZ114"/>
  <c r="BS114"/>
  <c r="BR145"/>
  <c r="BE145"/>
  <c r="AX145"/>
  <c r="AL145"/>
  <c r="AE145"/>
  <c r="Q145"/>
  <c r="L145"/>
  <c r="H145"/>
  <c r="D145"/>
  <c r="BS145"/>
  <c r="BN145"/>
  <c r="AZ145"/>
  <c r="AM145"/>
  <c r="AF145"/>
  <c r="T145"/>
  <c r="M145"/>
  <c r="I145"/>
  <c r="E145"/>
  <c r="BS146"/>
  <c r="BN146"/>
  <c r="AZ146"/>
  <c r="AM146"/>
  <c r="AF146"/>
  <c r="T146"/>
  <c r="M146"/>
  <c r="I146"/>
  <c r="E146"/>
  <c r="DW146"/>
  <c r="BV146"/>
  <c r="BO146"/>
  <c r="BA146"/>
  <c r="AV146"/>
  <c r="AH146"/>
  <c r="U146"/>
  <c r="N146"/>
  <c r="J146"/>
  <c r="F146"/>
  <c r="DX148"/>
  <c r="BW148"/>
  <c r="BP148"/>
  <c r="BD148"/>
  <c r="AW148"/>
  <c r="AI148"/>
  <c r="AD148"/>
  <c r="P148"/>
  <c r="K148"/>
  <c r="G148"/>
  <c r="C148"/>
  <c r="BR148"/>
  <c r="BE148"/>
  <c r="AX148"/>
  <c r="AL148"/>
  <c r="AE148"/>
  <c r="Q148"/>
  <c r="L148"/>
  <c r="H148"/>
  <c r="D148"/>
  <c r="BR149"/>
  <c r="BE149"/>
  <c r="AX149"/>
  <c r="AL149"/>
  <c r="AE149"/>
  <c r="Q149"/>
  <c r="L149"/>
  <c r="H149"/>
  <c r="D149"/>
  <c r="BS149"/>
  <c r="BN149"/>
  <c r="AZ149"/>
  <c r="AM149"/>
  <c r="AF149"/>
  <c r="T149"/>
  <c r="M149"/>
  <c r="I149"/>
  <c r="E149"/>
  <c r="BS150"/>
  <c r="BN150"/>
  <c r="AZ150"/>
  <c r="AM150"/>
  <c r="AF150"/>
  <c r="T150"/>
  <c r="M150"/>
  <c r="I150"/>
  <c r="E150"/>
  <c r="DW150"/>
  <c r="BV150"/>
  <c r="BO150"/>
  <c r="BA150"/>
  <c r="AV150"/>
  <c r="AH150"/>
  <c r="U150"/>
  <c r="N150"/>
  <c r="J150"/>
  <c r="F150"/>
  <c r="DX152"/>
  <c r="BW152"/>
  <c r="BP152"/>
  <c r="BD152"/>
  <c r="AW152"/>
  <c r="AI152"/>
  <c r="AD152"/>
  <c r="P152"/>
  <c r="K152"/>
  <c r="G152"/>
  <c r="C152"/>
  <c r="BR152"/>
  <c r="BE152"/>
  <c r="AX152"/>
  <c r="AL152"/>
  <c r="AE152"/>
  <c r="Q152"/>
  <c r="L152"/>
  <c r="H152"/>
  <c r="D152"/>
  <c r="BR153"/>
  <c r="BE153"/>
  <c r="AX153"/>
  <c r="AL153"/>
  <c r="AE153"/>
  <c r="Q153"/>
  <c r="L153"/>
  <c r="H153"/>
  <c r="D153"/>
  <c r="BS153"/>
  <c r="BN153"/>
  <c r="AZ153"/>
  <c r="AM153"/>
  <c r="AF153"/>
  <c r="T153"/>
  <c r="M153"/>
  <c r="I153"/>
  <c r="E153"/>
  <c r="BS154"/>
  <c r="BN154"/>
  <c r="AZ154"/>
  <c r="AM154"/>
  <c r="AF154"/>
  <c r="T154"/>
  <c r="M154"/>
  <c r="I154"/>
  <c r="E154"/>
  <c r="DW154"/>
  <c r="BV154"/>
  <c r="BO154"/>
  <c r="BA154"/>
  <c r="AV154"/>
  <c r="AH154"/>
  <c r="U154"/>
  <c r="N154"/>
  <c r="J154"/>
  <c r="F154"/>
  <c r="DX156"/>
  <c r="BW156"/>
  <c r="BP156"/>
  <c r="BD156"/>
  <c r="AW156"/>
  <c r="AI156"/>
  <c r="AD156"/>
  <c r="P156"/>
  <c r="K156"/>
  <c r="G156"/>
  <c r="C156"/>
  <c r="BR156"/>
  <c r="BE156"/>
  <c r="AX156"/>
  <c r="AL156"/>
  <c r="AE156"/>
  <c r="Q156"/>
  <c r="L156"/>
  <c r="H156"/>
  <c r="D156"/>
  <c r="DW157"/>
  <c r="BV157"/>
  <c r="BO157"/>
  <c r="DX157"/>
  <c r="BW157"/>
  <c r="BP157"/>
  <c r="BR157"/>
  <c r="BE157"/>
  <c r="AX157"/>
  <c r="AL157"/>
  <c r="AE157"/>
  <c r="Q157"/>
  <c r="L157"/>
  <c r="H157"/>
  <c r="D157"/>
  <c r="BS157"/>
  <c r="BN157"/>
  <c r="AZ157"/>
  <c r="AM157"/>
  <c r="AF157"/>
  <c r="T157"/>
  <c r="M157"/>
  <c r="I157"/>
  <c r="E157"/>
  <c r="D123"/>
  <c r="H123"/>
  <c r="L123"/>
  <c r="Q123"/>
  <c r="AE123"/>
  <c r="AL123"/>
  <c r="AX123"/>
  <c r="BE123"/>
  <c r="BR123"/>
  <c r="E124"/>
  <c r="I124"/>
  <c r="M124"/>
  <c r="T124"/>
  <c r="AF124"/>
  <c r="AM124"/>
  <c r="AZ124"/>
  <c r="BN124"/>
  <c r="BS124"/>
  <c r="D127"/>
  <c r="H127"/>
  <c r="L127"/>
  <c r="Q127"/>
  <c r="AE127"/>
  <c r="AL127"/>
  <c r="AX127"/>
  <c r="BE127"/>
  <c r="BR127"/>
  <c r="E128"/>
  <c r="I128"/>
  <c r="M128"/>
  <c r="T128"/>
  <c r="AF128"/>
  <c r="AM128"/>
  <c r="AZ128"/>
  <c r="BN128"/>
  <c r="BS128"/>
  <c r="D131"/>
  <c r="H131"/>
  <c r="L131"/>
  <c r="Q131"/>
  <c r="AE131"/>
  <c r="AL131"/>
  <c r="AX131"/>
  <c r="BE131"/>
  <c r="BR131"/>
  <c r="E132"/>
  <c r="I132"/>
  <c r="M132"/>
  <c r="T132"/>
  <c r="AF132"/>
  <c r="AM132"/>
  <c r="AZ132"/>
  <c r="BN132"/>
  <c r="BS132"/>
  <c r="D135"/>
  <c r="H135"/>
  <c r="L135"/>
  <c r="Q135"/>
  <c r="AE135"/>
  <c r="AL135"/>
  <c r="AX135"/>
  <c r="BE135"/>
  <c r="BR135"/>
  <c r="E136"/>
  <c r="I136"/>
  <c r="M136"/>
  <c r="T136"/>
  <c r="AF136"/>
  <c r="AM136"/>
  <c r="AZ136"/>
  <c r="BN136"/>
  <c r="BS136"/>
  <c r="D139"/>
  <c r="H139"/>
  <c r="L139"/>
  <c r="Q139"/>
  <c r="AE139"/>
  <c r="AL139"/>
  <c r="AX139"/>
  <c r="BE139"/>
  <c r="BR139"/>
  <c r="E140"/>
  <c r="I140"/>
  <c r="M140"/>
  <c r="T140"/>
  <c r="AF140"/>
  <c r="AM140"/>
  <c r="AZ140"/>
  <c r="BN140"/>
  <c r="BS140"/>
  <c r="D143"/>
  <c r="H143"/>
  <c r="L143"/>
  <c r="Q143"/>
  <c r="AE143"/>
  <c r="AL143"/>
  <c r="AX143"/>
  <c r="BE143"/>
  <c r="BR143"/>
  <c r="E144"/>
  <c r="I144"/>
  <c r="M144"/>
  <c r="T144"/>
  <c r="AF144"/>
  <c r="AM144"/>
  <c r="AZ144"/>
  <c r="BO144"/>
  <c r="J145"/>
  <c r="U145"/>
  <c r="AV145"/>
  <c r="BO145"/>
  <c r="I147"/>
  <c r="T147"/>
  <c r="AM147"/>
  <c r="BN147"/>
  <c r="J148"/>
  <c r="U148"/>
  <c r="AV148"/>
  <c r="BO148"/>
  <c r="J149"/>
  <c r="U149"/>
  <c r="AV149"/>
  <c r="BO149"/>
  <c r="T151"/>
  <c r="AM151"/>
  <c r="BN151"/>
  <c r="J152"/>
  <c r="U152"/>
  <c r="AV152"/>
  <c r="BO152"/>
  <c r="J153"/>
  <c r="U153"/>
  <c r="AV153"/>
  <c r="BO153"/>
  <c r="AM155"/>
  <c r="BN155"/>
  <c r="J156"/>
  <c r="U156"/>
  <c r="AV156"/>
  <c r="BO156"/>
  <c r="J157"/>
  <c r="U157"/>
  <c r="AV157"/>
  <c r="DW147"/>
  <c r="BV147"/>
  <c r="BO147"/>
  <c r="BA147"/>
  <c r="AV147"/>
  <c r="AH147"/>
  <c r="U147"/>
  <c r="N147"/>
  <c r="J147"/>
  <c r="F147"/>
  <c r="DX147"/>
  <c r="BW147"/>
  <c r="BP147"/>
  <c r="BD147"/>
  <c r="AW147"/>
  <c r="AI147"/>
  <c r="AD147"/>
  <c r="P147"/>
  <c r="K147"/>
  <c r="G147"/>
  <c r="C147"/>
  <c r="DW151"/>
  <c r="BV151"/>
  <c r="BO151"/>
  <c r="BA151"/>
  <c r="AV151"/>
  <c r="AH151"/>
  <c r="U151"/>
  <c r="N151"/>
  <c r="J151"/>
  <c r="F151"/>
  <c r="DX151"/>
  <c r="BW151"/>
  <c r="BP151"/>
  <c r="BD151"/>
  <c r="AW151"/>
  <c r="AI151"/>
  <c r="AD151"/>
  <c r="P151"/>
  <c r="K151"/>
  <c r="G151"/>
  <c r="C151"/>
  <c r="DW155"/>
  <c r="BV155"/>
  <c r="BO155"/>
  <c r="BA155"/>
  <c r="AV155"/>
  <c r="AH155"/>
  <c r="U155"/>
  <c r="N155"/>
  <c r="J155"/>
  <c r="F155"/>
  <c r="DX155"/>
  <c r="BW155"/>
  <c r="BP155"/>
  <c r="BD155"/>
  <c r="AW155"/>
  <c r="AI155"/>
  <c r="AD155"/>
  <c r="P155"/>
  <c r="K155"/>
  <c r="G155"/>
  <c r="C155"/>
  <c r="BS171"/>
  <c r="BN171"/>
  <c r="AZ171"/>
  <c r="AM171"/>
  <c r="AF171"/>
  <c r="T171"/>
  <c r="M171"/>
  <c r="I171"/>
  <c r="E171"/>
  <c r="DX171"/>
  <c r="BW171"/>
  <c r="BP171"/>
  <c r="BD171"/>
  <c r="AW171"/>
  <c r="AI171"/>
  <c r="AD171"/>
  <c r="P171"/>
  <c r="K171"/>
  <c r="G171"/>
  <c r="C171"/>
  <c r="DW171"/>
  <c r="BV171"/>
  <c r="BA171"/>
  <c r="AH171"/>
  <c r="N171"/>
  <c r="F171"/>
  <c r="BE171"/>
  <c r="AL171"/>
  <c r="Q171"/>
  <c r="H171"/>
  <c r="BO171"/>
  <c r="AV171"/>
  <c r="U171"/>
  <c r="J171"/>
  <c r="BR171"/>
  <c r="AX171"/>
  <c r="AE171"/>
  <c r="L171"/>
  <c r="D171"/>
  <c r="C123"/>
  <c r="G123"/>
  <c r="K123"/>
  <c r="P123"/>
  <c r="AD123"/>
  <c r="AI123"/>
  <c r="AW123"/>
  <c r="BD123"/>
  <c r="BP123"/>
  <c r="BW123"/>
  <c r="DX123"/>
  <c r="D124"/>
  <c r="H124"/>
  <c r="L124"/>
  <c r="Q124"/>
  <c r="AE124"/>
  <c r="AL124"/>
  <c r="AX124"/>
  <c r="BE124"/>
  <c r="BR124"/>
  <c r="C127"/>
  <c r="G127"/>
  <c r="K127"/>
  <c r="P127"/>
  <c r="AD127"/>
  <c r="AI127"/>
  <c r="AW127"/>
  <c r="BD127"/>
  <c r="BP127"/>
  <c r="BW127"/>
  <c r="DX127"/>
  <c r="D128"/>
  <c r="H128"/>
  <c r="L128"/>
  <c r="Q128"/>
  <c r="AE128"/>
  <c r="AL128"/>
  <c r="AX128"/>
  <c r="BE128"/>
  <c r="BR128"/>
  <c r="C131"/>
  <c r="G131"/>
  <c r="K131"/>
  <c r="P131"/>
  <c r="AD131"/>
  <c r="AI131"/>
  <c r="AW131"/>
  <c r="BD131"/>
  <c r="BP131"/>
  <c r="BW131"/>
  <c r="DX131"/>
  <c r="D132"/>
  <c r="H132"/>
  <c r="L132"/>
  <c r="Q132"/>
  <c r="AE132"/>
  <c r="AL132"/>
  <c r="AX132"/>
  <c r="BE132"/>
  <c r="BR132"/>
  <c r="C135"/>
  <c r="G135"/>
  <c r="K135"/>
  <c r="P135"/>
  <c r="AD135"/>
  <c r="AI135"/>
  <c r="AW135"/>
  <c r="BD135"/>
  <c r="BP135"/>
  <c r="BW135"/>
  <c r="DX135"/>
  <c r="D136"/>
  <c r="H136"/>
  <c r="L136"/>
  <c r="Q136"/>
  <c r="AE136"/>
  <c r="AL136"/>
  <c r="AX136"/>
  <c r="BE136"/>
  <c r="BR136"/>
  <c r="C139"/>
  <c r="G139"/>
  <c r="K139"/>
  <c r="P139"/>
  <c r="AD139"/>
  <c r="AI139"/>
  <c r="AW139"/>
  <c r="BD139"/>
  <c r="BP139"/>
  <c r="BW139"/>
  <c r="DX139"/>
  <c r="D140"/>
  <c r="H140"/>
  <c r="L140"/>
  <c r="Q140"/>
  <c r="AE140"/>
  <c r="AL140"/>
  <c r="AX140"/>
  <c r="BE140"/>
  <c r="BR140"/>
  <c r="C143"/>
  <c r="G143"/>
  <c r="K143"/>
  <c r="P143"/>
  <c r="AD143"/>
  <c r="AI143"/>
  <c r="AW143"/>
  <c r="BD143"/>
  <c r="BP143"/>
  <c r="BW143"/>
  <c r="DX143"/>
  <c r="D144"/>
  <c r="H144"/>
  <c r="L144"/>
  <c r="Q144"/>
  <c r="AE144"/>
  <c r="AL144"/>
  <c r="AX144"/>
  <c r="BN144"/>
  <c r="I148"/>
  <c r="T148"/>
  <c r="AM148"/>
  <c r="BN148"/>
  <c r="P149"/>
  <c r="AI149"/>
  <c r="BD149"/>
  <c r="BW149"/>
  <c r="DX149"/>
  <c r="I152"/>
  <c r="T152"/>
  <c r="AM152"/>
  <c r="BN152"/>
  <c r="G153"/>
  <c r="P153"/>
  <c r="AI153"/>
  <c r="BD153"/>
  <c r="BW153"/>
  <c r="DX153"/>
  <c r="I156"/>
  <c r="T156"/>
  <c r="AM156"/>
  <c r="BN156"/>
  <c r="G157"/>
  <c r="P157"/>
  <c r="AI157"/>
  <c r="BD157"/>
  <c r="BR159"/>
  <c r="BE159"/>
  <c r="AX159"/>
  <c r="AL159"/>
  <c r="AE159"/>
  <c r="Q159"/>
  <c r="L159"/>
  <c r="H159"/>
  <c r="D159"/>
  <c r="BS159"/>
  <c r="BN159"/>
  <c r="AZ159"/>
  <c r="AM159"/>
  <c r="AF159"/>
  <c r="T159"/>
  <c r="M159"/>
  <c r="I159"/>
  <c r="E159"/>
  <c r="DW159"/>
  <c r="BV159"/>
  <c r="BO159"/>
  <c r="BA159"/>
  <c r="AV159"/>
  <c r="AH159"/>
  <c r="U159"/>
  <c r="N159"/>
  <c r="J159"/>
  <c r="F159"/>
  <c r="DX159"/>
  <c r="BW159"/>
  <c r="BP159"/>
  <c r="BD159"/>
  <c r="AW159"/>
  <c r="AI159"/>
  <c r="AD159"/>
  <c r="P159"/>
  <c r="K159"/>
  <c r="G159"/>
  <c r="C159"/>
  <c r="F123"/>
  <c r="J123"/>
  <c r="N123"/>
  <c r="U123"/>
  <c r="AH123"/>
  <c r="AV123"/>
  <c r="BA123"/>
  <c r="BO123"/>
  <c r="BV123"/>
  <c r="DW123"/>
  <c r="C124"/>
  <c r="G124"/>
  <c r="K124"/>
  <c r="P124"/>
  <c r="AD124"/>
  <c r="AI124"/>
  <c r="AW124"/>
  <c r="BD124"/>
  <c r="BP124"/>
  <c r="BW124"/>
  <c r="DX124"/>
  <c r="F127"/>
  <c r="J127"/>
  <c r="N127"/>
  <c r="U127"/>
  <c r="AH127"/>
  <c r="AV127"/>
  <c r="BA127"/>
  <c r="BO127"/>
  <c r="BV127"/>
  <c r="DW127"/>
  <c r="C128"/>
  <c r="G128"/>
  <c r="K128"/>
  <c r="P128"/>
  <c r="AD128"/>
  <c r="AI128"/>
  <c r="AW128"/>
  <c r="BD128"/>
  <c r="BP128"/>
  <c r="BW128"/>
  <c r="DX128"/>
  <c r="F131"/>
  <c r="J131"/>
  <c r="N131"/>
  <c r="U131"/>
  <c r="AH131"/>
  <c r="AV131"/>
  <c r="BA131"/>
  <c r="BO131"/>
  <c r="BV131"/>
  <c r="DW131"/>
  <c r="C132"/>
  <c r="G132"/>
  <c r="K132"/>
  <c r="P132"/>
  <c r="AD132"/>
  <c r="AI132"/>
  <c r="AW132"/>
  <c r="BD132"/>
  <c r="BP132"/>
  <c r="BW132"/>
  <c r="DX132"/>
  <c r="F135"/>
  <c r="J135"/>
  <c r="N135"/>
  <c r="U135"/>
  <c r="AH135"/>
  <c r="AV135"/>
  <c r="BA135"/>
  <c r="BO135"/>
  <c r="BV135"/>
  <c r="DW135"/>
  <c r="C136"/>
  <c r="G136"/>
  <c r="K136"/>
  <c r="P136"/>
  <c r="AD136"/>
  <c r="AI136"/>
  <c r="AW136"/>
  <c r="BD136"/>
  <c r="BP136"/>
  <c r="BW136"/>
  <c r="DX136"/>
  <c r="F139"/>
  <c r="J139"/>
  <c r="N139"/>
  <c r="U139"/>
  <c r="AH139"/>
  <c r="AV139"/>
  <c r="BA139"/>
  <c r="BO139"/>
  <c r="BV139"/>
  <c r="DW139"/>
  <c r="C140"/>
  <c r="G140"/>
  <c r="K140"/>
  <c r="P140"/>
  <c r="AD140"/>
  <c r="AI140"/>
  <c r="AW140"/>
  <c r="BD140"/>
  <c r="BP140"/>
  <c r="BW140"/>
  <c r="DX140"/>
  <c r="F143"/>
  <c r="J143"/>
  <c r="N143"/>
  <c r="U143"/>
  <c r="AH143"/>
  <c r="AV143"/>
  <c r="BA143"/>
  <c r="BO143"/>
  <c r="BV143"/>
  <c r="DW143"/>
  <c r="C144"/>
  <c r="G144"/>
  <c r="K144"/>
  <c r="P144"/>
  <c r="AD144"/>
  <c r="AI144"/>
  <c r="AW144"/>
  <c r="BD144"/>
  <c r="BV144"/>
  <c r="DX144"/>
  <c r="BW144"/>
  <c r="BP144"/>
  <c r="BR144"/>
  <c r="BE144"/>
  <c r="DX158"/>
  <c r="BW158"/>
  <c r="BP158"/>
  <c r="BD158"/>
  <c r="AW158"/>
  <c r="AI158"/>
  <c r="AD158"/>
  <c r="P158"/>
  <c r="K158"/>
  <c r="G158"/>
  <c r="C158"/>
  <c r="BR158"/>
  <c r="BE158"/>
  <c r="AX158"/>
  <c r="AL158"/>
  <c r="AE158"/>
  <c r="Q158"/>
  <c r="L158"/>
  <c r="H158"/>
  <c r="D158"/>
  <c r="BS158"/>
  <c r="BN158"/>
  <c r="AZ158"/>
  <c r="AM158"/>
  <c r="AF158"/>
  <c r="T158"/>
  <c r="M158"/>
  <c r="I158"/>
  <c r="E158"/>
  <c r="DW158"/>
  <c r="BV158"/>
  <c r="BO158"/>
  <c r="BA158"/>
  <c r="AV158"/>
  <c r="AH158"/>
  <c r="U158"/>
  <c r="N158"/>
  <c r="J158"/>
  <c r="F158"/>
  <c r="E123"/>
  <c r="I123"/>
  <c r="M123"/>
  <c r="T123"/>
  <c r="AF123"/>
  <c r="AM123"/>
  <c r="AZ123"/>
  <c r="BN123"/>
  <c r="BS123"/>
  <c r="F124"/>
  <c r="J124"/>
  <c r="N124"/>
  <c r="U124"/>
  <c r="AH124"/>
  <c r="AV124"/>
  <c r="BA124"/>
  <c r="BO124"/>
  <c r="BV124"/>
  <c r="E127"/>
  <c r="I127"/>
  <c r="M127"/>
  <c r="T127"/>
  <c r="AF127"/>
  <c r="AM127"/>
  <c r="AZ127"/>
  <c r="BN127"/>
  <c r="BS127"/>
  <c r="F128"/>
  <c r="J128"/>
  <c r="N128"/>
  <c r="U128"/>
  <c r="AH128"/>
  <c r="AV128"/>
  <c r="BA128"/>
  <c r="BO128"/>
  <c r="BV128"/>
  <c r="E131"/>
  <c r="I131"/>
  <c r="M131"/>
  <c r="T131"/>
  <c r="AF131"/>
  <c r="AM131"/>
  <c r="AZ131"/>
  <c r="BN131"/>
  <c r="BS131"/>
  <c r="F132"/>
  <c r="J132"/>
  <c r="N132"/>
  <c r="U132"/>
  <c r="AH132"/>
  <c r="AV132"/>
  <c r="BA132"/>
  <c r="BO132"/>
  <c r="BV132"/>
  <c r="E135"/>
  <c r="I135"/>
  <c r="M135"/>
  <c r="T135"/>
  <c r="AF135"/>
  <c r="AM135"/>
  <c r="AZ135"/>
  <c r="BN135"/>
  <c r="BS135"/>
  <c r="F136"/>
  <c r="J136"/>
  <c r="N136"/>
  <c r="U136"/>
  <c r="AH136"/>
  <c r="AV136"/>
  <c r="BA136"/>
  <c r="BO136"/>
  <c r="BV136"/>
  <c r="E139"/>
  <c r="I139"/>
  <c r="M139"/>
  <c r="T139"/>
  <c r="AF139"/>
  <c r="AM139"/>
  <c r="AZ139"/>
  <c r="BN139"/>
  <c r="BS139"/>
  <c r="F140"/>
  <c r="J140"/>
  <c r="N140"/>
  <c r="U140"/>
  <c r="AH140"/>
  <c r="AV140"/>
  <c r="BA140"/>
  <c r="BO140"/>
  <c r="BV140"/>
  <c r="E143"/>
  <c r="I143"/>
  <c r="M143"/>
  <c r="T143"/>
  <c r="AF143"/>
  <c r="AM143"/>
  <c r="AZ143"/>
  <c r="BN143"/>
  <c r="BS143"/>
  <c r="F144"/>
  <c r="J144"/>
  <c r="N144"/>
  <c r="U144"/>
  <c r="AH144"/>
  <c r="AV144"/>
  <c r="BA144"/>
  <c r="BS144"/>
  <c r="DX165"/>
  <c r="BW165"/>
  <c r="BP165"/>
  <c r="BD165"/>
  <c r="AW165"/>
  <c r="AI165"/>
  <c r="AD165"/>
  <c r="P165"/>
  <c r="K165"/>
  <c r="G165"/>
  <c r="C165"/>
  <c r="BS165"/>
  <c r="BN165"/>
  <c r="AZ165"/>
  <c r="AM165"/>
  <c r="AF165"/>
  <c r="T165"/>
  <c r="M165"/>
  <c r="I165"/>
  <c r="E165"/>
  <c r="DX173"/>
  <c r="BW173"/>
  <c r="BP173"/>
  <c r="BD173"/>
  <c r="AW173"/>
  <c r="AI173"/>
  <c r="AD173"/>
  <c r="P173"/>
  <c r="K173"/>
  <c r="G173"/>
  <c r="C173"/>
  <c r="BS173"/>
  <c r="BN173"/>
  <c r="AZ173"/>
  <c r="AM173"/>
  <c r="AF173"/>
  <c r="T173"/>
  <c r="M173"/>
  <c r="I173"/>
  <c r="E173"/>
  <c r="D160"/>
  <c r="H160"/>
  <c r="L160"/>
  <c r="Q160"/>
  <c r="AE160"/>
  <c r="AL160"/>
  <c r="AX160"/>
  <c r="BE160"/>
  <c r="BR160"/>
  <c r="E161"/>
  <c r="I161"/>
  <c r="M161"/>
  <c r="T161"/>
  <c r="AF161"/>
  <c r="AM161"/>
  <c r="AZ161"/>
  <c r="BN161"/>
  <c r="BS161"/>
  <c r="F162"/>
  <c r="J162"/>
  <c r="N162"/>
  <c r="U162"/>
  <c r="AH162"/>
  <c r="AV162"/>
  <c r="BA162"/>
  <c r="BO162"/>
  <c r="BV162"/>
  <c r="DW162"/>
  <c r="C163"/>
  <c r="H163"/>
  <c r="N163"/>
  <c r="AD163"/>
  <c r="AL163"/>
  <c r="BA163"/>
  <c r="BP163"/>
  <c r="J165"/>
  <c r="U165"/>
  <c r="AV165"/>
  <c r="BO165"/>
  <c r="H167"/>
  <c r="Q167"/>
  <c r="AL167"/>
  <c r="BE167"/>
  <c r="F169"/>
  <c r="N169"/>
  <c r="AH169"/>
  <c r="BA169"/>
  <c r="BV169"/>
  <c r="DW169"/>
  <c r="J173"/>
  <c r="U173"/>
  <c r="AV173"/>
  <c r="BO173"/>
  <c r="H175"/>
  <c r="Q175"/>
  <c r="AL175"/>
  <c r="BE175"/>
  <c r="F177"/>
  <c r="N177"/>
  <c r="AH177"/>
  <c r="BE177"/>
  <c r="BS163"/>
  <c r="BN163"/>
  <c r="AZ163"/>
  <c r="AM163"/>
  <c r="AF163"/>
  <c r="T163"/>
  <c r="M163"/>
  <c r="I163"/>
  <c r="E163"/>
  <c r="DX163"/>
  <c r="BW163"/>
  <c r="DW164"/>
  <c r="BV164"/>
  <c r="BO164"/>
  <c r="BA164"/>
  <c r="AV164"/>
  <c r="AH164"/>
  <c r="U164"/>
  <c r="N164"/>
  <c r="J164"/>
  <c r="F164"/>
  <c r="BR164"/>
  <c r="BE164"/>
  <c r="AX164"/>
  <c r="AL164"/>
  <c r="AE164"/>
  <c r="Q164"/>
  <c r="L164"/>
  <c r="H164"/>
  <c r="D164"/>
  <c r="C160"/>
  <c r="G160"/>
  <c r="K160"/>
  <c r="P160"/>
  <c r="AD160"/>
  <c r="AI160"/>
  <c r="AW160"/>
  <c r="BD160"/>
  <c r="BP160"/>
  <c r="BW160"/>
  <c r="DX160"/>
  <c r="D161"/>
  <c r="H161"/>
  <c r="L161"/>
  <c r="Q161"/>
  <c r="AE161"/>
  <c r="AL161"/>
  <c r="AX161"/>
  <c r="BE161"/>
  <c r="BR161"/>
  <c r="E162"/>
  <c r="I162"/>
  <c r="M162"/>
  <c r="T162"/>
  <c r="AF162"/>
  <c r="AM162"/>
  <c r="AZ162"/>
  <c r="BN162"/>
  <c r="BS162"/>
  <c r="G163"/>
  <c r="L163"/>
  <c r="U163"/>
  <c r="AI163"/>
  <c r="AX163"/>
  <c r="BO163"/>
  <c r="H165"/>
  <c r="Q165"/>
  <c r="AL165"/>
  <c r="BE165"/>
  <c r="F167"/>
  <c r="N167"/>
  <c r="AH167"/>
  <c r="BA167"/>
  <c r="BV167"/>
  <c r="DW167"/>
  <c r="D169"/>
  <c r="L169"/>
  <c r="AE169"/>
  <c r="AX169"/>
  <c r="BR169"/>
  <c r="H173"/>
  <c r="Q173"/>
  <c r="AL173"/>
  <c r="BE173"/>
  <c r="F175"/>
  <c r="N175"/>
  <c r="AH175"/>
  <c r="BA175"/>
  <c r="BV175"/>
  <c r="DW175"/>
  <c r="D177"/>
  <c r="L177"/>
  <c r="AE177"/>
  <c r="AX177"/>
  <c r="DX169"/>
  <c r="BW169"/>
  <c r="BP169"/>
  <c r="BD169"/>
  <c r="AW169"/>
  <c r="AI169"/>
  <c r="AD169"/>
  <c r="P169"/>
  <c r="K169"/>
  <c r="G169"/>
  <c r="C169"/>
  <c r="BS169"/>
  <c r="BN169"/>
  <c r="AZ169"/>
  <c r="AM169"/>
  <c r="AF169"/>
  <c r="T169"/>
  <c r="M169"/>
  <c r="I169"/>
  <c r="E169"/>
  <c r="DW177"/>
  <c r="BV177"/>
  <c r="BO177"/>
  <c r="BA177"/>
  <c r="DX177"/>
  <c r="BW177"/>
  <c r="BP177"/>
  <c r="BD177"/>
  <c r="AW177"/>
  <c r="AI177"/>
  <c r="AD177"/>
  <c r="P177"/>
  <c r="K177"/>
  <c r="G177"/>
  <c r="C177"/>
  <c r="BS177"/>
  <c r="BN177"/>
  <c r="AZ177"/>
  <c r="AM177"/>
  <c r="AF177"/>
  <c r="T177"/>
  <c r="M177"/>
  <c r="I177"/>
  <c r="E177"/>
  <c r="F160"/>
  <c r="J160"/>
  <c r="N160"/>
  <c r="U160"/>
  <c r="AH160"/>
  <c r="AV160"/>
  <c r="BA160"/>
  <c r="BO160"/>
  <c r="BV160"/>
  <c r="DW160"/>
  <c r="C161"/>
  <c r="G161"/>
  <c r="K161"/>
  <c r="P161"/>
  <c r="AD161"/>
  <c r="AI161"/>
  <c r="AW161"/>
  <c r="BD161"/>
  <c r="BP161"/>
  <c r="BW161"/>
  <c r="DX161"/>
  <c r="D167"/>
  <c r="L167"/>
  <c r="AE167"/>
  <c r="AX167"/>
  <c r="BR167"/>
  <c r="J169"/>
  <c r="U169"/>
  <c r="AV169"/>
  <c r="BO169"/>
  <c r="D175"/>
  <c r="L175"/>
  <c r="AE175"/>
  <c r="AX175"/>
  <c r="BR175"/>
  <c r="J177"/>
  <c r="U177"/>
  <c r="AV177"/>
  <c r="BS167"/>
  <c r="BN167"/>
  <c r="AZ167"/>
  <c r="AM167"/>
  <c r="AF167"/>
  <c r="T167"/>
  <c r="M167"/>
  <c r="I167"/>
  <c r="E167"/>
  <c r="DX167"/>
  <c r="BW167"/>
  <c r="BP167"/>
  <c r="BD167"/>
  <c r="AW167"/>
  <c r="AI167"/>
  <c r="AD167"/>
  <c r="P167"/>
  <c r="K167"/>
  <c r="G167"/>
  <c r="C167"/>
  <c r="BS175"/>
  <c r="BN175"/>
  <c r="AZ175"/>
  <c r="AM175"/>
  <c r="AF175"/>
  <c r="T175"/>
  <c r="M175"/>
  <c r="I175"/>
  <c r="E175"/>
  <c r="DX175"/>
  <c r="BW175"/>
  <c r="BP175"/>
  <c r="BD175"/>
  <c r="AW175"/>
  <c r="AI175"/>
  <c r="AD175"/>
  <c r="P175"/>
  <c r="K175"/>
  <c r="G175"/>
  <c r="C175"/>
  <c r="DW181"/>
  <c r="BV181"/>
  <c r="BO181"/>
  <c r="BA181"/>
  <c r="AV181"/>
  <c r="AH181"/>
  <c r="U181"/>
  <c r="N181"/>
  <c r="J181"/>
  <c r="F181"/>
  <c r="DX181"/>
  <c r="BW181"/>
  <c r="BP181"/>
  <c r="BD181"/>
  <c r="AW181"/>
  <c r="AI181"/>
  <c r="AD181"/>
  <c r="P181"/>
  <c r="K181"/>
  <c r="G181"/>
  <c r="C181"/>
  <c r="BR181"/>
  <c r="BE181"/>
  <c r="AX181"/>
  <c r="AL181"/>
  <c r="AE181"/>
  <c r="Q181"/>
  <c r="L181"/>
  <c r="H181"/>
  <c r="D181"/>
  <c r="BS181"/>
  <c r="BN181"/>
  <c r="AZ181"/>
  <c r="AM181"/>
  <c r="AF181"/>
  <c r="T181"/>
  <c r="M181"/>
  <c r="I181"/>
  <c r="E181"/>
  <c r="E160"/>
  <c r="I160"/>
  <c r="M160"/>
  <c r="T160"/>
  <c r="AF160"/>
  <c r="AM160"/>
  <c r="AZ160"/>
  <c r="BN160"/>
  <c r="BS160"/>
  <c r="F161"/>
  <c r="J161"/>
  <c r="N161"/>
  <c r="U161"/>
  <c r="AH161"/>
  <c r="AV161"/>
  <c r="BA161"/>
  <c r="BO161"/>
  <c r="BV161"/>
  <c r="J167"/>
  <c r="U167"/>
  <c r="AV167"/>
  <c r="BO167"/>
  <c r="H169"/>
  <c r="Q169"/>
  <c r="AL169"/>
  <c r="BE169"/>
  <c r="J175"/>
  <c r="U175"/>
  <c r="AV175"/>
  <c r="BO175"/>
  <c r="H177"/>
  <c r="Q177"/>
  <c r="AL177"/>
  <c r="BR177"/>
  <c r="BS199"/>
  <c r="BN199"/>
  <c r="AZ199"/>
  <c r="AM199"/>
  <c r="AF199"/>
  <c r="T199"/>
  <c r="M199"/>
  <c r="I199"/>
  <c r="E199"/>
  <c r="DW199"/>
  <c r="BV199"/>
  <c r="BO199"/>
  <c r="BA199"/>
  <c r="AV199"/>
  <c r="AH199"/>
  <c r="U199"/>
  <c r="N199"/>
  <c r="J199"/>
  <c r="F199"/>
  <c r="DX199"/>
  <c r="BW199"/>
  <c r="BP199"/>
  <c r="BD199"/>
  <c r="AW199"/>
  <c r="AI199"/>
  <c r="AD199"/>
  <c r="P199"/>
  <c r="K199"/>
  <c r="G199"/>
  <c r="C199"/>
  <c r="BR199"/>
  <c r="BE199"/>
  <c r="AX199"/>
  <c r="AL199"/>
  <c r="AE199"/>
  <c r="Q199"/>
  <c r="L199"/>
  <c r="H199"/>
  <c r="D199"/>
  <c r="F166"/>
  <c r="J166"/>
  <c r="N166"/>
  <c r="U166"/>
  <c r="AH166"/>
  <c r="AV166"/>
  <c r="BA166"/>
  <c r="BO166"/>
  <c r="BV166"/>
  <c r="DW166"/>
  <c r="D168"/>
  <c r="H168"/>
  <c r="L168"/>
  <c r="Q168"/>
  <c r="AE168"/>
  <c r="AL168"/>
  <c r="AX168"/>
  <c r="BE168"/>
  <c r="BR168"/>
  <c r="F170"/>
  <c r="J170"/>
  <c r="N170"/>
  <c r="U170"/>
  <c r="AH170"/>
  <c r="AV170"/>
  <c r="BA170"/>
  <c r="BO170"/>
  <c r="BV170"/>
  <c r="DW170"/>
  <c r="D172"/>
  <c r="H172"/>
  <c r="L172"/>
  <c r="Q172"/>
  <c r="AE172"/>
  <c r="AL172"/>
  <c r="AX172"/>
  <c r="BE172"/>
  <c r="BR172"/>
  <c r="F174"/>
  <c r="J174"/>
  <c r="N174"/>
  <c r="U174"/>
  <c r="AH174"/>
  <c r="AV174"/>
  <c r="BA174"/>
  <c r="BO174"/>
  <c r="BV174"/>
  <c r="DW174"/>
  <c r="D176"/>
  <c r="H176"/>
  <c r="L176"/>
  <c r="Q176"/>
  <c r="AE176"/>
  <c r="AL176"/>
  <c r="AX176"/>
  <c r="BE176"/>
  <c r="BR176"/>
  <c r="F178"/>
  <c r="J178"/>
  <c r="N178"/>
  <c r="U178"/>
  <c r="AH178"/>
  <c r="AV178"/>
  <c r="BA178"/>
  <c r="BO178"/>
  <c r="BV178"/>
  <c r="DW178"/>
  <c r="C179"/>
  <c r="G179"/>
  <c r="K179"/>
  <c r="P179"/>
  <c r="AD179"/>
  <c r="AI179"/>
  <c r="AW179"/>
  <c r="BD179"/>
  <c r="BP179"/>
  <c r="BW179"/>
  <c r="DX179"/>
  <c r="D180"/>
  <c r="H180"/>
  <c r="L180"/>
  <c r="Q180"/>
  <c r="AE180"/>
  <c r="AL180"/>
  <c r="AX180"/>
  <c r="BE180"/>
  <c r="BR180"/>
  <c r="F182"/>
  <c r="J182"/>
  <c r="N182"/>
  <c r="U182"/>
  <c r="AH182"/>
  <c r="AV182"/>
  <c r="BA182"/>
  <c r="BO182"/>
  <c r="BV182"/>
  <c r="DW182"/>
  <c r="C183"/>
  <c r="G183"/>
  <c r="K183"/>
  <c r="P183"/>
  <c r="AD183"/>
  <c r="AI183"/>
  <c r="AW183"/>
  <c r="BD183"/>
  <c r="BP183"/>
  <c r="BW183"/>
  <c r="DX183"/>
  <c r="D184"/>
  <c r="H184"/>
  <c r="L184"/>
  <c r="Q184"/>
  <c r="AE184"/>
  <c r="AL184"/>
  <c r="AX184"/>
  <c r="BE184"/>
  <c r="BR184"/>
  <c r="E185"/>
  <c r="I185"/>
  <c r="M185"/>
  <c r="T185"/>
  <c r="AF185"/>
  <c r="AM185"/>
  <c r="BN185"/>
  <c r="DW185"/>
  <c r="D187"/>
  <c r="AE187"/>
  <c r="N189"/>
  <c r="BA189"/>
  <c r="DW189"/>
  <c r="D191"/>
  <c r="AE191"/>
  <c r="BS187"/>
  <c r="BN187"/>
  <c r="AZ187"/>
  <c r="AM187"/>
  <c r="AF187"/>
  <c r="T187"/>
  <c r="M187"/>
  <c r="I187"/>
  <c r="E187"/>
  <c r="DW187"/>
  <c r="BV187"/>
  <c r="BO187"/>
  <c r="BA187"/>
  <c r="AV187"/>
  <c r="AH187"/>
  <c r="U187"/>
  <c r="N187"/>
  <c r="J187"/>
  <c r="F187"/>
  <c r="DX187"/>
  <c r="BW187"/>
  <c r="BP187"/>
  <c r="BD187"/>
  <c r="AW187"/>
  <c r="AI187"/>
  <c r="AD187"/>
  <c r="P187"/>
  <c r="K187"/>
  <c r="G187"/>
  <c r="C187"/>
  <c r="BS191"/>
  <c r="BN191"/>
  <c r="AZ191"/>
  <c r="AM191"/>
  <c r="AF191"/>
  <c r="T191"/>
  <c r="M191"/>
  <c r="I191"/>
  <c r="E191"/>
  <c r="DW191"/>
  <c r="BV191"/>
  <c r="BO191"/>
  <c r="BA191"/>
  <c r="AV191"/>
  <c r="AH191"/>
  <c r="U191"/>
  <c r="N191"/>
  <c r="J191"/>
  <c r="F191"/>
  <c r="DX191"/>
  <c r="BW191"/>
  <c r="BP191"/>
  <c r="BD191"/>
  <c r="AW191"/>
  <c r="AI191"/>
  <c r="AD191"/>
  <c r="P191"/>
  <c r="K191"/>
  <c r="G191"/>
  <c r="C191"/>
  <c r="F179"/>
  <c r="J179"/>
  <c r="N179"/>
  <c r="U179"/>
  <c r="AH179"/>
  <c r="AV179"/>
  <c r="BA179"/>
  <c r="BO179"/>
  <c r="BV179"/>
  <c r="DW179"/>
  <c r="F183"/>
  <c r="J183"/>
  <c r="N183"/>
  <c r="U183"/>
  <c r="AH183"/>
  <c r="AV183"/>
  <c r="BA183"/>
  <c r="BO183"/>
  <c r="BV183"/>
  <c r="DW183"/>
  <c r="D166"/>
  <c r="H166"/>
  <c r="L166"/>
  <c r="Q166"/>
  <c r="AE166"/>
  <c r="AL166"/>
  <c r="AX166"/>
  <c r="BE166"/>
  <c r="BR166"/>
  <c r="F168"/>
  <c r="J168"/>
  <c r="N168"/>
  <c r="U168"/>
  <c r="AH168"/>
  <c r="AV168"/>
  <c r="BA168"/>
  <c r="BO168"/>
  <c r="BV168"/>
  <c r="D170"/>
  <c r="H170"/>
  <c r="L170"/>
  <c r="Q170"/>
  <c r="AE170"/>
  <c r="AL170"/>
  <c r="AX170"/>
  <c r="BE170"/>
  <c r="BR170"/>
  <c r="F172"/>
  <c r="J172"/>
  <c r="N172"/>
  <c r="U172"/>
  <c r="AH172"/>
  <c r="AV172"/>
  <c r="BA172"/>
  <c r="BO172"/>
  <c r="BV172"/>
  <c r="D174"/>
  <c r="H174"/>
  <c r="L174"/>
  <c r="Q174"/>
  <c r="AE174"/>
  <c r="AL174"/>
  <c r="AX174"/>
  <c r="BE174"/>
  <c r="BR174"/>
  <c r="F176"/>
  <c r="J176"/>
  <c r="N176"/>
  <c r="U176"/>
  <c r="AH176"/>
  <c r="AV176"/>
  <c r="BA176"/>
  <c r="BO176"/>
  <c r="BV176"/>
  <c r="D178"/>
  <c r="H178"/>
  <c r="L178"/>
  <c r="Q178"/>
  <c r="AE178"/>
  <c r="AL178"/>
  <c r="AX178"/>
  <c r="BE178"/>
  <c r="BR178"/>
  <c r="E179"/>
  <c r="I179"/>
  <c r="M179"/>
  <c r="T179"/>
  <c r="AF179"/>
  <c r="AM179"/>
  <c r="AZ179"/>
  <c r="BN179"/>
  <c r="BS179"/>
  <c r="F180"/>
  <c r="J180"/>
  <c r="N180"/>
  <c r="U180"/>
  <c r="AH180"/>
  <c r="AV180"/>
  <c r="BA180"/>
  <c r="BO180"/>
  <c r="BV180"/>
  <c r="D182"/>
  <c r="H182"/>
  <c r="L182"/>
  <c r="Q182"/>
  <c r="AE182"/>
  <c r="AL182"/>
  <c r="AX182"/>
  <c r="BE182"/>
  <c r="BR182"/>
  <c r="E183"/>
  <c r="I183"/>
  <c r="M183"/>
  <c r="T183"/>
  <c r="AF183"/>
  <c r="AM183"/>
  <c r="AZ183"/>
  <c r="BN183"/>
  <c r="BS183"/>
  <c r="F184"/>
  <c r="J184"/>
  <c r="N184"/>
  <c r="U184"/>
  <c r="AH184"/>
  <c r="AV184"/>
  <c r="BA184"/>
  <c r="BO184"/>
  <c r="BV184"/>
  <c r="C185"/>
  <c r="G185"/>
  <c r="K185"/>
  <c r="P185"/>
  <c r="AD185"/>
  <c r="AI185"/>
  <c r="AZ185"/>
  <c r="L187"/>
  <c r="AX187"/>
  <c r="F189"/>
  <c r="AH189"/>
  <c r="L191"/>
  <c r="AX191"/>
  <c r="DX185"/>
  <c r="BW185"/>
  <c r="BP185"/>
  <c r="BD185"/>
  <c r="AW185"/>
  <c r="BR185"/>
  <c r="BE185"/>
  <c r="AX185"/>
  <c r="BS185"/>
  <c r="DX189"/>
  <c r="BW189"/>
  <c r="BP189"/>
  <c r="BD189"/>
  <c r="AW189"/>
  <c r="AI189"/>
  <c r="AD189"/>
  <c r="P189"/>
  <c r="K189"/>
  <c r="G189"/>
  <c r="C189"/>
  <c r="BR189"/>
  <c r="BE189"/>
  <c r="AX189"/>
  <c r="AL189"/>
  <c r="AE189"/>
  <c r="Q189"/>
  <c r="L189"/>
  <c r="H189"/>
  <c r="D189"/>
  <c r="BS189"/>
  <c r="BN189"/>
  <c r="AZ189"/>
  <c r="AM189"/>
  <c r="AF189"/>
  <c r="T189"/>
  <c r="M189"/>
  <c r="I189"/>
  <c r="E189"/>
  <c r="BS195"/>
  <c r="BN195"/>
  <c r="AZ195"/>
  <c r="AM195"/>
  <c r="AF195"/>
  <c r="T195"/>
  <c r="M195"/>
  <c r="I195"/>
  <c r="E195"/>
  <c r="DW195"/>
  <c r="BV195"/>
  <c r="BO195"/>
  <c r="BA195"/>
  <c r="AV195"/>
  <c r="AH195"/>
  <c r="U195"/>
  <c r="N195"/>
  <c r="J195"/>
  <c r="F195"/>
  <c r="DX195"/>
  <c r="BW195"/>
  <c r="BP195"/>
  <c r="BD195"/>
  <c r="AW195"/>
  <c r="AI195"/>
  <c r="AD195"/>
  <c r="P195"/>
  <c r="K195"/>
  <c r="G195"/>
  <c r="C195"/>
  <c r="BR195"/>
  <c r="BE195"/>
  <c r="AX195"/>
  <c r="AL195"/>
  <c r="AE195"/>
  <c r="Q195"/>
  <c r="L195"/>
  <c r="H195"/>
  <c r="D195"/>
  <c r="D179"/>
  <c r="H179"/>
  <c r="L179"/>
  <c r="Q179"/>
  <c r="AE179"/>
  <c r="AL179"/>
  <c r="AX179"/>
  <c r="BE179"/>
  <c r="BR179"/>
  <c r="D183"/>
  <c r="H183"/>
  <c r="L183"/>
  <c r="Q183"/>
  <c r="AE183"/>
  <c r="AL183"/>
  <c r="AX183"/>
  <c r="BE183"/>
  <c r="BR183"/>
  <c r="F185"/>
  <c r="J185"/>
  <c r="N185"/>
  <c r="U185"/>
  <c r="AH185"/>
  <c r="AV185"/>
  <c r="BO185"/>
  <c r="H187"/>
  <c r="AL187"/>
  <c r="U189"/>
  <c r="BO189"/>
  <c r="H191"/>
  <c r="AL191"/>
  <c r="F193"/>
  <c r="J193"/>
  <c r="N193"/>
  <c r="U193"/>
  <c r="AH193"/>
  <c r="AV193"/>
  <c r="BA193"/>
  <c r="BO193"/>
  <c r="BV193"/>
  <c r="DW193"/>
  <c r="F197"/>
  <c r="J197"/>
  <c r="N197"/>
  <c r="U197"/>
  <c r="AH197"/>
  <c r="AV197"/>
  <c r="BA197"/>
  <c r="BO197"/>
  <c r="BV197"/>
  <c r="DW197"/>
  <c r="DX198"/>
  <c r="E200"/>
  <c r="I200"/>
  <c r="M200"/>
  <c r="T200"/>
  <c r="AF200"/>
  <c r="AM200"/>
  <c r="AZ200"/>
  <c r="BN200"/>
  <c r="BS200"/>
  <c r="F201"/>
  <c r="J201"/>
  <c r="N201"/>
  <c r="U201"/>
  <c r="AH201"/>
  <c r="AV201"/>
  <c r="BA201"/>
  <c r="BO201"/>
  <c r="BV201"/>
  <c r="DW201"/>
  <c r="C202"/>
  <c r="G202"/>
  <c r="K202"/>
  <c r="P202"/>
  <c r="AD202"/>
  <c r="AI202"/>
  <c r="AW202"/>
  <c r="BD202"/>
  <c r="BP202"/>
  <c r="BW202"/>
  <c r="DX202"/>
  <c r="D203"/>
  <c r="H203"/>
  <c r="L203"/>
  <c r="Q203"/>
  <c r="AE203"/>
  <c r="AL203"/>
  <c r="AX203"/>
  <c r="BE203"/>
  <c r="BR203"/>
  <c r="E204"/>
  <c r="I204"/>
  <c r="M204"/>
  <c r="T204"/>
  <c r="AF204"/>
  <c r="AM204"/>
  <c r="AZ204"/>
  <c r="BN204"/>
  <c r="BS204"/>
  <c r="F205"/>
  <c r="J205"/>
  <c r="N205"/>
  <c r="U205"/>
  <c r="AH205"/>
  <c r="AV205"/>
  <c r="BA205"/>
  <c r="BO205"/>
  <c r="BV205"/>
  <c r="DW205"/>
  <c r="C206"/>
  <c r="G206"/>
  <c r="K206"/>
  <c r="P206"/>
  <c r="AD206"/>
  <c r="AI206"/>
  <c r="AW206"/>
  <c r="BD206"/>
  <c r="BP206"/>
  <c r="BW206"/>
  <c r="DX206"/>
  <c r="D207"/>
  <c r="H207"/>
  <c r="L207"/>
  <c r="Q207"/>
  <c r="AE207"/>
  <c r="AL207"/>
  <c r="AX207"/>
  <c r="BE207"/>
  <c r="BR207"/>
  <c r="F186"/>
  <c r="J186"/>
  <c r="N186"/>
  <c r="U186"/>
  <c r="AH186"/>
  <c r="AV186"/>
  <c r="BA186"/>
  <c r="BO186"/>
  <c r="BV186"/>
  <c r="DW186"/>
  <c r="D188"/>
  <c r="H188"/>
  <c r="L188"/>
  <c r="Q188"/>
  <c r="AE188"/>
  <c r="AL188"/>
  <c r="AX188"/>
  <c r="BE188"/>
  <c r="BR188"/>
  <c r="F190"/>
  <c r="J190"/>
  <c r="N190"/>
  <c r="U190"/>
  <c r="AH190"/>
  <c r="AV190"/>
  <c r="BA190"/>
  <c r="BO190"/>
  <c r="BV190"/>
  <c r="DW190"/>
  <c r="D192"/>
  <c r="H192"/>
  <c r="L192"/>
  <c r="Q192"/>
  <c r="AE192"/>
  <c r="AL192"/>
  <c r="AX192"/>
  <c r="BE192"/>
  <c r="BR192"/>
  <c r="E193"/>
  <c r="I193"/>
  <c r="M193"/>
  <c r="T193"/>
  <c r="AF193"/>
  <c r="AM193"/>
  <c r="AZ193"/>
  <c r="BN193"/>
  <c r="BS193"/>
  <c r="F194"/>
  <c r="J194"/>
  <c r="N194"/>
  <c r="U194"/>
  <c r="AH194"/>
  <c r="AV194"/>
  <c r="BA194"/>
  <c r="BO194"/>
  <c r="BV194"/>
  <c r="DW194"/>
  <c r="D196"/>
  <c r="H196"/>
  <c r="L196"/>
  <c r="Q196"/>
  <c r="AE196"/>
  <c r="AL196"/>
  <c r="AX196"/>
  <c r="BE196"/>
  <c r="BR196"/>
  <c r="E197"/>
  <c r="I197"/>
  <c r="M197"/>
  <c r="T197"/>
  <c r="AF197"/>
  <c r="AM197"/>
  <c r="AZ197"/>
  <c r="BN197"/>
  <c r="BS197"/>
  <c r="F198"/>
  <c r="J198"/>
  <c r="N198"/>
  <c r="U198"/>
  <c r="AH198"/>
  <c r="AV198"/>
  <c r="BA198"/>
  <c r="BO198"/>
  <c r="BV198"/>
  <c r="DW198"/>
  <c r="D200"/>
  <c r="H200"/>
  <c r="L200"/>
  <c r="Q200"/>
  <c r="AE200"/>
  <c r="AL200"/>
  <c r="AX200"/>
  <c r="BE200"/>
  <c r="BR200"/>
  <c r="E201"/>
  <c r="I201"/>
  <c r="M201"/>
  <c r="T201"/>
  <c r="AF201"/>
  <c r="AM201"/>
  <c r="AZ201"/>
  <c r="BN201"/>
  <c r="BS201"/>
  <c r="F202"/>
  <c r="J202"/>
  <c r="N202"/>
  <c r="U202"/>
  <c r="AH202"/>
  <c r="AV202"/>
  <c r="BA202"/>
  <c r="BO202"/>
  <c r="BV202"/>
  <c r="DW202"/>
  <c r="C203"/>
  <c r="G203"/>
  <c r="K203"/>
  <c r="P203"/>
  <c r="AD203"/>
  <c r="AI203"/>
  <c r="AW203"/>
  <c r="BD203"/>
  <c r="BP203"/>
  <c r="BW203"/>
  <c r="DX203"/>
  <c r="D204"/>
  <c r="H204"/>
  <c r="L204"/>
  <c r="Q204"/>
  <c r="AE204"/>
  <c r="AL204"/>
  <c r="AX204"/>
  <c r="BE204"/>
  <c r="BR204"/>
  <c r="E205"/>
  <c r="I205"/>
  <c r="M205"/>
  <c r="T205"/>
  <c r="AF205"/>
  <c r="AM205"/>
  <c r="AZ205"/>
  <c r="BN205"/>
  <c r="BS205"/>
  <c r="F206"/>
  <c r="J206"/>
  <c r="N206"/>
  <c r="U206"/>
  <c r="AH206"/>
  <c r="AV206"/>
  <c r="BA206"/>
  <c r="BO206"/>
  <c r="BV206"/>
  <c r="DW206"/>
  <c r="C207"/>
  <c r="G207"/>
  <c r="K207"/>
  <c r="P207"/>
  <c r="AD207"/>
  <c r="AI207"/>
  <c r="AW207"/>
  <c r="BD207"/>
  <c r="BP207"/>
  <c r="BW207"/>
  <c r="DX207"/>
  <c r="E186"/>
  <c r="I186"/>
  <c r="M186"/>
  <c r="T186"/>
  <c r="AF186"/>
  <c r="AM186"/>
  <c r="AZ186"/>
  <c r="BN186"/>
  <c r="BS186"/>
  <c r="C188"/>
  <c r="G188"/>
  <c r="K188"/>
  <c r="P188"/>
  <c r="AD188"/>
  <c r="AI188"/>
  <c r="AW188"/>
  <c r="BD188"/>
  <c r="BP188"/>
  <c r="BW188"/>
  <c r="DX188"/>
  <c r="E190"/>
  <c r="I190"/>
  <c r="M190"/>
  <c r="T190"/>
  <c r="AF190"/>
  <c r="AM190"/>
  <c r="AZ190"/>
  <c r="BN190"/>
  <c r="BS190"/>
  <c r="C192"/>
  <c r="G192"/>
  <c r="K192"/>
  <c r="P192"/>
  <c r="AD192"/>
  <c r="AI192"/>
  <c r="AW192"/>
  <c r="BD192"/>
  <c r="BP192"/>
  <c r="BW192"/>
  <c r="DX192"/>
  <c r="D193"/>
  <c r="H193"/>
  <c r="L193"/>
  <c r="Q193"/>
  <c r="AE193"/>
  <c r="AL193"/>
  <c r="AX193"/>
  <c r="BE193"/>
  <c r="BR193"/>
  <c r="E194"/>
  <c r="I194"/>
  <c r="M194"/>
  <c r="T194"/>
  <c r="AF194"/>
  <c r="AM194"/>
  <c r="AZ194"/>
  <c r="BN194"/>
  <c r="BS194"/>
  <c r="C196"/>
  <c r="G196"/>
  <c r="K196"/>
  <c r="P196"/>
  <c r="AD196"/>
  <c r="AI196"/>
  <c r="AW196"/>
  <c r="BD196"/>
  <c r="BP196"/>
  <c r="BW196"/>
  <c r="DX196"/>
  <c r="D197"/>
  <c r="H197"/>
  <c r="L197"/>
  <c r="Q197"/>
  <c r="AE197"/>
  <c r="AL197"/>
  <c r="AX197"/>
  <c r="BE197"/>
  <c r="BR197"/>
  <c r="E198"/>
  <c r="I198"/>
  <c r="M198"/>
  <c r="T198"/>
  <c r="AF198"/>
  <c r="AM198"/>
  <c r="AZ198"/>
  <c r="BN198"/>
  <c r="BS198"/>
  <c r="C200"/>
  <c r="G200"/>
  <c r="K200"/>
  <c r="P200"/>
  <c r="AD200"/>
  <c r="AI200"/>
  <c r="AW200"/>
  <c r="BD200"/>
  <c r="BP200"/>
  <c r="BW200"/>
  <c r="DX200"/>
  <c r="D201"/>
  <c r="H201"/>
  <c r="L201"/>
  <c r="Q201"/>
  <c r="AE201"/>
  <c r="AL201"/>
  <c r="AX201"/>
  <c r="BE201"/>
  <c r="BR201"/>
  <c r="E202"/>
  <c r="I202"/>
  <c r="M202"/>
  <c r="T202"/>
  <c r="AF202"/>
  <c r="AM202"/>
  <c r="AZ202"/>
  <c r="BN202"/>
  <c r="BS202"/>
  <c r="F203"/>
  <c r="J203"/>
  <c r="N203"/>
  <c r="U203"/>
  <c r="AH203"/>
  <c r="AV203"/>
  <c r="BA203"/>
  <c r="BO203"/>
  <c r="BV203"/>
  <c r="DW203"/>
  <c r="C204"/>
  <c r="G204"/>
  <c r="K204"/>
  <c r="P204"/>
  <c r="AD204"/>
  <c r="AI204"/>
  <c r="AW204"/>
  <c r="BD204"/>
  <c r="BP204"/>
  <c r="BW204"/>
  <c r="DX204"/>
  <c r="D205"/>
  <c r="H205"/>
  <c r="L205"/>
  <c r="Q205"/>
  <c r="AE205"/>
  <c r="AL205"/>
  <c r="AX205"/>
  <c r="BE205"/>
  <c r="BR205"/>
  <c r="E206"/>
  <c r="I206"/>
  <c r="M206"/>
  <c r="T206"/>
  <c r="AF206"/>
  <c r="AM206"/>
  <c r="AZ206"/>
  <c r="BN206"/>
  <c r="BS206"/>
  <c r="F207"/>
  <c r="J207"/>
  <c r="N207"/>
  <c r="U207"/>
  <c r="AH207"/>
  <c r="AV207"/>
  <c r="BA207"/>
  <c r="BO207"/>
  <c r="BV207"/>
  <c r="DW207"/>
  <c r="D186"/>
  <c r="H186"/>
  <c r="L186"/>
  <c r="Q186"/>
  <c r="AE186"/>
  <c r="AL186"/>
  <c r="AX186"/>
  <c r="BE186"/>
  <c r="BR186"/>
  <c r="F188"/>
  <c r="J188"/>
  <c r="N188"/>
  <c r="U188"/>
  <c r="AH188"/>
  <c r="AV188"/>
  <c r="BA188"/>
  <c r="BO188"/>
  <c r="BV188"/>
  <c r="D190"/>
  <c r="H190"/>
  <c r="L190"/>
  <c r="Q190"/>
  <c r="AE190"/>
  <c r="AL190"/>
  <c r="AX190"/>
  <c r="BE190"/>
  <c r="BR190"/>
  <c r="F192"/>
  <c r="J192"/>
  <c r="N192"/>
  <c r="U192"/>
  <c r="AH192"/>
  <c r="AV192"/>
  <c r="BA192"/>
  <c r="BO192"/>
  <c r="BV192"/>
  <c r="C193"/>
  <c r="G193"/>
  <c r="K193"/>
  <c r="P193"/>
  <c r="AD193"/>
  <c r="AI193"/>
  <c r="AW193"/>
  <c r="BD193"/>
  <c r="BP193"/>
  <c r="BW193"/>
  <c r="D194"/>
  <c r="H194"/>
  <c r="L194"/>
  <c r="Q194"/>
  <c r="AE194"/>
  <c r="AL194"/>
  <c r="AX194"/>
  <c r="BE194"/>
  <c r="BR194"/>
  <c r="F196"/>
  <c r="J196"/>
  <c r="N196"/>
  <c r="U196"/>
  <c r="AH196"/>
  <c r="AV196"/>
  <c r="BA196"/>
  <c r="BO196"/>
  <c r="BV196"/>
  <c r="C197"/>
  <c r="G197"/>
  <c r="K197"/>
  <c r="P197"/>
  <c r="AD197"/>
  <c r="AI197"/>
  <c r="AW197"/>
  <c r="BD197"/>
  <c r="BP197"/>
  <c r="BW197"/>
  <c r="L198"/>
  <c r="Q198"/>
  <c r="AE198"/>
  <c r="AL198"/>
  <c r="AX198"/>
  <c r="BE198"/>
  <c r="BR198"/>
  <c r="F200"/>
  <c r="J200"/>
  <c r="N200"/>
  <c r="U200"/>
  <c r="AH200"/>
  <c r="AV200"/>
  <c r="BA200"/>
  <c r="BO200"/>
  <c r="BV200"/>
  <c r="C201"/>
  <c r="G201"/>
  <c r="K201"/>
  <c r="P201"/>
  <c r="AD201"/>
  <c r="AI201"/>
  <c r="AW201"/>
  <c r="BD201"/>
  <c r="BP201"/>
  <c r="BW201"/>
  <c r="D202"/>
  <c r="H202"/>
  <c r="L202"/>
  <c r="Q202"/>
  <c r="AE202"/>
  <c r="AL202"/>
  <c r="AX202"/>
  <c r="BE202"/>
  <c r="BR202"/>
  <c r="E203"/>
  <c r="I203"/>
  <c r="M203"/>
  <c r="T203"/>
  <c r="AF203"/>
  <c r="AM203"/>
  <c r="AZ203"/>
  <c r="BN203"/>
  <c r="BS203"/>
  <c r="F204"/>
  <c r="J204"/>
  <c r="N204"/>
  <c r="U204"/>
  <c r="AH204"/>
  <c r="AV204"/>
  <c r="BA204"/>
  <c r="BO204"/>
  <c r="BV204"/>
  <c r="C205"/>
  <c r="G205"/>
  <c r="K205"/>
  <c r="P205"/>
  <c r="AD205"/>
  <c r="AI205"/>
  <c r="AW205"/>
  <c r="BD205"/>
  <c r="BP205"/>
  <c r="BW205"/>
  <c r="D206"/>
  <c r="H206"/>
  <c r="L206"/>
  <c r="Q206"/>
  <c r="AE206"/>
  <c r="AL206"/>
  <c r="AX206"/>
  <c r="BE206"/>
  <c r="BR206"/>
  <c r="E207"/>
  <c r="I207"/>
  <c r="M207"/>
  <c r="T207"/>
  <c r="AF207"/>
  <c r="AM207"/>
  <c r="AZ207"/>
  <c r="BN207"/>
  <c r="BS207"/>
  <c r="K32" i="26"/>
  <c r="F32"/>
  <c r="B32"/>
  <c r="B30"/>
  <c r="I29"/>
  <c r="B29"/>
  <c r="I28"/>
  <c r="B28"/>
  <c r="I27"/>
  <c r="B27"/>
  <c r="L25"/>
  <c r="G25"/>
  <c r="B25"/>
  <c r="P24"/>
  <c r="N24"/>
  <c r="L24"/>
  <c r="K24"/>
  <c r="I24"/>
  <c r="G24"/>
  <c r="F24"/>
  <c r="D24"/>
  <c r="B24"/>
  <c r="B18"/>
  <c r="B17"/>
  <c r="B16"/>
  <c r="B14"/>
  <c r="M12"/>
  <c r="L12"/>
  <c r="K12"/>
  <c r="I12"/>
  <c r="H12"/>
  <c r="G12"/>
  <c r="F12"/>
  <c r="E12"/>
  <c r="D12"/>
  <c r="C12"/>
  <c r="P11"/>
  <c r="O11"/>
  <c r="N11"/>
  <c r="K11"/>
  <c r="J11"/>
  <c r="G11"/>
  <c r="C11"/>
  <c r="B11"/>
  <c r="J8"/>
  <c r="J7"/>
  <c r="B7"/>
  <c r="J6"/>
  <c r="B6"/>
  <c r="J5"/>
  <c r="E5"/>
  <c r="B5"/>
  <c r="B3"/>
  <c r="DE8" i="17" l="1"/>
  <c r="O23" i="27" s="1"/>
  <c r="DE177" i="17"/>
  <c r="CK169"/>
  <c r="CU169"/>
  <c r="DE161"/>
  <c r="DE157"/>
  <c r="CK149"/>
  <c r="CU149"/>
  <c r="CK145"/>
  <c r="CU145"/>
  <c r="DE137"/>
  <c r="CK129"/>
  <c r="CU129"/>
  <c r="DE121"/>
  <c r="CK113"/>
  <c r="CU113"/>
  <c r="DE105"/>
  <c r="CK97"/>
  <c r="CU97"/>
  <c r="DE89"/>
  <c r="CK81"/>
  <c r="CU81"/>
  <c r="DE73"/>
  <c r="CK65"/>
  <c r="CU65"/>
  <c r="DE57"/>
  <c r="CK49"/>
  <c r="CU49"/>
  <c r="DE41"/>
  <c r="CK33"/>
  <c r="DE25"/>
  <c r="DL154"/>
  <c r="DL150"/>
  <c r="DL146"/>
  <c r="DL142"/>
  <c r="DL138"/>
  <c r="DL134"/>
  <c r="DL130"/>
  <c r="DL126"/>
  <c r="DL122"/>
  <c r="DL118"/>
  <c r="DL114"/>
  <c r="DL110"/>
  <c r="DL106"/>
  <c r="DL102"/>
  <c r="DL98"/>
  <c r="DL94"/>
  <c r="DL90"/>
  <c r="DL86"/>
  <c r="DL82"/>
  <c r="DL78"/>
  <c r="DL74"/>
  <c r="DL70"/>
  <c r="DL66"/>
  <c r="DL62"/>
  <c r="DL58"/>
  <c r="DL54"/>
  <c r="DL50"/>
  <c r="DL46"/>
  <c r="DL42"/>
  <c r="DL38"/>
  <c r="DL34"/>
  <c r="DL30"/>
  <c r="DL26"/>
  <c r="DL22"/>
  <c r="DL18"/>
  <c r="DL14"/>
  <c r="DL10"/>
  <c r="DP8"/>
  <c r="E24" i="27"/>
  <c r="E23"/>
  <c r="M21"/>
  <c r="E21"/>
  <c r="E27"/>
  <c r="M24"/>
  <c r="O21"/>
  <c r="G21"/>
  <c r="J23"/>
  <c r="I21"/>
  <c r="B21"/>
  <c r="K21"/>
  <c r="C21"/>
  <c r="CK23" i="17"/>
  <c r="CK202"/>
  <c r="CU194"/>
  <c r="DE194"/>
  <c r="CK186"/>
  <c r="DE178"/>
  <c r="CK166"/>
  <c r="CU166"/>
  <c r="DE162"/>
  <c r="CK150"/>
  <c r="CU150"/>
  <c r="DE146"/>
  <c r="DE142"/>
  <c r="CK130"/>
  <c r="CU130"/>
  <c r="DE126"/>
  <c r="CK114"/>
  <c r="CU114"/>
  <c r="DE110"/>
  <c r="CK66"/>
  <c r="CU66"/>
  <c r="DE62"/>
  <c r="CK50"/>
  <c r="CU50"/>
  <c r="DE46"/>
  <c r="CK34"/>
  <c r="CU34"/>
  <c r="DE30"/>
  <c r="DE26"/>
  <c r="CK203"/>
  <c r="DE195"/>
  <c r="CK171"/>
  <c r="DE171"/>
  <c r="CK155"/>
  <c r="DE155"/>
  <c r="CK139"/>
  <c r="DE139"/>
  <c r="CK123"/>
  <c r="DE123"/>
  <c r="CK107"/>
  <c r="DE107"/>
  <c r="CK91"/>
  <c r="DE91"/>
  <c r="CK71"/>
  <c r="DE71"/>
  <c r="CK55"/>
  <c r="DE55"/>
  <c r="CK39"/>
  <c r="DE39"/>
  <c r="DE23"/>
  <c r="DE11"/>
  <c r="CU172"/>
  <c r="CU168"/>
  <c r="CU152"/>
  <c r="CU112"/>
  <c r="CU108"/>
  <c r="CU104"/>
  <c r="CU88"/>
  <c r="CU84"/>
  <c r="CU64"/>
  <c r="CU48"/>
  <c r="CU32"/>
  <c r="CU164"/>
  <c r="CU148"/>
  <c r="CU100"/>
  <c r="CU80"/>
  <c r="CU76"/>
  <c r="CU60"/>
  <c r="CU44"/>
  <c r="CU28"/>
  <c r="CU205"/>
  <c r="DE205"/>
  <c r="CU201"/>
  <c r="DE201"/>
  <c r="CU197"/>
  <c r="DE197"/>
  <c r="CU202"/>
  <c r="DE202"/>
  <c r="CK194"/>
  <c r="CU186"/>
  <c r="DE186"/>
  <c r="CK174"/>
  <c r="CU174"/>
  <c r="DE170"/>
  <c r="CK158"/>
  <c r="CU158"/>
  <c r="DE154"/>
  <c r="CK138"/>
  <c r="CU138"/>
  <c r="DE134"/>
  <c r="CK122"/>
  <c r="CU122"/>
  <c r="DE118"/>
  <c r="CK106"/>
  <c r="CU106"/>
  <c r="CK102"/>
  <c r="CU102"/>
  <c r="CK98"/>
  <c r="CU98"/>
  <c r="CK94"/>
  <c r="CU94"/>
  <c r="CK90"/>
  <c r="CU90"/>
  <c r="CK86"/>
  <c r="CU86"/>
  <c r="CK82"/>
  <c r="CU82"/>
  <c r="CK78"/>
  <c r="CU78"/>
  <c r="CK74"/>
  <c r="CU74"/>
  <c r="DE70"/>
  <c r="CK58"/>
  <c r="CU58"/>
  <c r="DE54"/>
  <c r="CK42"/>
  <c r="CU42"/>
  <c r="DE38"/>
  <c r="CK22"/>
  <c r="CU22"/>
  <c r="CK18"/>
  <c r="CK14"/>
  <c r="DE14"/>
  <c r="CU10"/>
  <c r="CU203"/>
  <c r="DE203"/>
  <c r="CK195"/>
  <c r="CK179"/>
  <c r="CU179"/>
  <c r="DE179"/>
  <c r="CK163"/>
  <c r="CU163"/>
  <c r="DE163"/>
  <c r="CK147"/>
  <c r="CU147"/>
  <c r="DE147"/>
  <c r="CK131"/>
  <c r="CU131"/>
  <c r="DE131"/>
  <c r="CK115"/>
  <c r="CU115"/>
  <c r="DE115"/>
  <c r="CK99"/>
  <c r="CU99"/>
  <c r="DE99"/>
  <c r="CK83"/>
  <c r="CU83"/>
  <c r="DE83"/>
  <c r="CK63"/>
  <c r="CU63"/>
  <c r="DE63"/>
  <c r="CK47"/>
  <c r="CU47"/>
  <c r="DE47"/>
  <c r="CK31"/>
  <c r="CU31"/>
  <c r="DE31"/>
  <c r="CU19"/>
  <c r="DE15"/>
  <c r="CK172"/>
  <c r="CK168"/>
  <c r="CU160"/>
  <c r="DE160"/>
  <c r="CK152"/>
  <c r="CU144"/>
  <c r="DE144"/>
  <c r="CU140"/>
  <c r="DE140"/>
  <c r="CU136"/>
  <c r="DE136"/>
  <c r="CU132"/>
  <c r="DE132"/>
  <c r="CU128"/>
  <c r="DE128"/>
  <c r="CU124"/>
  <c r="DE124"/>
  <c r="CU120"/>
  <c r="DE120"/>
  <c r="CK112"/>
  <c r="CK108"/>
  <c r="CK104"/>
  <c r="CU96"/>
  <c r="DE96"/>
  <c r="CK88"/>
  <c r="CK84"/>
  <c r="CU72"/>
  <c r="DE72"/>
  <c r="CK64"/>
  <c r="CU56"/>
  <c r="DE56"/>
  <c r="CK48"/>
  <c r="CU40"/>
  <c r="DE40"/>
  <c r="CK32"/>
  <c r="CU24"/>
  <c r="DE24"/>
  <c r="CU12"/>
  <c r="CK205"/>
  <c r="CK201"/>
  <c r="CK197"/>
  <c r="CK193"/>
  <c r="CK189"/>
  <c r="CK185"/>
  <c r="CK181"/>
  <c r="DE173"/>
  <c r="CK165"/>
  <c r="CU165"/>
  <c r="DE153"/>
  <c r="CK141"/>
  <c r="CU141"/>
  <c r="DE133"/>
  <c r="CK125"/>
  <c r="CU125"/>
  <c r="DE117"/>
  <c r="CK109"/>
  <c r="CU109"/>
  <c r="DE101"/>
  <c r="CK93"/>
  <c r="CU93"/>
  <c r="DE85"/>
  <c r="CK77"/>
  <c r="CU77"/>
  <c r="DE69"/>
  <c r="CK61"/>
  <c r="CU61"/>
  <c r="DE53"/>
  <c r="CK45"/>
  <c r="CU45"/>
  <c r="DE37"/>
  <c r="CK29"/>
  <c r="CU29"/>
  <c r="DE21"/>
  <c r="CK13"/>
  <c r="CU9"/>
  <c r="CK206"/>
  <c r="CU198"/>
  <c r="DE198"/>
  <c r="CK190"/>
  <c r="CU182"/>
  <c r="DE182"/>
  <c r="CK170"/>
  <c r="CU170"/>
  <c r="DE166"/>
  <c r="CK154"/>
  <c r="CU154"/>
  <c r="DE150"/>
  <c r="CK134"/>
  <c r="CU134"/>
  <c r="DE130"/>
  <c r="CK118"/>
  <c r="CU118"/>
  <c r="DE114"/>
  <c r="CK70"/>
  <c r="CU70"/>
  <c r="DE66"/>
  <c r="CK54"/>
  <c r="CU54"/>
  <c r="DE50"/>
  <c r="CK38"/>
  <c r="CU38"/>
  <c r="DE34"/>
  <c r="CK10"/>
  <c r="CK207"/>
  <c r="CU199"/>
  <c r="DE199"/>
  <c r="CK191"/>
  <c r="CK187"/>
  <c r="CK183"/>
  <c r="CK175"/>
  <c r="CU175"/>
  <c r="DE175"/>
  <c r="CK159"/>
  <c r="CU159"/>
  <c r="DE159"/>
  <c r="CK143"/>
  <c r="CU143"/>
  <c r="DE143"/>
  <c r="CK127"/>
  <c r="CU127"/>
  <c r="DE127"/>
  <c r="CK111"/>
  <c r="CU111"/>
  <c r="DE111"/>
  <c r="CK95"/>
  <c r="CU95"/>
  <c r="DE95"/>
  <c r="CK79"/>
  <c r="CU79"/>
  <c r="DE79"/>
  <c r="CK75"/>
  <c r="CU75"/>
  <c r="DE75"/>
  <c r="CK59"/>
  <c r="CU59"/>
  <c r="DE59"/>
  <c r="CK43"/>
  <c r="CU43"/>
  <c r="DE43"/>
  <c r="CK27"/>
  <c r="CU27"/>
  <c r="DE27"/>
  <c r="CU15"/>
  <c r="CK11"/>
  <c r="CU11"/>
  <c r="CU204"/>
  <c r="DE204"/>
  <c r="CU200"/>
  <c r="DE200"/>
  <c r="CU196"/>
  <c r="DE196"/>
  <c r="CU192"/>
  <c r="DE192"/>
  <c r="CU188"/>
  <c r="DE188"/>
  <c r="CU184"/>
  <c r="DE184"/>
  <c r="CU180"/>
  <c r="DE180"/>
  <c r="CU176"/>
  <c r="DE176"/>
  <c r="CK164"/>
  <c r="CU156"/>
  <c r="DE156"/>
  <c r="CK148"/>
  <c r="CU116"/>
  <c r="DE116"/>
  <c r="CK100"/>
  <c r="CU92"/>
  <c r="DE92"/>
  <c r="CK80"/>
  <c r="CK76"/>
  <c r="CU68"/>
  <c r="DE68"/>
  <c r="CK60"/>
  <c r="CU52"/>
  <c r="DE52"/>
  <c r="CK44"/>
  <c r="CU36"/>
  <c r="DE36"/>
  <c r="CK28"/>
  <c r="CU20"/>
  <c r="DE20"/>
  <c r="CU16"/>
  <c r="CK16"/>
  <c r="CK12"/>
  <c r="CK177"/>
  <c r="CU177"/>
  <c r="DE169"/>
  <c r="CK161"/>
  <c r="CU161"/>
  <c r="CK157"/>
  <c r="CU157"/>
  <c r="DE149"/>
  <c r="DE145"/>
  <c r="CK137"/>
  <c r="CU137"/>
  <c r="DE129"/>
  <c r="CK121"/>
  <c r="CU121"/>
  <c r="DE113"/>
  <c r="CK105"/>
  <c r="CU105"/>
  <c r="DE97"/>
  <c r="CK89"/>
  <c r="CU89"/>
  <c r="DE81"/>
  <c r="CK73"/>
  <c r="CU73"/>
  <c r="DE65"/>
  <c r="CK57"/>
  <c r="CU57"/>
  <c r="DE49"/>
  <c r="CK41"/>
  <c r="CU41"/>
  <c r="DE33"/>
  <c r="CK25"/>
  <c r="CU25"/>
  <c r="CU17"/>
  <c r="DE17"/>
  <c r="CK9"/>
  <c r="DE10"/>
  <c r="CU195"/>
  <c r="CU171"/>
  <c r="CU155"/>
  <c r="CU139"/>
  <c r="CU123"/>
  <c r="CU107"/>
  <c r="CU91"/>
  <c r="CU71"/>
  <c r="CU55"/>
  <c r="CU39"/>
  <c r="CU23"/>
  <c r="DE172"/>
  <c r="DE168"/>
  <c r="CK160"/>
  <c r="DE152"/>
  <c r="CK144"/>
  <c r="CK140"/>
  <c r="CK136"/>
  <c r="CK132"/>
  <c r="CK128"/>
  <c r="CK124"/>
  <c r="CK120"/>
  <c r="DE112"/>
  <c r="DE108"/>
  <c r="DE104"/>
  <c r="CK96"/>
  <c r="DE88"/>
  <c r="DE84"/>
  <c r="CK72"/>
  <c r="DE64"/>
  <c r="CK56"/>
  <c r="DE48"/>
  <c r="CK40"/>
  <c r="DE32"/>
  <c r="CK24"/>
  <c r="DE16"/>
  <c r="CU193"/>
  <c r="DE193"/>
  <c r="CU189"/>
  <c r="DE189"/>
  <c r="CU185"/>
  <c r="DE185"/>
  <c r="CU181"/>
  <c r="DE181"/>
  <c r="CK173"/>
  <c r="CU173"/>
  <c r="DE165"/>
  <c r="CK153"/>
  <c r="CU153"/>
  <c r="DE141"/>
  <c r="CK133"/>
  <c r="CU133"/>
  <c r="DE125"/>
  <c r="CK117"/>
  <c r="CU117"/>
  <c r="DE109"/>
  <c r="CK101"/>
  <c r="CU101"/>
  <c r="DE93"/>
  <c r="CK85"/>
  <c r="CU85"/>
  <c r="DE77"/>
  <c r="CK69"/>
  <c r="CU69"/>
  <c r="DE61"/>
  <c r="CK53"/>
  <c r="CU53"/>
  <c r="DE45"/>
  <c r="CK37"/>
  <c r="CU37"/>
  <c r="DE29"/>
  <c r="CK21"/>
  <c r="CU21"/>
  <c r="CU13"/>
  <c r="DE13"/>
  <c r="CU206"/>
  <c r="DE206"/>
  <c r="CK198"/>
  <c r="CU190"/>
  <c r="DE190"/>
  <c r="CK182"/>
  <c r="CK178"/>
  <c r="CU178"/>
  <c r="DE174"/>
  <c r="CK162"/>
  <c r="CU162"/>
  <c r="DE158"/>
  <c r="CK146"/>
  <c r="CU146"/>
  <c r="CK142"/>
  <c r="CU142"/>
  <c r="DE138"/>
  <c r="CK126"/>
  <c r="CU126"/>
  <c r="DE122"/>
  <c r="CK110"/>
  <c r="CU110"/>
  <c r="DE106"/>
  <c r="DE102"/>
  <c r="DE98"/>
  <c r="DE94"/>
  <c r="DE90"/>
  <c r="DE86"/>
  <c r="DE82"/>
  <c r="DE78"/>
  <c r="DE74"/>
  <c r="CK62"/>
  <c r="CU62"/>
  <c r="DE58"/>
  <c r="CK46"/>
  <c r="CU46"/>
  <c r="DE42"/>
  <c r="CK30"/>
  <c r="CU30"/>
  <c r="CK26"/>
  <c r="CU26"/>
  <c r="DE22"/>
  <c r="CU18"/>
  <c r="DE18"/>
  <c r="CU14"/>
  <c r="CU207"/>
  <c r="DE207"/>
  <c r="CK199"/>
  <c r="CU191"/>
  <c r="DE191"/>
  <c r="CU187"/>
  <c r="DE187"/>
  <c r="CU183"/>
  <c r="DE183"/>
  <c r="CK167"/>
  <c r="CU167"/>
  <c r="DE167"/>
  <c r="CK151"/>
  <c r="CU151"/>
  <c r="DE151"/>
  <c r="CK135"/>
  <c r="CU135"/>
  <c r="DE135"/>
  <c r="CK119"/>
  <c r="CU119"/>
  <c r="DE119"/>
  <c r="CK103"/>
  <c r="CU103"/>
  <c r="DE103"/>
  <c r="CK87"/>
  <c r="CU87"/>
  <c r="DE87"/>
  <c r="CK67"/>
  <c r="CU67"/>
  <c r="DE67"/>
  <c r="CK51"/>
  <c r="CU51"/>
  <c r="DE51"/>
  <c r="CK35"/>
  <c r="CU35"/>
  <c r="DE35"/>
  <c r="CK19"/>
  <c r="DE19"/>
  <c r="CK15"/>
  <c r="CK204"/>
  <c r="CK200"/>
  <c r="CK196"/>
  <c r="CK192"/>
  <c r="CK188"/>
  <c r="CK184"/>
  <c r="CK180"/>
  <c r="CK176"/>
  <c r="DE164"/>
  <c r="CK156"/>
  <c r="DE148"/>
  <c r="CK116"/>
  <c r="DE100"/>
  <c r="CK92"/>
  <c r="DE80"/>
  <c r="DE76"/>
  <c r="CK68"/>
  <c r="DE60"/>
  <c r="CK52"/>
  <c r="DE44"/>
  <c r="CK36"/>
  <c r="DE28"/>
  <c r="CK20"/>
  <c r="DE12"/>
  <c r="CU33"/>
  <c r="D16" i="27"/>
  <c r="E6"/>
  <c r="K15"/>
  <c r="G13"/>
  <c r="E3"/>
  <c r="D15"/>
  <c r="N7"/>
  <c r="K14"/>
  <c r="H16"/>
  <c r="D14"/>
  <c r="E7"/>
  <c r="K13"/>
  <c r="H5"/>
  <c r="H15"/>
  <c r="D13"/>
  <c r="C16"/>
  <c r="K28"/>
  <c r="L16"/>
  <c r="H14"/>
  <c r="C5"/>
  <c r="B28" s="1"/>
  <c r="E16"/>
  <c r="C15"/>
  <c r="E8"/>
  <c r="L15"/>
  <c r="H13"/>
  <c r="F28"/>
  <c r="G16"/>
  <c r="E15"/>
  <c r="C14"/>
  <c r="AD8"/>
  <c r="L14"/>
  <c r="E4"/>
  <c r="G15"/>
  <c r="E14"/>
  <c r="C13"/>
  <c r="N5"/>
  <c r="L13"/>
  <c r="N6"/>
  <c r="K16"/>
  <c r="G14"/>
  <c r="E13"/>
  <c r="AX3" i="10"/>
  <c r="AS3"/>
  <c r="O4"/>
  <c r="N4"/>
  <c r="M4"/>
  <c r="L4"/>
  <c r="L3"/>
  <c r="BH4" i="21"/>
  <c r="BG4"/>
  <c r="BG3"/>
  <c r="I4"/>
  <c r="G4"/>
  <c r="F4"/>
  <c r="E4"/>
  <c r="D4"/>
  <c r="C4"/>
  <c r="A4"/>
  <c r="I3"/>
  <c r="A3"/>
  <c r="A2"/>
  <c r="AF7" i="17"/>
  <c r="AE7"/>
  <c r="AD7"/>
  <c r="AE21" i="27" l="1"/>
  <c r="W21"/>
  <c r="U27"/>
  <c r="U23"/>
  <c r="Y21"/>
  <c r="AC24"/>
  <c r="AE23"/>
  <c r="Z23"/>
  <c r="AA21"/>
  <c r="R21"/>
  <c r="U21"/>
  <c r="U24"/>
  <c r="AC21"/>
  <c r="S21"/>
  <c r="E17"/>
  <c r="G17"/>
  <c r="H17"/>
  <c r="C17"/>
  <c r="L17"/>
  <c r="D17"/>
  <c r="K17"/>
  <c r="N38"/>
  <c r="AA13"/>
  <c r="U6"/>
  <c r="AB15"/>
  <c r="X13"/>
  <c r="S5"/>
  <c r="R28" s="1"/>
  <c r="S16"/>
  <c r="AD6"/>
  <c r="T16"/>
  <c r="U16"/>
  <c r="S15"/>
  <c r="U7"/>
  <c r="AB13"/>
  <c r="AD5"/>
  <c r="W16"/>
  <c r="U15"/>
  <c r="S14"/>
  <c r="AD7"/>
  <c r="X16"/>
  <c r="T14"/>
  <c r="W15"/>
  <c r="U14"/>
  <c r="S13"/>
  <c r="U3"/>
  <c r="T15"/>
  <c r="U8"/>
  <c r="V28"/>
  <c r="AA16"/>
  <c r="W14"/>
  <c r="U13"/>
  <c r="AB16"/>
  <c r="X14"/>
  <c r="AA15"/>
  <c r="W13"/>
  <c r="X5"/>
  <c r="X15"/>
  <c r="T13"/>
  <c r="U4"/>
  <c r="AA14"/>
  <c r="AA28"/>
  <c r="AB14"/>
  <c r="Y5" i="26"/>
  <c r="N8" s="1"/>
  <c r="Y6"/>
  <c r="DX213" i="17"/>
  <c r="DV211"/>
  <c r="DV217"/>
  <c r="J17" i="23"/>
  <c r="A17"/>
  <c r="DU4" i="17"/>
  <c r="DT4"/>
  <c r="DS4"/>
  <c r="DV4"/>
  <c r="DX6"/>
  <c r="DW6"/>
  <c r="CZ4"/>
  <c r="AN14" i="28" s="1"/>
  <c r="CP4" i="17"/>
  <c r="AN13" i="28" s="1"/>
  <c r="CF4" i="17"/>
  <c r="AN12" i="28" s="1"/>
  <c r="K2" i="24"/>
  <c r="B4" i="23"/>
  <c r="W5" i="17"/>
  <c r="T5"/>
  <c r="S5"/>
  <c r="P5"/>
  <c r="O4" i="23"/>
  <c r="U2" i="24"/>
  <c r="S2"/>
  <c r="Q2"/>
  <c r="O2"/>
  <c r="B3"/>
  <c r="D2"/>
  <c r="C3"/>
  <c r="G2"/>
  <c r="F2"/>
  <c r="E2"/>
  <c r="H2"/>
  <c r="A2"/>
  <c r="A1"/>
  <c r="F2" i="17"/>
  <c r="A2"/>
  <c r="H3" i="24"/>
  <c r="H212" i="28" l="1"/>
  <c r="L212"/>
  <c r="N212"/>
  <c r="P212"/>
  <c r="J212"/>
  <c r="B23" i="26"/>
  <c r="M51" i="27"/>
  <c r="E57"/>
  <c r="O53"/>
  <c r="O51"/>
  <c r="M54"/>
  <c r="J53"/>
  <c r="I51"/>
  <c r="B51"/>
  <c r="E51"/>
  <c r="E53"/>
  <c r="K51"/>
  <c r="C51"/>
  <c r="G51"/>
  <c r="E54"/>
  <c r="I23" i="26"/>
  <c r="K23"/>
  <c r="C23"/>
  <c r="E27"/>
  <c r="E23"/>
  <c r="M27"/>
  <c r="G23"/>
  <c r="E25"/>
  <c r="M23"/>
  <c r="O23"/>
  <c r="J25"/>
  <c r="O25"/>
  <c r="AA17" i="27"/>
  <c r="U17"/>
  <c r="S17"/>
  <c r="W17"/>
  <c r="AB17"/>
  <c r="H46"/>
  <c r="G45"/>
  <c r="E37"/>
  <c r="E46"/>
  <c r="D45"/>
  <c r="C44"/>
  <c r="E38"/>
  <c r="N37"/>
  <c r="E33"/>
  <c r="H43"/>
  <c r="L46"/>
  <c r="K45"/>
  <c r="E43"/>
  <c r="H45"/>
  <c r="G44"/>
  <c r="E45"/>
  <c r="D44"/>
  <c r="C43"/>
  <c r="E34"/>
  <c r="C46"/>
  <c r="L43"/>
  <c r="E36"/>
  <c r="F58"/>
  <c r="K58"/>
  <c r="L45"/>
  <c r="K44"/>
  <c r="H44"/>
  <c r="G43"/>
  <c r="C35"/>
  <c r="B58" s="1"/>
  <c r="G46"/>
  <c r="AD38"/>
  <c r="D46"/>
  <c r="C45"/>
  <c r="H35"/>
  <c r="N36"/>
  <c r="L44"/>
  <c r="K43"/>
  <c r="N35"/>
  <c r="A3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K46"/>
  <c r="E44"/>
  <c r="D43"/>
  <c r="T17"/>
  <c r="X17"/>
  <c r="N41" i="26"/>
  <c r="E7"/>
  <c r="N6"/>
  <c r="C5"/>
  <c r="B31" s="1"/>
  <c r="E6"/>
  <c r="L16"/>
  <c r="C14"/>
  <c r="E14"/>
  <c r="D17"/>
  <c r="G17"/>
  <c r="H16"/>
  <c r="H14"/>
  <c r="H17"/>
  <c r="E18"/>
  <c r="E16"/>
  <c r="K14"/>
  <c r="D18"/>
  <c r="C18"/>
  <c r="K17"/>
  <c r="L18"/>
  <c r="K16"/>
  <c r="C16"/>
  <c r="E3"/>
  <c r="F31"/>
  <c r="K31"/>
  <c r="N5"/>
  <c r="E4"/>
  <c r="E30"/>
  <c r="G14"/>
  <c r="N7"/>
  <c r="AH5" s="1"/>
  <c r="AG6" s="1"/>
  <c r="AG9" s="1"/>
  <c r="E17"/>
  <c r="L14"/>
  <c r="G16"/>
  <c r="H18"/>
  <c r="K18"/>
  <c r="D14"/>
  <c r="G18"/>
  <c r="H5"/>
  <c r="C17"/>
  <c r="L17"/>
  <c r="D16"/>
  <c r="E8"/>
  <c r="AN8" i="17"/>
  <c r="AG8"/>
  <c r="AJ8"/>
  <c r="A1" i="23"/>
  <c r="A22"/>
  <c r="A1" i="21"/>
  <c r="A1" i="10"/>
  <c r="I3"/>
  <c r="D213" i="24"/>
  <c r="A34" i="23"/>
  <c r="D212" i="24"/>
  <c r="A31" i="23"/>
  <c r="D211" i="24"/>
  <c r="D210"/>
  <c r="D209"/>
  <c r="D208"/>
  <c r="D207"/>
  <c r="A26" i="23"/>
  <c r="D206" i="24"/>
  <c r="A33" i="23"/>
  <c r="M212" i="24"/>
  <c r="DX215" i="17"/>
  <c r="J212" i="24"/>
  <c r="DV215" i="17"/>
  <c r="S212" i="24"/>
  <c r="M210"/>
  <c r="J210"/>
  <c r="DV213" i="17"/>
  <c r="M206" i="24"/>
  <c r="M208"/>
  <c r="J208"/>
  <c r="DX209" i="17"/>
  <c r="J206" i="24"/>
  <c r="DV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W4" i="17"/>
  <c r="B8" i="23"/>
  <c r="B7"/>
  <c r="B6"/>
  <c r="B5"/>
  <c r="N2" i="24"/>
  <c r="M2"/>
  <c r="J3"/>
  <c r="I3"/>
  <c r="J6" i="17"/>
  <c r="K6"/>
  <c r="I5"/>
  <c r="H5"/>
  <c r="G5"/>
  <c r="E5"/>
  <c r="F5"/>
  <c r="B5"/>
  <c r="A3" i="24"/>
  <c r="A4" i="10"/>
  <c r="A5" i="17"/>
  <c r="J2" i="23"/>
  <c r="F2"/>
  <c r="J5"/>
  <c r="E4"/>
  <c r="D4"/>
  <c r="C4"/>
  <c r="DR208" i="17"/>
  <c r="A32" i="23"/>
  <c r="DR216" i="17"/>
  <c r="A30" i="23"/>
  <c r="J4"/>
  <c r="A29"/>
  <c r="I4"/>
  <c r="A28"/>
  <c r="H4"/>
  <c r="A27"/>
  <c r="G4"/>
  <c r="F4"/>
  <c r="A25"/>
  <c r="L24"/>
  <c r="G24"/>
  <c r="A24"/>
  <c r="A2"/>
  <c r="A37"/>
  <c r="J37"/>
  <c r="BN208" i="17"/>
  <c r="AV208"/>
  <c r="AD208"/>
  <c r="B12" i="23"/>
  <c r="CZ208" i="17"/>
  <c r="B11" i="23"/>
  <c r="CP208" i="17"/>
  <c r="B10" i="23"/>
  <c r="CF208" i="17"/>
  <c r="H2" i="23"/>
  <c r="A3" i="17"/>
  <c r="G3"/>
  <c r="DR218"/>
  <c r="N4" i="23"/>
  <c r="DR217" i="17"/>
  <c r="M4" i="23"/>
  <c r="H216" i="17"/>
  <c r="F217" i="28" s="1"/>
  <c r="L4" i="23"/>
  <c r="H217" i="17"/>
  <c r="F218" i="28" s="1"/>
  <c r="K4" i="23"/>
  <c r="DR214" i="17"/>
  <c r="A4" i="23"/>
  <c r="L4" i="17"/>
  <c r="AN8" i="28" s="1"/>
  <c r="A12" i="23"/>
  <c r="DV208" i="17"/>
  <c r="DR215"/>
  <c r="DR213"/>
  <c r="DR212"/>
  <c r="DR211"/>
  <c r="DR210"/>
  <c r="DR209"/>
  <c r="A11" i="23"/>
  <c r="A10"/>
  <c r="BN4" i="17"/>
  <c r="AN11" i="28" s="1"/>
  <c r="AV4" i="17"/>
  <c r="AN10" i="28" s="1"/>
  <c r="AD4" i="17"/>
  <c r="AN9" i="28" s="1"/>
  <c r="K208" i="17"/>
  <c r="H218"/>
  <c r="F219" i="28" s="1"/>
  <c r="H215" i="17"/>
  <c r="F216" i="28" s="1"/>
  <c r="H214" i="17"/>
  <c r="F215" i="28" s="1"/>
  <c r="H213" i="17"/>
  <c r="F214" i="28" s="1"/>
  <c r="H211" i="17"/>
  <c r="F212" i="28" s="1"/>
  <c r="H212" i="17"/>
  <c r="F213" i="28" s="1"/>
  <c r="AU5" i="17"/>
  <c r="H210"/>
  <c r="F211" i="28" s="1"/>
  <c r="H209" i="17"/>
  <c r="F210" i="28" s="1"/>
  <c r="H208" i="17"/>
  <c r="F209" i="28" s="1"/>
  <c r="A208" i="17"/>
  <c r="DZ4"/>
  <c r="DY4"/>
  <c r="DR4"/>
  <c r="BY5"/>
  <c r="CY5"/>
  <c r="CO5"/>
  <c r="W4" i="24"/>
  <c r="CU5" i="17"/>
  <c r="CK5"/>
  <c r="BX6"/>
  <c r="CS2" i="21"/>
  <c r="CS3"/>
  <c r="AN3" i="10"/>
  <c r="CS1" i="21"/>
  <c r="BW7" i="17"/>
  <c r="BV7"/>
  <c r="BS7"/>
  <c r="BR7"/>
  <c r="BO7"/>
  <c r="BP7"/>
  <c r="BN7"/>
  <c r="CE5"/>
  <c r="BM5"/>
  <c r="BW6"/>
  <c r="BV6"/>
  <c r="BT6"/>
  <c r="BS6"/>
  <c r="BR6"/>
  <c r="BQ6"/>
  <c r="BP6"/>
  <c r="BO6"/>
  <c r="BN6"/>
  <c r="BV5"/>
  <c r="BU5"/>
  <c r="BR5"/>
  <c r="BN5"/>
  <c r="BE7"/>
  <c r="BD7"/>
  <c r="BA7"/>
  <c r="AZ7"/>
  <c r="AW7"/>
  <c r="AX7"/>
  <c r="AV7"/>
  <c r="BF6"/>
  <c r="BE6"/>
  <c r="BD6"/>
  <c r="BB6"/>
  <c r="BA6"/>
  <c r="AZ6"/>
  <c r="AY6"/>
  <c r="AX6"/>
  <c r="AW6"/>
  <c r="AV6"/>
  <c r="BG5"/>
  <c r="BD5"/>
  <c r="BC5"/>
  <c r="AZ5"/>
  <c r="AV5"/>
  <c r="AD5"/>
  <c r="AG6"/>
  <c r="AN6"/>
  <c r="AM6"/>
  <c r="AL6"/>
  <c r="AJ6"/>
  <c r="AI6"/>
  <c r="AH6"/>
  <c r="AF6"/>
  <c r="AE6"/>
  <c r="AD6"/>
  <c r="AO5"/>
  <c r="AL5"/>
  <c r="AK5"/>
  <c r="AH5"/>
  <c r="AG3" i="10"/>
  <c r="Z3"/>
  <c r="S3"/>
  <c r="K4" i="21"/>
  <c r="J4"/>
  <c r="H4"/>
  <c r="D5" i="17"/>
  <c r="C5"/>
  <c r="B4" i="21"/>
  <c r="A4" i="17"/>
  <c r="AC5"/>
  <c r="V6"/>
  <c r="R6"/>
  <c r="U6"/>
  <c r="Q6"/>
  <c r="T6"/>
  <c r="P6"/>
  <c r="O6"/>
  <c r="Q4" i="10"/>
  <c r="P5"/>
  <c r="O5"/>
  <c r="Q7" i="17"/>
  <c r="P7"/>
  <c r="N6"/>
  <c r="M6"/>
  <c r="L6"/>
  <c r="N7"/>
  <c r="AI3" i="21"/>
  <c r="AB3"/>
  <c r="U3"/>
  <c r="N3"/>
  <c r="CM407"/>
  <c r="CN407" s="1"/>
  <c r="CK407"/>
  <c r="CL407" s="1"/>
  <c r="CI407"/>
  <c r="CJ407" s="1"/>
  <c r="CG407"/>
  <c r="CH407" s="1"/>
  <c r="CE407"/>
  <c r="CF407" s="1"/>
  <c r="CC407"/>
  <c r="CD407" s="1"/>
  <c r="CA407"/>
  <c r="CB407" s="1"/>
  <c r="BZ407"/>
  <c r="CN406"/>
  <c r="CM406"/>
  <c r="CL406"/>
  <c r="CK406"/>
  <c r="CJ406"/>
  <c r="CI406"/>
  <c r="CH406"/>
  <c r="CG406"/>
  <c r="CF406"/>
  <c r="CE406"/>
  <c r="CD406"/>
  <c r="CC406"/>
  <c r="CB406"/>
  <c r="CA406"/>
  <c r="BZ406"/>
  <c r="CM405"/>
  <c r="CN405" s="1"/>
  <c r="CK405"/>
  <c r="CL405" s="1"/>
  <c r="CI405"/>
  <c r="CJ405" s="1"/>
  <c r="CG405"/>
  <c r="CH405" s="1"/>
  <c r="CE405"/>
  <c r="CF405" s="1"/>
  <c r="CC405"/>
  <c r="CD405" s="1"/>
  <c r="CA405"/>
  <c r="CB405" s="1"/>
  <c r="BZ405"/>
  <c r="CN404"/>
  <c r="CM404"/>
  <c r="CL404"/>
  <c r="CK404"/>
  <c r="CJ404"/>
  <c r="CI404"/>
  <c r="CH404"/>
  <c r="CG404"/>
  <c r="CF404"/>
  <c r="CE404"/>
  <c r="CD404"/>
  <c r="CC404"/>
  <c r="CB404"/>
  <c r="CA404"/>
  <c r="BZ404"/>
  <c r="CM403"/>
  <c r="CN403" s="1"/>
  <c r="CK403"/>
  <c r="CL403" s="1"/>
  <c r="CI403"/>
  <c r="CJ403" s="1"/>
  <c r="CG403"/>
  <c r="CH403" s="1"/>
  <c r="CE403"/>
  <c r="CF403" s="1"/>
  <c r="CC403"/>
  <c r="CD403" s="1"/>
  <c r="CA403"/>
  <c r="CB403" s="1"/>
  <c r="BZ403"/>
  <c r="CN402"/>
  <c r="CM402"/>
  <c r="CL402"/>
  <c r="CK402"/>
  <c r="CJ402"/>
  <c r="CI402"/>
  <c r="CH402"/>
  <c r="CG402"/>
  <c r="CF402"/>
  <c r="CE402"/>
  <c r="CD402"/>
  <c r="CC402"/>
  <c r="CB402"/>
  <c r="CA402"/>
  <c r="BZ402"/>
  <c r="CM401"/>
  <c r="CN401" s="1"/>
  <c r="CK401"/>
  <c r="CL401" s="1"/>
  <c r="CI401"/>
  <c r="CJ401" s="1"/>
  <c r="CG401"/>
  <c r="CH401" s="1"/>
  <c r="CE401"/>
  <c r="CF401" s="1"/>
  <c r="CC401"/>
  <c r="CD401" s="1"/>
  <c r="CA401"/>
  <c r="CB401" s="1"/>
  <c r="BZ401"/>
  <c r="CN400"/>
  <c r="CM400"/>
  <c r="CL400"/>
  <c r="CK400"/>
  <c r="CJ400"/>
  <c r="CI400"/>
  <c r="CH400"/>
  <c r="CG400"/>
  <c r="CF400"/>
  <c r="CE400"/>
  <c r="CD400"/>
  <c r="CC400"/>
  <c r="CB400"/>
  <c r="CA400"/>
  <c r="BZ400"/>
  <c r="CM399"/>
  <c r="CN399" s="1"/>
  <c r="CK399"/>
  <c r="CL399" s="1"/>
  <c r="CI399"/>
  <c r="CJ399" s="1"/>
  <c r="CG399"/>
  <c r="CH399" s="1"/>
  <c r="CE399"/>
  <c r="CF399" s="1"/>
  <c r="CC399"/>
  <c r="CD399" s="1"/>
  <c r="CA399"/>
  <c r="CB399" s="1"/>
  <c r="BZ399"/>
  <c r="CN398"/>
  <c r="CM398"/>
  <c r="CL398"/>
  <c r="CK398"/>
  <c r="CJ398"/>
  <c r="CI398"/>
  <c r="CH398"/>
  <c r="CG398"/>
  <c r="CF398"/>
  <c r="CE398"/>
  <c r="CD398"/>
  <c r="CC398"/>
  <c r="CB398"/>
  <c r="CA398"/>
  <c r="BZ398"/>
  <c r="CM397"/>
  <c r="CN397" s="1"/>
  <c r="CK397"/>
  <c r="CL397" s="1"/>
  <c r="CI397"/>
  <c r="CJ397" s="1"/>
  <c r="CG397"/>
  <c r="CH397" s="1"/>
  <c r="CE397"/>
  <c r="CF397" s="1"/>
  <c r="CC397"/>
  <c r="CD397" s="1"/>
  <c r="CA397"/>
  <c r="CB397" s="1"/>
  <c r="BZ397"/>
  <c r="CN396"/>
  <c r="CM396"/>
  <c r="CL396"/>
  <c r="CK396"/>
  <c r="CJ396"/>
  <c r="CI396"/>
  <c r="CH396"/>
  <c r="CG396"/>
  <c r="CF396"/>
  <c r="CE396"/>
  <c r="CD396"/>
  <c r="CC396"/>
  <c r="CB396"/>
  <c r="CA396"/>
  <c r="BZ396"/>
  <c r="CM395"/>
  <c r="CN395" s="1"/>
  <c r="CK395"/>
  <c r="CL395" s="1"/>
  <c r="CI395"/>
  <c r="CJ395" s="1"/>
  <c r="CG395"/>
  <c r="CH395" s="1"/>
  <c r="CE395"/>
  <c r="CF395" s="1"/>
  <c r="CC395"/>
  <c r="CD395" s="1"/>
  <c r="CA395"/>
  <c r="CB395" s="1"/>
  <c r="BZ395"/>
  <c r="CN394"/>
  <c r="CM394"/>
  <c r="CL394"/>
  <c r="CK394"/>
  <c r="CJ394"/>
  <c r="CI394"/>
  <c r="CH394"/>
  <c r="CG394"/>
  <c r="CF394"/>
  <c r="CE394"/>
  <c r="CD394"/>
  <c r="CC394"/>
  <c r="CB394"/>
  <c r="CA394"/>
  <c r="BZ394"/>
  <c r="CM393"/>
  <c r="CN393" s="1"/>
  <c r="CK393"/>
  <c r="CL393" s="1"/>
  <c r="CI393"/>
  <c r="CJ393" s="1"/>
  <c r="CG393"/>
  <c r="CH393" s="1"/>
  <c r="CE393"/>
  <c r="CF393" s="1"/>
  <c r="CC393"/>
  <c r="CD393" s="1"/>
  <c r="CA393"/>
  <c r="CB393" s="1"/>
  <c r="BZ393"/>
  <c r="CN392"/>
  <c r="CM392"/>
  <c r="CL392"/>
  <c r="CK392"/>
  <c r="CJ392"/>
  <c r="CI392"/>
  <c r="CH392"/>
  <c r="CG392"/>
  <c r="CF392"/>
  <c r="CE392"/>
  <c r="CD392"/>
  <c r="CC392"/>
  <c r="CB392"/>
  <c r="CA392"/>
  <c r="BZ392"/>
  <c r="CM391"/>
  <c r="CN391" s="1"/>
  <c r="CK391"/>
  <c r="CL391" s="1"/>
  <c r="CI391"/>
  <c r="CJ391" s="1"/>
  <c r="CG391"/>
  <c r="CH391" s="1"/>
  <c r="CE391"/>
  <c r="CF391" s="1"/>
  <c r="CC391"/>
  <c r="CD391" s="1"/>
  <c r="CA391"/>
  <c r="CB391" s="1"/>
  <c r="BZ391"/>
  <c r="CN390"/>
  <c r="CM390"/>
  <c r="CL390"/>
  <c r="CK390"/>
  <c r="CJ390"/>
  <c r="CI390"/>
  <c r="CH390"/>
  <c r="CG390"/>
  <c r="CF390"/>
  <c r="CE390"/>
  <c r="CD390"/>
  <c r="CC390"/>
  <c r="CB390"/>
  <c r="CA390"/>
  <c r="BZ390"/>
  <c r="CM389"/>
  <c r="CN389" s="1"/>
  <c r="CK389"/>
  <c r="CL389" s="1"/>
  <c r="CI389"/>
  <c r="CJ389" s="1"/>
  <c r="CG389"/>
  <c r="CH389" s="1"/>
  <c r="CE389"/>
  <c r="CF389" s="1"/>
  <c r="CC389"/>
  <c r="CD389" s="1"/>
  <c r="CA389"/>
  <c r="CB389" s="1"/>
  <c r="BZ389"/>
  <c r="CN388"/>
  <c r="CM388"/>
  <c r="CL388"/>
  <c r="CK388"/>
  <c r="CJ388"/>
  <c r="CI388"/>
  <c r="CH388"/>
  <c r="CG388"/>
  <c r="CF388"/>
  <c r="CE388"/>
  <c r="CD388"/>
  <c r="CC388"/>
  <c r="CB388"/>
  <c r="CA388"/>
  <c r="BZ388"/>
  <c r="CM387"/>
  <c r="CN387" s="1"/>
  <c r="CK387"/>
  <c r="CL387" s="1"/>
  <c r="CI387"/>
  <c r="CJ387" s="1"/>
  <c r="CG387"/>
  <c r="CH387" s="1"/>
  <c r="CE387"/>
  <c r="CF387" s="1"/>
  <c r="CC387"/>
  <c r="CD387" s="1"/>
  <c r="CA387"/>
  <c r="CB387" s="1"/>
  <c r="BZ387"/>
  <c r="CN386"/>
  <c r="CM386"/>
  <c r="CL386"/>
  <c r="CK386"/>
  <c r="CJ386"/>
  <c r="CI386"/>
  <c r="CH386"/>
  <c r="CG386"/>
  <c r="CF386"/>
  <c r="CE386"/>
  <c r="CD386"/>
  <c r="CC386"/>
  <c r="CB386"/>
  <c r="CA386"/>
  <c r="BZ386"/>
  <c r="CM385"/>
  <c r="CN385" s="1"/>
  <c r="CK385"/>
  <c r="CL385" s="1"/>
  <c r="CI385"/>
  <c r="CJ385" s="1"/>
  <c r="CG385"/>
  <c r="CH385" s="1"/>
  <c r="CE385"/>
  <c r="CF385" s="1"/>
  <c r="CC385"/>
  <c r="CD385" s="1"/>
  <c r="CA385"/>
  <c r="CB385" s="1"/>
  <c r="BZ385"/>
  <c r="CN384"/>
  <c r="CM384"/>
  <c r="CL384"/>
  <c r="CK384"/>
  <c r="CJ384"/>
  <c r="CI384"/>
  <c r="CH384"/>
  <c r="CG384"/>
  <c r="CF384"/>
  <c r="CE384"/>
  <c r="CD384"/>
  <c r="CC384"/>
  <c r="CB384"/>
  <c r="CA384"/>
  <c r="BZ384"/>
  <c r="CM383"/>
  <c r="CN383" s="1"/>
  <c r="CK383"/>
  <c r="CL383" s="1"/>
  <c r="CI383"/>
  <c r="CJ383" s="1"/>
  <c r="CG383"/>
  <c r="CH383" s="1"/>
  <c r="CE383"/>
  <c r="CF383" s="1"/>
  <c r="CC383"/>
  <c r="CD383" s="1"/>
  <c r="CA383"/>
  <c r="CB383" s="1"/>
  <c r="BZ383"/>
  <c r="CN382"/>
  <c r="CM382"/>
  <c r="CL382"/>
  <c r="CK382"/>
  <c r="CJ382"/>
  <c r="CI382"/>
  <c r="CH382"/>
  <c r="CG382"/>
  <c r="CF382"/>
  <c r="CE382"/>
  <c r="CD382"/>
  <c r="CC382"/>
  <c r="CB382"/>
  <c r="CA382"/>
  <c r="BZ382"/>
  <c r="CM381"/>
  <c r="CN381" s="1"/>
  <c r="CK381"/>
  <c r="CL381" s="1"/>
  <c r="CI381"/>
  <c r="CJ381" s="1"/>
  <c r="CG381"/>
  <c r="CH381" s="1"/>
  <c r="CE381"/>
  <c r="CF381" s="1"/>
  <c r="CC381"/>
  <c r="CD381" s="1"/>
  <c r="CA381"/>
  <c r="CB381" s="1"/>
  <c r="BZ381"/>
  <c r="CN380"/>
  <c r="CM380"/>
  <c r="CL380"/>
  <c r="CK380"/>
  <c r="CJ380"/>
  <c r="CI380"/>
  <c r="CH380"/>
  <c r="CG380"/>
  <c r="CF380"/>
  <c r="CE380"/>
  <c r="CD380"/>
  <c r="CC380"/>
  <c r="CB380"/>
  <c r="CA380"/>
  <c r="BZ380"/>
  <c r="CM379"/>
  <c r="CN379" s="1"/>
  <c r="CK379"/>
  <c r="CL379" s="1"/>
  <c r="CI379"/>
  <c r="CJ379" s="1"/>
  <c r="CG379"/>
  <c r="CH379" s="1"/>
  <c r="CE379"/>
  <c r="CF379" s="1"/>
  <c r="CC379"/>
  <c r="CD379" s="1"/>
  <c r="CA379"/>
  <c r="CB379" s="1"/>
  <c r="BZ379"/>
  <c r="CN378"/>
  <c r="CM378"/>
  <c r="CL378"/>
  <c r="CK378"/>
  <c r="CJ378"/>
  <c r="CI378"/>
  <c r="CH378"/>
  <c r="CG378"/>
  <c r="CF378"/>
  <c r="CE378"/>
  <c r="CD378"/>
  <c r="CC378"/>
  <c r="CB378"/>
  <c r="CA378"/>
  <c r="BZ378"/>
  <c r="CM377"/>
  <c r="CN377" s="1"/>
  <c r="CK377"/>
  <c r="CL377" s="1"/>
  <c r="CI377"/>
  <c r="CJ377" s="1"/>
  <c r="CG377"/>
  <c r="CH377" s="1"/>
  <c r="CE377"/>
  <c r="CF377" s="1"/>
  <c r="CC377"/>
  <c r="CD377" s="1"/>
  <c r="CA377"/>
  <c r="CB377" s="1"/>
  <c r="BZ377"/>
  <c r="CN376"/>
  <c r="CM376"/>
  <c r="CL376"/>
  <c r="CK376"/>
  <c r="CJ376"/>
  <c r="CI376"/>
  <c r="CH376"/>
  <c r="CG376"/>
  <c r="CF376"/>
  <c r="CE376"/>
  <c r="CD376"/>
  <c r="CC376"/>
  <c r="CB376"/>
  <c r="CA376"/>
  <c r="BZ376"/>
  <c r="CM375"/>
  <c r="CN375" s="1"/>
  <c r="CK375"/>
  <c r="CL375" s="1"/>
  <c r="CI375"/>
  <c r="CJ375" s="1"/>
  <c r="CG375"/>
  <c r="CH375" s="1"/>
  <c r="CE375"/>
  <c r="CF375" s="1"/>
  <c r="CC375"/>
  <c r="CD375" s="1"/>
  <c r="CA375"/>
  <c r="CB375" s="1"/>
  <c r="BZ375"/>
  <c r="CN374"/>
  <c r="CM374"/>
  <c r="CL374"/>
  <c r="CK374"/>
  <c r="CJ374"/>
  <c r="CI374"/>
  <c r="CH374"/>
  <c r="CG374"/>
  <c r="CF374"/>
  <c r="CE374"/>
  <c r="CD374"/>
  <c r="CC374"/>
  <c r="CB374"/>
  <c r="CA374"/>
  <c r="BZ374"/>
  <c r="CM373"/>
  <c r="CN373" s="1"/>
  <c r="CK373"/>
  <c r="CL373" s="1"/>
  <c r="CI373"/>
  <c r="CJ373" s="1"/>
  <c r="CG373"/>
  <c r="CH373" s="1"/>
  <c r="CE373"/>
  <c r="CF373" s="1"/>
  <c r="CC373"/>
  <c r="CD373" s="1"/>
  <c r="CA373"/>
  <c r="CB373" s="1"/>
  <c r="BZ373"/>
  <c r="CN372"/>
  <c r="CM372"/>
  <c r="CL372"/>
  <c r="CK372"/>
  <c r="CJ372"/>
  <c r="CI372"/>
  <c r="CH372"/>
  <c r="CG372"/>
  <c r="CF372"/>
  <c r="CE372"/>
  <c r="CD372"/>
  <c r="CC372"/>
  <c r="CB372"/>
  <c r="CA372"/>
  <c r="BZ372"/>
  <c r="CM371"/>
  <c r="CN371" s="1"/>
  <c r="CK371"/>
  <c r="CL371" s="1"/>
  <c r="CI371"/>
  <c r="CJ371" s="1"/>
  <c r="CG371"/>
  <c r="CH371" s="1"/>
  <c r="CE371"/>
  <c r="CF371" s="1"/>
  <c r="CC371"/>
  <c r="CD371" s="1"/>
  <c r="CA371"/>
  <c r="CB371" s="1"/>
  <c r="BZ371"/>
  <c r="CN370"/>
  <c r="CM370"/>
  <c r="CL370"/>
  <c r="CK370"/>
  <c r="CJ370"/>
  <c r="CI370"/>
  <c r="CH370"/>
  <c r="CG370"/>
  <c r="CF370"/>
  <c r="CE370"/>
  <c r="CD370"/>
  <c r="CC370"/>
  <c r="CB370"/>
  <c r="CA370"/>
  <c r="BZ370"/>
  <c r="CM369"/>
  <c r="CN369" s="1"/>
  <c r="CK369"/>
  <c r="CL369" s="1"/>
  <c r="CI369"/>
  <c r="CJ369" s="1"/>
  <c r="CG369"/>
  <c r="CH369" s="1"/>
  <c r="CE369"/>
  <c r="CF369" s="1"/>
  <c r="CC369"/>
  <c r="CD369" s="1"/>
  <c r="CA369"/>
  <c r="CB369" s="1"/>
  <c r="BZ369"/>
  <c r="CN368"/>
  <c r="CM368"/>
  <c r="CL368"/>
  <c r="CK368"/>
  <c r="CJ368"/>
  <c r="CI368"/>
  <c r="CH368"/>
  <c r="CG368"/>
  <c r="CF368"/>
  <c r="CE368"/>
  <c r="CD368"/>
  <c r="CC368"/>
  <c r="CB368"/>
  <c r="CA368"/>
  <c r="BZ368"/>
  <c r="CM367"/>
  <c r="CN367" s="1"/>
  <c r="CK367"/>
  <c r="CL367" s="1"/>
  <c r="CI367"/>
  <c r="CJ367" s="1"/>
  <c r="CG367"/>
  <c r="CH367" s="1"/>
  <c r="CE367"/>
  <c r="CF367" s="1"/>
  <c r="CC367"/>
  <c r="CD367" s="1"/>
  <c r="CA367"/>
  <c r="CB367" s="1"/>
  <c r="BZ367"/>
  <c r="CN366"/>
  <c r="CM366"/>
  <c r="CL366"/>
  <c r="CK366"/>
  <c r="CJ366"/>
  <c r="CI366"/>
  <c r="CH366"/>
  <c r="CG366"/>
  <c r="CF366"/>
  <c r="CE366"/>
  <c r="CD366"/>
  <c r="CC366"/>
  <c r="CB366"/>
  <c r="CA366"/>
  <c r="BZ366"/>
  <c r="CM365"/>
  <c r="CN365" s="1"/>
  <c r="CK365"/>
  <c r="CL365" s="1"/>
  <c r="CI365"/>
  <c r="CJ365" s="1"/>
  <c r="CG365"/>
  <c r="CH365" s="1"/>
  <c r="CE365"/>
  <c r="CF365" s="1"/>
  <c r="CC365"/>
  <c r="CD365" s="1"/>
  <c r="CA365"/>
  <c r="CB365" s="1"/>
  <c r="BZ365"/>
  <c r="CN364"/>
  <c r="CM364"/>
  <c r="CL364"/>
  <c r="CK364"/>
  <c r="CJ364"/>
  <c r="CI364"/>
  <c r="CH364"/>
  <c r="CG364"/>
  <c r="CF364"/>
  <c r="CE364"/>
  <c r="CD364"/>
  <c r="CC364"/>
  <c r="CB364"/>
  <c r="CA364"/>
  <c r="BZ364"/>
  <c r="CM363"/>
  <c r="CN363" s="1"/>
  <c r="CK363"/>
  <c r="CL363" s="1"/>
  <c r="CI363"/>
  <c r="CJ363" s="1"/>
  <c r="CG363"/>
  <c r="CH363" s="1"/>
  <c r="CE363"/>
  <c r="CF363" s="1"/>
  <c r="CC363"/>
  <c r="CD363" s="1"/>
  <c r="CA363"/>
  <c r="CB363" s="1"/>
  <c r="BZ363"/>
  <c r="CN362"/>
  <c r="CM362"/>
  <c r="CL362"/>
  <c r="CK362"/>
  <c r="CJ362"/>
  <c r="CI362"/>
  <c r="CH362"/>
  <c r="CG362"/>
  <c r="CF362"/>
  <c r="CE362"/>
  <c r="CD362"/>
  <c r="CC362"/>
  <c r="CB362"/>
  <c r="CA362"/>
  <c r="BZ362"/>
  <c r="CM361"/>
  <c r="CN361" s="1"/>
  <c r="CK361"/>
  <c r="CL361" s="1"/>
  <c r="CI361"/>
  <c r="CJ361" s="1"/>
  <c r="CG361"/>
  <c r="CH361" s="1"/>
  <c r="CE361"/>
  <c r="CF361" s="1"/>
  <c r="CC361"/>
  <c r="CD361" s="1"/>
  <c r="CA361"/>
  <c r="CB361" s="1"/>
  <c r="BZ361"/>
  <c r="CN360"/>
  <c r="CM360"/>
  <c r="CL360"/>
  <c r="CK360"/>
  <c r="CJ360"/>
  <c r="CI360"/>
  <c r="CH360"/>
  <c r="CG360"/>
  <c r="CF360"/>
  <c r="CE360"/>
  <c r="CD360"/>
  <c r="CC360"/>
  <c r="CB360"/>
  <c r="CA360"/>
  <c r="BZ360"/>
  <c r="CM359"/>
  <c r="CN359" s="1"/>
  <c r="CK359"/>
  <c r="CL359" s="1"/>
  <c r="CI359"/>
  <c r="CJ359" s="1"/>
  <c r="CG359"/>
  <c r="CH359" s="1"/>
  <c r="CE359"/>
  <c r="CF359" s="1"/>
  <c r="CC359"/>
  <c r="CD359" s="1"/>
  <c r="CA359"/>
  <c r="CB359" s="1"/>
  <c r="BZ359"/>
  <c r="CN358"/>
  <c r="CM358"/>
  <c r="CL358"/>
  <c r="CK358"/>
  <c r="CJ358"/>
  <c r="CI358"/>
  <c r="CH358"/>
  <c r="CG358"/>
  <c r="CF358"/>
  <c r="CE358"/>
  <c r="CD358"/>
  <c r="CC358"/>
  <c r="CB358"/>
  <c r="CA358"/>
  <c r="BZ358"/>
  <c r="CM357"/>
  <c r="CN357" s="1"/>
  <c r="CK357"/>
  <c r="CL357" s="1"/>
  <c r="CI357"/>
  <c r="CJ357" s="1"/>
  <c r="CG357"/>
  <c r="CH357" s="1"/>
  <c r="CE357"/>
  <c r="CF357" s="1"/>
  <c r="CC357"/>
  <c r="CD357" s="1"/>
  <c r="CA357"/>
  <c r="CB357" s="1"/>
  <c r="BZ357"/>
  <c r="CN356"/>
  <c r="CM356"/>
  <c r="CL356"/>
  <c r="CK356"/>
  <c r="CJ356"/>
  <c r="CI356"/>
  <c r="CH356"/>
  <c r="CG356"/>
  <c r="CF356"/>
  <c r="CE356"/>
  <c r="CD356"/>
  <c r="CC356"/>
  <c r="CB356"/>
  <c r="CA356"/>
  <c r="BZ356"/>
  <c r="CM355"/>
  <c r="CN355" s="1"/>
  <c r="CK355"/>
  <c r="CL355" s="1"/>
  <c r="CI355"/>
  <c r="CJ355" s="1"/>
  <c r="CG355"/>
  <c r="CH355" s="1"/>
  <c r="CE355"/>
  <c r="CF355" s="1"/>
  <c r="CC355"/>
  <c r="CD355" s="1"/>
  <c r="CA355"/>
  <c r="CB355" s="1"/>
  <c r="BZ355"/>
  <c r="CN354"/>
  <c r="CM354"/>
  <c r="CL354"/>
  <c r="CK354"/>
  <c r="CJ354"/>
  <c r="CI354"/>
  <c r="CH354"/>
  <c r="CG354"/>
  <c r="CF354"/>
  <c r="CE354"/>
  <c r="CD354"/>
  <c r="CC354"/>
  <c r="CB354"/>
  <c r="CA354"/>
  <c r="BZ354"/>
  <c r="CM353"/>
  <c r="CN353" s="1"/>
  <c r="CK353"/>
  <c r="CL353" s="1"/>
  <c r="CI353"/>
  <c r="CJ353" s="1"/>
  <c r="CG353"/>
  <c r="CH353" s="1"/>
  <c r="CE353"/>
  <c r="CF353" s="1"/>
  <c r="CC353"/>
  <c r="CD353" s="1"/>
  <c r="CA353"/>
  <c r="CB353" s="1"/>
  <c r="BZ353"/>
  <c r="CN352"/>
  <c r="CM352"/>
  <c r="CL352"/>
  <c r="CK352"/>
  <c r="CJ352"/>
  <c r="CI352"/>
  <c r="CH352"/>
  <c r="CG352"/>
  <c r="CF352"/>
  <c r="CE352"/>
  <c r="CD352"/>
  <c r="CC352"/>
  <c r="CB352"/>
  <c r="CA352"/>
  <c r="BZ352"/>
  <c r="CM351"/>
  <c r="CN351" s="1"/>
  <c r="CK351"/>
  <c r="CL351" s="1"/>
  <c r="CI351"/>
  <c r="CJ351" s="1"/>
  <c r="CG351"/>
  <c r="CH351" s="1"/>
  <c r="CE351"/>
  <c r="CF351" s="1"/>
  <c r="CC351"/>
  <c r="CD351" s="1"/>
  <c r="CA351"/>
  <c r="CB351" s="1"/>
  <c r="BZ351"/>
  <c r="CN350"/>
  <c r="CM350"/>
  <c r="CL350"/>
  <c r="CK350"/>
  <c r="CJ350"/>
  <c r="CI350"/>
  <c r="CH350"/>
  <c r="CG350"/>
  <c r="CF350"/>
  <c r="CE350"/>
  <c r="CD350"/>
  <c r="CC350"/>
  <c r="CB350"/>
  <c r="CA350"/>
  <c r="BZ350"/>
  <c r="CM349"/>
  <c r="CN349" s="1"/>
  <c r="CK349"/>
  <c r="CL349" s="1"/>
  <c r="CI349"/>
  <c r="CJ349" s="1"/>
  <c r="CG349"/>
  <c r="CH349" s="1"/>
  <c r="CE349"/>
  <c r="CF349" s="1"/>
  <c r="CC349"/>
  <c r="CD349" s="1"/>
  <c r="CA349"/>
  <c r="CB349" s="1"/>
  <c r="BZ349"/>
  <c r="CN348"/>
  <c r="CM348"/>
  <c r="CL348"/>
  <c r="CK348"/>
  <c r="CJ348"/>
  <c r="CI348"/>
  <c r="CH348"/>
  <c r="CG348"/>
  <c r="CF348"/>
  <c r="CE348"/>
  <c r="CD348"/>
  <c r="CC348"/>
  <c r="CB348"/>
  <c r="CA348"/>
  <c r="BZ348"/>
  <c r="CM347"/>
  <c r="CN347" s="1"/>
  <c r="CK347"/>
  <c r="CL347" s="1"/>
  <c r="CI347"/>
  <c r="CJ347" s="1"/>
  <c r="CG347"/>
  <c r="CH347" s="1"/>
  <c r="CE347"/>
  <c r="CF347" s="1"/>
  <c r="CC347"/>
  <c r="CD347" s="1"/>
  <c r="CA347"/>
  <c r="CB347" s="1"/>
  <c r="BZ347"/>
  <c r="CN346"/>
  <c r="CM346"/>
  <c r="CL346"/>
  <c r="CK346"/>
  <c r="CJ346"/>
  <c r="CI346"/>
  <c r="CH346"/>
  <c r="CG346"/>
  <c r="CF346"/>
  <c r="CE346"/>
  <c r="CD346"/>
  <c r="CC346"/>
  <c r="CB346"/>
  <c r="CA346"/>
  <c r="BZ346"/>
  <c r="CM345"/>
  <c r="CN345" s="1"/>
  <c r="CK345"/>
  <c r="CL345" s="1"/>
  <c r="CI345"/>
  <c r="CJ345" s="1"/>
  <c r="CG345"/>
  <c r="CH345" s="1"/>
  <c r="CE345"/>
  <c r="CF345" s="1"/>
  <c r="CC345"/>
  <c r="CD345" s="1"/>
  <c r="CA345"/>
  <c r="CB345" s="1"/>
  <c r="BZ345"/>
  <c r="CN344"/>
  <c r="CM344"/>
  <c r="CL344"/>
  <c r="CK344"/>
  <c r="CJ344"/>
  <c r="CI344"/>
  <c r="CH344"/>
  <c r="CG344"/>
  <c r="CF344"/>
  <c r="CE344"/>
  <c r="CD344"/>
  <c r="CC344"/>
  <c r="CB344"/>
  <c r="CA344"/>
  <c r="BZ344"/>
  <c r="CM343"/>
  <c r="CN343" s="1"/>
  <c r="CK343"/>
  <c r="CL343" s="1"/>
  <c r="CI343"/>
  <c r="CJ343" s="1"/>
  <c r="CG343"/>
  <c r="CH343" s="1"/>
  <c r="CE343"/>
  <c r="CF343" s="1"/>
  <c r="CC343"/>
  <c r="CD343" s="1"/>
  <c r="CA343"/>
  <c r="CB343" s="1"/>
  <c r="BZ343"/>
  <c r="CN342"/>
  <c r="CM342"/>
  <c r="CL342"/>
  <c r="CK342"/>
  <c r="CJ342"/>
  <c r="CI342"/>
  <c r="CH342"/>
  <c r="CG342"/>
  <c r="CF342"/>
  <c r="CE342"/>
  <c r="CD342"/>
  <c r="CC342"/>
  <c r="CB342"/>
  <c r="CA342"/>
  <c r="BZ342"/>
  <c r="CM341"/>
  <c r="CN341" s="1"/>
  <c r="CK341"/>
  <c r="CL341" s="1"/>
  <c r="CI341"/>
  <c r="CJ341" s="1"/>
  <c r="CG341"/>
  <c r="CH341" s="1"/>
  <c r="CE341"/>
  <c r="CF341" s="1"/>
  <c r="CC341"/>
  <c r="CD341" s="1"/>
  <c r="CA341"/>
  <c r="CB341" s="1"/>
  <c r="BZ341"/>
  <c r="CN340"/>
  <c r="CM340"/>
  <c r="CL340"/>
  <c r="CK340"/>
  <c r="CJ340"/>
  <c r="CI340"/>
  <c r="CH340"/>
  <c r="CG340"/>
  <c r="CF340"/>
  <c r="CE340"/>
  <c r="CD340"/>
  <c r="CC340"/>
  <c r="CB340"/>
  <c r="CA340"/>
  <c r="BZ340"/>
  <c r="CM339"/>
  <c r="CN339" s="1"/>
  <c r="CK339"/>
  <c r="CL339" s="1"/>
  <c r="CI339"/>
  <c r="CJ339" s="1"/>
  <c r="CG339"/>
  <c r="CH339" s="1"/>
  <c r="CE339"/>
  <c r="CF339" s="1"/>
  <c r="CC339"/>
  <c r="CD339" s="1"/>
  <c r="CA339"/>
  <c r="CB339" s="1"/>
  <c r="BZ339"/>
  <c r="CN338"/>
  <c r="CM338"/>
  <c r="CL338"/>
  <c r="CK338"/>
  <c r="CJ338"/>
  <c r="CI338"/>
  <c r="CH338"/>
  <c r="CG338"/>
  <c r="CF338"/>
  <c r="CE338"/>
  <c r="CD338"/>
  <c r="CC338"/>
  <c r="CB338"/>
  <c r="CA338"/>
  <c r="BZ338"/>
  <c r="CM337"/>
  <c r="CN337" s="1"/>
  <c r="CK337"/>
  <c r="CL337" s="1"/>
  <c r="CI337"/>
  <c r="CJ337" s="1"/>
  <c r="CG337"/>
  <c r="CH337" s="1"/>
  <c r="CE337"/>
  <c r="CF337" s="1"/>
  <c r="CC337"/>
  <c r="CD337" s="1"/>
  <c r="CA337"/>
  <c r="CB337" s="1"/>
  <c r="BZ337"/>
  <c r="CN336"/>
  <c r="CM336"/>
  <c r="CL336"/>
  <c r="CK336"/>
  <c r="CJ336"/>
  <c r="CI336"/>
  <c r="CH336"/>
  <c r="CG336"/>
  <c r="CF336"/>
  <c r="CE336"/>
  <c r="CD336"/>
  <c r="CC336"/>
  <c r="CB336"/>
  <c r="CA336"/>
  <c r="BZ336"/>
  <c r="CM335"/>
  <c r="CN335" s="1"/>
  <c r="CK335"/>
  <c r="CL335" s="1"/>
  <c r="CI335"/>
  <c r="CJ335" s="1"/>
  <c r="CG335"/>
  <c r="CH335" s="1"/>
  <c r="CE335"/>
  <c r="CF335" s="1"/>
  <c r="CC335"/>
  <c r="CD335" s="1"/>
  <c r="CA335"/>
  <c r="CB335" s="1"/>
  <c r="BZ335"/>
  <c r="CN334"/>
  <c r="CM334"/>
  <c r="CL334"/>
  <c r="CK334"/>
  <c r="CJ334"/>
  <c r="CI334"/>
  <c r="CH334"/>
  <c r="CG334"/>
  <c r="CF334"/>
  <c r="CE334"/>
  <c r="CD334"/>
  <c r="CC334"/>
  <c r="CB334"/>
  <c r="CA334"/>
  <c r="BZ334"/>
  <c r="CM333"/>
  <c r="CN333" s="1"/>
  <c r="CK333"/>
  <c r="CL333" s="1"/>
  <c r="CI333"/>
  <c r="CJ333" s="1"/>
  <c r="CG333"/>
  <c r="CH333" s="1"/>
  <c r="CE333"/>
  <c r="CF333" s="1"/>
  <c r="CC333"/>
  <c r="CD333" s="1"/>
  <c r="CA333"/>
  <c r="CB333" s="1"/>
  <c r="BZ333"/>
  <c r="CN332"/>
  <c r="CM332"/>
  <c r="CL332"/>
  <c r="CK332"/>
  <c r="CJ332"/>
  <c r="CI332"/>
  <c r="CH332"/>
  <c r="CG332"/>
  <c r="CF332"/>
  <c r="CE332"/>
  <c r="CD332"/>
  <c r="CC332"/>
  <c r="CB332"/>
  <c r="CA332"/>
  <c r="BZ332"/>
  <c r="CM331"/>
  <c r="CN331" s="1"/>
  <c r="CK331"/>
  <c r="CL331" s="1"/>
  <c r="CI331"/>
  <c r="CJ331" s="1"/>
  <c r="CG331"/>
  <c r="CH331" s="1"/>
  <c r="CE331"/>
  <c r="CF331" s="1"/>
  <c r="CC331"/>
  <c r="CD331" s="1"/>
  <c r="CA331"/>
  <c r="CB331" s="1"/>
  <c r="BZ331"/>
  <c r="CN330"/>
  <c r="CM330"/>
  <c r="CL330"/>
  <c r="CK330"/>
  <c r="CJ330"/>
  <c r="CI330"/>
  <c r="CH330"/>
  <c r="CG330"/>
  <c r="CF330"/>
  <c r="CE330"/>
  <c r="CD330"/>
  <c r="CC330"/>
  <c r="CB330"/>
  <c r="CA330"/>
  <c r="BZ330"/>
  <c r="CM329"/>
  <c r="CN329" s="1"/>
  <c r="CK329"/>
  <c r="CL329" s="1"/>
  <c r="CI329"/>
  <c r="CJ329" s="1"/>
  <c r="CG329"/>
  <c r="CH329" s="1"/>
  <c r="CE329"/>
  <c r="CF329" s="1"/>
  <c r="CC329"/>
  <c r="CD329" s="1"/>
  <c r="CA329"/>
  <c r="CB329" s="1"/>
  <c r="BZ329"/>
  <c r="CN328"/>
  <c r="CM328"/>
  <c r="CL328"/>
  <c r="CK328"/>
  <c r="CJ328"/>
  <c r="CI328"/>
  <c r="CH328"/>
  <c r="CG328"/>
  <c r="CF328"/>
  <c r="CE328"/>
  <c r="CD328"/>
  <c r="CC328"/>
  <c r="CB328"/>
  <c r="CA328"/>
  <c r="BZ328"/>
  <c r="CM327"/>
  <c r="CN327" s="1"/>
  <c r="CK327"/>
  <c r="CL327" s="1"/>
  <c r="CI327"/>
  <c r="CJ327" s="1"/>
  <c r="CG327"/>
  <c r="CH327" s="1"/>
  <c r="CE327"/>
  <c r="CF327" s="1"/>
  <c r="CC327"/>
  <c r="CD327" s="1"/>
  <c r="CA327"/>
  <c r="CB327" s="1"/>
  <c r="BZ327"/>
  <c r="CN326"/>
  <c r="CM326"/>
  <c r="CL326"/>
  <c r="CK326"/>
  <c r="CJ326"/>
  <c r="CI326"/>
  <c r="CH326"/>
  <c r="CG326"/>
  <c r="CF326"/>
  <c r="CE326"/>
  <c r="CD326"/>
  <c r="CC326"/>
  <c r="CB326"/>
  <c r="CA326"/>
  <c r="BZ326"/>
  <c r="CM325"/>
  <c r="CN325" s="1"/>
  <c r="CK325"/>
  <c r="CL325" s="1"/>
  <c r="CI325"/>
  <c r="CJ325" s="1"/>
  <c r="CG325"/>
  <c r="CH325" s="1"/>
  <c r="CE325"/>
  <c r="CF325" s="1"/>
  <c r="CC325"/>
  <c r="CD325" s="1"/>
  <c r="CA325"/>
  <c r="CB325" s="1"/>
  <c r="BZ325"/>
  <c r="CN324"/>
  <c r="CM324"/>
  <c r="CL324"/>
  <c r="CK324"/>
  <c r="CJ324"/>
  <c r="CI324"/>
  <c r="CH324"/>
  <c r="CG324"/>
  <c r="CF324"/>
  <c r="CE324"/>
  <c r="CD324"/>
  <c r="CC324"/>
  <c r="CB324"/>
  <c r="CA324"/>
  <c r="BZ324"/>
  <c r="CM323"/>
  <c r="CN323" s="1"/>
  <c r="CK323"/>
  <c r="CL323" s="1"/>
  <c r="CI323"/>
  <c r="CJ323" s="1"/>
  <c r="CG323"/>
  <c r="CH323" s="1"/>
  <c r="CE323"/>
  <c r="CF323" s="1"/>
  <c r="CC323"/>
  <c r="CD323" s="1"/>
  <c r="CA323"/>
  <c r="CB323" s="1"/>
  <c r="BZ323"/>
  <c r="CN322"/>
  <c r="CM322"/>
  <c r="CL322"/>
  <c r="CK322"/>
  <c r="CJ322"/>
  <c r="CI322"/>
  <c r="CH322"/>
  <c r="CG322"/>
  <c r="CF322"/>
  <c r="CE322"/>
  <c r="CD322"/>
  <c r="CC322"/>
  <c r="CB322"/>
  <c r="CA322"/>
  <c r="BZ322"/>
  <c r="CM321"/>
  <c r="CN321" s="1"/>
  <c r="CK321"/>
  <c r="CL321" s="1"/>
  <c r="CI321"/>
  <c r="CJ321" s="1"/>
  <c r="CG321"/>
  <c r="CH321" s="1"/>
  <c r="CE321"/>
  <c r="CF321" s="1"/>
  <c r="CC321"/>
  <c r="CD321" s="1"/>
  <c r="CA321"/>
  <c r="CB321" s="1"/>
  <c r="BZ321"/>
  <c r="CN320"/>
  <c r="CM320"/>
  <c r="CL320"/>
  <c r="CK320"/>
  <c r="CJ320"/>
  <c r="CI320"/>
  <c r="CH320"/>
  <c r="CG320"/>
  <c r="CF320"/>
  <c r="CE320"/>
  <c r="CD320"/>
  <c r="CC320"/>
  <c r="CB320"/>
  <c r="CA320"/>
  <c r="BZ320"/>
  <c r="CM319"/>
  <c r="CN319" s="1"/>
  <c r="CK319"/>
  <c r="CL319" s="1"/>
  <c r="CI319"/>
  <c r="CJ319" s="1"/>
  <c r="CG319"/>
  <c r="CH319" s="1"/>
  <c r="CE319"/>
  <c r="CF319" s="1"/>
  <c r="CC319"/>
  <c r="CD319" s="1"/>
  <c r="CA319"/>
  <c r="CB319" s="1"/>
  <c r="BZ319"/>
  <c r="CN318"/>
  <c r="CM318"/>
  <c r="CL318"/>
  <c r="CK318"/>
  <c r="CJ318"/>
  <c r="CI318"/>
  <c r="CH318"/>
  <c r="CG318"/>
  <c r="CF318"/>
  <c r="CE318"/>
  <c r="CD318"/>
  <c r="CC318"/>
  <c r="CB318"/>
  <c r="CA318"/>
  <c r="BZ318"/>
  <c r="CM317"/>
  <c r="CN317" s="1"/>
  <c r="CK317"/>
  <c r="CL317" s="1"/>
  <c r="CI317"/>
  <c r="CJ317" s="1"/>
  <c r="CG317"/>
  <c r="CH317" s="1"/>
  <c r="CE317"/>
  <c r="CF317" s="1"/>
  <c r="CC317"/>
  <c r="CD317" s="1"/>
  <c r="CA317"/>
  <c r="CB317" s="1"/>
  <c r="BZ317"/>
  <c r="CN316"/>
  <c r="CM316"/>
  <c r="CL316"/>
  <c r="CK316"/>
  <c r="CJ316"/>
  <c r="CI316"/>
  <c r="CH316"/>
  <c r="CG316"/>
  <c r="CF316"/>
  <c r="CE316"/>
  <c r="CD316"/>
  <c r="CC316"/>
  <c r="CB316"/>
  <c r="CA316"/>
  <c r="BZ316"/>
  <c r="CM315"/>
  <c r="CN315" s="1"/>
  <c r="CK315"/>
  <c r="CL315" s="1"/>
  <c r="CI315"/>
  <c r="CJ315" s="1"/>
  <c r="CG315"/>
  <c r="CH315" s="1"/>
  <c r="CE315"/>
  <c r="CF315" s="1"/>
  <c r="CC315"/>
  <c r="CD315" s="1"/>
  <c r="CA315"/>
  <c r="CB315" s="1"/>
  <c r="BZ315"/>
  <c r="CN314"/>
  <c r="CM314"/>
  <c r="CL314"/>
  <c r="CK314"/>
  <c r="CJ314"/>
  <c r="CI314"/>
  <c r="CH314"/>
  <c r="CG314"/>
  <c r="CF314"/>
  <c r="CE314"/>
  <c r="CD314"/>
  <c r="CC314"/>
  <c r="CB314"/>
  <c r="CA314"/>
  <c r="BZ314"/>
  <c r="CM313"/>
  <c r="CN313" s="1"/>
  <c r="CK313"/>
  <c r="CL313" s="1"/>
  <c r="CI313"/>
  <c r="CJ313" s="1"/>
  <c r="CG313"/>
  <c r="CH313" s="1"/>
  <c r="CE313"/>
  <c r="CF313" s="1"/>
  <c r="CC313"/>
  <c r="CD313" s="1"/>
  <c r="CA313"/>
  <c r="CB313" s="1"/>
  <c r="BZ313"/>
  <c r="CN312"/>
  <c r="CM312"/>
  <c r="CL312"/>
  <c r="CK312"/>
  <c r="CJ312"/>
  <c r="CI312"/>
  <c r="CH312"/>
  <c r="CG312"/>
  <c r="CF312"/>
  <c r="CE312"/>
  <c r="CD312"/>
  <c r="CC312"/>
  <c r="CB312"/>
  <c r="CA312"/>
  <c r="BZ312"/>
  <c r="CM311"/>
  <c r="CN311" s="1"/>
  <c r="CK311"/>
  <c r="CL311" s="1"/>
  <c r="CI311"/>
  <c r="CJ311" s="1"/>
  <c r="CG311"/>
  <c r="CH311" s="1"/>
  <c r="CE311"/>
  <c r="CF311" s="1"/>
  <c r="CC311"/>
  <c r="CD311" s="1"/>
  <c r="CA311"/>
  <c r="CB311" s="1"/>
  <c r="BZ311"/>
  <c r="CN310"/>
  <c r="CM310"/>
  <c r="CL310"/>
  <c r="CK310"/>
  <c r="CJ310"/>
  <c r="CI310"/>
  <c r="CH310"/>
  <c r="CG310"/>
  <c r="CF310"/>
  <c r="CE310"/>
  <c r="CD310"/>
  <c r="CC310"/>
  <c r="CB310"/>
  <c r="CA310"/>
  <c r="BZ310"/>
  <c r="CM309"/>
  <c r="CN309" s="1"/>
  <c r="CK309"/>
  <c r="CL309" s="1"/>
  <c r="CI309"/>
  <c r="CJ309" s="1"/>
  <c r="CG309"/>
  <c r="CH309" s="1"/>
  <c r="CE309"/>
  <c r="CF309" s="1"/>
  <c r="CC309"/>
  <c r="CD309" s="1"/>
  <c r="CA309"/>
  <c r="CB309" s="1"/>
  <c r="BZ309"/>
  <c r="CN308"/>
  <c r="CM308"/>
  <c r="CL308"/>
  <c r="CK308"/>
  <c r="CJ308"/>
  <c r="CI308"/>
  <c r="CH308"/>
  <c r="CG308"/>
  <c r="CF308"/>
  <c r="CE308"/>
  <c r="CD308"/>
  <c r="CC308"/>
  <c r="CB308"/>
  <c r="CA308"/>
  <c r="BZ308"/>
  <c r="CM307"/>
  <c r="CN307" s="1"/>
  <c r="CK307"/>
  <c r="CL307" s="1"/>
  <c r="CI307"/>
  <c r="CJ307" s="1"/>
  <c r="CG307"/>
  <c r="CH307" s="1"/>
  <c r="CE307"/>
  <c r="CF307" s="1"/>
  <c r="CC307"/>
  <c r="CD307" s="1"/>
  <c r="CA307"/>
  <c r="CB307" s="1"/>
  <c r="BZ307"/>
  <c r="CN306"/>
  <c r="CM306"/>
  <c r="CL306"/>
  <c r="CK306"/>
  <c r="CJ306"/>
  <c r="CI306"/>
  <c r="CH306"/>
  <c r="CG306"/>
  <c r="CF306"/>
  <c r="CE306"/>
  <c r="CD306"/>
  <c r="CC306"/>
  <c r="CB306"/>
  <c r="CA306"/>
  <c r="BZ306"/>
  <c r="CM305"/>
  <c r="CN305" s="1"/>
  <c r="CK305"/>
  <c r="CL305" s="1"/>
  <c r="CI305"/>
  <c r="CJ305" s="1"/>
  <c r="CG305"/>
  <c r="CH305" s="1"/>
  <c r="CE305"/>
  <c r="CF305" s="1"/>
  <c r="CC305"/>
  <c r="CD305" s="1"/>
  <c r="CA305"/>
  <c r="CB305" s="1"/>
  <c r="BZ305"/>
  <c r="CN304"/>
  <c r="CM304"/>
  <c r="CL304"/>
  <c r="CK304"/>
  <c r="CJ304"/>
  <c r="CI304"/>
  <c r="CH304"/>
  <c r="CG304"/>
  <c r="CF304"/>
  <c r="CE304"/>
  <c r="CD304"/>
  <c r="CC304"/>
  <c r="CB304"/>
  <c r="CA304"/>
  <c r="BZ304"/>
  <c r="CM303"/>
  <c r="CN303" s="1"/>
  <c r="CK303"/>
  <c r="CL303" s="1"/>
  <c r="CI303"/>
  <c r="CJ303" s="1"/>
  <c r="CG303"/>
  <c r="CH303" s="1"/>
  <c r="CE303"/>
  <c r="CF303" s="1"/>
  <c r="CC303"/>
  <c r="CD303" s="1"/>
  <c r="CA303"/>
  <c r="CB303" s="1"/>
  <c r="BZ303"/>
  <c r="CN302"/>
  <c r="CM302"/>
  <c r="CL302"/>
  <c r="CK302"/>
  <c r="CJ302"/>
  <c r="CI302"/>
  <c r="CH302"/>
  <c r="CG302"/>
  <c r="CF302"/>
  <c r="CE302"/>
  <c r="CD302"/>
  <c r="CC302"/>
  <c r="CB302"/>
  <c r="CA302"/>
  <c r="BZ302"/>
  <c r="CM301"/>
  <c r="CN301" s="1"/>
  <c r="CK301"/>
  <c r="CL301" s="1"/>
  <c r="CI301"/>
  <c r="CJ301" s="1"/>
  <c r="CG301"/>
  <c r="CH301" s="1"/>
  <c r="CE301"/>
  <c r="CF301" s="1"/>
  <c r="CC301"/>
  <c r="CD301" s="1"/>
  <c r="CA301"/>
  <c r="CB301" s="1"/>
  <c r="BZ301"/>
  <c r="CN300"/>
  <c r="CM300"/>
  <c r="CL300"/>
  <c r="CK300"/>
  <c r="CJ300"/>
  <c r="CI300"/>
  <c r="CH300"/>
  <c r="CG300"/>
  <c r="CF300"/>
  <c r="CE300"/>
  <c r="CD300"/>
  <c r="CC300"/>
  <c r="CB300"/>
  <c r="CA300"/>
  <c r="BZ300"/>
  <c r="CM299"/>
  <c r="CN299" s="1"/>
  <c r="CK299"/>
  <c r="CL299" s="1"/>
  <c r="CI299"/>
  <c r="CJ299" s="1"/>
  <c r="CG299"/>
  <c r="CH299" s="1"/>
  <c r="CE299"/>
  <c r="CF299" s="1"/>
  <c r="CC299"/>
  <c r="CD299" s="1"/>
  <c r="CA299"/>
  <c r="CB299" s="1"/>
  <c r="BZ299"/>
  <c r="CN298"/>
  <c r="CM298"/>
  <c r="CL298"/>
  <c r="CK298"/>
  <c r="CJ298"/>
  <c r="CI298"/>
  <c r="CH298"/>
  <c r="CG298"/>
  <c r="CF298"/>
  <c r="CE298"/>
  <c r="CD298"/>
  <c r="CC298"/>
  <c r="CB298"/>
  <c r="CA298"/>
  <c r="BZ298"/>
  <c r="CM297"/>
  <c r="CN297" s="1"/>
  <c r="CK297"/>
  <c r="CL297" s="1"/>
  <c r="CI297"/>
  <c r="CJ297" s="1"/>
  <c r="CG297"/>
  <c r="CH297" s="1"/>
  <c r="CE297"/>
  <c r="CF297" s="1"/>
  <c r="CC297"/>
  <c r="CD297" s="1"/>
  <c r="CA297"/>
  <c r="CB297" s="1"/>
  <c r="BZ297"/>
  <c r="CN296"/>
  <c r="CM296"/>
  <c r="CL296"/>
  <c r="CK296"/>
  <c r="CJ296"/>
  <c r="CI296"/>
  <c r="CH296"/>
  <c r="CG296"/>
  <c r="CF296"/>
  <c r="CE296"/>
  <c r="CD296"/>
  <c r="CC296"/>
  <c r="CB296"/>
  <c r="CA296"/>
  <c r="BZ296"/>
  <c r="CM295"/>
  <c r="CN295" s="1"/>
  <c r="CK295"/>
  <c r="CL295" s="1"/>
  <c r="CI295"/>
  <c r="CJ295" s="1"/>
  <c r="CG295"/>
  <c r="CH295" s="1"/>
  <c r="CE295"/>
  <c r="CF295" s="1"/>
  <c r="CC295"/>
  <c r="CD295" s="1"/>
  <c r="CA295"/>
  <c r="CB295" s="1"/>
  <c r="BZ295"/>
  <c r="CN294"/>
  <c r="CM294"/>
  <c r="CL294"/>
  <c r="CK294"/>
  <c r="CJ294"/>
  <c r="CI294"/>
  <c r="CH294"/>
  <c r="CG294"/>
  <c r="CF294"/>
  <c r="CE294"/>
  <c r="CD294"/>
  <c r="CC294"/>
  <c r="CB294"/>
  <c r="CA294"/>
  <c r="BZ294"/>
  <c r="CM293"/>
  <c r="CN293" s="1"/>
  <c r="CK293"/>
  <c r="CL293" s="1"/>
  <c r="CI293"/>
  <c r="CJ293" s="1"/>
  <c r="CG293"/>
  <c r="CH293" s="1"/>
  <c r="CE293"/>
  <c r="CF293" s="1"/>
  <c r="CC293"/>
  <c r="CD293" s="1"/>
  <c r="CA293"/>
  <c r="CB293" s="1"/>
  <c r="BZ293"/>
  <c r="CN292"/>
  <c r="CM292"/>
  <c r="CL292"/>
  <c r="CK292"/>
  <c r="CJ292"/>
  <c r="CI292"/>
  <c r="CH292"/>
  <c r="CG292"/>
  <c r="CF292"/>
  <c r="CE292"/>
  <c r="CD292"/>
  <c r="CC292"/>
  <c r="CB292"/>
  <c r="CA292"/>
  <c r="BZ292"/>
  <c r="CM291"/>
  <c r="CN291" s="1"/>
  <c r="CK291"/>
  <c r="CL291" s="1"/>
  <c r="CI291"/>
  <c r="CJ291" s="1"/>
  <c r="CG291"/>
  <c r="CH291" s="1"/>
  <c r="CE291"/>
  <c r="CF291" s="1"/>
  <c r="CC291"/>
  <c r="CD291" s="1"/>
  <c r="CA291"/>
  <c r="CB291" s="1"/>
  <c r="BZ291"/>
  <c r="CN290"/>
  <c r="CM290"/>
  <c r="CL290"/>
  <c r="CK290"/>
  <c r="CJ290"/>
  <c r="CI290"/>
  <c r="CH290"/>
  <c r="CG290"/>
  <c r="CF290"/>
  <c r="CE290"/>
  <c r="CD290"/>
  <c r="CC290"/>
  <c r="CB290"/>
  <c r="CA290"/>
  <c r="BZ290"/>
  <c r="CM289"/>
  <c r="CN289" s="1"/>
  <c r="CK289"/>
  <c r="CL289" s="1"/>
  <c r="CI289"/>
  <c r="CJ289" s="1"/>
  <c r="CG289"/>
  <c r="CH289" s="1"/>
  <c r="CE289"/>
  <c r="CF289" s="1"/>
  <c r="CC289"/>
  <c r="CD289" s="1"/>
  <c r="CA289"/>
  <c r="CB289" s="1"/>
  <c r="BZ289"/>
  <c r="CN288"/>
  <c r="CM288"/>
  <c r="CL288"/>
  <c r="CK288"/>
  <c r="CJ288"/>
  <c r="CI288"/>
  <c r="CH288"/>
  <c r="CG288"/>
  <c r="CF288"/>
  <c r="CE288"/>
  <c r="CD288"/>
  <c r="CC288"/>
  <c r="CB288"/>
  <c r="CA288"/>
  <c r="BZ288"/>
  <c r="CM287"/>
  <c r="CN287" s="1"/>
  <c r="CK287"/>
  <c r="CL287" s="1"/>
  <c r="CI287"/>
  <c r="CJ287" s="1"/>
  <c r="CG287"/>
  <c r="CH287" s="1"/>
  <c r="CE287"/>
  <c r="CF287" s="1"/>
  <c r="CC287"/>
  <c r="CD287" s="1"/>
  <c r="CA287"/>
  <c r="CB287" s="1"/>
  <c r="BZ287"/>
  <c r="CN286"/>
  <c r="CM286"/>
  <c r="CL286"/>
  <c r="CK286"/>
  <c r="CJ286"/>
  <c r="CI286"/>
  <c r="CH286"/>
  <c r="CG286"/>
  <c r="CF286"/>
  <c r="CE286"/>
  <c r="CD286"/>
  <c r="CC286"/>
  <c r="CB286"/>
  <c r="CA286"/>
  <c r="BZ286"/>
  <c r="CM285"/>
  <c r="CN285" s="1"/>
  <c r="CK285"/>
  <c r="CL285" s="1"/>
  <c r="CI285"/>
  <c r="CJ285" s="1"/>
  <c r="CG285"/>
  <c r="CH285" s="1"/>
  <c r="CE285"/>
  <c r="CF285" s="1"/>
  <c r="CC285"/>
  <c r="CD285" s="1"/>
  <c r="CA285"/>
  <c r="CB285" s="1"/>
  <c r="BZ285"/>
  <c r="CN284"/>
  <c r="CM284"/>
  <c r="CL284"/>
  <c r="CK284"/>
  <c r="CJ284"/>
  <c r="CI284"/>
  <c r="CH284"/>
  <c r="CG284"/>
  <c r="CF284"/>
  <c r="CE284"/>
  <c r="CD284"/>
  <c r="CC284"/>
  <c r="CB284"/>
  <c r="CA284"/>
  <c r="BZ284"/>
  <c r="CM283"/>
  <c r="CN283" s="1"/>
  <c r="CK283"/>
  <c r="CL283" s="1"/>
  <c r="CI283"/>
  <c r="CJ283" s="1"/>
  <c r="CG283"/>
  <c r="CH283" s="1"/>
  <c r="CE283"/>
  <c r="CF283" s="1"/>
  <c r="CC283"/>
  <c r="CD283" s="1"/>
  <c r="CA283"/>
  <c r="CB283" s="1"/>
  <c r="BZ283"/>
  <c r="CN282"/>
  <c r="CM282"/>
  <c r="CL282"/>
  <c r="CK282"/>
  <c r="CJ282"/>
  <c r="CI282"/>
  <c r="CH282"/>
  <c r="CG282"/>
  <c r="CF282"/>
  <c r="CE282"/>
  <c r="CD282"/>
  <c r="CC282"/>
  <c r="CB282"/>
  <c r="CA282"/>
  <c r="BZ282"/>
  <c r="CM281"/>
  <c r="CN281" s="1"/>
  <c r="CK281"/>
  <c r="CL281" s="1"/>
  <c r="CI281"/>
  <c r="CJ281" s="1"/>
  <c r="CG281"/>
  <c r="CH281" s="1"/>
  <c r="CE281"/>
  <c r="CF281" s="1"/>
  <c r="CC281"/>
  <c r="CD281" s="1"/>
  <c r="CA281"/>
  <c r="CB281" s="1"/>
  <c r="BZ281"/>
  <c r="CN280"/>
  <c r="CM280"/>
  <c r="CL280"/>
  <c r="CK280"/>
  <c r="CJ280"/>
  <c r="CI280"/>
  <c r="CH280"/>
  <c r="CG280"/>
  <c r="CF280"/>
  <c r="CE280"/>
  <c r="CD280"/>
  <c r="CC280"/>
  <c r="CB280"/>
  <c r="CA280"/>
  <c r="BZ280"/>
  <c r="CM279"/>
  <c r="CN279" s="1"/>
  <c r="CK279"/>
  <c r="CL279" s="1"/>
  <c r="CI279"/>
  <c r="CJ279" s="1"/>
  <c r="CG279"/>
  <c r="CH279" s="1"/>
  <c r="CE279"/>
  <c r="CF279" s="1"/>
  <c r="CC279"/>
  <c r="CD279" s="1"/>
  <c r="CA279"/>
  <c r="CB279" s="1"/>
  <c r="BZ279"/>
  <c r="CN278"/>
  <c r="CM278"/>
  <c r="CL278"/>
  <c r="CK278"/>
  <c r="CJ278"/>
  <c r="CI278"/>
  <c r="CH278"/>
  <c r="CG278"/>
  <c r="CF278"/>
  <c r="CE278"/>
  <c r="CD278"/>
  <c r="CC278"/>
  <c r="CB278"/>
  <c r="CA278"/>
  <c r="BZ278"/>
  <c r="CM277"/>
  <c r="CN277" s="1"/>
  <c r="CK277"/>
  <c r="CL277" s="1"/>
  <c r="CI277"/>
  <c r="CJ277" s="1"/>
  <c r="CG277"/>
  <c r="CH277" s="1"/>
  <c r="CE277"/>
  <c r="CF277" s="1"/>
  <c r="CC277"/>
  <c r="CD277" s="1"/>
  <c r="CA277"/>
  <c r="CB277" s="1"/>
  <c r="BZ277"/>
  <c r="CN276"/>
  <c r="CM276"/>
  <c r="CL276"/>
  <c r="CK276"/>
  <c r="CJ276"/>
  <c r="CI276"/>
  <c r="CH276"/>
  <c r="CG276"/>
  <c r="CF276"/>
  <c r="CE276"/>
  <c r="CD276"/>
  <c r="CC276"/>
  <c r="CB276"/>
  <c r="CA276"/>
  <c r="BZ276"/>
  <c r="CM275"/>
  <c r="CN275" s="1"/>
  <c r="CK275"/>
  <c r="CL275" s="1"/>
  <c r="CI275"/>
  <c r="CJ275" s="1"/>
  <c r="CG275"/>
  <c r="CH275" s="1"/>
  <c r="CE275"/>
  <c r="CF275" s="1"/>
  <c r="CC275"/>
  <c r="CD275" s="1"/>
  <c r="CA275"/>
  <c r="CB275" s="1"/>
  <c r="BZ275"/>
  <c r="CN274"/>
  <c r="CM274"/>
  <c r="CL274"/>
  <c r="CK274"/>
  <c r="CJ274"/>
  <c r="CI274"/>
  <c r="CH274"/>
  <c r="CG274"/>
  <c r="CF274"/>
  <c r="CE274"/>
  <c r="CD274"/>
  <c r="CC274"/>
  <c r="CB274"/>
  <c r="CA274"/>
  <c r="BZ274"/>
  <c r="CM273"/>
  <c r="CN273" s="1"/>
  <c r="CK273"/>
  <c r="CL273" s="1"/>
  <c r="CI273"/>
  <c r="CJ273" s="1"/>
  <c r="CG273"/>
  <c r="CH273" s="1"/>
  <c r="CE273"/>
  <c r="CF273" s="1"/>
  <c r="CC273"/>
  <c r="CD273" s="1"/>
  <c r="CA273"/>
  <c r="CB273" s="1"/>
  <c r="BZ273"/>
  <c r="CN272"/>
  <c r="CM272"/>
  <c r="CL272"/>
  <c r="CK272"/>
  <c r="CJ272"/>
  <c r="CI272"/>
  <c r="CH272"/>
  <c r="CG272"/>
  <c r="CF272"/>
  <c r="CE272"/>
  <c r="CD272"/>
  <c r="CC272"/>
  <c r="CB272"/>
  <c r="CA272"/>
  <c r="BZ272"/>
  <c r="CM271"/>
  <c r="CN271" s="1"/>
  <c r="CK271"/>
  <c r="CL271" s="1"/>
  <c r="CI271"/>
  <c r="CJ271" s="1"/>
  <c r="CG271"/>
  <c r="CH271" s="1"/>
  <c r="CE271"/>
  <c r="CF271" s="1"/>
  <c r="CC271"/>
  <c r="CD271" s="1"/>
  <c r="CA271"/>
  <c r="CB271" s="1"/>
  <c r="BZ271"/>
  <c r="CN270"/>
  <c r="CM270"/>
  <c r="CL270"/>
  <c r="CK270"/>
  <c r="CJ270"/>
  <c r="CI270"/>
  <c r="CH270"/>
  <c r="CG270"/>
  <c r="CF270"/>
  <c r="CE270"/>
  <c r="CD270"/>
  <c r="CC270"/>
  <c r="CB270"/>
  <c r="CA270"/>
  <c r="BZ270"/>
  <c r="CM269"/>
  <c r="CN269" s="1"/>
  <c r="CK269"/>
  <c r="CL269" s="1"/>
  <c r="CI269"/>
  <c r="CJ269" s="1"/>
  <c r="CG269"/>
  <c r="CH269" s="1"/>
  <c r="CE269"/>
  <c r="CF269" s="1"/>
  <c r="CC269"/>
  <c r="CD269" s="1"/>
  <c r="CA269"/>
  <c r="CB269" s="1"/>
  <c r="BZ269"/>
  <c r="CN268"/>
  <c r="CM268"/>
  <c r="CL268"/>
  <c r="CK268"/>
  <c r="CJ268"/>
  <c r="CI268"/>
  <c r="CH268"/>
  <c r="CG268"/>
  <c r="CF268"/>
  <c r="CE268"/>
  <c r="CD268"/>
  <c r="CC268"/>
  <c r="CB268"/>
  <c r="CA268"/>
  <c r="BZ268"/>
  <c r="CM267"/>
  <c r="CN267" s="1"/>
  <c r="CK267"/>
  <c r="CL267" s="1"/>
  <c r="CI267"/>
  <c r="CJ267" s="1"/>
  <c r="CG267"/>
  <c r="CH267" s="1"/>
  <c r="CE267"/>
  <c r="CF267" s="1"/>
  <c r="CC267"/>
  <c r="CD267" s="1"/>
  <c r="CA267"/>
  <c r="CB267" s="1"/>
  <c r="BZ267"/>
  <c r="CN266"/>
  <c r="CM266"/>
  <c r="CL266"/>
  <c r="CK266"/>
  <c r="CJ266"/>
  <c r="CI266"/>
  <c r="CH266"/>
  <c r="CG266"/>
  <c r="CF266"/>
  <c r="CE266"/>
  <c r="CD266"/>
  <c r="CC266"/>
  <c r="CB266"/>
  <c r="CA266"/>
  <c r="BZ266"/>
  <c r="CM265"/>
  <c r="CN265" s="1"/>
  <c r="CK265"/>
  <c r="CL265" s="1"/>
  <c r="CI265"/>
  <c r="CJ265" s="1"/>
  <c r="CG265"/>
  <c r="CH265" s="1"/>
  <c r="CE265"/>
  <c r="CF265" s="1"/>
  <c r="CC265"/>
  <c r="CD265" s="1"/>
  <c r="CA265"/>
  <c r="CB265" s="1"/>
  <c r="BZ265"/>
  <c r="CN264"/>
  <c r="CM264"/>
  <c r="CL264"/>
  <c r="CK264"/>
  <c r="CJ264"/>
  <c r="CI264"/>
  <c r="CH264"/>
  <c r="CG264"/>
  <c r="CF264"/>
  <c r="CE264"/>
  <c r="CD264"/>
  <c r="CC264"/>
  <c r="CB264"/>
  <c r="CA264"/>
  <c r="BZ264"/>
  <c r="CM263"/>
  <c r="CN263" s="1"/>
  <c r="CK263"/>
  <c r="CL263" s="1"/>
  <c r="CI263"/>
  <c r="CJ263" s="1"/>
  <c r="CG263"/>
  <c r="CH263" s="1"/>
  <c r="CE263"/>
  <c r="CF263" s="1"/>
  <c r="CC263"/>
  <c r="CD263" s="1"/>
  <c r="CA263"/>
  <c r="CB263" s="1"/>
  <c r="BZ263"/>
  <c r="CN262"/>
  <c r="CM262"/>
  <c r="CL262"/>
  <c r="CK262"/>
  <c r="CJ262"/>
  <c r="CI262"/>
  <c r="CH262"/>
  <c r="CG262"/>
  <c r="CF262"/>
  <c r="CE262"/>
  <c r="CD262"/>
  <c r="CC262"/>
  <c r="CB262"/>
  <c r="CA262"/>
  <c r="BZ262"/>
  <c r="CM261"/>
  <c r="CN261" s="1"/>
  <c r="CK261"/>
  <c r="CL261" s="1"/>
  <c r="CI261"/>
  <c r="CJ261" s="1"/>
  <c r="CG261"/>
  <c r="CH261" s="1"/>
  <c r="CE261"/>
  <c r="CF261" s="1"/>
  <c r="CC261"/>
  <c r="CD261" s="1"/>
  <c r="CA261"/>
  <c r="CB261" s="1"/>
  <c r="BZ261"/>
  <c r="CN260"/>
  <c r="CM260"/>
  <c r="CL260"/>
  <c r="CK260"/>
  <c r="CJ260"/>
  <c r="CI260"/>
  <c r="CH260"/>
  <c r="CG260"/>
  <c r="CF260"/>
  <c r="CE260"/>
  <c r="CD260"/>
  <c r="CC260"/>
  <c r="CB260"/>
  <c r="CA260"/>
  <c r="BZ260"/>
  <c r="CM259"/>
  <c r="CN259" s="1"/>
  <c r="CK259"/>
  <c r="CL259" s="1"/>
  <c r="CI259"/>
  <c r="CJ259" s="1"/>
  <c r="CG259"/>
  <c r="CH259" s="1"/>
  <c r="CE259"/>
  <c r="CF259" s="1"/>
  <c r="CC259"/>
  <c r="CD259" s="1"/>
  <c r="CA259"/>
  <c r="CB259" s="1"/>
  <c r="BZ259"/>
  <c r="CN258"/>
  <c r="CM258"/>
  <c r="CL258"/>
  <c r="CK258"/>
  <c r="CJ258"/>
  <c r="CI258"/>
  <c r="CH258"/>
  <c r="CG258"/>
  <c r="CF258"/>
  <c r="CE258"/>
  <c r="CD258"/>
  <c r="CC258"/>
  <c r="CB258"/>
  <c r="CA258"/>
  <c r="BZ258"/>
  <c r="CM257"/>
  <c r="CN257" s="1"/>
  <c r="CK257"/>
  <c r="CL257" s="1"/>
  <c r="CI257"/>
  <c r="CJ257" s="1"/>
  <c r="CG257"/>
  <c r="CH257" s="1"/>
  <c r="CE257"/>
  <c r="CF257" s="1"/>
  <c r="CC257"/>
  <c r="CD257" s="1"/>
  <c r="CA257"/>
  <c r="CB257" s="1"/>
  <c r="BZ257"/>
  <c r="CN256"/>
  <c r="CM256"/>
  <c r="CL256"/>
  <c r="CK256"/>
  <c r="CJ256"/>
  <c r="CI256"/>
  <c r="CH256"/>
  <c r="CG256"/>
  <c r="CF256"/>
  <c r="CE256"/>
  <c r="CD256"/>
  <c r="CC256"/>
  <c r="CB256"/>
  <c r="CA256"/>
  <c r="BZ256"/>
  <c r="CM255"/>
  <c r="CN255" s="1"/>
  <c r="CK255"/>
  <c r="CL255" s="1"/>
  <c r="CI255"/>
  <c r="CJ255" s="1"/>
  <c r="CG255"/>
  <c r="CH255" s="1"/>
  <c r="CE255"/>
  <c r="CF255" s="1"/>
  <c r="CC255"/>
  <c r="CD255" s="1"/>
  <c r="CA255"/>
  <c r="CB255" s="1"/>
  <c r="BZ255"/>
  <c r="CN254"/>
  <c r="CM254"/>
  <c r="CL254"/>
  <c r="CK254"/>
  <c r="CJ254"/>
  <c r="CI254"/>
  <c r="CH254"/>
  <c r="CG254"/>
  <c r="CF254"/>
  <c r="CE254"/>
  <c r="CD254"/>
  <c r="CC254"/>
  <c r="CB254"/>
  <c r="CA254"/>
  <c r="BZ254"/>
  <c r="CM253"/>
  <c r="CN253" s="1"/>
  <c r="CK253"/>
  <c r="CL253" s="1"/>
  <c r="CI253"/>
  <c r="CJ253" s="1"/>
  <c r="CG253"/>
  <c r="CH253" s="1"/>
  <c r="CE253"/>
  <c r="CF253" s="1"/>
  <c r="CC253"/>
  <c r="CD253" s="1"/>
  <c r="CA253"/>
  <c r="CB253" s="1"/>
  <c r="BZ253"/>
  <c r="CN252"/>
  <c r="CM252"/>
  <c r="CL252"/>
  <c r="CK252"/>
  <c r="CJ252"/>
  <c r="CI252"/>
  <c r="CH252"/>
  <c r="CG252"/>
  <c r="CF252"/>
  <c r="CE252"/>
  <c r="CD252"/>
  <c r="CC252"/>
  <c r="CB252"/>
  <c r="CA252"/>
  <c r="BZ252"/>
  <c r="CM251"/>
  <c r="CN251" s="1"/>
  <c r="CK251"/>
  <c r="CL251" s="1"/>
  <c r="CI251"/>
  <c r="CJ251" s="1"/>
  <c r="CG251"/>
  <c r="CH251" s="1"/>
  <c r="CE251"/>
  <c r="CF251" s="1"/>
  <c r="CC251"/>
  <c r="CD251" s="1"/>
  <c r="CA251"/>
  <c r="CB251" s="1"/>
  <c r="BZ251"/>
  <c r="CN250"/>
  <c r="CM250"/>
  <c r="CL250"/>
  <c r="CK250"/>
  <c r="CJ250"/>
  <c r="CI250"/>
  <c r="CH250"/>
  <c r="CG250"/>
  <c r="CF250"/>
  <c r="CE250"/>
  <c r="CD250"/>
  <c r="CC250"/>
  <c r="CB250"/>
  <c r="CA250"/>
  <c r="BZ250"/>
  <c r="CM249"/>
  <c r="CN249" s="1"/>
  <c r="CK249"/>
  <c r="CL249" s="1"/>
  <c r="CI249"/>
  <c r="CJ249" s="1"/>
  <c r="CG249"/>
  <c r="CH249" s="1"/>
  <c r="CE249"/>
  <c r="CF249" s="1"/>
  <c r="CC249"/>
  <c r="CD249" s="1"/>
  <c r="CA249"/>
  <c r="CB249" s="1"/>
  <c r="BZ249"/>
  <c r="CN248"/>
  <c r="CM248"/>
  <c r="CL248"/>
  <c r="CK248"/>
  <c r="CJ248"/>
  <c r="CI248"/>
  <c r="CH248"/>
  <c r="CG248"/>
  <c r="CF248"/>
  <c r="CE248"/>
  <c r="CD248"/>
  <c r="CC248"/>
  <c r="CB248"/>
  <c r="CA248"/>
  <c r="BZ248"/>
  <c r="CM247"/>
  <c r="CN247" s="1"/>
  <c r="CK247"/>
  <c r="CL247" s="1"/>
  <c r="CI247"/>
  <c r="CJ247" s="1"/>
  <c r="CG247"/>
  <c r="CH247" s="1"/>
  <c r="CE247"/>
  <c r="CF247" s="1"/>
  <c r="CC247"/>
  <c r="CD247" s="1"/>
  <c r="CA247"/>
  <c r="CB247" s="1"/>
  <c r="BZ247"/>
  <c r="CN246"/>
  <c r="CM246"/>
  <c r="CL246"/>
  <c r="CK246"/>
  <c r="CJ246"/>
  <c r="CI246"/>
  <c r="CH246"/>
  <c r="CG246"/>
  <c r="CF246"/>
  <c r="CE246"/>
  <c r="CD246"/>
  <c r="CC246"/>
  <c r="CB246"/>
  <c r="CA246"/>
  <c r="BZ246"/>
  <c r="CM245"/>
  <c r="CN245" s="1"/>
  <c r="CK245"/>
  <c r="CL245" s="1"/>
  <c r="CI245"/>
  <c r="CJ245" s="1"/>
  <c r="CG245"/>
  <c r="CH245" s="1"/>
  <c r="CE245"/>
  <c r="CF245" s="1"/>
  <c r="CC245"/>
  <c r="CD245" s="1"/>
  <c r="CA245"/>
  <c r="CB245" s="1"/>
  <c r="BZ245"/>
  <c r="CN244"/>
  <c r="CM244"/>
  <c r="CL244"/>
  <c r="CK244"/>
  <c r="CJ244"/>
  <c r="CI244"/>
  <c r="CH244"/>
  <c r="CG244"/>
  <c r="CF244"/>
  <c r="CE244"/>
  <c r="CD244"/>
  <c r="CC244"/>
  <c r="CB244"/>
  <c r="CA244"/>
  <c r="BZ244"/>
  <c r="CM243"/>
  <c r="CN243" s="1"/>
  <c r="CK243"/>
  <c r="CL243" s="1"/>
  <c r="CI243"/>
  <c r="CJ243" s="1"/>
  <c r="CG243"/>
  <c r="CH243" s="1"/>
  <c r="CE243"/>
  <c r="CF243" s="1"/>
  <c r="CC243"/>
  <c r="CD243" s="1"/>
  <c r="CA243"/>
  <c r="CB243" s="1"/>
  <c r="BZ243"/>
  <c r="CN242"/>
  <c r="CM242"/>
  <c r="CL242"/>
  <c r="CK242"/>
  <c r="CJ242"/>
  <c r="CI242"/>
  <c r="CH242"/>
  <c r="CG242"/>
  <c r="CF242"/>
  <c r="CE242"/>
  <c r="CD242"/>
  <c r="CC242"/>
  <c r="CB242"/>
  <c r="CA242"/>
  <c r="BZ242"/>
  <c r="CM241"/>
  <c r="CN241" s="1"/>
  <c r="CK241"/>
  <c r="CL241" s="1"/>
  <c r="CI241"/>
  <c r="CJ241" s="1"/>
  <c r="CG241"/>
  <c r="CH241" s="1"/>
  <c r="CE241"/>
  <c r="CF241" s="1"/>
  <c r="CC241"/>
  <c r="CD241" s="1"/>
  <c r="CA241"/>
  <c r="CB241" s="1"/>
  <c r="BZ241"/>
  <c r="CN240"/>
  <c r="CM240"/>
  <c r="CL240"/>
  <c r="CK240"/>
  <c r="CJ240"/>
  <c r="CI240"/>
  <c r="CH240"/>
  <c r="CG240"/>
  <c r="CF240"/>
  <c r="CE240"/>
  <c r="CD240"/>
  <c r="CC240"/>
  <c r="CB240"/>
  <c r="CA240"/>
  <c r="BZ240"/>
  <c r="CM239"/>
  <c r="CN239" s="1"/>
  <c r="CK239"/>
  <c r="CL239" s="1"/>
  <c r="CI239"/>
  <c r="CJ239" s="1"/>
  <c r="CG239"/>
  <c r="CH239" s="1"/>
  <c r="CE239"/>
  <c r="CF239" s="1"/>
  <c r="CC239"/>
  <c r="CD239" s="1"/>
  <c r="CA239"/>
  <c r="CB239" s="1"/>
  <c r="BZ239"/>
  <c r="CN238"/>
  <c r="CM238"/>
  <c r="CL238"/>
  <c r="CK238"/>
  <c r="CJ238"/>
  <c r="CI238"/>
  <c r="CH238"/>
  <c r="CG238"/>
  <c r="CF238"/>
  <c r="CE238"/>
  <c r="CD238"/>
  <c r="CC238"/>
  <c r="CB238"/>
  <c r="CA238"/>
  <c r="BZ238"/>
  <c r="CM237"/>
  <c r="CN237" s="1"/>
  <c r="CK237"/>
  <c r="CL237" s="1"/>
  <c r="CI237"/>
  <c r="CJ237" s="1"/>
  <c r="CG237"/>
  <c r="CH237" s="1"/>
  <c r="CE237"/>
  <c r="CF237" s="1"/>
  <c r="CC237"/>
  <c r="CD237" s="1"/>
  <c r="CA237"/>
  <c r="CB237" s="1"/>
  <c r="BZ237"/>
  <c r="CN236"/>
  <c r="CM236"/>
  <c r="CL236"/>
  <c r="CK236"/>
  <c r="CJ236"/>
  <c r="CI236"/>
  <c r="CH236"/>
  <c r="CG236"/>
  <c r="CF236"/>
  <c r="CE236"/>
  <c r="CD236"/>
  <c r="CC236"/>
  <c r="CB236"/>
  <c r="CA236"/>
  <c r="BZ236"/>
  <c r="CM235"/>
  <c r="CN235" s="1"/>
  <c r="CK235"/>
  <c r="CL235" s="1"/>
  <c r="CI235"/>
  <c r="CJ235" s="1"/>
  <c r="CG235"/>
  <c r="CH235" s="1"/>
  <c r="CE235"/>
  <c r="CF235" s="1"/>
  <c r="CC235"/>
  <c r="CD235" s="1"/>
  <c r="CA235"/>
  <c r="CB235" s="1"/>
  <c r="BZ235"/>
  <c r="CN234"/>
  <c r="CM234"/>
  <c r="CL234"/>
  <c r="CK234"/>
  <c r="CJ234"/>
  <c r="CI234"/>
  <c r="CH234"/>
  <c r="CG234"/>
  <c r="CF234"/>
  <c r="CE234"/>
  <c r="CD234"/>
  <c r="CC234"/>
  <c r="CB234"/>
  <c r="CA234"/>
  <c r="BZ234"/>
  <c r="CM233"/>
  <c r="CN233" s="1"/>
  <c r="CK233"/>
  <c r="CL233" s="1"/>
  <c r="CI233"/>
  <c r="CJ233" s="1"/>
  <c r="CG233"/>
  <c r="CH233" s="1"/>
  <c r="CE233"/>
  <c r="CF233" s="1"/>
  <c r="CC233"/>
  <c r="CD233" s="1"/>
  <c r="CA233"/>
  <c r="CB233" s="1"/>
  <c r="BZ233"/>
  <c r="CN232"/>
  <c r="CM232"/>
  <c r="CL232"/>
  <c r="CK232"/>
  <c r="CJ232"/>
  <c r="CI232"/>
  <c r="CH232"/>
  <c r="CG232"/>
  <c r="CF232"/>
  <c r="CE232"/>
  <c r="CD232"/>
  <c r="CC232"/>
  <c r="CB232"/>
  <c r="CA232"/>
  <c r="BZ232"/>
  <c r="CM231"/>
  <c r="CN231" s="1"/>
  <c r="CK231"/>
  <c r="CL231" s="1"/>
  <c r="CI231"/>
  <c r="CJ231" s="1"/>
  <c r="CG231"/>
  <c r="CH231" s="1"/>
  <c r="CE231"/>
  <c r="CF231" s="1"/>
  <c r="CC231"/>
  <c r="CD231" s="1"/>
  <c r="CA231"/>
  <c r="CB231" s="1"/>
  <c r="BZ231"/>
  <c r="CN230"/>
  <c r="CM230"/>
  <c r="CL230"/>
  <c r="CK230"/>
  <c r="CJ230"/>
  <c r="CI230"/>
  <c r="CH230"/>
  <c r="CG230"/>
  <c r="CF230"/>
  <c r="CE230"/>
  <c r="CD230"/>
  <c r="CC230"/>
  <c r="CB230"/>
  <c r="CA230"/>
  <c r="BZ230"/>
  <c r="CM229"/>
  <c r="CN229" s="1"/>
  <c r="CK229"/>
  <c r="CL229" s="1"/>
  <c r="CI229"/>
  <c r="CJ229" s="1"/>
  <c r="CG229"/>
  <c r="CH229" s="1"/>
  <c r="CE229"/>
  <c r="CF229" s="1"/>
  <c r="CC229"/>
  <c r="CD229" s="1"/>
  <c r="CA229"/>
  <c r="CB229" s="1"/>
  <c r="BZ229"/>
  <c r="CN228"/>
  <c r="CM228"/>
  <c r="CL228"/>
  <c r="CK228"/>
  <c r="CJ228"/>
  <c r="CI228"/>
  <c r="CH228"/>
  <c r="CG228"/>
  <c r="CF228"/>
  <c r="CE228"/>
  <c r="CD228"/>
  <c r="CC228"/>
  <c r="CB228"/>
  <c r="CA228"/>
  <c r="BZ228"/>
  <c r="CM227"/>
  <c r="CN227" s="1"/>
  <c r="CK227"/>
  <c r="CL227" s="1"/>
  <c r="CI227"/>
  <c r="CJ227" s="1"/>
  <c r="CG227"/>
  <c r="CH227" s="1"/>
  <c r="CE227"/>
  <c r="CF227" s="1"/>
  <c r="CC227"/>
  <c r="CD227" s="1"/>
  <c r="CA227"/>
  <c r="CB227" s="1"/>
  <c r="BZ227"/>
  <c r="CN226"/>
  <c r="CM226"/>
  <c r="CL226"/>
  <c r="CK226"/>
  <c r="CJ226"/>
  <c r="CI226"/>
  <c r="CH226"/>
  <c r="CG226"/>
  <c r="CF226"/>
  <c r="CE226"/>
  <c r="CD226"/>
  <c r="CC226"/>
  <c r="CB226"/>
  <c r="CA226"/>
  <c r="BZ226"/>
  <c r="CM225"/>
  <c r="CN225" s="1"/>
  <c r="CK225"/>
  <c r="CL225" s="1"/>
  <c r="CI225"/>
  <c r="CJ225" s="1"/>
  <c r="CG225"/>
  <c r="CH225" s="1"/>
  <c r="CE225"/>
  <c r="CF225" s="1"/>
  <c r="CC225"/>
  <c r="CD225" s="1"/>
  <c r="CA225"/>
  <c r="CB225" s="1"/>
  <c r="BZ225"/>
  <c r="CN224"/>
  <c r="CM224"/>
  <c r="CL224"/>
  <c r="CK224"/>
  <c r="CJ224"/>
  <c r="CI224"/>
  <c r="CH224"/>
  <c r="CG224"/>
  <c r="CF224"/>
  <c r="CE224"/>
  <c r="CD224"/>
  <c r="CC224"/>
  <c r="CB224"/>
  <c r="CA224"/>
  <c r="BZ224"/>
  <c r="CM223"/>
  <c r="CN223" s="1"/>
  <c r="CK223"/>
  <c r="CL223" s="1"/>
  <c r="CI223"/>
  <c r="CJ223" s="1"/>
  <c r="CG223"/>
  <c r="CH223" s="1"/>
  <c r="CE223"/>
  <c r="CF223" s="1"/>
  <c r="CC223"/>
  <c r="CD223" s="1"/>
  <c r="CA223"/>
  <c r="CB223" s="1"/>
  <c r="BZ223"/>
  <c r="CN222"/>
  <c r="CM222"/>
  <c r="CL222"/>
  <c r="CK222"/>
  <c r="CJ222"/>
  <c r="CI222"/>
  <c r="CH222"/>
  <c r="CG222"/>
  <c r="CF222"/>
  <c r="CE222"/>
  <c r="CD222"/>
  <c r="CC222"/>
  <c r="CB222"/>
  <c r="CA222"/>
  <c r="BZ222"/>
  <c r="CM221"/>
  <c r="CN221" s="1"/>
  <c r="CK221"/>
  <c r="CL221" s="1"/>
  <c r="CI221"/>
  <c r="CJ221" s="1"/>
  <c r="CG221"/>
  <c r="CH221" s="1"/>
  <c r="CE221"/>
  <c r="CF221" s="1"/>
  <c r="CC221"/>
  <c r="CD221" s="1"/>
  <c r="CA221"/>
  <c r="CB221" s="1"/>
  <c r="BZ221"/>
  <c r="CN220"/>
  <c r="CM220"/>
  <c r="CL220"/>
  <c r="CK220"/>
  <c r="CJ220"/>
  <c r="CI220"/>
  <c r="CH220"/>
  <c r="CG220"/>
  <c r="CF220"/>
  <c r="CE220"/>
  <c r="CD220"/>
  <c r="CC220"/>
  <c r="CB220"/>
  <c r="CA220"/>
  <c r="BZ220"/>
  <c r="CM219"/>
  <c r="CN219" s="1"/>
  <c r="CK219"/>
  <c r="CL219" s="1"/>
  <c r="CI219"/>
  <c r="CJ219" s="1"/>
  <c r="CG219"/>
  <c r="CH219" s="1"/>
  <c r="CE219"/>
  <c r="CF219" s="1"/>
  <c r="CC219"/>
  <c r="CD219" s="1"/>
  <c r="CA219"/>
  <c r="CB219" s="1"/>
  <c r="BZ219"/>
  <c r="CN218"/>
  <c r="CM218"/>
  <c r="CL218"/>
  <c r="CK218"/>
  <c r="CJ218"/>
  <c r="CI218"/>
  <c r="CH218"/>
  <c r="CG218"/>
  <c r="CF218"/>
  <c r="CE218"/>
  <c r="CD218"/>
  <c r="CC218"/>
  <c r="CB218"/>
  <c r="CA218"/>
  <c r="BZ218"/>
  <c r="CM217"/>
  <c r="CN217" s="1"/>
  <c r="CK217"/>
  <c r="CL217" s="1"/>
  <c r="CI217"/>
  <c r="CJ217" s="1"/>
  <c r="CG217"/>
  <c r="CH217" s="1"/>
  <c r="CE217"/>
  <c r="CF217" s="1"/>
  <c r="CC217"/>
  <c r="CD217" s="1"/>
  <c r="CA217"/>
  <c r="CB217" s="1"/>
  <c r="BZ217"/>
  <c r="CN216"/>
  <c r="CM216"/>
  <c r="CL216"/>
  <c r="CK216"/>
  <c r="CJ216"/>
  <c r="CI216"/>
  <c r="CH216"/>
  <c r="CG216"/>
  <c r="CF216"/>
  <c r="CE216"/>
  <c r="CD216"/>
  <c r="CC216"/>
  <c r="CB216"/>
  <c r="CA216"/>
  <c r="BZ216"/>
  <c r="CM215"/>
  <c r="CN215" s="1"/>
  <c r="CK215"/>
  <c r="CL215" s="1"/>
  <c r="CI215"/>
  <c r="CJ215" s="1"/>
  <c r="CG215"/>
  <c r="CH215" s="1"/>
  <c r="CE215"/>
  <c r="CF215" s="1"/>
  <c r="CC215"/>
  <c r="CD215" s="1"/>
  <c r="CA215"/>
  <c r="CB215" s="1"/>
  <c r="BZ215"/>
  <c r="CN214"/>
  <c r="CM214"/>
  <c r="CL214"/>
  <c r="CK214"/>
  <c r="CJ214"/>
  <c r="CI214"/>
  <c r="CH214"/>
  <c r="CG214"/>
  <c r="CF214"/>
  <c r="CE214"/>
  <c r="CD214"/>
  <c r="CC214"/>
  <c r="CB214"/>
  <c r="CA214"/>
  <c r="BZ214"/>
  <c r="CM213"/>
  <c r="CN213" s="1"/>
  <c r="CK213"/>
  <c r="CL213" s="1"/>
  <c r="CI213"/>
  <c r="CJ213" s="1"/>
  <c r="CG213"/>
  <c r="CH213" s="1"/>
  <c r="CE213"/>
  <c r="CF213" s="1"/>
  <c r="CC213"/>
  <c r="CD213" s="1"/>
  <c r="CA213"/>
  <c r="CB213" s="1"/>
  <c r="BZ213"/>
  <c r="CN212"/>
  <c r="CM212"/>
  <c r="CL212"/>
  <c r="CK212"/>
  <c r="CJ212"/>
  <c r="CI212"/>
  <c r="CH212"/>
  <c r="CG212"/>
  <c r="CF212"/>
  <c r="CE212"/>
  <c r="CD212"/>
  <c r="CC212"/>
  <c r="CB212"/>
  <c r="CA212"/>
  <c r="BZ212"/>
  <c r="CM211"/>
  <c r="CN211" s="1"/>
  <c r="CK211"/>
  <c r="CL211" s="1"/>
  <c r="CI211"/>
  <c r="CJ211" s="1"/>
  <c r="CG211"/>
  <c r="CH211" s="1"/>
  <c r="CE211"/>
  <c r="CF211" s="1"/>
  <c r="CC211"/>
  <c r="CD211" s="1"/>
  <c r="CA211"/>
  <c r="CB211" s="1"/>
  <c r="BZ211"/>
  <c r="CN210"/>
  <c r="CM210"/>
  <c r="CL210"/>
  <c r="CK210"/>
  <c r="CJ210"/>
  <c r="CI210"/>
  <c r="CH210"/>
  <c r="CG210"/>
  <c r="CF210"/>
  <c r="CE210"/>
  <c r="CD210"/>
  <c r="CC210"/>
  <c r="CB210"/>
  <c r="CA210"/>
  <c r="BZ210"/>
  <c r="CM209"/>
  <c r="CN209" s="1"/>
  <c r="CK209"/>
  <c r="CL209" s="1"/>
  <c r="CI209"/>
  <c r="CJ209" s="1"/>
  <c r="CG209"/>
  <c r="CH209" s="1"/>
  <c r="CE209"/>
  <c r="CF209" s="1"/>
  <c r="CC209"/>
  <c r="CD209" s="1"/>
  <c r="CA209"/>
  <c r="CB209" s="1"/>
  <c r="BZ209"/>
  <c r="CN208"/>
  <c r="CM208"/>
  <c r="CL208"/>
  <c r="CK208"/>
  <c r="CJ208"/>
  <c r="CI208"/>
  <c r="CH208"/>
  <c r="CG208"/>
  <c r="CF208"/>
  <c r="CE208"/>
  <c r="CD208"/>
  <c r="CC208"/>
  <c r="CB208"/>
  <c r="CA208"/>
  <c r="BZ208"/>
  <c r="CM207"/>
  <c r="CN207" s="1"/>
  <c r="CK207"/>
  <c r="CL207" s="1"/>
  <c r="CI207"/>
  <c r="CJ207" s="1"/>
  <c r="CG207"/>
  <c r="CH207" s="1"/>
  <c r="CE207"/>
  <c r="CF207" s="1"/>
  <c r="CC207"/>
  <c r="CD207" s="1"/>
  <c r="CA207"/>
  <c r="CB207" s="1"/>
  <c r="BZ207"/>
  <c r="CN206"/>
  <c r="CM206"/>
  <c r="CL206"/>
  <c r="CK206"/>
  <c r="CJ206"/>
  <c r="CI206"/>
  <c r="CH206"/>
  <c r="CG206"/>
  <c r="CF206"/>
  <c r="CE206"/>
  <c r="CD206"/>
  <c r="CC206"/>
  <c r="CB206"/>
  <c r="CA206"/>
  <c r="BZ206"/>
  <c r="CM205"/>
  <c r="CN205" s="1"/>
  <c r="CK205"/>
  <c r="CL205" s="1"/>
  <c r="CI205"/>
  <c r="CJ205" s="1"/>
  <c r="CG205"/>
  <c r="CH205" s="1"/>
  <c r="CE205"/>
  <c r="CF205" s="1"/>
  <c r="CC205"/>
  <c r="CD205" s="1"/>
  <c r="CA205"/>
  <c r="CB205" s="1"/>
  <c r="BZ205"/>
  <c r="CN204"/>
  <c r="CM204"/>
  <c r="CL204"/>
  <c r="CK204"/>
  <c r="CJ204"/>
  <c r="CI204"/>
  <c r="CH204"/>
  <c r="CG204"/>
  <c r="CF204"/>
  <c r="CE204"/>
  <c r="CD204"/>
  <c r="CC204"/>
  <c r="CB204"/>
  <c r="CA204"/>
  <c r="BZ204"/>
  <c r="CM203"/>
  <c r="CN203" s="1"/>
  <c r="CK203"/>
  <c r="CL203" s="1"/>
  <c r="CI203"/>
  <c r="CJ203" s="1"/>
  <c r="CG203"/>
  <c r="CH203" s="1"/>
  <c r="CE203"/>
  <c r="CF203" s="1"/>
  <c r="CC203"/>
  <c r="CD203" s="1"/>
  <c r="CA203"/>
  <c r="CB203" s="1"/>
  <c r="BZ203"/>
  <c r="CN202"/>
  <c r="CM202"/>
  <c r="CL202"/>
  <c r="CK202"/>
  <c r="CJ202"/>
  <c r="CI202"/>
  <c r="CH202"/>
  <c r="CG202"/>
  <c r="CF202"/>
  <c r="CE202"/>
  <c r="CD202"/>
  <c r="CC202"/>
  <c r="CB202"/>
  <c r="CA202"/>
  <c r="BZ202"/>
  <c r="CM201"/>
  <c r="CN201" s="1"/>
  <c r="CK201"/>
  <c r="CL201" s="1"/>
  <c r="CI201"/>
  <c r="CJ201" s="1"/>
  <c r="CG201"/>
  <c r="CH201" s="1"/>
  <c r="CE201"/>
  <c r="CF201" s="1"/>
  <c r="CC201"/>
  <c r="CD201" s="1"/>
  <c r="CA201"/>
  <c r="CB201" s="1"/>
  <c r="BZ201"/>
  <c r="CN200"/>
  <c r="CM200"/>
  <c r="CL200"/>
  <c r="CK200"/>
  <c r="CJ200"/>
  <c r="CI200"/>
  <c r="CH200"/>
  <c r="CG200"/>
  <c r="CF200"/>
  <c r="CE200"/>
  <c r="CD200"/>
  <c r="CC200"/>
  <c r="CB200"/>
  <c r="CA200"/>
  <c r="BZ200"/>
  <c r="CM199"/>
  <c r="CN199" s="1"/>
  <c r="CK199"/>
  <c r="CL199" s="1"/>
  <c r="CI199"/>
  <c r="CJ199" s="1"/>
  <c r="CG199"/>
  <c r="CH199" s="1"/>
  <c r="CE199"/>
  <c r="CF199" s="1"/>
  <c r="CC199"/>
  <c r="CD199" s="1"/>
  <c r="CA199"/>
  <c r="CB199" s="1"/>
  <c r="BZ199"/>
  <c r="CN198"/>
  <c r="CM198"/>
  <c r="CL198"/>
  <c r="CK198"/>
  <c r="CJ198"/>
  <c r="CI198"/>
  <c r="CH198"/>
  <c r="CG198"/>
  <c r="CF198"/>
  <c r="CE198"/>
  <c r="CD198"/>
  <c r="CC198"/>
  <c r="CB198"/>
  <c r="CA198"/>
  <c r="BZ198"/>
  <c r="CM197"/>
  <c r="CN197" s="1"/>
  <c r="CK197"/>
  <c r="CL197" s="1"/>
  <c r="CI197"/>
  <c r="CJ197" s="1"/>
  <c r="CG197"/>
  <c r="CH197" s="1"/>
  <c r="CE197"/>
  <c r="CF197" s="1"/>
  <c r="CC197"/>
  <c r="CD197" s="1"/>
  <c r="CA197"/>
  <c r="CB197" s="1"/>
  <c r="BZ197"/>
  <c r="CN196"/>
  <c r="CM196"/>
  <c r="CL196"/>
  <c r="CK196"/>
  <c r="CJ196"/>
  <c r="CI196"/>
  <c r="CH196"/>
  <c r="CG196"/>
  <c r="CF196"/>
  <c r="CE196"/>
  <c r="CD196"/>
  <c r="CC196"/>
  <c r="CB196"/>
  <c r="CA196"/>
  <c r="BZ196"/>
  <c r="CM195"/>
  <c r="CN195" s="1"/>
  <c r="CK195"/>
  <c r="CL195" s="1"/>
  <c r="CI195"/>
  <c r="CJ195" s="1"/>
  <c r="CG195"/>
  <c r="CH195" s="1"/>
  <c r="CE195"/>
  <c r="CF195" s="1"/>
  <c r="CC195"/>
  <c r="CD195" s="1"/>
  <c r="CA195"/>
  <c r="CB195" s="1"/>
  <c r="BZ195"/>
  <c r="CN194"/>
  <c r="CM194"/>
  <c r="CL194"/>
  <c r="CK194"/>
  <c r="CJ194"/>
  <c r="CI194"/>
  <c r="CH194"/>
  <c r="CG194"/>
  <c r="CF194"/>
  <c r="CE194"/>
  <c r="CD194"/>
  <c r="CC194"/>
  <c r="CB194"/>
  <c r="CA194"/>
  <c r="BZ194"/>
  <c r="CM193"/>
  <c r="CN193" s="1"/>
  <c r="CK193"/>
  <c r="CL193" s="1"/>
  <c r="CI193"/>
  <c r="CJ193" s="1"/>
  <c r="CG193"/>
  <c r="CH193" s="1"/>
  <c r="CE193"/>
  <c r="CF193" s="1"/>
  <c r="CC193"/>
  <c r="CD193" s="1"/>
  <c r="CA193"/>
  <c r="CB193" s="1"/>
  <c r="BZ193"/>
  <c r="CN192"/>
  <c r="CM192"/>
  <c r="CL192"/>
  <c r="CK192"/>
  <c r="CJ192"/>
  <c r="CI192"/>
  <c r="CH192"/>
  <c r="CG192"/>
  <c r="CF192"/>
  <c r="CE192"/>
  <c r="CD192"/>
  <c r="CC192"/>
  <c r="CB192"/>
  <c r="CA192"/>
  <c r="BZ192"/>
  <c r="CM191"/>
  <c r="CN191" s="1"/>
  <c r="CK191"/>
  <c r="CL191" s="1"/>
  <c r="CI191"/>
  <c r="CJ191" s="1"/>
  <c r="CG191"/>
  <c r="CH191" s="1"/>
  <c r="CE191"/>
  <c r="CF191" s="1"/>
  <c r="CC191"/>
  <c r="CD191" s="1"/>
  <c r="CA191"/>
  <c r="CB191" s="1"/>
  <c r="BZ191"/>
  <c r="CN190"/>
  <c r="CM190"/>
  <c r="CL190"/>
  <c r="CK190"/>
  <c r="CJ190"/>
  <c r="CI190"/>
  <c r="CH190"/>
  <c r="CG190"/>
  <c r="CF190"/>
  <c r="CE190"/>
  <c r="CD190"/>
  <c r="CC190"/>
  <c r="CB190"/>
  <c r="CA190"/>
  <c r="BZ190"/>
  <c r="CM189"/>
  <c r="CN189" s="1"/>
  <c r="CK189"/>
  <c r="CL189" s="1"/>
  <c r="CI189"/>
  <c r="CJ189" s="1"/>
  <c r="CG189"/>
  <c r="CH189" s="1"/>
  <c r="CE189"/>
  <c r="CF189" s="1"/>
  <c r="CC189"/>
  <c r="CD189" s="1"/>
  <c r="CA189"/>
  <c r="CB189" s="1"/>
  <c r="BZ189"/>
  <c r="CN188"/>
  <c r="CM188"/>
  <c r="CL188"/>
  <c r="CK188"/>
  <c r="CJ188"/>
  <c r="CI188"/>
  <c r="CH188"/>
  <c r="CG188"/>
  <c r="CF188"/>
  <c r="CE188"/>
  <c r="CD188"/>
  <c r="CC188"/>
  <c r="CB188"/>
  <c r="CA188"/>
  <c r="BZ188"/>
  <c r="CM187"/>
  <c r="CN187" s="1"/>
  <c r="CK187"/>
  <c r="CL187" s="1"/>
  <c r="CI187"/>
  <c r="CJ187" s="1"/>
  <c r="CG187"/>
  <c r="CH187" s="1"/>
  <c r="CE187"/>
  <c r="CF187" s="1"/>
  <c r="CC187"/>
  <c r="CD187" s="1"/>
  <c r="CA187"/>
  <c r="CB187" s="1"/>
  <c r="BZ187"/>
  <c r="CN186"/>
  <c r="CM186"/>
  <c r="CL186"/>
  <c r="CK186"/>
  <c r="CJ186"/>
  <c r="CI186"/>
  <c r="CH186"/>
  <c r="CG186"/>
  <c r="CF186"/>
  <c r="CE186"/>
  <c r="CD186"/>
  <c r="CC186"/>
  <c r="CB186"/>
  <c r="CA186"/>
  <c r="BZ186"/>
  <c r="CM185"/>
  <c r="CN185" s="1"/>
  <c r="CK185"/>
  <c r="CL185" s="1"/>
  <c r="CI185"/>
  <c r="CJ185" s="1"/>
  <c r="CG185"/>
  <c r="CH185" s="1"/>
  <c r="CE185"/>
  <c r="CF185" s="1"/>
  <c r="CC185"/>
  <c r="CD185" s="1"/>
  <c r="CA185"/>
  <c r="CB185" s="1"/>
  <c r="BZ185"/>
  <c r="CN184"/>
  <c r="CM184"/>
  <c r="CL184"/>
  <c r="CK184"/>
  <c r="CJ184"/>
  <c r="CI184"/>
  <c r="CH184"/>
  <c r="CG184"/>
  <c r="CF184"/>
  <c r="CE184"/>
  <c r="CD184"/>
  <c r="CC184"/>
  <c r="CB184"/>
  <c r="CA184"/>
  <c r="BZ184"/>
  <c r="CM183"/>
  <c r="CN183" s="1"/>
  <c r="CK183"/>
  <c r="CL183" s="1"/>
  <c r="CI183"/>
  <c r="CJ183" s="1"/>
  <c r="CG183"/>
  <c r="CH183" s="1"/>
  <c r="CE183"/>
  <c r="CF183" s="1"/>
  <c r="CC183"/>
  <c r="CD183" s="1"/>
  <c r="CA183"/>
  <c r="CB183" s="1"/>
  <c r="BZ183"/>
  <c r="CN182"/>
  <c r="CM182"/>
  <c r="CL182"/>
  <c r="CK182"/>
  <c r="CJ182"/>
  <c r="CI182"/>
  <c r="CH182"/>
  <c r="CG182"/>
  <c r="CF182"/>
  <c r="CE182"/>
  <c r="CD182"/>
  <c r="CC182"/>
  <c r="CB182"/>
  <c r="CA182"/>
  <c r="BZ182"/>
  <c r="CM181"/>
  <c r="CN181" s="1"/>
  <c r="CK181"/>
  <c r="CL181" s="1"/>
  <c r="CI181"/>
  <c r="CJ181" s="1"/>
  <c r="CG181"/>
  <c r="CH181" s="1"/>
  <c r="CE181"/>
  <c r="CF181" s="1"/>
  <c r="CC181"/>
  <c r="CD181" s="1"/>
  <c r="CA181"/>
  <c r="CB181" s="1"/>
  <c r="BZ181"/>
  <c r="CN180"/>
  <c r="CM180"/>
  <c r="CL180"/>
  <c r="CK180"/>
  <c r="CJ180"/>
  <c r="CI180"/>
  <c r="CH180"/>
  <c r="CG180"/>
  <c r="CF180"/>
  <c r="CE180"/>
  <c r="CD180"/>
  <c r="CC180"/>
  <c r="CB180"/>
  <c r="CA180"/>
  <c r="BZ180"/>
  <c r="CM179"/>
  <c r="CN179" s="1"/>
  <c r="CK179"/>
  <c r="CL179" s="1"/>
  <c r="CI179"/>
  <c r="CJ179" s="1"/>
  <c r="CG179"/>
  <c r="CH179" s="1"/>
  <c r="CE179"/>
  <c r="CF179" s="1"/>
  <c r="CC179"/>
  <c r="CD179" s="1"/>
  <c r="CA179"/>
  <c r="CB179" s="1"/>
  <c r="BZ179"/>
  <c r="CN178"/>
  <c r="CM178"/>
  <c r="CL178"/>
  <c r="CK178"/>
  <c r="CJ178"/>
  <c r="CI178"/>
  <c r="CH178"/>
  <c r="CG178"/>
  <c r="CF178"/>
  <c r="CE178"/>
  <c r="CD178"/>
  <c r="CC178"/>
  <c r="CB178"/>
  <c r="CA178"/>
  <c r="BZ178"/>
  <c r="CM177"/>
  <c r="CN177" s="1"/>
  <c r="CK177"/>
  <c r="CL177" s="1"/>
  <c r="CI177"/>
  <c r="CJ177" s="1"/>
  <c r="CG177"/>
  <c r="CH177" s="1"/>
  <c r="CE177"/>
  <c r="CF177" s="1"/>
  <c r="CC177"/>
  <c r="CD177" s="1"/>
  <c r="CA177"/>
  <c r="CB177" s="1"/>
  <c r="BZ177"/>
  <c r="CN176"/>
  <c r="CM176"/>
  <c r="CL176"/>
  <c r="CK176"/>
  <c r="CJ176"/>
  <c r="CI176"/>
  <c r="CH176"/>
  <c r="CG176"/>
  <c r="CF176"/>
  <c r="CE176"/>
  <c r="CD176"/>
  <c r="CC176"/>
  <c r="CB176"/>
  <c r="CA176"/>
  <c r="BZ176"/>
  <c r="CM175"/>
  <c r="CN175" s="1"/>
  <c r="CK175"/>
  <c r="CL175" s="1"/>
  <c r="CI175"/>
  <c r="CJ175" s="1"/>
  <c r="CG175"/>
  <c r="CH175" s="1"/>
  <c r="CE175"/>
  <c r="CF175" s="1"/>
  <c r="CC175"/>
  <c r="CD175" s="1"/>
  <c r="CA175"/>
  <c r="CB175" s="1"/>
  <c r="BZ175"/>
  <c r="CN174"/>
  <c r="CM174"/>
  <c r="CL174"/>
  <c r="CK174"/>
  <c r="CJ174"/>
  <c r="CI174"/>
  <c r="CH174"/>
  <c r="CG174"/>
  <c r="CF174"/>
  <c r="CE174"/>
  <c r="CD174"/>
  <c r="CC174"/>
  <c r="CB174"/>
  <c r="CA174"/>
  <c r="BZ174"/>
  <c r="CM173"/>
  <c r="CN173" s="1"/>
  <c r="CK173"/>
  <c r="CL173" s="1"/>
  <c r="CI173"/>
  <c r="CJ173" s="1"/>
  <c r="CG173"/>
  <c r="CH173" s="1"/>
  <c r="CE173"/>
  <c r="CF173" s="1"/>
  <c r="CC173"/>
  <c r="CD173" s="1"/>
  <c r="CA173"/>
  <c r="CB173" s="1"/>
  <c r="BZ173"/>
  <c r="CN172"/>
  <c r="CM172"/>
  <c r="CL172"/>
  <c r="CK172"/>
  <c r="CJ172"/>
  <c r="CI172"/>
  <c r="CH172"/>
  <c r="CG172"/>
  <c r="CF172"/>
  <c r="CE172"/>
  <c r="CD172"/>
  <c r="CC172"/>
  <c r="CB172"/>
  <c r="CA172"/>
  <c r="BZ172"/>
  <c r="CM171"/>
  <c r="CN171" s="1"/>
  <c r="CK171"/>
  <c r="CL171" s="1"/>
  <c r="CI171"/>
  <c r="CJ171" s="1"/>
  <c r="CG171"/>
  <c r="CH171" s="1"/>
  <c r="CE171"/>
  <c r="CF171" s="1"/>
  <c r="CC171"/>
  <c r="CD171" s="1"/>
  <c r="CA171"/>
  <c r="CB171" s="1"/>
  <c r="BZ171"/>
  <c r="CN170"/>
  <c r="CM170"/>
  <c r="CL170"/>
  <c r="CK170"/>
  <c r="CJ170"/>
  <c r="CI170"/>
  <c r="CH170"/>
  <c r="CG170"/>
  <c r="CF170"/>
  <c r="CE170"/>
  <c r="CD170"/>
  <c r="CC170"/>
  <c r="CB170"/>
  <c r="CA170"/>
  <c r="BZ170"/>
  <c r="CM169"/>
  <c r="CN169" s="1"/>
  <c r="CK169"/>
  <c r="CL169" s="1"/>
  <c r="CI169"/>
  <c r="CJ169" s="1"/>
  <c r="CG169"/>
  <c r="CH169" s="1"/>
  <c r="CE169"/>
  <c r="CF169" s="1"/>
  <c r="CC169"/>
  <c r="CD169" s="1"/>
  <c r="CA169"/>
  <c r="CB169" s="1"/>
  <c r="BZ169"/>
  <c r="CN168"/>
  <c r="CM168"/>
  <c r="CL168"/>
  <c r="CK168"/>
  <c r="CJ168"/>
  <c r="CI168"/>
  <c r="CH168"/>
  <c r="CG168"/>
  <c r="CF168"/>
  <c r="CE168"/>
  <c r="CD168"/>
  <c r="CC168"/>
  <c r="CB168"/>
  <c r="CA168"/>
  <c r="BZ168"/>
  <c r="CM167"/>
  <c r="CN167" s="1"/>
  <c r="CK167"/>
  <c r="CL167" s="1"/>
  <c r="CI167"/>
  <c r="CJ167" s="1"/>
  <c r="CG167"/>
  <c r="CH167" s="1"/>
  <c r="CE167"/>
  <c r="CF167" s="1"/>
  <c r="CC167"/>
  <c r="CD167" s="1"/>
  <c r="CA167"/>
  <c r="CB167" s="1"/>
  <c r="BZ167"/>
  <c r="CN166"/>
  <c r="CM166"/>
  <c r="CL166"/>
  <c r="CK166"/>
  <c r="CJ166"/>
  <c r="CI166"/>
  <c r="CH166"/>
  <c r="CG166"/>
  <c r="CF166"/>
  <c r="CE166"/>
  <c r="CD166"/>
  <c r="CC166"/>
  <c r="CB166"/>
  <c r="CA166"/>
  <c r="BZ166"/>
  <c r="CM165"/>
  <c r="CN165" s="1"/>
  <c r="CK165"/>
  <c r="CL165" s="1"/>
  <c r="CI165"/>
  <c r="CJ165" s="1"/>
  <c r="CG165"/>
  <c r="CH165" s="1"/>
  <c r="CE165"/>
  <c r="CF165" s="1"/>
  <c r="CC165"/>
  <c r="CD165" s="1"/>
  <c r="CA165"/>
  <c r="CB165" s="1"/>
  <c r="BZ165"/>
  <c r="CN164"/>
  <c r="CM164"/>
  <c r="CL164"/>
  <c r="CK164"/>
  <c r="CJ164"/>
  <c r="CI164"/>
  <c r="CH164"/>
  <c r="CG164"/>
  <c r="CF164"/>
  <c r="CE164"/>
  <c r="CD164"/>
  <c r="CC164"/>
  <c r="CB164"/>
  <c r="CA164"/>
  <c r="BZ164"/>
  <c r="CM163"/>
  <c r="CN163" s="1"/>
  <c r="CK163"/>
  <c r="CL163" s="1"/>
  <c r="CI163"/>
  <c r="CJ163" s="1"/>
  <c r="CG163"/>
  <c r="CH163" s="1"/>
  <c r="CE163"/>
  <c r="CF163" s="1"/>
  <c r="CC163"/>
  <c r="CD163" s="1"/>
  <c r="CA163"/>
  <c r="CB163" s="1"/>
  <c r="BZ163"/>
  <c r="CN162"/>
  <c r="CM162"/>
  <c r="CL162"/>
  <c r="CK162"/>
  <c r="CJ162"/>
  <c r="CI162"/>
  <c r="CH162"/>
  <c r="CG162"/>
  <c r="CF162"/>
  <c r="CE162"/>
  <c r="CD162"/>
  <c r="CC162"/>
  <c r="CB162"/>
  <c r="CA162"/>
  <c r="BZ162"/>
  <c r="CM161"/>
  <c r="CN161" s="1"/>
  <c r="CK161"/>
  <c r="CL161" s="1"/>
  <c r="CI161"/>
  <c r="CJ161" s="1"/>
  <c r="CG161"/>
  <c r="CH161" s="1"/>
  <c r="CE161"/>
  <c r="CF161" s="1"/>
  <c r="CC161"/>
  <c r="CD161" s="1"/>
  <c r="CA161"/>
  <c r="CB161" s="1"/>
  <c r="BZ161"/>
  <c r="CN160"/>
  <c r="CM160"/>
  <c r="CL160"/>
  <c r="CK160"/>
  <c r="CJ160"/>
  <c r="CI160"/>
  <c r="CH160"/>
  <c r="CG160"/>
  <c r="CF160"/>
  <c r="CE160"/>
  <c r="CD160"/>
  <c r="CC160"/>
  <c r="CB160"/>
  <c r="CA160"/>
  <c r="BZ160"/>
  <c r="CM159"/>
  <c r="CN159" s="1"/>
  <c r="CK159"/>
  <c r="CL159" s="1"/>
  <c r="CI159"/>
  <c r="CJ159" s="1"/>
  <c r="CG159"/>
  <c r="CH159" s="1"/>
  <c r="CE159"/>
  <c r="CF159" s="1"/>
  <c r="CC159"/>
  <c r="CD159" s="1"/>
  <c r="CA159"/>
  <c r="CB159" s="1"/>
  <c r="BZ159"/>
  <c r="CN158"/>
  <c r="CM158"/>
  <c r="CL158"/>
  <c r="CK158"/>
  <c r="CJ158"/>
  <c r="CI158"/>
  <c r="CH158"/>
  <c r="CG158"/>
  <c r="CF158"/>
  <c r="CE158"/>
  <c r="CD158"/>
  <c r="CC158"/>
  <c r="CB158"/>
  <c r="CA158"/>
  <c r="BZ158"/>
  <c r="CM157"/>
  <c r="CN157" s="1"/>
  <c r="CK157"/>
  <c r="CL157" s="1"/>
  <c r="CI157"/>
  <c r="CJ157" s="1"/>
  <c r="CG157"/>
  <c r="CH157" s="1"/>
  <c r="CE157"/>
  <c r="CF157" s="1"/>
  <c r="CC157"/>
  <c r="CD157" s="1"/>
  <c r="CA157"/>
  <c r="CB157" s="1"/>
  <c r="BZ157"/>
  <c r="CN156"/>
  <c r="CM156"/>
  <c r="CL156"/>
  <c r="CK156"/>
  <c r="CJ156"/>
  <c r="CI156"/>
  <c r="CH156"/>
  <c r="CG156"/>
  <c r="CF156"/>
  <c r="CE156"/>
  <c r="CD156"/>
  <c r="CC156"/>
  <c r="CB156"/>
  <c r="CA156"/>
  <c r="BZ156"/>
  <c r="CM155"/>
  <c r="CN155" s="1"/>
  <c r="CK155"/>
  <c r="CL155" s="1"/>
  <c r="CI155"/>
  <c r="CJ155" s="1"/>
  <c r="CG155"/>
  <c r="CH155" s="1"/>
  <c r="CE155"/>
  <c r="CF155" s="1"/>
  <c r="CC155"/>
  <c r="CD155" s="1"/>
  <c r="CA155"/>
  <c r="CB155" s="1"/>
  <c r="BZ155"/>
  <c r="CN154"/>
  <c r="CM154"/>
  <c r="CL154"/>
  <c r="CK154"/>
  <c r="CJ154"/>
  <c r="CI154"/>
  <c r="CH154"/>
  <c r="CG154"/>
  <c r="CF154"/>
  <c r="CE154"/>
  <c r="CD154"/>
  <c r="CC154"/>
  <c r="CB154"/>
  <c r="CA154"/>
  <c r="BZ154"/>
  <c r="CM153"/>
  <c r="CN153" s="1"/>
  <c r="CK153"/>
  <c r="CL153" s="1"/>
  <c r="CI153"/>
  <c r="CJ153" s="1"/>
  <c r="CG153"/>
  <c r="CH153" s="1"/>
  <c r="CE153"/>
  <c r="CF153" s="1"/>
  <c r="CC153"/>
  <c r="CD153" s="1"/>
  <c r="CA153"/>
  <c r="CB153" s="1"/>
  <c r="BZ153"/>
  <c r="CN152"/>
  <c r="CM152"/>
  <c r="CL152"/>
  <c r="CK152"/>
  <c r="CJ152"/>
  <c r="CI152"/>
  <c r="CH152"/>
  <c r="CG152"/>
  <c r="CF152"/>
  <c r="CE152"/>
  <c r="CD152"/>
  <c r="CC152"/>
  <c r="CB152"/>
  <c r="CA152"/>
  <c r="BZ152"/>
  <c r="CM151"/>
  <c r="CN151" s="1"/>
  <c r="CK151"/>
  <c r="CL151" s="1"/>
  <c r="CI151"/>
  <c r="CJ151" s="1"/>
  <c r="CG151"/>
  <c r="CH151" s="1"/>
  <c r="CE151"/>
  <c r="CF151" s="1"/>
  <c r="CC151"/>
  <c r="CD151" s="1"/>
  <c r="CA151"/>
  <c r="CB151" s="1"/>
  <c r="BZ151"/>
  <c r="CN150"/>
  <c r="CM150"/>
  <c r="CL150"/>
  <c r="CK150"/>
  <c r="CJ150"/>
  <c r="CI150"/>
  <c r="CH150"/>
  <c r="CG150"/>
  <c r="CF150"/>
  <c r="CE150"/>
  <c r="CD150"/>
  <c r="CC150"/>
  <c r="CB150"/>
  <c r="CA150"/>
  <c r="BZ150"/>
  <c r="CM149"/>
  <c r="CN149" s="1"/>
  <c r="CK149"/>
  <c r="CL149" s="1"/>
  <c r="CI149"/>
  <c r="CJ149" s="1"/>
  <c r="CG149"/>
  <c r="CH149" s="1"/>
  <c r="CE149"/>
  <c r="CF149" s="1"/>
  <c r="CC149"/>
  <c r="CD149" s="1"/>
  <c r="CA149"/>
  <c r="CB149" s="1"/>
  <c r="BZ149"/>
  <c r="CN148"/>
  <c r="CM148"/>
  <c r="CL148"/>
  <c r="CK148"/>
  <c r="CJ148"/>
  <c r="CI148"/>
  <c r="CH148"/>
  <c r="CG148"/>
  <c r="CF148"/>
  <c r="CE148"/>
  <c r="CD148"/>
  <c r="CC148"/>
  <c r="CB148"/>
  <c r="CA148"/>
  <c r="BZ148"/>
  <c r="CM147"/>
  <c r="CN147" s="1"/>
  <c r="CK147"/>
  <c r="CL147" s="1"/>
  <c r="CI147"/>
  <c r="CJ147" s="1"/>
  <c r="CG147"/>
  <c r="CH147" s="1"/>
  <c r="CE147"/>
  <c r="CF147" s="1"/>
  <c r="CC147"/>
  <c r="CD147" s="1"/>
  <c r="CA147"/>
  <c r="CB147" s="1"/>
  <c r="BZ147"/>
  <c r="CN146"/>
  <c r="CM146"/>
  <c r="CL146"/>
  <c r="CK146"/>
  <c r="CJ146"/>
  <c r="CI146"/>
  <c r="CH146"/>
  <c r="CG146"/>
  <c r="CF146"/>
  <c r="CE146"/>
  <c r="CD146"/>
  <c r="CC146"/>
  <c r="CB146"/>
  <c r="CA146"/>
  <c r="BZ146"/>
  <c r="CM145"/>
  <c r="CN145" s="1"/>
  <c r="CK145"/>
  <c r="CL145" s="1"/>
  <c r="CI145"/>
  <c r="CJ145" s="1"/>
  <c r="CG145"/>
  <c r="CH145" s="1"/>
  <c r="CE145"/>
  <c r="CF145" s="1"/>
  <c r="CC145"/>
  <c r="CD145" s="1"/>
  <c r="CA145"/>
  <c r="CB145" s="1"/>
  <c r="BZ145"/>
  <c r="CN144"/>
  <c r="CM144"/>
  <c r="CL144"/>
  <c r="CK144"/>
  <c r="CJ144"/>
  <c r="CI144"/>
  <c r="CH144"/>
  <c r="CG144"/>
  <c r="CF144"/>
  <c r="CE144"/>
  <c r="CD144"/>
  <c r="CC144"/>
  <c r="CB144"/>
  <c r="CA144"/>
  <c r="BZ144"/>
  <c r="CM143"/>
  <c r="CN143" s="1"/>
  <c r="CK143"/>
  <c r="CL143" s="1"/>
  <c r="CI143"/>
  <c r="CJ143" s="1"/>
  <c r="CG143"/>
  <c r="CH143" s="1"/>
  <c r="CE143"/>
  <c r="CF143" s="1"/>
  <c r="CC143"/>
  <c r="CD143" s="1"/>
  <c r="CA143"/>
  <c r="CB143" s="1"/>
  <c r="BZ143"/>
  <c r="CN142"/>
  <c r="CM142"/>
  <c r="CL142"/>
  <c r="CK142"/>
  <c r="CJ142"/>
  <c r="CI142"/>
  <c r="CH142"/>
  <c r="CG142"/>
  <c r="CF142"/>
  <c r="CE142"/>
  <c r="CD142"/>
  <c r="CC142"/>
  <c r="CB142"/>
  <c r="CA142"/>
  <c r="BZ142"/>
  <c r="CM141"/>
  <c r="CN141" s="1"/>
  <c r="CK141"/>
  <c r="CL141" s="1"/>
  <c r="CI141"/>
  <c r="CJ141" s="1"/>
  <c r="CG141"/>
  <c r="CH141" s="1"/>
  <c r="CE141"/>
  <c r="CF141" s="1"/>
  <c r="CC141"/>
  <c r="CD141" s="1"/>
  <c r="CA141"/>
  <c r="CB141" s="1"/>
  <c r="BZ141"/>
  <c r="CN140"/>
  <c r="CM140"/>
  <c r="CL140"/>
  <c r="CK140"/>
  <c r="CJ140"/>
  <c r="CI140"/>
  <c r="CH140"/>
  <c r="CG140"/>
  <c r="CF140"/>
  <c r="CE140"/>
  <c r="CD140"/>
  <c r="CC140"/>
  <c r="CB140"/>
  <c r="CA140"/>
  <c r="BZ140"/>
  <c r="CM139"/>
  <c r="CN139" s="1"/>
  <c r="CK139"/>
  <c r="CL139" s="1"/>
  <c r="CI139"/>
  <c r="CJ139" s="1"/>
  <c r="CG139"/>
  <c r="CH139" s="1"/>
  <c r="CE139"/>
  <c r="CF139" s="1"/>
  <c r="CC139"/>
  <c r="CD139" s="1"/>
  <c r="CA139"/>
  <c r="CB139" s="1"/>
  <c r="BZ139"/>
  <c r="CN138"/>
  <c r="CM138"/>
  <c r="CL138"/>
  <c r="CK138"/>
  <c r="CJ138"/>
  <c r="CI138"/>
  <c r="CH138"/>
  <c r="CG138"/>
  <c r="CF138"/>
  <c r="CE138"/>
  <c r="CD138"/>
  <c r="CC138"/>
  <c r="CB138"/>
  <c r="CA138"/>
  <c r="BZ138"/>
  <c r="CM137"/>
  <c r="CN137" s="1"/>
  <c r="CK137"/>
  <c r="CL137" s="1"/>
  <c r="CI137"/>
  <c r="CJ137" s="1"/>
  <c r="CG137"/>
  <c r="CH137" s="1"/>
  <c r="CE137"/>
  <c r="CF137" s="1"/>
  <c r="CC137"/>
  <c r="CD137" s="1"/>
  <c r="CA137"/>
  <c r="CB137" s="1"/>
  <c r="BZ137"/>
  <c r="CN136"/>
  <c r="CM136"/>
  <c r="CL136"/>
  <c r="CK136"/>
  <c r="CJ136"/>
  <c r="CI136"/>
  <c r="CH136"/>
  <c r="CG136"/>
  <c r="CE136"/>
  <c r="CF136" s="1"/>
  <c r="CD136"/>
  <c r="CC136"/>
  <c r="CA136"/>
  <c r="CB136" s="1"/>
  <c r="BZ136"/>
  <c r="CM135"/>
  <c r="CN135" s="1"/>
  <c r="CK135"/>
  <c r="CL135" s="1"/>
  <c r="CI135"/>
  <c r="CJ135" s="1"/>
  <c r="CH135"/>
  <c r="CG135"/>
  <c r="CE135"/>
  <c r="CF135" s="1"/>
  <c r="CC135"/>
  <c r="CD135" s="1"/>
  <c r="CA135"/>
  <c r="CB135" s="1"/>
  <c r="BZ135"/>
  <c r="CN134"/>
  <c r="CM134"/>
  <c r="CK134"/>
  <c r="CL134" s="1"/>
  <c r="CJ134"/>
  <c r="CI134"/>
  <c r="CG134"/>
  <c r="CH134" s="1"/>
  <c r="CF134"/>
  <c r="CE134"/>
  <c r="CC134"/>
  <c r="CD134" s="1"/>
  <c r="CB134"/>
  <c r="CA134"/>
  <c r="BZ134"/>
  <c r="CN133"/>
  <c r="CM133"/>
  <c r="CK133"/>
  <c r="CL133" s="1"/>
  <c r="CI133"/>
  <c r="CJ133" s="1"/>
  <c r="CG133"/>
  <c r="CH133" s="1"/>
  <c r="CF133"/>
  <c r="CE133"/>
  <c r="CC133"/>
  <c r="CD133" s="1"/>
  <c r="CA133"/>
  <c r="CB133" s="1"/>
  <c r="BZ133"/>
  <c r="CN132"/>
  <c r="CM132"/>
  <c r="CL132"/>
  <c r="CK132"/>
  <c r="CJ132"/>
  <c r="CI132"/>
  <c r="CH132"/>
  <c r="CG132"/>
  <c r="CF132"/>
  <c r="CE132"/>
  <c r="CD132"/>
  <c r="CC132"/>
  <c r="CB132"/>
  <c r="CA132"/>
  <c r="BZ132"/>
  <c r="CM131"/>
  <c r="CN131" s="1"/>
  <c r="CL131"/>
  <c r="CK131"/>
  <c r="CI131"/>
  <c r="CJ131" s="1"/>
  <c r="CG131"/>
  <c r="CH131" s="1"/>
  <c r="CE131"/>
  <c r="CF131" s="1"/>
  <c r="CD131"/>
  <c r="CC131"/>
  <c r="CA131"/>
  <c r="CB131" s="1"/>
  <c r="BZ131"/>
  <c r="CN130"/>
  <c r="CM130"/>
  <c r="CL130"/>
  <c r="CK130"/>
  <c r="CJ130"/>
  <c r="CI130"/>
  <c r="CH130"/>
  <c r="CG130"/>
  <c r="CF130"/>
  <c r="CE130"/>
  <c r="CD130"/>
  <c r="CC130"/>
  <c r="CB130"/>
  <c r="CA130"/>
  <c r="BZ130"/>
  <c r="CM129"/>
  <c r="CN129" s="1"/>
  <c r="CK129"/>
  <c r="CL129" s="1"/>
  <c r="CJ129"/>
  <c r="CI129"/>
  <c r="CG129"/>
  <c r="CH129" s="1"/>
  <c r="CE129"/>
  <c r="CF129" s="1"/>
  <c r="CC129"/>
  <c r="CD129" s="1"/>
  <c r="CB129"/>
  <c r="CA129"/>
  <c r="BZ129"/>
  <c r="CM128"/>
  <c r="CN128" s="1"/>
  <c r="CL128"/>
  <c r="CK128"/>
  <c r="CI128"/>
  <c r="CJ128" s="1"/>
  <c r="CH128"/>
  <c r="CG128"/>
  <c r="CE128"/>
  <c r="CF128" s="1"/>
  <c r="CD128"/>
  <c r="CC128"/>
  <c r="CA128"/>
  <c r="CB128" s="1"/>
  <c r="BZ128"/>
  <c r="CM127"/>
  <c r="CN127" s="1"/>
  <c r="CK127"/>
  <c r="CL127" s="1"/>
  <c r="CI127"/>
  <c r="CJ127" s="1"/>
  <c r="CH127"/>
  <c r="CG127"/>
  <c r="CE127"/>
  <c r="CF127" s="1"/>
  <c r="CC127"/>
  <c r="CD127" s="1"/>
  <c r="CA127"/>
  <c r="CB127" s="1"/>
  <c r="BZ127"/>
  <c r="CL126"/>
  <c r="CK126"/>
  <c r="CI126"/>
  <c r="CJ126" s="1"/>
  <c r="CH126"/>
  <c r="CG126"/>
  <c r="CE126"/>
  <c r="CF126" s="1"/>
  <c r="CD126"/>
  <c r="CC126"/>
  <c r="CA126"/>
  <c r="CB126" s="1"/>
  <c r="BZ126"/>
  <c r="CK125"/>
  <c r="CL125" s="1"/>
  <c r="CI125"/>
  <c r="CJ125" s="1"/>
  <c r="CG125"/>
  <c r="CH125" s="1"/>
  <c r="CF125"/>
  <c r="CE125"/>
  <c r="CC125"/>
  <c r="CD125" s="1"/>
  <c r="CA125"/>
  <c r="CB125" s="1"/>
  <c r="BZ125"/>
  <c r="CL124"/>
  <c r="CK124"/>
  <c r="CJ124"/>
  <c r="CI124"/>
  <c r="CH124"/>
  <c r="CG124"/>
  <c r="CF124"/>
  <c r="CE124"/>
  <c r="CD124"/>
  <c r="CC124"/>
  <c r="CB124"/>
  <c r="CA124"/>
  <c r="BZ124"/>
  <c r="CK123"/>
  <c r="CL123" s="1"/>
  <c r="CI123"/>
  <c r="CJ123" s="1"/>
  <c r="CH123"/>
  <c r="CG123"/>
  <c r="CE123"/>
  <c r="CF123" s="1"/>
  <c r="CC123"/>
  <c r="CD123" s="1"/>
  <c r="CA123"/>
  <c r="CB123" s="1"/>
  <c r="BZ123"/>
  <c r="CL122"/>
  <c r="CK122"/>
  <c r="CI122"/>
  <c r="CJ122" s="1"/>
  <c r="CH122"/>
  <c r="CG122"/>
  <c r="CE122"/>
  <c r="CF122" s="1"/>
  <c r="CD122"/>
  <c r="CC122"/>
  <c r="CA122"/>
  <c r="CB122" s="1"/>
  <c r="BZ122"/>
  <c r="CK121"/>
  <c r="CL121" s="1"/>
  <c r="CI121"/>
  <c r="CJ121" s="1"/>
  <c r="CG121"/>
  <c r="CH121" s="1"/>
  <c r="CF121"/>
  <c r="CE121"/>
  <c r="CC121"/>
  <c r="CD121" s="1"/>
  <c r="CA121"/>
  <c r="CB121" s="1"/>
  <c r="BZ121"/>
  <c r="CL120"/>
  <c r="CK120"/>
  <c r="CJ120"/>
  <c r="CI120"/>
  <c r="CH120"/>
  <c r="CG120"/>
  <c r="CF120"/>
  <c r="CE120"/>
  <c r="CD120"/>
  <c r="CC120"/>
  <c r="CB120"/>
  <c r="CA120"/>
  <c r="BZ120"/>
  <c r="CK119"/>
  <c r="CL119" s="1"/>
  <c r="CI119"/>
  <c r="CJ119" s="1"/>
  <c r="CH119"/>
  <c r="CG119"/>
  <c r="CE119"/>
  <c r="CF119" s="1"/>
  <c r="CC119"/>
  <c r="CD119" s="1"/>
  <c r="CA119"/>
  <c r="CB119" s="1"/>
  <c r="BZ119"/>
  <c r="CL118"/>
  <c r="CK118"/>
  <c r="CI118"/>
  <c r="CJ118" s="1"/>
  <c r="CH118"/>
  <c r="CG118"/>
  <c r="CE118"/>
  <c r="CF118" s="1"/>
  <c r="CD118"/>
  <c r="CC118"/>
  <c r="CA118"/>
  <c r="CB118" s="1"/>
  <c r="BZ118"/>
  <c r="CK117"/>
  <c r="CL117" s="1"/>
  <c r="CI117"/>
  <c r="CJ117" s="1"/>
  <c r="CG117"/>
  <c r="CH117" s="1"/>
  <c r="CF117"/>
  <c r="CE117"/>
  <c r="CC117"/>
  <c r="CD117" s="1"/>
  <c r="CA117"/>
  <c r="CB117" s="1"/>
  <c r="BZ117"/>
  <c r="CL116"/>
  <c r="CK116"/>
  <c r="CJ116"/>
  <c r="CI116"/>
  <c r="CH116"/>
  <c r="CG116"/>
  <c r="CF116"/>
  <c r="CE116"/>
  <c r="CD116"/>
  <c r="CC116"/>
  <c r="CB116"/>
  <c r="CA116"/>
  <c r="BZ116"/>
  <c r="CK115"/>
  <c r="CL115" s="1"/>
  <c r="CI115"/>
  <c r="CJ115" s="1"/>
  <c r="CH115"/>
  <c r="CG115"/>
  <c r="CE115"/>
  <c r="CF115" s="1"/>
  <c r="CC115"/>
  <c r="CD115" s="1"/>
  <c r="CA115"/>
  <c r="CB115" s="1"/>
  <c r="BZ115"/>
  <c r="CK114"/>
  <c r="CL114" s="1"/>
  <c r="CI114"/>
  <c r="CJ114" s="1"/>
  <c r="CG114"/>
  <c r="CH114" s="1"/>
  <c r="CE114"/>
  <c r="CF114" s="1"/>
  <c r="CC114"/>
  <c r="CD114" s="1"/>
  <c r="CA114"/>
  <c r="CB114" s="1"/>
  <c r="BZ114"/>
  <c r="CL113"/>
  <c r="CK113"/>
  <c r="CJ113"/>
  <c r="CI113"/>
  <c r="CH113"/>
  <c r="CG113"/>
  <c r="CF113"/>
  <c r="CE113"/>
  <c r="CD113"/>
  <c r="CC113"/>
  <c r="CB113"/>
  <c r="CA113"/>
  <c r="BZ113"/>
  <c r="CK112"/>
  <c r="CL112" s="1"/>
  <c r="CI112"/>
  <c r="CJ112" s="1"/>
  <c r="CG112"/>
  <c r="CH112" s="1"/>
  <c r="CE112"/>
  <c r="CF112" s="1"/>
  <c r="CC112"/>
  <c r="CD112" s="1"/>
  <c r="CA112"/>
  <c r="CB112" s="1"/>
  <c r="BZ112"/>
  <c r="CL111"/>
  <c r="CK111"/>
  <c r="CJ111"/>
  <c r="CI111"/>
  <c r="CH111"/>
  <c r="CG111"/>
  <c r="CF111"/>
  <c r="CE111"/>
  <c r="CD111"/>
  <c r="CC111"/>
  <c r="CB111"/>
  <c r="CA111"/>
  <c r="BZ111"/>
  <c r="CK110"/>
  <c r="CL110" s="1"/>
  <c r="CI110"/>
  <c r="CJ110" s="1"/>
  <c r="CG110"/>
  <c r="CH110" s="1"/>
  <c r="CE110"/>
  <c r="CF110" s="1"/>
  <c r="CC110"/>
  <c r="CD110" s="1"/>
  <c r="CA110"/>
  <c r="CB110" s="1"/>
  <c r="BZ110"/>
  <c r="CL109"/>
  <c r="CK109"/>
  <c r="CJ109"/>
  <c r="CI109"/>
  <c r="CH109"/>
  <c r="CG109"/>
  <c r="CF109"/>
  <c r="CE109"/>
  <c r="CD109"/>
  <c r="CC109"/>
  <c r="CB109"/>
  <c r="CA109"/>
  <c r="BZ109"/>
  <c r="CK108"/>
  <c r="CL108" s="1"/>
  <c r="CI108"/>
  <c r="CJ108" s="1"/>
  <c r="CG108"/>
  <c r="CH108" s="1"/>
  <c r="CE108"/>
  <c r="CF108" s="1"/>
  <c r="CC108"/>
  <c r="CD108" s="1"/>
  <c r="CA108"/>
  <c r="CB108" s="1"/>
  <c r="BZ108"/>
  <c r="CL107"/>
  <c r="CK107"/>
  <c r="CJ107"/>
  <c r="CI107"/>
  <c r="CH107"/>
  <c r="CG107"/>
  <c r="CF107"/>
  <c r="CE107"/>
  <c r="CD107"/>
  <c r="CC107"/>
  <c r="CB107"/>
  <c r="CA107"/>
  <c r="BZ107"/>
  <c r="CK106"/>
  <c r="CL106" s="1"/>
  <c r="CI106"/>
  <c r="CJ106" s="1"/>
  <c r="CG106"/>
  <c r="CH106" s="1"/>
  <c r="CE106"/>
  <c r="CF106" s="1"/>
  <c r="CC106"/>
  <c r="CD106" s="1"/>
  <c r="CA106"/>
  <c r="CB106" s="1"/>
  <c r="BZ106"/>
  <c r="CL105"/>
  <c r="CK105"/>
  <c r="CJ105"/>
  <c r="CI105"/>
  <c r="CH105"/>
  <c r="CG105"/>
  <c r="CF105"/>
  <c r="CE105"/>
  <c r="CD105"/>
  <c r="CC105"/>
  <c r="CB105"/>
  <c r="CA105"/>
  <c r="BZ105"/>
  <c r="CK104"/>
  <c r="CL104" s="1"/>
  <c r="CI104"/>
  <c r="CJ104" s="1"/>
  <c r="CG104"/>
  <c r="CH104" s="1"/>
  <c r="CE104"/>
  <c r="CF104" s="1"/>
  <c r="CC104"/>
  <c r="CD104" s="1"/>
  <c r="CA104"/>
  <c r="CB104" s="1"/>
  <c r="BZ104"/>
  <c r="CL103"/>
  <c r="CK103"/>
  <c r="CJ103"/>
  <c r="CI103"/>
  <c r="CH103"/>
  <c r="CG103"/>
  <c r="CF103"/>
  <c r="CE103"/>
  <c r="CD103"/>
  <c r="CC103"/>
  <c r="CB103"/>
  <c r="CA103"/>
  <c r="BZ103"/>
  <c r="CK102"/>
  <c r="CL102" s="1"/>
  <c r="CI102"/>
  <c r="CJ102" s="1"/>
  <c r="CG102"/>
  <c r="CH102" s="1"/>
  <c r="CE102"/>
  <c r="CF102" s="1"/>
  <c r="CC102"/>
  <c r="CD102" s="1"/>
  <c r="CA102"/>
  <c r="CB102" s="1"/>
  <c r="BZ102"/>
  <c r="CL101"/>
  <c r="CK101"/>
  <c r="CJ101"/>
  <c r="CI101"/>
  <c r="CH101"/>
  <c r="CG101"/>
  <c r="CF101"/>
  <c r="CE101"/>
  <c r="CD101"/>
  <c r="CC101"/>
  <c r="CB101"/>
  <c r="CA101"/>
  <c r="BZ101"/>
  <c r="CK100"/>
  <c r="CL100" s="1"/>
  <c r="CI100"/>
  <c r="CJ100" s="1"/>
  <c r="CG100"/>
  <c r="CH100" s="1"/>
  <c r="CE100"/>
  <c r="CF100" s="1"/>
  <c r="CC100"/>
  <c r="CD100" s="1"/>
  <c r="CA100"/>
  <c r="CB100" s="1"/>
  <c r="BZ100"/>
  <c r="CL99"/>
  <c r="CK99"/>
  <c r="CJ99"/>
  <c r="CI99"/>
  <c r="CH99"/>
  <c r="CG99"/>
  <c r="CF99"/>
  <c r="CE99"/>
  <c r="CD99"/>
  <c r="CC99"/>
  <c r="CB99"/>
  <c r="CA99"/>
  <c r="BZ99"/>
  <c r="CK98"/>
  <c r="CL98" s="1"/>
  <c r="CI98"/>
  <c r="CJ98" s="1"/>
  <c r="CG98"/>
  <c r="CH98" s="1"/>
  <c r="CE98"/>
  <c r="CF98" s="1"/>
  <c r="CC98"/>
  <c r="CD98" s="1"/>
  <c r="CA98"/>
  <c r="CB98" s="1"/>
  <c r="BZ98"/>
  <c r="CL97"/>
  <c r="CK97"/>
  <c r="CJ97"/>
  <c r="CI97"/>
  <c r="CH97"/>
  <c r="CG97"/>
  <c r="CF97"/>
  <c r="CE97"/>
  <c r="CD97"/>
  <c r="CC97"/>
  <c r="CB97"/>
  <c r="CA97"/>
  <c r="BZ97"/>
  <c r="CK96"/>
  <c r="CL96" s="1"/>
  <c r="CI96"/>
  <c r="CJ96" s="1"/>
  <c r="CG96"/>
  <c r="CH96" s="1"/>
  <c r="CE96"/>
  <c r="CF96" s="1"/>
  <c r="CC96"/>
  <c r="CD96" s="1"/>
  <c r="CA96"/>
  <c r="CB96" s="1"/>
  <c r="BZ96"/>
  <c r="CL95"/>
  <c r="CK95"/>
  <c r="CJ95"/>
  <c r="CI95"/>
  <c r="CH95"/>
  <c r="CG95"/>
  <c r="CF95"/>
  <c r="CE95"/>
  <c r="CD95"/>
  <c r="CC95"/>
  <c r="CB95"/>
  <c r="CA95"/>
  <c r="BZ95"/>
  <c r="CK94"/>
  <c r="CL94" s="1"/>
  <c r="CI94"/>
  <c r="CJ94" s="1"/>
  <c r="CG94"/>
  <c r="CH94" s="1"/>
  <c r="CE94"/>
  <c r="CF94" s="1"/>
  <c r="CC94"/>
  <c r="CD94" s="1"/>
  <c r="CA94"/>
  <c r="CB94" s="1"/>
  <c r="BZ94"/>
  <c r="CL93"/>
  <c r="CK93"/>
  <c r="CJ93"/>
  <c r="CI93"/>
  <c r="CH93"/>
  <c r="CG93"/>
  <c r="CF93"/>
  <c r="CE93"/>
  <c r="CD93"/>
  <c r="CC93"/>
  <c r="CB93"/>
  <c r="CA93"/>
  <c r="BZ93"/>
  <c r="CK92"/>
  <c r="CL92" s="1"/>
  <c r="CI92"/>
  <c r="CJ92" s="1"/>
  <c r="CG92"/>
  <c r="CH92" s="1"/>
  <c r="CE92"/>
  <c r="CF92" s="1"/>
  <c r="CC92"/>
  <c r="CD92" s="1"/>
  <c r="CA92"/>
  <c r="CB92" s="1"/>
  <c r="BZ92"/>
  <c r="CL91"/>
  <c r="CK91"/>
  <c r="CJ91"/>
  <c r="CI91"/>
  <c r="CH91"/>
  <c r="CG91"/>
  <c r="CF91"/>
  <c r="CE91"/>
  <c r="CD91"/>
  <c r="CC91"/>
  <c r="CB91"/>
  <c r="CA91"/>
  <c r="BZ91"/>
  <c r="CK90"/>
  <c r="CL90" s="1"/>
  <c r="CI90"/>
  <c r="CJ90" s="1"/>
  <c r="CG90"/>
  <c r="CH90" s="1"/>
  <c r="CE90"/>
  <c r="CF90" s="1"/>
  <c r="CC90"/>
  <c r="CD90" s="1"/>
  <c r="CA90"/>
  <c r="CB90" s="1"/>
  <c r="BZ90"/>
  <c r="CL89"/>
  <c r="CK89"/>
  <c r="CJ89"/>
  <c r="CI89"/>
  <c r="CH89"/>
  <c r="CG89"/>
  <c r="CF89"/>
  <c r="CE89"/>
  <c r="CD89"/>
  <c r="CC89"/>
  <c r="CB89"/>
  <c r="CA89"/>
  <c r="BZ89"/>
  <c r="CK88"/>
  <c r="CL88" s="1"/>
  <c r="CI88"/>
  <c r="CJ88" s="1"/>
  <c r="CG88"/>
  <c r="CH88" s="1"/>
  <c r="CE88"/>
  <c r="CF88" s="1"/>
  <c r="CC88"/>
  <c r="CD88" s="1"/>
  <c r="CA88"/>
  <c r="CB88" s="1"/>
  <c r="BZ88"/>
  <c r="CL87"/>
  <c r="CK87"/>
  <c r="CJ87"/>
  <c r="CI87"/>
  <c r="CH87"/>
  <c r="CG87"/>
  <c r="CF87"/>
  <c r="CE87"/>
  <c r="CD87"/>
  <c r="CC87"/>
  <c r="CB87"/>
  <c r="CA87"/>
  <c r="BZ87"/>
  <c r="CK86"/>
  <c r="CL86" s="1"/>
  <c r="CI86"/>
  <c r="CJ86" s="1"/>
  <c r="CG86"/>
  <c r="CH86" s="1"/>
  <c r="CE86"/>
  <c r="CF86" s="1"/>
  <c r="CC86"/>
  <c r="CD86" s="1"/>
  <c r="CA86"/>
  <c r="CB86" s="1"/>
  <c r="BZ86"/>
  <c r="CL85"/>
  <c r="CK85"/>
  <c r="CJ85"/>
  <c r="CI85"/>
  <c r="CH85"/>
  <c r="CG85"/>
  <c r="CF85"/>
  <c r="CE85"/>
  <c r="CD85"/>
  <c r="CC85"/>
  <c r="CB85"/>
  <c r="CA85"/>
  <c r="BZ85"/>
  <c r="CK84"/>
  <c r="CL84" s="1"/>
  <c r="CI84"/>
  <c r="CJ84" s="1"/>
  <c r="CG84"/>
  <c r="CH84" s="1"/>
  <c r="CE84"/>
  <c r="CF84" s="1"/>
  <c r="CC84"/>
  <c r="CD84" s="1"/>
  <c r="CA84"/>
  <c r="CB84" s="1"/>
  <c r="BZ84"/>
  <c r="CL83"/>
  <c r="CK83"/>
  <c r="CJ83"/>
  <c r="CI83"/>
  <c r="CH83"/>
  <c r="CG83"/>
  <c r="CF83"/>
  <c r="CE83"/>
  <c r="CD83"/>
  <c r="CC83"/>
  <c r="CB83"/>
  <c r="CA83"/>
  <c r="BZ83"/>
  <c r="CK82"/>
  <c r="CL82" s="1"/>
  <c r="CI82"/>
  <c r="CJ82" s="1"/>
  <c r="CG82"/>
  <c r="CH82" s="1"/>
  <c r="CE82"/>
  <c r="CF82" s="1"/>
  <c r="CC82"/>
  <c r="CD82" s="1"/>
  <c r="CA82"/>
  <c r="CB82" s="1"/>
  <c r="BZ82"/>
  <c r="CL81"/>
  <c r="CK81"/>
  <c r="CJ81"/>
  <c r="CI81"/>
  <c r="CH81"/>
  <c r="CG81"/>
  <c r="CF81"/>
  <c r="CE81"/>
  <c r="CD81"/>
  <c r="CC81"/>
  <c r="CB81"/>
  <c r="CA81"/>
  <c r="BZ81"/>
  <c r="CK80"/>
  <c r="CL80" s="1"/>
  <c r="CI80"/>
  <c r="CJ80" s="1"/>
  <c r="CG80"/>
  <c r="CH80" s="1"/>
  <c r="CE80"/>
  <c r="CF80" s="1"/>
  <c r="CC80"/>
  <c r="CD80" s="1"/>
  <c r="CA80"/>
  <c r="CB80" s="1"/>
  <c r="BZ80"/>
  <c r="CL79"/>
  <c r="CK79"/>
  <c r="CJ79"/>
  <c r="CI79"/>
  <c r="CH79"/>
  <c r="CG79"/>
  <c r="CF79"/>
  <c r="CE79"/>
  <c r="CD79"/>
  <c r="CC79"/>
  <c r="CB79"/>
  <c r="CA79"/>
  <c r="BZ79"/>
  <c r="CK78"/>
  <c r="CL78" s="1"/>
  <c r="CI78"/>
  <c r="CJ78" s="1"/>
  <c r="CG78"/>
  <c r="CH78" s="1"/>
  <c r="CE78"/>
  <c r="CF78" s="1"/>
  <c r="CC78"/>
  <c r="CD78" s="1"/>
  <c r="CA78"/>
  <c r="CB78" s="1"/>
  <c r="BZ78"/>
  <c r="CL77"/>
  <c r="CK77"/>
  <c r="CJ77"/>
  <c r="CI77"/>
  <c r="CH77"/>
  <c r="CG77"/>
  <c r="CF77"/>
  <c r="CE77"/>
  <c r="CD77"/>
  <c r="CC77"/>
  <c r="CB77"/>
  <c r="CA77"/>
  <c r="BZ77"/>
  <c r="CK76"/>
  <c r="CL76" s="1"/>
  <c r="CI76"/>
  <c r="CJ76" s="1"/>
  <c r="CG76"/>
  <c r="CH76" s="1"/>
  <c r="CE76"/>
  <c r="CF76" s="1"/>
  <c r="CC76"/>
  <c r="CD76" s="1"/>
  <c r="CA76"/>
  <c r="CB76" s="1"/>
  <c r="BZ76"/>
  <c r="CL75"/>
  <c r="CK75"/>
  <c r="CJ75"/>
  <c r="CI75"/>
  <c r="CH75"/>
  <c r="CG75"/>
  <c r="CF75"/>
  <c r="CE75"/>
  <c r="CD75"/>
  <c r="CC75"/>
  <c r="CB75"/>
  <c r="CA75"/>
  <c r="BZ75"/>
  <c r="CK74"/>
  <c r="CL74" s="1"/>
  <c r="CI74"/>
  <c r="CJ74" s="1"/>
  <c r="CG74"/>
  <c r="CH74" s="1"/>
  <c r="CE74"/>
  <c r="CF74" s="1"/>
  <c r="CC74"/>
  <c r="CD74" s="1"/>
  <c r="CA74"/>
  <c r="CB74" s="1"/>
  <c r="BZ74"/>
  <c r="CL73"/>
  <c r="CK73"/>
  <c r="CJ73"/>
  <c r="CI73"/>
  <c r="CH73"/>
  <c r="CG73"/>
  <c r="CF73"/>
  <c r="CE73"/>
  <c r="CD73"/>
  <c r="CC73"/>
  <c r="CB73"/>
  <c r="CA73"/>
  <c r="BZ73"/>
  <c r="CK72"/>
  <c r="CL72" s="1"/>
  <c r="CI72"/>
  <c r="CJ72" s="1"/>
  <c r="CG72"/>
  <c r="CH72" s="1"/>
  <c r="CE72"/>
  <c r="CF72" s="1"/>
  <c r="CC72"/>
  <c r="CD72" s="1"/>
  <c r="CA72"/>
  <c r="CB72" s="1"/>
  <c r="BZ72"/>
  <c r="CL71"/>
  <c r="CK71"/>
  <c r="CJ71"/>
  <c r="CI71"/>
  <c r="CH71"/>
  <c r="CG71"/>
  <c r="CF71"/>
  <c r="CE71"/>
  <c r="CD71"/>
  <c r="CC71"/>
  <c r="CB71"/>
  <c r="CA71"/>
  <c r="BZ71"/>
  <c r="CK70"/>
  <c r="CL70" s="1"/>
  <c r="CI70"/>
  <c r="CJ70" s="1"/>
  <c r="CG70"/>
  <c r="CH70" s="1"/>
  <c r="CE70"/>
  <c r="CF70" s="1"/>
  <c r="CC70"/>
  <c r="CD70" s="1"/>
  <c r="CA70"/>
  <c r="CB70" s="1"/>
  <c r="BZ70"/>
  <c r="CL69"/>
  <c r="CK69"/>
  <c r="CJ69"/>
  <c r="CI69"/>
  <c r="CH69"/>
  <c r="CG69"/>
  <c r="CF69"/>
  <c r="CE69"/>
  <c r="CD69"/>
  <c r="CC69"/>
  <c r="CB69"/>
  <c r="CA69"/>
  <c r="BZ69"/>
  <c r="CK68"/>
  <c r="CL68" s="1"/>
  <c r="CI68"/>
  <c r="CJ68" s="1"/>
  <c r="CG68"/>
  <c r="CH68" s="1"/>
  <c r="CE68"/>
  <c r="CF68" s="1"/>
  <c r="CC68"/>
  <c r="CD68" s="1"/>
  <c r="CA68"/>
  <c r="CB68" s="1"/>
  <c r="BZ68"/>
  <c r="CL67"/>
  <c r="CK67"/>
  <c r="CJ67"/>
  <c r="CI67"/>
  <c r="CH67"/>
  <c r="CG67"/>
  <c r="CF67"/>
  <c r="CE67"/>
  <c r="CD67"/>
  <c r="CC67"/>
  <c r="CB67"/>
  <c r="CA67"/>
  <c r="BZ67"/>
  <c r="CK66"/>
  <c r="CL66" s="1"/>
  <c r="CI66"/>
  <c r="CJ66" s="1"/>
  <c r="CG66"/>
  <c r="CH66" s="1"/>
  <c r="CE66"/>
  <c r="CF66" s="1"/>
  <c r="CC66"/>
  <c r="CD66" s="1"/>
  <c r="CA66"/>
  <c r="CB66" s="1"/>
  <c r="BZ66"/>
  <c r="CL65"/>
  <c r="CK65"/>
  <c r="CJ65"/>
  <c r="CI65"/>
  <c r="CH65"/>
  <c r="CG65"/>
  <c r="CF65"/>
  <c r="CE65"/>
  <c r="CD65"/>
  <c r="CC65"/>
  <c r="CB65"/>
  <c r="CA65"/>
  <c r="BZ65"/>
  <c r="CK64"/>
  <c r="CL64" s="1"/>
  <c r="CI64"/>
  <c r="CJ64" s="1"/>
  <c r="CG64"/>
  <c r="CH64" s="1"/>
  <c r="CE64"/>
  <c r="CF64" s="1"/>
  <c r="CC64"/>
  <c r="CD64" s="1"/>
  <c r="CA64"/>
  <c r="CB64" s="1"/>
  <c r="BZ64"/>
  <c r="CL63"/>
  <c r="CK63"/>
  <c r="CJ63"/>
  <c r="CI63"/>
  <c r="CH63"/>
  <c r="CG63"/>
  <c r="CF63"/>
  <c r="CE63"/>
  <c r="CD63"/>
  <c r="CC63"/>
  <c r="CB63"/>
  <c r="CA63"/>
  <c r="BZ63"/>
  <c r="CK62"/>
  <c r="CL62" s="1"/>
  <c r="CI62"/>
  <c r="CJ62" s="1"/>
  <c r="CG62"/>
  <c r="CH62" s="1"/>
  <c r="CE62"/>
  <c r="CF62" s="1"/>
  <c r="CC62"/>
  <c r="CD62" s="1"/>
  <c r="CA62"/>
  <c r="CB62" s="1"/>
  <c r="BZ62"/>
  <c r="CL61"/>
  <c r="CK61"/>
  <c r="CJ61"/>
  <c r="CI61"/>
  <c r="CH61"/>
  <c r="CG61"/>
  <c r="CF61"/>
  <c r="CE61"/>
  <c r="CD61"/>
  <c r="CC61"/>
  <c r="CB61"/>
  <c r="CA61"/>
  <c r="BZ61"/>
  <c r="CK60"/>
  <c r="CL60" s="1"/>
  <c r="CI60"/>
  <c r="CJ60" s="1"/>
  <c r="CG60"/>
  <c r="CH60" s="1"/>
  <c r="CE60"/>
  <c r="CF60" s="1"/>
  <c r="CC60"/>
  <c r="CD60" s="1"/>
  <c r="CA60"/>
  <c r="CB60" s="1"/>
  <c r="BZ60"/>
  <c r="CL59"/>
  <c r="CK59"/>
  <c r="CJ59"/>
  <c r="CI59"/>
  <c r="CH59"/>
  <c r="CG59"/>
  <c r="CF59"/>
  <c r="CE59"/>
  <c r="CD59"/>
  <c r="CC59"/>
  <c r="CB59"/>
  <c r="CA59"/>
  <c r="BZ59"/>
  <c r="CK58"/>
  <c r="CL58" s="1"/>
  <c r="CI58"/>
  <c r="CJ58" s="1"/>
  <c r="CG58"/>
  <c r="CH58" s="1"/>
  <c r="CE58"/>
  <c r="CF58" s="1"/>
  <c r="CC58"/>
  <c r="CD58" s="1"/>
  <c r="CA58"/>
  <c r="CB58" s="1"/>
  <c r="BZ58"/>
  <c r="CL57"/>
  <c r="CK57"/>
  <c r="CJ57"/>
  <c r="CI57"/>
  <c r="CH57"/>
  <c r="CG57"/>
  <c r="CF57"/>
  <c r="CE57"/>
  <c r="CD57"/>
  <c r="CC57"/>
  <c r="CB57"/>
  <c r="CA57"/>
  <c r="BZ57"/>
  <c r="CK56"/>
  <c r="CL56" s="1"/>
  <c r="CI56"/>
  <c r="CJ56" s="1"/>
  <c r="CG56"/>
  <c r="CH56" s="1"/>
  <c r="CE56"/>
  <c r="CF56" s="1"/>
  <c r="CC56"/>
  <c r="CD56" s="1"/>
  <c r="CA56"/>
  <c r="CB56" s="1"/>
  <c r="BZ56"/>
  <c r="CL55"/>
  <c r="CK55"/>
  <c r="CJ55"/>
  <c r="CI55"/>
  <c r="CH55"/>
  <c r="CG55"/>
  <c r="CF55"/>
  <c r="CE55"/>
  <c r="CD55"/>
  <c r="CC55"/>
  <c r="CB55"/>
  <c r="CA55"/>
  <c r="BZ55"/>
  <c r="CK54"/>
  <c r="CL54" s="1"/>
  <c r="CI54"/>
  <c r="CJ54" s="1"/>
  <c r="CG54"/>
  <c r="CH54" s="1"/>
  <c r="CE54"/>
  <c r="CF54" s="1"/>
  <c r="CC54"/>
  <c r="CD54" s="1"/>
  <c r="CA54"/>
  <c r="CB54" s="1"/>
  <c r="BZ54"/>
  <c r="CL53"/>
  <c r="CK53"/>
  <c r="CJ53"/>
  <c r="CI53"/>
  <c r="CH53"/>
  <c r="CG53"/>
  <c r="CF53"/>
  <c r="CE53"/>
  <c r="CD53"/>
  <c r="CC53"/>
  <c r="CB53"/>
  <c r="CA53"/>
  <c r="BZ53"/>
  <c r="CK52"/>
  <c r="CL52" s="1"/>
  <c r="CI52"/>
  <c r="CJ52" s="1"/>
  <c r="CG52"/>
  <c r="CH52" s="1"/>
  <c r="CE52"/>
  <c r="CF52" s="1"/>
  <c r="CC52"/>
  <c r="CD52" s="1"/>
  <c r="CA52"/>
  <c r="CB52" s="1"/>
  <c r="BZ52"/>
  <c r="CL51"/>
  <c r="CK51"/>
  <c r="CJ51"/>
  <c r="CI51"/>
  <c r="CH51"/>
  <c r="CG51"/>
  <c r="CF51"/>
  <c r="CE51"/>
  <c r="CD51"/>
  <c r="CC51"/>
  <c r="CB51"/>
  <c r="CA51"/>
  <c r="BZ51"/>
  <c r="CK50"/>
  <c r="CL50" s="1"/>
  <c r="CI50"/>
  <c r="CJ50" s="1"/>
  <c r="CG50"/>
  <c r="CH50" s="1"/>
  <c r="CE50"/>
  <c r="CF50" s="1"/>
  <c r="CC50"/>
  <c r="CD50" s="1"/>
  <c r="CA50"/>
  <c r="CB50" s="1"/>
  <c r="BZ50"/>
  <c r="CL49"/>
  <c r="CK49"/>
  <c r="CJ49"/>
  <c r="CI49"/>
  <c r="CH49"/>
  <c r="CG49"/>
  <c r="CF49"/>
  <c r="CE49"/>
  <c r="CD49"/>
  <c r="CC49"/>
  <c r="CB49"/>
  <c r="CA49"/>
  <c r="BZ49"/>
  <c r="CK48"/>
  <c r="CL48" s="1"/>
  <c r="CI48"/>
  <c r="CJ48" s="1"/>
  <c r="CG48"/>
  <c r="CH48" s="1"/>
  <c r="CE48"/>
  <c r="CF48" s="1"/>
  <c r="CC48"/>
  <c r="CD48" s="1"/>
  <c r="CA48"/>
  <c r="CB48" s="1"/>
  <c r="BZ48"/>
  <c r="CL47"/>
  <c r="CK47"/>
  <c r="CJ47"/>
  <c r="CI47"/>
  <c r="CH47"/>
  <c r="CG47"/>
  <c r="CF47"/>
  <c r="CE47"/>
  <c r="CD47"/>
  <c r="CC47"/>
  <c r="CB47"/>
  <c r="CA47"/>
  <c r="BZ47"/>
  <c r="CK46"/>
  <c r="CL46" s="1"/>
  <c r="CI46"/>
  <c r="CJ46" s="1"/>
  <c r="CG46"/>
  <c r="CH46" s="1"/>
  <c r="CE46"/>
  <c r="CF46" s="1"/>
  <c r="CC46"/>
  <c r="CD46" s="1"/>
  <c r="CA46"/>
  <c r="CB46" s="1"/>
  <c r="BZ46"/>
  <c r="CL45"/>
  <c r="CK45"/>
  <c r="CJ45"/>
  <c r="CI45"/>
  <c r="CH45"/>
  <c r="CG45"/>
  <c r="CF45"/>
  <c r="CE45"/>
  <c r="CD45"/>
  <c r="CC45"/>
  <c r="CB45"/>
  <c r="CA45"/>
  <c r="BZ45"/>
  <c r="CK44"/>
  <c r="CL44" s="1"/>
  <c r="CI44"/>
  <c r="CJ44" s="1"/>
  <c r="CG44"/>
  <c r="CH44" s="1"/>
  <c r="CE44"/>
  <c r="CF44" s="1"/>
  <c r="CC44"/>
  <c r="CD44" s="1"/>
  <c r="CA44"/>
  <c r="CB44" s="1"/>
  <c r="BZ44"/>
  <c r="CL43"/>
  <c r="CK43"/>
  <c r="CJ43"/>
  <c r="CI43"/>
  <c r="CH43"/>
  <c r="CG43"/>
  <c r="CF43"/>
  <c r="CE43"/>
  <c r="CD43"/>
  <c r="CC43"/>
  <c r="CB43"/>
  <c r="CA43"/>
  <c r="BZ43"/>
  <c r="CK42"/>
  <c r="CL42" s="1"/>
  <c r="CI42"/>
  <c r="CJ42" s="1"/>
  <c r="CG42"/>
  <c r="CH42" s="1"/>
  <c r="CE42"/>
  <c r="CF42" s="1"/>
  <c r="CC42"/>
  <c r="CD42" s="1"/>
  <c r="CA42"/>
  <c r="CB42" s="1"/>
  <c r="BZ42"/>
  <c r="CL41"/>
  <c r="CK41"/>
  <c r="CJ41"/>
  <c r="CI41"/>
  <c r="CH41"/>
  <c r="CG41"/>
  <c r="CF41"/>
  <c r="CE41"/>
  <c r="CD41"/>
  <c r="CC41"/>
  <c r="CB41"/>
  <c r="CA41"/>
  <c r="BZ41"/>
  <c r="CK40"/>
  <c r="CL40" s="1"/>
  <c r="CI40"/>
  <c r="CJ40" s="1"/>
  <c r="CG40"/>
  <c r="CH40" s="1"/>
  <c r="CE40"/>
  <c r="CF40" s="1"/>
  <c r="CC40"/>
  <c r="CD40" s="1"/>
  <c r="CA40"/>
  <c r="CB40" s="1"/>
  <c r="BZ40"/>
  <c r="CL39"/>
  <c r="CK39"/>
  <c r="CJ39"/>
  <c r="CI39"/>
  <c r="CH39"/>
  <c r="CG39"/>
  <c r="CF39"/>
  <c r="CE39"/>
  <c r="CD39"/>
  <c r="CC39"/>
  <c r="CB39"/>
  <c r="CA39"/>
  <c r="BZ39"/>
  <c r="CK38"/>
  <c r="CL38" s="1"/>
  <c r="CI38"/>
  <c r="CJ38" s="1"/>
  <c r="CG38"/>
  <c r="CH38" s="1"/>
  <c r="CE38"/>
  <c r="CF38" s="1"/>
  <c r="CC38"/>
  <c r="CD38" s="1"/>
  <c r="CA38"/>
  <c r="CB38" s="1"/>
  <c r="BZ38"/>
  <c r="CL37"/>
  <c r="CK37"/>
  <c r="CJ37"/>
  <c r="CI37"/>
  <c r="CH37"/>
  <c r="CG37"/>
  <c r="CF37"/>
  <c r="CE37"/>
  <c r="CD37"/>
  <c r="CC37"/>
  <c r="CB37"/>
  <c r="CA37"/>
  <c r="BZ37"/>
  <c r="CK36"/>
  <c r="CL36" s="1"/>
  <c r="CI36"/>
  <c r="CJ36" s="1"/>
  <c r="CG36"/>
  <c r="CH36" s="1"/>
  <c r="CE36"/>
  <c r="CF36" s="1"/>
  <c r="CC36"/>
  <c r="CD36" s="1"/>
  <c r="CA36"/>
  <c r="CB36" s="1"/>
  <c r="BZ36"/>
  <c r="CL35"/>
  <c r="CK35"/>
  <c r="CJ35"/>
  <c r="CI35"/>
  <c r="CH35"/>
  <c r="CG35"/>
  <c r="CF35"/>
  <c r="CE35"/>
  <c r="CC35"/>
  <c r="CD35" s="1"/>
  <c r="CB35"/>
  <c r="CA35"/>
  <c r="BZ35"/>
  <c r="CK34"/>
  <c r="CL34" s="1"/>
  <c r="CI34"/>
  <c r="CJ34" s="1"/>
  <c r="CG34"/>
  <c r="CH34" s="1"/>
  <c r="CE34"/>
  <c r="CF34" s="1"/>
  <c r="CC34"/>
  <c r="CD34" s="1"/>
  <c r="CA34"/>
  <c r="CB34" s="1"/>
  <c r="BZ34"/>
  <c r="CL33"/>
  <c r="CK33"/>
  <c r="CJ33"/>
  <c r="CI33"/>
  <c r="CH33"/>
  <c r="CG33"/>
  <c r="CF33"/>
  <c r="CE33"/>
  <c r="CC33"/>
  <c r="CD33" s="1"/>
  <c r="CB33"/>
  <c r="CA33"/>
  <c r="BZ33"/>
  <c r="CK32"/>
  <c r="CL32" s="1"/>
  <c r="CI32"/>
  <c r="CJ32" s="1"/>
  <c r="CG32"/>
  <c r="CH32" s="1"/>
  <c r="CE32"/>
  <c r="CF32" s="1"/>
  <c r="CC32"/>
  <c r="CD32" s="1"/>
  <c r="CA32"/>
  <c r="CB32" s="1"/>
  <c r="BZ32"/>
  <c r="CL31"/>
  <c r="CK31"/>
  <c r="CJ31"/>
  <c r="CI31"/>
  <c r="CH31"/>
  <c r="CG31"/>
  <c r="CF31"/>
  <c r="CE31"/>
  <c r="CC31"/>
  <c r="CD31" s="1"/>
  <c r="CB31"/>
  <c r="CA31"/>
  <c r="BZ31"/>
  <c r="CK30"/>
  <c r="CL30" s="1"/>
  <c r="CI30"/>
  <c r="CJ30" s="1"/>
  <c r="CG30"/>
  <c r="CH30" s="1"/>
  <c r="CE30"/>
  <c r="CF30" s="1"/>
  <c r="CC30"/>
  <c r="CD30" s="1"/>
  <c r="CA30"/>
  <c r="CB30" s="1"/>
  <c r="BZ30"/>
  <c r="CL29"/>
  <c r="CK29"/>
  <c r="CJ29"/>
  <c r="CI29"/>
  <c r="CH29"/>
  <c r="CG29"/>
  <c r="CF29"/>
  <c r="CE29"/>
  <c r="CC29"/>
  <c r="CD29" s="1"/>
  <c r="CB29"/>
  <c r="CA29"/>
  <c r="BZ29"/>
  <c r="CK28"/>
  <c r="CL28" s="1"/>
  <c r="CI28"/>
  <c r="CJ28" s="1"/>
  <c r="CG28"/>
  <c r="CH28" s="1"/>
  <c r="CE28"/>
  <c r="CF28" s="1"/>
  <c r="CC28"/>
  <c r="CD28" s="1"/>
  <c r="CA28"/>
  <c r="CB28" s="1"/>
  <c r="BZ28"/>
  <c r="CL27"/>
  <c r="CK27"/>
  <c r="CJ27"/>
  <c r="CI27"/>
  <c r="CH27"/>
  <c r="CG27"/>
  <c r="CF27"/>
  <c r="CE27"/>
  <c r="CC27"/>
  <c r="CD27" s="1"/>
  <c r="CB27"/>
  <c r="CA27"/>
  <c r="BZ27"/>
  <c r="CK26"/>
  <c r="CL26" s="1"/>
  <c r="CI26"/>
  <c r="CJ26" s="1"/>
  <c r="CG26"/>
  <c r="CH26" s="1"/>
  <c r="CE26"/>
  <c r="CF26" s="1"/>
  <c r="CC26"/>
  <c r="CD26" s="1"/>
  <c r="CA26"/>
  <c r="CB26" s="1"/>
  <c r="BZ26"/>
  <c r="CL25"/>
  <c r="CK25"/>
  <c r="CJ25"/>
  <c r="CI25"/>
  <c r="CH25"/>
  <c r="CG25"/>
  <c r="CF25"/>
  <c r="CE25"/>
  <c r="CC25"/>
  <c r="CD25" s="1"/>
  <c r="CB25"/>
  <c r="CA25"/>
  <c r="BZ25"/>
  <c r="CK24"/>
  <c r="CL24" s="1"/>
  <c r="CI24"/>
  <c r="CJ24" s="1"/>
  <c r="CG24"/>
  <c r="CH24" s="1"/>
  <c r="CE24"/>
  <c r="CF24" s="1"/>
  <c r="CC24"/>
  <c r="CD24" s="1"/>
  <c r="CA24"/>
  <c r="CB24" s="1"/>
  <c r="BZ24"/>
  <c r="CL23"/>
  <c r="CK23"/>
  <c r="CJ23"/>
  <c r="CI23"/>
  <c r="CH23"/>
  <c r="CG23"/>
  <c r="CF23"/>
  <c r="CE23"/>
  <c r="CC23"/>
  <c r="CD23" s="1"/>
  <c r="CB23"/>
  <c r="CA23"/>
  <c r="BZ23"/>
  <c r="CK22"/>
  <c r="CL22" s="1"/>
  <c r="CI22"/>
  <c r="CJ22" s="1"/>
  <c r="CG22"/>
  <c r="CH22" s="1"/>
  <c r="CE22"/>
  <c r="CF22" s="1"/>
  <c r="CC22"/>
  <c r="CD22" s="1"/>
  <c r="CA22"/>
  <c r="CB22" s="1"/>
  <c r="BZ22"/>
  <c r="CL21"/>
  <c r="CK21"/>
  <c r="CJ21"/>
  <c r="CI21"/>
  <c r="CH21"/>
  <c r="CG21"/>
  <c r="CF21"/>
  <c r="CE21"/>
  <c r="CC21"/>
  <c r="CD21" s="1"/>
  <c r="CB21"/>
  <c r="CA21"/>
  <c r="BZ21"/>
  <c r="CK20"/>
  <c r="CL20" s="1"/>
  <c r="CI20"/>
  <c r="CJ20" s="1"/>
  <c r="CG20"/>
  <c r="CH20" s="1"/>
  <c r="CE20"/>
  <c r="CF20" s="1"/>
  <c r="CC20"/>
  <c r="CD20" s="1"/>
  <c r="CA20"/>
  <c r="CB20" s="1"/>
  <c r="BZ20"/>
  <c r="CL19"/>
  <c r="CK19"/>
  <c r="CJ19"/>
  <c r="CI19"/>
  <c r="CH19"/>
  <c r="CG19"/>
  <c r="CF19"/>
  <c r="CE19"/>
  <c r="CC19"/>
  <c r="CD19" s="1"/>
  <c r="CB19"/>
  <c r="CA19"/>
  <c r="BZ19"/>
  <c r="CK18"/>
  <c r="CL18" s="1"/>
  <c r="CI18"/>
  <c r="CJ18" s="1"/>
  <c r="CG18"/>
  <c r="CH18" s="1"/>
  <c r="CE18"/>
  <c r="CF18" s="1"/>
  <c r="CC18"/>
  <c r="CD18" s="1"/>
  <c r="CA18"/>
  <c r="CB18" s="1"/>
  <c r="BZ18"/>
  <c r="CL17"/>
  <c r="CK17"/>
  <c r="CJ17"/>
  <c r="CI17"/>
  <c r="CH17"/>
  <c r="CG17"/>
  <c r="CF17"/>
  <c r="CE17"/>
  <c r="CC17"/>
  <c r="CD17" s="1"/>
  <c r="CB17"/>
  <c r="CA17"/>
  <c r="BZ17"/>
  <c r="CK16"/>
  <c r="CL16" s="1"/>
  <c r="CI16"/>
  <c r="CJ16" s="1"/>
  <c r="CG16"/>
  <c r="CH16" s="1"/>
  <c r="CE16"/>
  <c r="CF16" s="1"/>
  <c r="CC16"/>
  <c r="CD16" s="1"/>
  <c r="CA16"/>
  <c r="CB16" s="1"/>
  <c r="BZ16"/>
  <c r="CL15"/>
  <c r="CK15"/>
  <c r="CJ15"/>
  <c r="CI15"/>
  <c r="CH15"/>
  <c r="CG15"/>
  <c r="CF15"/>
  <c r="CE15"/>
  <c r="CC15"/>
  <c r="CD15" s="1"/>
  <c r="CB15"/>
  <c r="CA15"/>
  <c r="BZ15"/>
  <c r="CK14"/>
  <c r="CL14" s="1"/>
  <c r="CI14"/>
  <c r="CJ14" s="1"/>
  <c r="CG14"/>
  <c r="CH14" s="1"/>
  <c r="CE14"/>
  <c r="CF14" s="1"/>
  <c r="CC14"/>
  <c r="CD14" s="1"/>
  <c r="CA14"/>
  <c r="CB14" s="1"/>
  <c r="BZ14"/>
  <c r="CL13"/>
  <c r="CK13"/>
  <c r="CJ13"/>
  <c r="CI13"/>
  <c r="CH13"/>
  <c r="CG13"/>
  <c r="CF13"/>
  <c r="CE13"/>
  <c r="CC13"/>
  <c r="CD13" s="1"/>
  <c r="CB13"/>
  <c r="CA13"/>
  <c r="BZ13"/>
  <c r="CK12"/>
  <c r="CL12" s="1"/>
  <c r="CI12"/>
  <c r="CJ12" s="1"/>
  <c r="CG12"/>
  <c r="CH12" s="1"/>
  <c r="CE12"/>
  <c r="CF12" s="1"/>
  <c r="CC12"/>
  <c r="CD12" s="1"/>
  <c r="CA12"/>
  <c r="CB12" s="1"/>
  <c r="BZ12"/>
  <c r="CL11"/>
  <c r="CK11"/>
  <c r="CJ11"/>
  <c r="CI11"/>
  <c r="CH11"/>
  <c r="CG11"/>
  <c r="CF11"/>
  <c r="CE11"/>
  <c r="CC11"/>
  <c r="CD11" s="1"/>
  <c r="CB11"/>
  <c r="CA11"/>
  <c r="BZ11"/>
  <c r="CK10"/>
  <c r="CL10" s="1"/>
  <c r="CI10"/>
  <c r="CJ10" s="1"/>
  <c r="CG10"/>
  <c r="CH10" s="1"/>
  <c r="CE10"/>
  <c r="CF10" s="1"/>
  <c r="CC10"/>
  <c r="CD10" s="1"/>
  <c r="CA10"/>
  <c r="CB10" s="1"/>
  <c r="BZ10"/>
  <c r="CL9"/>
  <c r="CK9"/>
  <c r="CJ9"/>
  <c r="CI9"/>
  <c r="CH9"/>
  <c r="CG9"/>
  <c r="CF9"/>
  <c r="CE9"/>
  <c r="CC9"/>
  <c r="CD9" s="1"/>
  <c r="CB9"/>
  <c r="CA9"/>
  <c r="BZ9"/>
  <c r="CK8"/>
  <c r="CL8" s="1"/>
  <c r="CI8"/>
  <c r="CJ8" s="1"/>
  <c r="CG8"/>
  <c r="CH8" s="1"/>
  <c r="CE8"/>
  <c r="CF8" s="1"/>
  <c r="CC8"/>
  <c r="CD8" s="1"/>
  <c r="CA8"/>
  <c r="CB8" s="1"/>
  <c r="BZ8"/>
  <c r="CL7"/>
  <c r="CK7"/>
  <c r="CJ7"/>
  <c r="CI7"/>
  <c r="CH7"/>
  <c r="CG7"/>
  <c r="CF7"/>
  <c r="CE7"/>
  <c r="CC7"/>
  <c r="CD7" s="1"/>
  <c r="CB7"/>
  <c r="CA7"/>
  <c r="BZ7"/>
  <c r="CP6"/>
  <c r="CK5"/>
  <c r="CI5"/>
  <c r="CG5"/>
  <c r="CE5"/>
  <c r="CC5"/>
  <c r="CA5"/>
  <c r="AM5"/>
  <c r="AL5"/>
  <c r="AK5"/>
  <c r="AJ5"/>
  <c r="AF5"/>
  <c r="AE5"/>
  <c r="AD5"/>
  <c r="AC5"/>
  <c r="Y5"/>
  <c r="X5"/>
  <c r="W5"/>
  <c r="V5"/>
  <c r="R5"/>
  <c r="Q5"/>
  <c r="P5"/>
  <c r="O5"/>
  <c r="AL4"/>
  <c r="AJ4"/>
  <c r="AI4"/>
  <c r="AH4"/>
  <c r="AG4"/>
  <c r="AE4"/>
  <c r="AC4"/>
  <c r="AB4"/>
  <c r="AA4"/>
  <c r="Z4"/>
  <c r="X4"/>
  <c r="V4"/>
  <c r="U4"/>
  <c r="T4"/>
  <c r="S4"/>
  <c r="Q4"/>
  <c r="O4"/>
  <c r="N4"/>
  <c r="M4"/>
  <c r="L4"/>
  <c r="CP3"/>
  <c r="AG3"/>
  <c r="CP5" s="1"/>
  <c r="Z3"/>
  <c r="CP4" s="1"/>
  <c r="S3"/>
  <c r="CP2" s="1"/>
  <c r="L3"/>
  <c r="CP1" s="1"/>
  <c r="BH4" i="10"/>
  <c r="BG4"/>
  <c r="AL4"/>
  <c r="AJ4"/>
  <c r="AM5"/>
  <c r="H210" i="28" l="1"/>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O71"/>
  <c r="O72"/>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O120"/>
  <c r="O121"/>
  <c r="O122"/>
  <c r="O123"/>
  <c r="O124"/>
  <c r="O125"/>
  <c r="O126"/>
  <c r="O127"/>
  <c r="O128"/>
  <c r="O129"/>
  <c r="O130"/>
  <c r="O131"/>
  <c r="O132"/>
  <c r="O133"/>
  <c r="O134"/>
  <c r="O135"/>
  <c r="O136"/>
  <c r="O137"/>
  <c r="O138"/>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O183"/>
  <c r="O184"/>
  <c r="O185"/>
  <c r="O186"/>
  <c r="O187"/>
  <c r="O188"/>
  <c r="O189"/>
  <c r="O190"/>
  <c r="O191"/>
  <c r="O192"/>
  <c r="O193"/>
  <c r="O194"/>
  <c r="O195"/>
  <c r="O196"/>
  <c r="O197"/>
  <c r="O198"/>
  <c r="O199"/>
  <c r="O200"/>
  <c r="O201"/>
  <c r="O202"/>
  <c r="O203"/>
  <c r="O204"/>
  <c r="O205"/>
  <c r="O206"/>
  <c r="O207"/>
  <c r="N7"/>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207"/>
  <c r="N8"/>
  <c r="J7"/>
  <c r="S9"/>
  <c r="S10"/>
  <c r="S11"/>
  <c r="S12"/>
  <c r="S13"/>
  <c r="S14"/>
  <c r="S15"/>
  <c r="S16"/>
  <c r="S17"/>
  <c r="S18"/>
  <c r="S19"/>
  <c r="S20"/>
  <c r="S21"/>
  <c r="S22"/>
  <c r="S23"/>
  <c r="S24"/>
  <c r="S25"/>
  <c r="S26"/>
  <c r="S27"/>
  <c r="S28"/>
  <c r="S29"/>
  <c r="S30"/>
  <c r="S31"/>
  <c r="S32"/>
  <c r="S33"/>
  <c r="S34"/>
  <c r="S35"/>
  <c r="S36"/>
  <c r="S37"/>
  <c r="S38"/>
  <c r="S39"/>
  <c r="S40"/>
  <c r="S41"/>
  <c r="S42"/>
  <c r="S43"/>
  <c r="S44"/>
  <c r="S45"/>
  <c r="S46"/>
  <c r="S47"/>
  <c r="S48"/>
  <c r="S49"/>
  <c r="S50"/>
  <c r="S51"/>
  <c r="S52"/>
  <c r="S53"/>
  <c r="S54"/>
  <c r="S55"/>
  <c r="S56"/>
  <c r="S57"/>
  <c r="S58"/>
  <c r="S59"/>
  <c r="S60"/>
  <c r="S61"/>
  <c r="S62"/>
  <c r="S63"/>
  <c r="S64"/>
  <c r="S65"/>
  <c r="S66"/>
  <c r="S67"/>
  <c r="S68"/>
  <c r="S69"/>
  <c r="S70"/>
  <c r="S71"/>
  <c r="S72"/>
  <c r="S73"/>
  <c r="S74"/>
  <c r="S75"/>
  <c r="S76"/>
  <c r="S77"/>
  <c r="S78"/>
  <c r="S79"/>
  <c r="S80"/>
  <c r="S81"/>
  <c r="S82"/>
  <c r="S83"/>
  <c r="S84"/>
  <c r="S85"/>
  <c r="S86"/>
  <c r="S87"/>
  <c r="S88"/>
  <c r="S89"/>
  <c r="S90"/>
  <c r="S91"/>
  <c r="S92"/>
  <c r="S93"/>
  <c r="S94"/>
  <c r="S95"/>
  <c r="S96"/>
  <c r="S97"/>
  <c r="S98"/>
  <c r="S99"/>
  <c r="S100"/>
  <c r="S101"/>
  <c r="S102"/>
  <c r="S103"/>
  <c r="S104"/>
  <c r="S105"/>
  <c r="S106"/>
  <c r="S107"/>
  <c r="S108"/>
  <c r="S109"/>
  <c r="S110"/>
  <c r="S111"/>
  <c r="S112"/>
  <c r="S113"/>
  <c r="S114"/>
  <c r="S115"/>
  <c r="S116"/>
  <c r="S117"/>
  <c r="S118"/>
  <c r="S119"/>
  <c r="S120"/>
  <c r="S121"/>
  <c r="S122"/>
  <c r="S123"/>
  <c r="S124"/>
  <c r="S125"/>
  <c r="S126"/>
  <c r="S127"/>
  <c r="S128"/>
  <c r="S129"/>
  <c r="S130"/>
  <c r="S131"/>
  <c r="S132"/>
  <c r="S133"/>
  <c r="S134"/>
  <c r="S135"/>
  <c r="S136"/>
  <c r="S137"/>
  <c r="S138"/>
  <c r="S139"/>
  <c r="S140"/>
  <c r="S141"/>
  <c r="S142"/>
  <c r="S143"/>
  <c r="S144"/>
  <c r="S145"/>
  <c r="S146"/>
  <c r="S147"/>
  <c r="S148"/>
  <c r="S149"/>
  <c r="S150"/>
  <c r="S151"/>
  <c r="S152"/>
  <c r="S153"/>
  <c r="S154"/>
  <c r="S155"/>
  <c r="S156"/>
  <c r="S157"/>
  <c r="S158"/>
  <c r="S159"/>
  <c r="S160"/>
  <c r="S161"/>
  <c r="S162"/>
  <c r="S163"/>
  <c r="S164"/>
  <c r="S165"/>
  <c r="S166"/>
  <c r="S167"/>
  <c r="S168"/>
  <c r="S169"/>
  <c r="S170"/>
  <c r="S171"/>
  <c r="S172"/>
  <c r="S173"/>
  <c r="S174"/>
  <c r="S175"/>
  <c r="S176"/>
  <c r="S177"/>
  <c r="S178"/>
  <c r="S179"/>
  <c r="S180"/>
  <c r="S181"/>
  <c r="S182"/>
  <c r="S183"/>
  <c r="S184"/>
  <c r="S185"/>
  <c r="S186"/>
  <c r="S187"/>
  <c r="S188"/>
  <c r="S189"/>
  <c r="S190"/>
  <c r="S191"/>
  <c r="S192"/>
  <c r="S193"/>
  <c r="S194"/>
  <c r="S195"/>
  <c r="S196"/>
  <c r="S197"/>
  <c r="S198"/>
  <c r="S199"/>
  <c r="S200"/>
  <c r="S201"/>
  <c r="S202"/>
  <c r="S203"/>
  <c r="S204"/>
  <c r="S205"/>
  <c r="S206"/>
  <c r="S207"/>
  <c r="O8"/>
  <c r="P8" s="1"/>
  <c r="L7"/>
  <c r="O7"/>
  <c r="P7" s="1"/>
  <c r="R9"/>
  <c r="T9" s="1"/>
  <c r="R10"/>
  <c r="T10" s="1"/>
  <c r="R11"/>
  <c r="T11" s="1"/>
  <c r="R12"/>
  <c r="T12" s="1"/>
  <c r="R13"/>
  <c r="T13" s="1"/>
  <c r="R14"/>
  <c r="T14" s="1"/>
  <c r="R15"/>
  <c r="T15" s="1"/>
  <c r="R16"/>
  <c r="T16" s="1"/>
  <c r="R17"/>
  <c r="T17" s="1"/>
  <c r="R18"/>
  <c r="T18" s="1"/>
  <c r="R19"/>
  <c r="T19" s="1"/>
  <c r="R20"/>
  <c r="T20" s="1"/>
  <c r="R21"/>
  <c r="T21" s="1"/>
  <c r="R22"/>
  <c r="T22" s="1"/>
  <c r="R23"/>
  <c r="T23" s="1"/>
  <c r="R24"/>
  <c r="T24" s="1"/>
  <c r="R25"/>
  <c r="T25" s="1"/>
  <c r="R26"/>
  <c r="T26" s="1"/>
  <c r="R27"/>
  <c r="T27" s="1"/>
  <c r="R28"/>
  <c r="T28" s="1"/>
  <c r="R29"/>
  <c r="T29" s="1"/>
  <c r="R30"/>
  <c r="T30" s="1"/>
  <c r="R31"/>
  <c r="T31" s="1"/>
  <c r="R32"/>
  <c r="T32" s="1"/>
  <c r="R33"/>
  <c r="T33" s="1"/>
  <c r="R34"/>
  <c r="T34" s="1"/>
  <c r="R35"/>
  <c r="T35" s="1"/>
  <c r="R36"/>
  <c r="T36" s="1"/>
  <c r="R37"/>
  <c r="T37" s="1"/>
  <c r="R38"/>
  <c r="R39"/>
  <c r="R40"/>
  <c r="R41"/>
  <c r="R42"/>
  <c r="R43"/>
  <c r="R44"/>
  <c r="R45"/>
  <c r="R46"/>
  <c r="R47"/>
  <c r="R48"/>
  <c r="R49"/>
  <c r="R50"/>
  <c r="R51"/>
  <c r="R52"/>
  <c r="R53"/>
  <c r="R54"/>
  <c r="R55"/>
  <c r="R56"/>
  <c r="R57"/>
  <c r="R58"/>
  <c r="R59"/>
  <c r="R60"/>
  <c r="R61"/>
  <c r="R62"/>
  <c r="R63"/>
  <c r="R64"/>
  <c r="R65"/>
  <c r="R66"/>
  <c r="R67"/>
  <c r="R68"/>
  <c r="R69"/>
  <c r="R70"/>
  <c r="R71"/>
  <c r="R72"/>
  <c r="R73"/>
  <c r="R74"/>
  <c r="R75"/>
  <c r="R76"/>
  <c r="R77"/>
  <c r="R78"/>
  <c r="R79"/>
  <c r="R80"/>
  <c r="R81"/>
  <c r="R82"/>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R133"/>
  <c r="R134"/>
  <c r="R135"/>
  <c r="R136"/>
  <c r="R137"/>
  <c r="R138"/>
  <c r="R139"/>
  <c r="R140"/>
  <c r="R141"/>
  <c r="R142"/>
  <c r="R143"/>
  <c r="R144"/>
  <c r="R145"/>
  <c r="R146"/>
  <c r="R147"/>
  <c r="R148"/>
  <c r="R149"/>
  <c r="R150"/>
  <c r="R151"/>
  <c r="R152"/>
  <c r="R153"/>
  <c r="R154"/>
  <c r="R155"/>
  <c r="R156"/>
  <c r="R157"/>
  <c r="R158"/>
  <c r="R159"/>
  <c r="R160"/>
  <c r="R161"/>
  <c r="R162"/>
  <c r="R163"/>
  <c r="R164"/>
  <c r="R165"/>
  <c r="R166"/>
  <c r="R167"/>
  <c r="R168"/>
  <c r="R169"/>
  <c r="R170"/>
  <c r="R171"/>
  <c r="R172"/>
  <c r="R173"/>
  <c r="R174"/>
  <c r="R175"/>
  <c r="R176"/>
  <c r="R177"/>
  <c r="R178"/>
  <c r="R179"/>
  <c r="R180"/>
  <c r="R181"/>
  <c r="R182"/>
  <c r="R183"/>
  <c r="R184"/>
  <c r="R185"/>
  <c r="R186"/>
  <c r="R187"/>
  <c r="R188"/>
  <c r="R189"/>
  <c r="R190"/>
  <c r="R191"/>
  <c r="R192"/>
  <c r="R193"/>
  <c r="R194"/>
  <c r="R195"/>
  <c r="R196"/>
  <c r="R197"/>
  <c r="R198"/>
  <c r="R199"/>
  <c r="R200"/>
  <c r="R201"/>
  <c r="R202"/>
  <c r="R203"/>
  <c r="R204"/>
  <c r="R205"/>
  <c r="R206"/>
  <c r="R207"/>
  <c r="R7"/>
  <c r="K7"/>
  <c r="S7"/>
  <c r="S8"/>
  <c r="L8"/>
  <c r="K8"/>
  <c r="J8"/>
  <c r="R8"/>
  <c r="T8" s="1"/>
  <c r="J36"/>
  <c r="J32"/>
  <c r="K28"/>
  <c r="J20"/>
  <c r="J16"/>
  <c r="K12"/>
  <c r="K37"/>
  <c r="J29"/>
  <c r="L25"/>
  <c r="K21"/>
  <c r="J13"/>
  <c r="L9"/>
  <c r="J34"/>
  <c r="L30"/>
  <c r="K26"/>
  <c r="J18"/>
  <c r="L14"/>
  <c r="K10"/>
  <c r="L31"/>
  <c r="J27"/>
  <c r="K23"/>
  <c r="L15"/>
  <c r="J11"/>
  <c r="L36"/>
  <c r="K32"/>
  <c r="L24"/>
  <c r="L20"/>
  <c r="K16"/>
  <c r="L37"/>
  <c r="K33"/>
  <c r="J25"/>
  <c r="L21"/>
  <c r="K17"/>
  <c r="J9"/>
  <c r="L34"/>
  <c r="K30"/>
  <c r="J22"/>
  <c r="L18"/>
  <c r="K14"/>
  <c r="K35"/>
  <c r="L27"/>
  <c r="J23"/>
  <c r="K19"/>
  <c r="L11"/>
  <c r="K36"/>
  <c r="J28"/>
  <c r="J24"/>
  <c r="K20"/>
  <c r="J12"/>
  <c r="J37"/>
  <c r="L33"/>
  <c r="K29"/>
  <c r="J21"/>
  <c r="L17"/>
  <c r="K13"/>
  <c r="K34"/>
  <c r="J26"/>
  <c r="L22"/>
  <c r="K18"/>
  <c r="J10"/>
  <c r="J35"/>
  <c r="K31"/>
  <c r="L23"/>
  <c r="J19"/>
  <c r="K15"/>
  <c r="L32"/>
  <c r="L28"/>
  <c r="K24"/>
  <c r="L16"/>
  <c r="L12"/>
  <c r="J33"/>
  <c r="L29"/>
  <c r="K25"/>
  <c r="J17"/>
  <c r="L13"/>
  <c r="K9"/>
  <c r="J30"/>
  <c r="L26"/>
  <c r="K22"/>
  <c r="J14"/>
  <c r="L10"/>
  <c r="L35"/>
  <c r="J31"/>
  <c r="K27"/>
  <c r="L19"/>
  <c r="J15"/>
  <c r="K11"/>
  <c r="D19" i="26"/>
  <c r="G19"/>
  <c r="C19"/>
  <c r="L19"/>
  <c r="K19"/>
  <c r="H19"/>
  <c r="E19"/>
  <c r="Y51" i="27"/>
  <c r="S51"/>
  <c r="AC54"/>
  <c r="U53"/>
  <c r="AA51"/>
  <c r="W51"/>
  <c r="R51"/>
  <c r="U57"/>
  <c r="U54"/>
  <c r="U51"/>
  <c r="AC51"/>
  <c r="AE53"/>
  <c r="AE51"/>
  <c r="Z53"/>
  <c r="L47" i="26"/>
  <c r="M60"/>
  <c r="K56"/>
  <c r="C56"/>
  <c r="E56"/>
  <c r="O58"/>
  <c r="E58"/>
  <c r="G56"/>
  <c r="I56"/>
  <c r="B56"/>
  <c r="M56"/>
  <c r="E63"/>
  <c r="E60"/>
  <c r="J58"/>
  <c r="O56"/>
  <c r="D47" i="27"/>
  <c r="I14"/>
  <c r="K47"/>
  <c r="C47"/>
  <c r="M14"/>
  <c r="N68"/>
  <c r="AB45"/>
  <c r="AA44"/>
  <c r="S35"/>
  <c r="R58" s="1"/>
  <c r="U38"/>
  <c r="W46"/>
  <c r="AD37"/>
  <c r="X46"/>
  <c r="W45"/>
  <c r="U36"/>
  <c r="AD35"/>
  <c r="U45"/>
  <c r="T44"/>
  <c r="S43"/>
  <c r="AA46"/>
  <c r="U44"/>
  <c r="T43"/>
  <c r="AB46"/>
  <c r="AA45"/>
  <c r="U43"/>
  <c r="AA58"/>
  <c r="U46"/>
  <c r="T45"/>
  <c r="S44"/>
  <c r="U37"/>
  <c r="X44"/>
  <c r="W43"/>
  <c r="X43"/>
  <c r="V58"/>
  <c r="X45"/>
  <c r="W44"/>
  <c r="U33"/>
  <c r="AB44"/>
  <c r="AA43"/>
  <c r="AD36"/>
  <c r="S46"/>
  <c r="AB43"/>
  <c r="X35"/>
  <c r="T46"/>
  <c r="S45"/>
  <c r="U34"/>
  <c r="H47"/>
  <c r="F14"/>
  <c r="G47"/>
  <c r="L47"/>
  <c r="E47"/>
  <c r="F64" i="26"/>
  <c r="H38"/>
  <c r="E37"/>
  <c r="E49"/>
  <c r="K209" i="17"/>
  <c r="P4"/>
  <c r="A5" i="23" s="1"/>
  <c r="BN209" i="17"/>
  <c r="BQ4"/>
  <c r="A8" i="23" s="1"/>
  <c r="AV209" i="17"/>
  <c r="AY4"/>
  <c r="A7" i="23" s="1"/>
  <c r="AD209" i="17"/>
  <c r="AG4"/>
  <c r="A6" i="23" s="1"/>
  <c r="E51" i="26"/>
  <c r="K51"/>
  <c r="G51"/>
  <c r="C51"/>
  <c r="L51"/>
  <c r="H51"/>
  <c r="D51"/>
  <c r="E39"/>
  <c r="N40"/>
  <c r="E50"/>
  <c r="D50"/>
  <c r="K49"/>
  <c r="E40"/>
  <c r="K47"/>
  <c r="A34"/>
  <c r="A35" s="1"/>
  <c r="A36" s="1"/>
  <c r="A37" s="1"/>
  <c r="A38" s="1"/>
  <c r="A39" s="1"/>
  <c r="A40" s="1"/>
  <c r="A41" s="1"/>
  <c r="A42" s="1"/>
  <c r="A43" s="1"/>
  <c r="A44" s="1"/>
  <c r="A45" s="1"/>
  <c r="A46" s="1"/>
  <c r="A47" s="1"/>
  <c r="A48" s="1"/>
  <c r="C50"/>
  <c r="L50"/>
  <c r="C38"/>
  <c r="B64" s="1"/>
  <c r="G49"/>
  <c r="H47"/>
  <c r="G47"/>
  <c r="E47"/>
  <c r="N74"/>
  <c r="N38"/>
  <c r="G50"/>
  <c r="L49"/>
  <c r="E41"/>
  <c r="D47"/>
  <c r="D49"/>
  <c r="H49"/>
  <c r="K50"/>
  <c r="E36"/>
  <c r="H50"/>
  <c r="C47"/>
  <c r="N39"/>
  <c r="C49"/>
  <c r="K64"/>
  <c r="AG7"/>
  <c r="AH6"/>
  <c r="AI6"/>
  <c r="BT7" i="17"/>
  <c r="AK8"/>
  <c r="J14" i="27" s="1"/>
  <c r="CO160" i="17"/>
  <c r="CO128"/>
  <c r="CO144"/>
  <c r="CO112"/>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DG203" i="17"/>
  <c r="H196" i="24"/>
  <c r="B196"/>
  <c r="W196"/>
  <c r="H192"/>
  <c r="B192"/>
  <c r="W192"/>
  <c r="H188"/>
  <c r="B188"/>
  <c r="W188"/>
  <c r="H184"/>
  <c r="B184"/>
  <c r="W184"/>
  <c r="DI187" i="17"/>
  <c r="H180" i="24"/>
  <c r="B180"/>
  <c r="W180"/>
  <c r="H176"/>
  <c r="B176"/>
  <c r="W176"/>
  <c r="CY179" i="17"/>
  <c r="B172" i="24"/>
  <c r="W172"/>
  <c r="B168"/>
  <c r="W168"/>
  <c r="B164"/>
  <c r="W164"/>
  <c r="B160"/>
  <c r="W160"/>
  <c r="B156"/>
  <c r="W156"/>
  <c r="B152"/>
  <c r="W152"/>
  <c r="B148"/>
  <c r="W148"/>
  <c r="B144"/>
  <c r="W144"/>
  <c r="B140"/>
  <c r="W140"/>
  <c r="B136"/>
  <c r="W136"/>
  <c r="B132"/>
  <c r="W132"/>
  <c r="B128"/>
  <c r="W128"/>
  <c r="B124"/>
  <c r="W124"/>
  <c r="B120"/>
  <c r="W120"/>
  <c r="B116"/>
  <c r="W116"/>
  <c r="B112"/>
  <c r="W112"/>
  <c r="B108"/>
  <c r="W108"/>
  <c r="B104"/>
  <c r="W104"/>
  <c r="B100"/>
  <c r="W100"/>
  <c r="B96"/>
  <c r="W96"/>
  <c r="B92"/>
  <c r="W92"/>
  <c r="B88"/>
  <c r="W88"/>
  <c r="B84"/>
  <c r="W84"/>
  <c r="B80"/>
  <c r="W80"/>
  <c r="B76"/>
  <c r="W76"/>
  <c r="B72"/>
  <c r="W72"/>
  <c r="B68"/>
  <c r="W68"/>
  <c r="B64"/>
  <c r="W64"/>
  <c r="B60"/>
  <c r="W60"/>
  <c r="B56"/>
  <c r="W56"/>
  <c r="B52"/>
  <c r="W52"/>
  <c r="B48"/>
  <c r="W48"/>
  <c r="B44"/>
  <c r="W44"/>
  <c r="B40"/>
  <c r="W40"/>
  <c r="DI43" i="17"/>
  <c r="B36" i="24"/>
  <c r="W36"/>
  <c r="B32"/>
  <c r="W32"/>
  <c r="B28"/>
  <c r="W28"/>
  <c r="B24"/>
  <c r="W24"/>
  <c r="B20"/>
  <c r="W20"/>
  <c r="B16"/>
  <c r="W16"/>
  <c r="B12"/>
  <c r="W12"/>
  <c r="B8"/>
  <c r="W8"/>
  <c r="DH207" i="17"/>
  <c r="CO197"/>
  <c r="CO181"/>
  <c r="CO149"/>
  <c r="CO133"/>
  <c r="CO117"/>
  <c r="CO85"/>
  <c r="CO69"/>
  <c r="CO53"/>
  <c r="B203" i="24"/>
  <c r="W203"/>
  <c r="B191"/>
  <c r="W191"/>
  <c r="B175"/>
  <c r="W175"/>
  <c r="B163"/>
  <c r="W163"/>
  <c r="B147"/>
  <c r="W147"/>
  <c r="B135"/>
  <c r="W135"/>
  <c r="B123"/>
  <c r="W123"/>
  <c r="B115"/>
  <c r="W115"/>
  <c r="B99"/>
  <c r="W99"/>
  <c r="B87"/>
  <c r="W87"/>
  <c r="B75"/>
  <c r="W75"/>
  <c r="B59"/>
  <c r="W59"/>
  <c r="B47"/>
  <c r="W47"/>
  <c r="B39"/>
  <c r="W39"/>
  <c r="B23"/>
  <c r="W23"/>
  <c r="B11"/>
  <c r="W11"/>
  <c r="B5"/>
  <c r="B201"/>
  <c r="W201"/>
  <c r="B197"/>
  <c r="W197"/>
  <c r="B193"/>
  <c r="W193"/>
  <c r="B189"/>
  <c r="W189"/>
  <c r="B185"/>
  <c r="W185"/>
  <c r="B181"/>
  <c r="W181"/>
  <c r="B177"/>
  <c r="W177"/>
  <c r="B173"/>
  <c r="W173"/>
  <c r="B169"/>
  <c r="W169"/>
  <c r="B165"/>
  <c r="W165"/>
  <c r="B161"/>
  <c r="W161"/>
  <c r="B157"/>
  <c r="W157"/>
  <c r="B153"/>
  <c r="W153"/>
  <c r="B149"/>
  <c r="W149"/>
  <c r="B145"/>
  <c r="W145"/>
  <c r="B141"/>
  <c r="W141"/>
  <c r="B137"/>
  <c r="W137"/>
  <c r="B133"/>
  <c r="W133"/>
  <c r="B129"/>
  <c r="W129"/>
  <c r="B125"/>
  <c r="W125"/>
  <c r="B121"/>
  <c r="W121"/>
  <c r="B117"/>
  <c r="W117"/>
  <c r="B113"/>
  <c r="W113"/>
  <c r="CW116" i="17"/>
  <c r="B109" i="24"/>
  <c r="W109"/>
  <c r="B105"/>
  <c r="W105"/>
  <c r="B101"/>
  <c r="W101"/>
  <c r="B97"/>
  <c r="W97"/>
  <c r="B93"/>
  <c r="W93"/>
  <c r="B89"/>
  <c r="W89"/>
  <c r="B85"/>
  <c r="W85"/>
  <c r="B81"/>
  <c r="W81"/>
  <c r="B77"/>
  <c r="W77"/>
  <c r="B73"/>
  <c r="W73"/>
  <c r="CW76" i="17"/>
  <c r="B69" i="24"/>
  <c r="W69"/>
  <c r="B65"/>
  <c r="W65"/>
  <c r="B61"/>
  <c r="W61"/>
  <c r="B57"/>
  <c r="W57"/>
  <c r="B53"/>
  <c r="W53"/>
  <c r="B49"/>
  <c r="W49"/>
  <c r="B45"/>
  <c r="W45"/>
  <c r="CW48" i="17"/>
  <c r="B41" i="24"/>
  <c r="W41"/>
  <c r="CW44" i="17"/>
  <c r="B37" i="24"/>
  <c r="W37"/>
  <c r="B33"/>
  <c r="W33"/>
  <c r="B29"/>
  <c r="W29"/>
  <c r="B25"/>
  <c r="W25"/>
  <c r="B21"/>
  <c r="W21"/>
  <c r="B17"/>
  <c r="W17"/>
  <c r="B13"/>
  <c r="W13"/>
  <c r="B9"/>
  <c r="W9"/>
  <c r="CO193" i="17"/>
  <c r="CO145"/>
  <c r="DH79"/>
  <c r="DG68"/>
  <c r="CN128"/>
  <c r="CN112"/>
  <c r="CO192"/>
  <c r="CO176"/>
  <c r="CO96"/>
  <c r="CO80"/>
  <c r="CN32"/>
  <c r="CO32" s="1"/>
  <c r="CW171"/>
  <c r="CW67"/>
  <c r="DG175"/>
  <c r="DG60"/>
  <c r="DG44"/>
  <c r="B199" i="24"/>
  <c r="W199"/>
  <c r="B187"/>
  <c r="W187"/>
  <c r="B179"/>
  <c r="W179"/>
  <c r="B167"/>
  <c r="W167"/>
  <c r="B151"/>
  <c r="W151"/>
  <c r="B139"/>
  <c r="W139"/>
  <c r="B127"/>
  <c r="W127"/>
  <c r="B111"/>
  <c r="W111"/>
  <c r="B103"/>
  <c r="W103"/>
  <c r="B83"/>
  <c r="W83"/>
  <c r="B71"/>
  <c r="W71"/>
  <c r="B63"/>
  <c r="W63"/>
  <c r="B51"/>
  <c r="W51"/>
  <c r="B35"/>
  <c r="W35"/>
  <c r="B19"/>
  <c r="W19"/>
  <c r="B7"/>
  <c r="W7"/>
  <c r="B202"/>
  <c r="W202"/>
  <c r="B198"/>
  <c r="W198"/>
  <c r="B194"/>
  <c r="W194"/>
  <c r="B190"/>
  <c r="W190"/>
  <c r="DI193" i="17"/>
  <c r="B186" i="24"/>
  <c r="W186"/>
  <c r="DH189" i="17"/>
  <c r="B182" i="24"/>
  <c r="W182"/>
  <c r="CW185" i="17"/>
  <c r="B178" i="24"/>
  <c r="W178"/>
  <c r="B174"/>
  <c r="W174"/>
  <c r="DH177" i="17"/>
  <c r="B170" i="24"/>
  <c r="W170"/>
  <c r="DH173" i="17"/>
  <c r="B166" i="24"/>
  <c r="W166"/>
  <c r="CX169" i="17"/>
  <c r="B162" i="24"/>
  <c r="W162"/>
  <c r="B158"/>
  <c r="W158"/>
  <c r="DG161" i="17"/>
  <c r="B154" i="24"/>
  <c r="W154"/>
  <c r="DH157" i="17"/>
  <c r="B150" i="24"/>
  <c r="W150"/>
  <c r="CX153" i="17"/>
  <c r="B146" i="24"/>
  <c r="W146"/>
  <c r="DH149" i="17"/>
  <c r="B142" i="24"/>
  <c r="W142"/>
  <c r="DH145" i="17"/>
  <c r="B138" i="24"/>
  <c r="W138"/>
  <c r="B134"/>
  <c r="W134"/>
  <c r="B130"/>
  <c r="W130"/>
  <c r="DI133" i="17"/>
  <c r="B126" i="24"/>
  <c r="W126"/>
  <c r="DI129" i="17"/>
  <c r="B122" i="24"/>
  <c r="W122"/>
  <c r="DG125" i="17"/>
  <c r="B118" i="24"/>
  <c r="W118"/>
  <c r="CX121" i="17"/>
  <c r="B114" i="24"/>
  <c r="W114"/>
  <c r="DG117" i="17"/>
  <c r="B110" i="24"/>
  <c r="W110"/>
  <c r="DH113" i="17"/>
  <c r="B106" i="24"/>
  <c r="W106"/>
  <c r="DH109" i="17"/>
  <c r="B102" i="24"/>
  <c r="W102"/>
  <c r="B98"/>
  <c r="W98"/>
  <c r="DG101" i="17"/>
  <c r="B94" i="24"/>
  <c r="W94"/>
  <c r="DG97" i="17"/>
  <c r="B90" i="24"/>
  <c r="W90"/>
  <c r="DG93" i="17"/>
  <c r="B86" i="24"/>
  <c r="W86"/>
  <c r="CX89" i="17"/>
  <c r="B82" i="24"/>
  <c r="W82"/>
  <c r="DH85" i="17"/>
  <c r="B78" i="24"/>
  <c r="W78"/>
  <c r="DI81" i="17"/>
  <c r="B74" i="24"/>
  <c r="W74"/>
  <c r="B70"/>
  <c r="W70"/>
  <c r="B66"/>
  <c r="W66"/>
  <c r="B62"/>
  <c r="W62"/>
  <c r="DI65" i="17"/>
  <c r="B58" i="24"/>
  <c r="W58"/>
  <c r="DH61" i="17"/>
  <c r="B54" i="24"/>
  <c r="W54"/>
  <c r="B50"/>
  <c r="W50"/>
  <c r="CX53" i="17"/>
  <c r="B46" i="24"/>
  <c r="W46"/>
  <c r="B42"/>
  <c r="W42"/>
  <c r="B38"/>
  <c r="W38"/>
  <c r="B34"/>
  <c r="W34"/>
  <c r="B30"/>
  <c r="W30"/>
  <c r="DH33" i="17"/>
  <c r="DI33" s="1"/>
  <c r="B26" i="24"/>
  <c r="W26"/>
  <c r="DH29" i="17"/>
  <c r="DI29" s="1"/>
  <c r="CW29"/>
  <c r="B22" i="24"/>
  <c r="W22"/>
  <c r="B18"/>
  <c r="W18"/>
  <c r="B14"/>
  <c r="W14"/>
  <c r="B10"/>
  <c r="W10"/>
  <c r="B6"/>
  <c r="W6"/>
  <c r="CO177" i="17"/>
  <c r="CO161"/>
  <c r="CO81"/>
  <c r="CO65"/>
  <c r="CN29"/>
  <c r="CO29" s="1"/>
  <c r="CX203"/>
  <c r="CX31"/>
  <c r="DG201"/>
  <c r="DH73"/>
  <c r="DG52"/>
  <c r="CO205"/>
  <c r="CO204"/>
  <c r="CO189"/>
  <c r="CO188"/>
  <c r="CN181"/>
  <c r="CO173"/>
  <c r="CO172"/>
  <c r="CO157"/>
  <c r="CO156"/>
  <c r="CO141"/>
  <c r="CN133"/>
  <c r="CO125"/>
  <c r="CO124"/>
  <c r="CO109"/>
  <c r="CO93"/>
  <c r="CO77"/>
  <c r="CO61"/>
  <c r="CO60"/>
  <c r="CN53"/>
  <c r="CO45"/>
  <c r="CO44"/>
  <c r="CN33"/>
  <c r="CO33" s="1"/>
  <c r="CY155"/>
  <c r="CY91"/>
  <c r="CY63"/>
  <c r="CW41"/>
  <c r="CX36"/>
  <c r="CY36" s="1"/>
  <c r="DH205"/>
  <c r="DI153"/>
  <c r="DG89"/>
  <c r="DG56"/>
  <c r="DG40"/>
  <c r="DG73"/>
  <c r="DI203"/>
  <c r="DH187"/>
  <c r="DI117"/>
  <c r="DH101"/>
  <c r="DH97"/>
  <c r="DG81"/>
  <c r="DH195"/>
  <c r="DG195"/>
  <c r="DI195"/>
  <c r="DI189"/>
  <c r="DH125"/>
  <c r="CX127"/>
  <c r="CW127"/>
  <c r="CY127"/>
  <c r="CX187"/>
  <c r="CW187"/>
  <c r="CY187"/>
  <c r="CM181"/>
  <c r="CM149"/>
  <c r="CM145"/>
  <c r="CM133"/>
  <c r="CM117"/>
  <c r="CM109"/>
  <c r="CM69"/>
  <c r="CM53"/>
  <c r="CM45"/>
  <c r="CM29"/>
  <c r="CM188"/>
  <c r="CM128"/>
  <c r="CM112"/>
  <c r="CM96"/>
  <c r="BX7"/>
  <c r="AJ7"/>
  <c r="BF7"/>
  <c r="BQ7"/>
  <c r="BU7" s="1"/>
  <c r="AN7"/>
  <c r="CD173"/>
  <c r="U170" i="24" s="1"/>
  <c r="CA173" i="17"/>
  <c r="BX173"/>
  <c r="BY173" s="1"/>
  <c r="V170" i="24" s="1"/>
  <c r="BX169" i="17"/>
  <c r="BY169" s="1"/>
  <c r="V166" i="24" s="1"/>
  <c r="CD169" i="17"/>
  <c r="U166" i="24" s="1"/>
  <c r="CA169" i="17"/>
  <c r="CA165"/>
  <c r="BX165"/>
  <c r="BY165" s="1"/>
  <c r="V162" i="24" s="1"/>
  <c r="CD165" i="17"/>
  <c r="U162" i="24" s="1"/>
  <c r="CA161" i="17"/>
  <c r="CD161"/>
  <c r="U158" i="24" s="1"/>
  <c r="CD157" i="17"/>
  <c r="U154" i="24" s="1"/>
  <c r="CA157" i="17"/>
  <c r="BX157"/>
  <c r="BY157" s="1"/>
  <c r="V154" i="24" s="1"/>
  <c r="BX153" i="17"/>
  <c r="BY153" s="1"/>
  <c r="V150" i="24" s="1"/>
  <c r="CD153" i="17"/>
  <c r="U150" i="24" s="1"/>
  <c r="CA153" i="17"/>
  <c r="CA149"/>
  <c r="BX149"/>
  <c r="BY149" s="1"/>
  <c r="V146" i="24" s="1"/>
  <c r="CD149" i="17"/>
  <c r="U146" i="24" s="1"/>
  <c r="CA145" i="17"/>
  <c r="CB145"/>
  <c r="CD141"/>
  <c r="U138" i="24" s="1"/>
  <c r="CA141" i="17"/>
  <c r="CA137"/>
  <c r="CD133"/>
  <c r="U130" i="24" s="1"/>
  <c r="CA133" i="17"/>
  <c r="CD129"/>
  <c r="U126" i="24" s="1"/>
  <c r="CA129" i="17"/>
  <c r="CA125"/>
  <c r="CD125"/>
  <c r="U122" i="24" s="1"/>
  <c r="CA121" i="17"/>
  <c r="CA117"/>
  <c r="CD117"/>
  <c r="U114" i="24" s="1"/>
  <c r="CD113" i="17"/>
  <c r="U110" i="24" s="1"/>
  <c r="CA113" i="17"/>
  <c r="CA109"/>
  <c r="CA105"/>
  <c r="CD105"/>
  <c r="U102" i="24" s="1"/>
  <c r="CD101" i="17"/>
  <c r="U98" i="24" s="1"/>
  <c r="CA101" i="17"/>
  <c r="BQ97"/>
  <c r="BT97"/>
  <c r="CA97"/>
  <c r="CD97"/>
  <c r="U94" i="24" s="1"/>
  <c r="CA93" i="17"/>
  <c r="CD93"/>
  <c r="U90" i="24" s="1"/>
  <c r="BQ89" i="17"/>
  <c r="CD89"/>
  <c r="U86" i="24" s="1"/>
  <c r="BT89" i="17"/>
  <c r="CA89"/>
  <c r="CA85"/>
  <c r="BX85"/>
  <c r="BY85" s="1"/>
  <c r="V82" i="24" s="1"/>
  <c r="BQ81" i="17"/>
  <c r="CA81"/>
  <c r="BQ77"/>
  <c r="BT77"/>
  <c r="CA77"/>
  <c r="CA73"/>
  <c r="BT69"/>
  <c r="CA69"/>
  <c r="BQ69"/>
  <c r="BQ65"/>
  <c r="CA65"/>
  <c r="BQ61"/>
  <c r="BX61"/>
  <c r="BY61" s="1"/>
  <c r="V58" i="24" s="1"/>
  <c r="BT61" i="17"/>
  <c r="CA61"/>
  <c r="BT57"/>
  <c r="BQ57"/>
  <c r="CA57"/>
  <c r="CA53"/>
  <c r="BQ49"/>
  <c r="CA49"/>
  <c r="BQ45"/>
  <c r="CA45"/>
  <c r="BQ41"/>
  <c r="CA41"/>
  <c r="BX33"/>
  <c r="BT29"/>
  <c r="BX25"/>
  <c r="CB21"/>
  <c r="BX17"/>
  <c r="BT13"/>
  <c r="BT8"/>
  <c r="I16" i="27" s="1"/>
  <c r="CA206" i="17"/>
  <c r="CA201"/>
  <c r="CA199"/>
  <c r="CA197"/>
  <c r="CA195"/>
  <c r="CA193"/>
  <c r="CA191"/>
  <c r="CA189"/>
  <c r="CA187"/>
  <c r="CA180"/>
  <c r="CA178"/>
  <c r="CD176"/>
  <c r="U173" i="24" s="1"/>
  <c r="CA175" i="17"/>
  <c r="BT175"/>
  <c r="CA174"/>
  <c r="BQ174"/>
  <c r="CD174"/>
  <c r="U171" i="24" s="1"/>
  <c r="CD170" i="17"/>
  <c r="U167" i="24" s="1"/>
  <c r="CA170" i="17"/>
  <c r="CD166"/>
  <c r="U163" i="24" s="1"/>
  <c r="CA166" i="17"/>
  <c r="CB166"/>
  <c r="BQ162"/>
  <c r="CD162"/>
  <c r="U159" i="24" s="1"/>
  <c r="CA162" i="17"/>
  <c r="CA158"/>
  <c r="BQ158"/>
  <c r="CD158"/>
  <c r="U155" i="24" s="1"/>
  <c r="CD154" i="17"/>
  <c r="U151" i="24" s="1"/>
  <c r="CA154" i="17"/>
  <c r="CD150"/>
  <c r="U147" i="24" s="1"/>
  <c r="CA150" i="17"/>
  <c r="CB150"/>
  <c r="CA146"/>
  <c r="CD146"/>
  <c r="U143" i="24" s="1"/>
  <c r="CB142" i="17"/>
  <c r="CD142"/>
  <c r="U139" i="24" s="1"/>
  <c r="CA142" i="17"/>
  <c r="CA138"/>
  <c r="CD138"/>
  <c r="U135" i="24" s="1"/>
  <c r="CD134" i="17"/>
  <c r="U131" i="24" s="1"/>
  <c r="CA134" i="17"/>
  <c r="CD130"/>
  <c r="U127" i="24" s="1"/>
  <c r="CA130" i="17"/>
  <c r="CD126"/>
  <c r="U123" i="24" s="1"/>
  <c r="CA126" i="17"/>
  <c r="CA122"/>
  <c r="CD122"/>
  <c r="U119" i="24" s="1"/>
  <c r="CD118" i="17"/>
  <c r="U115" i="24" s="1"/>
  <c r="CA118" i="17"/>
  <c r="CA114"/>
  <c r="CD114"/>
  <c r="U111" i="24" s="1"/>
  <c r="CA110" i="17"/>
  <c r="CD110"/>
  <c r="U107" i="24" s="1"/>
  <c r="CA106" i="17"/>
  <c r="CD106"/>
  <c r="U103" i="24" s="1"/>
  <c r="CA102" i="17"/>
  <c r="CD102"/>
  <c r="U99" i="24" s="1"/>
  <c r="CA98" i="17"/>
  <c r="CD98"/>
  <c r="U95" i="24" s="1"/>
  <c r="CD94" i="17"/>
  <c r="U91" i="24" s="1"/>
  <c r="CA94" i="17"/>
  <c r="BX94"/>
  <c r="BY94" s="1"/>
  <c r="V91" i="24" s="1"/>
  <c r="CA90" i="17"/>
  <c r="CA86"/>
  <c r="CD86"/>
  <c r="U83" i="24" s="1"/>
  <c r="BT86" i="17"/>
  <c r="BX86"/>
  <c r="BY86" s="1"/>
  <c r="V83" i="24" s="1"/>
  <c r="CA82" i="17"/>
  <c r="CA78"/>
  <c r="CA74"/>
  <c r="CA70"/>
  <c r="BQ70"/>
  <c r="CA66"/>
  <c r="CA62"/>
  <c r="CA58"/>
  <c r="CA54"/>
  <c r="CA50"/>
  <c r="CA46"/>
  <c r="CA42"/>
  <c r="CA38"/>
  <c r="BQ38"/>
  <c r="BQ34"/>
  <c r="BQ30"/>
  <c r="BQ22"/>
  <c r="BQ18"/>
  <c r="BQ14"/>
  <c r="CA204"/>
  <c r="CB204"/>
  <c r="CA202"/>
  <c r="CD186"/>
  <c r="U183" i="24" s="1"/>
  <c r="CA185" i="17"/>
  <c r="CA184"/>
  <c r="BT184"/>
  <c r="CA182"/>
  <c r="BT182"/>
  <c r="CD180"/>
  <c r="U177" i="24" s="1"/>
  <c r="CA179" i="17"/>
  <c r="CD178"/>
  <c r="U175" i="24" s="1"/>
  <c r="BX176" i="17"/>
  <c r="BY176" s="1"/>
  <c r="V173" i="24" s="1"/>
  <c r="H172"/>
  <c r="H168"/>
  <c r="CA171" i="17"/>
  <c r="CD171"/>
  <c r="U168" i="24" s="1"/>
  <c r="H164"/>
  <c r="CA167" i="17"/>
  <c r="H160" i="24"/>
  <c r="CD163" i="17"/>
  <c r="U160" i="24" s="1"/>
  <c r="CA163" i="17"/>
  <c r="H156" i="24"/>
  <c r="BX159" i="17"/>
  <c r="BY159" s="1"/>
  <c r="V156" i="24" s="1"/>
  <c r="CD159" i="17"/>
  <c r="U156" i="24" s="1"/>
  <c r="CA159" i="17"/>
  <c r="H152" i="24"/>
  <c r="CA155" i="17"/>
  <c r="CD155"/>
  <c r="U152" i="24" s="1"/>
  <c r="CA151" i="17"/>
  <c r="BQ147"/>
  <c r="BX147"/>
  <c r="BY147" s="1"/>
  <c r="V144" i="24" s="1"/>
  <c r="BT147" i="17"/>
  <c r="CA147"/>
  <c r="CA143"/>
  <c r="CA139"/>
  <c r="CA135"/>
  <c r="CA131"/>
  <c r="CA127"/>
  <c r="CA123"/>
  <c r="CA119"/>
  <c r="CA115"/>
  <c r="CD115"/>
  <c r="U112" i="24" s="1"/>
  <c r="CA111" i="17"/>
  <c r="CD111"/>
  <c r="U108" i="24" s="1"/>
  <c r="CA107" i="17"/>
  <c r="CA103"/>
  <c r="CA99"/>
  <c r="CA95"/>
  <c r="CA91"/>
  <c r="BT87"/>
  <c r="CA87"/>
  <c r="CA83"/>
  <c r="BT79"/>
  <c r="CA79"/>
  <c r="CA75"/>
  <c r="BX75"/>
  <c r="BY75" s="1"/>
  <c r="V72" i="24" s="1"/>
  <c r="BT71" i="17"/>
  <c r="CA71"/>
  <c r="BQ67"/>
  <c r="CA67"/>
  <c r="CA63"/>
  <c r="BT59"/>
  <c r="CA59"/>
  <c r="CA55"/>
  <c r="BT51"/>
  <c r="CA51"/>
  <c r="BT47"/>
  <c r="CA47"/>
  <c r="BT43"/>
  <c r="CA43"/>
  <c r="CA39"/>
  <c r="CB35"/>
  <c r="BX35"/>
  <c r="BX31"/>
  <c r="BT27"/>
  <c r="CB27"/>
  <c r="CB23"/>
  <c r="CB19"/>
  <c r="BX19"/>
  <c r="BX15"/>
  <c r="BT11"/>
  <c r="Y46" i="27" s="1"/>
  <c r="CB11" i="17"/>
  <c r="BX8"/>
  <c r="M16" i="27" s="1"/>
  <c r="CA207" i="17"/>
  <c r="CD206"/>
  <c r="U203" i="24" s="1"/>
  <c r="CD204" i="17"/>
  <c r="U201" i="24" s="1"/>
  <c r="CA200" i="17"/>
  <c r="CA198"/>
  <c r="CA196"/>
  <c r="CA194"/>
  <c r="CA192"/>
  <c r="CA190"/>
  <c r="CA188"/>
  <c r="BX186"/>
  <c r="BY186" s="1"/>
  <c r="V183" i="24" s="1"/>
  <c r="CD185" i="17"/>
  <c r="U182" i="24" s="1"/>
  <c r="CD184" i="17"/>
  <c r="U181" i="24" s="1"/>
  <c r="CA183" i="17"/>
  <c r="CD182"/>
  <c r="U179" i="24" s="1"/>
  <c r="BX180" i="17"/>
  <c r="BY180" s="1"/>
  <c r="V177" i="24" s="1"/>
  <c r="BX178" i="17"/>
  <c r="BY178" s="1"/>
  <c r="V175" i="24" s="1"/>
  <c r="CA177" i="17"/>
  <c r="CD175"/>
  <c r="U172" i="24" s="1"/>
  <c r="CD172" i="17"/>
  <c r="U169" i="24" s="1"/>
  <c r="CA172" i="17"/>
  <c r="CD168"/>
  <c r="U165" i="24" s="1"/>
  <c r="CA168" i="17"/>
  <c r="CD164"/>
  <c r="U161" i="24" s="1"/>
  <c r="CA164" i="17"/>
  <c r="CA160"/>
  <c r="CB160"/>
  <c r="CD160"/>
  <c r="U157" i="24" s="1"/>
  <c r="CD156" i="17"/>
  <c r="U153" i="24" s="1"/>
  <c r="CA156" i="17"/>
  <c r="CD152"/>
  <c r="U149" i="24" s="1"/>
  <c r="CA152" i="17"/>
  <c r="CB148"/>
  <c r="CD148"/>
  <c r="U145" i="24" s="1"/>
  <c r="CA148" i="17"/>
  <c r="CD144"/>
  <c r="U141" i="24" s="1"/>
  <c r="CA144" i="17"/>
  <c r="CD140"/>
  <c r="U137" i="24" s="1"/>
  <c r="CB140" i="17"/>
  <c r="CA140"/>
  <c r="CB136"/>
  <c r="CD136"/>
  <c r="U133" i="24" s="1"/>
  <c r="CA136" i="17"/>
  <c r="CD132"/>
  <c r="U129" i="24" s="1"/>
  <c r="CB132" i="17"/>
  <c r="CA132"/>
  <c r="CD128"/>
  <c r="U125" i="24" s="1"/>
  <c r="CB128" i="17"/>
  <c r="CA128"/>
  <c r="CA124"/>
  <c r="CD124"/>
  <c r="U121" i="24" s="1"/>
  <c r="CD120" i="17"/>
  <c r="U117" i="24" s="1"/>
  <c r="CA120" i="17"/>
  <c r="CA116"/>
  <c r="CD116"/>
  <c r="U113" i="24" s="1"/>
  <c r="CD112" i="17"/>
  <c r="U109" i="24" s="1"/>
  <c r="CA112" i="17"/>
  <c r="BX112"/>
  <c r="BY112" s="1"/>
  <c r="V109" i="24" s="1"/>
  <c r="CB112" i="17"/>
  <c r="CA108"/>
  <c r="CB108"/>
  <c r="CD108"/>
  <c r="U105" i="24" s="1"/>
  <c r="BT108" i="17"/>
  <c r="CA104"/>
  <c r="CB104"/>
  <c r="CA100"/>
  <c r="CA96"/>
  <c r="CB96"/>
  <c r="CA92"/>
  <c r="CA88"/>
  <c r="CA84"/>
  <c r="CA80"/>
  <c r="BQ80"/>
  <c r="CA76"/>
  <c r="CA72"/>
  <c r="CA68"/>
  <c r="CA64"/>
  <c r="CA60"/>
  <c r="CA56"/>
  <c r="CA52"/>
  <c r="CA48"/>
  <c r="CA44"/>
  <c r="CA40"/>
  <c r="BX206"/>
  <c r="BY206" s="1"/>
  <c r="V203" i="24" s="1"/>
  <c r="CB206" i="17"/>
  <c r="CA205"/>
  <c r="BX204"/>
  <c r="BY204" s="1"/>
  <c r="V201" i="24" s="1"/>
  <c r="CA203" i="17"/>
  <c r="CD202"/>
  <c r="U199" i="24" s="1"/>
  <c r="CD198" i="17"/>
  <c r="U195" i="24" s="1"/>
  <c r="CD196" i="17"/>
  <c r="U193" i="24" s="1"/>
  <c r="CD194" i="17"/>
  <c r="U191" i="24" s="1"/>
  <c r="CD192" i="17"/>
  <c r="U189" i="24" s="1"/>
  <c r="CD190" i="17"/>
  <c r="U187" i="24" s="1"/>
  <c r="CA186" i="17"/>
  <c r="BT185"/>
  <c r="BX184"/>
  <c r="BY184" s="1"/>
  <c r="V181" i="24" s="1"/>
  <c r="CD183" i="17"/>
  <c r="U180" i="24" s="1"/>
  <c r="BX182" i="17"/>
  <c r="BY182" s="1"/>
  <c r="V179" i="24" s="1"/>
  <c r="CA181" i="17"/>
  <c r="BQ180"/>
  <c r="CD179"/>
  <c r="U176" i="24" s="1"/>
  <c r="BQ179" i="17"/>
  <c r="CD177"/>
  <c r="U174" i="24" s="1"/>
  <c r="CA176" i="17"/>
  <c r="BX175"/>
  <c r="BY175" s="1"/>
  <c r="V172" i="24" s="1"/>
  <c r="CB168" i="17"/>
  <c r="CB152"/>
  <c r="BQ145"/>
  <c r="BQ137"/>
  <c r="BT131"/>
  <c r="BX129"/>
  <c r="BY129" s="1"/>
  <c r="V126" i="24" s="1"/>
  <c r="BQ206" i="17"/>
  <c r="BX183"/>
  <c r="BY183" s="1"/>
  <c r="V180" i="24" s="1"/>
  <c r="BX171" i="17"/>
  <c r="BY171" s="1"/>
  <c r="V168" i="24" s="1"/>
  <c r="BX163" i="17"/>
  <c r="BY163" s="1"/>
  <c r="V160" i="24" s="1"/>
  <c r="BX155" i="17"/>
  <c r="BY155" s="1"/>
  <c r="V152" i="24" s="1"/>
  <c r="CB143" i="17"/>
  <c r="CB182"/>
  <c r="CB178"/>
  <c r="CB174"/>
  <c r="CB170"/>
  <c r="CB162"/>
  <c r="CB158"/>
  <c r="CB154"/>
  <c r="BQ143"/>
  <c r="BQ135"/>
  <c r="BX185"/>
  <c r="BY185" s="1"/>
  <c r="V182" i="24" s="1"/>
  <c r="BX177" i="17"/>
  <c r="BY177" s="1"/>
  <c r="V174" i="24" s="1"/>
  <c r="BX161" i="17"/>
  <c r="BY161" s="1"/>
  <c r="V158" i="24" s="1"/>
  <c r="CB137" i="17"/>
  <c r="CD83"/>
  <c r="U80" i="24" s="1"/>
  <c r="BX83" i="17"/>
  <c r="BY83" s="1"/>
  <c r="V80" i="24" s="1"/>
  <c r="CB77" i="17"/>
  <c r="CD75"/>
  <c r="U72" i="24" s="1"/>
  <c r="CB69" i="17"/>
  <c r="CD67"/>
  <c r="U64" i="24" s="1"/>
  <c r="BX67" i="17"/>
  <c r="BY67" s="1"/>
  <c r="V64" i="24" s="1"/>
  <c r="CB61" i="17"/>
  <c r="CD59"/>
  <c r="U56" i="24" s="1"/>
  <c r="BX59" i="17"/>
  <c r="BY59" s="1"/>
  <c r="V56" i="24" s="1"/>
  <c r="CB53" i="17"/>
  <c r="CB45"/>
  <c r="CD43"/>
  <c r="U40" i="24" s="1"/>
  <c r="BX43" i="17"/>
  <c r="BY43" s="1"/>
  <c r="V40" i="24" s="1"/>
  <c r="CB146" i="17"/>
  <c r="CB138"/>
  <c r="CB130"/>
  <c r="CB126"/>
  <c r="CB124"/>
  <c r="CB122"/>
  <c r="CB120"/>
  <c r="CB118"/>
  <c r="CB114"/>
  <c r="CB110"/>
  <c r="CB106"/>
  <c r="CB100"/>
  <c r="CB92"/>
  <c r="CD85"/>
  <c r="U82" i="24" s="1"/>
  <c r="CD77" i="17"/>
  <c r="U74" i="24" s="1"/>
  <c r="BX77" i="17"/>
  <c r="BY77" s="1"/>
  <c r="V74" i="24" s="1"/>
  <c r="CD69" i="17"/>
  <c r="U66" i="24" s="1"/>
  <c r="BX69" i="17"/>
  <c r="BY69" s="1"/>
  <c r="V66" i="24" s="1"/>
  <c r="CD61" i="17"/>
  <c r="U58" i="24" s="1"/>
  <c r="CD53" i="17"/>
  <c r="U50" i="24" s="1"/>
  <c r="BX53" i="17"/>
  <c r="BY53" s="1"/>
  <c r="V50" i="24" s="1"/>
  <c r="CD45" i="17"/>
  <c r="U42" i="24" s="1"/>
  <c r="BX45" i="17"/>
  <c r="BY45" s="1"/>
  <c r="V42" i="24" s="1"/>
  <c r="BQ37" i="17"/>
  <c r="CB81"/>
  <c r="CD79"/>
  <c r="U76" i="24" s="1"/>
  <c r="BX79" i="17"/>
  <c r="BY79" s="1"/>
  <c r="V76" i="24" s="1"/>
  <c r="CB73" i="17"/>
  <c r="CB65"/>
  <c r="CD63"/>
  <c r="U60" i="24" s="1"/>
  <c r="BX63" i="17"/>
  <c r="BY63" s="1"/>
  <c r="V60" i="24" s="1"/>
  <c r="CB57" i="17"/>
  <c r="CD55"/>
  <c r="U52" i="24" s="1"/>
  <c r="BX55" i="17"/>
  <c r="BY55" s="1"/>
  <c r="V52" i="24" s="1"/>
  <c r="CB49" i="17"/>
  <c r="CD47"/>
  <c r="U44" i="24" s="1"/>
  <c r="BX47" i="17"/>
  <c r="BY47" s="1"/>
  <c r="V44" i="24" s="1"/>
  <c r="CB41" i="17"/>
  <c r="CD39"/>
  <c r="U36" i="24" s="1"/>
  <c r="BX39" i="17"/>
  <c r="BY39" s="1"/>
  <c r="V36" i="24" s="1"/>
  <c r="BX37" i="17"/>
  <c r="CB105"/>
  <c r="BX101"/>
  <c r="BY101" s="1"/>
  <c r="V98" i="24" s="1"/>
  <c r="BQ101" i="17"/>
  <c r="BX97"/>
  <c r="BY97" s="1"/>
  <c r="V94" i="24" s="1"/>
  <c r="BX93" i="17"/>
  <c r="BY93" s="1"/>
  <c r="V90" i="24" s="1"/>
  <c r="BQ93" i="17"/>
  <c r="BX89"/>
  <c r="BY89" s="1"/>
  <c r="V86" i="24" s="1"/>
  <c r="BQ78" i="17"/>
  <c r="BQ62"/>
  <c r="BQ54"/>
  <c r="BQ46"/>
  <c r="CD81"/>
  <c r="U78" i="24" s="1"/>
  <c r="BX81" i="17"/>
  <c r="BY81" s="1"/>
  <c r="V78" i="24" s="1"/>
  <c r="CD73" i="17"/>
  <c r="U70" i="24" s="1"/>
  <c r="BX73" i="17"/>
  <c r="BY73" s="1"/>
  <c r="V70" i="24" s="1"/>
  <c r="CD65" i="17"/>
  <c r="U62" i="24" s="1"/>
  <c r="BX65" i="17"/>
  <c r="BY65" s="1"/>
  <c r="V62" i="24" s="1"/>
  <c r="CD57" i="17"/>
  <c r="U54" i="24" s="1"/>
  <c r="BX57" i="17"/>
  <c r="BY57" s="1"/>
  <c r="V54" i="24" s="1"/>
  <c r="CD49" i="17"/>
  <c r="U46" i="24" s="1"/>
  <c r="BX49" i="17"/>
  <c r="BY49" s="1"/>
  <c r="V46" i="24" s="1"/>
  <c r="CD41" i="17"/>
  <c r="U38" i="24" s="1"/>
  <c r="BX41" i="17"/>
  <c r="BY41" s="1"/>
  <c r="V38" i="24" s="1"/>
  <c r="BX102" i="17"/>
  <c r="BY102" s="1"/>
  <c r="V99" i="24" s="1"/>
  <c r="BX98" i="17"/>
  <c r="BY98" s="1"/>
  <c r="V95" i="24" s="1"/>
  <c r="BQ94" i="17"/>
  <c r="BQ90"/>
  <c r="BQ72"/>
  <c r="BQ64"/>
  <c r="BQ56"/>
  <c r="BQ48"/>
  <c r="BQ36"/>
  <c r="BQ28"/>
  <c r="BQ26"/>
  <c r="BQ24"/>
  <c r="BQ20"/>
  <c r="BQ12"/>
  <c r="BQ10"/>
  <c r="F46" i="27" s="1"/>
  <c r="CB33" i="17"/>
  <c r="BX29"/>
  <c r="BX27"/>
  <c r="BX23"/>
  <c r="BX21"/>
  <c r="CB17"/>
  <c r="BX13"/>
  <c r="BX11"/>
  <c r="AC46" i="27" s="1"/>
  <c r="BX9" i="17"/>
  <c r="AC16" i="27" s="1"/>
  <c r="BL102" i="17"/>
  <c r="S99" i="24" s="1"/>
  <c r="BL98" i="17"/>
  <c r="S95" i="24" s="1"/>
  <c r="BL94" i="17"/>
  <c r="S91" i="24" s="1"/>
  <c r="BJ135" i="17"/>
  <c r="BL125"/>
  <c r="S122" i="24" s="1"/>
  <c r="BL103" i="17"/>
  <c r="S100" i="24" s="1"/>
  <c r="BF99" i="17"/>
  <c r="BG99" s="1"/>
  <c r="T96" i="24" s="1"/>
  <c r="BJ99" i="17"/>
  <c r="BJ95"/>
  <c r="BL91"/>
  <c r="S88" i="24" s="1"/>
  <c r="BJ87" i="17"/>
  <c r="BL83"/>
  <c r="S80" i="24" s="1"/>
  <c r="BJ83" i="17"/>
  <c r="BF79"/>
  <c r="BG79" s="1"/>
  <c r="T76" i="24" s="1"/>
  <c r="BL75" i="17"/>
  <c r="S72" i="24" s="1"/>
  <c r="BJ75" i="17"/>
  <c r="BJ71"/>
  <c r="BF63"/>
  <c r="BG63" s="1"/>
  <c r="T60" i="24" s="1"/>
  <c r="BJ63" i="17"/>
  <c r="BJ55"/>
  <c r="BL51"/>
  <c r="S48" i="24" s="1"/>
  <c r="BF47" i="17"/>
  <c r="BG47" s="1"/>
  <c r="T44" i="24" s="1"/>
  <c r="BL43" i="17"/>
  <c r="S40" i="24" s="1"/>
  <c r="BJ43" i="17"/>
  <c r="BJ39"/>
  <c r="BF35"/>
  <c r="BJ31"/>
  <c r="BF31"/>
  <c r="BF27"/>
  <c r="BF19"/>
  <c r="BF15"/>
  <c r="BJ15"/>
  <c r="BJ11"/>
  <c r="BL206"/>
  <c r="S203" i="24" s="1"/>
  <c r="BL204" i="17"/>
  <c r="S201" i="24" s="1"/>
  <c r="BL200" i="17"/>
  <c r="S197" i="24" s="1"/>
  <c r="BL198" i="17"/>
  <c r="S195" i="24" s="1"/>
  <c r="BL196" i="17"/>
  <c r="S193" i="24" s="1"/>
  <c r="BJ186" i="17"/>
  <c r="BJ143"/>
  <c r="BJ141"/>
  <c r="BJ139"/>
  <c r="BL137"/>
  <c r="S134" i="24" s="1"/>
  <c r="BL135" i="17"/>
  <c r="S132" i="24" s="1"/>
  <c r="BJ100" i="17"/>
  <c r="BF96"/>
  <c r="BG96" s="1"/>
  <c r="T93" i="24" s="1"/>
  <c r="BB7" i="17"/>
  <c r="BB203"/>
  <c r="BB195"/>
  <c r="BJ192"/>
  <c r="BL190"/>
  <c r="S187" i="24" s="1"/>
  <c r="BL186" i="17"/>
  <c r="S183" i="24" s="1"/>
  <c r="BL182" i="17"/>
  <c r="S179" i="24" s="1"/>
  <c r="BL178" i="17"/>
  <c r="S175" i="24" s="1"/>
  <c r="BJ176" i="17"/>
  <c r="BL174"/>
  <c r="S171" i="24" s="1"/>
  <c r="BL170" i="17"/>
  <c r="S167" i="24" s="1"/>
  <c r="BL166" i="17"/>
  <c r="S163" i="24" s="1"/>
  <c r="BL162" i="17"/>
  <c r="S159" i="24" s="1"/>
  <c r="BJ160" i="17"/>
  <c r="BL133"/>
  <c r="S130" i="24" s="1"/>
  <c r="AY101" i="17"/>
  <c r="BF97"/>
  <c r="BG97" s="1"/>
  <c r="T94" i="24" s="1"/>
  <c r="BL89" i="17"/>
  <c r="S86" i="24" s="1"/>
  <c r="BJ89" i="17"/>
  <c r="BF85"/>
  <c r="BG85" s="1"/>
  <c r="T82" i="24" s="1"/>
  <c r="BL81" i="17"/>
  <c r="S78" i="24" s="1"/>
  <c r="AY81" i="17"/>
  <c r="BF77"/>
  <c r="BG77" s="1"/>
  <c r="T74" i="24" s="1"/>
  <c r="BL73" i="17"/>
  <c r="S70" i="24" s="1"/>
  <c r="BJ73" i="17"/>
  <c r="BF69"/>
  <c r="BG69" s="1"/>
  <c r="T66" i="24" s="1"/>
  <c r="AY65" i="17"/>
  <c r="BF57"/>
  <c r="BG57" s="1"/>
  <c r="T54" i="24" s="1"/>
  <c r="BJ57" i="17"/>
  <c r="BF53"/>
  <c r="BG53" s="1"/>
  <c r="T50" i="24" s="1"/>
  <c r="BL49" i="17"/>
  <c r="S46" i="24" s="1"/>
  <c r="AY49" i="17"/>
  <c r="BF45"/>
  <c r="BG45" s="1"/>
  <c r="T42" i="24" s="1"/>
  <c r="BF41" i="17"/>
  <c r="BG41" s="1"/>
  <c r="T38" i="24" s="1"/>
  <c r="BJ41" i="17"/>
  <c r="BF37"/>
  <c r="BJ33"/>
  <c r="BB29"/>
  <c r="AY25"/>
  <c r="BF21"/>
  <c r="BF13"/>
  <c r="BL207"/>
  <c r="S204" i="24" s="1"/>
  <c r="AY206" i="17"/>
  <c r="BL205"/>
  <c r="S202" i="24" s="1"/>
  <c r="BB204" i="17"/>
  <c r="AY204"/>
  <c r="BL203"/>
  <c r="S200" i="24" s="1"/>
  <c r="BB202" i="17"/>
  <c r="BL201"/>
  <c r="S198" i="24" s="1"/>
  <c r="BL199" i="17"/>
  <c r="S196" i="24" s="1"/>
  <c r="AY198" i="17"/>
  <c r="BL197"/>
  <c r="S194" i="24" s="1"/>
  <c r="BB196" i="17"/>
  <c r="AY196"/>
  <c r="BL195"/>
  <c r="S192" i="24" s="1"/>
  <c r="AY192" i="17"/>
  <c r="BL191"/>
  <c r="S188" i="24" s="1"/>
  <c r="BL187" i="17"/>
  <c r="S184" i="24" s="1"/>
  <c r="BL183" i="17"/>
  <c r="S180" i="24" s="1"/>
  <c r="BF182" i="17"/>
  <c r="BG182" s="1"/>
  <c r="T179" i="24" s="1"/>
  <c r="AY180" i="17"/>
  <c r="BL179"/>
  <c r="S176" i="24" s="1"/>
  <c r="BF178" i="17"/>
  <c r="BG178" s="1"/>
  <c r="T175" i="24" s="1"/>
  <c r="AY176" i="17"/>
  <c r="BL175"/>
  <c r="S172" i="24" s="1"/>
  <c r="BL171" i="17"/>
  <c r="S168" i="24" s="1"/>
  <c r="BL167" i="17"/>
  <c r="S164" i="24" s="1"/>
  <c r="BF166" i="17"/>
  <c r="BG166" s="1"/>
  <c r="T163" i="24" s="1"/>
  <c r="AY164" i="17"/>
  <c r="BL163"/>
  <c r="S160" i="24" s="1"/>
  <c r="BF162" i="17"/>
  <c r="BG162" s="1"/>
  <c r="T159" i="24" s="1"/>
  <c r="AY160" i="17"/>
  <c r="BL159"/>
  <c r="S156" i="24" s="1"/>
  <c r="AY157" i="17"/>
  <c r="BB156"/>
  <c r="BB151"/>
  <c r="BL147"/>
  <c r="S144" i="24" s="1"/>
  <c r="AY146" i="17"/>
  <c r="BL145"/>
  <c r="S142" i="24" s="1"/>
  <c r="BL143" i="17"/>
  <c r="S140" i="24" s="1"/>
  <c r="AY142" i="17"/>
  <c r="BB139"/>
  <c r="BB137"/>
  <c r="BJ133"/>
  <c r="AY130"/>
  <c r="BL129"/>
  <c r="S126" i="24" s="1"/>
  <c r="AY128" i="17"/>
  <c r="BL127"/>
  <c r="S124" i="24" s="1"/>
  <c r="AY125" i="17"/>
  <c r="BB124"/>
  <c r="BB119"/>
  <c r="BB117"/>
  <c r="BF151"/>
  <c r="BG151" s="1"/>
  <c r="T148" i="24" s="1"/>
  <c r="BL151" i="17"/>
  <c r="S148" i="24" s="1"/>
  <c r="BF153" i="17"/>
  <c r="BG153" s="1"/>
  <c r="T150" i="24" s="1"/>
  <c r="BL153" i="17"/>
  <c r="S150" i="24" s="1"/>
  <c r="BF121" i="17"/>
  <c r="BG121" s="1"/>
  <c r="T118" i="24" s="1"/>
  <c r="BL121" i="17"/>
  <c r="S118" i="24" s="1"/>
  <c r="BF155" i="17"/>
  <c r="BG155" s="1"/>
  <c r="T152" i="24" s="1"/>
  <c r="BL155" i="17"/>
  <c r="S152" i="24" s="1"/>
  <c r="BJ149" i="17"/>
  <c r="BF147"/>
  <c r="BG147" s="1"/>
  <c r="T144" i="24" s="1"/>
  <c r="BL139" i="17"/>
  <c r="S136" i="24" s="1"/>
  <c r="BF123" i="17"/>
  <c r="BG123" s="1"/>
  <c r="T120" i="24" s="1"/>
  <c r="BL123" i="17"/>
  <c r="S120" i="24" s="1"/>
  <c r="BL157" i="17"/>
  <c r="S154" i="24" s="1"/>
  <c r="BF149" i="17"/>
  <c r="BG149" s="1"/>
  <c r="T146" i="24" s="1"/>
  <c r="BL149" i="17"/>
  <c r="S146" i="24" s="1"/>
  <c r="BF141" i="17"/>
  <c r="BG141" s="1"/>
  <c r="T138" i="24" s="1"/>
  <c r="BL141" i="17"/>
  <c r="S138" i="24" s="1"/>
  <c r="BF125" i="17"/>
  <c r="BG125" s="1"/>
  <c r="T122" i="24" s="1"/>
  <c r="BJ170" i="17"/>
  <c r="BJ166"/>
  <c r="BL99"/>
  <c r="S96" i="24" s="1"/>
  <c r="BL87" i="17"/>
  <c r="S84" i="24" s="1"/>
  <c r="BF87" i="17"/>
  <c r="BG87" s="1"/>
  <c r="T84" i="24" s="1"/>
  <c r="BL79" i="17"/>
  <c r="S76" i="24" s="1"/>
  <c r="BL71" i="17"/>
  <c r="S68" i="24" s="1"/>
  <c r="BF71" i="17"/>
  <c r="BG71" s="1"/>
  <c r="T68" i="24" s="1"/>
  <c r="BL63" i="17"/>
  <c r="S60" i="24" s="1"/>
  <c r="BL55" i="17"/>
  <c r="S52" i="24" s="1"/>
  <c r="BF55" i="17"/>
  <c r="BG55" s="1"/>
  <c r="T52" i="24" s="1"/>
  <c r="BL47" i="17"/>
  <c r="S44" i="24" s="1"/>
  <c r="BL39" i="17"/>
  <c r="S36" i="24" s="1"/>
  <c r="BF39" i="17"/>
  <c r="BG39" s="1"/>
  <c r="T36" i="24" s="1"/>
  <c r="BL119" i="17"/>
  <c r="S116" i="24" s="1"/>
  <c r="BL117" i="17"/>
  <c r="S114" i="24" s="1"/>
  <c r="BL115" i="17"/>
  <c r="S112" i="24" s="1"/>
  <c r="BL113" i="17"/>
  <c r="S110" i="24" s="1"/>
  <c r="BL111" i="17"/>
  <c r="S108" i="24" s="1"/>
  <c r="BL109" i="17"/>
  <c r="S106" i="24" s="1"/>
  <c r="BL107" i="17"/>
  <c r="S104" i="24" s="1"/>
  <c r="BL105" i="17"/>
  <c r="S102" i="24" s="1"/>
  <c r="BL97" i="17"/>
  <c r="S94" i="24" s="1"/>
  <c r="BF89" i="17"/>
  <c r="BG89" s="1"/>
  <c r="T86" i="24" s="1"/>
  <c r="BF73" i="17"/>
  <c r="BG73" s="1"/>
  <c r="T70" i="24" s="1"/>
  <c r="BL65" i="17"/>
  <c r="S62" i="24" s="1"/>
  <c r="BJ51" i="17"/>
  <c r="BF103"/>
  <c r="BG103" s="1"/>
  <c r="T100" i="24" s="1"/>
  <c r="BL95" i="17"/>
  <c r="S92" i="24" s="1"/>
  <c r="BF95" i="17"/>
  <c r="BG95" s="1"/>
  <c r="T92" i="24" s="1"/>
  <c r="BF91" i="17"/>
  <c r="BG91" s="1"/>
  <c r="T88" i="24" s="1"/>
  <c r="BF83" i="17"/>
  <c r="BG83" s="1"/>
  <c r="T80" i="24" s="1"/>
  <c r="BF75" i="17"/>
  <c r="BG75" s="1"/>
  <c r="T72" i="24" s="1"/>
  <c r="BF67" i="17"/>
  <c r="BG67" s="1"/>
  <c r="T64" i="24" s="1"/>
  <c r="BF59" i="17"/>
  <c r="BG59" s="1"/>
  <c r="T56" i="24" s="1"/>
  <c r="BF51" i="17"/>
  <c r="BG51" s="1"/>
  <c r="T48" i="24" s="1"/>
  <c r="BF43" i="17"/>
  <c r="BG43" s="1"/>
  <c r="T40" i="24" s="1"/>
  <c r="BL93" i="17"/>
  <c r="S90" i="24" s="1"/>
  <c r="BF93" i="17"/>
  <c r="BG93" s="1"/>
  <c r="T90" i="24" s="1"/>
  <c r="BL85" i="17"/>
  <c r="S82" i="24" s="1"/>
  <c r="BJ79" i="17"/>
  <c r="BL77"/>
  <c r="S74" i="24" s="1"/>
  <c r="BL69" i="17"/>
  <c r="S66" i="24" s="1"/>
  <c r="BL61" i="17"/>
  <c r="S58" i="24" s="1"/>
  <c r="BF61" i="17"/>
  <c r="BG61" s="1"/>
  <c r="T58" i="24" s="1"/>
  <c r="BL53" i="17"/>
  <c r="S50" i="24" s="1"/>
  <c r="BJ47" i="17"/>
  <c r="BL45"/>
  <c r="S42" i="24" s="1"/>
  <c r="BF29" i="17"/>
  <c r="BF23"/>
  <c r="BJ19"/>
  <c r="BF11"/>
  <c r="AC45" i="27" s="1"/>
  <c r="AT109" i="17"/>
  <c r="Q106" i="24" s="1"/>
  <c r="AT105" i="17"/>
  <c r="Q102" i="24" s="1"/>
  <c r="AT101" i="17"/>
  <c r="Q98" i="24" s="1"/>
  <c r="AN81" i="17"/>
  <c r="AO81" s="1"/>
  <c r="R78" i="24" s="1"/>
  <c r="AR77" i="17"/>
  <c r="AN65"/>
  <c r="AO65" s="1"/>
  <c r="R62" i="24" s="1"/>
  <c r="AN49" i="17"/>
  <c r="AO49" s="1"/>
  <c r="R46" i="24" s="1"/>
  <c r="AR45" i="17"/>
  <c r="AR37"/>
  <c r="AN29"/>
  <c r="AR21"/>
  <c r="AN17"/>
  <c r="AT190"/>
  <c r="Q187" i="24" s="1"/>
  <c r="AT184" i="17"/>
  <c r="Q181" i="24" s="1"/>
  <c r="AT180" i="17"/>
  <c r="Q177" i="24" s="1"/>
  <c r="AT178" i="17"/>
  <c r="Q175" i="24" s="1"/>
  <c r="AT176" i="17"/>
  <c r="Q173" i="24" s="1"/>
  <c r="AJ173" i="17"/>
  <c r="AT162"/>
  <c r="Q159" i="24" s="1"/>
  <c r="AT160" i="17"/>
  <c r="Q157" i="24" s="1"/>
  <c r="AJ157" i="17"/>
  <c r="AT150"/>
  <c r="Q147" i="24" s="1"/>
  <c r="AT148" i="17"/>
  <c r="Q145" i="24" s="1"/>
  <c r="AJ147" i="17"/>
  <c r="AN146"/>
  <c r="AO146" s="1"/>
  <c r="R143" i="24" s="1"/>
  <c r="AJ145" i="17"/>
  <c r="AT140"/>
  <c r="Q137" i="24" s="1"/>
  <c r="AT138" i="17"/>
  <c r="Q135" i="24" s="1"/>
  <c r="AT136" i="17"/>
  <c r="Q133" i="24" s="1"/>
  <c r="AN136" i="17"/>
  <c r="AO136" s="1"/>
  <c r="R133" i="24" s="1"/>
  <c r="AT128" i="17"/>
  <c r="Q125" i="24" s="1"/>
  <c r="AJ127" i="17"/>
  <c r="AN126"/>
  <c r="AO126" s="1"/>
  <c r="R123" i="24" s="1"/>
  <c r="AJ125" i="17"/>
  <c r="AR121"/>
  <c r="AT118"/>
  <c r="Q115" i="24" s="1"/>
  <c r="AN118" i="17"/>
  <c r="AO118" s="1"/>
  <c r="R115" i="24" s="1"/>
  <c r="AT117" i="17"/>
  <c r="Q114" i="24" s="1"/>
  <c r="AT114" i="17"/>
  <c r="Q111" i="24" s="1"/>
  <c r="AN114" i="17"/>
  <c r="AO114" s="1"/>
  <c r="R111" i="24" s="1"/>
  <c r="AT113" i="17"/>
  <c r="Q110" i="24" s="1"/>
  <c r="AT110" i="17"/>
  <c r="Q107" i="24" s="1"/>
  <c r="AT106" i="17"/>
  <c r="Q103" i="24" s="1"/>
  <c r="AG7" i="17"/>
  <c r="AT192"/>
  <c r="Q189" i="24" s="1"/>
  <c r="AT188" i="17"/>
  <c r="Q185" i="24" s="1"/>
  <c r="AT186" i="17"/>
  <c r="Q183" i="24" s="1"/>
  <c r="AN175" i="17"/>
  <c r="AO175" s="1"/>
  <c r="R172" i="24" s="1"/>
  <c r="AN173" i="17"/>
  <c r="AO173" s="1"/>
  <c r="R170" i="24" s="1"/>
  <c r="AN171" i="17"/>
  <c r="AO171" s="1"/>
  <c r="R168" i="24" s="1"/>
  <c r="AN169" i="17"/>
  <c r="AO169" s="1"/>
  <c r="R166" i="24" s="1"/>
  <c r="AT166" i="17"/>
  <c r="Q163" i="24" s="1"/>
  <c r="AT164" i="17"/>
  <c r="Q161" i="24" s="1"/>
  <c r="AN159" i="17"/>
  <c r="AO159" s="1"/>
  <c r="R156" i="24" s="1"/>
  <c r="AT157" i="17"/>
  <c r="Q154" i="24" s="1"/>
  <c r="AT152" i="17"/>
  <c r="Q149" i="24" s="1"/>
  <c r="AT147" i="17"/>
  <c r="Q144" i="24" s="1"/>
  <c r="AT142" i="17"/>
  <c r="Q139" i="24" s="1"/>
  <c r="AT132" i="17"/>
  <c r="Q129" i="24" s="1"/>
  <c r="AT130" i="17"/>
  <c r="Q127" i="24" s="1"/>
  <c r="AN127" i="17"/>
  <c r="AO127" s="1"/>
  <c r="R124" i="24" s="1"/>
  <c r="AT125" i="17"/>
  <c r="Q122" i="24" s="1"/>
  <c r="AT120" i="17"/>
  <c r="Q117" i="24" s="1"/>
  <c r="AT116" i="17"/>
  <c r="Q113" i="24" s="1"/>
  <c r="AT111" i="17"/>
  <c r="Q108" i="24" s="1"/>
  <c r="AT107" i="17"/>
  <c r="Q104" i="24" s="1"/>
  <c r="AR107" i="17"/>
  <c r="AN99"/>
  <c r="AO99" s="1"/>
  <c r="R96" i="24" s="1"/>
  <c r="AT95" i="17"/>
  <c r="Q92" i="24" s="1"/>
  <c r="AT87" i="17"/>
  <c r="Q84" i="24" s="1"/>
  <c r="AR79" i="17"/>
  <c r="AT79"/>
  <c r="Q76" i="24" s="1"/>
  <c r="AN75" i="17"/>
  <c r="AO75" s="1"/>
  <c r="R72" i="24" s="1"/>
  <c r="AR71" i="17"/>
  <c r="AT67"/>
  <c r="Q64" i="24" s="1"/>
  <c r="AR63" i="17"/>
  <c r="AT63"/>
  <c r="Q60" i="24" s="1"/>
  <c r="AT59" i="17"/>
  <c r="Q56" i="24" s="1"/>
  <c r="AT47" i="17"/>
  <c r="Q44" i="24" s="1"/>
  <c r="AT43" i="17"/>
  <c r="Q40" i="24" s="1"/>
  <c r="AT39" i="17"/>
  <c r="Q36" i="24" s="1"/>
  <c r="AR39" i="17"/>
  <c r="AR35"/>
  <c r="AN27"/>
  <c r="AR27"/>
  <c r="AN19"/>
  <c r="AR15"/>
  <c r="AN11"/>
  <c r="AC44" i="27" s="1"/>
  <c r="R7" i="17"/>
  <c r="AG205"/>
  <c r="AG201"/>
  <c r="AG197"/>
  <c r="AT191"/>
  <c r="Q188" i="24" s="1"/>
  <c r="AT185" i="17"/>
  <c r="Q182" i="24" s="1"/>
  <c r="AT181" i="17"/>
  <c r="Q178" i="24" s="1"/>
  <c r="AT179" i="17"/>
  <c r="Q176" i="24" s="1"/>
  <c r="AT177" i="17"/>
  <c r="Q174" i="24" s="1"/>
  <c r="AT170" i="17"/>
  <c r="Q167" i="24" s="1"/>
  <c r="AT168" i="17"/>
  <c r="Q165" i="24" s="1"/>
  <c r="AR165" i="17"/>
  <c r="AT163"/>
  <c r="Q160" i="24" s="1"/>
  <c r="AT161" i="17"/>
  <c r="Q158" i="24" s="1"/>
  <c r="AT154" i="17"/>
  <c r="Q151" i="24" s="1"/>
  <c r="AR153" i="17"/>
  <c r="AT149"/>
  <c r="Q146" i="24" s="1"/>
  <c r="AT144" i="17"/>
  <c r="Q141" i="24" s="1"/>
  <c r="AG142" i="17"/>
  <c r="AG141"/>
  <c r="AT137"/>
  <c r="Q134" i="24" s="1"/>
  <c r="AT134" i="17"/>
  <c r="Q131" i="24" s="1"/>
  <c r="AG130" i="17"/>
  <c r="AG129"/>
  <c r="AR126"/>
  <c r="AN125"/>
  <c r="AO125" s="1"/>
  <c r="R122" i="24" s="1"/>
  <c r="AT124" i="17"/>
  <c r="Q121" i="24" s="1"/>
  <c r="AT122" i="17"/>
  <c r="Q119" i="24" s="1"/>
  <c r="AG120" i="17"/>
  <c r="AT119"/>
  <c r="Q116" i="24" s="1"/>
  <c r="AT115" i="17"/>
  <c r="Q112" i="24" s="1"/>
  <c r="AR115" i="17"/>
  <c r="AJ112"/>
  <c r="AT108"/>
  <c r="Q105" i="24" s="1"/>
  <c r="AT203" i="17"/>
  <c r="Q200" i="24" s="1"/>
  <c r="AG200" i="17"/>
  <c r="AT199"/>
  <c r="Q196" i="24" s="1"/>
  <c r="AG198" i="17"/>
  <c r="AT197"/>
  <c r="Q194" i="24" s="1"/>
  <c r="AJ194" i="17"/>
  <c r="AT193"/>
  <c r="Q190" i="24" s="1"/>
  <c r="AT189" i="17"/>
  <c r="Q186" i="24" s="1"/>
  <c r="AG186" i="17"/>
  <c r="AJ183"/>
  <c r="AT182"/>
  <c r="Q179" i="24" s="1"/>
  <c r="AN174" i="17"/>
  <c r="AO174" s="1"/>
  <c r="R171" i="24" s="1"/>
  <c r="AN172" i="17"/>
  <c r="AO172" s="1"/>
  <c r="R169" i="24" s="1"/>
  <c r="AG170" i="17"/>
  <c r="AG168"/>
  <c r="AT167"/>
  <c r="Q164" i="24" s="1"/>
  <c r="AN165" i="17"/>
  <c r="AO165" s="1"/>
  <c r="R162" i="24" s="1"/>
  <c r="AN158" i="17"/>
  <c r="AO158" s="1"/>
  <c r="R155" i="24" s="1"/>
  <c r="AT156" i="17"/>
  <c r="Q153" i="24" s="1"/>
  <c r="AJ156" i="17"/>
  <c r="AT146"/>
  <c r="Q143" i="24" s="1"/>
  <c r="AN143" i="17"/>
  <c r="AO143" s="1"/>
  <c r="R140" i="24" s="1"/>
  <c r="AT141" i="17"/>
  <c r="Q138" i="24" s="1"/>
  <c r="AN131" i="17"/>
  <c r="AO131" s="1"/>
  <c r="R128" i="24" s="1"/>
  <c r="AN129" i="17"/>
  <c r="AO129" s="1"/>
  <c r="R126" i="24" s="1"/>
  <c r="AT126" i="17"/>
  <c r="Q123" i="24" s="1"/>
  <c r="AJ122" i="17"/>
  <c r="AY7"/>
  <c r="AN157"/>
  <c r="AO157" s="1"/>
  <c r="R154" i="24" s="1"/>
  <c r="AT133" i="17"/>
  <c r="Q130" i="24" s="1"/>
  <c r="AN133" i="17"/>
  <c r="AO133" s="1"/>
  <c r="R130" i="24" s="1"/>
  <c r="AT207" i="17"/>
  <c r="Q204" i="24" s="1"/>
  <c r="AT183" i="17"/>
  <c r="Q180" i="24" s="1"/>
  <c r="AT169" i="17"/>
  <c r="Q166" i="24" s="1"/>
  <c r="AT155" i="17"/>
  <c r="Q152" i="24" s="1"/>
  <c r="AN147" i="17"/>
  <c r="AO147" s="1"/>
  <c r="R144" i="24" s="1"/>
  <c r="AT123" i="17"/>
  <c r="Q120" i="24" s="1"/>
  <c r="AT153" i="17"/>
  <c r="Q150" i="24" s="1"/>
  <c r="AT145" i="17"/>
  <c r="Q142" i="24" s="1"/>
  <c r="AT121" i="17"/>
  <c r="Q118" i="24" s="1"/>
  <c r="AT187" i="17"/>
  <c r="Q184" i="24" s="1"/>
  <c r="AT171" i="17"/>
  <c r="Q168" i="24" s="1"/>
  <c r="AT159" i="17"/>
  <c r="Q156" i="24" s="1"/>
  <c r="AT151" i="17"/>
  <c r="Q148" i="24" s="1"/>
  <c r="AT135" i="17"/>
  <c r="Q132" i="24" s="1"/>
  <c r="AN135" i="17"/>
  <c r="AO135" s="1"/>
  <c r="R132" i="24" s="1"/>
  <c r="AR185" i="17"/>
  <c r="AR81"/>
  <c r="AT71"/>
  <c r="Q68" i="24" s="1"/>
  <c r="AT55" i="17"/>
  <c r="Q52" i="24" s="1"/>
  <c r="AN37" i="17"/>
  <c r="AT97"/>
  <c r="Q94" i="24" s="1"/>
  <c r="AN97" i="17"/>
  <c r="AO97" s="1"/>
  <c r="R94" i="24" s="1"/>
  <c r="AT89" i="17"/>
  <c r="Q86" i="24" s="1"/>
  <c r="AN89" i="17"/>
  <c r="AO89" s="1"/>
  <c r="R86" i="24" s="1"/>
  <c r="AT81" i="17"/>
  <c r="Q78" i="24" s="1"/>
  <c r="AT73" i="17"/>
  <c r="Q70" i="24" s="1"/>
  <c r="AR67" i="17"/>
  <c r="AT65"/>
  <c r="Q62" i="24" s="1"/>
  <c r="AT57" i="17"/>
  <c r="Q54" i="24" s="1"/>
  <c r="AN57" i="17"/>
  <c r="AO57" s="1"/>
  <c r="R54" i="24" s="1"/>
  <c r="AT49" i="17"/>
  <c r="Q46" i="24" s="1"/>
  <c r="AT41" i="17"/>
  <c r="Q38" i="24" s="1"/>
  <c r="AR101" i="17"/>
  <c r="AT91"/>
  <c r="Q88" i="24" s="1"/>
  <c r="AT83" i="17"/>
  <c r="Q80" i="24" s="1"/>
  <c r="AR69" i="17"/>
  <c r="AR61"/>
  <c r="AR53"/>
  <c r="AR111"/>
  <c r="AN109"/>
  <c r="AO109" s="1"/>
  <c r="R106" i="24" s="1"/>
  <c r="AN105" i="17"/>
  <c r="AO105" s="1"/>
  <c r="R102" i="24" s="1"/>
  <c r="AN101" i="17"/>
  <c r="AO101" s="1"/>
  <c r="R98" i="24" s="1"/>
  <c r="AT93" i="17"/>
  <c r="Q90" i="24" s="1"/>
  <c r="AT77" i="17"/>
  <c r="Q74" i="24" s="1"/>
  <c r="AT69" i="17"/>
  <c r="Q66" i="24" s="1"/>
  <c r="AT53" i="17"/>
  <c r="Q50" i="24" s="1"/>
  <c r="AN35" i="17"/>
  <c r="AN33"/>
  <c r="AR23"/>
  <c r="AN21"/>
  <c r="AR11"/>
  <c r="H148" i="24"/>
  <c r="H144"/>
  <c r="H140"/>
  <c r="H136"/>
  <c r="H132"/>
  <c r="H128"/>
  <c r="H124"/>
  <c r="H120"/>
  <c r="H116"/>
  <c r="H112"/>
  <c r="H108"/>
  <c r="H104"/>
  <c r="H100"/>
  <c r="H96"/>
  <c r="H92"/>
  <c r="H88"/>
  <c r="H84"/>
  <c r="H80"/>
  <c r="H76"/>
  <c r="H72"/>
  <c r="H68"/>
  <c r="H64"/>
  <c r="H60"/>
  <c r="H56"/>
  <c r="H52"/>
  <c r="H48"/>
  <c r="H44"/>
  <c r="H40"/>
  <c r="H36"/>
  <c r="H32"/>
  <c r="H28"/>
  <c r="H24"/>
  <c r="H20"/>
  <c r="H16"/>
  <c r="H12"/>
  <c r="H8"/>
  <c r="Y207" i="17"/>
  <c r="Y203"/>
  <c r="Y199"/>
  <c r="Y195"/>
  <c r="Y191"/>
  <c r="Y187"/>
  <c r="Y183"/>
  <c r="Y179"/>
  <c r="Y175"/>
  <c r="Y171"/>
  <c r="Y167"/>
  <c r="Y163"/>
  <c r="Y159"/>
  <c r="Y155"/>
  <c r="Y151"/>
  <c r="Y147"/>
  <c r="Y143"/>
  <c r="Y139"/>
  <c r="Y135"/>
  <c r="Y131"/>
  <c r="Y127"/>
  <c r="Y123"/>
  <c r="Y119"/>
  <c r="Y115"/>
  <c r="Y111"/>
  <c r="Y107"/>
  <c r="Y103"/>
  <c r="Y99"/>
  <c r="Y95"/>
  <c r="Y91"/>
  <c r="Y87"/>
  <c r="Y83"/>
  <c r="Y79"/>
  <c r="Y75"/>
  <c r="Y71"/>
  <c r="Y67"/>
  <c r="Y63"/>
  <c r="Y59"/>
  <c r="Y55"/>
  <c r="Y51"/>
  <c r="Y47"/>
  <c r="Y43"/>
  <c r="Y39"/>
  <c r="Y204"/>
  <c r="Y200"/>
  <c r="Y196"/>
  <c r="Y192"/>
  <c r="Y188"/>
  <c r="Y184"/>
  <c r="Y180"/>
  <c r="Y176"/>
  <c r="Y172"/>
  <c r="Y168"/>
  <c r="Y164"/>
  <c r="Y160"/>
  <c r="Y156"/>
  <c r="Y152"/>
  <c r="Y148"/>
  <c r="Y144"/>
  <c r="Y140"/>
  <c r="Y136"/>
  <c r="Y132"/>
  <c r="Y128"/>
  <c r="Y124"/>
  <c r="Y120"/>
  <c r="Y116"/>
  <c r="Y112"/>
  <c r="Y108"/>
  <c r="Y104"/>
  <c r="Y100"/>
  <c r="Y96"/>
  <c r="Y92"/>
  <c r="Y88"/>
  <c r="Y84"/>
  <c r="Y80"/>
  <c r="Y76"/>
  <c r="Y72"/>
  <c r="Y68"/>
  <c r="Y64"/>
  <c r="Y60"/>
  <c r="Y56"/>
  <c r="Y52"/>
  <c r="Y48"/>
  <c r="Y44"/>
  <c r="Y40"/>
  <c r="Y205"/>
  <c r="Y201"/>
  <c r="Y197"/>
  <c r="Y193"/>
  <c r="Y189"/>
  <c r="Y185"/>
  <c r="Y181"/>
  <c r="Y177"/>
  <c r="Y173"/>
  <c r="Y169"/>
  <c r="Y165"/>
  <c r="Y161"/>
  <c r="Y157"/>
  <c r="Y153"/>
  <c r="Y149"/>
  <c r="Y145"/>
  <c r="Y141"/>
  <c r="Y137"/>
  <c r="Y133"/>
  <c r="Y129"/>
  <c r="Y125"/>
  <c r="Y121"/>
  <c r="Y117"/>
  <c r="Y113"/>
  <c r="Y109"/>
  <c r="Y105"/>
  <c r="Y101"/>
  <c r="Y97"/>
  <c r="Y93"/>
  <c r="Y89"/>
  <c r="Y85"/>
  <c r="Y81"/>
  <c r="Y77"/>
  <c r="Y73"/>
  <c r="Y69"/>
  <c r="Y65"/>
  <c r="Y61"/>
  <c r="Y57"/>
  <c r="Y53"/>
  <c r="Y49"/>
  <c r="Y45"/>
  <c r="Y41"/>
  <c r="Y206"/>
  <c r="Y202"/>
  <c r="Y198"/>
  <c r="Y194"/>
  <c r="Y190"/>
  <c r="Y186"/>
  <c r="Y182"/>
  <c r="Y178"/>
  <c r="Y174"/>
  <c r="Y170"/>
  <c r="Y166"/>
  <c r="Y162"/>
  <c r="Y158"/>
  <c r="Y154"/>
  <c r="Y150"/>
  <c r="Y146"/>
  <c r="Y142"/>
  <c r="Y138"/>
  <c r="Y134"/>
  <c r="Y130"/>
  <c r="Y126"/>
  <c r="Y122"/>
  <c r="Y118"/>
  <c r="Y114"/>
  <c r="Y110"/>
  <c r="Y106"/>
  <c r="Y102"/>
  <c r="Y98"/>
  <c r="Y94"/>
  <c r="Y90"/>
  <c r="Y86"/>
  <c r="Y82"/>
  <c r="Y78"/>
  <c r="Y74"/>
  <c r="Y70"/>
  <c r="Y66"/>
  <c r="Y62"/>
  <c r="Y58"/>
  <c r="Y54"/>
  <c r="Y50"/>
  <c r="Y46"/>
  <c r="Y42"/>
  <c r="Y38"/>
  <c r="AB205"/>
  <c r="O202" i="24" s="1"/>
  <c r="AB201" i="17"/>
  <c r="O198" i="24" s="1"/>
  <c r="AB197" i="17"/>
  <c r="O194" i="24" s="1"/>
  <c r="AB73" i="17"/>
  <c r="O70" i="24" s="1"/>
  <c r="AB69" i="17"/>
  <c r="O66" i="24" s="1"/>
  <c r="AB65" i="17"/>
  <c r="O62" i="24" s="1"/>
  <c r="AB61" i="17"/>
  <c r="O58" i="24" s="1"/>
  <c r="V37" i="17"/>
  <c r="V25"/>
  <c r="V21"/>
  <c r="V17"/>
  <c r="I204" i="2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AB194" i="17"/>
  <c r="O191" i="24" s="1"/>
  <c r="AB178" i="17"/>
  <c r="O175" i="24" s="1"/>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R206" i="17"/>
  <c r="R202"/>
  <c r="R198"/>
  <c r="R194"/>
  <c r="R190"/>
  <c r="R186"/>
  <c r="R182"/>
  <c r="R178"/>
  <c r="R174"/>
  <c r="R170"/>
  <c r="R166"/>
  <c r="R162"/>
  <c r="R158"/>
  <c r="R154"/>
  <c r="R150"/>
  <c r="R142"/>
  <c r="R134"/>
  <c r="R126"/>
  <c r="R118"/>
  <c r="R110"/>
  <c r="R102"/>
  <c r="R94"/>
  <c r="R86"/>
  <c r="R78"/>
  <c r="R70"/>
  <c r="R62"/>
  <c r="R54"/>
  <c r="R46"/>
  <c r="R38"/>
  <c r="R30"/>
  <c r="AB207"/>
  <c r="O204" i="24" s="1"/>
  <c r="AB203" i="17"/>
  <c r="O200" i="24" s="1"/>
  <c r="AB199" i="17"/>
  <c r="O196" i="24" s="1"/>
  <c r="V111" i="17"/>
  <c r="W111" s="1"/>
  <c r="P108" i="24" s="1"/>
  <c r="AB75" i="17"/>
  <c r="O72" i="24" s="1"/>
  <c r="AB71" i="17"/>
  <c r="O68" i="24" s="1"/>
  <c r="AB67" i="17"/>
  <c r="O64" i="24" s="1"/>
  <c r="AB63" i="17"/>
  <c r="O60" i="24" s="1"/>
  <c r="AB59" i="17"/>
  <c r="O56" i="24" s="1"/>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AB196" i="17"/>
  <c r="O193" i="24" s="1"/>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O26" i="17"/>
  <c r="O10"/>
  <c r="V53"/>
  <c r="W53" s="1"/>
  <c r="P50" i="24" s="1"/>
  <c r="V15" i="17"/>
  <c r="V13"/>
  <c r="F202" i="24"/>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9" i="22"/>
  <c r="G8"/>
  <c r="G7"/>
  <c r="AL5" i="10"/>
  <c r="AK5"/>
  <c r="AJ5"/>
  <c r="AI4"/>
  <c r="AH4"/>
  <c r="AG4"/>
  <c r="AF5"/>
  <c r="AE5"/>
  <c r="AD5"/>
  <c r="AC5"/>
  <c r="AB4"/>
  <c r="AA4"/>
  <c r="Z4"/>
  <c r="Y5"/>
  <c r="X5"/>
  <c r="W5"/>
  <c r="V5"/>
  <c r="X4"/>
  <c r="V4"/>
  <c r="U4"/>
  <c r="T4"/>
  <c r="S4"/>
  <c r="R5"/>
  <c r="Q5"/>
  <c r="N3"/>
  <c r="G6" i="22"/>
  <c r="K4" i="10"/>
  <c r="J4"/>
  <c r="I4"/>
  <c r="H4"/>
  <c r="G4"/>
  <c r="F4"/>
  <c r="E4"/>
  <c r="D4"/>
  <c r="B4"/>
  <c r="C4"/>
  <c r="A2"/>
  <c r="A3"/>
  <c r="G17" i="22"/>
  <c r="G16"/>
  <c r="G15"/>
  <c r="G14"/>
  <c r="X15" i="28" l="1"/>
  <c r="M15"/>
  <c r="M17"/>
  <c r="X17"/>
  <c r="X37"/>
  <c r="M37"/>
  <c r="X28"/>
  <c r="M28"/>
  <c r="X23"/>
  <c r="M23"/>
  <c r="X9"/>
  <c r="M9"/>
  <c r="X32"/>
  <c r="M32"/>
  <c r="X204"/>
  <c r="X200"/>
  <c r="X196"/>
  <c r="X192"/>
  <c r="X188"/>
  <c r="X184"/>
  <c r="X180"/>
  <c r="X176"/>
  <c r="X172"/>
  <c r="X168"/>
  <c r="X164"/>
  <c r="X160"/>
  <c r="X156"/>
  <c r="X152"/>
  <c r="X148"/>
  <c r="X144"/>
  <c r="X140"/>
  <c r="X136"/>
  <c r="X132"/>
  <c r="X128"/>
  <c r="X124"/>
  <c r="X120"/>
  <c r="X116"/>
  <c r="X112"/>
  <c r="X108"/>
  <c r="X104"/>
  <c r="X100"/>
  <c r="X96"/>
  <c r="X92"/>
  <c r="X88"/>
  <c r="X84"/>
  <c r="X80"/>
  <c r="X76"/>
  <c r="X72"/>
  <c r="X68"/>
  <c r="X64"/>
  <c r="X60"/>
  <c r="X56"/>
  <c r="X52"/>
  <c r="X48"/>
  <c r="X44"/>
  <c r="X40"/>
  <c r="P36"/>
  <c r="P32"/>
  <c r="Q32" s="1"/>
  <c r="U32" s="1"/>
  <c r="P28"/>
  <c r="P24"/>
  <c r="P20"/>
  <c r="P16"/>
  <c r="P12"/>
  <c r="M31"/>
  <c r="X31"/>
  <c r="X33"/>
  <c r="M33"/>
  <c r="X24"/>
  <c r="M24"/>
  <c r="X25"/>
  <c r="M25"/>
  <c r="X11"/>
  <c r="M11"/>
  <c r="X13"/>
  <c r="M13"/>
  <c r="M8"/>
  <c r="Q8" s="1"/>
  <c r="U8" s="1"/>
  <c r="X8"/>
  <c r="M7"/>
  <c r="Q7" s="1"/>
  <c r="V8"/>
  <c r="W8" s="1"/>
  <c r="Y8" s="1"/>
  <c r="V167"/>
  <c r="V127"/>
  <c r="V95"/>
  <c r="V50"/>
  <c r="V179"/>
  <c r="V147"/>
  <c r="V115"/>
  <c r="V83"/>
  <c r="V54"/>
  <c r="V45"/>
  <c r="V30"/>
  <c r="W30" s="1"/>
  <c r="V73"/>
  <c r="V188"/>
  <c r="V156"/>
  <c r="V124"/>
  <c r="V61"/>
  <c r="V168"/>
  <c r="V92"/>
  <c r="V186"/>
  <c r="V154"/>
  <c r="V122"/>
  <c r="V90"/>
  <c r="V60"/>
  <c r="V96"/>
  <c r="V166"/>
  <c r="V134"/>
  <c r="V102"/>
  <c r="V48"/>
  <c r="V80"/>
  <c r="V47"/>
  <c r="V79"/>
  <c r="V29"/>
  <c r="W29" s="1"/>
  <c r="V181"/>
  <c r="V149"/>
  <c r="V117"/>
  <c r="V85"/>
  <c r="V36"/>
  <c r="V159"/>
  <c r="V58"/>
  <c r="V49"/>
  <c r="V51"/>
  <c r="V10"/>
  <c r="W10" s="1"/>
  <c r="V201"/>
  <c r="V169"/>
  <c r="V137"/>
  <c r="V105"/>
  <c r="V24"/>
  <c r="V187"/>
  <c r="V200"/>
  <c r="V198"/>
  <c r="V183"/>
  <c r="V135"/>
  <c r="V103"/>
  <c r="V31"/>
  <c r="W31" s="1"/>
  <c r="V57"/>
  <c r="V155"/>
  <c r="V123"/>
  <c r="V91"/>
  <c r="V46"/>
  <c r="V78"/>
  <c r="V14"/>
  <c r="W14" s="1"/>
  <c r="V65"/>
  <c r="V196"/>
  <c r="V164"/>
  <c r="V132"/>
  <c r="V100"/>
  <c r="V176"/>
  <c r="V128"/>
  <c r="V194"/>
  <c r="V162"/>
  <c r="V130"/>
  <c r="V98"/>
  <c r="V52"/>
  <c r="V112"/>
  <c r="V174"/>
  <c r="V142"/>
  <c r="V110"/>
  <c r="V40"/>
  <c r="V72"/>
  <c r="V39"/>
  <c r="V71"/>
  <c r="V13"/>
  <c r="W13" s="1"/>
  <c r="V189"/>
  <c r="V157"/>
  <c r="V125"/>
  <c r="V93"/>
  <c r="V32"/>
  <c r="V43"/>
  <c r="V75"/>
  <c r="V37"/>
  <c r="W37" s="1"/>
  <c r="V177"/>
  <c r="V145"/>
  <c r="V113"/>
  <c r="V12"/>
  <c r="W12" s="1"/>
  <c r="V152"/>
  <c r="V120"/>
  <c r="V195"/>
  <c r="V25"/>
  <c r="W25" s="1"/>
  <c r="V206"/>
  <c r="V199"/>
  <c r="V143"/>
  <c r="V111"/>
  <c r="V15"/>
  <c r="W15" s="1"/>
  <c r="V41"/>
  <c r="V163"/>
  <c r="V131"/>
  <c r="V99"/>
  <c r="V38"/>
  <c r="V70"/>
  <c r="V191"/>
  <c r="V33"/>
  <c r="W33" s="1"/>
  <c r="V204"/>
  <c r="V172"/>
  <c r="V140"/>
  <c r="V108"/>
  <c r="V77"/>
  <c r="V144"/>
  <c r="V202"/>
  <c r="V170"/>
  <c r="V138"/>
  <c r="V106"/>
  <c r="V44"/>
  <c r="V76"/>
  <c r="V182"/>
  <c r="V150"/>
  <c r="V118"/>
  <c r="V86"/>
  <c r="V64"/>
  <c r="V27"/>
  <c r="W27" s="1"/>
  <c r="V63"/>
  <c r="V34"/>
  <c r="W34" s="1"/>
  <c r="V197"/>
  <c r="V165"/>
  <c r="V133"/>
  <c r="V101"/>
  <c r="V20"/>
  <c r="W20" s="1"/>
  <c r="V175"/>
  <c r="V42"/>
  <c r="V74"/>
  <c r="V35"/>
  <c r="W35" s="1"/>
  <c r="V67"/>
  <c r="V21"/>
  <c r="W21" s="1"/>
  <c r="V185"/>
  <c r="V153"/>
  <c r="V121"/>
  <c r="V89"/>
  <c r="V203"/>
  <c r="V9"/>
  <c r="W9" s="1"/>
  <c r="V184"/>
  <c r="V207"/>
  <c r="V151"/>
  <c r="V119"/>
  <c r="V87"/>
  <c r="V66"/>
  <c r="V171"/>
  <c r="V139"/>
  <c r="V107"/>
  <c r="V23"/>
  <c r="W23" s="1"/>
  <c r="V62"/>
  <c r="V53"/>
  <c r="V17"/>
  <c r="W17" s="1"/>
  <c r="V81"/>
  <c r="V180"/>
  <c r="V148"/>
  <c r="V116"/>
  <c r="V69"/>
  <c r="V160"/>
  <c r="V84"/>
  <c r="V178"/>
  <c r="V146"/>
  <c r="V114"/>
  <c r="V82"/>
  <c r="V68"/>
  <c r="V88"/>
  <c r="V158"/>
  <c r="V126"/>
  <c r="V94"/>
  <c r="V56"/>
  <c r="V11"/>
  <c r="W11" s="1"/>
  <c r="V55"/>
  <c r="V18"/>
  <c r="W18" s="1"/>
  <c r="V205"/>
  <c r="V173"/>
  <c r="V141"/>
  <c r="V109"/>
  <c r="V16"/>
  <c r="W16" s="1"/>
  <c r="V19"/>
  <c r="W19" s="1"/>
  <c r="V59"/>
  <c r="V26"/>
  <c r="W26" s="1"/>
  <c r="V193"/>
  <c r="V161"/>
  <c r="V129"/>
  <c r="V97"/>
  <c r="V28"/>
  <c r="W28" s="1"/>
  <c r="V136"/>
  <c r="V104"/>
  <c r="V22"/>
  <c r="W22" s="1"/>
  <c r="V192"/>
  <c r="V190"/>
  <c r="X205"/>
  <c r="X201"/>
  <c r="X197"/>
  <c r="X193"/>
  <c r="X189"/>
  <c r="X185"/>
  <c r="X181"/>
  <c r="X177"/>
  <c r="X173"/>
  <c r="X169"/>
  <c r="X165"/>
  <c r="X161"/>
  <c r="X157"/>
  <c r="X153"/>
  <c r="X149"/>
  <c r="X145"/>
  <c r="X141"/>
  <c r="X137"/>
  <c r="X133"/>
  <c r="X129"/>
  <c r="X125"/>
  <c r="X121"/>
  <c r="X117"/>
  <c r="X113"/>
  <c r="X109"/>
  <c r="X105"/>
  <c r="X101"/>
  <c r="X97"/>
  <c r="X93"/>
  <c r="X89"/>
  <c r="X85"/>
  <c r="X81"/>
  <c r="X77"/>
  <c r="X73"/>
  <c r="X69"/>
  <c r="X65"/>
  <c r="X61"/>
  <c r="X57"/>
  <c r="X53"/>
  <c r="X49"/>
  <c r="X45"/>
  <c r="X41"/>
  <c r="P37"/>
  <c r="P33"/>
  <c r="Q33" s="1"/>
  <c r="U33" s="1"/>
  <c r="P29"/>
  <c r="P25"/>
  <c r="P21"/>
  <c r="P17"/>
  <c r="P13"/>
  <c r="Q13" s="1"/>
  <c r="U13" s="1"/>
  <c r="P9"/>
  <c r="W24"/>
  <c r="X14"/>
  <c r="M14"/>
  <c r="X19"/>
  <c r="M19"/>
  <c r="X10"/>
  <c r="M10"/>
  <c r="M27"/>
  <c r="X27"/>
  <c r="X18"/>
  <c r="M18"/>
  <c r="M29"/>
  <c r="X29"/>
  <c r="M20"/>
  <c r="Q20" s="1"/>
  <c r="U20" s="1"/>
  <c r="X20"/>
  <c r="X206"/>
  <c r="X202"/>
  <c r="X198"/>
  <c r="X194"/>
  <c r="X190"/>
  <c r="X186"/>
  <c r="X182"/>
  <c r="X178"/>
  <c r="X174"/>
  <c r="X170"/>
  <c r="X166"/>
  <c r="X162"/>
  <c r="X158"/>
  <c r="X154"/>
  <c r="X150"/>
  <c r="X146"/>
  <c r="X142"/>
  <c r="X138"/>
  <c r="X134"/>
  <c r="X130"/>
  <c r="X126"/>
  <c r="X122"/>
  <c r="X118"/>
  <c r="X114"/>
  <c r="X110"/>
  <c r="X106"/>
  <c r="X102"/>
  <c r="X98"/>
  <c r="X94"/>
  <c r="X90"/>
  <c r="X86"/>
  <c r="X82"/>
  <c r="X78"/>
  <c r="X74"/>
  <c r="X70"/>
  <c r="X66"/>
  <c r="X62"/>
  <c r="X58"/>
  <c r="X54"/>
  <c r="X50"/>
  <c r="X46"/>
  <c r="X42"/>
  <c r="X38"/>
  <c r="P34"/>
  <c r="P30"/>
  <c r="P26"/>
  <c r="P22"/>
  <c r="P18"/>
  <c r="P14"/>
  <c r="P10"/>
  <c r="X30"/>
  <c r="M30"/>
  <c r="Q30" s="1"/>
  <c r="U30" s="1"/>
  <c r="X35"/>
  <c r="M35"/>
  <c r="M26"/>
  <c r="Q26" s="1"/>
  <c r="U26" s="1"/>
  <c r="X26"/>
  <c r="X21"/>
  <c r="M21"/>
  <c r="Q21" s="1"/>
  <c r="U21" s="1"/>
  <c r="X12"/>
  <c r="M12"/>
  <c r="X22"/>
  <c r="M22"/>
  <c r="X34"/>
  <c r="M34"/>
  <c r="Q34" s="1"/>
  <c r="U34" s="1"/>
  <c r="X16"/>
  <c r="M16"/>
  <c r="M36"/>
  <c r="Q36" s="1"/>
  <c r="U36" s="1"/>
  <c r="X36"/>
  <c r="T7"/>
  <c r="U7" s="1"/>
  <c r="X207"/>
  <c r="X203"/>
  <c r="X199"/>
  <c r="X195"/>
  <c r="X191"/>
  <c r="X187"/>
  <c r="X183"/>
  <c r="X179"/>
  <c r="X175"/>
  <c r="X171"/>
  <c r="X167"/>
  <c r="X163"/>
  <c r="X159"/>
  <c r="X155"/>
  <c r="X151"/>
  <c r="X147"/>
  <c r="X143"/>
  <c r="X139"/>
  <c r="X135"/>
  <c r="X131"/>
  <c r="X127"/>
  <c r="X123"/>
  <c r="X119"/>
  <c r="X115"/>
  <c r="X111"/>
  <c r="X107"/>
  <c r="X103"/>
  <c r="X99"/>
  <c r="X95"/>
  <c r="X91"/>
  <c r="X87"/>
  <c r="X83"/>
  <c r="X79"/>
  <c r="X75"/>
  <c r="X71"/>
  <c r="X67"/>
  <c r="X63"/>
  <c r="X59"/>
  <c r="X55"/>
  <c r="X51"/>
  <c r="X47"/>
  <c r="X43"/>
  <c r="X39"/>
  <c r="P35"/>
  <c r="Q35" s="1"/>
  <c r="U35" s="1"/>
  <c r="P31"/>
  <c r="Q31" s="1"/>
  <c r="U31" s="1"/>
  <c r="P27"/>
  <c r="Q27" s="1"/>
  <c r="U27" s="1"/>
  <c r="P23"/>
  <c r="P19"/>
  <c r="P15"/>
  <c r="Q15" s="1"/>
  <c r="U15" s="1"/>
  <c r="P11"/>
  <c r="Q11" s="1"/>
  <c r="U11" s="1"/>
  <c r="Y11" s="1"/>
  <c r="W32"/>
  <c r="W36"/>
  <c r="E52" i="26"/>
  <c r="D52"/>
  <c r="C52"/>
  <c r="L52"/>
  <c r="H52"/>
  <c r="G52"/>
  <c r="K52"/>
  <c r="A49"/>
  <c r="A50" s="1"/>
  <c r="A51" s="1"/>
  <c r="A52" s="1"/>
  <c r="BY7" i="17"/>
  <c r="AB47" i="27"/>
  <c r="E84"/>
  <c r="O83"/>
  <c r="K81"/>
  <c r="C81"/>
  <c r="J83"/>
  <c r="M81"/>
  <c r="E81"/>
  <c r="F88"/>
  <c r="E87"/>
  <c r="M84"/>
  <c r="E83"/>
  <c r="O81"/>
  <c r="G81"/>
  <c r="K88"/>
  <c r="I81"/>
  <c r="B81"/>
  <c r="AH38" i="26"/>
  <c r="AH39" s="1"/>
  <c r="E96"/>
  <c r="O91"/>
  <c r="I89"/>
  <c r="B89"/>
  <c r="M93"/>
  <c r="J91"/>
  <c r="K89"/>
  <c r="C89"/>
  <c r="E91"/>
  <c r="M89"/>
  <c r="E89"/>
  <c r="E93"/>
  <c r="O89"/>
  <c r="G89"/>
  <c r="K83"/>
  <c r="A53"/>
  <c r="A54" s="1"/>
  <c r="A55" s="1"/>
  <c r="A56" s="1"/>
  <c r="A57" s="1"/>
  <c r="A58" s="1"/>
  <c r="A59" s="1"/>
  <c r="A60" s="1"/>
  <c r="A61" s="1"/>
  <c r="A62" s="1"/>
  <c r="A63" s="1"/>
  <c r="A64" s="1"/>
  <c r="A65" s="1"/>
  <c r="C80"/>
  <c r="BC7" i="17"/>
  <c r="BG7" s="1"/>
  <c r="CM193"/>
  <c r="CY89"/>
  <c r="CX29"/>
  <c r="CY29" s="1"/>
  <c r="DI109"/>
  <c r="DG189"/>
  <c r="DI177"/>
  <c r="CN69"/>
  <c r="CM176"/>
  <c r="CY171"/>
  <c r="CW89"/>
  <c r="DG109"/>
  <c r="DI157"/>
  <c r="DG177"/>
  <c r="CX41"/>
  <c r="DG157"/>
  <c r="DG207"/>
  <c r="CN117"/>
  <c r="G83" i="26"/>
  <c r="AK7" i="17"/>
  <c r="AO7" s="1"/>
  <c r="DR7" s="1"/>
  <c r="DI173"/>
  <c r="DI175"/>
  <c r="CY153"/>
  <c r="DG85"/>
  <c r="CM124"/>
  <c r="CM197"/>
  <c r="CY41"/>
  <c r="CW169"/>
  <c r="DI125"/>
  <c r="DH81"/>
  <c r="DI97"/>
  <c r="DG61"/>
  <c r="DI101"/>
  <c r="DG149"/>
  <c r="CN197"/>
  <c r="CN160"/>
  <c r="C83" i="26"/>
  <c r="F97"/>
  <c r="K82"/>
  <c r="CM160" i="17"/>
  <c r="CM33"/>
  <c r="CM85"/>
  <c r="CM141"/>
  <c r="CW31"/>
  <c r="CX91"/>
  <c r="CY169"/>
  <c r="DH117"/>
  <c r="DI149"/>
  <c r="DI89"/>
  <c r="E73" i="26"/>
  <c r="E74"/>
  <c r="CM173" i="17"/>
  <c r="CM205"/>
  <c r="CY67"/>
  <c r="CN85"/>
  <c r="C82" i="26"/>
  <c r="AA47" i="27"/>
  <c r="DH161" i="17"/>
  <c r="DH193"/>
  <c r="CM60"/>
  <c r="CW63"/>
  <c r="DH93"/>
  <c r="DG145"/>
  <c r="CY203"/>
  <c r="DI113"/>
  <c r="CM32"/>
  <c r="CW53"/>
  <c r="CY121"/>
  <c r="CW153"/>
  <c r="DG173"/>
  <c r="DG79"/>
  <c r="CM156"/>
  <c r="CM192"/>
  <c r="DG29"/>
  <c r="DG113"/>
  <c r="DI145"/>
  <c r="DH201"/>
  <c r="CM44"/>
  <c r="CX63"/>
  <c r="CW203"/>
  <c r="DH129"/>
  <c r="DH133"/>
  <c r="U47" i="27"/>
  <c r="X47"/>
  <c r="M51" i="26"/>
  <c r="E64" i="27"/>
  <c r="C75"/>
  <c r="L73"/>
  <c r="N65"/>
  <c r="G73"/>
  <c r="L75"/>
  <c r="D73"/>
  <c r="G74"/>
  <c r="E67"/>
  <c r="G76"/>
  <c r="E68"/>
  <c r="E66"/>
  <c r="H73"/>
  <c r="C65"/>
  <c r="B88" s="1"/>
  <c r="K74"/>
  <c r="E73"/>
  <c r="K76"/>
  <c r="E75"/>
  <c r="H76"/>
  <c r="E76"/>
  <c r="E63"/>
  <c r="H65"/>
  <c r="C76"/>
  <c r="L74"/>
  <c r="L76"/>
  <c r="D74"/>
  <c r="G75"/>
  <c r="N67"/>
  <c r="D75"/>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D76"/>
  <c r="K73"/>
  <c r="N66"/>
  <c r="H74"/>
  <c r="K75"/>
  <c r="E74"/>
  <c r="C73"/>
  <c r="H75"/>
  <c r="AD68"/>
  <c r="F76"/>
  <c r="C74"/>
  <c r="S47"/>
  <c r="F80" i="26"/>
  <c r="F43" i="27"/>
  <c r="W47"/>
  <c r="T47"/>
  <c r="E84" i="26"/>
  <c r="F84"/>
  <c r="K84"/>
  <c r="G84"/>
  <c r="C84"/>
  <c r="L84"/>
  <c r="H84"/>
  <c r="D84"/>
  <c r="C71"/>
  <c r="B97" s="1"/>
  <c r="L83"/>
  <c r="N72"/>
  <c r="L82"/>
  <c r="E70"/>
  <c r="E80"/>
  <c r="H82"/>
  <c r="E82"/>
  <c r="N71"/>
  <c r="D80"/>
  <c r="E69"/>
  <c r="L80"/>
  <c r="L85" s="1"/>
  <c r="N73"/>
  <c r="AH71" s="1"/>
  <c r="AG72" s="1"/>
  <c r="K80"/>
  <c r="K85" s="1"/>
  <c r="E72"/>
  <c r="K97"/>
  <c r="D83"/>
  <c r="D82"/>
  <c r="H80"/>
  <c r="H71"/>
  <c r="N107"/>
  <c r="A67"/>
  <c r="A68" s="1"/>
  <c r="A69" s="1"/>
  <c r="A70" s="1"/>
  <c r="A71" s="1"/>
  <c r="A72" s="1"/>
  <c r="A73" s="1"/>
  <c r="A74" s="1"/>
  <c r="A75" s="1"/>
  <c r="A76" s="1"/>
  <c r="A77" s="1"/>
  <c r="A78" s="1"/>
  <c r="A79" s="1"/>
  <c r="A80" s="1"/>
  <c r="A82" s="1"/>
  <c r="A83" s="1"/>
  <c r="A84" s="1"/>
  <c r="A85" s="1"/>
  <c r="A86" s="1"/>
  <c r="A87" s="1"/>
  <c r="A88" s="1"/>
  <c r="A89" s="1"/>
  <c r="A90" s="1"/>
  <c r="A91" s="1"/>
  <c r="A92" s="1"/>
  <c r="A93" s="1"/>
  <c r="A94" s="1"/>
  <c r="A95" s="1"/>
  <c r="A96" s="1"/>
  <c r="E83"/>
  <c r="H83"/>
  <c r="G82"/>
  <c r="G80"/>
  <c r="DI73" i="17"/>
  <c r="AI7" i="26"/>
  <c r="AI9"/>
  <c r="M18"/>
  <c r="I18"/>
  <c r="AO8" i="17"/>
  <c r="AH7" i="26"/>
  <c r="AH9"/>
  <c r="BU61" i="17"/>
  <c r="CM172"/>
  <c r="CM204"/>
  <c r="CW36"/>
  <c r="CX155"/>
  <c r="CY53"/>
  <c r="CW121"/>
  <c r="DH65"/>
  <c r="DI85"/>
  <c r="CM77"/>
  <c r="CM161"/>
  <c r="DI93"/>
  <c r="DG129"/>
  <c r="DI161"/>
  <c r="DG193"/>
  <c r="DG65"/>
  <c r="DG133"/>
  <c r="DI201"/>
  <c r="CM65"/>
  <c r="DH153"/>
  <c r="DG205"/>
  <c r="BU57"/>
  <c r="BU69"/>
  <c r="DI205"/>
  <c r="BU89"/>
  <c r="CO180"/>
  <c r="CM180"/>
  <c r="V69"/>
  <c r="W69" s="1"/>
  <c r="P66" i="24" s="1"/>
  <c r="AT75" i="17"/>
  <c r="Q72" i="24" s="1"/>
  <c r="AT99" i="17"/>
  <c r="Q96" i="24" s="1"/>
  <c r="AG154" i="17"/>
  <c r="AR173"/>
  <c r="AG189"/>
  <c r="AR19"/>
  <c r="AN145"/>
  <c r="AO145" s="1"/>
  <c r="R142" i="24" s="1"/>
  <c r="AR157" i="17"/>
  <c r="AN153"/>
  <c r="AO153" s="1"/>
  <c r="R150" i="24" s="1"/>
  <c r="AN155" i="17"/>
  <c r="AO155" s="1"/>
  <c r="R152" i="24" s="1"/>
  <c r="AN13" i="17"/>
  <c r="AN41"/>
  <c r="AO41" s="1"/>
  <c r="R38" i="24" s="1"/>
  <c r="AN73" i="17"/>
  <c r="AO73" s="1"/>
  <c r="R70" i="24" s="1"/>
  <c r="AR85" i="17"/>
  <c r="BB198"/>
  <c r="BB206"/>
  <c r="BF104"/>
  <c r="BG104" s="1"/>
  <c r="T101" i="24" s="1"/>
  <c r="CN96" i="17"/>
  <c r="CN192"/>
  <c r="CN77"/>
  <c r="V23"/>
  <c r="V73"/>
  <c r="W73" s="1"/>
  <c r="P70" i="24" s="1"/>
  <c r="AT127" i="17"/>
  <c r="Q124" i="24" s="1"/>
  <c r="AN167" i="17"/>
  <c r="AO167" s="1"/>
  <c r="R164" i="24" s="1"/>
  <c r="AT175" i="17"/>
  <c r="Q172" i="24" s="1"/>
  <c r="AN137" i="17"/>
  <c r="AO137" s="1"/>
  <c r="R134" i="24" s="1"/>
  <c r="AT165" i="17"/>
  <c r="Q162" i="24" s="1"/>
  <c r="AT173" i="17"/>
  <c r="Q170" i="24" s="1"/>
  <c r="AJ134" i="17"/>
  <c r="AJ159"/>
  <c r="AJ168"/>
  <c r="AJ170"/>
  <c r="AJ175"/>
  <c r="AN185"/>
  <c r="AO185" s="1"/>
  <c r="R182" i="24" s="1"/>
  <c r="AN205" i="17"/>
  <c r="AO205" s="1"/>
  <c r="R202" i="24" s="1"/>
  <c r="AG152" i="17"/>
  <c r="AJ182"/>
  <c r="AG23"/>
  <c r="AG43"/>
  <c r="AG63"/>
  <c r="AG87"/>
  <c r="AG42"/>
  <c r="AG62"/>
  <c r="BL41"/>
  <c r="S38" i="24" s="1"/>
  <c r="BL57" i="17"/>
  <c r="S54" i="24" s="1"/>
  <c r="AY126" i="17"/>
  <c r="AY141"/>
  <c r="AY158"/>
  <c r="AY172"/>
  <c r="AY188"/>
  <c r="AY200"/>
  <c r="CB15"/>
  <c r="CN169"/>
  <c r="CN173"/>
  <c r="AT143"/>
  <c r="Q140" i="24" s="1"/>
  <c r="AN161" i="17"/>
  <c r="AO161" s="1"/>
  <c r="R158" i="24" s="1"/>
  <c r="AN177" i="17"/>
  <c r="AO177" s="1"/>
  <c r="R174" i="24" s="1"/>
  <c r="AN179" i="17"/>
  <c r="AO179" s="1"/>
  <c r="R176" i="24" s="1"/>
  <c r="AR31" i="17"/>
  <c r="AR51"/>
  <c r="AR55"/>
  <c r="AR83"/>
  <c r="AR163"/>
  <c r="AN121"/>
  <c r="AO121" s="1"/>
  <c r="R118" i="24" s="1"/>
  <c r="AN123" i="17"/>
  <c r="AO123" s="1"/>
  <c r="R120" i="24" s="1"/>
  <c r="AR145" i="17"/>
  <c r="AR169"/>
  <c r="AN25"/>
  <c r="AR57"/>
  <c r="AR93"/>
  <c r="BB121"/>
  <c r="BF133"/>
  <c r="BG133" s="1"/>
  <c r="T130" i="24" s="1"/>
  <c r="BB153" i="17"/>
  <c r="BJ49"/>
  <c r="BJ65"/>
  <c r="BJ81"/>
  <c r="BJ157"/>
  <c r="BJ164"/>
  <c r="BJ180"/>
  <c r="BB201"/>
  <c r="BF139"/>
  <c r="BG139" s="1"/>
  <c r="T136" i="24" s="1"/>
  <c r="BJ168" i="17"/>
  <c r="BJ172"/>
  <c r="BJ182"/>
  <c r="BJ184"/>
  <c r="BJ188"/>
  <c r="BJ23"/>
  <c r="BJ27"/>
  <c r="BJ35"/>
  <c r="BJ59"/>
  <c r="BJ67"/>
  <c r="BF157"/>
  <c r="BG157" s="1"/>
  <c r="T154" i="24" s="1"/>
  <c r="DG41" i="17"/>
  <c r="CW57"/>
  <c r="CX32"/>
  <c r="CY32" s="1"/>
  <c r="CW181"/>
  <c r="DH98"/>
  <c r="BQ16"/>
  <c r="BQ32"/>
  <c r="CB134"/>
  <c r="CB184"/>
  <c r="CB13"/>
  <c r="CB29"/>
  <c r="BQ53"/>
  <c r="BU77"/>
  <c r="BU97"/>
  <c r="DG71"/>
  <c r="CN161"/>
  <c r="E57" i="24"/>
  <c r="DR60" i="17"/>
  <c r="N57" i="24" s="1"/>
  <c r="E73"/>
  <c r="DR76" i="17"/>
  <c r="N73" i="24" s="1"/>
  <c r="E121"/>
  <c r="DR124" i="17"/>
  <c r="N121" i="24" s="1"/>
  <c r="E185"/>
  <c r="DR188" i="17"/>
  <c r="N185" i="24" s="1"/>
  <c r="E60"/>
  <c r="DR63" i="17"/>
  <c r="E92" i="24"/>
  <c r="DR95" i="17"/>
  <c r="N92" i="24" s="1"/>
  <c r="E140"/>
  <c r="DR143" i="17"/>
  <c r="N140" i="24" s="1"/>
  <c r="E172"/>
  <c r="DR175" i="17"/>
  <c r="N172" i="24" s="1"/>
  <c r="E204"/>
  <c r="DR207" i="17"/>
  <c r="E51" i="24"/>
  <c r="DR54" i="17"/>
  <c r="N51" i="24" s="1"/>
  <c r="E83"/>
  <c r="DR86" i="17"/>
  <c r="N83" i="24" s="1"/>
  <c r="E115"/>
  <c r="DR118" i="17"/>
  <c r="N115" i="24" s="1"/>
  <c r="E131"/>
  <c r="DR134" i="17"/>
  <c r="E163" i="24"/>
  <c r="DR166" i="17"/>
  <c r="N163" i="24" s="1"/>
  <c r="E195"/>
  <c r="DR198" i="17"/>
  <c r="N195" i="24" s="1"/>
  <c r="E42"/>
  <c r="DR45" i="17"/>
  <c r="N42" i="24" s="1"/>
  <c r="E74"/>
  <c r="DR77" i="17"/>
  <c r="N74" i="24" s="1"/>
  <c r="E106"/>
  <c r="DR109" i="17"/>
  <c r="N106" i="24" s="1"/>
  <c r="E154"/>
  <c r="DR157" i="17"/>
  <c r="N154" i="24" s="1"/>
  <c r="E170"/>
  <c r="DR173" i="17"/>
  <c r="N170" i="24" s="1"/>
  <c r="CD188" i="17"/>
  <c r="U185" i="24" s="1"/>
  <c r="BX188" i="17"/>
  <c r="BY188" s="1"/>
  <c r="V185" i="24" s="1"/>
  <c r="CB188" i="17"/>
  <c r="CD200"/>
  <c r="U197" i="24" s="1"/>
  <c r="BX200" i="17"/>
  <c r="BY200" s="1"/>
  <c r="V197" i="24" s="1"/>
  <c r="CB88" i="17"/>
  <c r="CB39"/>
  <c r="BQ39"/>
  <c r="CB43"/>
  <c r="BQ43"/>
  <c r="BU43" s="1"/>
  <c r="CB47"/>
  <c r="BQ47"/>
  <c r="BU47" s="1"/>
  <c r="BX51"/>
  <c r="BY51" s="1"/>
  <c r="V48" i="24" s="1"/>
  <c r="CD51" i="17"/>
  <c r="U48" i="24" s="1"/>
  <c r="CB51" i="17"/>
  <c r="BQ51"/>
  <c r="BU51" s="1"/>
  <c r="CB55"/>
  <c r="BQ55"/>
  <c r="CB59"/>
  <c r="BQ59"/>
  <c r="BU59" s="1"/>
  <c r="CB63"/>
  <c r="BQ63"/>
  <c r="BT67"/>
  <c r="BU67" s="1"/>
  <c r="CB67"/>
  <c r="BX71"/>
  <c r="BY71" s="1"/>
  <c r="V68" i="24" s="1"/>
  <c r="CD71" i="17"/>
  <c r="U68" i="24" s="1"/>
  <c r="CB71" i="17"/>
  <c r="BQ71"/>
  <c r="BU71" s="1"/>
  <c r="CB75"/>
  <c r="BQ75"/>
  <c r="CB79"/>
  <c r="BQ79"/>
  <c r="BU79" s="1"/>
  <c r="CB83"/>
  <c r="BQ83"/>
  <c r="BQ107"/>
  <c r="CB135"/>
  <c r="BQ139"/>
  <c r="CB139"/>
  <c r="CD151"/>
  <c r="U148" i="24" s="1"/>
  <c r="BX151" i="17"/>
  <c r="BY151" s="1"/>
  <c r="V148" i="24" s="1"/>
  <c r="CD167" i="17"/>
  <c r="U164" i="24" s="1"/>
  <c r="BX167" i="17"/>
  <c r="BY167" s="1"/>
  <c r="V164" i="24" s="1"/>
  <c r="CD181" i="17"/>
  <c r="U178" i="24" s="1"/>
  <c r="BX181" i="17"/>
  <c r="BY181" s="1"/>
  <c r="V178" i="24" s="1"/>
  <c r="BQ86" i="17"/>
  <c r="BU86" s="1"/>
  <c r="CD90"/>
  <c r="U87" i="24" s="1"/>
  <c r="BX90" i="17"/>
  <c r="BY90" s="1"/>
  <c r="V87" i="24" s="1"/>
  <c r="CW197" i="17"/>
  <c r="CX197"/>
  <c r="CY197"/>
  <c r="CO132"/>
  <c r="CN132"/>
  <c r="CM132"/>
  <c r="DH48"/>
  <c r="DI48"/>
  <c r="DG48"/>
  <c r="CO48"/>
  <c r="CM48"/>
  <c r="CN48"/>
  <c r="CO113"/>
  <c r="CN113"/>
  <c r="CM113"/>
  <c r="CB116"/>
  <c r="CB144"/>
  <c r="CB176"/>
  <c r="BQ131"/>
  <c r="BU147"/>
  <c r="E41" i="24"/>
  <c r="DR44" i="17"/>
  <c r="N41" i="24" s="1"/>
  <c r="E89"/>
  <c r="DR92" i="17"/>
  <c r="N89" i="24" s="1"/>
  <c r="E153"/>
  <c r="DR156" i="17"/>
  <c r="E44" i="24"/>
  <c r="DR47" i="17"/>
  <c r="N44" i="24" s="1"/>
  <c r="E76"/>
  <c r="DR79" i="17"/>
  <c r="N76" i="24" s="1"/>
  <c r="E108"/>
  <c r="DR111" i="17"/>
  <c r="N108" i="24" s="1"/>
  <c r="E124"/>
  <c r="DR127" i="17"/>
  <c r="E156" i="24"/>
  <c r="DR159" i="17"/>
  <c r="N156" i="24" s="1"/>
  <c r="E188"/>
  <c r="DR191" i="17"/>
  <c r="N188" i="24" s="1"/>
  <c r="E35"/>
  <c r="DR38" i="17"/>
  <c r="N35" i="24" s="1"/>
  <c r="E67"/>
  <c r="DR70" i="17"/>
  <c r="N67" i="24" s="1"/>
  <c r="E99"/>
  <c r="DR102" i="17"/>
  <c r="N99" i="24" s="1"/>
  <c r="E147"/>
  <c r="DR150" i="17"/>
  <c r="N147" i="24" s="1"/>
  <c r="E179"/>
  <c r="DR182" i="17"/>
  <c r="N179" i="24" s="1"/>
  <c r="E58"/>
  <c r="DR61" i="17"/>
  <c r="N58" i="24" s="1"/>
  <c r="E90"/>
  <c r="DR93" i="17"/>
  <c r="N90" i="24" s="1"/>
  <c r="E122"/>
  <c r="DR125" i="17"/>
  <c r="N122" i="24" s="1"/>
  <c r="E138"/>
  <c r="DR141" i="17"/>
  <c r="N138" i="24" s="1"/>
  <c r="E186"/>
  <c r="DR189" i="17"/>
  <c r="E202" i="24"/>
  <c r="DR205" i="17"/>
  <c r="N202" i="24" s="1"/>
  <c r="E45"/>
  <c r="DR48" i="17"/>
  <c r="N45" i="24" s="1"/>
  <c r="E61"/>
  <c r="DR64" i="17"/>
  <c r="N61" i="24" s="1"/>
  <c r="E77"/>
  <c r="DR80" i="17"/>
  <c r="E93" i="24"/>
  <c r="DR96" i="17"/>
  <c r="N93" i="24" s="1"/>
  <c r="E109"/>
  <c r="DR112" i="17"/>
  <c r="N109" i="24" s="1"/>
  <c r="E125"/>
  <c r="DR128" i="17"/>
  <c r="N125" i="24" s="1"/>
  <c r="E141"/>
  <c r="DR144" i="17"/>
  <c r="E157" i="24"/>
  <c r="DR160" i="17"/>
  <c r="N157" i="24" s="1"/>
  <c r="E173"/>
  <c r="DR176" i="17"/>
  <c r="N173" i="24" s="1"/>
  <c r="E189"/>
  <c r="DR192" i="17"/>
  <c r="N189" i="24" s="1"/>
  <c r="E48"/>
  <c r="DR51" i="17"/>
  <c r="E64" i="24"/>
  <c r="DR67" i="17"/>
  <c r="N64" i="24" s="1"/>
  <c r="E80"/>
  <c r="DR83" i="17"/>
  <c r="N80" i="24" s="1"/>
  <c r="E96"/>
  <c r="DR99" i="17"/>
  <c r="N96" i="24" s="1"/>
  <c r="E112"/>
  <c r="DR115" i="17"/>
  <c r="E128" i="24"/>
  <c r="DR131" i="17"/>
  <c r="N128" i="24" s="1"/>
  <c r="E144"/>
  <c r="DR147" i="17"/>
  <c r="N144" i="24" s="1"/>
  <c r="E160"/>
  <c r="DR163" i="17"/>
  <c r="N160" i="24" s="1"/>
  <c r="E176"/>
  <c r="DR179" i="17"/>
  <c r="E192" i="24"/>
  <c r="DR195" i="17"/>
  <c r="N192" i="24" s="1"/>
  <c r="E39"/>
  <c r="DR42" i="17"/>
  <c r="N39" i="24" s="1"/>
  <c r="E55"/>
  <c r="DR58" i="17"/>
  <c r="N55" i="24" s="1"/>
  <c r="E71"/>
  <c r="DR74" i="17"/>
  <c r="E87" i="24"/>
  <c r="DR90" i="17"/>
  <c r="N87" i="24" s="1"/>
  <c r="E103"/>
  <c r="DR106" i="17"/>
  <c r="N103" i="24" s="1"/>
  <c r="E119"/>
  <c r="DR122" i="17"/>
  <c r="N119" i="24" s="1"/>
  <c r="E135"/>
  <c r="DR138" i="17"/>
  <c r="E151" i="24"/>
  <c r="DR154" i="17"/>
  <c r="N151" i="24" s="1"/>
  <c r="E167"/>
  <c r="DR170" i="17"/>
  <c r="N167" i="24" s="1"/>
  <c r="E183"/>
  <c r="DR186" i="17"/>
  <c r="N183" i="24" s="1"/>
  <c r="E199"/>
  <c r="DR202" i="17"/>
  <c r="E46" i="24"/>
  <c r="DR49" i="17"/>
  <c r="N46" i="24" s="1"/>
  <c r="E62"/>
  <c r="DR65" i="17"/>
  <c r="N62" i="24" s="1"/>
  <c r="E78"/>
  <c r="DR81" i="17"/>
  <c r="N78" i="24" s="1"/>
  <c r="E94"/>
  <c r="DR97" i="17"/>
  <c r="N94" i="24" s="1"/>
  <c r="E110"/>
  <c r="DR113" i="17"/>
  <c r="N110" i="24" s="1"/>
  <c r="E126"/>
  <c r="DR129" i="17"/>
  <c r="N126" i="24" s="1"/>
  <c r="E142"/>
  <c r="DR145" i="17"/>
  <c r="N142" i="24" s="1"/>
  <c r="E158"/>
  <c r="DR161" i="17"/>
  <c r="N158" i="24" s="1"/>
  <c r="E174"/>
  <c r="DR177" i="17"/>
  <c r="N174" i="24" s="1"/>
  <c r="E190"/>
  <c r="DR193" i="17"/>
  <c r="N190" i="24" s="1"/>
  <c r="R8" i="17"/>
  <c r="I13" i="27" s="1"/>
  <c r="CN73" i="17"/>
  <c r="CO73"/>
  <c r="CM73"/>
  <c r="CO185"/>
  <c r="CN185"/>
  <c r="CM185"/>
  <c r="CW37"/>
  <c r="CX37"/>
  <c r="CY37" s="1"/>
  <c r="CW101"/>
  <c r="CX101"/>
  <c r="CY101"/>
  <c r="CW133"/>
  <c r="CX133"/>
  <c r="CY133"/>
  <c r="CW165"/>
  <c r="CX165"/>
  <c r="CY165"/>
  <c r="CO52"/>
  <c r="CN52"/>
  <c r="CM52"/>
  <c r="DH104"/>
  <c r="DI104"/>
  <c r="DG104"/>
  <c r="DH120"/>
  <c r="DI120"/>
  <c r="DG120"/>
  <c r="DH168"/>
  <c r="DI168"/>
  <c r="DG168"/>
  <c r="V41"/>
  <c r="W41" s="1"/>
  <c r="P38" i="24" s="1"/>
  <c r="O14" i="17"/>
  <c r="O30"/>
  <c r="O46"/>
  <c r="O62"/>
  <c r="O78"/>
  <c r="O94"/>
  <c r="O110"/>
  <c r="O126"/>
  <c r="O142"/>
  <c r="O158"/>
  <c r="O174"/>
  <c r="O190"/>
  <c r="O206"/>
  <c r="V75"/>
  <c r="W75" s="1"/>
  <c r="P72" i="24" s="1"/>
  <c r="V33" i="17"/>
  <c r="V49"/>
  <c r="W49" s="1"/>
  <c r="P46" i="24" s="1"/>
  <c r="V57" i="17"/>
  <c r="W57" s="1"/>
  <c r="P54" i="24" s="1"/>
  <c r="V65" i="17"/>
  <c r="W65" s="1"/>
  <c r="P62" i="24" s="1"/>
  <c r="AR95" i="17"/>
  <c r="AN113"/>
  <c r="AO113" s="1"/>
  <c r="R110" i="24" s="1"/>
  <c r="AT51" i="17"/>
  <c r="Q48" i="24" s="1"/>
  <c r="AN119" i="17"/>
  <c r="AO119" s="1"/>
  <c r="R116" i="24" s="1"/>
  <c r="AJ124" i="17"/>
  <c r="AJ154"/>
  <c r="AG156"/>
  <c r="AG171"/>
  <c r="AG188"/>
  <c r="AG195"/>
  <c r="AG202"/>
  <c r="AG204"/>
  <c r="AN112"/>
  <c r="AO112" s="1"/>
  <c r="R109" i="24" s="1"/>
  <c r="AG131" i="17"/>
  <c r="AG143"/>
  <c r="AG165"/>
  <c r="AG193"/>
  <c r="BJ96"/>
  <c r="BL67"/>
  <c r="S64" i="24" s="1"/>
  <c r="BJ91" i="17"/>
  <c r="BJ103"/>
  <c r="CB147"/>
  <c r="BX196"/>
  <c r="BY196" s="1"/>
  <c r="V193" i="24" s="1"/>
  <c r="CB196" i="17"/>
  <c r="E105" i="24"/>
  <c r="DR108" i="17"/>
  <c r="N105" i="24" s="1"/>
  <c r="E169"/>
  <c r="DR172" i="17"/>
  <c r="E201" i="24"/>
  <c r="DR204" i="17"/>
  <c r="N201" i="24" s="1"/>
  <c r="E81"/>
  <c r="DR84" i="17"/>
  <c r="N81" i="24" s="1"/>
  <c r="E129"/>
  <c r="DR132" i="17"/>
  <c r="N129" i="24" s="1"/>
  <c r="E145"/>
  <c r="DR148" i="17"/>
  <c r="N145" i="24" s="1"/>
  <c r="E177"/>
  <c r="DR180" i="17"/>
  <c r="N177" i="24" s="1"/>
  <c r="E193"/>
  <c r="DR196" i="17"/>
  <c r="N193" i="24" s="1"/>
  <c r="E36"/>
  <c r="DR39" i="17"/>
  <c r="N36" i="24" s="1"/>
  <c r="E84"/>
  <c r="DR87" i="17"/>
  <c r="E116" i="24"/>
  <c r="DR119" i="17"/>
  <c r="N116" i="24" s="1"/>
  <c r="E132"/>
  <c r="DR135" i="17"/>
  <c r="N132" i="24" s="1"/>
  <c r="E180"/>
  <c r="DR183" i="17"/>
  <c r="N180" i="24" s="1"/>
  <c r="E107"/>
  <c r="DR110" i="17"/>
  <c r="E123" i="24"/>
  <c r="DR126" i="17"/>
  <c r="N123" i="24" s="1"/>
  <c r="E155"/>
  <c r="DR158" i="17"/>
  <c r="N155" i="24" s="1"/>
  <c r="E171"/>
  <c r="DR174" i="17"/>
  <c r="N171" i="24" s="1"/>
  <c r="E187"/>
  <c r="DR190" i="17"/>
  <c r="N187" i="24" s="1"/>
  <c r="E82"/>
  <c r="DR85" i="17"/>
  <c r="N82" i="24" s="1"/>
  <c r="E98"/>
  <c r="DR101" i="17"/>
  <c r="N98" i="24" s="1"/>
  <c r="E114"/>
  <c r="DR117" i="17"/>
  <c r="N114" i="24" s="1"/>
  <c r="E146"/>
  <c r="DR149" i="17"/>
  <c r="N146" i="24" s="1"/>
  <c r="E162"/>
  <c r="DR165" i="17"/>
  <c r="N162" i="24" s="1"/>
  <c r="CN37" i="17"/>
  <c r="CO37" s="1"/>
  <c r="CM37"/>
  <c r="CN57"/>
  <c r="CO57"/>
  <c r="CM57"/>
  <c r="CN137"/>
  <c r="CO137"/>
  <c r="CM137"/>
  <c r="CY45"/>
  <c r="CW45"/>
  <c r="CX45"/>
  <c r="CM28"/>
  <c r="CN28"/>
  <c r="CO28" s="1"/>
  <c r="CO84"/>
  <c r="CN84"/>
  <c r="CM84"/>
  <c r="CO148"/>
  <c r="CN148"/>
  <c r="CM148"/>
  <c r="CX180"/>
  <c r="CY180"/>
  <c r="CW180"/>
  <c r="E137" i="24"/>
  <c r="DR140" i="17"/>
  <c r="N137" i="24" s="1"/>
  <c r="E49"/>
  <c r="DR52" i="17"/>
  <c r="N49" i="24" s="1"/>
  <c r="E65"/>
  <c r="DR68" i="17"/>
  <c r="N65" i="24" s="1"/>
  <c r="E97"/>
  <c r="DR100" i="17"/>
  <c r="N97" i="24" s="1"/>
  <c r="E113"/>
  <c r="DR116" i="17"/>
  <c r="N113" i="24" s="1"/>
  <c r="E161"/>
  <c r="DR164" i="17"/>
  <c r="N161" i="24" s="1"/>
  <c r="E52"/>
  <c r="DR55" i="17"/>
  <c r="E68" i="24"/>
  <c r="DR71" i="17"/>
  <c r="N68" i="24" s="1"/>
  <c r="E100"/>
  <c r="DR103" i="17"/>
  <c r="N100" i="24" s="1"/>
  <c r="E148"/>
  <c r="DR151" i="17"/>
  <c r="N148" i="24" s="1"/>
  <c r="E164"/>
  <c r="DR167" i="17"/>
  <c r="E196" i="24"/>
  <c r="DR199" i="17"/>
  <c r="N196" i="24" s="1"/>
  <c r="E43"/>
  <c r="DR46" i="17"/>
  <c r="N43" i="24" s="1"/>
  <c r="E59"/>
  <c r="DR62" i="17"/>
  <c r="N59" i="24" s="1"/>
  <c r="E75"/>
  <c r="DR78" i="17"/>
  <c r="E91" i="24"/>
  <c r="DR94" i="17"/>
  <c r="N91" i="24" s="1"/>
  <c r="E139"/>
  <c r="DR142" i="17"/>
  <c r="N139" i="24" s="1"/>
  <c r="E203"/>
  <c r="DR206" i="17"/>
  <c r="N203" i="24" s="1"/>
  <c r="E50"/>
  <c r="DR53" i="17"/>
  <c r="N50" i="24" s="1"/>
  <c r="E66"/>
  <c r="DR69" i="17"/>
  <c r="N66" i="24" s="1"/>
  <c r="E130"/>
  <c r="DR133" i="17"/>
  <c r="N130" i="24" s="1"/>
  <c r="E178"/>
  <c r="DR181" i="17"/>
  <c r="N178" i="24" s="1"/>
  <c r="E194"/>
  <c r="DR197" i="17"/>
  <c r="N194" i="24" s="1"/>
  <c r="E37"/>
  <c r="DR40" i="17"/>
  <c r="N37" i="24" s="1"/>
  <c r="E53"/>
  <c r="DR56" i="17"/>
  <c r="N53" i="24" s="1"/>
  <c r="E69"/>
  <c r="DR72" i="17"/>
  <c r="N69" i="24" s="1"/>
  <c r="E85"/>
  <c r="DR88" i="17"/>
  <c r="N85" i="24" s="1"/>
  <c r="E101"/>
  <c r="DR104" i="17"/>
  <c r="N101" i="24" s="1"/>
  <c r="E117"/>
  <c r="DR120" i="17"/>
  <c r="N117" i="24" s="1"/>
  <c r="E133"/>
  <c r="DR136" i="17"/>
  <c r="N133" i="24" s="1"/>
  <c r="E149"/>
  <c r="DR152" i="17"/>
  <c r="N149" i="24" s="1"/>
  <c r="E165"/>
  <c r="DR168" i="17"/>
  <c r="N165" i="24" s="1"/>
  <c r="E181"/>
  <c r="DR184" i="17"/>
  <c r="N181" i="24" s="1"/>
  <c r="E197"/>
  <c r="DR200" i="17"/>
  <c r="N197" i="24" s="1"/>
  <c r="E40"/>
  <c r="DR43" i="17"/>
  <c r="E56" i="24"/>
  <c r="DR59" i="17"/>
  <c r="N56" i="24" s="1"/>
  <c r="E72"/>
  <c r="DR75" i="17"/>
  <c r="N72" i="24" s="1"/>
  <c r="E88"/>
  <c r="DR91" i="17"/>
  <c r="N88" i="24" s="1"/>
  <c r="E104"/>
  <c r="DR107" i="17"/>
  <c r="E120" i="24"/>
  <c r="DR123" i="17"/>
  <c r="N120" i="24" s="1"/>
  <c r="E136"/>
  <c r="DR139" i="17"/>
  <c r="N136" i="24" s="1"/>
  <c r="E152"/>
  <c r="DR155" i="17"/>
  <c r="N152" i="24" s="1"/>
  <c r="E168"/>
  <c r="DR171" i="17"/>
  <c r="E184" i="24"/>
  <c r="DR187" i="17"/>
  <c r="N184" i="24" s="1"/>
  <c r="E200"/>
  <c r="DR203" i="17"/>
  <c r="N200" i="24" s="1"/>
  <c r="E47"/>
  <c r="DR50" i="17"/>
  <c r="N47" i="24" s="1"/>
  <c r="E63"/>
  <c r="DR66" i="17"/>
  <c r="E79" i="24"/>
  <c r="DR82" i="17"/>
  <c r="N79" i="24" s="1"/>
  <c r="E95"/>
  <c r="DR98" i="17"/>
  <c r="N95" i="24" s="1"/>
  <c r="E111"/>
  <c r="DR114" i="17"/>
  <c r="N111" i="24" s="1"/>
  <c r="E127"/>
  <c r="DR130" i="17"/>
  <c r="E143" i="24"/>
  <c r="DR146" i="17"/>
  <c r="N143" i="24" s="1"/>
  <c r="E159"/>
  <c r="DR162" i="17"/>
  <c r="N159" i="24" s="1"/>
  <c r="E175"/>
  <c r="DR178" i="17"/>
  <c r="N175" i="24" s="1"/>
  <c r="E191"/>
  <c r="DR194" i="17"/>
  <c r="E38" i="24"/>
  <c r="DR41" i="17"/>
  <c r="N38" i="24" s="1"/>
  <c r="E54"/>
  <c r="DR57" i="17"/>
  <c r="N54" i="24" s="1"/>
  <c r="E70"/>
  <c r="DR73" i="17"/>
  <c r="N70" i="24" s="1"/>
  <c r="E86"/>
  <c r="DR89" i="17"/>
  <c r="N86" i="24" s="1"/>
  <c r="E102"/>
  <c r="DR105" i="17"/>
  <c r="N102" i="24" s="1"/>
  <c r="E118"/>
  <c r="DR121" i="17"/>
  <c r="N118" i="24" s="1"/>
  <c r="E134"/>
  <c r="DR137" i="17"/>
  <c r="N134" i="24" s="1"/>
  <c r="E150"/>
  <c r="DR153" i="17"/>
  <c r="N150" i="24" s="1"/>
  <c r="E166"/>
  <c r="DR169" i="17"/>
  <c r="N166" i="24" s="1"/>
  <c r="E182"/>
  <c r="DR185" i="17"/>
  <c r="N182" i="24" s="1"/>
  <c r="E198"/>
  <c r="DR201" i="17"/>
  <c r="N198" i="24" s="1"/>
  <c r="O8" i="17"/>
  <c r="F13" i="27" s="1"/>
  <c r="CO121" i="17"/>
  <c r="CN121"/>
  <c r="CM121"/>
  <c r="DH105"/>
  <c r="DI105"/>
  <c r="DG105"/>
  <c r="DG137"/>
  <c r="DH137"/>
  <c r="DI137"/>
  <c r="DG169"/>
  <c r="DH169"/>
  <c r="DI169"/>
  <c r="CO196"/>
  <c r="CN196"/>
  <c r="CM196"/>
  <c r="CX100"/>
  <c r="CY100"/>
  <c r="CW100"/>
  <c r="CX164"/>
  <c r="CY164"/>
  <c r="CW164"/>
  <c r="DH184"/>
  <c r="DI184"/>
  <c r="DG184"/>
  <c r="CO49"/>
  <c r="CN49"/>
  <c r="CM49"/>
  <c r="CO97"/>
  <c r="CN97"/>
  <c r="CM97"/>
  <c r="CO129"/>
  <c r="CM129"/>
  <c r="CN129"/>
  <c r="O22"/>
  <c r="O38"/>
  <c r="O54"/>
  <c r="O70"/>
  <c r="O86"/>
  <c r="O102"/>
  <c r="O118"/>
  <c r="O134"/>
  <c r="O150"/>
  <c r="O166"/>
  <c r="O182"/>
  <c r="O198"/>
  <c r="R42"/>
  <c r="R58"/>
  <c r="R74"/>
  <c r="R90"/>
  <c r="R106"/>
  <c r="R122"/>
  <c r="R138"/>
  <c r="AR47"/>
  <c r="AR87"/>
  <c r="AR149"/>
  <c r="AT129"/>
  <c r="Q126" i="24" s="1"/>
  <c r="AG196" i="17"/>
  <c r="AG116"/>
  <c r="AG132"/>
  <c r="AN190"/>
  <c r="AO190" s="1"/>
  <c r="R187" i="24" s="1"/>
  <c r="AN148" i="17"/>
  <c r="AO148" s="1"/>
  <c r="R145" i="24" s="1"/>
  <c r="BL59" i="17"/>
  <c r="S56" i="24" s="1"/>
  <c r="BB115" i="17"/>
  <c r="BB123"/>
  <c r="BB135"/>
  <c r="BB140"/>
  <c r="AY144"/>
  <c r="CB31"/>
  <c r="CB131"/>
  <c r="CM51"/>
  <c r="CO74"/>
  <c r="CN83"/>
  <c r="CO115"/>
  <c r="CN138"/>
  <c r="CN147"/>
  <c r="CM179"/>
  <c r="CN202"/>
  <c r="DH44"/>
  <c r="DI44"/>
  <c r="CM38"/>
  <c r="CM102"/>
  <c r="CO111"/>
  <c r="CO169"/>
  <c r="CN207"/>
  <c r="CO94"/>
  <c r="CO174"/>
  <c r="CX116"/>
  <c r="CY116"/>
  <c r="CO66"/>
  <c r="CO123"/>
  <c r="CM158"/>
  <c r="DH64"/>
  <c r="DI64"/>
  <c r="CN201"/>
  <c r="CO201"/>
  <c r="CO41"/>
  <c r="CN41"/>
  <c r="CN157"/>
  <c r="CN189"/>
  <c r="CN81"/>
  <c r="DH56"/>
  <c r="DI56"/>
  <c r="CO126"/>
  <c r="CO47"/>
  <c r="CO54"/>
  <c r="CM95"/>
  <c r="DH68"/>
  <c r="DI68"/>
  <c r="CN206"/>
  <c r="CN75"/>
  <c r="CO146"/>
  <c r="CN162"/>
  <c r="CN62"/>
  <c r="CO142"/>
  <c r="BB155"/>
  <c r="BQ98"/>
  <c r="BQ105"/>
  <c r="CB37"/>
  <c r="CB183"/>
  <c r="CB190"/>
  <c r="CB192"/>
  <c r="CB194"/>
  <c r="CB198"/>
  <c r="CB200"/>
  <c r="CB202"/>
  <c r="BT12"/>
  <c r="I76" i="27" s="1"/>
  <c r="BT28" i="17"/>
  <c r="BT44"/>
  <c r="BT68"/>
  <c r="CM80"/>
  <c r="CM144"/>
  <c r="CM81"/>
  <c r="CM177"/>
  <c r="CY50"/>
  <c r="CY186"/>
  <c r="CX51"/>
  <c r="CY31"/>
  <c r="CX49"/>
  <c r="CW91"/>
  <c r="CW155"/>
  <c r="CY185"/>
  <c r="CW73"/>
  <c r="CX179"/>
  <c r="DI58"/>
  <c r="DG66"/>
  <c r="DI162"/>
  <c r="DI202"/>
  <c r="DH43"/>
  <c r="DI41"/>
  <c r="DG49"/>
  <c r="DG187"/>
  <c r="DI79"/>
  <c r="DH89"/>
  <c r="DG153"/>
  <c r="DI207"/>
  <c r="CN176"/>
  <c r="CN45"/>
  <c r="CN156"/>
  <c r="CN60"/>
  <c r="CN172"/>
  <c r="CN177"/>
  <c r="CN125"/>
  <c r="CN141"/>
  <c r="CM27"/>
  <c r="CM34"/>
  <c r="CO58"/>
  <c r="CO67"/>
  <c r="CN90"/>
  <c r="CO99"/>
  <c r="CO122"/>
  <c r="CO131"/>
  <c r="CO154"/>
  <c r="CO163"/>
  <c r="CN186"/>
  <c r="CO195"/>
  <c r="CN63"/>
  <c r="CO127"/>
  <c r="CN134"/>
  <c r="CO166"/>
  <c r="CN175"/>
  <c r="CM182"/>
  <c r="CO78"/>
  <c r="CN110"/>
  <c r="CX44"/>
  <c r="CY44"/>
  <c r="CN130"/>
  <c r="CO155"/>
  <c r="CO190"/>
  <c r="BB200"/>
  <c r="CB25"/>
  <c r="BU28"/>
  <c r="BQ102"/>
  <c r="CA37"/>
  <c r="BQ133"/>
  <c r="BQ141"/>
  <c r="BT14"/>
  <c r="BU14" s="1"/>
  <c r="BT30"/>
  <c r="BU30" s="1"/>
  <c r="BT94"/>
  <c r="BU94" s="1"/>
  <c r="BT98"/>
  <c r="BT21"/>
  <c r="BT37"/>
  <c r="BU37" s="1"/>
  <c r="BY37" s="1"/>
  <c r="BT45"/>
  <c r="BU45" s="1"/>
  <c r="BQ113"/>
  <c r="CM61"/>
  <c r="CM93"/>
  <c r="CM125"/>
  <c r="CM157"/>
  <c r="CM189"/>
  <c r="CX67"/>
  <c r="CX171"/>
  <c r="CX185"/>
  <c r="CY201"/>
  <c r="CW179"/>
  <c r="DG64"/>
  <c r="DG27"/>
  <c r="DH35"/>
  <c r="DI35" s="1"/>
  <c r="DG43"/>
  <c r="DH41"/>
  <c r="DI45"/>
  <c r="DI61"/>
  <c r="DH203"/>
  <c r="DH175"/>
  <c r="CN149"/>
  <c r="CN144"/>
  <c r="CN44"/>
  <c r="CN93"/>
  <c r="CN109"/>
  <c r="CN124"/>
  <c r="CN204"/>
  <c r="CN65"/>
  <c r="CN205"/>
  <c r="DH40"/>
  <c r="DI40"/>
  <c r="DH52"/>
  <c r="DI52"/>
  <c r="CO46"/>
  <c r="DH60"/>
  <c r="DI60"/>
  <c r="CM31"/>
  <c r="CM70"/>
  <c r="CO143"/>
  <c r="CM150"/>
  <c r="CN159"/>
  <c r="CO191"/>
  <c r="CO198"/>
  <c r="CX48"/>
  <c r="CY48"/>
  <c r="CX76"/>
  <c r="CY76"/>
  <c r="CM43"/>
  <c r="CN59"/>
  <c r="CO82"/>
  <c r="CM98"/>
  <c r="CO107"/>
  <c r="CM114"/>
  <c r="CM139"/>
  <c r="CO187"/>
  <c r="CO203"/>
  <c r="CN30"/>
  <c r="CO30" s="1"/>
  <c r="AY168"/>
  <c r="AY184"/>
  <c r="AY202"/>
  <c r="BQ73"/>
  <c r="CB141"/>
  <c r="BT122"/>
  <c r="BX122"/>
  <c r="BY122" s="1"/>
  <c r="V119" i="24" s="1"/>
  <c r="BT142" i="17"/>
  <c r="CM41"/>
  <c r="CM201"/>
  <c r="CX54"/>
  <c r="CY86"/>
  <c r="CX102"/>
  <c r="CY134"/>
  <c r="CY182"/>
  <c r="CW167"/>
  <c r="DI46"/>
  <c r="DI78"/>
  <c r="DI110"/>
  <c r="DH134"/>
  <c r="DH142"/>
  <c r="DH158"/>
  <c r="DG33"/>
  <c r="CN180"/>
  <c r="CN80"/>
  <c r="CN188"/>
  <c r="CN145"/>
  <c r="CN61"/>
  <c r="CN193"/>
  <c r="DH31"/>
  <c r="DI31" s="1"/>
  <c r="DG31"/>
  <c r="DH39"/>
  <c r="DG39"/>
  <c r="DI39"/>
  <c r="DH115"/>
  <c r="DG115"/>
  <c r="DI115"/>
  <c r="DH135"/>
  <c r="DG135"/>
  <c r="DI135"/>
  <c r="DG34"/>
  <c r="DH34"/>
  <c r="DI34" s="1"/>
  <c r="DG42"/>
  <c r="DI42"/>
  <c r="DH42"/>
  <c r="DG50"/>
  <c r="DI50"/>
  <c r="DH50"/>
  <c r="DG74"/>
  <c r="DI74"/>
  <c r="DH74"/>
  <c r="DG82"/>
  <c r="DI82"/>
  <c r="DH82"/>
  <c r="DG90"/>
  <c r="DI90"/>
  <c r="DH90"/>
  <c r="DI98"/>
  <c r="DG106"/>
  <c r="DI106"/>
  <c r="DH106"/>
  <c r="DG114"/>
  <c r="DI114"/>
  <c r="DH114"/>
  <c r="DG122"/>
  <c r="DI122"/>
  <c r="DH122"/>
  <c r="DG130"/>
  <c r="DI130"/>
  <c r="DH130"/>
  <c r="DG138"/>
  <c r="DI138"/>
  <c r="DH138"/>
  <c r="DG146"/>
  <c r="DI146"/>
  <c r="DH146"/>
  <c r="DG154"/>
  <c r="DI154"/>
  <c r="DH154"/>
  <c r="DG170"/>
  <c r="DI170"/>
  <c r="DH170"/>
  <c r="DG178"/>
  <c r="DI178"/>
  <c r="DH178"/>
  <c r="DG186"/>
  <c r="DI186"/>
  <c r="DH186"/>
  <c r="DG194"/>
  <c r="DI194"/>
  <c r="DH194"/>
  <c r="DG202"/>
  <c r="DH75"/>
  <c r="DG75"/>
  <c r="DI75"/>
  <c r="DH131"/>
  <c r="DG131"/>
  <c r="DI131"/>
  <c r="DH71"/>
  <c r="DI71"/>
  <c r="DH127"/>
  <c r="DG127"/>
  <c r="DI127"/>
  <c r="DG30"/>
  <c r="DH30"/>
  <c r="DI30" s="1"/>
  <c r="DG38"/>
  <c r="DI38"/>
  <c r="DH38"/>
  <c r="DG54"/>
  <c r="DI54"/>
  <c r="DH54"/>
  <c r="DG62"/>
  <c r="DI62"/>
  <c r="DH62"/>
  <c r="DG70"/>
  <c r="DI70"/>
  <c r="DH70"/>
  <c r="DG86"/>
  <c r="DI86"/>
  <c r="DH86"/>
  <c r="DG94"/>
  <c r="DI94"/>
  <c r="DH94"/>
  <c r="DG102"/>
  <c r="DI102"/>
  <c r="DH102"/>
  <c r="DG118"/>
  <c r="DI118"/>
  <c r="DH118"/>
  <c r="DG126"/>
  <c r="DI126"/>
  <c r="DH126"/>
  <c r="DG150"/>
  <c r="DI150"/>
  <c r="DH150"/>
  <c r="DG166"/>
  <c r="DI166"/>
  <c r="DH166"/>
  <c r="DG174"/>
  <c r="DI174"/>
  <c r="DH174"/>
  <c r="DG182"/>
  <c r="DI182"/>
  <c r="DH182"/>
  <c r="DG190"/>
  <c r="DI190"/>
  <c r="DH190"/>
  <c r="DG198"/>
  <c r="DI198"/>
  <c r="DH198"/>
  <c r="DG206"/>
  <c r="DI206"/>
  <c r="DH206"/>
  <c r="DH67"/>
  <c r="DG67"/>
  <c r="DI67"/>
  <c r="DH123"/>
  <c r="DG123"/>
  <c r="DI123"/>
  <c r="CX55"/>
  <c r="CW55"/>
  <c r="CY55"/>
  <c r="CX79"/>
  <c r="CW79"/>
  <c r="CY79"/>
  <c r="CW34"/>
  <c r="CX34"/>
  <c r="CY34" s="1"/>
  <c r="CW42"/>
  <c r="CY42"/>
  <c r="CX42"/>
  <c r="CW58"/>
  <c r="CY58"/>
  <c r="CX58"/>
  <c r="CW66"/>
  <c r="CY66"/>
  <c r="CX66"/>
  <c r="CW74"/>
  <c r="CY74"/>
  <c r="CX74"/>
  <c r="CW82"/>
  <c r="CY82"/>
  <c r="CX82"/>
  <c r="CW90"/>
  <c r="CY90"/>
  <c r="CX90"/>
  <c r="CW98"/>
  <c r="CY98"/>
  <c r="CX98"/>
  <c r="CW106"/>
  <c r="CY106"/>
  <c r="CX106"/>
  <c r="CW114"/>
  <c r="CY114"/>
  <c r="CX114"/>
  <c r="CW122"/>
  <c r="CY122"/>
  <c r="CX122"/>
  <c r="CW130"/>
  <c r="CY130"/>
  <c r="CX130"/>
  <c r="CW138"/>
  <c r="CY138"/>
  <c r="CX138"/>
  <c r="CW146"/>
  <c r="CY146"/>
  <c r="CX146"/>
  <c r="CW154"/>
  <c r="CY154"/>
  <c r="CX154"/>
  <c r="CW162"/>
  <c r="CY162"/>
  <c r="CX162"/>
  <c r="CW170"/>
  <c r="CY170"/>
  <c r="CX170"/>
  <c r="CW178"/>
  <c r="CY178"/>
  <c r="CX178"/>
  <c r="CW186"/>
  <c r="CW194"/>
  <c r="CY194"/>
  <c r="CX194"/>
  <c r="CW202"/>
  <c r="CY202"/>
  <c r="CX202"/>
  <c r="CX75"/>
  <c r="CW75"/>
  <c r="CY75"/>
  <c r="CX195"/>
  <c r="CW195"/>
  <c r="CY195"/>
  <c r="CX47"/>
  <c r="CW47"/>
  <c r="CY47"/>
  <c r="CX71"/>
  <c r="CW71"/>
  <c r="CY71"/>
  <c r="CX191"/>
  <c r="CW191"/>
  <c r="CY191"/>
  <c r="CW30"/>
  <c r="CX30"/>
  <c r="CY30" s="1"/>
  <c r="CW38"/>
  <c r="CY38"/>
  <c r="CX38"/>
  <c r="CW46"/>
  <c r="CY46"/>
  <c r="CX46"/>
  <c r="CW62"/>
  <c r="CY62"/>
  <c r="CX62"/>
  <c r="CW70"/>
  <c r="CY70"/>
  <c r="CX70"/>
  <c r="CW78"/>
  <c r="CY78"/>
  <c r="CX78"/>
  <c r="CW94"/>
  <c r="CY94"/>
  <c r="CX94"/>
  <c r="CW110"/>
  <c r="CY110"/>
  <c r="CX110"/>
  <c r="CW118"/>
  <c r="CY118"/>
  <c r="CX118"/>
  <c r="CW126"/>
  <c r="CY126"/>
  <c r="CX126"/>
  <c r="CW142"/>
  <c r="CY142"/>
  <c r="CX142"/>
  <c r="CW150"/>
  <c r="CY150"/>
  <c r="CX150"/>
  <c r="CW158"/>
  <c r="CY158"/>
  <c r="CX158"/>
  <c r="CW166"/>
  <c r="CY166"/>
  <c r="CX166"/>
  <c r="CW174"/>
  <c r="CY174"/>
  <c r="CX174"/>
  <c r="CW190"/>
  <c r="CY190"/>
  <c r="CX190"/>
  <c r="CW198"/>
  <c r="CY198"/>
  <c r="CX198"/>
  <c r="CW206"/>
  <c r="CY206"/>
  <c r="CX206"/>
  <c r="CX59"/>
  <c r="CW59"/>
  <c r="CY59"/>
  <c r="CN39"/>
  <c r="CM39"/>
  <c r="CO39"/>
  <c r="CN55"/>
  <c r="CM55"/>
  <c r="CO55"/>
  <c r="CN71"/>
  <c r="CM71"/>
  <c r="CO71"/>
  <c r="CN79"/>
  <c r="CM79"/>
  <c r="CO79"/>
  <c r="CN87"/>
  <c r="CM87"/>
  <c r="CO87"/>
  <c r="CO95"/>
  <c r="CN103"/>
  <c r="CM103"/>
  <c r="CO103"/>
  <c r="CN111"/>
  <c r="CN119"/>
  <c r="CM119"/>
  <c r="CO119"/>
  <c r="CM127"/>
  <c r="CN135"/>
  <c r="CM135"/>
  <c r="CO135"/>
  <c r="CN151"/>
  <c r="CM151"/>
  <c r="CO151"/>
  <c r="CN167"/>
  <c r="CM167"/>
  <c r="CO167"/>
  <c r="CM175"/>
  <c r="CN183"/>
  <c r="CM183"/>
  <c r="CO183"/>
  <c r="CN199"/>
  <c r="CM199"/>
  <c r="CO199"/>
  <c r="CO207"/>
  <c r="CM42"/>
  <c r="CO42"/>
  <c r="CN42"/>
  <c r="CM50"/>
  <c r="CO50"/>
  <c r="CN50"/>
  <c r="CN66"/>
  <c r="CM106"/>
  <c r="CO106"/>
  <c r="CN106"/>
  <c r="CO138"/>
  <c r="CN146"/>
  <c r="CN154"/>
  <c r="CO162"/>
  <c r="CM170"/>
  <c r="CO170"/>
  <c r="CN170"/>
  <c r="CM178"/>
  <c r="CO178"/>
  <c r="CN178"/>
  <c r="CM194"/>
  <c r="CO194"/>
  <c r="CN194"/>
  <c r="CO202"/>
  <c r="CN27"/>
  <c r="CO27" s="1"/>
  <c r="CN35"/>
  <c r="CO35" s="1"/>
  <c r="CM35"/>
  <c r="CN51"/>
  <c r="CO51"/>
  <c r="CN91"/>
  <c r="CM91"/>
  <c r="CO91"/>
  <c r="CM99"/>
  <c r="CM115"/>
  <c r="CO139"/>
  <c r="CM163"/>
  <c r="CN171"/>
  <c r="CM171"/>
  <c r="CO171"/>
  <c r="CN179"/>
  <c r="CO179"/>
  <c r="CM54"/>
  <c r="CO62"/>
  <c r="CM86"/>
  <c r="CO86"/>
  <c r="CN86"/>
  <c r="CN94"/>
  <c r="CO102"/>
  <c r="CM110"/>
  <c r="CM118"/>
  <c r="CO118"/>
  <c r="CN118"/>
  <c r="CM126"/>
  <c r="CN126"/>
  <c r="CM142"/>
  <c r="CM174"/>
  <c r="CO182"/>
  <c r="CN190"/>
  <c r="CO206"/>
  <c r="BX20"/>
  <c r="BX36"/>
  <c r="BT56"/>
  <c r="BU56" s="1"/>
  <c r="BT104"/>
  <c r="BQ117"/>
  <c r="BQ96"/>
  <c r="BT100"/>
  <c r="BT81"/>
  <c r="BU81" s="1"/>
  <c r="O18"/>
  <c r="O34"/>
  <c r="O50"/>
  <c r="O66"/>
  <c r="O82"/>
  <c r="O98"/>
  <c r="O114"/>
  <c r="O130"/>
  <c r="O146"/>
  <c r="O162"/>
  <c r="O178"/>
  <c r="O194"/>
  <c r="AN151"/>
  <c r="AO151" s="1"/>
  <c r="R148" i="24" s="1"/>
  <c r="BF135" i="17"/>
  <c r="BG135" s="1"/>
  <c r="T132" i="24" s="1"/>
  <c r="BF137" i="17"/>
  <c r="BG137" s="1"/>
  <c r="T134" i="24" s="1"/>
  <c r="BT16" i="17"/>
  <c r="BU16" s="1"/>
  <c r="AG40"/>
  <c r="AG52"/>
  <c r="AG72"/>
  <c r="AG76"/>
  <c r="AG100"/>
  <c r="O42"/>
  <c r="O58"/>
  <c r="O74"/>
  <c r="O90"/>
  <c r="O106"/>
  <c r="O122"/>
  <c r="O138"/>
  <c r="O154"/>
  <c r="O170"/>
  <c r="O186"/>
  <c r="O202"/>
  <c r="AN149"/>
  <c r="AO149" s="1"/>
  <c r="R146" i="24" s="1"/>
  <c r="AR162" i="17"/>
  <c r="AR178"/>
  <c r="AG19"/>
  <c r="AG35"/>
  <c r="AG75"/>
  <c r="AG110"/>
  <c r="BT115"/>
  <c r="BX119"/>
  <c r="BY119" s="1"/>
  <c r="V116" i="24" s="1"/>
  <c r="BX135" i="17"/>
  <c r="BY135" s="1"/>
  <c r="V132" i="24" s="1"/>
  <c r="BT150" i="17"/>
  <c r="BX150"/>
  <c r="BY150" s="1"/>
  <c r="V147" i="24" s="1"/>
  <c r="AG74" i="17"/>
  <c r="AG73"/>
  <c r="AG101"/>
  <c r="BQ111"/>
  <c r="BT58"/>
  <c r="BT78"/>
  <c r="BU78" s="1"/>
  <c r="BT90"/>
  <c r="BU90" s="1"/>
  <c r="BT117"/>
  <c r="BX121"/>
  <c r="BY121" s="1"/>
  <c r="V118" i="24" s="1"/>
  <c r="BX16" i="17"/>
  <c r="BY16" s="1"/>
  <c r="BX32"/>
  <c r="BT60"/>
  <c r="BT80"/>
  <c r="BU80" s="1"/>
  <c r="BX145"/>
  <c r="BY145" s="1"/>
  <c r="V142" i="24" s="1"/>
  <c r="BT173" i="17"/>
  <c r="V84"/>
  <c r="W84" s="1"/>
  <c r="P81" i="24" s="1"/>
  <c r="V59" i="17"/>
  <c r="W59" s="1"/>
  <c r="P56" i="24" s="1"/>
  <c r="V91" i="17"/>
  <c r="W91" s="1"/>
  <c r="P88" i="24" s="1"/>
  <c r="V107" i="17"/>
  <c r="W107" s="1"/>
  <c r="P104" i="24" s="1"/>
  <c r="V123" i="17"/>
  <c r="W123" s="1"/>
  <c r="P120" i="24" s="1"/>
  <c r="V139" i="17"/>
  <c r="W139" s="1"/>
  <c r="P136" i="24" s="1"/>
  <c r="V155" i="17"/>
  <c r="W155" s="1"/>
  <c r="P152" i="24" s="1"/>
  <c r="CA24" i="17"/>
  <c r="BT54"/>
  <c r="BU54" s="1"/>
  <c r="BT130"/>
  <c r="BX179"/>
  <c r="BY179" s="1"/>
  <c r="V176" i="24" s="1"/>
  <c r="BQ116" i="17"/>
  <c r="BQ120"/>
  <c r="BT132"/>
  <c r="BX132"/>
  <c r="BY132" s="1"/>
  <c r="V129" i="24" s="1"/>
  <c r="BQ136" i="17"/>
  <c r="BX172"/>
  <c r="BY172" s="1"/>
  <c r="V169" i="24" s="1"/>
  <c r="BT113" i="17"/>
  <c r="BT121"/>
  <c r="AG16"/>
  <c r="AG32"/>
  <c r="AR137"/>
  <c r="AG99"/>
  <c r="AG13"/>
  <c r="AG29"/>
  <c r="AG49"/>
  <c r="AG61"/>
  <c r="AG85"/>
  <c r="AG97"/>
  <c r="BT128"/>
  <c r="BQ144"/>
  <c r="BT148"/>
  <c r="BT23"/>
  <c r="BT166"/>
  <c r="BX166"/>
  <c r="BY166" s="1"/>
  <c r="V163" i="24" s="1"/>
  <c r="BT153" i="17"/>
  <c r="AG86"/>
  <c r="AG98"/>
  <c r="AG102"/>
  <c r="AG106"/>
  <c r="AG41"/>
  <c r="BB114"/>
  <c r="BT103"/>
  <c r="BT149"/>
  <c r="BF143"/>
  <c r="BG143" s="1"/>
  <c r="T140" i="24" s="1"/>
  <c r="BF32" i="17"/>
  <c r="AY48"/>
  <c r="AY64"/>
  <c r="AY80"/>
  <c r="AY27"/>
  <c r="BB35"/>
  <c r="BB39"/>
  <c r="BB47"/>
  <c r="AY51"/>
  <c r="BB55"/>
  <c r="BB63"/>
  <c r="AY67"/>
  <c r="BB71"/>
  <c r="BB79"/>
  <c r="AY83"/>
  <c r="AY99"/>
  <c r="AY50"/>
  <c r="AY66"/>
  <c r="AY82"/>
  <c r="AY102"/>
  <c r="BT24"/>
  <c r="BU24" s="1"/>
  <c r="BQ164"/>
  <c r="AG151"/>
  <c r="AY145"/>
  <c r="AY16"/>
  <c r="BT187"/>
  <c r="BT195"/>
  <c r="BT177"/>
  <c r="BT25"/>
  <c r="BT49"/>
  <c r="CB121"/>
  <c r="BQ125"/>
  <c r="BT161"/>
  <c r="BT165"/>
  <c r="O19"/>
  <c r="O35"/>
  <c r="O51"/>
  <c r="O67"/>
  <c r="O83"/>
  <c r="O99"/>
  <c r="O115"/>
  <c r="O131"/>
  <c r="O147"/>
  <c r="O163"/>
  <c r="O179"/>
  <c r="O195"/>
  <c r="AG166"/>
  <c r="AG187"/>
  <c r="AG149"/>
  <c r="BT32"/>
  <c r="BU32" s="1"/>
  <c r="BY32" s="1"/>
  <c r="CB64"/>
  <c r="BQ100"/>
  <c r="BQ140"/>
  <c r="BT152"/>
  <c r="BT172"/>
  <c r="CB172"/>
  <c r="BX107"/>
  <c r="BY107" s="1"/>
  <c r="V104" i="24" s="1"/>
  <c r="BT109" i="17"/>
  <c r="BX137"/>
  <c r="BY137" s="1"/>
  <c r="V134" i="24" s="1"/>
  <c r="BB27" i="17"/>
  <c r="BB43"/>
  <c r="BB59"/>
  <c r="BQ128"/>
  <c r="BT136"/>
  <c r="BU136" s="1"/>
  <c r="BQ148"/>
  <c r="BU148" s="1"/>
  <c r="BX160"/>
  <c r="BY160" s="1"/>
  <c r="V157" i="24" s="1"/>
  <c r="BT160" i="17"/>
  <c r="BT164"/>
  <c r="BT19"/>
  <c r="BT35"/>
  <c r="BT39"/>
  <c r="BU39" s="1"/>
  <c r="BT75"/>
  <c r="BU75" s="1"/>
  <c r="BT123"/>
  <c r="BQ123"/>
  <c r="BX127"/>
  <c r="BY127" s="1"/>
  <c r="V124" i="24" s="1"/>
  <c r="BT139" i="17"/>
  <c r="BU139" s="1"/>
  <c r="BX143"/>
  <c r="BY143" s="1"/>
  <c r="V140" i="24" s="1"/>
  <c r="CB155" i="17"/>
  <c r="CB171"/>
  <c r="CB14"/>
  <c r="BT18"/>
  <c r="BU18" s="1"/>
  <c r="CB30"/>
  <c r="BT34"/>
  <c r="BU34" s="1"/>
  <c r="BT42"/>
  <c r="BT66"/>
  <c r="CB78"/>
  <c r="BT134"/>
  <c r="BQ150"/>
  <c r="BX154"/>
  <c r="BY154" s="1"/>
  <c r="V151" i="24" s="1"/>
  <c r="BT154" i="17"/>
  <c r="BQ166"/>
  <c r="BX170"/>
  <c r="BY170" s="1"/>
  <c r="V167" i="24" s="1"/>
  <c r="BT170" i="17"/>
  <c r="BQ109"/>
  <c r="BU109" s="1"/>
  <c r="BT157"/>
  <c r="AG12"/>
  <c r="F74" i="27" s="1"/>
  <c r="AG28" i="17"/>
  <c r="BF17"/>
  <c r="BF25"/>
  <c r="BF33"/>
  <c r="BF49"/>
  <c r="BG49" s="1"/>
  <c r="T46" i="24" s="1"/>
  <c r="BF65" i="17"/>
  <c r="BG65" s="1"/>
  <c r="T62" i="24" s="1"/>
  <c r="BF81" i="17"/>
  <c r="BG81" s="1"/>
  <c r="T78" i="24" s="1"/>
  <c r="BF101" i="17"/>
  <c r="BG101" s="1"/>
  <c r="T98" i="24" s="1"/>
  <c r="AY109" i="17"/>
  <c r="AY113"/>
  <c r="AY132"/>
  <c r="AY147"/>
  <c r="AY19"/>
  <c r="AY34"/>
  <c r="BU49"/>
  <c r="BX192"/>
  <c r="BY192" s="1"/>
  <c r="V189" i="24" s="1"/>
  <c r="BX108" i="17"/>
  <c r="BY108" s="1"/>
  <c r="V105" i="24" s="1"/>
  <c r="BT120" i="17"/>
  <c r="BT140"/>
  <c r="BT144"/>
  <c r="BU144" s="1"/>
  <c r="BX156"/>
  <c r="BY156" s="1"/>
  <c r="V153" i="24" s="1"/>
  <c r="BT156" i="17"/>
  <c r="CB156"/>
  <c r="BT168"/>
  <c r="BT83"/>
  <c r="BU83" s="1"/>
  <c r="BT99"/>
  <c r="BT111"/>
  <c r="BU111" s="1"/>
  <c r="BX123"/>
  <c r="BY123" s="1"/>
  <c r="V120" i="24" s="1"/>
  <c r="BX131" i="17"/>
  <c r="BY131" s="1"/>
  <c r="V128" i="24" s="1"/>
  <c r="BX139" i="17"/>
  <c r="BY139" s="1"/>
  <c r="V136" i="24" s="1"/>
  <c r="CB159" i="17"/>
  <c r="BQ130"/>
  <c r="BU130" s="1"/>
  <c r="BQ154"/>
  <c r="BX158"/>
  <c r="BY158" s="1"/>
  <c r="V155" i="24" s="1"/>
  <c r="BT158" i="17"/>
  <c r="BU158" s="1"/>
  <c r="BQ170"/>
  <c r="BX174"/>
  <c r="BY174" s="1"/>
  <c r="V171" i="24" s="1"/>
  <c r="BT174" i="17"/>
  <c r="BU174" s="1"/>
  <c r="BT129"/>
  <c r="BJ13"/>
  <c r="AY13"/>
  <c r="BJ21"/>
  <c r="AY21"/>
  <c r="BJ37"/>
  <c r="AY37"/>
  <c r="BJ45"/>
  <c r="AY45"/>
  <c r="BJ61"/>
  <c r="AY61"/>
  <c r="BJ77"/>
  <c r="AY77"/>
  <c r="BJ93"/>
  <c r="AY93"/>
  <c r="BJ105"/>
  <c r="AY105"/>
  <c r="CB20"/>
  <c r="CB36"/>
  <c r="BQ40"/>
  <c r="CB40"/>
  <c r="BQ52"/>
  <c r="CB52"/>
  <c r="BQ60"/>
  <c r="CB60"/>
  <c r="CD76"/>
  <c r="U73" i="24" s="1"/>
  <c r="BX76" i="17"/>
  <c r="BY76" s="1"/>
  <c r="V73" i="24" s="1"/>
  <c r="BQ84" i="17"/>
  <c r="CB84"/>
  <c r="BQ194"/>
  <c r="BQ15"/>
  <c r="CA15"/>
  <c r="BQ31"/>
  <c r="CA31"/>
  <c r="CD87"/>
  <c r="U84" i="24" s="1"/>
  <c r="BX87" i="17"/>
  <c r="BY87" s="1"/>
  <c r="V84" i="24" s="1"/>
  <c r="BQ91" i="17"/>
  <c r="CB91"/>
  <c r="CD99"/>
  <c r="U96" i="24" s="1"/>
  <c r="BX99" i="17"/>
  <c r="BY99" s="1"/>
  <c r="V96" i="24" s="1"/>
  <c r="BQ103" i="17"/>
  <c r="CB103"/>
  <c r="CD187"/>
  <c r="U184" i="24" s="1"/>
  <c r="BX187" i="17"/>
  <c r="BY187" s="1"/>
  <c r="V184" i="24" s="1"/>
  <c r="CD195" i="17"/>
  <c r="U192" i="24" s="1"/>
  <c r="BX195" i="17"/>
  <c r="BY195" s="1"/>
  <c r="V192" i="24" s="1"/>
  <c r="CD42" i="17"/>
  <c r="U39" i="24" s="1"/>
  <c r="BX42" i="17"/>
  <c r="BY42" s="1"/>
  <c r="V39" i="24" s="1"/>
  <c r="CD46" i="17"/>
  <c r="U43" i="24" s="1"/>
  <c r="BX46" i="17"/>
  <c r="BY46" s="1"/>
  <c r="V43" i="24" s="1"/>
  <c r="CD50" i="17"/>
  <c r="U47" i="24" s="1"/>
  <c r="BX50" i="17"/>
  <c r="BY50" s="1"/>
  <c r="V47" i="24" s="1"/>
  <c r="CD58" i="17"/>
  <c r="U55" i="24" s="1"/>
  <c r="BX58" i="17"/>
  <c r="BY58" s="1"/>
  <c r="V55" i="24" s="1"/>
  <c r="CD70" i="17"/>
  <c r="U67" i="24" s="1"/>
  <c r="BX70" i="17"/>
  <c r="BY70" s="1"/>
  <c r="V67" i="24" s="1"/>
  <c r="CD78" i="17"/>
  <c r="U75" i="24" s="1"/>
  <c r="BX78" i="17"/>
  <c r="BY78" s="1"/>
  <c r="V75" i="24" s="1"/>
  <c r="CD205" i="17"/>
  <c r="U202" i="24" s="1"/>
  <c r="BX205" i="17"/>
  <c r="BY205" s="1"/>
  <c r="V202" i="24" s="1"/>
  <c r="BQ9" i="17"/>
  <c r="CA9"/>
  <c r="CB9"/>
  <c r="BQ17"/>
  <c r="CA17"/>
  <c r="BQ33"/>
  <c r="CA33"/>
  <c r="BQ85"/>
  <c r="CB85"/>
  <c r="CB149"/>
  <c r="BQ149"/>
  <c r="CB161"/>
  <c r="BQ161"/>
  <c r="CB165"/>
  <c r="BQ165"/>
  <c r="BU165" s="1"/>
  <c r="O11"/>
  <c r="O27"/>
  <c r="O43"/>
  <c r="O59"/>
  <c r="O75"/>
  <c r="O91"/>
  <c r="O107"/>
  <c r="O123"/>
  <c r="O139"/>
  <c r="O155"/>
  <c r="O171"/>
  <c r="O187"/>
  <c r="O203"/>
  <c r="O16"/>
  <c r="O32"/>
  <c r="O48"/>
  <c r="O64"/>
  <c r="O80"/>
  <c r="O96"/>
  <c r="O112"/>
  <c r="O128"/>
  <c r="O144"/>
  <c r="O160"/>
  <c r="O176"/>
  <c r="O192"/>
  <c r="O13"/>
  <c r="O21"/>
  <c r="O29"/>
  <c r="O45"/>
  <c r="O61"/>
  <c r="O77"/>
  <c r="O93"/>
  <c r="O109"/>
  <c r="O125"/>
  <c r="O141"/>
  <c r="O157"/>
  <c r="O173"/>
  <c r="O189"/>
  <c r="O205"/>
  <c r="AG206"/>
  <c r="AG115"/>
  <c r="AG119"/>
  <c r="AG139"/>
  <c r="AG185"/>
  <c r="AG191"/>
  <c r="AG10"/>
  <c r="AG26"/>
  <c r="AG136"/>
  <c r="AG146"/>
  <c r="AG159"/>
  <c r="AG172"/>
  <c r="AG175"/>
  <c r="AG45"/>
  <c r="AG65"/>
  <c r="AG89"/>
  <c r="AG105"/>
  <c r="AG109"/>
  <c r="AY53"/>
  <c r="AY69"/>
  <c r="AY85"/>
  <c r="AY97"/>
  <c r="AY127"/>
  <c r="AY159"/>
  <c r="AY173"/>
  <c r="AY189"/>
  <c r="AY199"/>
  <c r="AY207"/>
  <c r="AY12"/>
  <c r="F75" i="27" s="1"/>
  <c r="AY32" i="17"/>
  <c r="AY104"/>
  <c r="AY166"/>
  <c r="AY175"/>
  <c r="AY182"/>
  <c r="AY191"/>
  <c r="AY23"/>
  <c r="AY117"/>
  <c r="BC117" s="1"/>
  <c r="AY137"/>
  <c r="BC137" s="1"/>
  <c r="AY10"/>
  <c r="CA20"/>
  <c r="CA36"/>
  <c r="BT48"/>
  <c r="BT52"/>
  <c r="BT72"/>
  <c r="BU72" s="1"/>
  <c r="CB72"/>
  <c r="CB80"/>
  <c r="BT112"/>
  <c r="BQ112"/>
  <c r="BQ124"/>
  <c r="AG124"/>
  <c r="AK124" s="1"/>
  <c r="BQ182"/>
  <c r="BU182" s="1"/>
  <c r="BT189"/>
  <c r="BT197"/>
  <c r="CD107"/>
  <c r="U104" i="24" s="1"/>
  <c r="CB119" i="17"/>
  <c r="CD123"/>
  <c r="U120" i="24" s="1"/>
  <c r="CB127" i="17"/>
  <c r="CD139"/>
  <c r="U136" i="24" s="1"/>
  <c r="CD147" i="17"/>
  <c r="U144" i="24" s="1"/>
  <c r="CB151" i="17"/>
  <c r="CB163"/>
  <c r="CB167"/>
  <c r="CB175"/>
  <c r="BT179"/>
  <c r="BU179" s="1"/>
  <c r="BT190"/>
  <c r="BT198"/>
  <c r="BT203"/>
  <c r="CB10"/>
  <c r="BX18"/>
  <c r="CA22"/>
  <c r="CB26"/>
  <c r="BX34"/>
  <c r="CB54"/>
  <c r="CB90"/>
  <c r="BT106"/>
  <c r="BX110"/>
  <c r="BY110" s="1"/>
  <c r="V107" i="24" s="1"/>
  <c r="BX114" i="17"/>
  <c r="BY114" s="1"/>
  <c r="V111" i="24" s="1"/>
  <c r="BQ118" i="17"/>
  <c r="AG122"/>
  <c r="BQ126"/>
  <c r="BQ138"/>
  <c r="BQ146"/>
  <c r="BT162"/>
  <c r="BU162" s="1"/>
  <c r="BQ183"/>
  <c r="BT105"/>
  <c r="AG117"/>
  <c r="AG133"/>
  <c r="BT169"/>
  <c r="AR190"/>
  <c r="AG190"/>
  <c r="BQ185"/>
  <c r="BU185" s="1"/>
  <c r="CB8"/>
  <c r="BQ8"/>
  <c r="CA8"/>
  <c r="CB24"/>
  <c r="CD40"/>
  <c r="U37" i="24" s="1"/>
  <c r="BX40" i="17"/>
  <c r="BY40" s="1"/>
  <c r="V37" i="24" s="1"/>
  <c r="CD56" i="17"/>
  <c r="U53" i="24" s="1"/>
  <c r="BX56" i="17"/>
  <c r="BY56" s="1"/>
  <c r="V53" i="24" s="1"/>
  <c r="CD60" i="17"/>
  <c r="U57" i="24" s="1"/>
  <c r="BX60" i="17"/>
  <c r="BY60" s="1"/>
  <c r="V57" i="24" s="1"/>
  <c r="CD68" i="17"/>
  <c r="U65" i="24" s="1"/>
  <c r="BX68" i="17"/>
  <c r="BY68" s="1"/>
  <c r="V65" i="24" s="1"/>
  <c r="CD80" i="17"/>
  <c r="U77" i="24" s="1"/>
  <c r="BX80" i="17"/>
  <c r="BY80" s="1"/>
  <c r="V77" i="24" s="1"/>
  <c r="CD88" i="17"/>
  <c r="U85" i="24" s="1"/>
  <c r="BX88" i="17"/>
  <c r="BY88" s="1"/>
  <c r="V85" i="24" s="1"/>
  <c r="CD92" i="17"/>
  <c r="U89" i="24" s="1"/>
  <c r="BX92" i="17"/>
  <c r="BY92" s="1"/>
  <c r="V89" i="24" s="1"/>
  <c r="CD96" i="17"/>
  <c r="U93" i="24" s="1"/>
  <c r="BX96" i="17"/>
  <c r="BY96" s="1"/>
  <c r="V93" i="24" s="1"/>
  <c r="BQ192" i="17"/>
  <c r="BQ200"/>
  <c r="BQ19"/>
  <c r="CA19"/>
  <c r="BQ35"/>
  <c r="BU35" s="1"/>
  <c r="BY35" s="1"/>
  <c r="CA35"/>
  <c r="BQ99"/>
  <c r="CB99"/>
  <c r="CD103"/>
  <c r="U100" i="24" s="1"/>
  <c r="BX103" i="17"/>
  <c r="BY103" s="1"/>
  <c r="V100" i="24" s="1"/>
  <c r="CD189" i="17"/>
  <c r="U186" i="24" s="1"/>
  <c r="BX189" i="17"/>
  <c r="BY189" s="1"/>
  <c r="V186" i="24" s="1"/>
  <c r="CD197" i="17"/>
  <c r="U194" i="24" s="1"/>
  <c r="BX197" i="17"/>
  <c r="BY197" s="1"/>
  <c r="V194" i="24" s="1"/>
  <c r="CD54" i="17"/>
  <c r="U51" i="24" s="1"/>
  <c r="BX54" i="17"/>
  <c r="BY54" s="1"/>
  <c r="V51" i="24" s="1"/>
  <c r="BQ58" i="17"/>
  <c r="CB58"/>
  <c r="BQ82"/>
  <c r="CB82"/>
  <c r="BQ21"/>
  <c r="CA21"/>
  <c r="O20"/>
  <c r="O36"/>
  <c r="O52"/>
  <c r="O68"/>
  <c r="O84"/>
  <c r="O100"/>
  <c r="O116"/>
  <c r="O132"/>
  <c r="O148"/>
  <c r="O164"/>
  <c r="O180"/>
  <c r="O196"/>
  <c r="O33"/>
  <c r="O49"/>
  <c r="O65"/>
  <c r="O81"/>
  <c r="O97"/>
  <c r="O113"/>
  <c r="O129"/>
  <c r="O145"/>
  <c r="O161"/>
  <c r="O177"/>
  <c r="O193"/>
  <c r="V29"/>
  <c r="AG56"/>
  <c r="AG68"/>
  <c r="AG80"/>
  <c r="AG92"/>
  <c r="AG199"/>
  <c r="AG47"/>
  <c r="AG59"/>
  <c r="AG91"/>
  <c r="AG95"/>
  <c r="AG137"/>
  <c r="AG162"/>
  <c r="AG178"/>
  <c r="AG181"/>
  <c r="AG207"/>
  <c r="AG14"/>
  <c r="AG30"/>
  <c r="AG46"/>
  <c r="AG58"/>
  <c r="AG90"/>
  <c r="AG94"/>
  <c r="AG126"/>
  <c r="AG147"/>
  <c r="AK147" s="1"/>
  <c r="AG157"/>
  <c r="AG173"/>
  <c r="AG9"/>
  <c r="AG17"/>
  <c r="AG33"/>
  <c r="AY9"/>
  <c r="AY17"/>
  <c r="AY169"/>
  <c r="AY185"/>
  <c r="AY201"/>
  <c r="AY20"/>
  <c r="AY36"/>
  <c r="AY40"/>
  <c r="AY56"/>
  <c r="AY72"/>
  <c r="AY88"/>
  <c r="AY96"/>
  <c r="AY116"/>
  <c r="AY118"/>
  <c r="AY120"/>
  <c r="AY122"/>
  <c r="AY133"/>
  <c r="AY150"/>
  <c r="AY152"/>
  <c r="AY154"/>
  <c r="AY163"/>
  <c r="AY170"/>
  <c r="AY179"/>
  <c r="AY186"/>
  <c r="AY43"/>
  <c r="AY59"/>
  <c r="AY75"/>
  <c r="AY91"/>
  <c r="AY103"/>
  <c r="AY115"/>
  <c r="BC115" s="1"/>
  <c r="AY123"/>
  <c r="AY135"/>
  <c r="BC135" s="1"/>
  <c r="AY140"/>
  <c r="AY155"/>
  <c r="BC155" s="1"/>
  <c r="AY14"/>
  <c r="AY22"/>
  <c r="AY42"/>
  <c r="AY58"/>
  <c r="AY74"/>
  <c r="AY90"/>
  <c r="AY98"/>
  <c r="BT183"/>
  <c r="AG123"/>
  <c r="BT192"/>
  <c r="BT200"/>
  <c r="CA10"/>
  <c r="BX22"/>
  <c r="CA26"/>
  <c r="CB94"/>
  <c r="BQ122"/>
  <c r="BU122" s="1"/>
  <c r="BU150"/>
  <c r="BU154"/>
  <c r="BT180"/>
  <c r="BU180" s="1"/>
  <c r="BT186"/>
  <c r="BT207"/>
  <c r="AY8"/>
  <c r="F15" i="27" s="1"/>
  <c r="CB89" i="17"/>
  <c r="BT93"/>
  <c r="BU93" s="1"/>
  <c r="CB109"/>
  <c r="BT125"/>
  <c r="CB129"/>
  <c r="AR155"/>
  <c r="AG155"/>
  <c r="BQ186"/>
  <c r="CB186"/>
  <c r="CD207"/>
  <c r="U204" i="24" s="1"/>
  <c r="BX207" i="17"/>
  <c r="BY207" s="1"/>
  <c r="V204" i="24" s="1"/>
  <c r="CB12" i="17"/>
  <c r="CB28"/>
  <c r="CD44"/>
  <c r="U41" i="24" s="1"/>
  <c r="BX44" i="17"/>
  <c r="BY44" s="1"/>
  <c r="V41" i="24" s="1"/>
  <c r="BQ44" i="17"/>
  <c r="CB44"/>
  <c r="CD64"/>
  <c r="U61" i="24" s="1"/>
  <c r="BX64" i="17"/>
  <c r="BY64" s="1"/>
  <c r="V61" i="24" s="1"/>
  <c r="BQ68" i="17"/>
  <c r="BU68" s="1"/>
  <c r="CB68"/>
  <c r="CD100"/>
  <c r="U97" i="24" s="1"/>
  <c r="BX100" i="17"/>
  <c r="BY100" s="1"/>
  <c r="V97" i="24" s="1"/>
  <c r="BQ190" i="17"/>
  <c r="BQ198"/>
  <c r="BQ203"/>
  <c r="CB203"/>
  <c r="BQ205"/>
  <c r="CB205"/>
  <c r="BQ23"/>
  <c r="CA23"/>
  <c r="CD91"/>
  <c r="U88" i="24" s="1"/>
  <c r="BX91" i="17"/>
  <c r="BY91" s="1"/>
  <c r="V88" i="24" s="1"/>
  <c r="BQ95" i="17"/>
  <c r="CB95"/>
  <c r="CB177"/>
  <c r="BQ177"/>
  <c r="CD191"/>
  <c r="U188" i="24" s="1"/>
  <c r="BX191" i="17"/>
  <c r="BY191" s="1"/>
  <c r="V188" i="24" s="1"/>
  <c r="CD199" i="17"/>
  <c r="U196" i="24" s="1"/>
  <c r="BX199" i="17"/>
  <c r="BY199" s="1"/>
  <c r="V196" i="24" s="1"/>
  <c r="BQ204" i="17"/>
  <c r="CD38"/>
  <c r="U35" i="24" s="1"/>
  <c r="BX38" i="17"/>
  <c r="BY38" s="1"/>
  <c r="V35" i="24" s="1"/>
  <c r="CD62" i="17"/>
  <c r="U59" i="24" s="1"/>
  <c r="BX62" i="17"/>
  <c r="BY62" s="1"/>
  <c r="V59" i="24" s="1"/>
  <c r="BQ66" i="17"/>
  <c r="BU66" s="1"/>
  <c r="CB66"/>
  <c r="CD74"/>
  <c r="U71" i="24" s="1"/>
  <c r="BX74" i="17"/>
  <c r="BY74" s="1"/>
  <c r="V71" i="24" s="1"/>
  <c r="CD82" i="17"/>
  <c r="U79" i="24" s="1"/>
  <c r="BX82" i="17"/>
  <c r="BY82" s="1"/>
  <c r="V79" i="24" s="1"/>
  <c r="BQ25" i="17"/>
  <c r="BU25" s="1"/>
  <c r="BY25" s="1"/>
  <c r="CA25"/>
  <c r="O15"/>
  <c r="O23"/>
  <c r="O31"/>
  <c r="O39"/>
  <c r="O47"/>
  <c r="O55"/>
  <c r="O63"/>
  <c r="O71"/>
  <c r="O79"/>
  <c r="O87"/>
  <c r="O95"/>
  <c r="O103"/>
  <c r="O111"/>
  <c r="O119"/>
  <c r="O127"/>
  <c r="O135"/>
  <c r="O143"/>
  <c r="O151"/>
  <c r="O159"/>
  <c r="O167"/>
  <c r="O175"/>
  <c r="O183"/>
  <c r="O191"/>
  <c r="O199"/>
  <c r="O207"/>
  <c r="O24"/>
  <c r="O40"/>
  <c r="O56"/>
  <c r="O72"/>
  <c r="O88"/>
  <c r="O104"/>
  <c r="O120"/>
  <c r="O136"/>
  <c r="O152"/>
  <c r="O168"/>
  <c r="O184"/>
  <c r="O200"/>
  <c r="O9"/>
  <c r="O17"/>
  <c r="O25"/>
  <c r="O37"/>
  <c r="O53"/>
  <c r="O69"/>
  <c r="O85"/>
  <c r="O101"/>
  <c r="O117"/>
  <c r="O133"/>
  <c r="O149"/>
  <c r="O165"/>
  <c r="O181"/>
  <c r="O197"/>
  <c r="AR187"/>
  <c r="AN12"/>
  <c r="M74" i="27" s="1"/>
  <c r="AG20" i="17"/>
  <c r="AN28"/>
  <c r="AG36"/>
  <c r="AG104"/>
  <c r="BF8"/>
  <c r="M15" i="27" s="1"/>
  <c r="AG164" i="17"/>
  <c r="AG167"/>
  <c r="AG180"/>
  <c r="AG182"/>
  <c r="AK182" s="1"/>
  <c r="AN186"/>
  <c r="AO186" s="1"/>
  <c r="R183" i="24" s="1"/>
  <c r="AG192" i="17"/>
  <c r="AG11"/>
  <c r="AG27"/>
  <c r="AG128"/>
  <c r="AG140"/>
  <c r="AG160"/>
  <c r="AG163"/>
  <c r="AG176"/>
  <c r="AG179"/>
  <c r="AG18"/>
  <c r="F16" i="26" s="1"/>
  <c r="AG34" i="17"/>
  <c r="AG118"/>
  <c r="AG127"/>
  <c r="AK127" s="1"/>
  <c r="AG145"/>
  <c r="AG183"/>
  <c r="AG194"/>
  <c r="AG21"/>
  <c r="AG37"/>
  <c r="AG53"/>
  <c r="AG57"/>
  <c r="AG69"/>
  <c r="AG77"/>
  <c r="AG81"/>
  <c r="AG93"/>
  <c r="BJ125"/>
  <c r="BF170"/>
  <c r="BG170" s="1"/>
  <c r="T167" i="24" s="1"/>
  <c r="BF186" i="17"/>
  <c r="BG186" s="1"/>
  <c r="T183" i="24" s="1"/>
  <c r="BB13" i="17"/>
  <c r="AY29"/>
  <c r="AY41"/>
  <c r="AY57"/>
  <c r="AY73"/>
  <c r="AY89"/>
  <c r="AY131"/>
  <c r="AY143"/>
  <c r="AY148"/>
  <c r="AY165"/>
  <c r="AY181"/>
  <c r="AY195"/>
  <c r="BC195" s="1"/>
  <c r="BB197"/>
  <c r="AY203"/>
  <c r="BC203" s="1"/>
  <c r="BB205"/>
  <c r="AY24"/>
  <c r="AY100"/>
  <c r="AY167"/>
  <c r="AY174"/>
  <c r="AY183"/>
  <c r="AY190"/>
  <c r="AY11"/>
  <c r="AY31"/>
  <c r="BB107"/>
  <c r="BF107"/>
  <c r="BG107" s="1"/>
  <c r="T104" i="24" s="1"/>
  <c r="BB111" i="17"/>
  <c r="BF111"/>
  <c r="BG111" s="1"/>
  <c r="T108" i="24" s="1"/>
  <c r="AY121" i="17"/>
  <c r="BC121" s="1"/>
  <c r="AY153"/>
  <c r="AY18"/>
  <c r="AY26"/>
  <c r="BB102"/>
  <c r="BC102" s="1"/>
  <c r="AY114"/>
  <c r="BQ202"/>
  <c r="CA12"/>
  <c r="BT20"/>
  <c r="BU20" s="1"/>
  <c r="BY20" s="1"/>
  <c r="BX24"/>
  <c r="CA28"/>
  <c r="BT36"/>
  <c r="BU36" s="1"/>
  <c r="BY36" s="1"/>
  <c r="BT40"/>
  <c r="CB48"/>
  <c r="CB56"/>
  <c r="BT64"/>
  <c r="BU64" s="1"/>
  <c r="BT76"/>
  <c r="BT88"/>
  <c r="BQ88"/>
  <c r="BQ92"/>
  <c r="BT92"/>
  <c r="BT96"/>
  <c r="BU96" s="1"/>
  <c r="BQ104"/>
  <c r="BU104" s="1"/>
  <c r="BT124"/>
  <c r="AG144"/>
  <c r="BQ152"/>
  <c r="BU152" s="1"/>
  <c r="BQ160"/>
  <c r="BU160" s="1"/>
  <c r="BQ168"/>
  <c r="BQ176"/>
  <c r="BT181"/>
  <c r="BT193"/>
  <c r="BT201"/>
  <c r="BT15"/>
  <c r="BT31"/>
  <c r="BT91"/>
  <c r="BT95"/>
  <c r="BT107"/>
  <c r="BU107" s="1"/>
  <c r="BX111"/>
  <c r="BY111" s="1"/>
  <c r="V108" i="24" s="1"/>
  <c r="BQ115" i="17"/>
  <c r="BU115" s="1"/>
  <c r="CD119"/>
  <c r="U116" i="24" s="1"/>
  <c r="CB123" i="17"/>
  <c r="CD127"/>
  <c r="U124" i="24" s="1"/>
  <c r="CD131" i="17"/>
  <c r="U128" i="24" s="1"/>
  <c r="CD135" i="17"/>
  <c r="U132" i="24" s="1"/>
  <c r="CD143" i="17"/>
  <c r="U140" i="24" s="1"/>
  <c r="BQ155" i="17"/>
  <c r="BT155"/>
  <c r="BQ159"/>
  <c r="BQ163"/>
  <c r="BQ171"/>
  <c r="BT171"/>
  <c r="BT194"/>
  <c r="BT202"/>
  <c r="BT10"/>
  <c r="I46" i="27" s="1"/>
  <c r="BX10" i="17"/>
  <c r="M46" i="27" s="1"/>
  <c r="CA14" i="17"/>
  <c r="CB18"/>
  <c r="BT22"/>
  <c r="BU22" s="1"/>
  <c r="BT26"/>
  <c r="BU26" s="1"/>
  <c r="BX26"/>
  <c r="CA30"/>
  <c r="CB34"/>
  <c r="CB38"/>
  <c r="BT46"/>
  <c r="BU46" s="1"/>
  <c r="BT74"/>
  <c r="BT102"/>
  <c r="BU102" s="1"/>
  <c r="BQ106"/>
  <c r="BX106"/>
  <c r="BY106" s="1"/>
  <c r="V103" i="24" s="1"/>
  <c r="BQ110" i="17"/>
  <c r="BT110"/>
  <c r="BQ114"/>
  <c r="BT114"/>
  <c r="BT118"/>
  <c r="BT126"/>
  <c r="BQ134"/>
  <c r="AG134"/>
  <c r="AK134" s="1"/>
  <c r="BX138"/>
  <c r="BY138" s="1"/>
  <c r="V135" i="24" s="1"/>
  <c r="BT138" i="17"/>
  <c r="BQ142"/>
  <c r="BU142" s="1"/>
  <c r="BX146"/>
  <c r="BY146" s="1"/>
  <c r="V143" i="24" s="1"/>
  <c r="BT146" i="17"/>
  <c r="BT178"/>
  <c r="BQ184"/>
  <c r="BU184" s="1"/>
  <c r="BT204"/>
  <c r="BT9"/>
  <c r="BT17"/>
  <c r="BT33"/>
  <c r="BT41"/>
  <c r="BU41" s="1"/>
  <c r="CB101"/>
  <c r="CB113"/>
  <c r="BX117"/>
  <c r="BY117" s="1"/>
  <c r="V114" i="24" s="1"/>
  <c r="AG121" i="17"/>
  <c r="BX125"/>
  <c r="BY125" s="1"/>
  <c r="V122" i="24" s="1"/>
  <c r="BT133" i="17"/>
  <c r="BU133" s="1"/>
  <c r="BX133"/>
  <c r="BY133" s="1"/>
  <c r="V130" i="24" s="1"/>
  <c r="BT141" i="17"/>
  <c r="BU141" s="1"/>
  <c r="BX141"/>
  <c r="BY141" s="1"/>
  <c r="V138" i="24" s="1"/>
  <c r="AG153" i="17"/>
  <c r="AG169"/>
  <c r="AY47"/>
  <c r="AY63"/>
  <c r="BC63" s="1"/>
  <c r="BQ187"/>
  <c r="BU187" s="1"/>
  <c r="CB187"/>
  <c r="BQ189"/>
  <c r="CB189"/>
  <c r="BQ191"/>
  <c r="CB191"/>
  <c r="BQ193"/>
  <c r="CB193"/>
  <c r="BQ195"/>
  <c r="BU195" s="1"/>
  <c r="CB195"/>
  <c r="BQ197"/>
  <c r="CB197"/>
  <c r="BQ199"/>
  <c r="CB199"/>
  <c r="BQ201"/>
  <c r="BU201" s="1"/>
  <c r="CB201"/>
  <c r="CB16"/>
  <c r="CB32"/>
  <c r="CD48"/>
  <c r="U45" i="24" s="1"/>
  <c r="BX48" i="17"/>
  <c r="BY48" s="1"/>
  <c r="V45" i="24" s="1"/>
  <c r="CD52" i="17"/>
  <c r="U49" i="24" s="1"/>
  <c r="BX52" i="17"/>
  <c r="BY52" s="1"/>
  <c r="V49" i="24" s="1"/>
  <c r="CD72" i="17"/>
  <c r="U69" i="24" s="1"/>
  <c r="BX72" i="17"/>
  <c r="BY72" s="1"/>
  <c r="V69" i="24" s="1"/>
  <c r="BQ76" i="17"/>
  <c r="CB76"/>
  <c r="CD84"/>
  <c r="U81" i="24" s="1"/>
  <c r="BX84" i="17"/>
  <c r="BY84" s="1"/>
  <c r="V81" i="24" s="1"/>
  <c r="CD104" i="17"/>
  <c r="U101" i="24" s="1"/>
  <c r="BX104" i="17"/>
  <c r="BY104" s="1"/>
  <c r="V101" i="24" s="1"/>
  <c r="CB181" i="17"/>
  <c r="BQ181"/>
  <c r="BQ188"/>
  <c r="BQ196"/>
  <c r="BQ11"/>
  <c r="CA11"/>
  <c r="BQ27"/>
  <c r="BU27" s="1"/>
  <c r="BY27" s="1"/>
  <c r="CA27"/>
  <c r="BQ87"/>
  <c r="BU87" s="1"/>
  <c r="CB87"/>
  <c r="CD95"/>
  <c r="U92" i="24" s="1"/>
  <c r="BX95" i="17"/>
  <c r="BY95" s="1"/>
  <c r="V92" i="24" s="1"/>
  <c r="CD193" i="17"/>
  <c r="U190" i="24" s="1"/>
  <c r="BX193" i="17"/>
  <c r="BY193" s="1"/>
  <c r="V190" i="24" s="1"/>
  <c r="CD201" i="17"/>
  <c r="U198" i="24" s="1"/>
  <c r="BX201" i="17"/>
  <c r="BY201" s="1"/>
  <c r="V198" i="24" s="1"/>
  <c r="BQ207" i="17"/>
  <c r="BU207" s="1"/>
  <c r="CB207"/>
  <c r="BQ42"/>
  <c r="BU42" s="1"/>
  <c r="CB42"/>
  <c r="BQ50"/>
  <c r="CB50"/>
  <c r="CD66"/>
  <c r="U63" i="24" s="1"/>
  <c r="BX66" i="17"/>
  <c r="BY66" s="1"/>
  <c r="V63" i="24" s="1"/>
  <c r="BQ74" i="17"/>
  <c r="CB74"/>
  <c r="CD203"/>
  <c r="U200" i="24" s="1"/>
  <c r="BX203" i="17"/>
  <c r="BY203" s="1"/>
  <c r="V200" i="24" s="1"/>
  <c r="BQ13" i="17"/>
  <c r="BU13" s="1"/>
  <c r="BY13" s="1"/>
  <c r="CA13"/>
  <c r="BQ29"/>
  <c r="BU29" s="1"/>
  <c r="BY29" s="1"/>
  <c r="CA29"/>
  <c r="CB153"/>
  <c r="BQ153"/>
  <c r="BU153" s="1"/>
  <c r="CB157"/>
  <c r="BQ157"/>
  <c r="CB169"/>
  <c r="BQ169"/>
  <c r="CB173"/>
  <c r="BQ173"/>
  <c r="BU173" s="1"/>
  <c r="O12"/>
  <c r="F73" i="27" s="1"/>
  <c r="O28" i="17"/>
  <c r="O44"/>
  <c r="O60"/>
  <c r="O76"/>
  <c r="O92"/>
  <c r="O108"/>
  <c r="O124"/>
  <c r="O140"/>
  <c r="O156"/>
  <c r="O172"/>
  <c r="O188"/>
  <c r="O204"/>
  <c r="O41"/>
  <c r="O57"/>
  <c r="O73"/>
  <c r="O89"/>
  <c r="O105"/>
  <c r="O121"/>
  <c r="O137"/>
  <c r="O153"/>
  <c r="O169"/>
  <c r="O185"/>
  <c r="O201"/>
  <c r="AR171"/>
  <c r="AR129"/>
  <c r="AG24"/>
  <c r="AG44"/>
  <c r="AG48"/>
  <c r="AG60"/>
  <c r="AG64"/>
  <c r="AG84"/>
  <c r="AG88"/>
  <c r="AG96"/>
  <c r="AG108"/>
  <c r="AG112"/>
  <c r="AR113"/>
  <c r="AR117"/>
  <c r="AR135"/>
  <c r="AG203"/>
  <c r="AG15"/>
  <c r="AG31"/>
  <c r="AG39"/>
  <c r="AG51"/>
  <c r="AG55"/>
  <c r="AG67"/>
  <c r="AG71"/>
  <c r="AG79"/>
  <c r="AG83"/>
  <c r="AG103"/>
  <c r="AG107"/>
  <c r="AG111"/>
  <c r="AG138"/>
  <c r="AG150"/>
  <c r="AG161"/>
  <c r="AG177"/>
  <c r="AG184"/>
  <c r="AN18"/>
  <c r="M16" i="26" s="1"/>
  <c r="AG22" i="17"/>
  <c r="AN34"/>
  <c r="AG38"/>
  <c r="AG50"/>
  <c r="AG54"/>
  <c r="AG66"/>
  <c r="AG70"/>
  <c r="AG78"/>
  <c r="AG82"/>
  <c r="AG114"/>
  <c r="AG125"/>
  <c r="AG148"/>
  <c r="AG158"/>
  <c r="AG174"/>
  <c r="AG25"/>
  <c r="AN45"/>
  <c r="AO45" s="1"/>
  <c r="R42" i="24" s="1"/>
  <c r="AN53" i="17"/>
  <c r="AO53" s="1"/>
  <c r="R50" i="24" s="1"/>
  <c r="AN61" i="17"/>
  <c r="AO61" s="1"/>
  <c r="R58" i="24" s="1"/>
  <c r="AN69" i="17"/>
  <c r="AO69" s="1"/>
  <c r="R66" i="24" s="1"/>
  <c r="AN77" i="17"/>
  <c r="AO77" s="1"/>
  <c r="R74" i="24" s="1"/>
  <c r="AN85" i="17"/>
  <c r="AO85" s="1"/>
  <c r="R82" i="24" s="1"/>
  <c r="AN93" i="17"/>
  <c r="AO93" s="1"/>
  <c r="R90" i="24" s="1"/>
  <c r="AY33" i="17"/>
  <c r="AG113"/>
  <c r="AY129"/>
  <c r="AY161"/>
  <c r="AY177"/>
  <c r="AY193"/>
  <c r="AY197"/>
  <c r="BB199"/>
  <c r="AY205"/>
  <c r="BB207"/>
  <c r="AY28"/>
  <c r="AY44"/>
  <c r="AY52"/>
  <c r="AY60"/>
  <c r="AY68"/>
  <c r="AY76"/>
  <c r="AY84"/>
  <c r="AY92"/>
  <c r="AY108"/>
  <c r="AY112"/>
  <c r="AY134"/>
  <c r="AY136"/>
  <c r="AY138"/>
  <c r="AY149"/>
  <c r="AY162"/>
  <c r="AY171"/>
  <c r="AY178"/>
  <c r="AY187"/>
  <c r="AY194"/>
  <c r="AY15"/>
  <c r="BB19"/>
  <c r="AY35"/>
  <c r="AY39"/>
  <c r="BC39" s="1"/>
  <c r="BB51"/>
  <c r="BC51" s="1"/>
  <c r="AY55"/>
  <c r="BC55" s="1"/>
  <c r="AY71"/>
  <c r="BC71" s="1"/>
  <c r="AY79"/>
  <c r="BC79" s="1"/>
  <c r="AY87"/>
  <c r="AY95"/>
  <c r="AY107"/>
  <c r="AY111"/>
  <c r="AY119"/>
  <c r="BC119" s="1"/>
  <c r="AY124"/>
  <c r="AY139"/>
  <c r="BC139" s="1"/>
  <c r="AY151"/>
  <c r="BC151" s="1"/>
  <c r="AY156"/>
  <c r="BC156" s="1"/>
  <c r="BF18"/>
  <c r="AY30"/>
  <c r="AY38"/>
  <c r="AY46"/>
  <c r="AY54"/>
  <c r="AY62"/>
  <c r="AY70"/>
  <c r="AY78"/>
  <c r="AY86"/>
  <c r="AY94"/>
  <c r="AY106"/>
  <c r="AY110"/>
  <c r="BU48"/>
  <c r="BU131"/>
  <c r="CB185"/>
  <c r="BX190"/>
  <c r="BY190" s="1"/>
  <c r="V187" i="24" s="1"/>
  <c r="BX194" i="17"/>
  <c r="BY194" s="1"/>
  <c r="V191" i="24" s="1"/>
  <c r="BX198" i="17"/>
  <c r="BY198" s="1"/>
  <c r="V195" i="24" s="1"/>
  <c r="BX202" i="17"/>
  <c r="BY202" s="1"/>
  <c r="V199" i="24" s="1"/>
  <c r="CB164" i="17"/>
  <c r="CB180"/>
  <c r="BT176"/>
  <c r="BX12"/>
  <c r="CA16"/>
  <c r="BX28"/>
  <c r="BY28" s="1"/>
  <c r="CA32"/>
  <c r="BT84"/>
  <c r="BQ108"/>
  <c r="BU108" s="1"/>
  <c r="BX116"/>
  <c r="BY116" s="1"/>
  <c r="V113" i="24" s="1"/>
  <c r="BT116" i="17"/>
  <c r="BU116" s="1"/>
  <c r="BU120"/>
  <c r="BX120"/>
  <c r="BY120" s="1"/>
  <c r="V117" i="24" s="1"/>
  <c r="BX124" i="17"/>
  <c r="BY124" s="1"/>
  <c r="V121" i="24" s="1"/>
  <c r="BU128" i="17"/>
  <c r="BX128"/>
  <c r="BY128" s="1"/>
  <c r="V125" i="24" s="1"/>
  <c r="BQ132" i="17"/>
  <c r="BU132" s="1"/>
  <c r="BX136"/>
  <c r="BY136" s="1"/>
  <c r="V133" i="24" s="1"/>
  <c r="BX140" i="17"/>
  <c r="BY140" s="1"/>
  <c r="V137" i="24" s="1"/>
  <c r="BX144" i="17"/>
  <c r="BY144" s="1"/>
  <c r="V141" i="24" s="1"/>
  <c r="BX148" i="17"/>
  <c r="BY148" s="1"/>
  <c r="V145" i="24" s="1"/>
  <c r="BX152" i="17"/>
  <c r="BY152" s="1"/>
  <c r="V149" i="24" s="1"/>
  <c r="BQ156" i="17"/>
  <c r="BU156" s="1"/>
  <c r="BX164"/>
  <c r="BY164" s="1"/>
  <c r="V161" i="24" s="1"/>
  <c r="BX168" i="17"/>
  <c r="BY168" s="1"/>
  <c r="V165" i="24" s="1"/>
  <c r="BQ172" i="17"/>
  <c r="CB179"/>
  <c r="BT191"/>
  <c r="BT199"/>
  <c r="BT55"/>
  <c r="BU55" s="1"/>
  <c r="BT63"/>
  <c r="BU63" s="1"/>
  <c r="CB107"/>
  <c r="CB111"/>
  <c r="CB115"/>
  <c r="BX115"/>
  <c r="BY115" s="1"/>
  <c r="V112" i="24" s="1"/>
  <c r="BQ119" i="17"/>
  <c r="BT119"/>
  <c r="BQ127"/>
  <c r="BT127"/>
  <c r="BT135"/>
  <c r="BU135" s="1"/>
  <c r="AG135"/>
  <c r="BT143"/>
  <c r="BU143" s="1"/>
  <c r="BQ151"/>
  <c r="BT151"/>
  <c r="BT159"/>
  <c r="BT163"/>
  <c r="BQ167"/>
  <c r="BT167"/>
  <c r="BQ175"/>
  <c r="BU175" s="1"/>
  <c r="BQ178"/>
  <c r="BT188"/>
  <c r="BT196"/>
  <c r="BT205"/>
  <c r="BX14"/>
  <c r="CA18"/>
  <c r="CB22"/>
  <c r="BX30"/>
  <c r="CA34"/>
  <c r="BT38"/>
  <c r="BU38" s="1"/>
  <c r="CB46"/>
  <c r="BT50"/>
  <c r="BT62"/>
  <c r="BU62" s="1"/>
  <c r="CB62"/>
  <c r="CB70"/>
  <c r="BT70"/>
  <c r="BU70" s="1"/>
  <c r="BT82"/>
  <c r="CB86"/>
  <c r="CB98"/>
  <c r="CB102"/>
  <c r="BX118"/>
  <c r="BY118" s="1"/>
  <c r="V115" i="24" s="1"/>
  <c r="BX126" i="17"/>
  <c r="BY126" s="1"/>
  <c r="V123" i="24" s="1"/>
  <c r="BX130" i="17"/>
  <c r="BY130" s="1"/>
  <c r="V127" i="24" s="1"/>
  <c r="BX134" i="17"/>
  <c r="BY134" s="1"/>
  <c r="V131" i="24" s="1"/>
  <c r="BX142" i="17"/>
  <c r="BY142" s="1"/>
  <c r="V139" i="24" s="1"/>
  <c r="BX162" i="17"/>
  <c r="BY162" s="1"/>
  <c r="V159" i="24" s="1"/>
  <c r="BT206" i="17"/>
  <c r="BU206" s="1"/>
  <c r="BT53"/>
  <c r="BU53" s="1"/>
  <c r="BT65"/>
  <c r="BU65" s="1"/>
  <c r="BT73"/>
  <c r="BU73" s="1"/>
  <c r="BT85"/>
  <c r="CB93"/>
  <c r="CB97"/>
  <c r="BT101"/>
  <c r="BU101" s="1"/>
  <c r="BX105"/>
  <c r="BY105" s="1"/>
  <c r="V102" i="24" s="1"/>
  <c r="BX109" i="17"/>
  <c r="BY109" s="1"/>
  <c r="V106" i="24" s="1"/>
  <c r="CD109" i="17"/>
  <c r="U106" i="24" s="1"/>
  <c r="BX113" i="17"/>
  <c r="BY113" s="1"/>
  <c r="V110" i="24" s="1"/>
  <c r="CB117" i="17"/>
  <c r="CD121"/>
  <c r="U118" i="24" s="1"/>
  <c r="BQ121" i="17"/>
  <c r="BU121" s="1"/>
  <c r="CB125"/>
  <c r="BQ129"/>
  <c r="BU129" s="1"/>
  <c r="CB133"/>
  <c r="CD137"/>
  <c r="U134" i="24" s="1"/>
  <c r="BT137" i="17"/>
  <c r="BU137" s="1"/>
  <c r="CD145"/>
  <c r="U142" i="24" s="1"/>
  <c r="BT145" i="17"/>
  <c r="BU145" s="1"/>
  <c r="AN14"/>
  <c r="AN30"/>
  <c r="AN9"/>
  <c r="AJ19"/>
  <c r="AJ35"/>
  <c r="AJ75"/>
  <c r="AK75" s="1"/>
  <c r="AJ99"/>
  <c r="AK99" s="1"/>
  <c r="AR41"/>
  <c r="AR73"/>
  <c r="BF175"/>
  <c r="BG175" s="1"/>
  <c r="T172" i="24" s="1"/>
  <c r="BF145" i="17"/>
  <c r="BG145" s="1"/>
  <c r="T142" i="24" s="1"/>
  <c r="BJ167" i="17"/>
  <c r="V148"/>
  <c r="W148" s="1"/>
  <c r="P145" i="24" s="1"/>
  <c r="BF28" i="17"/>
  <c r="BB98"/>
  <c r="BC98" s="1"/>
  <c r="BJ29"/>
  <c r="BJ53"/>
  <c r="BJ69"/>
  <c r="BJ85"/>
  <c r="BJ97"/>
  <c r="BJ101"/>
  <c r="BJ123"/>
  <c r="BJ127"/>
  <c r="BJ151"/>
  <c r="BJ155"/>
  <c r="BJ171"/>
  <c r="BJ187"/>
  <c r="BJ194"/>
  <c r="AN139"/>
  <c r="AO139" s="1"/>
  <c r="R136" i="24" s="1"/>
  <c r="AR143" i="17"/>
  <c r="AR151"/>
  <c r="AJ43"/>
  <c r="AK43" s="1"/>
  <c r="AJ47"/>
  <c r="AJ59"/>
  <c r="AK59" s="1"/>
  <c r="AJ63"/>
  <c r="AK63" s="1"/>
  <c r="AJ87"/>
  <c r="AK87" s="1"/>
  <c r="AJ95"/>
  <c r="AR125"/>
  <c r="AJ191"/>
  <c r="AN193"/>
  <c r="AO193" s="1"/>
  <c r="R190" i="24" s="1"/>
  <c r="AR13" i="17"/>
  <c r="AR17"/>
  <c r="AR25"/>
  <c r="AR29"/>
  <c r="AR33"/>
  <c r="AR49"/>
  <c r="AR65"/>
  <c r="AR89"/>
  <c r="AR105"/>
  <c r="AR109"/>
  <c r="BF191"/>
  <c r="BG191" s="1"/>
  <c r="T188" i="24" s="1"/>
  <c r="BJ159" i="17"/>
  <c r="BJ191"/>
  <c r="BF22"/>
  <c r="AR161"/>
  <c r="AR179"/>
  <c r="AJ187"/>
  <c r="AN15"/>
  <c r="AN23"/>
  <c r="AN31"/>
  <c r="AN39"/>
  <c r="AO39" s="1"/>
  <c r="R36" i="24" s="1"/>
  <c r="AR43" i="17"/>
  <c r="AN51"/>
  <c r="AO51" s="1"/>
  <c r="R48" i="24" s="1"/>
  <c r="AN55" i="17"/>
  <c r="AO55" s="1"/>
  <c r="R52" i="24" s="1"/>
  <c r="AR59" i="17"/>
  <c r="AN67"/>
  <c r="AO67" s="1"/>
  <c r="R64" i="24" s="1"/>
  <c r="AN71" i="17"/>
  <c r="AO71" s="1"/>
  <c r="R68" i="24" s="1"/>
  <c r="AR75" i="17"/>
  <c r="AN79"/>
  <c r="AO79" s="1"/>
  <c r="R76" i="24" s="1"/>
  <c r="AN83" i="17"/>
  <c r="AO83" s="1"/>
  <c r="R80" i="24" s="1"/>
  <c r="AR91" i="17"/>
  <c r="AN91"/>
  <c r="AO91" s="1"/>
  <c r="R88" i="24" s="1"/>
  <c r="AR99" i="17"/>
  <c r="AR103"/>
  <c r="AN107"/>
  <c r="AO107" s="1"/>
  <c r="R104" i="24" s="1"/>
  <c r="AN111" i="17"/>
  <c r="AO111" s="1"/>
  <c r="R108" i="24" s="1"/>
  <c r="AR119" i="17"/>
  <c r="AR127"/>
  <c r="BJ183"/>
  <c r="BB21"/>
  <c r="BC21" s="1"/>
  <c r="BG21" s="1"/>
  <c r="BB37"/>
  <c r="BC37" s="1"/>
  <c r="BG37" s="1"/>
  <c r="BB97"/>
  <c r="BC97" s="1"/>
  <c r="BB96"/>
  <c r="BC96" s="1"/>
  <c r="V11"/>
  <c r="V19"/>
  <c r="V95"/>
  <c r="W95" s="1"/>
  <c r="P92" i="24" s="1"/>
  <c r="V127" i="17"/>
  <c r="W127" s="1"/>
  <c r="P124" i="24" s="1"/>
  <c r="V143" i="17"/>
  <c r="W143" s="1"/>
  <c r="P140" i="24" s="1"/>
  <c r="V159" i="17"/>
  <c r="W159" s="1"/>
  <c r="P156" i="24" s="1"/>
  <c r="V9" i="17"/>
  <c r="AN189"/>
  <c r="AO189" s="1"/>
  <c r="R186" i="24" s="1"/>
  <c r="AJ190" i="17"/>
  <c r="AR133"/>
  <c r="AR147"/>
  <c r="AK183"/>
  <c r="BJ175"/>
  <c r="BJ145"/>
  <c r="BJ153"/>
  <c r="BB69"/>
  <c r="BC69" s="1"/>
  <c r="BB77"/>
  <c r="BC77" s="1"/>
  <c r="BB85"/>
  <c r="BC85" s="1"/>
  <c r="BB93"/>
  <c r="BC93" s="1"/>
  <c r="BB105"/>
  <c r="BC105" s="1"/>
  <c r="BF105"/>
  <c r="BG105" s="1"/>
  <c r="T102" i="24" s="1"/>
  <c r="BB109" i="17"/>
  <c r="BC109" s="1"/>
  <c r="BF109"/>
  <c r="BG109" s="1"/>
  <c r="T106" i="24" s="1"/>
  <c r="BB113" i="17"/>
  <c r="BC113" s="1"/>
  <c r="BB87"/>
  <c r="V71"/>
  <c r="W71" s="1"/>
  <c r="P68" i="24" s="1"/>
  <c r="V31" i="17"/>
  <c r="V39"/>
  <c r="W39" s="1"/>
  <c r="P36" i="24" s="1"/>
  <c r="V47" i="17"/>
  <c r="W47" s="1"/>
  <c r="P44" i="24" s="1"/>
  <c r="V55" i="17"/>
  <c r="W55" s="1"/>
  <c r="P52" i="24" s="1"/>
  <c r="V63" i="17"/>
  <c r="W63" s="1"/>
  <c r="P60" i="24" s="1"/>
  <c r="V87" i="17"/>
  <c r="W87" s="1"/>
  <c r="P84" i="24" s="1"/>
  <c r="V103" i="17"/>
  <c r="W103" s="1"/>
  <c r="P100" i="24" s="1"/>
  <c r="V119" i="17"/>
  <c r="W119" s="1"/>
  <c r="P116" i="24" s="1"/>
  <c r="V135" i="17"/>
  <c r="W135" s="1"/>
  <c r="P132" i="24" s="1"/>
  <c r="V151" i="17"/>
  <c r="W151" s="1"/>
  <c r="P148" i="24" s="1"/>
  <c r="V167" i="17"/>
  <c r="W167" s="1"/>
  <c r="P164" i="24" s="1"/>
  <c r="R34" i="17"/>
  <c r="R50"/>
  <c r="R66"/>
  <c r="R82"/>
  <c r="R98"/>
  <c r="R114"/>
  <c r="R130"/>
  <c r="R146"/>
  <c r="AN117"/>
  <c r="AO117" s="1"/>
  <c r="R114" i="24" s="1"/>
  <c r="AN47" i="17"/>
  <c r="AO47" s="1"/>
  <c r="R44" i="24" s="1"/>
  <c r="AN63" i="17"/>
  <c r="AO63" s="1"/>
  <c r="R60" i="24" s="1"/>
  <c r="AN87" i="17"/>
  <c r="AO87" s="1"/>
  <c r="R84" i="24" s="1"/>
  <c r="AN95" i="17"/>
  <c r="AO95" s="1"/>
  <c r="R92" i="24" s="1"/>
  <c r="AR175" i="17"/>
  <c r="AR181"/>
  <c r="AR183"/>
  <c r="AR191"/>
  <c r="AT195"/>
  <c r="Q192" i="24" s="1"/>
  <c r="AR123" i="17"/>
  <c r="AR131"/>
  <c r="AR139"/>
  <c r="AR177"/>
  <c r="AR160"/>
  <c r="AR176"/>
  <c r="AN201"/>
  <c r="AO201" s="1"/>
  <c r="R198" i="24" s="1"/>
  <c r="AN203" i="17"/>
  <c r="AO203" s="1"/>
  <c r="R200" i="24" s="1"/>
  <c r="BJ174" i="17"/>
  <c r="BJ190"/>
  <c r="BL131"/>
  <c r="S128" i="24" s="1"/>
  <c r="BF171" i="17"/>
  <c r="BG171" s="1"/>
  <c r="T168" i="24" s="1"/>
  <c r="BF187" i="17"/>
  <c r="BG187" s="1"/>
  <c r="T184" i="24" s="1"/>
  <c r="BC201" i="17"/>
  <c r="BJ129"/>
  <c r="BJ137"/>
  <c r="BF159"/>
  <c r="BG159" s="1"/>
  <c r="T156" i="24" s="1"/>
  <c r="BB20" i="17"/>
  <c r="BC20" s="1"/>
  <c r="BB36"/>
  <c r="BC36" s="1"/>
  <c r="BB40"/>
  <c r="BC40" s="1"/>
  <c r="BB48"/>
  <c r="BB56"/>
  <c r="BC56" s="1"/>
  <c r="BB64"/>
  <c r="BC64" s="1"/>
  <c r="BB72"/>
  <c r="BB80"/>
  <c r="BC80" s="1"/>
  <c r="BB88"/>
  <c r="BB67"/>
  <c r="BC67" s="1"/>
  <c r="BB75"/>
  <c r="BB83"/>
  <c r="BC83" s="1"/>
  <c r="BB91"/>
  <c r="BC91" s="1"/>
  <c r="BB99"/>
  <c r="BC99" s="1"/>
  <c r="BB103"/>
  <c r="BC103" s="1"/>
  <c r="BB14"/>
  <c r="BC14" s="1"/>
  <c r="BB22"/>
  <c r="BC22" s="1"/>
  <c r="BJ30"/>
  <c r="BB42"/>
  <c r="BC42" s="1"/>
  <c r="BB50"/>
  <c r="BC50" s="1"/>
  <c r="BB58"/>
  <c r="BB66"/>
  <c r="BC66" s="1"/>
  <c r="BB74"/>
  <c r="BC74" s="1"/>
  <c r="BB82"/>
  <c r="BC82" s="1"/>
  <c r="BB90"/>
  <c r="BC90" s="1"/>
  <c r="V61"/>
  <c r="W61" s="1"/>
  <c r="P58" i="24" s="1"/>
  <c r="V76" i="17"/>
  <c r="W76" s="1"/>
  <c r="P73" i="24" s="1"/>
  <c r="V92" i="17"/>
  <c r="W92" s="1"/>
  <c r="P89" i="24" s="1"/>
  <c r="V100" i="17"/>
  <c r="W100" s="1"/>
  <c r="P97" i="24" s="1"/>
  <c r="V108" i="17"/>
  <c r="W108" s="1"/>
  <c r="P105" i="24" s="1"/>
  <c r="V116" i="17"/>
  <c r="W116" s="1"/>
  <c r="P113" i="24" s="1"/>
  <c r="V124" i="17"/>
  <c r="W124" s="1"/>
  <c r="P121" i="24" s="1"/>
  <c r="V132" i="17"/>
  <c r="W132" s="1"/>
  <c r="P129" i="24" s="1"/>
  <c r="V140" i="17"/>
  <c r="W140" s="1"/>
  <c r="P137" i="24" s="1"/>
  <c r="V156" i="17"/>
  <c r="W156" s="1"/>
  <c r="P153" i="24" s="1"/>
  <c r="V164" i="17"/>
  <c r="W164" s="1"/>
  <c r="P161" i="24" s="1"/>
  <c r="AT45" i="17"/>
  <c r="Q42" i="24" s="1"/>
  <c r="AT61" i="17"/>
  <c r="Q58" i="24" s="1"/>
  <c r="AT85" i="17"/>
  <c r="Q82" i="24" s="1"/>
  <c r="AN115" i="17"/>
  <c r="AO115" s="1"/>
  <c r="R112" i="24" s="1"/>
  <c r="AN43" i="17"/>
  <c r="AO43" s="1"/>
  <c r="R40" i="24" s="1"/>
  <c r="AN59" i="17"/>
  <c r="AO59" s="1"/>
  <c r="R56" i="24" s="1"/>
  <c r="AR97" i="17"/>
  <c r="AK159"/>
  <c r="AT131"/>
  <c r="Q128" i="24" s="1"/>
  <c r="AT139" i="17"/>
  <c r="Q136" i="24" s="1"/>
  <c r="AT201" i="17"/>
  <c r="Q198" i="24" s="1"/>
  <c r="AJ144" i="17"/>
  <c r="AN163"/>
  <c r="AO163" s="1"/>
  <c r="R160" i="24" s="1"/>
  <c r="AJ12" i="17"/>
  <c r="AK12" s="1"/>
  <c r="AN16"/>
  <c r="AJ28"/>
  <c r="AK28" s="1"/>
  <c r="AO28" s="1"/>
  <c r="AN32"/>
  <c r="AJ39"/>
  <c r="AJ51"/>
  <c r="AJ55"/>
  <c r="AJ67"/>
  <c r="AJ71"/>
  <c r="AJ79"/>
  <c r="AJ103"/>
  <c r="BJ17"/>
  <c r="BJ25"/>
  <c r="BL101"/>
  <c r="S98" i="24" s="1"/>
  <c r="BJ162" i="17"/>
  <c r="BJ178"/>
  <c r="BF163"/>
  <c r="BG163" s="1"/>
  <c r="T160" i="24" s="1"/>
  <c r="BF179" i="17"/>
  <c r="BG179" s="1"/>
  <c r="T176" i="24" s="1"/>
  <c r="BF129" i="17"/>
  <c r="BG129" s="1"/>
  <c r="T126" i="24" s="1"/>
  <c r="BF127" i="17"/>
  <c r="BG127" s="1"/>
  <c r="T124" i="24" s="1"/>
  <c r="BB41" i="17"/>
  <c r="BB57"/>
  <c r="BB73"/>
  <c r="BC73" s="1"/>
  <c r="BB28"/>
  <c r="BB44"/>
  <c r="BB52"/>
  <c r="BB60"/>
  <c r="BB68"/>
  <c r="BB76"/>
  <c r="BB84"/>
  <c r="BB92"/>
  <c r="BF26"/>
  <c r="BB94"/>
  <c r="BF98"/>
  <c r="BG98" s="1"/>
  <c r="T95" i="24" s="1"/>
  <c r="V45" i="17"/>
  <c r="W45" s="1"/>
  <c r="P42" i="24" s="1"/>
  <c r="V79" i="17"/>
  <c r="W79" s="1"/>
  <c r="P76" i="24" s="1"/>
  <c r="AR159" i="17"/>
  <c r="AR167"/>
  <c r="AR189"/>
  <c r="AT205"/>
  <c r="Q202" i="24" s="1"/>
  <c r="AN181" i="17"/>
  <c r="AO181" s="1"/>
  <c r="R178" i="24" s="1"/>
  <c r="AR184" i="17"/>
  <c r="AR195"/>
  <c r="AN197"/>
  <c r="AO197" s="1"/>
  <c r="R194" i="24" s="1"/>
  <c r="AN199" i="17"/>
  <c r="AO199" s="1"/>
  <c r="R196" i="24" s="1"/>
  <c r="AJ108" i="17"/>
  <c r="AK108" s="1"/>
  <c r="AJ83"/>
  <c r="AJ107"/>
  <c r="AJ111"/>
  <c r="BF131"/>
  <c r="BG131" s="1"/>
  <c r="T128" i="24" s="1"/>
  <c r="BF167" i="17"/>
  <c r="BG167" s="1"/>
  <c r="T164" i="24" s="1"/>
  <c r="BF183" i="17"/>
  <c r="BG183" s="1"/>
  <c r="T180" i="24" s="1"/>
  <c r="BJ163" i="17"/>
  <c r="BJ179"/>
  <c r="BJ121"/>
  <c r="BF174"/>
  <c r="BG174" s="1"/>
  <c r="T171" i="24" s="1"/>
  <c r="BF190" i="17"/>
  <c r="BG190" s="1"/>
  <c r="T187" i="24" s="1"/>
  <c r="BF9" i="17"/>
  <c r="BF12"/>
  <c r="M75" i="27" s="1"/>
  <c r="BF20" i="17"/>
  <c r="BF36"/>
  <c r="BB95"/>
  <c r="BF30"/>
  <c r="BL118"/>
  <c r="S115" i="24" s="1"/>
  <c r="BF118" i="17"/>
  <c r="BG118" s="1"/>
  <c r="T115" i="24" s="1"/>
  <c r="BL138" i="17"/>
  <c r="S135" i="24" s="1"/>
  <c r="BF138" i="17"/>
  <c r="BG138" s="1"/>
  <c r="T135" i="24" s="1"/>
  <c r="BL150" i="17"/>
  <c r="S147" i="24" s="1"/>
  <c r="BF150" i="17"/>
  <c r="BG150" s="1"/>
  <c r="T147" i="24" s="1"/>
  <c r="BL161" i="17"/>
  <c r="S158" i="24" s="1"/>
  <c r="BF161" i="17"/>
  <c r="BG161" s="1"/>
  <c r="T158" i="24" s="1"/>
  <c r="BL165" i="17"/>
  <c r="S162" i="24" s="1"/>
  <c r="BF165" i="17"/>
  <c r="BG165" s="1"/>
  <c r="T162" i="24" s="1"/>
  <c r="BL169" i="17"/>
  <c r="S166" i="24" s="1"/>
  <c r="BF169" i="17"/>
  <c r="BG169" s="1"/>
  <c r="T166" i="24" s="1"/>
  <c r="BL173" i="17"/>
  <c r="S170" i="24" s="1"/>
  <c r="BF173" i="17"/>
  <c r="BG173" s="1"/>
  <c r="T170" i="24" s="1"/>
  <c r="BL177" i="17"/>
  <c r="S174" i="24" s="1"/>
  <c r="BF177" i="17"/>
  <c r="BG177" s="1"/>
  <c r="T174" i="24" s="1"/>
  <c r="BL181" i="17"/>
  <c r="S178" i="24" s="1"/>
  <c r="BF181" i="17"/>
  <c r="BG181" s="1"/>
  <c r="T178" i="24" s="1"/>
  <c r="BL185" i="17"/>
  <c r="S182" i="24" s="1"/>
  <c r="BF185" i="17"/>
  <c r="BG185" s="1"/>
  <c r="T182" i="24" s="1"/>
  <c r="BL189" i="17"/>
  <c r="S186" i="24" s="1"/>
  <c r="BF189" i="17"/>
  <c r="BG189" s="1"/>
  <c r="T186" i="24" s="1"/>
  <c r="BL193" i="17"/>
  <c r="S190" i="24" s="1"/>
  <c r="BF193" i="17"/>
  <c r="BG193" s="1"/>
  <c r="T190" i="24" s="1"/>
  <c r="BC13" i="17"/>
  <c r="BG13" s="1"/>
  <c r="BJ109"/>
  <c r="BJ113"/>
  <c r="BJ132"/>
  <c r="BJ173"/>
  <c r="BJ189"/>
  <c r="BJ28"/>
  <c r="BJ44"/>
  <c r="BJ52"/>
  <c r="BJ60"/>
  <c r="BJ68"/>
  <c r="BJ76"/>
  <c r="BJ84"/>
  <c r="BJ92"/>
  <c r="BL130"/>
  <c r="S127" i="24" s="1"/>
  <c r="BF130" i="17"/>
  <c r="BG130" s="1"/>
  <c r="T127" i="24" s="1"/>
  <c r="BL142" i="17"/>
  <c r="S139" i="24" s="1"/>
  <c r="BF142" i="17"/>
  <c r="BG142" s="1"/>
  <c r="T139" i="24" s="1"/>
  <c r="BL164" i="17"/>
  <c r="S161" i="24" s="1"/>
  <c r="BF164" i="17"/>
  <c r="BG164" s="1"/>
  <c r="T161" i="24" s="1"/>
  <c r="BL180" i="17"/>
  <c r="S177" i="24" s="1"/>
  <c r="BF180" i="17"/>
  <c r="BG180" s="1"/>
  <c r="T177" i="24" s="1"/>
  <c r="BC27" i="17"/>
  <c r="BG27" s="1"/>
  <c r="BJ115"/>
  <c r="BC140"/>
  <c r="BJ140"/>
  <c r="BJ42"/>
  <c r="BJ50"/>
  <c r="BJ58"/>
  <c r="BJ66"/>
  <c r="BJ74"/>
  <c r="BJ82"/>
  <c r="BJ90"/>
  <c r="BL106"/>
  <c r="S103" i="24" s="1"/>
  <c r="BF106" i="17"/>
  <c r="BG106" s="1"/>
  <c r="T103" i="24" s="1"/>
  <c r="BL110" i="17"/>
  <c r="S107" i="24" s="1"/>
  <c r="BF110" i="17"/>
  <c r="BG110" s="1"/>
  <c r="T107" i="24" s="1"/>
  <c r="AN20" i="17"/>
  <c r="AN36"/>
  <c r="AJ41"/>
  <c r="AK41" s="1"/>
  <c r="BB49"/>
  <c r="BC49" s="1"/>
  <c r="BB65"/>
  <c r="BC65" s="1"/>
  <c r="BB81"/>
  <c r="BC81" s="1"/>
  <c r="BB101"/>
  <c r="BC101" s="1"/>
  <c r="BB125"/>
  <c r="BC125" s="1"/>
  <c r="BB130"/>
  <c r="BC130" s="1"/>
  <c r="BB142"/>
  <c r="BC142" s="1"/>
  <c r="BB157"/>
  <c r="BC157" s="1"/>
  <c r="BB164"/>
  <c r="BC164" s="1"/>
  <c r="BB180"/>
  <c r="BC180" s="1"/>
  <c r="BB12"/>
  <c r="BC12" s="1"/>
  <c r="BF16"/>
  <c r="BF24"/>
  <c r="BF100"/>
  <c r="BG100" s="1"/>
  <c r="T97" i="24" s="1"/>
  <c r="BF115" i="17"/>
  <c r="BG115" s="1"/>
  <c r="T112" i="24" s="1"/>
  <c r="BF117" i="17"/>
  <c r="BG117" s="1"/>
  <c r="T114" i="24" s="1"/>
  <c r="BF119" i="17"/>
  <c r="BG119" s="1"/>
  <c r="T116" i="24" s="1"/>
  <c r="BB145" i="17"/>
  <c r="BC145" s="1"/>
  <c r="BB169"/>
  <c r="BB185"/>
  <c r="BC185" s="1"/>
  <c r="BF202"/>
  <c r="BG202" s="1"/>
  <c r="T199" i="24" s="1"/>
  <c r="BB11" i="17"/>
  <c r="BB118"/>
  <c r="BB133"/>
  <c r="BC133" s="1"/>
  <c r="BB138"/>
  <c r="BC138" s="1"/>
  <c r="BB150"/>
  <c r="BC150" s="1"/>
  <c r="BB163"/>
  <c r="BC163" s="1"/>
  <c r="BB167"/>
  <c r="BB171"/>
  <c r="BB175"/>
  <c r="BC175" s="1"/>
  <c r="BB179"/>
  <c r="BB183"/>
  <c r="BB187"/>
  <c r="BB191"/>
  <c r="BC191" s="1"/>
  <c r="BF201"/>
  <c r="BG201" s="1"/>
  <c r="T198" i="24" s="1"/>
  <c r="BF10" i="17"/>
  <c r="BJ14"/>
  <c r="BJ22"/>
  <c r="BB30"/>
  <c r="BC30" s="1"/>
  <c r="BB38"/>
  <c r="BB46"/>
  <c r="BC46" s="1"/>
  <c r="BB54"/>
  <c r="BC54" s="1"/>
  <c r="BB62"/>
  <c r="BC62" s="1"/>
  <c r="BB70"/>
  <c r="BB78"/>
  <c r="BC78" s="1"/>
  <c r="BB86"/>
  <c r="BC86" s="1"/>
  <c r="BL120"/>
  <c r="S117" i="24" s="1"/>
  <c r="BF120" i="17"/>
  <c r="BG120" s="1"/>
  <c r="T117" i="24" s="1"/>
  <c r="BJ142" i="17"/>
  <c r="BJ144"/>
  <c r="BJ146"/>
  <c r="BL152"/>
  <c r="S149" i="24" s="1"/>
  <c r="BF152" i="17"/>
  <c r="BG152" s="1"/>
  <c r="T149" i="24" s="1"/>
  <c r="BJ9" i="17"/>
  <c r="BL124"/>
  <c r="S121" i="24" s="1"/>
  <c r="BF124" i="17"/>
  <c r="BG124" s="1"/>
  <c r="T121" i="24" s="1"/>
  <c r="BL156" i="17"/>
  <c r="S153" i="24" s="1"/>
  <c r="BF156" i="17"/>
  <c r="BG156" s="1"/>
  <c r="T153" i="24" s="1"/>
  <c r="BJ169" i="17"/>
  <c r="BJ185"/>
  <c r="BJ12"/>
  <c r="BJ32"/>
  <c r="BL44"/>
  <c r="S41" i="24" s="1"/>
  <c r="BF44" i="17"/>
  <c r="BG44" s="1"/>
  <c r="T41" i="24" s="1"/>
  <c r="BL52" i="17"/>
  <c r="S49" i="24" s="1"/>
  <c r="BF52" i="17"/>
  <c r="BG52" s="1"/>
  <c r="T49" i="24" s="1"/>
  <c r="BL60" i="17"/>
  <c r="S57" i="24" s="1"/>
  <c r="BF60" i="17"/>
  <c r="BG60" s="1"/>
  <c r="T57" i="24" s="1"/>
  <c r="BL68" i="17"/>
  <c r="S65" i="24" s="1"/>
  <c r="BF68" i="17"/>
  <c r="BG68" s="1"/>
  <c r="T65" i="24" s="1"/>
  <c r="BL76" i="17"/>
  <c r="S73" i="24" s="1"/>
  <c r="BF76" i="17"/>
  <c r="BG76" s="1"/>
  <c r="T73" i="24" s="1"/>
  <c r="BL84" i="17"/>
  <c r="S81" i="24" s="1"/>
  <c r="BF84" i="17"/>
  <c r="BG84" s="1"/>
  <c r="T81" i="24" s="1"/>
  <c r="BL92" i="17"/>
  <c r="S89" i="24" s="1"/>
  <c r="BF92" i="17"/>
  <c r="BG92" s="1"/>
  <c r="T89" i="24" s="1"/>
  <c r="BJ108" i="17"/>
  <c r="BJ112"/>
  <c r="BJ134"/>
  <c r="BJ136"/>
  <c r="BJ138"/>
  <c r="BL144"/>
  <c r="S141" i="24" s="1"/>
  <c r="BF144" i="17"/>
  <c r="BG144" s="1"/>
  <c r="T141" i="24" s="1"/>
  <c r="BL168" i="17"/>
  <c r="S165" i="24" s="1"/>
  <c r="BF168" i="17"/>
  <c r="BG168" s="1"/>
  <c r="T165" i="24" s="1"/>
  <c r="BL184" i="17"/>
  <c r="S181" i="24" s="1"/>
  <c r="BF184" i="17"/>
  <c r="BG184" s="1"/>
  <c r="T181" i="24" s="1"/>
  <c r="BL132" i="17"/>
  <c r="S129" i="24" s="1"/>
  <c r="BF132" i="17"/>
  <c r="BG132" s="1"/>
  <c r="T129" i="24" s="1"/>
  <c r="BL42" i="17"/>
  <c r="S39" i="24" s="1"/>
  <c r="BF42" i="17"/>
  <c r="BG42" s="1"/>
  <c r="T39" i="24" s="1"/>
  <c r="BL50" i="17"/>
  <c r="S47" i="24" s="1"/>
  <c r="BF50" i="17"/>
  <c r="BG50" s="1"/>
  <c r="T47" i="24" s="1"/>
  <c r="BL58" i="17"/>
  <c r="S55" i="24" s="1"/>
  <c r="BF58" i="17"/>
  <c r="BG58" s="1"/>
  <c r="T55" i="24" s="1"/>
  <c r="BL66" i="17"/>
  <c r="S63" i="24" s="1"/>
  <c r="BF66" i="17"/>
  <c r="BG66" s="1"/>
  <c r="T63" i="24" s="1"/>
  <c r="BL74" i="17"/>
  <c r="S71" i="24" s="1"/>
  <c r="BF74" i="17"/>
  <c r="BG74" s="1"/>
  <c r="T71" i="24" s="1"/>
  <c r="BL82" i="17"/>
  <c r="S79" i="24" s="1"/>
  <c r="BF82" i="17"/>
  <c r="BG82" s="1"/>
  <c r="T79" i="24" s="1"/>
  <c r="BL90" i="17"/>
  <c r="S87" i="24" s="1"/>
  <c r="BF90" i="17"/>
  <c r="BG90" s="1"/>
  <c r="T87" i="24" s="1"/>
  <c r="BJ94" i="17"/>
  <c r="BJ102"/>
  <c r="AR141"/>
  <c r="AN141"/>
  <c r="AO141" s="1"/>
  <c r="R138" i="24" s="1"/>
  <c r="AT172" i="17"/>
  <c r="Q169" i="24" s="1"/>
  <c r="AJ44" i="17"/>
  <c r="AJ48"/>
  <c r="AJ60"/>
  <c r="AJ64"/>
  <c r="AK64" s="1"/>
  <c r="AJ84"/>
  <c r="AJ88"/>
  <c r="AJ96"/>
  <c r="AR146"/>
  <c r="AJ18"/>
  <c r="AJ34"/>
  <c r="AK34" s="1"/>
  <c r="AO34" s="1"/>
  <c r="AN106"/>
  <c r="AO106" s="1"/>
  <c r="R103" i="24" s="1"/>
  <c r="AR144" i="17"/>
  <c r="AJ25"/>
  <c r="BJ131"/>
  <c r="BJ147"/>
  <c r="BJ195"/>
  <c r="BJ197"/>
  <c r="BJ199"/>
  <c r="BJ201"/>
  <c r="BJ203"/>
  <c r="BJ205"/>
  <c r="BJ207"/>
  <c r="BB33"/>
  <c r="BB89"/>
  <c r="BC89" s="1"/>
  <c r="BB128"/>
  <c r="BC128" s="1"/>
  <c r="BB160"/>
  <c r="BC160" s="1"/>
  <c r="BB176"/>
  <c r="BC176" s="1"/>
  <c r="BB192"/>
  <c r="BC192" s="1"/>
  <c r="BB16"/>
  <c r="BC16" s="1"/>
  <c r="BB24"/>
  <c r="BL96"/>
  <c r="S93" i="24" s="1"/>
  <c r="BL100" i="17"/>
  <c r="S97" i="24" s="1"/>
  <c r="BB127" i="17"/>
  <c r="BC127" s="1"/>
  <c r="BB132"/>
  <c r="BB147"/>
  <c r="BC147" s="1"/>
  <c r="BB159"/>
  <c r="BB173"/>
  <c r="BB189"/>
  <c r="BF200"/>
  <c r="BG200" s="1"/>
  <c r="T197" i="24" s="1"/>
  <c r="BB15" i="17"/>
  <c r="BB23"/>
  <c r="BC23" s="1"/>
  <c r="BG23" s="1"/>
  <c r="BB116"/>
  <c r="BC116" s="1"/>
  <c r="BB136"/>
  <c r="BF199"/>
  <c r="BG199" s="1"/>
  <c r="T196" i="24" s="1"/>
  <c r="BF207" i="17"/>
  <c r="BG207" s="1"/>
  <c r="T204" i="24" s="1"/>
  <c r="BB10" i="17"/>
  <c r="I45" i="27" s="1"/>
  <c r="BF14" i="17"/>
  <c r="BJ18"/>
  <c r="BJ26"/>
  <c r="BB34"/>
  <c r="BC34" s="1"/>
  <c r="BF34"/>
  <c r="BF94"/>
  <c r="BG94" s="1"/>
  <c r="T91" i="24" s="1"/>
  <c r="BF102" i="17"/>
  <c r="BG102" s="1"/>
  <c r="T99" i="24" s="1"/>
  <c r="BB106" i="17"/>
  <c r="BC106" s="1"/>
  <c r="BB110"/>
  <c r="BC110" s="1"/>
  <c r="BL114"/>
  <c r="S111" i="24" s="1"/>
  <c r="BF114" i="17"/>
  <c r="BG114" s="1"/>
  <c r="T111" i="24" s="1"/>
  <c r="BL122" i="17"/>
  <c r="S119" i="24" s="1"/>
  <c r="BF122" i="17"/>
  <c r="BG122" s="1"/>
  <c r="T119" i="24" s="1"/>
  <c r="BL134" i="17"/>
  <c r="S131" i="24" s="1"/>
  <c r="BF134" i="17"/>
  <c r="BG134" s="1"/>
  <c r="T131" i="24" s="1"/>
  <c r="BL154" i="17"/>
  <c r="S151" i="24" s="1"/>
  <c r="BF154" i="17"/>
  <c r="BG154" s="1"/>
  <c r="T151" i="24" s="1"/>
  <c r="BC29" i="17"/>
  <c r="BG29" s="1"/>
  <c r="BJ148"/>
  <c r="BJ165"/>
  <c r="BJ181"/>
  <c r="BJ16"/>
  <c r="BJ20"/>
  <c r="BJ36"/>
  <c r="BJ40"/>
  <c r="BC48"/>
  <c r="BJ48"/>
  <c r="BJ56"/>
  <c r="BJ64"/>
  <c r="BJ72"/>
  <c r="BJ80"/>
  <c r="BJ88"/>
  <c r="BJ104"/>
  <c r="BL108"/>
  <c r="S105" i="24" s="1"/>
  <c r="BF108" i="17"/>
  <c r="BG108" s="1"/>
  <c r="T105" i="24" s="1"/>
  <c r="BL112" i="17"/>
  <c r="S109" i="24" s="1"/>
  <c r="BF112" i="17"/>
  <c r="BG112" s="1"/>
  <c r="T109" i="24" s="1"/>
  <c r="BL126" i="17"/>
  <c r="S123" i="24" s="1"/>
  <c r="BF126" i="17"/>
  <c r="BG126" s="1"/>
  <c r="T123" i="24" s="1"/>
  <c r="BL146" i="17"/>
  <c r="S143" i="24" s="1"/>
  <c r="BF146" i="17"/>
  <c r="BG146" s="1"/>
  <c r="T143" i="24" s="1"/>
  <c r="BL158" i="17"/>
  <c r="S155" i="24" s="1"/>
  <c r="BF158" i="17"/>
  <c r="BG158" s="1"/>
  <c r="T155" i="24" s="1"/>
  <c r="BL172" i="17"/>
  <c r="S169" i="24" s="1"/>
  <c r="BF172" i="17"/>
  <c r="BG172" s="1"/>
  <c r="T169" i="24" s="1"/>
  <c r="BL188" i="17"/>
  <c r="S185" i="24" s="1"/>
  <c r="BF188" i="17"/>
  <c r="BG188" s="1"/>
  <c r="T185" i="24" s="1"/>
  <c r="BC35" i="17"/>
  <c r="BG35" s="1"/>
  <c r="BJ107"/>
  <c r="BJ111"/>
  <c r="BJ119"/>
  <c r="BC124"/>
  <c r="BJ124"/>
  <c r="BJ156"/>
  <c r="BJ38"/>
  <c r="BJ46"/>
  <c r="BJ54"/>
  <c r="BJ62"/>
  <c r="BJ70"/>
  <c r="BJ78"/>
  <c r="BJ86"/>
  <c r="BJ98"/>
  <c r="BC114"/>
  <c r="BJ114"/>
  <c r="BB126"/>
  <c r="BC126" s="1"/>
  <c r="BB141"/>
  <c r="BC141" s="1"/>
  <c r="BB146"/>
  <c r="BB158"/>
  <c r="BB172"/>
  <c r="BC172" s="1"/>
  <c r="BB188"/>
  <c r="BC188" s="1"/>
  <c r="BB129"/>
  <c r="BC129" s="1"/>
  <c r="BB161"/>
  <c r="BB177"/>
  <c r="BB193"/>
  <c r="BF198"/>
  <c r="BG198" s="1"/>
  <c r="T195" i="24" s="1"/>
  <c r="BF206" i="17"/>
  <c r="BG206" s="1"/>
  <c r="T203" i="24" s="1"/>
  <c r="BB122" i="17"/>
  <c r="BB134"/>
  <c r="BB149"/>
  <c r="BC149" s="1"/>
  <c r="BB154"/>
  <c r="BC154" s="1"/>
  <c r="BB162"/>
  <c r="BB166"/>
  <c r="BB170"/>
  <c r="BC170" s="1"/>
  <c r="BB174"/>
  <c r="BB178"/>
  <c r="BB182"/>
  <c r="BB186"/>
  <c r="BC186" s="1"/>
  <c r="BB190"/>
  <c r="BB194"/>
  <c r="BC194" s="1"/>
  <c r="BF197"/>
  <c r="BG197" s="1"/>
  <c r="T194" i="24" s="1"/>
  <c r="BF205" i="17"/>
  <c r="BG205" s="1"/>
  <c r="T202" i="24" s="1"/>
  <c r="BL116" i="17"/>
  <c r="S113" i="24" s="1"/>
  <c r="BF116" i="17"/>
  <c r="BG116" s="1"/>
  <c r="T113" i="24" s="1"/>
  <c r="BJ126" i="17"/>
  <c r="BJ128"/>
  <c r="BJ130"/>
  <c r="BL136"/>
  <c r="S133" i="24" s="1"/>
  <c r="BF136" i="17"/>
  <c r="BG136" s="1"/>
  <c r="T133" i="24" s="1"/>
  <c r="BJ158" i="17"/>
  <c r="BJ196"/>
  <c r="BC196"/>
  <c r="BJ198"/>
  <c r="BC198"/>
  <c r="BJ200"/>
  <c r="BC200"/>
  <c r="BJ202"/>
  <c r="BC202"/>
  <c r="BJ204"/>
  <c r="BC204"/>
  <c r="BJ206"/>
  <c r="BC206"/>
  <c r="BL140"/>
  <c r="S137" i="24" s="1"/>
  <c r="BF140" i="17"/>
  <c r="BG140" s="1"/>
  <c r="T137" i="24" s="1"/>
  <c r="BJ161" i="17"/>
  <c r="BJ177"/>
  <c r="BJ193"/>
  <c r="BJ24"/>
  <c r="BL40"/>
  <c r="S37" i="24" s="1"/>
  <c r="BF40" i="17"/>
  <c r="BG40" s="1"/>
  <c r="T37" i="24" s="1"/>
  <c r="BL48" i="17"/>
  <c r="S45" i="24" s="1"/>
  <c r="BF48" i="17"/>
  <c r="BG48" s="1"/>
  <c r="T45" i="24" s="1"/>
  <c r="BL56" i="17"/>
  <c r="S53" i="24" s="1"/>
  <c r="BF56" i="17"/>
  <c r="BG56" s="1"/>
  <c r="T53" i="24" s="1"/>
  <c r="BL64" i="17"/>
  <c r="S61" i="24" s="1"/>
  <c r="BF64" i="17"/>
  <c r="BG64" s="1"/>
  <c r="T61" i="24" s="1"/>
  <c r="BL72" i="17"/>
  <c r="S69" i="24" s="1"/>
  <c r="BF72" i="17"/>
  <c r="BG72" s="1"/>
  <c r="T69" i="24" s="1"/>
  <c r="BL80" i="17"/>
  <c r="S77" i="24" s="1"/>
  <c r="BF80" i="17"/>
  <c r="BG80" s="1"/>
  <c r="T77" i="24" s="1"/>
  <c r="BL88" i="17"/>
  <c r="S85" i="24" s="1"/>
  <c r="BF88" i="17"/>
  <c r="BG88" s="1"/>
  <c r="T85" i="24" s="1"/>
  <c r="BJ116" i="17"/>
  <c r="BJ118"/>
  <c r="BJ120"/>
  <c r="BJ122"/>
  <c r="BL128"/>
  <c r="S125" i="24" s="1"/>
  <c r="BF128" i="17"/>
  <c r="BG128" s="1"/>
  <c r="T125" i="24" s="1"/>
  <c r="BJ150" i="17"/>
  <c r="BJ152"/>
  <c r="BJ154"/>
  <c r="BL160"/>
  <c r="S157" i="24" s="1"/>
  <c r="BF160" i="17"/>
  <c r="BG160" s="1"/>
  <c r="T157" i="24" s="1"/>
  <c r="BL176" i="17"/>
  <c r="S173" i="24" s="1"/>
  <c r="BF176" i="17"/>
  <c r="BG176" s="1"/>
  <c r="T173" i="24" s="1"/>
  <c r="BL192" i="17"/>
  <c r="S189" i="24" s="1"/>
  <c r="BF192" i="17"/>
  <c r="BG192" s="1"/>
  <c r="T189" i="24" s="1"/>
  <c r="BC19" i="17"/>
  <c r="BG19" s="1"/>
  <c r="BJ117"/>
  <c r="BL148"/>
  <c r="S145" i="24" s="1"/>
  <c r="BF148" i="17"/>
  <c r="BG148" s="1"/>
  <c r="T145" i="24" s="1"/>
  <c r="BL38" i="17"/>
  <c r="S35" i="24" s="1"/>
  <c r="BF38" i="17"/>
  <c r="BG38" s="1"/>
  <c r="T35" i="24" s="1"/>
  <c r="BL46" i="17"/>
  <c r="S43" i="24" s="1"/>
  <c r="BF46" i="17"/>
  <c r="BG46" s="1"/>
  <c r="T43" i="24" s="1"/>
  <c r="BL54" i="17"/>
  <c r="S51" i="24" s="1"/>
  <c r="BF54" i="17"/>
  <c r="BG54" s="1"/>
  <c r="T51" i="24" s="1"/>
  <c r="BL62" i="17"/>
  <c r="S59" i="24" s="1"/>
  <c r="BF62" i="17"/>
  <c r="BG62" s="1"/>
  <c r="T59" i="24" s="1"/>
  <c r="BL70" i="17"/>
  <c r="S67" i="24" s="1"/>
  <c r="BF70" i="17"/>
  <c r="BG70" s="1"/>
  <c r="T67" i="24" s="1"/>
  <c r="BL78" i="17"/>
  <c r="S75" i="24" s="1"/>
  <c r="BF78" i="17"/>
  <c r="BG78" s="1"/>
  <c r="T75" i="24" s="1"/>
  <c r="BL86" i="17"/>
  <c r="S83" i="24" s="1"/>
  <c r="BF86" i="17"/>
  <c r="BG86" s="1"/>
  <c r="T83" i="24" s="1"/>
  <c r="BJ106" i="17"/>
  <c r="BJ110"/>
  <c r="AK175"/>
  <c r="AK168"/>
  <c r="AK170"/>
  <c r="AJ40"/>
  <c r="AK40" s="1"/>
  <c r="AJ52"/>
  <c r="AK52" s="1"/>
  <c r="AJ56"/>
  <c r="AK56" s="1"/>
  <c r="AJ68"/>
  <c r="AK68" s="1"/>
  <c r="AJ72"/>
  <c r="AK72" s="1"/>
  <c r="AJ76"/>
  <c r="AK76" s="1"/>
  <c r="AJ80"/>
  <c r="AK80" s="1"/>
  <c r="AJ92"/>
  <c r="AK92" s="1"/>
  <c r="AJ100"/>
  <c r="AK100" s="1"/>
  <c r="AJ10"/>
  <c r="I44" i="27" s="1"/>
  <c r="AQ18" i="17"/>
  <c r="AJ26"/>
  <c r="AK26" s="1"/>
  <c r="AQ34"/>
  <c r="AJ106"/>
  <c r="AK106" s="1"/>
  <c r="AJ9"/>
  <c r="AK9" s="1"/>
  <c r="Z14" i="27" s="1"/>
  <c r="AJ17" i="17"/>
  <c r="AJ33"/>
  <c r="AK33" s="1"/>
  <c r="AO33" s="1"/>
  <c r="AJ49"/>
  <c r="AK49" s="1"/>
  <c r="AJ65"/>
  <c r="AK65" s="1"/>
  <c r="AJ105"/>
  <c r="AK105" s="1"/>
  <c r="AJ109"/>
  <c r="AK109" s="1"/>
  <c r="BC153"/>
  <c r="BB9"/>
  <c r="BB17"/>
  <c r="BB25"/>
  <c r="BB45"/>
  <c r="BC45" s="1"/>
  <c r="BB53"/>
  <c r="BC53" s="1"/>
  <c r="BB61"/>
  <c r="BC61" s="1"/>
  <c r="BF113"/>
  <c r="BG113" s="1"/>
  <c r="T110" i="24" s="1"/>
  <c r="BB144" i="17"/>
  <c r="BB168"/>
  <c r="BC168" s="1"/>
  <c r="BB184"/>
  <c r="BC184" s="1"/>
  <c r="BF194"/>
  <c r="BG194" s="1"/>
  <c r="T191" i="24" s="1"/>
  <c r="BB32" i="17"/>
  <c r="BC32" s="1"/>
  <c r="BG32" s="1"/>
  <c r="BB100"/>
  <c r="BC100" s="1"/>
  <c r="BL104"/>
  <c r="S101" i="24" s="1"/>
  <c r="BB104" i="17"/>
  <c r="BB108"/>
  <c r="BB112"/>
  <c r="BB131"/>
  <c r="BC131" s="1"/>
  <c r="BB143"/>
  <c r="BB148"/>
  <c r="BB165"/>
  <c r="BB181"/>
  <c r="BL194"/>
  <c r="S191" i="24" s="1"/>
  <c r="BF196" i="17"/>
  <c r="BG196" s="1"/>
  <c r="T193" i="24" s="1"/>
  <c r="BL202" i="17"/>
  <c r="S199" i="24" s="1"/>
  <c r="BF204" i="17"/>
  <c r="BG204" s="1"/>
  <c r="T201" i="24" s="1"/>
  <c r="BB31" i="17"/>
  <c r="BB120"/>
  <c r="BB152"/>
  <c r="BF195"/>
  <c r="BG195" s="1"/>
  <c r="T192" i="24" s="1"/>
  <c r="BF203" i="17"/>
  <c r="BG203" s="1"/>
  <c r="T200" i="24" s="1"/>
  <c r="BJ10" i="17"/>
  <c r="BB18"/>
  <c r="BC18" s="1"/>
  <c r="BG18" s="1"/>
  <c r="BB26"/>
  <c r="BC26" s="1"/>
  <c r="BJ34"/>
  <c r="AR196"/>
  <c r="AR20"/>
  <c r="AR36"/>
  <c r="AT40"/>
  <c r="Q37" i="24" s="1"/>
  <c r="AN40" i="17"/>
  <c r="AO40" s="1"/>
  <c r="R37" i="24" s="1"/>
  <c r="AT52" i="17"/>
  <c r="Q49" i="24" s="1"/>
  <c r="AN52" i="17"/>
  <c r="AO52" s="1"/>
  <c r="R49" i="24" s="1"/>
  <c r="AT56" i="17"/>
  <c r="Q53" i="24" s="1"/>
  <c r="AN56" i="17"/>
  <c r="AO56" s="1"/>
  <c r="R53" i="24" s="1"/>
  <c r="AT68" i="17"/>
  <c r="Q65" i="24" s="1"/>
  <c r="AN68" i="17"/>
  <c r="AO68" s="1"/>
  <c r="R65" i="24" s="1"/>
  <c r="AT72" i="17"/>
  <c r="Q69" i="24" s="1"/>
  <c r="AN72" i="17"/>
  <c r="AO72" s="1"/>
  <c r="R69" i="24" s="1"/>
  <c r="AT76" i="17"/>
  <c r="Q73" i="24" s="1"/>
  <c r="AN76" i="17"/>
  <c r="AO76" s="1"/>
  <c r="R73" i="24" s="1"/>
  <c r="AT80" i="17"/>
  <c r="Q77" i="24" s="1"/>
  <c r="AN80" i="17"/>
  <c r="AO80" s="1"/>
  <c r="R77" i="24" s="1"/>
  <c r="AT92" i="17"/>
  <c r="Q89" i="24" s="1"/>
  <c r="AN92" i="17"/>
  <c r="AO92" s="1"/>
  <c r="R89" i="24" s="1"/>
  <c r="AT100" i="17"/>
  <c r="Q97" i="24" s="1"/>
  <c r="AN100" i="17"/>
  <c r="AO100" s="1"/>
  <c r="R97" i="24" s="1"/>
  <c r="AR104" i="17"/>
  <c r="AR108"/>
  <c r="AK112"/>
  <c r="AR112"/>
  <c r="AR197"/>
  <c r="AQ11"/>
  <c r="AQ27"/>
  <c r="AT202"/>
  <c r="Q199" i="24" s="1"/>
  <c r="AN202" i="17"/>
  <c r="AO202" s="1"/>
  <c r="R199" i="24" s="1"/>
  <c r="AR207" i="17"/>
  <c r="AR42"/>
  <c r="AR46"/>
  <c r="AR58"/>
  <c r="AR62"/>
  <c r="AR74"/>
  <c r="AR86"/>
  <c r="AR90"/>
  <c r="AR94"/>
  <c r="AR98"/>
  <c r="AR102"/>
  <c r="AR106"/>
  <c r="AK194"/>
  <c r="AR194"/>
  <c r="AQ21"/>
  <c r="AQ37"/>
  <c r="AT158"/>
  <c r="Q155" i="24" s="1"/>
  <c r="AQ16" i="17"/>
  <c r="AJ24"/>
  <c r="AK24" s="1"/>
  <c r="AQ32"/>
  <c r="AN108"/>
  <c r="AO108" s="1"/>
  <c r="R105" i="24" s="1"/>
  <c r="BB8" i="17"/>
  <c r="I15" i="27" s="1"/>
  <c r="AT112" i="17"/>
  <c r="Q109" i="24" s="1"/>
  <c r="AJ120" i="17"/>
  <c r="AN144"/>
  <c r="AO144" s="1"/>
  <c r="R141" i="24" s="1"/>
  <c r="AJ152" i="17"/>
  <c r="AR158"/>
  <c r="AJ195"/>
  <c r="AK195" s="1"/>
  <c r="AJ200"/>
  <c r="AR205"/>
  <c r="AJ15"/>
  <c r="AK15" s="1"/>
  <c r="AO15" s="1"/>
  <c r="AJ31"/>
  <c r="AJ140"/>
  <c r="AN164"/>
  <c r="AO164" s="1"/>
  <c r="R161" i="24" s="1"/>
  <c r="AN166" i="17"/>
  <c r="AO166" s="1"/>
  <c r="R163" i="24" s="1"/>
  <c r="AJ176" i="17"/>
  <c r="AJ184"/>
  <c r="AJ189"/>
  <c r="AK189" s="1"/>
  <c r="AJ197"/>
  <c r="AK197" s="1"/>
  <c r="AJ205"/>
  <c r="AK205" s="1"/>
  <c r="AN10"/>
  <c r="AQ14"/>
  <c r="AR14"/>
  <c r="AJ22"/>
  <c r="AK22" s="1"/>
  <c r="AN26"/>
  <c r="AQ30"/>
  <c r="AR30"/>
  <c r="AJ38"/>
  <c r="AK38" s="1"/>
  <c r="AJ50"/>
  <c r="AJ54"/>
  <c r="AK54" s="1"/>
  <c r="AJ66"/>
  <c r="AK66" s="1"/>
  <c r="AJ70"/>
  <c r="AK70" s="1"/>
  <c r="AJ78"/>
  <c r="AJ82"/>
  <c r="AK82" s="1"/>
  <c r="AJ110"/>
  <c r="AJ118"/>
  <c r="AJ148"/>
  <c r="AJ161"/>
  <c r="AK161" s="1"/>
  <c r="AJ163"/>
  <c r="AK163" s="1"/>
  <c r="AN176"/>
  <c r="AO176" s="1"/>
  <c r="R173" i="24" s="1"/>
  <c r="AN178" i="17"/>
  <c r="AO178" s="1"/>
  <c r="R175" i="24" s="1"/>
  <c r="AN180" i="17"/>
  <c r="AO180" s="1"/>
  <c r="R177" i="24" s="1"/>
  <c r="AR192" i="17"/>
  <c r="AJ13"/>
  <c r="AK13" s="1"/>
  <c r="AO13" s="1"/>
  <c r="AJ29"/>
  <c r="AK29" s="1"/>
  <c r="AO29" s="1"/>
  <c r="AJ45"/>
  <c r="AK45" s="1"/>
  <c r="AJ61"/>
  <c r="AK61" s="1"/>
  <c r="AJ85"/>
  <c r="AK85" s="1"/>
  <c r="AJ89"/>
  <c r="AK89" s="1"/>
  <c r="AJ97"/>
  <c r="AK97" s="1"/>
  <c r="AR150"/>
  <c r="AR198"/>
  <c r="AR200"/>
  <c r="AR24"/>
  <c r="AK44"/>
  <c r="AR44"/>
  <c r="AK48"/>
  <c r="AR48"/>
  <c r="AR60"/>
  <c r="AR64"/>
  <c r="AK84"/>
  <c r="AR84"/>
  <c r="AR88"/>
  <c r="AR96"/>
  <c r="BJ8"/>
  <c r="AR120"/>
  <c r="AR152"/>
  <c r="AR193"/>
  <c r="AT194"/>
  <c r="Q191" i="24" s="1"/>
  <c r="AN194" i="17"/>
  <c r="AO194" s="1"/>
  <c r="R191" i="24" s="1"/>
  <c r="AR203" i="17"/>
  <c r="AQ15"/>
  <c r="AQ31"/>
  <c r="AK107"/>
  <c r="AK111"/>
  <c r="AR140"/>
  <c r="AT196"/>
  <c r="Q193" i="24" s="1"/>
  <c r="AN196" i="17"/>
  <c r="AO196" s="1"/>
  <c r="R193" i="24" s="1"/>
  <c r="AT204" i="17"/>
  <c r="Q201" i="24" s="1"/>
  <c r="AN204" i="17"/>
  <c r="AO204" s="1"/>
  <c r="R201" i="24" s="1"/>
  <c r="AT42" i="17"/>
  <c r="Q39" i="24" s="1"/>
  <c r="AN42" i="17"/>
  <c r="AO42" s="1"/>
  <c r="R39" i="24" s="1"/>
  <c r="AT46" i="17"/>
  <c r="Q43" i="24" s="1"/>
  <c r="AN46" i="17"/>
  <c r="AO46" s="1"/>
  <c r="R43" i="24" s="1"/>
  <c r="AT58" i="17"/>
  <c r="Q55" i="24" s="1"/>
  <c r="AN58" i="17"/>
  <c r="AO58" s="1"/>
  <c r="R55" i="24" s="1"/>
  <c r="AT62" i="17"/>
  <c r="Q59" i="24" s="1"/>
  <c r="AN62" i="17"/>
  <c r="AO62" s="1"/>
  <c r="R59" i="24" s="1"/>
  <c r="AT74" i="17"/>
  <c r="Q71" i="24" s="1"/>
  <c r="AN74" i="17"/>
  <c r="AO74" s="1"/>
  <c r="R71" i="24" s="1"/>
  <c r="AT86" i="17"/>
  <c r="Q83" i="24" s="1"/>
  <c r="AN86" i="17"/>
  <c r="AO86" s="1"/>
  <c r="R83" i="24" s="1"/>
  <c r="AT90" i="17"/>
  <c r="Q87" i="24" s="1"/>
  <c r="AN90" i="17"/>
  <c r="AO90" s="1"/>
  <c r="R87" i="24" s="1"/>
  <c r="AT94" i="17"/>
  <c r="Q91" i="24" s="1"/>
  <c r="AN94" i="17"/>
  <c r="AO94" s="1"/>
  <c r="R91" i="24" s="1"/>
  <c r="AT98" i="17"/>
  <c r="Q95" i="24" s="1"/>
  <c r="AN98" i="17"/>
  <c r="AO98" s="1"/>
  <c r="R95" i="24" s="1"/>
  <c r="AT102" i="17"/>
  <c r="Q99" i="24" s="1"/>
  <c r="AN102" i="17"/>
  <c r="AO102" s="1"/>
  <c r="R99" i="24" s="1"/>
  <c r="AR118" i="17"/>
  <c r="AR148"/>
  <c r="AK25"/>
  <c r="AO25" s="1"/>
  <c r="AQ25"/>
  <c r="AK125"/>
  <c r="AK157"/>
  <c r="AQ20"/>
  <c r="AQ36"/>
  <c r="AJ116"/>
  <c r="AJ121"/>
  <c r="AK121" s="1"/>
  <c r="AJ123"/>
  <c r="AK123" s="1"/>
  <c r="AN134"/>
  <c r="AO134" s="1"/>
  <c r="R131" i="24" s="1"/>
  <c r="AJ142" i="17"/>
  <c r="AK142" s="1"/>
  <c r="AJ153"/>
  <c r="AK153" s="1"/>
  <c r="AJ155"/>
  <c r="AK155" s="1"/>
  <c r="AN168"/>
  <c r="AO168" s="1"/>
  <c r="R165" i="24" s="1"/>
  <c r="AN170" i="17"/>
  <c r="AO170" s="1"/>
  <c r="R167" i="24" s="1"/>
  <c r="AJ188" i="17"/>
  <c r="AN191"/>
  <c r="AO191" s="1"/>
  <c r="R188" i="24" s="1"/>
  <c r="AJ198" i="17"/>
  <c r="AN130"/>
  <c r="AO130" s="1"/>
  <c r="R127" i="24" s="1"/>
  <c r="AN132" i="17"/>
  <c r="AO132" s="1"/>
  <c r="R129" i="24" s="1"/>
  <c r="AJ138" i="17"/>
  <c r="AJ141"/>
  <c r="AK141" s="1"/>
  <c r="AJ143"/>
  <c r="AK143" s="1"/>
  <c r="AJ162"/>
  <c r="AR168"/>
  <c r="AR170"/>
  <c r="AN192"/>
  <c r="AO192" s="1"/>
  <c r="R189" i="24" s="1"/>
  <c r="AJ199" i="17"/>
  <c r="AK199" s="1"/>
  <c r="AR18"/>
  <c r="AR34"/>
  <c r="AJ114"/>
  <c r="AJ119"/>
  <c r="AK119" s="1"/>
  <c r="AN138"/>
  <c r="AO138" s="1"/>
  <c r="R135" i="24" s="1"/>
  <c r="AN140" i="17"/>
  <c r="AO140" s="1"/>
  <c r="R137" i="24" s="1"/>
  <c r="AJ146" i="17"/>
  <c r="AJ149"/>
  <c r="AK149" s="1"/>
  <c r="AJ151"/>
  <c r="AK151" s="1"/>
  <c r="AJ174"/>
  <c r="AR180"/>
  <c r="AJ185"/>
  <c r="AN187"/>
  <c r="AO187" s="1"/>
  <c r="R184" i="24" s="1"/>
  <c r="AN195" i="17"/>
  <c r="AO195" s="1"/>
  <c r="R192" i="24" s="1"/>
  <c r="AK156" i="17"/>
  <c r="AR156"/>
  <c r="AR202"/>
  <c r="AR204"/>
  <c r="AR12"/>
  <c r="AR28"/>
  <c r="AT44"/>
  <c r="Q41" i="24" s="1"/>
  <c r="AN44" i="17"/>
  <c r="AO44" s="1"/>
  <c r="R41" i="24" s="1"/>
  <c r="AT48" i="17"/>
  <c r="Q45" i="24" s="1"/>
  <c r="AN48" i="17"/>
  <c r="AO48" s="1"/>
  <c r="R45" i="24" s="1"/>
  <c r="AT60" i="17"/>
  <c r="Q57" i="24" s="1"/>
  <c r="AN60" i="17"/>
  <c r="AO60" s="1"/>
  <c r="R57" i="24" s="1"/>
  <c r="AT64" i="17"/>
  <c r="Q61" i="24" s="1"/>
  <c r="AN64" i="17"/>
  <c r="AO64" s="1"/>
  <c r="R61" i="24" s="1"/>
  <c r="AT84" i="17"/>
  <c r="Q81" i="24" s="1"/>
  <c r="AN84" i="17"/>
  <c r="AO84" s="1"/>
  <c r="R81" i="24" s="1"/>
  <c r="AT88" i="17"/>
  <c r="Q85" i="24" s="1"/>
  <c r="AN88" i="17"/>
  <c r="AO88" s="1"/>
  <c r="R85" i="24" s="1"/>
  <c r="AT96" i="17"/>
  <c r="Q93" i="24" s="1"/>
  <c r="AN96" i="17"/>
  <c r="AO96" s="1"/>
  <c r="R93" i="24" s="1"/>
  <c r="AR116" i="17"/>
  <c r="AR201"/>
  <c r="AR206"/>
  <c r="AK19"/>
  <c r="AO19" s="1"/>
  <c r="AQ19"/>
  <c r="AK35"/>
  <c r="AO35" s="1"/>
  <c r="AQ35"/>
  <c r="AT103"/>
  <c r="Q100" i="24" s="1"/>
  <c r="AN103" i="17"/>
  <c r="AO103" s="1"/>
  <c r="R100" i="24" s="1"/>
  <c r="AT198" i="17"/>
  <c r="Q195" i="24" s="1"/>
  <c r="AN198" i="17"/>
  <c r="AO198" s="1"/>
  <c r="R195" i="24" s="1"/>
  <c r="AR38" i="17"/>
  <c r="AR50"/>
  <c r="AR54"/>
  <c r="AR66"/>
  <c r="AR70"/>
  <c r="AR78"/>
  <c r="AR82"/>
  <c r="AR114"/>
  <c r="AQ13"/>
  <c r="AQ29"/>
  <c r="AK173"/>
  <c r="AK154"/>
  <c r="AT174"/>
  <c r="Q171" i="24" s="1"/>
  <c r="AJ16" i="17"/>
  <c r="AK16" s="1"/>
  <c r="AO16" s="1"/>
  <c r="AQ24"/>
  <c r="AJ32"/>
  <c r="AK32" s="1"/>
  <c r="AO32" s="1"/>
  <c r="AJ117"/>
  <c r="AJ132"/>
  <c r="AJ166"/>
  <c r="AR172"/>
  <c r="AR174"/>
  <c r="AR182"/>
  <c r="AJ196"/>
  <c r="AJ204"/>
  <c r="AJ23"/>
  <c r="AJ91"/>
  <c r="AK91" s="1"/>
  <c r="AN116"/>
  <c r="AO116" s="1"/>
  <c r="R113" i="24" s="1"/>
  <c r="AN120" i="17"/>
  <c r="AO120" s="1"/>
  <c r="R117" i="24" s="1"/>
  <c r="AJ128" i="17"/>
  <c r="AR134"/>
  <c r="AN152"/>
  <c r="AO152" s="1"/>
  <c r="R149" i="24" s="1"/>
  <c r="AJ160" i="17"/>
  <c r="AJ165"/>
  <c r="AK165" s="1"/>
  <c r="AJ167"/>
  <c r="AK167" s="1"/>
  <c r="AJ180"/>
  <c r="AK180" s="1"/>
  <c r="AN183"/>
  <c r="AO183" s="1"/>
  <c r="R180" i="24" s="1"/>
  <c r="AN188" i="17"/>
  <c r="AO188" s="1"/>
  <c r="R185" i="24" s="1"/>
  <c r="AJ201" i="17"/>
  <c r="AK201" s="1"/>
  <c r="AJ206"/>
  <c r="AJ14"/>
  <c r="AK14" s="1"/>
  <c r="AO14" s="1"/>
  <c r="AQ22"/>
  <c r="AR22"/>
  <c r="AJ30"/>
  <c r="AK30" s="1"/>
  <c r="AO30" s="1"/>
  <c r="AJ42"/>
  <c r="AJ46"/>
  <c r="AJ58"/>
  <c r="AJ62"/>
  <c r="AJ74"/>
  <c r="AJ86"/>
  <c r="AJ90"/>
  <c r="AJ94"/>
  <c r="AJ98"/>
  <c r="AJ102"/>
  <c r="AN110"/>
  <c r="AO110" s="1"/>
  <c r="R107" i="24" s="1"/>
  <c r="AJ115" i="17"/>
  <c r="AN128"/>
  <c r="AO128" s="1"/>
  <c r="R125" i="24" s="1"/>
  <c r="AJ136" i="17"/>
  <c r="AR142"/>
  <c r="AN160"/>
  <c r="AO160" s="1"/>
  <c r="R157" i="24" s="1"/>
  <c r="AN162" i="17"/>
  <c r="AO162" s="1"/>
  <c r="R159" i="24" s="1"/>
  <c r="AJ172" i="17"/>
  <c r="AJ177"/>
  <c r="AK177" s="1"/>
  <c r="AJ179"/>
  <c r="AJ181"/>
  <c r="AJ207"/>
  <c r="AK207" s="1"/>
  <c r="AJ21"/>
  <c r="AJ37"/>
  <c r="AJ53"/>
  <c r="AK53" s="1"/>
  <c r="AJ69"/>
  <c r="AJ73"/>
  <c r="AK73" s="1"/>
  <c r="AJ77"/>
  <c r="AK77" s="1"/>
  <c r="AJ81"/>
  <c r="AK81" s="1"/>
  <c r="AJ101"/>
  <c r="AK101" s="1"/>
  <c r="AK117"/>
  <c r="AR124"/>
  <c r="AR138"/>
  <c r="AR186"/>
  <c r="AR16"/>
  <c r="AR32"/>
  <c r="AR40"/>
  <c r="AR52"/>
  <c r="AR56"/>
  <c r="AR68"/>
  <c r="AR72"/>
  <c r="AR76"/>
  <c r="AR80"/>
  <c r="AR92"/>
  <c r="AR100"/>
  <c r="AT104"/>
  <c r="Q101" i="24" s="1"/>
  <c r="AN104" i="17"/>
  <c r="AO104" s="1"/>
  <c r="R101" i="24" s="1"/>
  <c r="AR132" i="17"/>
  <c r="AR199"/>
  <c r="AQ23"/>
  <c r="AR128"/>
  <c r="AT200"/>
  <c r="Q197" i="24" s="1"/>
  <c r="AN200" i="17"/>
  <c r="AO200" s="1"/>
  <c r="R197" i="24" s="1"/>
  <c r="AT38" i="17"/>
  <c r="Q35" i="24" s="1"/>
  <c r="AN38" i="17"/>
  <c r="AO38" s="1"/>
  <c r="R35" i="24" s="1"/>
  <c r="AT50" i="17"/>
  <c r="Q47" i="24" s="1"/>
  <c r="AN50" i="17"/>
  <c r="AO50" s="1"/>
  <c r="R47" i="24" s="1"/>
  <c r="AT54" i="17"/>
  <c r="Q51" i="24" s="1"/>
  <c r="AN54" i="17"/>
  <c r="AO54" s="1"/>
  <c r="R51" i="24" s="1"/>
  <c r="AT66" i="17"/>
  <c r="Q63" i="24" s="1"/>
  <c r="AN66" i="17"/>
  <c r="AO66" s="1"/>
  <c r="R63" i="24" s="1"/>
  <c r="AT70" i="17"/>
  <c r="Q67" i="24" s="1"/>
  <c r="AN70" i="17"/>
  <c r="AO70" s="1"/>
  <c r="R67" i="24" s="1"/>
  <c r="AT78" i="17"/>
  <c r="Q75" i="24" s="1"/>
  <c r="AN78" i="17"/>
  <c r="AO78" s="1"/>
  <c r="R75" i="24" s="1"/>
  <c r="AT82" i="17"/>
  <c r="Q79" i="24" s="1"/>
  <c r="AN82" i="17"/>
  <c r="AO82" s="1"/>
  <c r="R79" i="24" s="1"/>
  <c r="AR110" i="17"/>
  <c r="AR136"/>
  <c r="AT206"/>
  <c r="Q203" i="24" s="1"/>
  <c r="AN206" i="17"/>
  <c r="AO206" s="1"/>
  <c r="R203" i="24" s="1"/>
  <c r="AR9" i="17"/>
  <c r="AQ9"/>
  <c r="AQ17"/>
  <c r="AQ33"/>
  <c r="AK187"/>
  <c r="AK145"/>
  <c r="AK122"/>
  <c r="AQ12"/>
  <c r="AJ20"/>
  <c r="AK20" s="1"/>
  <c r="AN24"/>
  <c r="AQ28"/>
  <c r="AJ36"/>
  <c r="AK36" s="1"/>
  <c r="AO36" s="1"/>
  <c r="AJ104"/>
  <c r="AJ113"/>
  <c r="AN122"/>
  <c r="AO122" s="1"/>
  <c r="R119" i="24" s="1"/>
  <c r="AN124" i="17"/>
  <c r="AO124" s="1"/>
  <c r="R121" i="24" s="1"/>
  <c r="AJ130" i="17"/>
  <c r="AK130" s="1"/>
  <c r="AJ133"/>
  <c r="AK133" s="1"/>
  <c r="AJ135"/>
  <c r="AK135" s="1"/>
  <c r="AN154"/>
  <c r="AO154" s="1"/>
  <c r="R151" i="24" s="1"/>
  <c r="AN156" i="17"/>
  <c r="AO156" s="1"/>
  <c r="R153" i="24" s="1"/>
  <c r="AJ164" i="17"/>
  <c r="AK164" s="1"/>
  <c r="AJ169"/>
  <c r="AK169" s="1"/>
  <c r="AJ171"/>
  <c r="AK171" s="1"/>
  <c r="AJ192"/>
  <c r="AJ202"/>
  <c r="AN207"/>
  <c r="AO207" s="1"/>
  <c r="R204" i="24" s="1"/>
  <c r="AJ11" i="17"/>
  <c r="AJ27"/>
  <c r="AR122"/>
  <c r="AJ129"/>
  <c r="AK129" s="1"/>
  <c r="AJ131"/>
  <c r="AK131" s="1"/>
  <c r="AN142"/>
  <c r="AO142" s="1"/>
  <c r="R139" i="24" s="1"/>
  <c r="AJ150" i="17"/>
  <c r="AK150" s="1"/>
  <c r="AR154"/>
  <c r="AJ178"/>
  <c r="AK178" s="1"/>
  <c r="AR188"/>
  <c r="AJ193"/>
  <c r="AJ203"/>
  <c r="AK203" s="1"/>
  <c r="AQ10"/>
  <c r="AR10"/>
  <c r="AN22"/>
  <c r="AQ26"/>
  <c r="AR26"/>
  <c r="AJ126"/>
  <c r="AK126" s="1"/>
  <c r="AR130"/>
  <c r="AJ137"/>
  <c r="AK137" s="1"/>
  <c r="AJ139"/>
  <c r="AK139" s="1"/>
  <c r="AN150"/>
  <c r="AO150" s="1"/>
  <c r="R147" i="24" s="1"/>
  <c r="AJ158" i="17"/>
  <c r="AK158" s="1"/>
  <c r="AR164"/>
  <c r="AR166"/>
  <c r="AN182"/>
  <c r="AO182" s="1"/>
  <c r="R179" i="24" s="1"/>
  <c r="AN184" i="17"/>
  <c r="AO184" s="1"/>
  <c r="R181" i="24" s="1"/>
  <c r="AJ186" i="17"/>
  <c r="AK186" s="1"/>
  <c r="AJ57"/>
  <c r="AK57" s="1"/>
  <c r="AJ93"/>
  <c r="AK93" s="1"/>
  <c r="AK144"/>
  <c r="AR8"/>
  <c r="AQ8"/>
  <c r="V27"/>
  <c r="V35"/>
  <c r="V67"/>
  <c r="W67" s="1"/>
  <c r="P64" i="24" s="1"/>
  <c r="V194" i="17"/>
  <c r="W194" s="1"/>
  <c r="P191" i="24" s="1"/>
  <c r="Z10" i="17"/>
  <c r="Y10"/>
  <c r="Z42"/>
  <c r="Z58"/>
  <c r="Z90"/>
  <c r="Z122"/>
  <c r="Z154"/>
  <c r="Z186"/>
  <c r="Z15"/>
  <c r="Y15"/>
  <c r="Z23"/>
  <c r="Y23"/>
  <c r="Z39"/>
  <c r="Z47"/>
  <c r="Z55"/>
  <c r="Z63"/>
  <c r="Z71"/>
  <c r="Z79"/>
  <c r="Z87"/>
  <c r="Z95"/>
  <c r="Z103"/>
  <c r="Z111"/>
  <c r="Z119"/>
  <c r="Z127"/>
  <c r="Z135"/>
  <c r="Z143"/>
  <c r="Z151"/>
  <c r="Z159"/>
  <c r="Z167"/>
  <c r="Z175"/>
  <c r="Z183"/>
  <c r="Z191"/>
  <c r="Z199"/>
  <c r="Z207"/>
  <c r="Z24"/>
  <c r="Y24"/>
  <c r="Z40"/>
  <c r="Z56"/>
  <c r="Z72"/>
  <c r="Z88"/>
  <c r="Z104"/>
  <c r="Z120"/>
  <c r="Z136"/>
  <c r="Z152"/>
  <c r="Z168"/>
  <c r="Z184"/>
  <c r="Z200"/>
  <c r="Z13"/>
  <c r="Y13"/>
  <c r="Z21"/>
  <c r="Y21"/>
  <c r="Z29"/>
  <c r="Y29"/>
  <c r="Z45"/>
  <c r="Z61"/>
  <c r="Z77"/>
  <c r="Z93"/>
  <c r="Z109"/>
  <c r="Z125"/>
  <c r="Z141"/>
  <c r="Z157"/>
  <c r="Z173"/>
  <c r="Z189"/>
  <c r="Z205"/>
  <c r="V186"/>
  <c r="W186" s="1"/>
  <c r="P183" i="24" s="1"/>
  <c r="AB80" i="17"/>
  <c r="O77" i="24" s="1"/>
  <c r="AB96" i="17"/>
  <c r="O93" i="24" s="1"/>
  <c r="AB112" i="17"/>
  <c r="O109" i="24" s="1"/>
  <c r="AB128" i="17"/>
  <c r="O125" i="24" s="1"/>
  <c r="AB144" i="17"/>
  <c r="O141" i="24" s="1"/>
  <c r="AB160" i="17"/>
  <c r="O157" i="24" s="1"/>
  <c r="AB176" i="17"/>
  <c r="O173" i="24" s="1"/>
  <c r="AB192" i="17"/>
  <c r="O189" i="24" s="1"/>
  <c r="AB47" i="17"/>
  <c r="O44" i="24" s="1"/>
  <c r="Z26" i="17"/>
  <c r="Y26"/>
  <c r="Z74"/>
  <c r="Z106"/>
  <c r="Z138"/>
  <c r="Z170"/>
  <c r="Z202"/>
  <c r="Z31"/>
  <c r="Y31"/>
  <c r="Z14"/>
  <c r="Y14"/>
  <c r="Z30"/>
  <c r="Y30"/>
  <c r="Z46"/>
  <c r="Z62"/>
  <c r="Z78"/>
  <c r="Z94"/>
  <c r="Z110"/>
  <c r="Z126"/>
  <c r="Z142"/>
  <c r="Z158"/>
  <c r="Z174"/>
  <c r="Z190"/>
  <c r="Z206"/>
  <c r="Z12"/>
  <c r="Y12"/>
  <c r="Z28"/>
  <c r="Y28"/>
  <c r="Z44"/>
  <c r="Z60"/>
  <c r="Z76"/>
  <c r="Z92"/>
  <c r="Z108"/>
  <c r="Z124"/>
  <c r="Z140"/>
  <c r="Z156"/>
  <c r="Z172"/>
  <c r="Z188"/>
  <c r="Z204"/>
  <c r="Z33"/>
  <c r="Y33"/>
  <c r="Z49"/>
  <c r="Z65"/>
  <c r="Z81"/>
  <c r="Z97"/>
  <c r="Z113"/>
  <c r="Z129"/>
  <c r="Z145"/>
  <c r="Z161"/>
  <c r="Z177"/>
  <c r="Z193"/>
  <c r="V80"/>
  <c r="W80" s="1"/>
  <c r="P77" i="24" s="1"/>
  <c r="V96" i="17"/>
  <c r="W96" s="1"/>
  <c r="P93" i="24" s="1"/>
  <c r="V112" i="17"/>
  <c r="W112" s="1"/>
  <c r="P109" i="24" s="1"/>
  <c r="V128" i="17"/>
  <c r="W128" s="1"/>
  <c r="P125" i="24" s="1"/>
  <c r="V144" i="17"/>
  <c r="W144" s="1"/>
  <c r="P141" i="24" s="1"/>
  <c r="V160" i="17"/>
  <c r="W160" s="1"/>
  <c r="P157" i="24" s="1"/>
  <c r="V195" i="17"/>
  <c r="W195" s="1"/>
  <c r="P192" i="24" s="1"/>
  <c r="AB45" i="17"/>
  <c r="O42" i="24" s="1"/>
  <c r="AB173" i="17"/>
  <c r="O170" i="24" s="1"/>
  <c r="AB189" i="17"/>
  <c r="O186" i="24" s="1"/>
  <c r="AB43" i="17"/>
  <c r="O40" i="24" s="1"/>
  <c r="AB91" i="17"/>
  <c r="O88" i="24" s="1"/>
  <c r="AB107" i="17"/>
  <c r="O104" i="24" s="1"/>
  <c r="AB123" i="17"/>
  <c r="O120" i="24" s="1"/>
  <c r="AB139" i="17"/>
  <c r="O136" i="24" s="1"/>
  <c r="AB155" i="17"/>
  <c r="O152" i="24" s="1"/>
  <c r="Z18" i="17"/>
  <c r="Y18"/>
  <c r="Z34"/>
  <c r="Y34"/>
  <c r="Z50"/>
  <c r="Z66"/>
  <c r="Z82"/>
  <c r="Z98"/>
  <c r="Z114"/>
  <c r="Z130"/>
  <c r="Z146"/>
  <c r="Z162"/>
  <c r="Z178"/>
  <c r="Z194"/>
  <c r="Z11"/>
  <c r="Y11"/>
  <c r="Z19"/>
  <c r="Y19"/>
  <c r="Z27"/>
  <c r="Y27"/>
  <c r="Z35"/>
  <c r="Y35"/>
  <c r="Z43"/>
  <c r="Z51"/>
  <c r="Z59"/>
  <c r="Z67"/>
  <c r="Z75"/>
  <c r="Z83"/>
  <c r="Z91"/>
  <c r="Z99"/>
  <c r="Z107"/>
  <c r="Z115"/>
  <c r="Z123"/>
  <c r="Z131"/>
  <c r="Z139"/>
  <c r="Z147"/>
  <c r="Z155"/>
  <c r="Z163"/>
  <c r="Z171"/>
  <c r="Z179"/>
  <c r="Z187"/>
  <c r="Z195"/>
  <c r="Z203"/>
  <c r="Z16"/>
  <c r="Y16"/>
  <c r="Z32"/>
  <c r="Y32"/>
  <c r="Z48"/>
  <c r="Z64"/>
  <c r="Z80"/>
  <c r="Z96"/>
  <c r="Z112"/>
  <c r="Z128"/>
  <c r="Z144"/>
  <c r="Z160"/>
  <c r="Z176"/>
  <c r="Z192"/>
  <c r="Z9"/>
  <c r="Y9"/>
  <c r="Z17"/>
  <c r="Y17"/>
  <c r="Z25"/>
  <c r="Y25"/>
  <c r="Z37"/>
  <c r="Y37"/>
  <c r="Z53"/>
  <c r="Z69"/>
  <c r="Z85"/>
  <c r="Z101"/>
  <c r="Z117"/>
  <c r="Z133"/>
  <c r="Z149"/>
  <c r="Z165"/>
  <c r="Z181"/>
  <c r="Z197"/>
  <c r="V83"/>
  <c r="W83" s="1"/>
  <c r="P80" i="24" s="1"/>
  <c r="V99" i="17"/>
  <c r="W99" s="1"/>
  <c r="P96" i="24" s="1"/>
  <c r="V115" i="17"/>
  <c r="W115" s="1"/>
  <c r="P112" i="24" s="1"/>
  <c r="V131" i="17"/>
  <c r="W131" s="1"/>
  <c r="P128" i="24" s="1"/>
  <c r="V147" i="17"/>
  <c r="W147" s="1"/>
  <c r="P144" i="24" s="1"/>
  <c r="V163" i="17"/>
  <c r="W163" s="1"/>
  <c r="P160" i="24" s="1"/>
  <c r="AB76" i="17"/>
  <c r="O73" i="24" s="1"/>
  <c r="AB92" i="17"/>
  <c r="O89" i="24" s="1"/>
  <c r="AB108" i="17"/>
  <c r="O105" i="24" s="1"/>
  <c r="AB124" i="17"/>
  <c r="O121" i="24" s="1"/>
  <c r="AB140" i="17"/>
  <c r="O137" i="24" s="1"/>
  <c r="AB156" i="17"/>
  <c r="O153" i="24" s="1"/>
  <c r="AB172" i="17"/>
  <c r="O169" i="24" s="1"/>
  <c r="AB188" i="17"/>
  <c r="O185" i="24" s="1"/>
  <c r="AB79" i="17"/>
  <c r="O76" i="24" s="1"/>
  <c r="AB95" i="17"/>
  <c r="O92" i="24" s="1"/>
  <c r="AB111" i="17"/>
  <c r="O108" i="24" s="1"/>
  <c r="AB127" i="17"/>
  <c r="O124" i="24" s="1"/>
  <c r="AB143" i="17"/>
  <c r="O140" i="24" s="1"/>
  <c r="AB159" i="17"/>
  <c r="O156" i="24" s="1"/>
  <c r="AB175" i="17"/>
  <c r="O172" i="24" s="1"/>
  <c r="AB191" i="17"/>
  <c r="O188" i="24" s="1"/>
  <c r="AB182" i="17"/>
  <c r="O179" i="24" s="1"/>
  <c r="AB190" i="17"/>
  <c r="O187" i="24" s="1"/>
  <c r="AB88" i="17"/>
  <c r="O85" i="24" s="1"/>
  <c r="AB104" i="17"/>
  <c r="O101" i="24" s="1"/>
  <c r="AB120" i="17"/>
  <c r="O117" i="24" s="1"/>
  <c r="AB136" i="17"/>
  <c r="O133" i="24" s="1"/>
  <c r="AB152" i="17"/>
  <c r="O149" i="24" s="1"/>
  <c r="AB168" i="17"/>
  <c r="O165" i="24" s="1"/>
  <c r="AB184" i="17"/>
  <c r="O181" i="24" s="1"/>
  <c r="AB39" i="17"/>
  <c r="O36" i="24" s="1"/>
  <c r="AB55" i="17"/>
  <c r="O52" i="24" s="1"/>
  <c r="AB87" i="17"/>
  <c r="O84" i="24" s="1"/>
  <c r="AB103" i="17"/>
  <c r="O100" i="24" s="1"/>
  <c r="AB119" i="17"/>
  <c r="O116" i="24" s="1"/>
  <c r="AB135" i="17"/>
  <c r="O132" i="24" s="1"/>
  <c r="AB151" i="17"/>
  <c r="O148" i="24" s="1"/>
  <c r="AB167" i="17"/>
  <c r="O164" i="24" s="1"/>
  <c r="AB183" i="17"/>
  <c r="O180" i="24" s="1"/>
  <c r="AB53" i="17"/>
  <c r="O50" i="24" s="1"/>
  <c r="AB181" i="17"/>
  <c r="O178" i="24" s="1"/>
  <c r="Z22" i="17"/>
  <c r="Y22"/>
  <c r="Z38"/>
  <c r="Z54"/>
  <c r="Z70"/>
  <c r="Z86"/>
  <c r="Z102"/>
  <c r="Z118"/>
  <c r="Z134"/>
  <c r="Z150"/>
  <c r="Z166"/>
  <c r="Z182"/>
  <c r="Z198"/>
  <c r="Z20"/>
  <c r="Y20"/>
  <c r="Z36"/>
  <c r="Y36"/>
  <c r="Z52"/>
  <c r="Z68"/>
  <c r="Z84"/>
  <c r="Z100"/>
  <c r="Z116"/>
  <c r="Z132"/>
  <c r="Z148"/>
  <c r="Z164"/>
  <c r="Z180"/>
  <c r="Z196"/>
  <c r="Z41"/>
  <c r="Z57"/>
  <c r="Z73"/>
  <c r="Z89"/>
  <c r="Z105"/>
  <c r="Z121"/>
  <c r="Z137"/>
  <c r="Z153"/>
  <c r="Z169"/>
  <c r="Z185"/>
  <c r="Z201"/>
  <c r="V43"/>
  <c r="W43" s="1"/>
  <c r="P40" i="24" s="1"/>
  <c r="V51" i="17"/>
  <c r="W51" s="1"/>
  <c r="P48" i="24" s="1"/>
  <c r="V88" i="17"/>
  <c r="W88" s="1"/>
  <c r="P85" i="24" s="1"/>
  <c r="V104" i="17"/>
  <c r="W104" s="1"/>
  <c r="P101" i="24" s="1"/>
  <c r="V120" i="17"/>
  <c r="W120" s="1"/>
  <c r="P117" i="24" s="1"/>
  <c r="V136" i="17"/>
  <c r="W136" s="1"/>
  <c r="P133" i="24" s="1"/>
  <c r="V152" i="17"/>
  <c r="W152" s="1"/>
  <c r="P149" i="24" s="1"/>
  <c r="V168" i="17"/>
  <c r="W168" s="1"/>
  <c r="P165" i="24" s="1"/>
  <c r="AB200" i="17"/>
  <c r="O197" i="24" s="1"/>
  <c r="V207" i="17"/>
  <c r="W207" s="1"/>
  <c r="P204" i="24" s="1"/>
  <c r="AB174" i="17"/>
  <c r="O171" i="24" s="1"/>
  <c r="AB41" i="17"/>
  <c r="O38" i="24" s="1"/>
  <c r="AB57" i="17"/>
  <c r="O54" i="24" s="1"/>
  <c r="AB170" i="17"/>
  <c r="O167" i="24" s="1"/>
  <c r="AB186" i="17"/>
  <c r="O183" i="24" s="1"/>
  <c r="AB202" i="17"/>
  <c r="O199" i="24" s="1"/>
  <c r="AB84" i="17"/>
  <c r="O81" i="24" s="1"/>
  <c r="AB100" i="17"/>
  <c r="O97" i="24" s="1"/>
  <c r="AB116" i="17"/>
  <c r="O113" i="24" s="1"/>
  <c r="AB132" i="17"/>
  <c r="O129" i="24" s="1"/>
  <c r="AB148" i="17"/>
  <c r="O145" i="24" s="1"/>
  <c r="AB164" i="17"/>
  <c r="O161" i="24" s="1"/>
  <c r="AB180" i="17"/>
  <c r="O177" i="24" s="1"/>
  <c r="AB51" i="17"/>
  <c r="O48" i="24" s="1"/>
  <c r="AB83" i="17"/>
  <c r="O80" i="24" s="1"/>
  <c r="AB99" i="17"/>
  <c r="O96" i="24" s="1"/>
  <c r="AB115" i="17"/>
  <c r="O112" i="24" s="1"/>
  <c r="AB131" i="17"/>
  <c r="O128" i="24" s="1"/>
  <c r="AB147" i="17"/>
  <c r="O144" i="24" s="1"/>
  <c r="AB163" i="17"/>
  <c r="O160" i="24" s="1"/>
  <c r="AB195" i="17"/>
  <c r="O192" i="24" s="1"/>
  <c r="AB49" i="17"/>
  <c r="O46" i="24" s="1"/>
  <c r="V198" i="17"/>
  <c r="W198" s="1"/>
  <c r="P195" i="24" s="1"/>
  <c r="V193" i="17"/>
  <c r="W193" s="1"/>
  <c r="P190" i="24" s="1"/>
  <c r="V8" i="17"/>
  <c r="M13" i="27" s="1"/>
  <c r="V170" i="17"/>
  <c r="W170" s="1"/>
  <c r="P167" i="24" s="1"/>
  <c r="AB198" i="17"/>
  <c r="O195" i="24" s="1"/>
  <c r="R13" i="17"/>
  <c r="S13" s="1"/>
  <c r="W13" s="1"/>
  <c r="R17"/>
  <c r="S17" s="1"/>
  <c r="W17" s="1"/>
  <c r="R21"/>
  <c r="S21" s="1"/>
  <c r="W21" s="1"/>
  <c r="R25"/>
  <c r="S25" s="1"/>
  <c r="W25" s="1"/>
  <c r="V185"/>
  <c r="W185" s="1"/>
  <c r="P182" i="24" s="1"/>
  <c r="V178" i="17"/>
  <c r="W178" s="1"/>
  <c r="P175" i="24" s="1"/>
  <c r="V179" i="17"/>
  <c r="W179" s="1"/>
  <c r="P176" i="24" s="1"/>
  <c r="R11" i="17"/>
  <c r="R15"/>
  <c r="R19"/>
  <c r="S19" s="1"/>
  <c r="W19" s="1"/>
  <c r="R23"/>
  <c r="S23" s="1"/>
  <c r="W23" s="1"/>
  <c r="V177"/>
  <c r="W177" s="1"/>
  <c r="P174" i="24" s="1"/>
  <c r="S82" i="17"/>
  <c r="S90"/>
  <c r="S98"/>
  <c r="S106"/>
  <c r="S114"/>
  <c r="S122"/>
  <c r="S130"/>
  <c r="S138"/>
  <c r="S146"/>
  <c r="S154"/>
  <c r="S162"/>
  <c r="V187"/>
  <c r="W187" s="1"/>
  <c r="P184" i="24" s="1"/>
  <c r="S78" i="17"/>
  <c r="S86"/>
  <c r="S94"/>
  <c r="S102"/>
  <c r="S110"/>
  <c r="S118"/>
  <c r="S126"/>
  <c r="S134"/>
  <c r="S142"/>
  <c r="S150"/>
  <c r="S158"/>
  <c r="S166"/>
  <c r="V171"/>
  <c r="W171" s="1"/>
  <c r="P168" i="24" s="1"/>
  <c r="S34" i="17"/>
  <c r="S50"/>
  <c r="S66"/>
  <c r="S178"/>
  <c r="S194"/>
  <c r="V28"/>
  <c r="V36"/>
  <c r="AB40"/>
  <c r="O37" i="24" s="1"/>
  <c r="V40" i="17"/>
  <c r="W40" s="1"/>
  <c r="P37" i="24" s="1"/>
  <c r="AB56" i="17"/>
  <c r="O53" i="24" s="1"/>
  <c r="V56" i="17"/>
  <c r="W56" s="1"/>
  <c r="P53" i="24" s="1"/>
  <c r="AB68" i="17"/>
  <c r="O65" i="24" s="1"/>
  <c r="V68" i="17"/>
  <c r="W68" s="1"/>
  <c r="P65" i="24" s="1"/>
  <c r="V10" i="17"/>
  <c r="V14"/>
  <c r="V18"/>
  <c r="V22"/>
  <c r="V26"/>
  <c r="V34"/>
  <c r="AB50"/>
  <c r="O47" i="24" s="1"/>
  <c r="V50" i="17"/>
  <c r="W50" s="1"/>
  <c r="P47" i="24" s="1"/>
  <c r="AB66" i="17"/>
  <c r="O63" i="24" s="1"/>
  <c r="V66" i="17"/>
  <c r="W66" s="1"/>
  <c r="P63" i="24" s="1"/>
  <c r="AB82" i="17"/>
  <c r="O79" i="24" s="1"/>
  <c r="V82" i="17"/>
  <c r="W82" s="1"/>
  <c r="P79" i="24" s="1"/>
  <c r="AB98" i="17"/>
  <c r="O95" i="24" s="1"/>
  <c r="V98" i="17"/>
  <c r="W98" s="1"/>
  <c r="P95" i="24" s="1"/>
  <c r="AB114" i="17"/>
  <c r="O111" i="24" s="1"/>
  <c r="V114" i="17"/>
  <c r="W114" s="1"/>
  <c r="P111" i="24" s="1"/>
  <c r="AB130" i="17"/>
  <c r="O127" i="24" s="1"/>
  <c r="V130" i="17"/>
  <c r="W130" s="1"/>
  <c r="P127" i="24" s="1"/>
  <c r="AB146" i="17"/>
  <c r="O143" i="24" s="1"/>
  <c r="V146" i="17"/>
  <c r="W146" s="1"/>
  <c r="P143" i="24" s="1"/>
  <c r="AB162" i="17"/>
  <c r="O159" i="24" s="1"/>
  <c r="V162" i="17"/>
  <c r="W162" s="1"/>
  <c r="P159" i="24" s="1"/>
  <c r="AB81" i="17"/>
  <c r="O78" i="24" s="1"/>
  <c r="V81" i="17"/>
  <c r="W81" s="1"/>
  <c r="P78" i="24" s="1"/>
  <c r="AB97" i="17"/>
  <c r="O94" i="24" s="1"/>
  <c r="V97" i="17"/>
  <c r="W97" s="1"/>
  <c r="P94" i="24" s="1"/>
  <c r="AB113" i="17"/>
  <c r="O110" i="24" s="1"/>
  <c r="V113" i="17"/>
  <c r="W113" s="1"/>
  <c r="P110" i="24" s="1"/>
  <c r="AB129" i="17"/>
  <c r="O126" i="24" s="1"/>
  <c r="V129" i="17"/>
  <c r="W129" s="1"/>
  <c r="P126" i="24" s="1"/>
  <c r="AB145" i="17"/>
  <c r="O142" i="24" s="1"/>
  <c r="V145" i="17"/>
  <c r="W145" s="1"/>
  <c r="P142" i="24" s="1"/>
  <c r="AB161" i="17"/>
  <c r="O158" i="24" s="1"/>
  <c r="V161" i="17"/>
  <c r="W161" s="1"/>
  <c r="P158" i="24" s="1"/>
  <c r="R12" i="17"/>
  <c r="I73" i="27" s="1"/>
  <c r="R16" i="17"/>
  <c r="R20"/>
  <c r="R24"/>
  <c r="V172"/>
  <c r="W172" s="1"/>
  <c r="P169" i="24" s="1"/>
  <c r="V180" i="17"/>
  <c r="W180" s="1"/>
  <c r="P177" i="24" s="1"/>
  <c r="V188" i="17"/>
  <c r="W188" s="1"/>
  <c r="P185" i="24" s="1"/>
  <c r="V196" i="17"/>
  <c r="W196" s="1"/>
  <c r="P193" i="24" s="1"/>
  <c r="R33" i="17"/>
  <c r="R41"/>
  <c r="R49"/>
  <c r="R57"/>
  <c r="S57" s="1"/>
  <c r="R65"/>
  <c r="R73"/>
  <c r="R81"/>
  <c r="R89"/>
  <c r="S89" s="1"/>
  <c r="R97"/>
  <c r="R105"/>
  <c r="S105" s="1"/>
  <c r="R113"/>
  <c r="R121"/>
  <c r="R129"/>
  <c r="R137"/>
  <c r="R145"/>
  <c r="R153"/>
  <c r="R161"/>
  <c r="R169"/>
  <c r="S169" s="1"/>
  <c r="R177"/>
  <c r="R185"/>
  <c r="R193"/>
  <c r="R201"/>
  <c r="AB171"/>
  <c r="O168" i="24" s="1"/>
  <c r="AB179" i="17"/>
  <c r="O176" i="24" s="1"/>
  <c r="AB187" i="17"/>
  <c r="O184" i="24" s="1"/>
  <c r="V199" i="17"/>
  <c r="W199" s="1"/>
  <c r="P196" i="24" s="1"/>
  <c r="V174" i="17"/>
  <c r="W174" s="1"/>
  <c r="P171" i="24" s="1"/>
  <c r="V182" i="17"/>
  <c r="W182" s="1"/>
  <c r="P179" i="24" s="1"/>
  <c r="V190" i="17"/>
  <c r="W190" s="1"/>
  <c r="P187" i="24" s="1"/>
  <c r="R28" i="17"/>
  <c r="S28" s="1"/>
  <c r="R44"/>
  <c r="S44" s="1"/>
  <c r="R60"/>
  <c r="S60" s="1"/>
  <c r="R76"/>
  <c r="S76" s="1"/>
  <c r="R92"/>
  <c r="S92" s="1"/>
  <c r="R108"/>
  <c r="S108" s="1"/>
  <c r="R124"/>
  <c r="S124" s="1"/>
  <c r="R140"/>
  <c r="S140" s="1"/>
  <c r="R156"/>
  <c r="S156" s="1"/>
  <c r="R172"/>
  <c r="S172" s="1"/>
  <c r="R188"/>
  <c r="R204"/>
  <c r="V173"/>
  <c r="W173" s="1"/>
  <c r="P170" i="24" s="1"/>
  <c r="AB177" i="17"/>
  <c r="O174" i="24" s="1"/>
  <c r="V181" i="17"/>
  <c r="W181" s="1"/>
  <c r="P178" i="24" s="1"/>
  <c r="AB185" i="17"/>
  <c r="O182" i="24" s="1"/>
  <c r="V189" i="17"/>
  <c r="W189" s="1"/>
  <c r="P186" i="24" s="1"/>
  <c r="AB193" i="17"/>
  <c r="O190" i="24" s="1"/>
  <c r="V197" i="17"/>
  <c r="W197" s="1"/>
  <c r="P194" i="24" s="1"/>
  <c r="S38" i="17"/>
  <c r="S54"/>
  <c r="S70"/>
  <c r="S182"/>
  <c r="S198"/>
  <c r="AB44"/>
  <c r="O41" i="24" s="1"/>
  <c r="V44" i="17"/>
  <c r="W44" s="1"/>
  <c r="P41" i="24" s="1"/>
  <c r="AB72" i="17"/>
  <c r="O69" i="24" s="1"/>
  <c r="V72" i="17"/>
  <c r="W72" s="1"/>
  <c r="P69" i="24" s="1"/>
  <c r="AB38" i="17"/>
  <c r="O35" i="24" s="1"/>
  <c r="V38" i="17"/>
  <c r="W38" s="1"/>
  <c r="P35" i="24" s="1"/>
  <c r="AB54" i="17"/>
  <c r="O51" i="24" s="1"/>
  <c r="V54" i="17"/>
  <c r="W54" s="1"/>
  <c r="P51" i="24" s="1"/>
  <c r="AB70" i="17"/>
  <c r="O67" i="24" s="1"/>
  <c r="V70" i="17"/>
  <c r="W70" s="1"/>
  <c r="P67" i="24" s="1"/>
  <c r="AB86" i="17"/>
  <c r="O83" i="24" s="1"/>
  <c r="V86" i="17"/>
  <c r="W86" s="1"/>
  <c r="P83" i="24" s="1"/>
  <c r="AB102" i="17"/>
  <c r="O99" i="24" s="1"/>
  <c r="V102" i="17"/>
  <c r="W102" s="1"/>
  <c r="P99" i="24" s="1"/>
  <c r="AB118" i="17"/>
  <c r="O115" i="24" s="1"/>
  <c r="V118" i="17"/>
  <c r="W118" s="1"/>
  <c r="P115" i="24" s="1"/>
  <c r="AB134" i="17"/>
  <c r="O131" i="24" s="1"/>
  <c r="V134" i="17"/>
  <c r="W134" s="1"/>
  <c r="P131" i="24" s="1"/>
  <c r="AB150" i="17"/>
  <c r="O147" i="24" s="1"/>
  <c r="V150" i="17"/>
  <c r="W150" s="1"/>
  <c r="P147" i="24" s="1"/>
  <c r="AB166" i="17"/>
  <c r="O163" i="24" s="1"/>
  <c r="V166" i="17"/>
  <c r="W166" s="1"/>
  <c r="P163" i="24" s="1"/>
  <c r="AB85" i="17"/>
  <c r="O82" i="24" s="1"/>
  <c r="V85" i="17"/>
  <c r="W85" s="1"/>
  <c r="P82" i="24" s="1"/>
  <c r="AB101" i="17"/>
  <c r="O98" i="24" s="1"/>
  <c r="V101" i="17"/>
  <c r="W101" s="1"/>
  <c r="P98" i="24" s="1"/>
  <c r="AB117" i="17"/>
  <c r="O114" i="24" s="1"/>
  <c r="V117" i="17"/>
  <c r="W117" s="1"/>
  <c r="P114" i="24" s="1"/>
  <c r="AB133" i="17"/>
  <c r="O130" i="24" s="1"/>
  <c r="V133" i="17"/>
  <c r="W133" s="1"/>
  <c r="P130" i="24" s="1"/>
  <c r="AB149" i="17"/>
  <c r="O146" i="24" s="1"/>
  <c r="V149" i="17"/>
  <c r="W149" s="1"/>
  <c r="P146" i="24" s="1"/>
  <c r="AB165" i="17"/>
  <c r="O162" i="24" s="1"/>
  <c r="V165" i="17"/>
  <c r="W165" s="1"/>
  <c r="P162" i="24" s="1"/>
  <c r="V176" i="17"/>
  <c r="W176" s="1"/>
  <c r="P173" i="24" s="1"/>
  <c r="V184" i="17"/>
  <c r="W184" s="1"/>
  <c r="P181" i="24" s="1"/>
  <c r="V192" i="17"/>
  <c r="W192" s="1"/>
  <c r="P189" i="24" s="1"/>
  <c r="R31" i="17"/>
  <c r="R39"/>
  <c r="R47"/>
  <c r="S47" s="1"/>
  <c r="R55"/>
  <c r="S55" s="1"/>
  <c r="R63"/>
  <c r="R71"/>
  <c r="R79"/>
  <c r="S79" s="1"/>
  <c r="R87"/>
  <c r="S87" s="1"/>
  <c r="R95"/>
  <c r="S95" s="1"/>
  <c r="R103"/>
  <c r="S103" s="1"/>
  <c r="R111"/>
  <c r="S111" s="1"/>
  <c r="R119"/>
  <c r="S119" s="1"/>
  <c r="R127"/>
  <c r="S127" s="1"/>
  <c r="R135"/>
  <c r="S135" s="1"/>
  <c r="R143"/>
  <c r="S143" s="1"/>
  <c r="R151"/>
  <c r="S151" s="1"/>
  <c r="R159"/>
  <c r="S159" s="1"/>
  <c r="R167"/>
  <c r="S167" s="1"/>
  <c r="R175"/>
  <c r="S175" s="1"/>
  <c r="R183"/>
  <c r="S183" s="1"/>
  <c r="R191"/>
  <c r="S191" s="1"/>
  <c r="R199"/>
  <c r="S199" s="1"/>
  <c r="R207"/>
  <c r="S207" s="1"/>
  <c r="R40"/>
  <c r="R56"/>
  <c r="R72"/>
  <c r="R88"/>
  <c r="S88" s="1"/>
  <c r="R104"/>
  <c r="S104" s="1"/>
  <c r="R120"/>
  <c r="S120" s="1"/>
  <c r="R136"/>
  <c r="S136" s="1"/>
  <c r="R152"/>
  <c r="S152" s="1"/>
  <c r="R168"/>
  <c r="S168" s="1"/>
  <c r="R184"/>
  <c r="R200"/>
  <c r="R9"/>
  <c r="S42"/>
  <c r="S58"/>
  <c r="S74"/>
  <c r="S170"/>
  <c r="S186"/>
  <c r="S202"/>
  <c r="V12"/>
  <c r="M73" i="27" s="1"/>
  <c r="V16" i="17"/>
  <c r="V20"/>
  <c r="V24"/>
  <c r="V32"/>
  <c r="AB48"/>
  <c r="O45" i="24" s="1"/>
  <c r="V48" i="17"/>
  <c r="W48" s="1"/>
  <c r="P45" i="24" s="1"/>
  <c r="AB60" i="17"/>
  <c r="O57" i="24" s="1"/>
  <c r="V60" i="17"/>
  <c r="W60" s="1"/>
  <c r="P57" i="24" s="1"/>
  <c r="AB64" i="17"/>
  <c r="O61" i="24" s="1"/>
  <c r="V64" i="17"/>
  <c r="W64" s="1"/>
  <c r="P61" i="24" s="1"/>
  <c r="AB204" i="17"/>
  <c r="O201" i="24" s="1"/>
  <c r="V204" i="17"/>
  <c r="W204" s="1"/>
  <c r="P201" i="24" s="1"/>
  <c r="V30" i="17"/>
  <c r="AB42"/>
  <c r="O39" i="24" s="1"/>
  <c r="V42" i="17"/>
  <c r="W42" s="1"/>
  <c r="P39" i="24" s="1"/>
  <c r="AB58" i="17"/>
  <c r="O55" i="24" s="1"/>
  <c r="V58" i="17"/>
  <c r="W58" s="1"/>
  <c r="P55" i="24" s="1"/>
  <c r="AB74" i="17"/>
  <c r="O71" i="24" s="1"/>
  <c r="V74" i="17"/>
  <c r="W74" s="1"/>
  <c r="P71" i="24" s="1"/>
  <c r="AB90" i="17"/>
  <c r="O87" i="24" s="1"/>
  <c r="V90" i="17"/>
  <c r="W90" s="1"/>
  <c r="P87" i="24" s="1"/>
  <c r="AB106" i="17"/>
  <c r="O103" i="24" s="1"/>
  <c r="V106" i="17"/>
  <c r="W106" s="1"/>
  <c r="P103" i="24" s="1"/>
  <c r="AB122" i="17"/>
  <c r="O119" i="24" s="1"/>
  <c r="V122" i="17"/>
  <c r="W122" s="1"/>
  <c r="P119" i="24" s="1"/>
  <c r="AB138" i="17"/>
  <c r="O135" i="24" s="1"/>
  <c r="V138" i="17"/>
  <c r="W138" s="1"/>
  <c r="P135" i="24" s="1"/>
  <c r="AB154" i="17"/>
  <c r="O151" i="24" s="1"/>
  <c r="V154" i="17"/>
  <c r="W154" s="1"/>
  <c r="P151" i="24" s="1"/>
  <c r="AB206" i="17"/>
  <c r="O203" i="24" s="1"/>
  <c r="V206" i="17"/>
  <c r="W206" s="1"/>
  <c r="P203" i="24" s="1"/>
  <c r="AB89" i="17"/>
  <c r="O86" i="24" s="1"/>
  <c r="V89" i="17"/>
  <c r="W89" s="1"/>
  <c r="P86" i="24" s="1"/>
  <c r="AB105" i="17"/>
  <c r="O102" i="24" s="1"/>
  <c r="V105" i="17"/>
  <c r="W105" s="1"/>
  <c r="P102" i="24" s="1"/>
  <c r="AB121" i="17"/>
  <c r="O118" i="24" s="1"/>
  <c r="V121" i="17"/>
  <c r="W121" s="1"/>
  <c r="P118" i="24" s="1"/>
  <c r="AB137" i="17"/>
  <c r="O134" i="24" s="1"/>
  <c r="V137" i="17"/>
  <c r="W137" s="1"/>
  <c r="P134" i="24" s="1"/>
  <c r="AB153" i="17"/>
  <c r="O150" i="24" s="1"/>
  <c r="V153" i="17"/>
  <c r="W153" s="1"/>
  <c r="P150" i="24" s="1"/>
  <c r="AB169" i="17"/>
  <c r="O166" i="24" s="1"/>
  <c r="V169" i="17"/>
  <c r="W169" s="1"/>
  <c r="P166" i="24" s="1"/>
  <c r="V200" i="17"/>
  <c r="W200" s="1"/>
  <c r="P197" i="24" s="1"/>
  <c r="R29" i="17"/>
  <c r="R37"/>
  <c r="R45"/>
  <c r="R53"/>
  <c r="R61"/>
  <c r="R69"/>
  <c r="R77"/>
  <c r="S77" s="1"/>
  <c r="R85"/>
  <c r="R93"/>
  <c r="R101"/>
  <c r="R109"/>
  <c r="R117"/>
  <c r="R125"/>
  <c r="R133"/>
  <c r="R141"/>
  <c r="S141" s="1"/>
  <c r="R149"/>
  <c r="R157"/>
  <c r="R165"/>
  <c r="R173"/>
  <c r="R181"/>
  <c r="R189"/>
  <c r="R197"/>
  <c r="R205"/>
  <c r="S205" s="1"/>
  <c r="V175"/>
  <c r="W175" s="1"/>
  <c r="P172" i="24" s="1"/>
  <c r="V183" i="17"/>
  <c r="W183" s="1"/>
  <c r="P180" i="24" s="1"/>
  <c r="V191" i="17"/>
  <c r="W191" s="1"/>
  <c r="P188" i="24" s="1"/>
  <c r="V203" i="17"/>
  <c r="W203" s="1"/>
  <c r="P200" i="24" s="1"/>
  <c r="R10" i="17"/>
  <c r="I43" i="27" s="1"/>
  <c r="R14" i="17"/>
  <c r="R18"/>
  <c r="S18" s="1"/>
  <c r="R22"/>
  <c r="R26"/>
  <c r="V202"/>
  <c r="W202" s="1"/>
  <c r="P199" i="24" s="1"/>
  <c r="R36" i="17"/>
  <c r="S36" s="1"/>
  <c r="R52"/>
  <c r="S52" s="1"/>
  <c r="R68"/>
  <c r="S68" s="1"/>
  <c r="R84"/>
  <c r="S84" s="1"/>
  <c r="R100"/>
  <c r="S100" s="1"/>
  <c r="R116"/>
  <c r="S116" s="1"/>
  <c r="R132"/>
  <c r="S132" s="1"/>
  <c r="R148"/>
  <c r="S148" s="1"/>
  <c r="R164"/>
  <c r="S164" s="1"/>
  <c r="R180"/>
  <c r="R196"/>
  <c r="V201"/>
  <c r="W201" s="1"/>
  <c r="P198" i="24" s="1"/>
  <c r="V205" i="17"/>
  <c r="W205" s="1"/>
  <c r="P202" i="24" s="1"/>
  <c r="S30" i="17"/>
  <c r="S46"/>
  <c r="S62"/>
  <c r="S174"/>
  <c r="S190"/>
  <c r="S206"/>
  <c r="AB52"/>
  <c r="O49" i="24" s="1"/>
  <c r="V52" i="17"/>
  <c r="W52" s="1"/>
  <c r="P49" i="24" s="1"/>
  <c r="AB46" i="17"/>
  <c r="O43" i="24" s="1"/>
  <c r="V46" i="17"/>
  <c r="W46" s="1"/>
  <c r="P43" i="24" s="1"/>
  <c r="AB62" i="17"/>
  <c r="O59" i="24" s="1"/>
  <c r="V62" i="17"/>
  <c r="W62" s="1"/>
  <c r="P59" i="24" s="1"/>
  <c r="AB78" i="17"/>
  <c r="O75" i="24" s="1"/>
  <c r="V78" i="17"/>
  <c r="W78" s="1"/>
  <c r="P75" i="24" s="1"/>
  <c r="AB94" i="17"/>
  <c r="O91" i="24" s="1"/>
  <c r="V94" i="17"/>
  <c r="W94" s="1"/>
  <c r="P91" i="24" s="1"/>
  <c r="AB110" i="17"/>
  <c r="O107" i="24" s="1"/>
  <c r="V110" i="17"/>
  <c r="W110" s="1"/>
  <c r="P107" i="24" s="1"/>
  <c r="AB126" i="17"/>
  <c r="O123" i="24" s="1"/>
  <c r="V126" i="17"/>
  <c r="W126" s="1"/>
  <c r="P123" i="24" s="1"/>
  <c r="AB142" i="17"/>
  <c r="O139" i="24" s="1"/>
  <c r="V142" i="17"/>
  <c r="W142" s="1"/>
  <c r="P139" i="24" s="1"/>
  <c r="AB158" i="17"/>
  <c r="O155" i="24" s="1"/>
  <c r="V158" i="17"/>
  <c r="W158" s="1"/>
  <c r="P155" i="24" s="1"/>
  <c r="AB77" i="17"/>
  <c r="O74" i="24" s="1"/>
  <c r="V77" i="17"/>
  <c r="W77" s="1"/>
  <c r="P74" i="24" s="1"/>
  <c r="AB93" i="17"/>
  <c r="O90" i="24" s="1"/>
  <c r="V93" i="17"/>
  <c r="W93" s="1"/>
  <c r="P90" i="24" s="1"/>
  <c r="AB109" i="17"/>
  <c r="O106" i="24" s="1"/>
  <c r="V109" i="17"/>
  <c r="W109" s="1"/>
  <c r="P106" i="24" s="1"/>
  <c r="AB125" i="17"/>
  <c r="O122" i="24" s="1"/>
  <c r="V125" i="17"/>
  <c r="W125" s="1"/>
  <c r="P122" i="24" s="1"/>
  <c r="AB141" i="17"/>
  <c r="O138" i="24" s="1"/>
  <c r="V141" i="17"/>
  <c r="W141" s="1"/>
  <c r="P138" i="24" s="1"/>
  <c r="AB157" i="17"/>
  <c r="O154" i="24" s="1"/>
  <c r="V157" i="17"/>
  <c r="W157" s="1"/>
  <c r="P154" i="24" s="1"/>
  <c r="R35" i="17"/>
  <c r="R43"/>
  <c r="S43" s="1"/>
  <c r="R51"/>
  <c r="R59"/>
  <c r="R67"/>
  <c r="R75"/>
  <c r="S75" s="1"/>
  <c r="R83"/>
  <c r="R91"/>
  <c r="R99"/>
  <c r="R107"/>
  <c r="S107" s="1"/>
  <c r="R115"/>
  <c r="R123"/>
  <c r="R131"/>
  <c r="R139"/>
  <c r="S139" s="1"/>
  <c r="R147"/>
  <c r="R155"/>
  <c r="R163"/>
  <c r="R171"/>
  <c r="S171" s="1"/>
  <c r="R179"/>
  <c r="R187"/>
  <c r="R195"/>
  <c r="R203"/>
  <c r="S203" s="1"/>
  <c r="S15"/>
  <c r="W15" s="1"/>
  <c r="R27"/>
  <c r="R32"/>
  <c r="S32" s="1"/>
  <c r="R48"/>
  <c r="S48" s="1"/>
  <c r="R64"/>
  <c r="S64" s="1"/>
  <c r="R80"/>
  <c r="S80" s="1"/>
  <c r="R96"/>
  <c r="S96" s="1"/>
  <c r="R112"/>
  <c r="S112" s="1"/>
  <c r="R128"/>
  <c r="S128" s="1"/>
  <c r="R144"/>
  <c r="S144" s="1"/>
  <c r="R160"/>
  <c r="S160" s="1"/>
  <c r="R176"/>
  <c r="S176" s="1"/>
  <c r="R192"/>
  <c r="S192" s="1"/>
  <c r="O9" i="23"/>
  <c r="O13"/>
  <c r="Y15" i="28" l="1"/>
  <c r="Z15" s="1"/>
  <c r="Y31"/>
  <c r="Z31" s="1"/>
  <c r="Y36"/>
  <c r="Z36" s="1"/>
  <c r="Y26"/>
  <c r="Z26" s="1"/>
  <c r="Y20"/>
  <c r="Z20" s="1"/>
  <c r="Y33"/>
  <c r="Z33" s="1"/>
  <c r="Q22"/>
  <c r="U22" s="1"/>
  <c r="Q12"/>
  <c r="U12" s="1"/>
  <c r="Q17"/>
  <c r="U17" s="1"/>
  <c r="AA11"/>
  <c r="Z11"/>
  <c r="Y27"/>
  <c r="Z27" s="1"/>
  <c r="Y34"/>
  <c r="Z34" s="1"/>
  <c r="Y30"/>
  <c r="Z30" s="1"/>
  <c r="Y13"/>
  <c r="Z13" s="1"/>
  <c r="Z8"/>
  <c r="Q18"/>
  <c r="U18" s="1"/>
  <c r="Q10"/>
  <c r="U10" s="1"/>
  <c r="Q14"/>
  <c r="U14" s="1"/>
  <c r="Q29"/>
  <c r="U29" s="1"/>
  <c r="Q25"/>
  <c r="U25" s="1"/>
  <c r="Q24"/>
  <c r="U24" s="1"/>
  <c r="Q9"/>
  <c r="U9" s="1"/>
  <c r="Q28"/>
  <c r="U28" s="1"/>
  <c r="AA8"/>
  <c r="Y35"/>
  <c r="Z35" s="1"/>
  <c r="Y21"/>
  <c r="Z21" s="1"/>
  <c r="Y32"/>
  <c r="Z32" s="1"/>
  <c r="Q19"/>
  <c r="U19" s="1"/>
  <c r="Q16"/>
  <c r="U16" s="1"/>
  <c r="Q23"/>
  <c r="U23" s="1"/>
  <c r="Q37"/>
  <c r="U37" s="1"/>
  <c r="G85" i="26"/>
  <c r="C85"/>
  <c r="D85"/>
  <c r="E85"/>
  <c r="H85"/>
  <c r="A81"/>
  <c r="F77" i="27"/>
  <c r="AK18" i="17"/>
  <c r="J16" i="26" s="1"/>
  <c r="I16"/>
  <c r="AI39"/>
  <c r="AI42" s="1"/>
  <c r="AG39"/>
  <c r="D77" i="27"/>
  <c r="L77"/>
  <c r="K77"/>
  <c r="E77"/>
  <c r="C77"/>
  <c r="H77"/>
  <c r="G77"/>
  <c r="A89"/>
  <c r="U87"/>
  <c r="U84"/>
  <c r="AA81"/>
  <c r="S81"/>
  <c r="V88"/>
  <c r="AE83"/>
  <c r="AC81"/>
  <c r="U81"/>
  <c r="AA88"/>
  <c r="AC84"/>
  <c r="Z83"/>
  <c r="AE81"/>
  <c r="W81"/>
  <c r="U83"/>
  <c r="Y81"/>
  <c r="R81"/>
  <c r="AH42" i="26"/>
  <c r="AH40"/>
  <c r="N106"/>
  <c r="AH104" s="1"/>
  <c r="E126"/>
  <c r="O122"/>
  <c r="G122"/>
  <c r="E129"/>
  <c r="O124"/>
  <c r="I122"/>
  <c r="B122"/>
  <c r="M126"/>
  <c r="J124"/>
  <c r="K122"/>
  <c r="C122"/>
  <c r="E124"/>
  <c r="M122"/>
  <c r="E122"/>
  <c r="A97"/>
  <c r="A98" s="1"/>
  <c r="BC118" i="17"/>
  <c r="AK88"/>
  <c r="BC52"/>
  <c r="BC58"/>
  <c r="AK17"/>
  <c r="AO17" s="1"/>
  <c r="AT17" s="1"/>
  <c r="Q14" i="24" s="1"/>
  <c r="G115" i="26"/>
  <c r="AO20" i="17"/>
  <c r="BG26"/>
  <c r="AK50"/>
  <c r="AK96"/>
  <c r="AK60"/>
  <c r="BC179"/>
  <c r="BC57"/>
  <c r="BC88"/>
  <c r="BU197"/>
  <c r="BU113"/>
  <c r="L113" i="26"/>
  <c r="L116"/>
  <c r="AK31" i="17"/>
  <c r="AO31" s="1"/>
  <c r="BC143"/>
  <c r="BC15"/>
  <c r="BG15" s="1"/>
  <c r="BC24"/>
  <c r="BC33"/>
  <c r="BG33" s="1"/>
  <c r="AO18"/>
  <c r="BC171"/>
  <c r="AK67"/>
  <c r="BC72"/>
  <c r="AK191"/>
  <c r="AK192"/>
  <c r="AK69"/>
  <c r="AK179"/>
  <c r="AK78"/>
  <c r="AO12"/>
  <c r="N74" i="27" s="1"/>
  <c r="BC75" i="17"/>
  <c r="AK47"/>
  <c r="BC107"/>
  <c r="BU126"/>
  <c r="M17" i="27"/>
  <c r="I47"/>
  <c r="BC87" i="17"/>
  <c r="CM155"/>
  <c r="K130" i="26"/>
  <c r="D113"/>
  <c r="H113"/>
  <c r="N140"/>
  <c r="CN78" i="17"/>
  <c r="CN58"/>
  <c r="K115" i="26"/>
  <c r="M116"/>
  <c r="H116"/>
  <c r="C113"/>
  <c r="CN122" i="17"/>
  <c r="E113" i="26"/>
  <c r="D115"/>
  <c r="H104"/>
  <c r="A100"/>
  <c r="A101" s="1"/>
  <c r="A102" s="1"/>
  <c r="A103" s="1"/>
  <c r="A104" s="1"/>
  <c r="A105" s="1"/>
  <c r="A106" s="1"/>
  <c r="A107" s="1"/>
  <c r="A108" s="1"/>
  <c r="A109" s="1"/>
  <c r="A110" s="1"/>
  <c r="A111" s="1"/>
  <c r="A112" s="1"/>
  <c r="A113" s="1"/>
  <c r="A115" s="1"/>
  <c r="A116" s="1"/>
  <c r="A117" s="1"/>
  <c r="A118" s="1"/>
  <c r="A119" s="1"/>
  <c r="A120" s="1"/>
  <c r="A121" s="1"/>
  <c r="A122" s="1"/>
  <c r="A123" s="1"/>
  <c r="A124" s="1"/>
  <c r="A125" s="1"/>
  <c r="A126" s="1"/>
  <c r="A127" s="1"/>
  <c r="A128" s="1"/>
  <c r="A129" s="1"/>
  <c r="CM46" i="17"/>
  <c r="CN31"/>
  <c r="CO31" s="1"/>
  <c r="CM30"/>
  <c r="CM159"/>
  <c r="CN46"/>
  <c r="CM59"/>
  <c r="CN98"/>
  <c r="CN187"/>
  <c r="CM154"/>
  <c r="CO90"/>
  <c r="CX167"/>
  <c r="CN143"/>
  <c r="CO59"/>
  <c r="CO114"/>
  <c r="CW50"/>
  <c r="DH78"/>
  <c r="BU170"/>
  <c r="DH27"/>
  <c r="DI27" s="1"/>
  <c r="AH72" i="26"/>
  <c r="AI72"/>
  <c r="AI75" s="1"/>
  <c r="CN155" i="17"/>
  <c r="CM90"/>
  <c r="CN127"/>
  <c r="BU12"/>
  <c r="J76" i="27" s="1"/>
  <c r="CO175" i="17"/>
  <c r="BU166"/>
  <c r="BU123"/>
  <c r="CO186"/>
  <c r="CM191"/>
  <c r="DG110"/>
  <c r="DH162"/>
  <c r="BC84"/>
  <c r="AK55"/>
  <c r="BU21"/>
  <c r="BY21" s="1"/>
  <c r="BU58"/>
  <c r="CN174"/>
  <c r="CO158"/>
  <c r="CM78"/>
  <c r="CN54"/>
  <c r="CM146"/>
  <c r="CM122"/>
  <c r="CM58"/>
  <c r="CX50"/>
  <c r="DG58"/>
  <c r="BC70"/>
  <c r="BC38"/>
  <c r="AK83"/>
  <c r="BC47"/>
  <c r="CN158"/>
  <c r="CM62"/>
  <c r="CM186"/>
  <c r="DG134"/>
  <c r="DG162"/>
  <c r="DH58"/>
  <c r="BU44"/>
  <c r="DH110"/>
  <c r="CX86"/>
  <c r="BC60"/>
  <c r="AK103"/>
  <c r="BC43"/>
  <c r="CM206"/>
  <c r="CO134"/>
  <c r="CN102"/>
  <c r="CN115"/>
  <c r="CN34"/>
  <c r="CO34" s="1"/>
  <c r="CN95"/>
  <c r="CX186"/>
  <c r="DG98"/>
  <c r="BC92"/>
  <c r="BC41"/>
  <c r="AK190"/>
  <c r="AK95"/>
  <c r="CM190"/>
  <c r="CN142"/>
  <c r="CO70"/>
  <c r="CM162"/>
  <c r="CM66"/>
  <c r="CM169"/>
  <c r="CW32"/>
  <c r="CO75"/>
  <c r="CX182"/>
  <c r="BG12"/>
  <c r="N75" i="27" s="1"/>
  <c r="BG14" i="17"/>
  <c r="BC68"/>
  <c r="BC76"/>
  <c r="BC95"/>
  <c r="AK71"/>
  <c r="AK39"/>
  <c r="CN150"/>
  <c r="CM94"/>
  <c r="CO38"/>
  <c r="CM203"/>
  <c r="CM147"/>
  <c r="CM131"/>
  <c r="CM83"/>
  <c r="L115" i="26"/>
  <c r="G116"/>
  <c r="G113"/>
  <c r="N105"/>
  <c r="BC197" i="17"/>
  <c r="BU157"/>
  <c r="BU118"/>
  <c r="BC123"/>
  <c r="CN182"/>
  <c r="CM134"/>
  <c r="CN70"/>
  <c r="CN38"/>
  <c r="CN163"/>
  <c r="CO147"/>
  <c r="CN139"/>
  <c r="CN99"/>
  <c r="CO83"/>
  <c r="CM67"/>
  <c r="CY51"/>
  <c r="BC187"/>
  <c r="BC94"/>
  <c r="BC44"/>
  <c r="BU178"/>
  <c r="BU172"/>
  <c r="BU134"/>
  <c r="BU168"/>
  <c r="BU177"/>
  <c r="BU23"/>
  <c r="BY23" s="1"/>
  <c r="BU125"/>
  <c r="BU99"/>
  <c r="BU19"/>
  <c r="BY19" s="1"/>
  <c r="DR19" s="1"/>
  <c r="BU105"/>
  <c r="CO150"/>
  <c r="CM195"/>
  <c r="CN123"/>
  <c r="CM130"/>
  <c r="CN82"/>
  <c r="CN47"/>
  <c r="CY102"/>
  <c r="BU161"/>
  <c r="CM82"/>
  <c r="CY54"/>
  <c r="DI158"/>
  <c r="CN43"/>
  <c r="CY167"/>
  <c r="CW182"/>
  <c r="CM107"/>
  <c r="M82" i="26"/>
  <c r="M44" i="27"/>
  <c r="I50" i="26"/>
  <c r="Y15" i="27"/>
  <c r="M50" i="26"/>
  <c r="AC15" i="27"/>
  <c r="F115" i="26"/>
  <c r="V44" i="27"/>
  <c r="F49" i="26"/>
  <c r="V14" i="27"/>
  <c r="F18" i="26"/>
  <c r="F16" i="27"/>
  <c r="F83" i="26"/>
  <c r="F45" i="27"/>
  <c r="F82" i="26"/>
  <c r="F44" i="27"/>
  <c r="V16"/>
  <c r="F51" i="26"/>
  <c r="I84"/>
  <c r="S11" i="17"/>
  <c r="Y43" i="27"/>
  <c r="I47" i="26"/>
  <c r="Y13" i="27"/>
  <c r="I115" i="26"/>
  <c r="Y44" i="27"/>
  <c r="M47" i="26"/>
  <c r="AC13" i="27"/>
  <c r="BU11" i="17"/>
  <c r="V46" i="27"/>
  <c r="Y16"/>
  <c r="I51" i="26"/>
  <c r="F116"/>
  <c r="V45" i="27"/>
  <c r="CN203" i="17"/>
  <c r="CN107"/>
  <c r="CN191"/>
  <c r="CO63"/>
  <c r="CW102"/>
  <c r="CW54"/>
  <c r="DG158"/>
  <c r="DI134"/>
  <c r="DG78"/>
  <c r="DI66"/>
  <c r="I17" i="27"/>
  <c r="J74"/>
  <c r="I74"/>
  <c r="BC11" i="17"/>
  <c r="J116" i="26" s="1"/>
  <c r="Y45" i="27"/>
  <c r="AD76"/>
  <c r="X73"/>
  <c r="AD74"/>
  <c r="T75"/>
  <c r="AD66"/>
  <c r="AB73"/>
  <c r="S75"/>
  <c r="Y76"/>
  <c r="U63"/>
  <c r="V75"/>
  <c r="X76"/>
  <c r="Z73"/>
  <c r="U75"/>
  <c r="AA76"/>
  <c r="U73"/>
  <c r="W73"/>
  <c r="Y74"/>
  <c r="U76"/>
  <c r="AA73"/>
  <c r="AC74"/>
  <c r="T76"/>
  <c r="V73"/>
  <c r="W76"/>
  <c r="U66"/>
  <c r="AA74"/>
  <c r="Z76"/>
  <c r="T73"/>
  <c r="Z74"/>
  <c r="N98"/>
  <c r="X74"/>
  <c r="AD75"/>
  <c r="U67"/>
  <c r="AB74"/>
  <c r="S76"/>
  <c r="W74"/>
  <c r="V76"/>
  <c r="AD67"/>
  <c r="V74"/>
  <c r="AB75"/>
  <c r="S73"/>
  <c r="U74"/>
  <c r="AA75"/>
  <c r="AD65"/>
  <c r="Y75"/>
  <c r="U64"/>
  <c r="Y73"/>
  <c r="S74"/>
  <c r="AC75"/>
  <c r="X65"/>
  <c r="AC73"/>
  <c r="X75"/>
  <c r="U68"/>
  <c r="W75"/>
  <c r="AC76"/>
  <c r="S65"/>
  <c r="R88" s="1"/>
  <c r="T74"/>
  <c r="Z75"/>
  <c r="AB76"/>
  <c r="AD73"/>
  <c r="M80" i="26"/>
  <c r="M43" i="27"/>
  <c r="I49" i="26"/>
  <c r="Y14" i="27"/>
  <c r="M83" i="26"/>
  <c r="M45" i="27"/>
  <c r="M113" i="26"/>
  <c r="AC43" i="27"/>
  <c r="AC47" s="1"/>
  <c r="M49" i="26"/>
  <c r="AC14" i="27"/>
  <c r="F47" i="26"/>
  <c r="V13" i="27"/>
  <c r="F50" i="26"/>
  <c r="V15" i="27"/>
  <c r="F113" i="26"/>
  <c r="V43" i="27"/>
  <c r="N16" i="26"/>
  <c r="N14" i="27"/>
  <c r="CO43" i="17"/>
  <c r="DH202"/>
  <c r="F17" i="27"/>
  <c r="M84" i="26"/>
  <c r="M76" i="27"/>
  <c r="M77" s="1"/>
  <c r="J75"/>
  <c r="I75"/>
  <c r="F130" i="26"/>
  <c r="E107"/>
  <c r="E102"/>
  <c r="M115"/>
  <c r="E105"/>
  <c r="D116"/>
  <c r="E116"/>
  <c r="C115"/>
  <c r="E103"/>
  <c r="E115"/>
  <c r="E106"/>
  <c r="N104"/>
  <c r="C116"/>
  <c r="K116"/>
  <c r="H115"/>
  <c r="K113"/>
  <c r="C104"/>
  <c r="B130" s="1"/>
  <c r="M150"/>
  <c r="I150"/>
  <c r="E150"/>
  <c r="F150"/>
  <c r="K150"/>
  <c r="G150"/>
  <c r="C150"/>
  <c r="L150"/>
  <c r="H150"/>
  <c r="D150"/>
  <c r="K117"/>
  <c r="G117"/>
  <c r="C117"/>
  <c r="L117"/>
  <c r="H117"/>
  <c r="D117"/>
  <c r="M117"/>
  <c r="I117"/>
  <c r="E117"/>
  <c r="J117"/>
  <c r="F117"/>
  <c r="AH10"/>
  <c r="S10" i="17"/>
  <c r="I80" i="26"/>
  <c r="I17"/>
  <c r="I113"/>
  <c r="AH8"/>
  <c r="E9" s="1"/>
  <c r="BU10" i="17"/>
  <c r="BY10" s="1"/>
  <c r="M17" i="26"/>
  <c r="F14"/>
  <c r="I116"/>
  <c r="M14"/>
  <c r="AK10" i="17"/>
  <c r="I82" i="26"/>
  <c r="BC10" i="17"/>
  <c r="BG10" s="1"/>
  <c r="P45" i="27" s="1"/>
  <c r="I83" i="26"/>
  <c r="F17"/>
  <c r="I14"/>
  <c r="AO9" i="17"/>
  <c r="J49" i="26"/>
  <c r="J113"/>
  <c r="AI73"/>
  <c r="N173"/>
  <c r="N139"/>
  <c r="AH137" s="1"/>
  <c r="L146"/>
  <c r="G149"/>
  <c r="M146"/>
  <c r="E138"/>
  <c r="C149"/>
  <c r="J148"/>
  <c r="D148"/>
  <c r="E135"/>
  <c r="J149"/>
  <c r="I148"/>
  <c r="E140"/>
  <c r="K148"/>
  <c r="H137"/>
  <c r="G146"/>
  <c r="H148"/>
  <c r="N137"/>
  <c r="E148"/>
  <c r="N138"/>
  <c r="L148"/>
  <c r="E149"/>
  <c r="H146"/>
  <c r="M149"/>
  <c r="E139"/>
  <c r="G148"/>
  <c r="A133"/>
  <c r="A134" s="1"/>
  <c r="A135" s="1"/>
  <c r="A136" s="1"/>
  <c r="A137" s="1"/>
  <c r="A138" s="1"/>
  <c r="A139" s="1"/>
  <c r="A140" s="1"/>
  <c r="A141" s="1"/>
  <c r="A142" s="1"/>
  <c r="A143" s="1"/>
  <c r="A144" s="1"/>
  <c r="A145" s="1"/>
  <c r="A146" s="1"/>
  <c r="A148" s="1"/>
  <c r="A149" s="1"/>
  <c r="A150" s="1"/>
  <c r="H149"/>
  <c r="C148"/>
  <c r="F146"/>
  <c r="M148"/>
  <c r="D146"/>
  <c r="F148"/>
  <c r="E146"/>
  <c r="C137"/>
  <c r="K146"/>
  <c r="I149"/>
  <c r="L149"/>
  <c r="C146"/>
  <c r="I146"/>
  <c r="F163"/>
  <c r="K163"/>
  <c r="F149"/>
  <c r="N149"/>
  <c r="D149"/>
  <c r="K149"/>
  <c r="E136"/>
  <c r="AG73"/>
  <c r="AG75"/>
  <c r="AH73"/>
  <c r="AH75"/>
  <c r="AI105"/>
  <c r="AG105"/>
  <c r="AH105"/>
  <c r="BU169" i="17"/>
  <c r="BU189"/>
  <c r="BU203"/>
  <c r="BU190"/>
  <c r="BU124"/>
  <c r="T32" i="24"/>
  <c r="AT36" i="17"/>
  <c r="Q33" i="24" s="1"/>
  <c r="BG22" i="17"/>
  <c r="AT14"/>
  <c r="Q11" i="24" s="1"/>
  <c r="AT34" i="17"/>
  <c r="Q31" i="24" s="1"/>
  <c r="BG30" i="17"/>
  <c r="BG24"/>
  <c r="BC28"/>
  <c r="BG28" s="1"/>
  <c r="AF75" i="27"/>
  <c r="DG35" i="17"/>
  <c r="BL32"/>
  <c r="S29" i="24" s="1"/>
  <c r="BG16" i="17"/>
  <c r="BC111"/>
  <c r="AT30"/>
  <c r="Q27" i="24" s="1"/>
  <c r="BC8" i="17"/>
  <c r="J15" i="27" s="1"/>
  <c r="BL15" i="17"/>
  <c r="S12" i="24" s="1"/>
  <c r="BY22" i="17"/>
  <c r="AT15"/>
  <c r="Q12" i="24" s="1"/>
  <c r="BL37" i="17"/>
  <c r="S34" i="24" s="1"/>
  <c r="BY26" i="17"/>
  <c r="CD26" s="1"/>
  <c r="U23" i="24" s="1"/>
  <c r="BU76" i="17"/>
  <c r="BU198"/>
  <c r="BU60"/>
  <c r="CN198"/>
  <c r="CN166"/>
  <c r="CN195"/>
  <c r="CN131"/>
  <c r="CM75"/>
  <c r="CN67"/>
  <c r="CM202"/>
  <c r="CM138"/>
  <c r="CO98"/>
  <c r="CN74"/>
  <c r="CM207"/>
  <c r="CM63"/>
  <c r="CX134"/>
  <c r="CW51"/>
  <c r="T18" i="24"/>
  <c r="AK79" i="17"/>
  <c r="AK51"/>
  <c r="BC205"/>
  <c r="BU193"/>
  <c r="BC59"/>
  <c r="BU149"/>
  <c r="CM198"/>
  <c r="CM166"/>
  <c r="CO110"/>
  <c r="CM187"/>
  <c r="CM123"/>
  <c r="CO130"/>
  <c r="CM74"/>
  <c r="CM143"/>
  <c r="CM111"/>
  <c r="CM47"/>
  <c r="CW86"/>
  <c r="DH66"/>
  <c r="CW134"/>
  <c r="DI142"/>
  <c r="DG46"/>
  <c r="BU74"/>
  <c r="BU117"/>
  <c r="CN114"/>
  <c r="CO159"/>
  <c r="DH46"/>
  <c r="BU181"/>
  <c r="BU103"/>
  <c r="BU100"/>
  <c r="DG142"/>
  <c r="AT18"/>
  <c r="Q15" i="24" s="1"/>
  <c r="AT20" i="17"/>
  <c r="Q17" i="24" s="1"/>
  <c r="DR13" i="17"/>
  <c r="N10" i="24" s="1"/>
  <c r="AT28" i="17"/>
  <c r="Q25" i="24" s="1"/>
  <c r="BU167" i="17"/>
  <c r="BU151"/>
  <c r="CY199"/>
  <c r="CW199"/>
  <c r="CX199"/>
  <c r="DG119"/>
  <c r="DH119"/>
  <c r="DI119"/>
  <c r="CW49"/>
  <c r="CY49"/>
  <c r="DH197"/>
  <c r="DI197"/>
  <c r="DG197"/>
  <c r="DI49"/>
  <c r="DH49"/>
  <c r="DI155"/>
  <c r="DG155"/>
  <c r="DH155"/>
  <c r="DI151"/>
  <c r="DG151"/>
  <c r="DH151"/>
  <c r="CY181"/>
  <c r="CX181"/>
  <c r="CY57"/>
  <c r="CX57"/>
  <c r="DI171"/>
  <c r="DG171"/>
  <c r="DH171"/>
  <c r="DI91"/>
  <c r="DG91"/>
  <c r="DH91"/>
  <c r="CX28"/>
  <c r="CY28" s="1"/>
  <c r="CW28"/>
  <c r="DH45"/>
  <c r="DG45"/>
  <c r="DH167"/>
  <c r="DI167"/>
  <c r="DG167"/>
  <c r="DG87"/>
  <c r="DH87"/>
  <c r="DI87"/>
  <c r="DH36"/>
  <c r="DI36" s="1"/>
  <c r="DG36"/>
  <c r="CY73"/>
  <c r="CX73"/>
  <c r="DH107"/>
  <c r="DI107"/>
  <c r="DG107"/>
  <c r="BU110"/>
  <c r="BU171"/>
  <c r="BU155"/>
  <c r="BU92"/>
  <c r="BU164"/>
  <c r="CX201"/>
  <c r="CW201"/>
  <c r="CY183"/>
  <c r="CW183"/>
  <c r="CX183"/>
  <c r="DI103"/>
  <c r="DG103"/>
  <c r="DH103"/>
  <c r="DH181"/>
  <c r="DI181"/>
  <c r="DG181"/>
  <c r="DG139"/>
  <c r="DH139"/>
  <c r="DI139"/>
  <c r="CD37"/>
  <c r="U34" i="24" s="1"/>
  <c r="BU8" i="17"/>
  <c r="DI163"/>
  <c r="DG163"/>
  <c r="DH163"/>
  <c r="CY111"/>
  <c r="CW111"/>
  <c r="CX111"/>
  <c r="CY39"/>
  <c r="CW39"/>
  <c r="CX39"/>
  <c r="CX72"/>
  <c r="CY72"/>
  <c r="CW72"/>
  <c r="DH192"/>
  <c r="DI192"/>
  <c r="DG192"/>
  <c r="CX188"/>
  <c r="CY188"/>
  <c r="CW188"/>
  <c r="CX176"/>
  <c r="CY176"/>
  <c r="CW176"/>
  <c r="DH160"/>
  <c r="DI160"/>
  <c r="DG160"/>
  <c r="CX152"/>
  <c r="CY152"/>
  <c r="CW152"/>
  <c r="CX144"/>
  <c r="CY144"/>
  <c r="CW144"/>
  <c r="DH128"/>
  <c r="DI128"/>
  <c r="DG128"/>
  <c r="CX120"/>
  <c r="CY120"/>
  <c r="CW120"/>
  <c r="CX112"/>
  <c r="CY112"/>
  <c r="CW112"/>
  <c r="CX96"/>
  <c r="CY96"/>
  <c r="CW96"/>
  <c r="CX84"/>
  <c r="CY84"/>
  <c r="CW84"/>
  <c r="CO140"/>
  <c r="CM140"/>
  <c r="CN140"/>
  <c r="CO76"/>
  <c r="CN76"/>
  <c r="CM76"/>
  <c r="DH136"/>
  <c r="DI136"/>
  <c r="DG136"/>
  <c r="DG63"/>
  <c r="DH63"/>
  <c r="DI63"/>
  <c r="CW43"/>
  <c r="CX43"/>
  <c r="CY43"/>
  <c r="DI185"/>
  <c r="DG185"/>
  <c r="DH185"/>
  <c r="CN200"/>
  <c r="CO200"/>
  <c r="CM200"/>
  <c r="CO72"/>
  <c r="CN72"/>
  <c r="CM72"/>
  <c r="DI165"/>
  <c r="DG165"/>
  <c r="DH165"/>
  <c r="DI77"/>
  <c r="DG77"/>
  <c r="DH77"/>
  <c r="CX156"/>
  <c r="CY156"/>
  <c r="CW156"/>
  <c r="CX124"/>
  <c r="CY124"/>
  <c r="CW124"/>
  <c r="CX92"/>
  <c r="CY92"/>
  <c r="CW92"/>
  <c r="DH32"/>
  <c r="DI32" s="1"/>
  <c r="DG32"/>
  <c r="CN152"/>
  <c r="CO152"/>
  <c r="CM152"/>
  <c r="DH152"/>
  <c r="DI152"/>
  <c r="DG152"/>
  <c r="DI199"/>
  <c r="DG199"/>
  <c r="DH199"/>
  <c r="CY151"/>
  <c r="CW151"/>
  <c r="CX151"/>
  <c r="CY119"/>
  <c r="CW119"/>
  <c r="CX119"/>
  <c r="CY87"/>
  <c r="CW87"/>
  <c r="CX87"/>
  <c r="CX35"/>
  <c r="CY35" s="1"/>
  <c r="CW35"/>
  <c r="CX177"/>
  <c r="CY177"/>
  <c r="CW177"/>
  <c r="CY145"/>
  <c r="CW145"/>
  <c r="CX145"/>
  <c r="CY113"/>
  <c r="CW113"/>
  <c r="CX113"/>
  <c r="CY81"/>
  <c r="CW81"/>
  <c r="CX81"/>
  <c r="DG53"/>
  <c r="DH53"/>
  <c r="DI53"/>
  <c r="CX200"/>
  <c r="CY200"/>
  <c r="CW200"/>
  <c r="CX184"/>
  <c r="CY184"/>
  <c r="CW184"/>
  <c r="DH148"/>
  <c r="DI148"/>
  <c r="DG148"/>
  <c r="DH116"/>
  <c r="DI116"/>
  <c r="DG116"/>
  <c r="DH84"/>
  <c r="DI84"/>
  <c r="DG84"/>
  <c r="CN36"/>
  <c r="CO36" s="1"/>
  <c r="CM36"/>
  <c r="CO164"/>
  <c r="CN164"/>
  <c r="CM164"/>
  <c r="CN88"/>
  <c r="CO88"/>
  <c r="CM88"/>
  <c r="DH196"/>
  <c r="DI196"/>
  <c r="DG196"/>
  <c r="DH172"/>
  <c r="DI172"/>
  <c r="DG172"/>
  <c r="DH140"/>
  <c r="DI140"/>
  <c r="DG140"/>
  <c r="DH108"/>
  <c r="DI108"/>
  <c r="DG108"/>
  <c r="DH92"/>
  <c r="DI92"/>
  <c r="DG92"/>
  <c r="DH80"/>
  <c r="DI80"/>
  <c r="DG80"/>
  <c r="CX52"/>
  <c r="CY52"/>
  <c r="CW52"/>
  <c r="CN120"/>
  <c r="CO120"/>
  <c r="CM120"/>
  <c r="DH88"/>
  <c r="DI88"/>
  <c r="DG88"/>
  <c r="CX132"/>
  <c r="CY132"/>
  <c r="CW132"/>
  <c r="K182" i="24"/>
  <c r="DS185" i="17"/>
  <c r="K118" i="24"/>
  <c r="DS121" i="17"/>
  <c r="K54" i="24"/>
  <c r="DS57" i="17"/>
  <c r="K143" i="24"/>
  <c r="DS146" i="17"/>
  <c r="K184" i="24"/>
  <c r="DS187" i="17"/>
  <c r="K120" i="24"/>
  <c r="DS123" i="17"/>
  <c r="K56" i="24"/>
  <c r="DS59" i="17"/>
  <c r="K181" i="24"/>
  <c r="DS184" i="17"/>
  <c r="K117" i="24"/>
  <c r="DS120" i="17"/>
  <c r="K130" i="24"/>
  <c r="DS133" i="17"/>
  <c r="K91" i="24"/>
  <c r="DS94" i="17"/>
  <c r="K43" i="24"/>
  <c r="DS46" i="17"/>
  <c r="K196" i="24"/>
  <c r="DS199" i="17"/>
  <c r="K68" i="24"/>
  <c r="DS71" i="17"/>
  <c r="K113" i="24"/>
  <c r="DS116" i="17"/>
  <c r="K98" i="24"/>
  <c r="DS101" i="17"/>
  <c r="K123" i="24"/>
  <c r="DS126" i="17"/>
  <c r="K116" i="24"/>
  <c r="DS119" i="17"/>
  <c r="K193" i="24"/>
  <c r="DS196" i="17"/>
  <c r="K81" i="24"/>
  <c r="DS84" i="17"/>
  <c r="K190" i="24"/>
  <c r="DS193" i="17"/>
  <c r="K126" i="24"/>
  <c r="DS129" i="17"/>
  <c r="K62" i="24"/>
  <c r="DS65" i="17"/>
  <c r="K151" i="24"/>
  <c r="DS154" i="17"/>
  <c r="K87" i="24"/>
  <c r="DS90" i="17"/>
  <c r="K192" i="24"/>
  <c r="DS195" i="17"/>
  <c r="K128" i="24"/>
  <c r="DS131" i="17"/>
  <c r="K64" i="24"/>
  <c r="DS67" i="17"/>
  <c r="K157" i="24"/>
  <c r="DS160" i="17"/>
  <c r="K93" i="24"/>
  <c r="DS96" i="17"/>
  <c r="K45" i="24"/>
  <c r="DS48" i="17"/>
  <c r="K202" i="24"/>
  <c r="DS205" i="17"/>
  <c r="K122" i="24"/>
  <c r="DS125" i="17"/>
  <c r="K147" i="24"/>
  <c r="DS150" i="17"/>
  <c r="K99" i="24"/>
  <c r="DS102" i="17"/>
  <c r="K156" i="24"/>
  <c r="DS159" i="17"/>
  <c r="K44" i="24"/>
  <c r="DS47" i="17"/>
  <c r="K41" i="24"/>
  <c r="DS44" i="17"/>
  <c r="K154" i="24"/>
  <c r="DS157" i="17"/>
  <c r="K195" i="24"/>
  <c r="DS198" i="17"/>
  <c r="K51" i="24"/>
  <c r="DS54" i="17"/>
  <c r="K92" i="24"/>
  <c r="DS95" i="17"/>
  <c r="K73" i="24"/>
  <c r="DS76" i="17"/>
  <c r="CY175"/>
  <c r="CW175"/>
  <c r="CX175"/>
  <c r="CY143"/>
  <c r="CW143"/>
  <c r="CX143"/>
  <c r="DI83"/>
  <c r="DG83"/>
  <c r="DH83"/>
  <c r="CX60"/>
  <c r="CY60"/>
  <c r="CW60"/>
  <c r="CW139"/>
  <c r="CX139"/>
  <c r="CY139"/>
  <c r="CO89"/>
  <c r="CN89"/>
  <c r="CM89"/>
  <c r="DH51"/>
  <c r="DI51"/>
  <c r="DG51"/>
  <c r="CN105"/>
  <c r="CO105"/>
  <c r="CM105"/>
  <c r="DH111"/>
  <c r="DI111"/>
  <c r="DG111"/>
  <c r="CX189"/>
  <c r="CY189"/>
  <c r="CW189"/>
  <c r="CY105"/>
  <c r="CW105"/>
  <c r="CX105"/>
  <c r="CX163"/>
  <c r="CY163"/>
  <c r="CW163"/>
  <c r="CX131"/>
  <c r="CY131"/>
  <c r="CW131"/>
  <c r="CX99"/>
  <c r="CY99"/>
  <c r="CW99"/>
  <c r="CO101"/>
  <c r="CN101"/>
  <c r="CM101"/>
  <c r="CY123"/>
  <c r="CW123"/>
  <c r="CX123"/>
  <c r="DH37"/>
  <c r="DI37" s="1"/>
  <c r="DG37"/>
  <c r="CN184"/>
  <c r="CO184"/>
  <c r="CM184"/>
  <c r="CN136"/>
  <c r="CO136"/>
  <c r="CM136"/>
  <c r="CW193"/>
  <c r="CX193"/>
  <c r="CY193"/>
  <c r="CX157"/>
  <c r="CY157"/>
  <c r="CW157"/>
  <c r="CX125"/>
  <c r="CY125"/>
  <c r="CW125"/>
  <c r="CX93"/>
  <c r="CY93"/>
  <c r="CW93"/>
  <c r="DG57"/>
  <c r="DH57"/>
  <c r="DI57"/>
  <c r="K166" i="24"/>
  <c r="DS169" i="17"/>
  <c r="K102" i="24"/>
  <c r="DS105" i="17"/>
  <c r="K38" i="24"/>
  <c r="DS41" i="17"/>
  <c r="K191" i="24"/>
  <c r="DS194" i="17"/>
  <c r="K127" i="24"/>
  <c r="DS130" i="17"/>
  <c r="K79" i="24"/>
  <c r="DS82" i="17"/>
  <c r="K63" i="24"/>
  <c r="DS66" i="17"/>
  <c r="K168" i="24"/>
  <c r="DS171" i="17"/>
  <c r="K104" i="24"/>
  <c r="DS107" i="17"/>
  <c r="K40" i="24"/>
  <c r="DS43" i="17"/>
  <c r="K165" i="24"/>
  <c r="DS168" i="17"/>
  <c r="K101" i="24"/>
  <c r="DS104" i="17"/>
  <c r="K37" i="24"/>
  <c r="DS40" i="17"/>
  <c r="K66" i="24"/>
  <c r="DS69" i="17"/>
  <c r="K75" i="24"/>
  <c r="DS78" i="17"/>
  <c r="K164" i="24"/>
  <c r="DS167" i="17"/>
  <c r="K52" i="24"/>
  <c r="DS55" i="17"/>
  <c r="K97" i="24"/>
  <c r="DS100" i="17"/>
  <c r="K162" i="24"/>
  <c r="DS165" i="17"/>
  <c r="K82" i="24"/>
  <c r="DS85" i="17"/>
  <c r="K107" i="24"/>
  <c r="DS110" i="17"/>
  <c r="K84" i="24"/>
  <c r="DS87" i="17"/>
  <c r="K177" i="24"/>
  <c r="DS180" i="17"/>
  <c r="K201" i="24"/>
  <c r="DS204" i="17"/>
  <c r="K169" i="24"/>
  <c r="DS172" i="17"/>
  <c r="K174" i="24"/>
  <c r="DS177" i="17"/>
  <c r="K110" i="24"/>
  <c r="DS113" i="17"/>
  <c r="K46" i="24"/>
  <c r="DS49" i="17"/>
  <c r="K199" i="24"/>
  <c r="DS202" i="17"/>
  <c r="K135" i="24"/>
  <c r="DS138" i="17"/>
  <c r="K71" i="24"/>
  <c r="DS74" i="17"/>
  <c r="K176" i="24"/>
  <c r="DS179" i="17"/>
  <c r="K112" i="24"/>
  <c r="DS115" i="17"/>
  <c r="K48" i="24"/>
  <c r="DS51" i="17"/>
  <c r="K141" i="24"/>
  <c r="DS144" i="17"/>
  <c r="K77" i="24"/>
  <c r="DS80" i="17"/>
  <c r="K186" i="24"/>
  <c r="DS189" i="17"/>
  <c r="K90" i="24"/>
  <c r="DS93" i="17"/>
  <c r="K124" i="24"/>
  <c r="DS127" i="17"/>
  <c r="K153" i="24"/>
  <c r="DS156" i="17"/>
  <c r="K106" i="24"/>
  <c r="DS109" i="17"/>
  <c r="K163" i="24"/>
  <c r="DS166" i="17"/>
  <c r="K131" i="24"/>
  <c r="DS134" i="17"/>
  <c r="K204" i="24"/>
  <c r="DS207" i="17"/>
  <c r="K60" i="24"/>
  <c r="DS63" i="17"/>
  <c r="CO64"/>
  <c r="CN64"/>
  <c r="CM64"/>
  <c r="CO68"/>
  <c r="CN68"/>
  <c r="CM68"/>
  <c r="CX207"/>
  <c r="CY207"/>
  <c r="CW207"/>
  <c r="DG147"/>
  <c r="DH147"/>
  <c r="DI147"/>
  <c r="CW95"/>
  <c r="CX95"/>
  <c r="CY95"/>
  <c r="DG47"/>
  <c r="DH47"/>
  <c r="DI47"/>
  <c r="CX64"/>
  <c r="CY64"/>
  <c r="CW64"/>
  <c r="CO104"/>
  <c r="CN104"/>
  <c r="CM104"/>
  <c r="CW61"/>
  <c r="CX61"/>
  <c r="CY61"/>
  <c r="DI95"/>
  <c r="DG95"/>
  <c r="DH95"/>
  <c r="CX204"/>
  <c r="CY204"/>
  <c r="CW204"/>
  <c r="CX192"/>
  <c r="CY192"/>
  <c r="CW192"/>
  <c r="DH176"/>
  <c r="DI176"/>
  <c r="DG176"/>
  <c r="CX168"/>
  <c r="CY168"/>
  <c r="CW168"/>
  <c r="CX160"/>
  <c r="CY160"/>
  <c r="CW160"/>
  <c r="DH144"/>
  <c r="DI144"/>
  <c r="DG144"/>
  <c r="CX136"/>
  <c r="CY136"/>
  <c r="CW136"/>
  <c r="CX128"/>
  <c r="CY128"/>
  <c r="CW128"/>
  <c r="DH112"/>
  <c r="DI112"/>
  <c r="DG112"/>
  <c r="CX104"/>
  <c r="CY104"/>
  <c r="CW104"/>
  <c r="CX80"/>
  <c r="CY80"/>
  <c r="CW80"/>
  <c r="CO108"/>
  <c r="CM108"/>
  <c r="CN108"/>
  <c r="DH200"/>
  <c r="DI200"/>
  <c r="DG200"/>
  <c r="DH72"/>
  <c r="DI72"/>
  <c r="DG72"/>
  <c r="DI55"/>
  <c r="DG55"/>
  <c r="DH55"/>
  <c r="CY205"/>
  <c r="CW205"/>
  <c r="CX205"/>
  <c r="CY137"/>
  <c r="CW137"/>
  <c r="CX137"/>
  <c r="CW65"/>
  <c r="CX65"/>
  <c r="CY65"/>
  <c r="CO100"/>
  <c r="CN100"/>
  <c r="CM100"/>
  <c r="CX172"/>
  <c r="CY172"/>
  <c r="CW172"/>
  <c r="CX140"/>
  <c r="CY140"/>
  <c r="CW140"/>
  <c r="CX108"/>
  <c r="CY108"/>
  <c r="CW108"/>
  <c r="CX148"/>
  <c r="CY148"/>
  <c r="CW148"/>
  <c r="DG183"/>
  <c r="DH183"/>
  <c r="DI183"/>
  <c r="CW135"/>
  <c r="CX135"/>
  <c r="CY135"/>
  <c r="CW103"/>
  <c r="CX103"/>
  <c r="CY103"/>
  <c r="DG121"/>
  <c r="DH121"/>
  <c r="DI121"/>
  <c r="CN153"/>
  <c r="CO153"/>
  <c r="CM153"/>
  <c r="CW161"/>
  <c r="CX161"/>
  <c r="CY161"/>
  <c r="CW129"/>
  <c r="CX129"/>
  <c r="CY129"/>
  <c r="CW97"/>
  <c r="CX97"/>
  <c r="CY97"/>
  <c r="CX69"/>
  <c r="CY69"/>
  <c r="CW69"/>
  <c r="CY85"/>
  <c r="CW85"/>
  <c r="CX85"/>
  <c r="DH204"/>
  <c r="DI204"/>
  <c r="DG204"/>
  <c r="DH188"/>
  <c r="DI188"/>
  <c r="DG188"/>
  <c r="DH164"/>
  <c r="DI164"/>
  <c r="DG164"/>
  <c r="DH132"/>
  <c r="DI132"/>
  <c r="DG132"/>
  <c r="DH100"/>
  <c r="DI100"/>
  <c r="DG100"/>
  <c r="CX56"/>
  <c r="CY56"/>
  <c r="CW56"/>
  <c r="CO92"/>
  <c r="CN92"/>
  <c r="CM92"/>
  <c r="CO56"/>
  <c r="CN56"/>
  <c r="CM56"/>
  <c r="DH180"/>
  <c r="DI180"/>
  <c r="DG180"/>
  <c r="DH156"/>
  <c r="DI156"/>
  <c r="DG156"/>
  <c r="DH124"/>
  <c r="DI124"/>
  <c r="DG124"/>
  <c r="DH96"/>
  <c r="DI96"/>
  <c r="DG96"/>
  <c r="CX88"/>
  <c r="CY88"/>
  <c r="CW88"/>
  <c r="DH76"/>
  <c r="DI76"/>
  <c r="DG76"/>
  <c r="DH28"/>
  <c r="DI28" s="1"/>
  <c r="DG28"/>
  <c r="CX196"/>
  <c r="CY196"/>
  <c r="CW196"/>
  <c r="K150" i="24"/>
  <c r="DS153" i="17"/>
  <c r="K86" i="24"/>
  <c r="DS89" i="17"/>
  <c r="K111" i="24"/>
  <c r="DS114" i="17"/>
  <c r="K47" i="24"/>
  <c r="DS50" i="17"/>
  <c r="K152" i="24"/>
  <c r="DS155" i="17"/>
  <c r="K88" i="24"/>
  <c r="DS91" i="17"/>
  <c r="K149" i="24"/>
  <c r="DS152" i="17"/>
  <c r="K85" i="24"/>
  <c r="DS88" i="17"/>
  <c r="K194" i="24"/>
  <c r="DS197" i="17"/>
  <c r="K50" i="24"/>
  <c r="DS53" i="17"/>
  <c r="K59" i="24"/>
  <c r="DS62" i="17"/>
  <c r="K148" i="24"/>
  <c r="DS151" i="17"/>
  <c r="K65" i="24"/>
  <c r="DS68" i="17"/>
  <c r="K146" i="24"/>
  <c r="DS149" i="17"/>
  <c r="K187" i="24"/>
  <c r="DS190" i="17"/>
  <c r="K180" i="24"/>
  <c r="DS183" i="17"/>
  <c r="K145" i="24"/>
  <c r="DS148" i="17"/>
  <c r="K105" i="24"/>
  <c r="DS108" i="17"/>
  <c r="K158" i="24"/>
  <c r="DS161" i="17"/>
  <c r="K94" i="24"/>
  <c r="DS97" i="17"/>
  <c r="K119" i="24"/>
  <c r="DS122" i="17"/>
  <c r="K160" i="24"/>
  <c r="DS163" i="17"/>
  <c r="K96" i="24"/>
  <c r="DS99" i="17"/>
  <c r="K189" i="24"/>
  <c r="DS192" i="17"/>
  <c r="K125" i="24"/>
  <c r="DS128" i="17"/>
  <c r="K58" i="24"/>
  <c r="DS61" i="17"/>
  <c r="K179" i="24"/>
  <c r="DS182" i="17"/>
  <c r="K67" i="24"/>
  <c r="DS70" i="17"/>
  <c r="K35" i="24"/>
  <c r="DS38" i="17"/>
  <c r="K108" i="24"/>
  <c r="DS111" i="17"/>
  <c r="K89" i="24"/>
  <c r="DS92" i="17"/>
  <c r="K74" i="24"/>
  <c r="DS77" i="17"/>
  <c r="K172" i="24"/>
  <c r="DS175" i="17"/>
  <c r="K57" i="24"/>
  <c r="DS60" i="17"/>
  <c r="BY30"/>
  <c r="CD30" s="1"/>
  <c r="U27" i="24" s="1"/>
  <c r="N191"/>
  <c r="N127"/>
  <c r="N63"/>
  <c r="N168"/>
  <c r="N104"/>
  <c r="N40"/>
  <c r="N75"/>
  <c r="N164"/>
  <c r="N52"/>
  <c r="N107"/>
  <c r="N84"/>
  <c r="N169"/>
  <c r="N199"/>
  <c r="N135"/>
  <c r="N71"/>
  <c r="N176"/>
  <c r="N112"/>
  <c r="N48"/>
  <c r="N141"/>
  <c r="N77"/>
  <c r="N186"/>
  <c r="N124"/>
  <c r="N153"/>
  <c r="N131"/>
  <c r="N204"/>
  <c r="N60"/>
  <c r="CO116" i="17"/>
  <c r="CN116"/>
  <c r="CM116"/>
  <c r="CW159"/>
  <c r="CX159"/>
  <c r="CY159"/>
  <c r="DG99"/>
  <c r="DH99"/>
  <c r="DI99"/>
  <c r="CO165"/>
  <c r="CN165"/>
  <c r="CM165"/>
  <c r="CX68"/>
  <c r="CY68"/>
  <c r="CW68"/>
  <c r="CN40"/>
  <c r="CO40"/>
  <c r="CM40"/>
  <c r="DI159"/>
  <c r="DG159"/>
  <c r="DH159"/>
  <c r="DG179"/>
  <c r="DH179"/>
  <c r="DI179"/>
  <c r="DI59"/>
  <c r="DG59"/>
  <c r="DH59"/>
  <c r="CY117"/>
  <c r="CW117"/>
  <c r="CX117"/>
  <c r="DG141"/>
  <c r="DH141"/>
  <c r="DI141"/>
  <c r="DG69"/>
  <c r="DH69"/>
  <c r="DI69"/>
  <c r="CY147"/>
  <c r="CW147"/>
  <c r="CX147"/>
  <c r="CY115"/>
  <c r="CW115"/>
  <c r="CX115"/>
  <c r="CY83"/>
  <c r="CW83"/>
  <c r="CX83"/>
  <c r="CW27"/>
  <c r="CX27"/>
  <c r="CY27" s="1"/>
  <c r="DG143"/>
  <c r="DH143"/>
  <c r="DI143"/>
  <c r="DI191"/>
  <c r="DG191"/>
  <c r="DH191"/>
  <c r="CX40"/>
  <c r="CY40"/>
  <c r="CW40"/>
  <c r="CN168"/>
  <c r="CO168"/>
  <c r="CM168"/>
  <c r="CW107"/>
  <c r="CX107"/>
  <c r="CY107"/>
  <c r="CW173"/>
  <c r="CX173"/>
  <c r="CY173"/>
  <c r="CW141"/>
  <c r="CX141"/>
  <c r="CY141"/>
  <c r="CW109"/>
  <c r="CX109"/>
  <c r="CY109"/>
  <c r="CW77"/>
  <c r="CX77"/>
  <c r="CY77"/>
  <c r="CX33"/>
  <c r="CY33" s="1"/>
  <c r="CW33"/>
  <c r="CY149"/>
  <c r="CW149"/>
  <c r="CX149"/>
  <c r="K198" i="24"/>
  <c r="DS201" i="17"/>
  <c r="K134" i="24"/>
  <c r="DS137" i="17"/>
  <c r="K70" i="24"/>
  <c r="DS73" i="17"/>
  <c r="K175" i="24"/>
  <c r="DS178" i="17"/>
  <c r="K159" i="24"/>
  <c r="DS162" i="17"/>
  <c r="K95" i="24"/>
  <c r="DS98" i="17"/>
  <c r="K200" i="24"/>
  <c r="DS203" i="17"/>
  <c r="K136" i="24"/>
  <c r="DS139" i="17"/>
  <c r="K72" i="24"/>
  <c r="DS75" i="17"/>
  <c r="K197" i="24"/>
  <c r="DS200" i="17"/>
  <c r="K133" i="24"/>
  <c r="DS136" i="17"/>
  <c r="K69" i="24"/>
  <c r="DS72" i="17"/>
  <c r="K53" i="24"/>
  <c r="DS56" i="17"/>
  <c r="K178" i="24"/>
  <c r="DS181" i="17"/>
  <c r="K203" i="24"/>
  <c r="DS206" i="17"/>
  <c r="K139" i="24"/>
  <c r="DS142" i="17"/>
  <c r="K100" i="24"/>
  <c r="DS103" i="17"/>
  <c r="K161" i="24"/>
  <c r="DS164" i="17"/>
  <c r="K49" i="24"/>
  <c r="DS52" i="17"/>
  <c r="K137" i="24"/>
  <c r="DS140" i="17"/>
  <c r="K114" i="24"/>
  <c r="DS117" i="17"/>
  <c r="K171" i="24"/>
  <c r="DS174" i="17"/>
  <c r="K155" i="24"/>
  <c r="DS158" i="17"/>
  <c r="K132" i="24"/>
  <c r="DS135" i="17"/>
  <c r="K36" i="24"/>
  <c r="DS39" i="17"/>
  <c r="K129" i="24"/>
  <c r="DS132" i="17"/>
  <c r="K142" i="24"/>
  <c r="DS145" i="17"/>
  <c r="K78" i="24"/>
  <c r="DS81" i="17"/>
  <c r="K183" i="24"/>
  <c r="DS186" i="17"/>
  <c r="K167" i="24"/>
  <c r="DS170" i="17"/>
  <c r="K103" i="24"/>
  <c r="DS106" i="17"/>
  <c r="K55" i="24"/>
  <c r="DS58" i="17"/>
  <c r="K39" i="24"/>
  <c r="DS42" i="17"/>
  <c r="K144" i="24"/>
  <c r="DS147" i="17"/>
  <c r="K80" i="24"/>
  <c r="DS83" i="17"/>
  <c r="K173" i="24"/>
  <c r="DS176" i="17"/>
  <c r="K109" i="24"/>
  <c r="DS112" i="17"/>
  <c r="K61" i="24"/>
  <c r="DS64" i="17"/>
  <c r="K138" i="24"/>
  <c r="DS141" i="17"/>
  <c r="K188" i="24"/>
  <c r="DS191" i="17"/>
  <c r="K76" i="24"/>
  <c r="DS79" i="17"/>
  <c r="K170" i="24"/>
  <c r="DS173" i="17"/>
  <c r="K42" i="24"/>
  <c r="DS45" i="17"/>
  <c r="K115" i="24"/>
  <c r="DS118" i="17"/>
  <c r="K83" i="24"/>
  <c r="DS86" i="17"/>
  <c r="K140" i="24"/>
  <c r="DS143" i="17"/>
  <c r="K185" i="24"/>
  <c r="DS188" i="17"/>
  <c r="K121" i="24"/>
  <c r="DS124" i="17"/>
  <c r="BY14"/>
  <c r="CD14" s="1"/>
  <c r="U11" i="24" s="1"/>
  <c r="BU98" i="17"/>
  <c r="BL24"/>
  <c r="S21" i="24" s="1"/>
  <c r="CD16" i="17"/>
  <c r="U13" i="24" s="1"/>
  <c r="BL23" i="17"/>
  <c r="S20" i="24" s="1"/>
  <c r="AT31" i="17"/>
  <c r="Q28" i="24" s="1"/>
  <c r="T16"/>
  <c r="BY18" i="17"/>
  <c r="CD18" s="1"/>
  <c r="U15" i="24" s="1"/>
  <c r="V17"/>
  <c r="BY24" i="17"/>
  <c r="CD24" s="1"/>
  <c r="U21" i="24" s="1"/>
  <c r="CD36" i="17"/>
  <c r="U33" i="24" s="1"/>
  <c r="BY34" i="17"/>
  <c r="CD34" s="1"/>
  <c r="U31" i="24" s="1"/>
  <c r="BU119" i="17"/>
  <c r="CD28"/>
  <c r="U25" i="24" s="1"/>
  <c r="CD21" i="17"/>
  <c r="U18" i="24" s="1"/>
  <c r="CD13" i="17"/>
  <c r="U10" i="24" s="1"/>
  <c r="CD19" i="17"/>
  <c r="U16" i="24" s="1"/>
  <c r="CD27" i="17"/>
  <c r="U24" i="24" s="1"/>
  <c r="CD23" i="17"/>
  <c r="U20" i="24" s="1"/>
  <c r="CD29" i="17"/>
  <c r="U26" i="24" s="1"/>
  <c r="CD25" i="17"/>
  <c r="U22" i="24" s="1"/>
  <c r="CD35" i="17"/>
  <c r="U32" i="24" s="1"/>
  <c r="CD32" i="17"/>
  <c r="U29" i="24" s="1"/>
  <c r="R16"/>
  <c r="BG8" i="17"/>
  <c r="N15" i="27" s="1"/>
  <c r="BU140" i="17"/>
  <c r="BU88"/>
  <c r="BU188"/>
  <c r="BU202"/>
  <c r="BU82"/>
  <c r="BU183"/>
  <c r="BU138"/>
  <c r="BU9"/>
  <c r="BU15"/>
  <c r="BY15" s="1"/>
  <c r="BU84"/>
  <c r="BU40"/>
  <c r="BU127"/>
  <c r="BU50"/>
  <c r="BU114"/>
  <c r="BU159"/>
  <c r="BU176"/>
  <c r="BU95"/>
  <c r="BU186"/>
  <c r="BU200"/>
  <c r="BU146"/>
  <c r="BC199"/>
  <c r="BU33"/>
  <c r="BY33" s="1"/>
  <c r="BU196"/>
  <c r="BU199"/>
  <c r="BU191"/>
  <c r="BU163"/>
  <c r="BU204"/>
  <c r="BC207"/>
  <c r="BU91"/>
  <c r="BU31"/>
  <c r="BY31" s="1"/>
  <c r="BU194"/>
  <c r="BU52"/>
  <c r="BU205"/>
  <c r="BU192"/>
  <c r="BU106"/>
  <c r="BU112"/>
  <c r="BU85"/>
  <c r="BU17"/>
  <c r="BY17" s="1"/>
  <c r="S179"/>
  <c r="S115"/>
  <c r="S51"/>
  <c r="S147"/>
  <c r="S83"/>
  <c r="R32" i="24"/>
  <c r="BC169" i="17"/>
  <c r="AK200"/>
  <c r="BG34"/>
  <c r="S27"/>
  <c r="W27" s="1"/>
  <c r="S185"/>
  <c r="AO26"/>
  <c r="AT26" s="1"/>
  <c r="Q23" i="24" s="1"/>
  <c r="BG20" i="17"/>
  <c r="BL20" s="1"/>
  <c r="S17" i="24" s="1"/>
  <c r="S180" i="17"/>
  <c r="S22"/>
  <c r="W22" s="1"/>
  <c r="S173"/>
  <c r="S109"/>
  <c r="S45"/>
  <c r="S188"/>
  <c r="S26"/>
  <c r="W26" s="1"/>
  <c r="AK185"/>
  <c r="AO10"/>
  <c r="N44" i="27" s="1"/>
  <c r="BG36" i="17"/>
  <c r="BL36" s="1"/>
  <c r="S33" i="24" s="1"/>
  <c r="BL26" i="17"/>
  <c r="S23" i="24" s="1"/>
  <c r="BL35" i="17"/>
  <c r="S32" i="24" s="1"/>
  <c r="BL13" i="17"/>
  <c r="S10" i="24" s="1"/>
  <c r="T10"/>
  <c r="BL33" i="17"/>
  <c r="S30" i="24" s="1"/>
  <c r="BL21" i="17"/>
  <c r="S18" i="24" s="1"/>
  <c r="BL29" i="17"/>
  <c r="S26" i="24" s="1"/>
  <c r="BL14" i="17"/>
  <c r="S11" i="24" s="1"/>
  <c r="BL16" i="17"/>
  <c r="S13" i="24" s="1"/>
  <c r="BL18" i="17"/>
  <c r="S15" i="24" s="1"/>
  <c r="BL27" i="17"/>
  <c r="S24" i="24" s="1"/>
  <c r="T24"/>
  <c r="S163" i="17"/>
  <c r="S99"/>
  <c r="S35"/>
  <c r="W35" s="1"/>
  <c r="S189"/>
  <c r="S157"/>
  <c r="S125"/>
  <c r="S93"/>
  <c r="S61"/>
  <c r="S29"/>
  <c r="W29" s="1"/>
  <c r="DR29" s="1"/>
  <c r="BC152"/>
  <c r="BC120"/>
  <c r="BC177"/>
  <c r="BC182"/>
  <c r="BC165"/>
  <c r="BC31"/>
  <c r="BG31" s="1"/>
  <c r="BC136"/>
  <c r="BC112"/>
  <c r="BC17"/>
  <c r="BG17" s="1"/>
  <c r="BC190"/>
  <c r="BC183"/>
  <c r="BC167"/>
  <c r="BC189"/>
  <c r="BC159"/>
  <c r="AT32"/>
  <c r="Q29" i="24" s="1"/>
  <c r="BC104" i="17"/>
  <c r="BC162"/>
  <c r="BC9"/>
  <c r="Z15" i="27" s="1"/>
  <c r="BC146" i="17"/>
  <c r="S12"/>
  <c r="AK23"/>
  <c r="AO23" s="1"/>
  <c r="AT23" s="1"/>
  <c r="Q20" i="24" s="1"/>
  <c r="BC122" i="17"/>
  <c r="BC193"/>
  <c r="BC161"/>
  <c r="BC158"/>
  <c r="BC166"/>
  <c r="BC181"/>
  <c r="BC148"/>
  <c r="BC134"/>
  <c r="BC108"/>
  <c r="BC25"/>
  <c r="BG25" s="1"/>
  <c r="DR25" s="1"/>
  <c r="BC174"/>
  <c r="BC173"/>
  <c r="BC132"/>
  <c r="S195"/>
  <c r="S131"/>
  <c r="S67"/>
  <c r="AT16"/>
  <c r="Q13" i="24" s="1"/>
  <c r="BC178" i="17"/>
  <c r="BC144"/>
  <c r="T29" i="24"/>
  <c r="T34"/>
  <c r="AT33" i="17"/>
  <c r="Q30" i="24" s="1"/>
  <c r="AT29" i="17"/>
  <c r="Q26" i="24" s="1"/>
  <c r="AT25" i="17"/>
  <c r="Q22" i="24" s="1"/>
  <c r="R12"/>
  <c r="AT13" i="17"/>
  <c r="Q10" i="24" s="1"/>
  <c r="AK202" i="17"/>
  <c r="AK174"/>
  <c r="AO24"/>
  <c r="AT24" s="1"/>
  <c r="Q21" i="24" s="1"/>
  <c r="AK188" i="17"/>
  <c r="AK148"/>
  <c r="AK118"/>
  <c r="AF14" i="27"/>
  <c r="AK172" i="17"/>
  <c r="AK160"/>
  <c r="AK162"/>
  <c r="AK138"/>
  <c r="AK115"/>
  <c r="AK113"/>
  <c r="AK181"/>
  <c r="AK21"/>
  <c r="AO21" s="1"/>
  <c r="DR21" s="1"/>
  <c r="AK98"/>
  <c r="AK90"/>
  <c r="AK74"/>
  <c r="AK58"/>
  <c r="AK42"/>
  <c r="AK11"/>
  <c r="Z44" i="27" s="1"/>
  <c r="S121" i="17"/>
  <c r="AK136"/>
  <c r="AK166"/>
  <c r="AK206"/>
  <c r="AK204"/>
  <c r="AK114"/>
  <c r="AK193"/>
  <c r="AK184"/>
  <c r="AK140"/>
  <c r="AK152"/>
  <c r="AK120"/>
  <c r="AO22"/>
  <c r="AT22" s="1"/>
  <c r="Q19" i="24" s="1"/>
  <c r="AK128" i="17"/>
  <c r="AK132"/>
  <c r="AK146"/>
  <c r="AK116"/>
  <c r="AK198"/>
  <c r="AK110"/>
  <c r="AK176"/>
  <c r="AK37"/>
  <c r="AO37" s="1"/>
  <c r="AK102"/>
  <c r="AK94"/>
  <c r="AK86"/>
  <c r="AK62"/>
  <c r="AK46"/>
  <c r="AK27"/>
  <c r="AO27" s="1"/>
  <c r="AK104"/>
  <c r="AK196"/>
  <c r="R11" i="24"/>
  <c r="R33"/>
  <c r="R25"/>
  <c r="R15"/>
  <c r="S31" i="17"/>
  <c r="W31" s="1"/>
  <c r="S187"/>
  <c r="S155"/>
  <c r="S123"/>
  <c r="S91"/>
  <c r="S59"/>
  <c r="S196"/>
  <c r="S204"/>
  <c r="S39"/>
  <c r="S201"/>
  <c r="S137"/>
  <c r="S41"/>
  <c r="AB21"/>
  <c r="O18" i="24" s="1"/>
  <c r="AB15" i="17"/>
  <c r="O12" i="24" s="1"/>
  <c r="AB25" i="17"/>
  <c r="O22" i="24" s="1"/>
  <c r="AB13" i="17"/>
  <c r="O10" i="24" s="1"/>
  <c r="AB23" i="17"/>
  <c r="O20" i="24" s="1"/>
  <c r="AB17" i="17"/>
  <c r="O14" i="24" s="1"/>
  <c r="AB19" i="17"/>
  <c r="O16" i="24" s="1"/>
  <c r="S14" i="17"/>
  <c r="W14" s="1"/>
  <c r="S40"/>
  <c r="S71"/>
  <c r="S153"/>
  <c r="S24"/>
  <c r="W24" s="1"/>
  <c r="W18"/>
  <c r="W10"/>
  <c r="S181"/>
  <c r="S149"/>
  <c r="S117"/>
  <c r="S85"/>
  <c r="S53"/>
  <c r="W30"/>
  <c r="W32"/>
  <c r="S184"/>
  <c r="S56"/>
  <c r="S193"/>
  <c r="S161"/>
  <c r="S129"/>
  <c r="S97"/>
  <c r="S65"/>
  <c r="S33"/>
  <c r="W33" s="1"/>
  <c r="W28"/>
  <c r="S200"/>
  <c r="S72"/>
  <c r="S73"/>
  <c r="S16"/>
  <c r="W16" s="1"/>
  <c r="W34"/>
  <c r="S197"/>
  <c r="S165"/>
  <c r="S133"/>
  <c r="S101"/>
  <c r="S69"/>
  <c r="S37"/>
  <c r="W37" s="1"/>
  <c r="S9"/>
  <c r="Z13" i="27" s="1"/>
  <c r="S63" i="17"/>
  <c r="S177"/>
  <c r="S145"/>
  <c r="S113"/>
  <c r="S81"/>
  <c r="S49"/>
  <c r="S20"/>
  <c r="W20" s="1"/>
  <c r="W36"/>
  <c r="DT217"/>
  <c r="AA20" i="28" l="1"/>
  <c r="AA36"/>
  <c r="AA15"/>
  <c r="AA33"/>
  <c r="AA26"/>
  <c r="AA31"/>
  <c r="Y16"/>
  <c r="Z16" s="1"/>
  <c r="Y25"/>
  <c r="Z25" s="1"/>
  <c r="Y18"/>
  <c r="Z18" s="1"/>
  <c r="Y22"/>
  <c r="Z22" s="1"/>
  <c r="AA21"/>
  <c r="AA13"/>
  <c r="AA34"/>
  <c r="Y23"/>
  <c r="Z23" s="1"/>
  <c r="Y24"/>
  <c r="Z24" s="1"/>
  <c r="Y10"/>
  <c r="Z10" s="1"/>
  <c r="Y12"/>
  <c r="Z12" s="1"/>
  <c r="Y37"/>
  <c r="Z37" s="1"/>
  <c r="Y9"/>
  <c r="AA9" s="1"/>
  <c r="Y14"/>
  <c r="Z14" s="1"/>
  <c r="Y17"/>
  <c r="Z17" s="1"/>
  <c r="AA32"/>
  <c r="AA35"/>
  <c r="AA30"/>
  <c r="AA27"/>
  <c r="Y19"/>
  <c r="Z19" s="1"/>
  <c r="Y28"/>
  <c r="Z28" s="1"/>
  <c r="Y29"/>
  <c r="Z29" s="1"/>
  <c r="F47" i="27"/>
  <c r="I19" i="26"/>
  <c r="M19"/>
  <c r="F118"/>
  <c r="M118"/>
  <c r="H118"/>
  <c r="F85"/>
  <c r="E118"/>
  <c r="L118"/>
  <c r="I118"/>
  <c r="G118"/>
  <c r="K118"/>
  <c r="C118"/>
  <c r="D118"/>
  <c r="F19"/>
  <c r="M85"/>
  <c r="I85"/>
  <c r="F52"/>
  <c r="M52"/>
  <c r="I52"/>
  <c r="A114"/>
  <c r="F151"/>
  <c r="E151"/>
  <c r="I151"/>
  <c r="M151"/>
  <c r="A147"/>
  <c r="D151"/>
  <c r="H151"/>
  <c r="L151"/>
  <c r="G151"/>
  <c r="K151"/>
  <c r="C151"/>
  <c r="AD77" i="27"/>
  <c r="AT19" i="17"/>
  <c r="Q16" i="24" s="1"/>
  <c r="R17"/>
  <c r="R28"/>
  <c r="N148" i="26"/>
  <c r="AI40"/>
  <c r="W86" i="27"/>
  <c r="Y77"/>
  <c r="AE77"/>
  <c r="AG40" i="26"/>
  <c r="AG42"/>
  <c r="AH43" s="1"/>
  <c r="S77" i="27"/>
  <c r="B163" i="26"/>
  <c r="T77" i="27"/>
  <c r="AA77"/>
  <c r="U77"/>
  <c r="W77"/>
  <c r="Z77"/>
  <c r="AC77"/>
  <c r="V77"/>
  <c r="AB77"/>
  <c r="X77"/>
  <c r="I77"/>
  <c r="J113"/>
  <c r="M111"/>
  <c r="E111"/>
  <c r="F118"/>
  <c r="E117"/>
  <c r="M114"/>
  <c r="E113"/>
  <c r="O111"/>
  <c r="G111"/>
  <c r="K118"/>
  <c r="I111"/>
  <c r="B111"/>
  <c r="E114"/>
  <c r="O113"/>
  <c r="K111"/>
  <c r="C111"/>
  <c r="A130" i="26"/>
  <c r="A131" s="1"/>
  <c r="E157"/>
  <c r="M155"/>
  <c r="E155"/>
  <c r="E159"/>
  <c r="O155"/>
  <c r="G155"/>
  <c r="E162"/>
  <c r="O157"/>
  <c r="I155"/>
  <c r="B155"/>
  <c r="A151"/>
  <c r="A152" s="1"/>
  <c r="A153" s="1"/>
  <c r="A154" s="1"/>
  <c r="A155" s="1"/>
  <c r="A156" s="1"/>
  <c r="A157" s="1"/>
  <c r="A158" s="1"/>
  <c r="A159" s="1"/>
  <c r="A160" s="1"/>
  <c r="A161" s="1"/>
  <c r="A162" s="1"/>
  <c r="M159"/>
  <c r="J157"/>
  <c r="K155"/>
  <c r="C155"/>
  <c r="M192"/>
  <c r="J190"/>
  <c r="K188"/>
  <c r="C188"/>
  <c r="E190"/>
  <c r="M188"/>
  <c r="E188"/>
  <c r="E192"/>
  <c r="O188"/>
  <c r="G188"/>
  <c r="E195"/>
  <c r="O190"/>
  <c r="I188"/>
  <c r="B188"/>
  <c r="T12" i="24"/>
  <c r="R27"/>
  <c r="P15" i="27"/>
  <c r="V23" i="24"/>
  <c r="J150" i="26"/>
  <c r="V27" i="24"/>
  <c r="DR17" i="17"/>
  <c r="BL19"/>
  <c r="S16" i="24" s="1"/>
  <c r="R31"/>
  <c r="DR15" i="17"/>
  <c r="DS13"/>
  <c r="AC85" i="27" s="1"/>
  <c r="BY12" i="17"/>
  <c r="V17" i="27"/>
  <c r="N16" i="24"/>
  <c r="DS19" i="17"/>
  <c r="K16" i="24"/>
  <c r="W12" i="17"/>
  <c r="J73" i="27"/>
  <c r="J77" s="1"/>
  <c r="J18" i="26"/>
  <c r="J16" i="27"/>
  <c r="J82" i="26"/>
  <c r="J44" i="27"/>
  <c r="H95"/>
  <c r="F104"/>
  <c r="F106"/>
  <c r="G104"/>
  <c r="M103"/>
  <c r="M105"/>
  <c r="D105"/>
  <c r="E104"/>
  <c r="G103"/>
  <c r="P105"/>
  <c r="K105"/>
  <c r="C103"/>
  <c r="L105"/>
  <c r="E93"/>
  <c r="E97"/>
  <c r="C106"/>
  <c r="P104"/>
  <c r="F103"/>
  <c r="N105"/>
  <c r="L104"/>
  <c r="C104"/>
  <c r="N104"/>
  <c r="D103"/>
  <c r="N106"/>
  <c r="O104"/>
  <c r="J104"/>
  <c r="AD98"/>
  <c r="J106"/>
  <c r="K104"/>
  <c r="C95"/>
  <c r="B118" s="1"/>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H106"/>
  <c r="M104"/>
  <c r="I106"/>
  <c r="D106"/>
  <c r="I104"/>
  <c r="K103"/>
  <c r="E98"/>
  <c r="I103"/>
  <c r="K106"/>
  <c r="I105"/>
  <c r="N103"/>
  <c r="E103"/>
  <c r="G106"/>
  <c r="E105"/>
  <c r="J103"/>
  <c r="E96"/>
  <c r="E94"/>
  <c r="G105"/>
  <c r="L103"/>
  <c r="N97"/>
  <c r="H105"/>
  <c r="C105"/>
  <c r="H103"/>
  <c r="N95"/>
  <c r="E106"/>
  <c r="P106"/>
  <c r="J105"/>
  <c r="H104"/>
  <c r="N96"/>
  <c r="L106"/>
  <c r="F105"/>
  <c r="D104"/>
  <c r="M106"/>
  <c r="BG11" i="17"/>
  <c r="Z45" i="27"/>
  <c r="R9" i="24"/>
  <c r="O74" i="27"/>
  <c r="N46"/>
  <c r="N84" i="26"/>
  <c r="J80"/>
  <c r="J43" i="27"/>
  <c r="AC17"/>
  <c r="Y17"/>
  <c r="N80" i="26"/>
  <c r="N43" i="27"/>
  <c r="BL12" i="17"/>
  <c r="S9" i="24" s="1"/>
  <c r="P75" i="27"/>
  <c r="Z16"/>
  <c r="J51" i="26"/>
  <c r="N83"/>
  <c r="N45" i="27"/>
  <c r="J83" i="26"/>
  <c r="J45" i="27"/>
  <c r="J46"/>
  <c r="J84" i="26"/>
  <c r="BY11" i="17"/>
  <c r="Z46" i="27"/>
  <c r="W11" i="17"/>
  <c r="Z43" i="27"/>
  <c r="Z17"/>
  <c r="M47"/>
  <c r="AF73"/>
  <c r="AF74"/>
  <c r="AE75"/>
  <c r="V47"/>
  <c r="AT12" i="17"/>
  <c r="Q9" i="24" s="1"/>
  <c r="P74" i="27"/>
  <c r="N49" i="26"/>
  <c r="AD14" i="27"/>
  <c r="AF76"/>
  <c r="Y47"/>
  <c r="K183" i="26"/>
  <c r="G183"/>
  <c r="C183"/>
  <c r="P183"/>
  <c r="L183"/>
  <c r="H183"/>
  <c r="D183"/>
  <c r="M183"/>
  <c r="I183"/>
  <c r="E183"/>
  <c r="N183"/>
  <c r="J183"/>
  <c r="F183"/>
  <c r="P148"/>
  <c r="AT9" i="17"/>
  <c r="Q6" i="24" s="1"/>
  <c r="P49" i="26"/>
  <c r="BY9" i="17"/>
  <c r="N17" i="26"/>
  <c r="J146"/>
  <c r="J151" s="1"/>
  <c r="W9" i="17"/>
  <c r="J47" i="26"/>
  <c r="BG9" i="17"/>
  <c r="AD15" i="27" s="1"/>
  <c r="J50" i="26"/>
  <c r="P44" i="27"/>
  <c r="N82" i="26"/>
  <c r="BL10" i="17"/>
  <c r="S7" i="24" s="1"/>
  <c r="P83" i="26"/>
  <c r="J17"/>
  <c r="P149"/>
  <c r="AO11" i="17"/>
  <c r="AD44" i="27" s="1"/>
  <c r="J115" i="26"/>
  <c r="J118" s="1"/>
  <c r="A163"/>
  <c r="A164" s="1"/>
  <c r="K196"/>
  <c r="H182"/>
  <c r="N171"/>
  <c r="L182"/>
  <c r="H179"/>
  <c r="H170"/>
  <c r="F182"/>
  <c r="I181"/>
  <c r="G181"/>
  <c r="J179"/>
  <c r="E169"/>
  <c r="J181"/>
  <c r="M179"/>
  <c r="E168"/>
  <c r="J182"/>
  <c r="M181"/>
  <c r="P179"/>
  <c r="D179"/>
  <c r="E172"/>
  <c r="C181"/>
  <c r="D182"/>
  <c r="N170"/>
  <c r="K179"/>
  <c r="M182"/>
  <c r="N181"/>
  <c r="C179"/>
  <c r="N182"/>
  <c r="L179"/>
  <c r="N172"/>
  <c r="AH170" s="1"/>
  <c r="N206"/>
  <c r="D181"/>
  <c r="E171"/>
  <c r="K182"/>
  <c r="N179"/>
  <c r="E179"/>
  <c r="G179"/>
  <c r="C182"/>
  <c r="F179"/>
  <c r="A166"/>
  <c r="A167" s="1"/>
  <c r="A168" s="1"/>
  <c r="A169" s="1"/>
  <c r="A170" s="1"/>
  <c r="A171" s="1"/>
  <c r="A172" s="1"/>
  <c r="A173" s="1"/>
  <c r="A174" s="1"/>
  <c r="A175" s="1"/>
  <c r="A176" s="1"/>
  <c r="A177" s="1"/>
  <c r="A178" s="1"/>
  <c r="A179" s="1"/>
  <c r="A181" s="1"/>
  <c r="A182" s="1"/>
  <c r="A183" s="1"/>
  <c r="A184" s="1"/>
  <c r="A185" s="1"/>
  <c r="A186" s="1"/>
  <c r="A187" s="1"/>
  <c r="A188" s="1"/>
  <c r="A189" s="1"/>
  <c r="A190" s="1"/>
  <c r="A191" s="1"/>
  <c r="A192" s="1"/>
  <c r="A193" s="1"/>
  <c r="A194" s="1"/>
  <c r="A195" s="1"/>
  <c r="O182"/>
  <c r="F181"/>
  <c r="I179"/>
  <c r="H181"/>
  <c r="C170"/>
  <c r="B196" s="1"/>
  <c r="P182"/>
  <c r="K181"/>
  <c r="I182"/>
  <c r="F196"/>
  <c r="L181"/>
  <c r="P181"/>
  <c r="E173"/>
  <c r="G182"/>
  <c r="E181"/>
  <c r="E182"/>
  <c r="AH76"/>
  <c r="AI108"/>
  <c r="AI106"/>
  <c r="AG106"/>
  <c r="AG108"/>
  <c r="AH138"/>
  <c r="AI138"/>
  <c r="AG138"/>
  <c r="AH108"/>
  <c r="AH106"/>
  <c r="AH74"/>
  <c r="BL22" i="17"/>
  <c r="S19" i="24" s="1"/>
  <c r="T19"/>
  <c r="BL30" i="17"/>
  <c r="S27" i="24" s="1"/>
  <c r="T27"/>
  <c r="V31"/>
  <c r="V21"/>
  <c r="R29"/>
  <c r="V33"/>
  <c r="T20"/>
  <c r="BL28" i="17"/>
  <c r="S25" i="24" s="1"/>
  <c r="T21"/>
  <c r="T33"/>
  <c r="AB29" i="17"/>
  <c r="O26" i="24" s="1"/>
  <c r="CD22" i="17"/>
  <c r="U19" i="24" s="1"/>
  <c r="V19"/>
  <c r="K10"/>
  <c r="AT35" i="17"/>
  <c r="Q32" i="24" s="1"/>
  <c r="V11"/>
  <c r="V29"/>
  <c r="V15"/>
  <c r="V25"/>
  <c r="R23"/>
  <c r="V13"/>
  <c r="V34"/>
  <c r="DS21" i="17"/>
  <c r="K18" i="24"/>
  <c r="N18"/>
  <c r="K22"/>
  <c r="N22"/>
  <c r="DS25" i="17"/>
  <c r="N14" i="24"/>
  <c r="DS17" i="17"/>
  <c r="K14" i="24"/>
  <c r="N12"/>
  <c r="K12"/>
  <c r="DS15" i="17"/>
  <c r="AB32"/>
  <c r="O29" i="24" s="1"/>
  <c r="DR32" i="17"/>
  <c r="AB37"/>
  <c r="O34" i="24" s="1"/>
  <c r="DR37" i="17"/>
  <c r="DR10"/>
  <c r="AB14"/>
  <c r="O11" i="24" s="1"/>
  <c r="DR14" i="17"/>
  <c r="L57" i="24"/>
  <c r="DU60" i="17"/>
  <c r="DT60"/>
  <c r="M57" i="24" s="1"/>
  <c r="L74"/>
  <c r="DT77" i="17"/>
  <c r="M74" i="24" s="1"/>
  <c r="DU77" i="17"/>
  <c r="L108" i="24"/>
  <c r="DT111" i="17"/>
  <c r="M108" i="24" s="1"/>
  <c r="DU111" i="17"/>
  <c r="L67" i="24"/>
  <c r="DU70" i="17"/>
  <c r="DT70"/>
  <c r="M67" i="24" s="1"/>
  <c r="L58"/>
  <c r="DT61" i="17"/>
  <c r="M58" i="24" s="1"/>
  <c r="DU61" i="17"/>
  <c r="L189" i="24"/>
  <c r="DT192" i="17"/>
  <c r="M189" i="24" s="1"/>
  <c r="DU192" i="17"/>
  <c r="L160" i="24"/>
  <c r="DT163" i="17"/>
  <c r="M160" i="24" s="1"/>
  <c r="DU163" i="17"/>
  <c r="L94" i="24"/>
  <c r="DT97" i="17"/>
  <c r="M94" i="24" s="1"/>
  <c r="DU97" i="17"/>
  <c r="L105" i="24"/>
  <c r="DU108" i="17"/>
  <c r="DT108"/>
  <c r="M105" i="24" s="1"/>
  <c r="L180"/>
  <c r="DT183" i="17"/>
  <c r="M180" i="24" s="1"/>
  <c r="DU183" i="17"/>
  <c r="L146" i="24"/>
  <c r="DT149" i="17"/>
  <c r="M146" i="24" s="1"/>
  <c r="DU149" i="17"/>
  <c r="L148" i="24"/>
  <c r="DT151" i="17"/>
  <c r="M148" i="24" s="1"/>
  <c r="DU151" i="17"/>
  <c r="L50" i="24"/>
  <c r="DT53" i="17"/>
  <c r="M50" i="24" s="1"/>
  <c r="DU53" i="17"/>
  <c r="L85" i="24"/>
  <c r="DU88" i="17"/>
  <c r="DT88"/>
  <c r="M85" i="24" s="1"/>
  <c r="L88"/>
  <c r="DU91" i="17"/>
  <c r="DT91"/>
  <c r="M88" i="24" s="1"/>
  <c r="L47"/>
  <c r="DU50" i="17"/>
  <c r="DT50"/>
  <c r="M47" i="24" s="1"/>
  <c r="L86"/>
  <c r="DT89" i="17"/>
  <c r="M86" i="24" s="1"/>
  <c r="DU89" i="17"/>
  <c r="L60" i="24"/>
  <c r="DU63" i="17"/>
  <c r="DT63"/>
  <c r="M60" i="24" s="1"/>
  <c r="L131"/>
  <c r="DU134" i="17"/>
  <c r="DT134"/>
  <c r="M131" i="24" s="1"/>
  <c r="L106"/>
  <c r="DT109" i="17"/>
  <c r="M106" i="24" s="1"/>
  <c r="DU109" i="17"/>
  <c r="L124" i="24"/>
  <c r="DT127" i="17"/>
  <c r="M124" i="24" s="1"/>
  <c r="DU127" i="17"/>
  <c r="L186" i="24"/>
  <c r="DT189" i="17"/>
  <c r="M186" i="24" s="1"/>
  <c r="DU189" i="17"/>
  <c r="L141" i="24"/>
  <c r="DT144" i="17"/>
  <c r="M141" i="24" s="1"/>
  <c r="DU144" i="17"/>
  <c r="L112" i="24"/>
  <c r="DT115" i="17"/>
  <c r="M112" i="24" s="1"/>
  <c r="DU115" i="17"/>
  <c r="L71" i="24"/>
  <c r="DU74" i="17"/>
  <c r="DT74"/>
  <c r="M71" i="24" s="1"/>
  <c r="L199"/>
  <c r="DU202" i="17"/>
  <c r="DT202"/>
  <c r="M199" i="24" s="1"/>
  <c r="L110"/>
  <c r="DT113" i="17"/>
  <c r="M110" i="24" s="1"/>
  <c r="DU113" i="17"/>
  <c r="L169" i="24"/>
  <c r="DT172" i="17"/>
  <c r="M169" i="24" s="1"/>
  <c r="DU172" i="17"/>
  <c r="L177" i="24"/>
  <c r="DT180" i="17"/>
  <c r="M177" i="24" s="1"/>
  <c r="DU180" i="17"/>
  <c r="L107" i="24"/>
  <c r="DU110" i="17"/>
  <c r="DT110"/>
  <c r="M107" i="24" s="1"/>
  <c r="L162"/>
  <c r="DT165" i="17"/>
  <c r="M162" i="24" s="1"/>
  <c r="DU165" i="17"/>
  <c r="L52" i="24"/>
  <c r="DU55" i="17"/>
  <c r="DT55"/>
  <c r="M52" i="24" s="1"/>
  <c r="L75"/>
  <c r="DU78" i="17"/>
  <c r="DT78"/>
  <c r="M75" i="24" s="1"/>
  <c r="L37"/>
  <c r="DU40" i="17"/>
  <c r="DT40"/>
  <c r="M37" i="24" s="1"/>
  <c r="L165"/>
  <c r="DT168" i="17"/>
  <c r="M165" i="24" s="1"/>
  <c r="DU168" i="17"/>
  <c r="L104" i="24"/>
  <c r="DU107" i="17"/>
  <c r="DT107"/>
  <c r="M104" i="24" s="1"/>
  <c r="L63"/>
  <c r="DU66" i="17"/>
  <c r="DT66"/>
  <c r="M63" i="24" s="1"/>
  <c r="L127"/>
  <c r="DU130" i="17"/>
  <c r="DT130"/>
  <c r="M127" i="24" s="1"/>
  <c r="L38"/>
  <c r="DT41" i="17"/>
  <c r="M38" i="24" s="1"/>
  <c r="DU41" i="17"/>
  <c r="L166" i="24"/>
  <c r="DT169" i="17"/>
  <c r="M166" i="24" s="1"/>
  <c r="DU169" i="17"/>
  <c r="DR33"/>
  <c r="AB28"/>
  <c r="O25" i="24" s="1"/>
  <c r="DR28" i="17"/>
  <c r="DR24"/>
  <c r="N26" i="24"/>
  <c r="DS29" i="17"/>
  <c r="K26" i="24"/>
  <c r="P24"/>
  <c r="DR27" i="17"/>
  <c r="L185" i="24"/>
  <c r="DT188" i="17"/>
  <c r="M185" i="24" s="1"/>
  <c r="DU188" i="17"/>
  <c r="L83" i="24"/>
  <c r="DU86" i="17"/>
  <c r="DT86"/>
  <c r="M83" i="24" s="1"/>
  <c r="L42"/>
  <c r="DT45" i="17"/>
  <c r="M42" i="24" s="1"/>
  <c r="DU45" i="17"/>
  <c r="L76" i="24"/>
  <c r="DU79" i="17"/>
  <c r="DT79"/>
  <c r="M76" i="24" s="1"/>
  <c r="L138"/>
  <c r="DT141" i="17"/>
  <c r="M138" i="24" s="1"/>
  <c r="DU141" i="17"/>
  <c r="L109" i="24"/>
  <c r="DT112" i="17"/>
  <c r="M109" i="24" s="1"/>
  <c r="DU112" i="17"/>
  <c r="L80" i="24"/>
  <c r="DU83" i="17"/>
  <c r="DT83"/>
  <c r="M80" i="24" s="1"/>
  <c r="L39"/>
  <c r="DU42" i="17"/>
  <c r="DT42"/>
  <c r="M39" i="24" s="1"/>
  <c r="L103"/>
  <c r="DU106" i="17"/>
  <c r="DT106"/>
  <c r="M103" i="24" s="1"/>
  <c r="L183"/>
  <c r="DU186" i="17"/>
  <c r="DT186"/>
  <c r="M183" i="24" s="1"/>
  <c r="L142"/>
  <c r="DT145" i="17"/>
  <c r="M142" i="24" s="1"/>
  <c r="DU145" i="17"/>
  <c r="L36" i="24"/>
  <c r="DU39" i="17"/>
  <c r="DT39"/>
  <c r="M36" i="24" s="1"/>
  <c r="L155"/>
  <c r="DU158" i="17"/>
  <c r="DT158"/>
  <c r="M155" i="24" s="1"/>
  <c r="L114"/>
  <c r="DT117" i="17"/>
  <c r="M114" i="24" s="1"/>
  <c r="DU117" i="17"/>
  <c r="L49" i="24"/>
  <c r="DU52" i="17"/>
  <c r="DT52"/>
  <c r="M49" i="24" s="1"/>
  <c r="L100"/>
  <c r="DU103" i="17"/>
  <c r="DT103"/>
  <c r="M100" i="24" s="1"/>
  <c r="L203"/>
  <c r="DU206" i="17"/>
  <c r="DT206"/>
  <c r="M203" i="24" s="1"/>
  <c r="L53"/>
  <c r="DU56" i="17"/>
  <c r="DT56"/>
  <c r="M53" i="24" s="1"/>
  <c r="L133"/>
  <c r="DT136" i="17"/>
  <c r="M133" i="24" s="1"/>
  <c r="DU136" i="17"/>
  <c r="L72" i="24"/>
  <c r="DU75" i="17"/>
  <c r="DT75"/>
  <c r="M72" i="24" s="1"/>
  <c r="L200"/>
  <c r="DT203" i="17"/>
  <c r="M200" i="24" s="1"/>
  <c r="DU203" i="17"/>
  <c r="L159" i="24"/>
  <c r="DU162" i="17"/>
  <c r="DT162"/>
  <c r="M159" i="24" s="1"/>
  <c r="L70"/>
  <c r="DT73" i="17"/>
  <c r="M70" i="24" s="1"/>
  <c r="DU73" i="17"/>
  <c r="L198" i="24"/>
  <c r="DT201" i="17"/>
  <c r="M198" i="24" s="1"/>
  <c r="DU201" i="17"/>
  <c r="L92" i="24"/>
  <c r="DU95" i="17"/>
  <c r="DT95"/>
  <c r="M92" i="24" s="1"/>
  <c r="L195"/>
  <c r="DU198" i="17"/>
  <c r="DT198"/>
  <c r="M195" i="24" s="1"/>
  <c r="L41"/>
  <c r="DU44" i="17"/>
  <c r="DT44"/>
  <c r="M41" i="24" s="1"/>
  <c r="L156"/>
  <c r="DT159" i="17"/>
  <c r="M156" i="24" s="1"/>
  <c r="DU159" i="17"/>
  <c r="L147" i="24"/>
  <c r="DU150" i="17"/>
  <c r="DT150"/>
  <c r="M147" i="24" s="1"/>
  <c r="L202"/>
  <c r="DT205" i="17"/>
  <c r="M202" i="24" s="1"/>
  <c r="DU205" i="17"/>
  <c r="L93" i="24"/>
  <c r="DU96" i="17"/>
  <c r="DT96"/>
  <c r="M93" i="24" s="1"/>
  <c r="L64"/>
  <c r="DU67" i="17"/>
  <c r="DT67"/>
  <c r="M64" i="24" s="1"/>
  <c r="L192"/>
  <c r="DT195" i="17"/>
  <c r="M192" i="24" s="1"/>
  <c r="DU195" i="17"/>
  <c r="L151" i="24"/>
  <c r="DU154" i="17"/>
  <c r="DT154"/>
  <c r="M151" i="24" s="1"/>
  <c r="L126"/>
  <c r="DT129" i="17"/>
  <c r="M126" i="24" s="1"/>
  <c r="DU129" i="17"/>
  <c r="L81" i="24"/>
  <c r="DU84" i="17"/>
  <c r="DT84"/>
  <c r="M81" i="24" s="1"/>
  <c r="L116"/>
  <c r="DT119" i="17"/>
  <c r="M116" i="24" s="1"/>
  <c r="DU119" i="17"/>
  <c r="L98" i="24"/>
  <c r="DT101" i="17"/>
  <c r="M98" i="24" s="1"/>
  <c r="DU101" i="17"/>
  <c r="L68" i="24"/>
  <c r="DU71" i="17"/>
  <c r="DT71"/>
  <c r="M68" i="24" s="1"/>
  <c r="L43"/>
  <c r="DU46" i="17"/>
  <c r="DT46"/>
  <c r="M43" i="24" s="1"/>
  <c r="L130"/>
  <c r="DT133" i="17"/>
  <c r="M130" i="24" s="1"/>
  <c r="DU133" i="17"/>
  <c r="L181" i="24"/>
  <c r="DT184" i="17"/>
  <c r="M181" i="24" s="1"/>
  <c r="DU184" i="17"/>
  <c r="L120" i="24"/>
  <c r="DT123" i="17"/>
  <c r="M120" i="24" s="1"/>
  <c r="DU123" i="17"/>
  <c r="L143" i="24"/>
  <c r="DU146" i="17"/>
  <c r="DT146"/>
  <c r="M143" i="24" s="1"/>
  <c r="L118"/>
  <c r="DT121" i="17"/>
  <c r="M118" i="24" s="1"/>
  <c r="DU121" i="17"/>
  <c r="AB18"/>
  <c r="O15" i="24" s="1"/>
  <c r="DR18" i="17"/>
  <c r="AB16"/>
  <c r="O13" i="24" s="1"/>
  <c r="DR16" i="17"/>
  <c r="DR20"/>
  <c r="AB34"/>
  <c r="O31" i="24" s="1"/>
  <c r="DR34" i="17"/>
  <c r="DR36"/>
  <c r="AF13" i="27"/>
  <c r="AB22" i="17"/>
  <c r="O19" i="24" s="1"/>
  <c r="DR22" i="17"/>
  <c r="P27" i="24"/>
  <c r="DR30" i="17"/>
  <c r="AB26"/>
  <c r="O23" i="24" s="1"/>
  <c r="DR26" i="17"/>
  <c r="DR12"/>
  <c r="BL8"/>
  <c r="S5" i="24" s="1"/>
  <c r="L172"/>
  <c r="DT175" i="17"/>
  <c r="M172" i="24" s="1"/>
  <c r="DU175" i="17"/>
  <c r="L89" i="24"/>
  <c r="DU92" i="17"/>
  <c r="DT92"/>
  <c r="M89" i="24" s="1"/>
  <c r="L35"/>
  <c r="DU38" i="17"/>
  <c r="DT38"/>
  <c r="M35" i="24" s="1"/>
  <c r="L179"/>
  <c r="DU182" i="17"/>
  <c r="DT182"/>
  <c r="M179" i="24" s="1"/>
  <c r="L125"/>
  <c r="DT128" i="17"/>
  <c r="M125" i="24" s="1"/>
  <c r="DU128" i="17"/>
  <c r="L96" i="24"/>
  <c r="DU99" i="17"/>
  <c r="DT99"/>
  <c r="M96" i="24" s="1"/>
  <c r="L119"/>
  <c r="DU122" i="17"/>
  <c r="DT122"/>
  <c r="M119" i="24" s="1"/>
  <c r="L158"/>
  <c r="DT161" i="17"/>
  <c r="M158" i="24" s="1"/>
  <c r="DU161" i="17"/>
  <c r="L145" i="24"/>
  <c r="DT148" i="17"/>
  <c r="M145" i="24" s="1"/>
  <c r="DU148" i="17"/>
  <c r="L187" i="24"/>
  <c r="DU190" i="17"/>
  <c r="DT190"/>
  <c r="M187" i="24" s="1"/>
  <c r="L65"/>
  <c r="DU68" i="17"/>
  <c r="DT68"/>
  <c r="M65" i="24" s="1"/>
  <c r="L59"/>
  <c r="DU62" i="17"/>
  <c r="DT62"/>
  <c r="M59" i="24" s="1"/>
  <c r="L194"/>
  <c r="DT197" i="17"/>
  <c r="M194" i="24" s="1"/>
  <c r="DU197" i="17"/>
  <c r="L149" i="24"/>
  <c r="DT152" i="17"/>
  <c r="M149" i="24" s="1"/>
  <c r="DU152" i="17"/>
  <c r="L152" i="24"/>
  <c r="DT155" i="17"/>
  <c r="M152" i="24" s="1"/>
  <c r="DU155" i="17"/>
  <c r="L111" i="24"/>
  <c r="DU114" i="17"/>
  <c r="DT114"/>
  <c r="M111" i="24" s="1"/>
  <c r="L150"/>
  <c r="DT153" i="17"/>
  <c r="M150" i="24" s="1"/>
  <c r="DU153" i="17"/>
  <c r="L204" i="24"/>
  <c r="DT207" i="17"/>
  <c r="M204" i="24" s="1"/>
  <c r="DU207" i="17"/>
  <c r="L163" i="24"/>
  <c r="DU166" i="17"/>
  <c r="DT166"/>
  <c r="M163" i="24" s="1"/>
  <c r="L153"/>
  <c r="DT156" i="17"/>
  <c r="M153" i="24" s="1"/>
  <c r="DU156" i="17"/>
  <c r="L90" i="24"/>
  <c r="DT93" i="17"/>
  <c r="M90" i="24" s="1"/>
  <c r="DU93" i="17"/>
  <c r="L77" i="24"/>
  <c r="DU80" i="17"/>
  <c r="DT80"/>
  <c r="M77" i="24" s="1"/>
  <c r="L48"/>
  <c r="DU51" i="17"/>
  <c r="DT51"/>
  <c r="M48" i="24" s="1"/>
  <c r="L176"/>
  <c r="DT179" i="17"/>
  <c r="M176" i="24" s="1"/>
  <c r="DU179" i="17"/>
  <c r="L135" i="24"/>
  <c r="DU138" i="17"/>
  <c r="DT138"/>
  <c r="M135" i="24" s="1"/>
  <c r="L46"/>
  <c r="DT49" i="17"/>
  <c r="M46" i="24" s="1"/>
  <c r="DU49" i="17"/>
  <c r="L174" i="24"/>
  <c r="DT177" i="17"/>
  <c r="M174" i="24" s="1"/>
  <c r="DU177" i="17"/>
  <c r="L201" i="24"/>
  <c r="DT204" i="17"/>
  <c r="M201" i="24" s="1"/>
  <c r="DU204" i="17"/>
  <c r="L84" i="24"/>
  <c r="DU87" i="17"/>
  <c r="DT87"/>
  <c r="M84" i="24" s="1"/>
  <c r="L82"/>
  <c r="DT85" i="17"/>
  <c r="M82" i="24" s="1"/>
  <c r="DU85" i="17"/>
  <c r="L97" i="24"/>
  <c r="DU100" i="17"/>
  <c r="DT100"/>
  <c r="M97" i="24" s="1"/>
  <c r="L164"/>
  <c r="DT167" i="17"/>
  <c r="M164" i="24" s="1"/>
  <c r="DU167" i="17"/>
  <c r="L66" i="24"/>
  <c r="DT69" i="17"/>
  <c r="M66" i="24" s="1"/>
  <c r="DU69" i="17"/>
  <c r="L101" i="24"/>
  <c r="DU104" i="17"/>
  <c r="DT104"/>
  <c r="M101" i="24" s="1"/>
  <c r="L40"/>
  <c r="DU43" i="17"/>
  <c r="DT43"/>
  <c r="M40" i="24" s="1"/>
  <c r="L168"/>
  <c r="DT171" i="17"/>
  <c r="M168" i="24" s="1"/>
  <c r="DU171" i="17"/>
  <c r="L79" i="24"/>
  <c r="DU82" i="17"/>
  <c r="DT82"/>
  <c r="M79" i="24" s="1"/>
  <c r="L191"/>
  <c r="DU194" i="17"/>
  <c r="DT194"/>
  <c r="M191" i="24" s="1"/>
  <c r="L102"/>
  <c r="DU105" i="17"/>
  <c r="DT105"/>
  <c r="M102" i="24" s="1"/>
  <c r="BY8" i="17"/>
  <c r="R21" i="24"/>
  <c r="DR23" i="17"/>
  <c r="DR31"/>
  <c r="AB35"/>
  <c r="O32" i="24" s="1"/>
  <c r="DR35" i="17"/>
  <c r="L121" i="24"/>
  <c r="DT124" i="17"/>
  <c r="M121" i="24" s="1"/>
  <c r="DU124" i="17"/>
  <c r="L140" i="24"/>
  <c r="DT143" i="17"/>
  <c r="M140" i="24" s="1"/>
  <c r="DU143" i="17"/>
  <c r="L115" i="24"/>
  <c r="DU118" i="17"/>
  <c r="DT118"/>
  <c r="M115" i="24" s="1"/>
  <c r="L170"/>
  <c r="DT173" i="17"/>
  <c r="M170" i="24" s="1"/>
  <c r="DU173" i="17"/>
  <c r="L188" i="24"/>
  <c r="DT191" i="17"/>
  <c r="M188" i="24" s="1"/>
  <c r="DU191" i="17"/>
  <c r="L61" i="24"/>
  <c r="DU64" i="17"/>
  <c r="DT64"/>
  <c r="M61" i="24" s="1"/>
  <c r="L173"/>
  <c r="DT176" i="17"/>
  <c r="M173" i="24" s="1"/>
  <c r="DU176" i="17"/>
  <c r="L144" i="24"/>
  <c r="DT147" i="17"/>
  <c r="M144" i="24" s="1"/>
  <c r="DU147" i="17"/>
  <c r="L55" i="24"/>
  <c r="DU58" i="17"/>
  <c r="DT58"/>
  <c r="M55" i="24" s="1"/>
  <c r="L167"/>
  <c r="DU170" i="17"/>
  <c r="DT170"/>
  <c r="M167" i="24" s="1"/>
  <c r="L78"/>
  <c r="DT81" i="17"/>
  <c r="M78" i="24" s="1"/>
  <c r="DU81" i="17"/>
  <c r="L129" i="24"/>
  <c r="DT132" i="17"/>
  <c r="M129" i="24" s="1"/>
  <c r="DU132" i="17"/>
  <c r="L132" i="24"/>
  <c r="DT135" i="17"/>
  <c r="M132" i="24" s="1"/>
  <c r="DU135" i="17"/>
  <c r="L171" i="24"/>
  <c r="DU174" i="17"/>
  <c r="DT174"/>
  <c r="M171" i="24" s="1"/>
  <c r="L137"/>
  <c r="DT140" i="17"/>
  <c r="M137" i="24" s="1"/>
  <c r="DU140" i="17"/>
  <c r="L161" i="24"/>
  <c r="DT164" i="17"/>
  <c r="M161" i="24" s="1"/>
  <c r="DU164" i="17"/>
  <c r="L139" i="24"/>
  <c r="DU142" i="17"/>
  <c r="DT142"/>
  <c r="M139" i="24" s="1"/>
  <c r="L178"/>
  <c r="DT181" i="17"/>
  <c r="M178" i="24" s="1"/>
  <c r="DU181" i="17"/>
  <c r="L69" i="24"/>
  <c r="DU72" i="17"/>
  <c r="DT72"/>
  <c r="M69" i="24" s="1"/>
  <c r="L197"/>
  <c r="DT200" i="17"/>
  <c r="M197" i="24" s="1"/>
  <c r="DU200" i="17"/>
  <c r="L136" i="24"/>
  <c r="DT139" i="17"/>
  <c r="M136" i="24" s="1"/>
  <c r="DU139" i="17"/>
  <c r="L95" i="24"/>
  <c r="DU98" i="17"/>
  <c r="DT98"/>
  <c r="M95" i="24" s="1"/>
  <c r="L175"/>
  <c r="DU178" i="17"/>
  <c r="DT178"/>
  <c r="M175" i="24" s="1"/>
  <c r="L134"/>
  <c r="DT137" i="17"/>
  <c r="M134" i="24" s="1"/>
  <c r="DU137" i="17"/>
  <c r="L73" i="24"/>
  <c r="DU76" i="17"/>
  <c r="DT76"/>
  <c r="M73" i="24" s="1"/>
  <c r="L51"/>
  <c r="DU54" i="17"/>
  <c r="DT54"/>
  <c r="M51" i="24" s="1"/>
  <c r="L154"/>
  <c r="DT157" i="17"/>
  <c r="M154" i="24" s="1"/>
  <c r="DU157" i="17"/>
  <c r="L44" i="24"/>
  <c r="DU47" i="17"/>
  <c r="DT47"/>
  <c r="M44" i="24" s="1"/>
  <c r="L99"/>
  <c r="DU102" i="17"/>
  <c r="DT102"/>
  <c r="M99" i="24" s="1"/>
  <c r="L122"/>
  <c r="DT125" i="17"/>
  <c r="M122" i="24" s="1"/>
  <c r="DU125" i="17"/>
  <c r="L45" i="24"/>
  <c r="DU48" i="17"/>
  <c r="DT48"/>
  <c r="M45" i="24" s="1"/>
  <c r="L157"/>
  <c r="DT160" i="17"/>
  <c r="M157" i="24" s="1"/>
  <c r="DU160" i="17"/>
  <c r="L128" i="24"/>
  <c r="DT131" i="17"/>
  <c r="M128" i="24" s="1"/>
  <c r="DU131" i="17"/>
  <c r="L87" i="24"/>
  <c r="DU90" i="17"/>
  <c r="DT90"/>
  <c r="M87" i="24" s="1"/>
  <c r="L62"/>
  <c r="DT65" i="17"/>
  <c r="M62" i="24" s="1"/>
  <c r="DU65" i="17"/>
  <c r="L190" i="24"/>
  <c r="DT193" i="17"/>
  <c r="M190" i="24" s="1"/>
  <c r="DU193" i="17"/>
  <c r="L193" i="24"/>
  <c r="DT196" i="17"/>
  <c r="M193" i="24" s="1"/>
  <c r="DU196" i="17"/>
  <c r="L123" i="24"/>
  <c r="DU126" i="17"/>
  <c r="DT126"/>
  <c r="M123" i="24" s="1"/>
  <c r="L113"/>
  <c r="DT116" i="17"/>
  <c r="M113" i="24" s="1"/>
  <c r="DU116" i="17"/>
  <c r="L196" i="24"/>
  <c r="DT199" i="17"/>
  <c r="M196" i="24" s="1"/>
  <c r="DU199" i="17"/>
  <c r="L91" i="24"/>
  <c r="DU94" i="17"/>
  <c r="DT94"/>
  <c r="M91" i="24" s="1"/>
  <c r="L117"/>
  <c r="DT120" i="17"/>
  <c r="M117" i="24" s="1"/>
  <c r="DU120" i="17"/>
  <c r="L56" i="24"/>
  <c r="DU59" i="17"/>
  <c r="DT59"/>
  <c r="M56" i="24" s="1"/>
  <c r="L184"/>
  <c r="DT187" i="17"/>
  <c r="M184" i="24" s="1"/>
  <c r="DU187" i="17"/>
  <c r="L54" i="24"/>
  <c r="DT57" i="17"/>
  <c r="M54" i="24" s="1"/>
  <c r="DU57" i="17"/>
  <c r="L182" i="24"/>
  <c r="DT185" i="17"/>
  <c r="M182" i="24" s="1"/>
  <c r="DU185" i="17"/>
  <c r="T13" i="24"/>
  <c r="T17"/>
  <c r="P12"/>
  <c r="O75" i="27"/>
  <c r="CD20" i="17"/>
  <c r="U17" i="24" s="1"/>
  <c r="R13"/>
  <c r="V24"/>
  <c r="V20"/>
  <c r="V32"/>
  <c r="V26"/>
  <c r="V16"/>
  <c r="CD15" i="17"/>
  <c r="U12" i="24" s="1"/>
  <c r="CD17" i="17"/>
  <c r="U14" i="24" s="1"/>
  <c r="CD31" i="17"/>
  <c r="U28" i="24" s="1"/>
  <c r="CD33" i="17"/>
  <c r="U30" i="24" s="1"/>
  <c r="V22"/>
  <c r="V18"/>
  <c r="BL34" i="17"/>
  <c r="S31" i="24" s="1"/>
  <c r="T31"/>
  <c r="R26"/>
  <c r="T15"/>
  <c r="R22"/>
  <c r="T23"/>
  <c r="AB31" i="17"/>
  <c r="O28" i="24" s="1"/>
  <c r="P28"/>
  <c r="BL25" i="17"/>
  <c r="S22" i="24" s="1"/>
  <c r="BL31" i="17"/>
  <c r="S28" i="24" s="1"/>
  <c r="R19"/>
  <c r="AE14" i="27"/>
  <c r="T11" i="24"/>
  <c r="T26"/>
  <c r="T30"/>
  <c r="BL17" i="17"/>
  <c r="S14" i="24" s="1"/>
  <c r="AT27" i="17"/>
  <c r="Q24" i="24" s="1"/>
  <c r="AT21" i="17"/>
  <c r="Q18" i="24" s="1"/>
  <c r="R14"/>
  <c r="R20"/>
  <c r="R30"/>
  <c r="AT37" i="17"/>
  <c r="Q34" i="24" s="1"/>
  <c r="AF44" i="27"/>
  <c r="AB36" i="17"/>
  <c r="O33" i="24" s="1"/>
  <c r="P26"/>
  <c r="P22"/>
  <c r="AB20" i="17"/>
  <c r="O17" i="24" s="1"/>
  <c r="P33"/>
  <c r="AB12" i="17"/>
  <c r="O9" i="24" s="1"/>
  <c r="O73" i="27"/>
  <c r="AB24" i="17"/>
  <c r="O21" i="24" s="1"/>
  <c r="P29"/>
  <c r="P20"/>
  <c r="P14"/>
  <c r="P16"/>
  <c r="P18"/>
  <c r="AB33" i="17"/>
  <c r="O30" i="24" s="1"/>
  <c r="I24" i="23"/>
  <c r="C2" i="24"/>
  <c r="AA28" i="28" l="1"/>
  <c r="AA17"/>
  <c r="AA12"/>
  <c r="AA24"/>
  <c r="AA29"/>
  <c r="AA19"/>
  <c r="AA14"/>
  <c r="AA37"/>
  <c r="AA10"/>
  <c r="AA23"/>
  <c r="AA16"/>
  <c r="AA22"/>
  <c r="AA25"/>
  <c r="Z9"/>
  <c r="H219"/>
  <c r="H218"/>
  <c r="H217"/>
  <c r="H211"/>
  <c r="H216"/>
  <c r="H215"/>
  <c r="AA18"/>
  <c r="H213" s="1"/>
  <c r="N213"/>
  <c r="L213"/>
  <c r="C184" i="26"/>
  <c r="E184"/>
  <c r="K184"/>
  <c r="L184"/>
  <c r="J52"/>
  <c r="M184"/>
  <c r="H184"/>
  <c r="O44" i="27"/>
  <c r="I184" i="26"/>
  <c r="F184"/>
  <c r="N184"/>
  <c r="D184"/>
  <c r="J184"/>
  <c r="G184"/>
  <c r="DR9" i="17"/>
  <c r="DS9" s="1"/>
  <c r="N85" i="26"/>
  <c r="J85"/>
  <c r="P17"/>
  <c r="A180"/>
  <c r="O148"/>
  <c r="AH41"/>
  <c r="E42" s="1"/>
  <c r="N107" i="27"/>
  <c r="E107"/>
  <c r="I107"/>
  <c r="K107"/>
  <c r="H107"/>
  <c r="L107"/>
  <c r="J107"/>
  <c r="F107"/>
  <c r="D107"/>
  <c r="C107"/>
  <c r="G107"/>
  <c r="M107"/>
  <c r="A119"/>
  <c r="V118"/>
  <c r="AE113"/>
  <c r="AC111"/>
  <c r="U111"/>
  <c r="AA118"/>
  <c r="W116"/>
  <c r="AC115"/>
  <c r="AC114"/>
  <c r="Z113"/>
  <c r="AE111"/>
  <c r="W111"/>
  <c r="U113"/>
  <c r="Y111"/>
  <c r="R111"/>
  <c r="U117"/>
  <c r="U114"/>
  <c r="AA111"/>
  <c r="S111"/>
  <c r="AE107"/>
  <c r="E228" i="26"/>
  <c r="O223"/>
  <c r="I221"/>
  <c r="B221"/>
  <c r="M225"/>
  <c r="J223"/>
  <c r="K221"/>
  <c r="C221"/>
  <c r="E223"/>
  <c r="M221"/>
  <c r="E221"/>
  <c r="E225"/>
  <c r="O221"/>
  <c r="G221"/>
  <c r="L10" i="24"/>
  <c r="DT13" i="17"/>
  <c r="P23" i="24"/>
  <c r="P19"/>
  <c r="N76" i="27"/>
  <c r="N150" i="26"/>
  <c r="L16" i="24"/>
  <c r="DT19" i="17"/>
  <c r="M16" i="24" s="1"/>
  <c r="O17" i="26"/>
  <c r="O15" i="27"/>
  <c r="AF16"/>
  <c r="P51" i="26"/>
  <c r="N18"/>
  <c r="N16" i="27"/>
  <c r="P146" i="26"/>
  <c r="P73" i="27"/>
  <c r="P80" i="26"/>
  <c r="P43" i="27"/>
  <c r="AD16"/>
  <c r="N51" i="26"/>
  <c r="N146"/>
  <c r="N73" i="27"/>
  <c r="N47"/>
  <c r="J47"/>
  <c r="O105"/>
  <c r="O16" i="26"/>
  <c r="O14" i="27"/>
  <c r="O83" i="26"/>
  <c r="O45" i="27"/>
  <c r="P46"/>
  <c r="P84" i="26"/>
  <c r="N113"/>
  <c r="AD43" i="27"/>
  <c r="N116" i="26"/>
  <c r="AD45" i="27"/>
  <c r="O106"/>
  <c r="P10" i="24"/>
  <c r="AE73" i="27"/>
  <c r="V10" i="24"/>
  <c r="AE76" i="27"/>
  <c r="O183" i="26"/>
  <c r="Z47" i="27"/>
  <c r="P103"/>
  <c r="R10" i="24"/>
  <c r="AE74" i="27"/>
  <c r="P16" i="26"/>
  <c r="P14" i="27"/>
  <c r="N47" i="26"/>
  <c r="AD13" i="27"/>
  <c r="AD17" s="1"/>
  <c r="AD46"/>
  <c r="N117" i="26"/>
  <c r="S103" i="27"/>
  <c r="U104"/>
  <c r="W105"/>
  <c r="AF105"/>
  <c r="W103"/>
  <c r="Y104"/>
  <c r="AA105"/>
  <c r="U106"/>
  <c r="AA103"/>
  <c r="AC104"/>
  <c r="AE105"/>
  <c r="V103"/>
  <c r="AF104"/>
  <c r="W106"/>
  <c r="U94"/>
  <c r="AA104"/>
  <c r="N128"/>
  <c r="T104"/>
  <c r="Z105"/>
  <c r="X106"/>
  <c r="AD95"/>
  <c r="X104"/>
  <c r="AD105"/>
  <c r="AB106"/>
  <c r="U97"/>
  <c r="AB104"/>
  <c r="S106"/>
  <c r="AF106"/>
  <c r="W104"/>
  <c r="V106"/>
  <c r="AD97"/>
  <c r="AC103"/>
  <c r="AB105"/>
  <c r="U105"/>
  <c r="AA106"/>
  <c r="U96"/>
  <c r="AD103"/>
  <c r="Y105"/>
  <c r="U103"/>
  <c r="S104"/>
  <c r="AC105"/>
  <c r="X95"/>
  <c r="Y103"/>
  <c r="X105"/>
  <c r="U98"/>
  <c r="AF103"/>
  <c r="S105"/>
  <c r="AC106"/>
  <c r="S95"/>
  <c r="R118" s="1"/>
  <c r="Z106"/>
  <c r="T103"/>
  <c r="V104"/>
  <c r="AE104"/>
  <c r="AD106"/>
  <c r="X103"/>
  <c r="Z104"/>
  <c r="T105"/>
  <c r="AD96"/>
  <c r="AB103"/>
  <c r="AD104"/>
  <c r="Y106"/>
  <c r="U93"/>
  <c r="AE103"/>
  <c r="V105"/>
  <c r="T106"/>
  <c r="Z103"/>
  <c r="M216" i="26"/>
  <c r="I216"/>
  <c r="E216"/>
  <c r="N216"/>
  <c r="J216"/>
  <c r="F216"/>
  <c r="O216"/>
  <c r="K216"/>
  <c r="G216"/>
  <c r="C216"/>
  <c r="P216"/>
  <c r="L216"/>
  <c r="H216"/>
  <c r="D216"/>
  <c r="CD10" i="17"/>
  <c r="U7" i="24" s="1"/>
  <c r="AT10" i="17"/>
  <c r="Q7" i="24" s="1"/>
  <c r="P82" i="26"/>
  <c r="AF15" i="27"/>
  <c r="N50" i="26"/>
  <c r="O179"/>
  <c r="P9" i="24"/>
  <c r="O146" i="26"/>
  <c r="R6" i="24"/>
  <c r="O49" i="26"/>
  <c r="CD9" i="17"/>
  <c r="U6" i="24" s="1"/>
  <c r="AB9" i="17"/>
  <c r="O6" i="24" s="1"/>
  <c r="P47" i="26"/>
  <c r="DR11" i="17"/>
  <c r="N115" i="26"/>
  <c r="AT11" i="17"/>
  <c r="Q8" i="24" s="1"/>
  <c r="P115" i="26"/>
  <c r="T9" i="24"/>
  <c r="O149" i="26"/>
  <c r="R7" i="24"/>
  <c r="O82" i="26"/>
  <c r="O181"/>
  <c r="A196"/>
  <c r="A197" s="1"/>
  <c r="E75"/>
  <c r="AB27" i="17"/>
  <c r="O24" i="24" s="1"/>
  <c r="AH139" i="26"/>
  <c r="AH141"/>
  <c r="N205"/>
  <c r="AH203" s="1"/>
  <c r="E201"/>
  <c r="H214"/>
  <c r="N215"/>
  <c r="D214"/>
  <c r="C212"/>
  <c r="M215"/>
  <c r="P214"/>
  <c r="K229"/>
  <c r="F215"/>
  <c r="E214"/>
  <c r="C203"/>
  <c r="B229" s="1"/>
  <c r="L215"/>
  <c r="K214"/>
  <c r="J212"/>
  <c r="H203"/>
  <c r="F212"/>
  <c r="E204"/>
  <c r="C215"/>
  <c r="E212"/>
  <c r="F229"/>
  <c r="N204"/>
  <c r="H215"/>
  <c r="C214"/>
  <c r="P215"/>
  <c r="I215"/>
  <c r="N214"/>
  <c r="N239"/>
  <c r="A199"/>
  <c r="A200" s="1"/>
  <c r="A201" s="1"/>
  <c r="A202" s="1"/>
  <c r="A203" s="1"/>
  <c r="A204" s="1"/>
  <c r="A205" s="1"/>
  <c r="A206" s="1"/>
  <c r="A207" s="1"/>
  <c r="A208" s="1"/>
  <c r="A209" s="1"/>
  <c r="A210" s="1"/>
  <c r="A211" s="1"/>
  <c r="A212" s="1"/>
  <c r="A214" s="1"/>
  <c r="A215" s="1"/>
  <c r="A216" s="1"/>
  <c r="A217" s="1"/>
  <c r="A218" s="1"/>
  <c r="A219" s="1"/>
  <c r="A220" s="1"/>
  <c r="A221" s="1"/>
  <c r="A222" s="1"/>
  <c r="A223" s="1"/>
  <c r="A224" s="1"/>
  <c r="A225" s="1"/>
  <c r="A226" s="1"/>
  <c r="A227" s="1"/>
  <c r="A228" s="1"/>
  <c r="H212"/>
  <c r="G215"/>
  <c r="J214"/>
  <c r="M214"/>
  <c r="D212"/>
  <c r="J215"/>
  <c r="I214"/>
  <c r="P212"/>
  <c r="O215"/>
  <c r="N212"/>
  <c r="E202"/>
  <c r="L214"/>
  <c r="K212"/>
  <c r="E205"/>
  <c r="G214"/>
  <c r="I212"/>
  <c r="F214"/>
  <c r="N203"/>
  <c r="O214"/>
  <c r="L212"/>
  <c r="E215"/>
  <c r="G212"/>
  <c r="D215"/>
  <c r="E206"/>
  <c r="K215"/>
  <c r="M212"/>
  <c r="AI139"/>
  <c r="AI141"/>
  <c r="P32" i="24"/>
  <c r="AH109" i="26"/>
  <c r="AG139"/>
  <c r="AG141"/>
  <c r="AG171"/>
  <c r="AH171"/>
  <c r="AI171"/>
  <c r="AH107"/>
  <c r="T25" i="24"/>
  <c r="P15"/>
  <c r="P31"/>
  <c r="P25"/>
  <c r="AB30" i="17"/>
  <c r="O27" i="24" s="1"/>
  <c r="AT8" i="17"/>
  <c r="Q5" i="24" s="1"/>
  <c r="AD215" i="17"/>
  <c r="K6" i="23" s="1"/>
  <c r="AD216" i="17"/>
  <c r="AD214"/>
  <c r="AD217"/>
  <c r="AD210"/>
  <c r="AD218"/>
  <c r="DS24"/>
  <c r="N21" i="24"/>
  <c r="K21"/>
  <c r="K30"/>
  <c r="N30"/>
  <c r="DS33" i="17"/>
  <c r="K7" i="24"/>
  <c r="DS10" i="17"/>
  <c r="DS32"/>
  <c r="N29" i="24"/>
  <c r="K29"/>
  <c r="DT25" i="17"/>
  <c r="M22" i="24" s="1"/>
  <c r="L22"/>
  <c r="AV216" i="17"/>
  <c r="P7" i="24"/>
  <c r="T5"/>
  <c r="T7"/>
  <c r="DS31" i="17"/>
  <c r="N28" i="24"/>
  <c r="K28"/>
  <c r="DS30" i="17"/>
  <c r="N27" i="24"/>
  <c r="K27"/>
  <c r="K6"/>
  <c r="K31"/>
  <c r="DS34" i="17"/>
  <c r="N31" i="24"/>
  <c r="N13"/>
  <c r="K13"/>
  <c r="DS16" i="17"/>
  <c r="N24" i="24"/>
  <c r="K24"/>
  <c r="DS27" i="17"/>
  <c r="AV218"/>
  <c r="AV217"/>
  <c r="R5" i="24"/>
  <c r="DT29" i="17"/>
  <c r="M26" i="24" s="1"/>
  <c r="L26"/>
  <c r="K25"/>
  <c r="DS28" i="17"/>
  <c r="N25" i="24"/>
  <c r="O217" i="26"/>
  <c r="K11" i="24"/>
  <c r="DS14" i="17"/>
  <c r="M115" i="27" s="1"/>
  <c r="K34" i="24"/>
  <c r="N34"/>
  <c r="DS37" i="17"/>
  <c r="L12" i="24"/>
  <c r="DT15" i="17"/>
  <c r="M12" i="24" s="1"/>
  <c r="DT17" i="17"/>
  <c r="M14" i="24" s="1"/>
  <c r="L14"/>
  <c r="AV214" i="17"/>
  <c r="AV215"/>
  <c r="K7" i="23" s="1"/>
  <c r="K32" i="24"/>
  <c r="DS35" i="17"/>
  <c r="N32" i="24"/>
  <c r="K20"/>
  <c r="DS23" i="17"/>
  <c r="M193" i="26" s="1"/>
  <c r="K9" i="24"/>
  <c r="DS12" i="17"/>
  <c r="K23" i="24"/>
  <c r="DS26" i="17"/>
  <c r="N23" i="24"/>
  <c r="K19"/>
  <c r="DS22" i="17"/>
  <c r="N19" i="24"/>
  <c r="N33"/>
  <c r="K33"/>
  <c r="DS36" i="17"/>
  <c r="K17" i="24"/>
  <c r="DS20" i="17"/>
  <c r="N17" i="24"/>
  <c r="N15"/>
  <c r="K15"/>
  <c r="DS18" i="17"/>
  <c r="AB10"/>
  <c r="O7" i="24" s="1"/>
  <c r="DT21" i="17"/>
  <c r="M18" i="24" s="1"/>
  <c r="L18"/>
  <c r="AV210" i="17"/>
  <c r="V14" i="24"/>
  <c r="V30"/>
  <c r="V28"/>
  <c r="V12"/>
  <c r="T22"/>
  <c r="R24"/>
  <c r="T14"/>
  <c r="T28"/>
  <c r="R34"/>
  <c r="R18"/>
  <c r="AE13" i="27"/>
  <c r="P30" i="24"/>
  <c r="P34"/>
  <c r="P17"/>
  <c r="P21"/>
  <c r="P13"/>
  <c r="AI3" i="10"/>
  <c r="AB3"/>
  <c r="N9" i="23"/>
  <c r="A16"/>
  <c r="A36"/>
  <c r="J16"/>
  <c r="J36"/>
  <c r="S206" i="24"/>
  <c r="BQ209"/>
  <c r="BQ210"/>
  <c r="BQ211"/>
  <c r="BQ212"/>
  <c r="BQ213"/>
  <c r="BQ214"/>
  <c r="BQ215"/>
  <c r="BQ216"/>
  <c r="BQ217"/>
  <c r="BQ208"/>
  <c r="BQ3"/>
  <c r="DX217" i="17"/>
  <c r="CC207" i="24"/>
  <c r="CB207"/>
  <c r="CA207"/>
  <c r="BZ207"/>
  <c r="BY207"/>
  <c r="BX207"/>
  <c r="BW207"/>
  <c r="BV207"/>
  <c r="BU207"/>
  <c r="BT207"/>
  <c r="BS207"/>
  <c r="BR207"/>
  <c r="BR206"/>
  <c r="DX208" i="17"/>
  <c r="P213" i="28" l="1"/>
  <c r="J213"/>
  <c r="R213" s="1"/>
  <c r="H214" s="1"/>
  <c r="L217" i="26"/>
  <c r="N217"/>
  <c r="G217"/>
  <c r="N151"/>
  <c r="I217"/>
  <c r="D217"/>
  <c r="H217"/>
  <c r="C217"/>
  <c r="M217"/>
  <c r="J217"/>
  <c r="E217"/>
  <c r="F217"/>
  <c r="K217"/>
  <c r="N52"/>
  <c r="A213"/>
  <c r="N118"/>
  <c r="N20" i="24"/>
  <c r="G194" i="26"/>
  <c r="O184"/>
  <c r="M85" i="27"/>
  <c r="M160" i="26"/>
  <c r="W26" i="27"/>
  <c r="AE17"/>
  <c r="O52" i="26"/>
  <c r="G62"/>
  <c r="M55" i="27"/>
  <c r="M94" i="26"/>
  <c r="U116" i="27"/>
  <c r="G86"/>
  <c r="O77"/>
  <c r="G161" i="26"/>
  <c r="O151"/>
  <c r="O107" i="27"/>
  <c r="G116"/>
  <c r="M226" i="26"/>
  <c r="G227"/>
  <c r="O47" i="27"/>
  <c r="G56"/>
  <c r="O85" i="26"/>
  <c r="G95"/>
  <c r="M10" i="24"/>
  <c r="U86" i="27"/>
  <c r="AC25"/>
  <c r="M61" i="26"/>
  <c r="Z107" i="27"/>
  <c r="AB107"/>
  <c r="X107"/>
  <c r="U107"/>
  <c r="Y107"/>
  <c r="V107"/>
  <c r="T107"/>
  <c r="AD107"/>
  <c r="AA107"/>
  <c r="W107"/>
  <c r="S107"/>
  <c r="AC107"/>
  <c r="N77"/>
  <c r="F148"/>
  <c r="E147"/>
  <c r="M145"/>
  <c r="M144"/>
  <c r="E143"/>
  <c r="O141"/>
  <c r="G141"/>
  <c r="O137"/>
  <c r="K148"/>
  <c r="I141"/>
  <c r="B141"/>
  <c r="E144"/>
  <c r="O143"/>
  <c r="K141"/>
  <c r="C141"/>
  <c r="G146"/>
  <c r="J143"/>
  <c r="M141"/>
  <c r="E141"/>
  <c r="E260" i="26"/>
  <c r="E258"/>
  <c r="O254"/>
  <c r="G254"/>
  <c r="E261"/>
  <c r="G260"/>
  <c r="O256"/>
  <c r="I254"/>
  <c r="B254"/>
  <c r="M259"/>
  <c r="M258"/>
  <c r="J256"/>
  <c r="K254"/>
  <c r="C254"/>
  <c r="E256"/>
  <c r="M254"/>
  <c r="E254"/>
  <c r="O250"/>
  <c r="AD47" i="27"/>
  <c r="P150" i="26"/>
  <c r="P76" i="27"/>
  <c r="CD12" i="17"/>
  <c r="U9" i="24" s="1"/>
  <c r="AE45" i="27"/>
  <c r="T8" i="24"/>
  <c r="O116" i="26"/>
  <c r="AF46" i="27"/>
  <c r="P117" i="26"/>
  <c r="CD11" i="17"/>
  <c r="U8" i="24" s="1"/>
  <c r="O115" i="26"/>
  <c r="AE44" i="27"/>
  <c r="N11" i="24"/>
  <c r="P116" i="26"/>
  <c r="AF45" i="27"/>
  <c r="BL11" i="17"/>
  <c r="S8" i="24" s="1"/>
  <c r="AF43" i="27"/>
  <c r="P113" i="26"/>
  <c r="AB11" i="17"/>
  <c r="O8" i="24" s="1"/>
  <c r="O46" i="27"/>
  <c r="O84" i="26"/>
  <c r="AE106" i="27"/>
  <c r="P11" i="24"/>
  <c r="O103" i="27"/>
  <c r="AE16"/>
  <c r="O51" i="26"/>
  <c r="P18"/>
  <c r="P16" i="27"/>
  <c r="O80" i="26"/>
  <c r="O43" i="27"/>
  <c r="K135"/>
  <c r="E123"/>
  <c r="I133"/>
  <c r="M133"/>
  <c r="A121"/>
  <c r="A122" s="1"/>
  <c r="A123" s="1"/>
  <c r="A124" s="1"/>
  <c r="A125" s="1"/>
  <c r="D133"/>
  <c r="E136"/>
  <c r="G136"/>
  <c r="I135"/>
  <c r="N133"/>
  <c r="L133"/>
  <c r="C133"/>
  <c r="L135"/>
  <c r="I134"/>
  <c r="O133"/>
  <c r="I136"/>
  <c r="D136"/>
  <c r="C125"/>
  <c r="B148" s="1"/>
  <c r="F134"/>
  <c r="J134"/>
  <c r="E124"/>
  <c r="N134"/>
  <c r="K136"/>
  <c r="M135"/>
  <c r="D135"/>
  <c r="F135"/>
  <c r="H134"/>
  <c r="N126"/>
  <c r="J136"/>
  <c r="K134"/>
  <c r="H133"/>
  <c r="N127"/>
  <c r="H135"/>
  <c r="N125"/>
  <c r="O135"/>
  <c r="C135"/>
  <c r="H125"/>
  <c r="G135"/>
  <c r="J135"/>
  <c r="L134"/>
  <c r="C134"/>
  <c r="P133"/>
  <c r="G133"/>
  <c r="P135"/>
  <c r="C136"/>
  <c r="E135"/>
  <c r="J133"/>
  <c r="O136"/>
  <c r="F136"/>
  <c r="G134"/>
  <c r="E133"/>
  <c r="H136"/>
  <c r="E126"/>
  <c r="L136"/>
  <c r="E127"/>
  <c r="P136"/>
  <c r="E134"/>
  <c r="K133"/>
  <c r="E128"/>
  <c r="AD128"/>
  <c r="N136"/>
  <c r="O134"/>
  <c r="M134"/>
  <c r="D134"/>
  <c r="A126"/>
  <c r="A127" s="1"/>
  <c r="A128" s="1"/>
  <c r="A129" s="1"/>
  <c r="A130" s="1"/>
  <c r="A131" s="1"/>
  <c r="A132" s="1"/>
  <c r="A133" s="1"/>
  <c r="A134" s="1"/>
  <c r="A135" s="1"/>
  <c r="A136" s="1"/>
  <c r="A137" s="1"/>
  <c r="A138" s="1"/>
  <c r="A139" s="1"/>
  <c r="A140" s="1"/>
  <c r="A141" s="1"/>
  <c r="A142" s="1"/>
  <c r="A143" s="1"/>
  <c r="A144" s="1"/>
  <c r="A145" s="1"/>
  <c r="A146" s="1"/>
  <c r="A147" s="1"/>
  <c r="A148" s="1"/>
  <c r="M136"/>
  <c r="N135"/>
  <c r="P134"/>
  <c r="F133"/>
  <c r="E108" i="26"/>
  <c r="O249"/>
  <c r="K249"/>
  <c r="G249"/>
  <c r="C249"/>
  <c r="P249"/>
  <c r="L249"/>
  <c r="H249"/>
  <c r="D249"/>
  <c r="M249"/>
  <c r="I249"/>
  <c r="E249"/>
  <c r="N249"/>
  <c r="J249"/>
  <c r="F249"/>
  <c r="O212"/>
  <c r="P6" i="24"/>
  <c r="O47" i="26"/>
  <c r="DS11" i="17"/>
  <c r="K8" i="24"/>
  <c r="BL9" i="17"/>
  <c r="S6" i="24" s="1"/>
  <c r="P50" i="26"/>
  <c r="AE15" i="27"/>
  <c r="V7" i="24"/>
  <c r="V6"/>
  <c r="N6"/>
  <c r="A229" i="26"/>
  <c r="A230" s="1"/>
  <c r="AH140"/>
  <c r="AH174"/>
  <c r="AH172"/>
  <c r="AI204"/>
  <c r="AG204"/>
  <c r="AH204"/>
  <c r="AI174"/>
  <c r="AI172"/>
  <c r="N237"/>
  <c r="E238"/>
  <c r="K248"/>
  <c r="F248"/>
  <c r="E248"/>
  <c r="H245"/>
  <c r="G248"/>
  <c r="N247"/>
  <c r="D247"/>
  <c r="C245"/>
  <c r="P247"/>
  <c r="K262"/>
  <c r="J248"/>
  <c r="E247"/>
  <c r="A232"/>
  <c r="A233" s="1"/>
  <c r="A234" s="1"/>
  <c r="A235" s="1"/>
  <c r="A236" s="1"/>
  <c r="A237" s="1"/>
  <c r="A238" s="1"/>
  <c r="A239" s="1"/>
  <c r="A240" s="1"/>
  <c r="A241" s="1"/>
  <c r="A242" s="1"/>
  <c r="A243" s="1"/>
  <c r="A244" s="1"/>
  <c r="A245" s="1"/>
  <c r="A247" s="1"/>
  <c r="A248" s="1"/>
  <c r="A249" s="1"/>
  <c r="A250" s="1"/>
  <c r="A251" s="1"/>
  <c r="A252" s="1"/>
  <c r="A253" s="1"/>
  <c r="A254" s="1"/>
  <c r="A255" s="1"/>
  <c r="A256" s="1"/>
  <c r="A257" s="1"/>
  <c r="A258" s="1"/>
  <c r="A259" s="1"/>
  <c r="A260" s="1"/>
  <c r="A261" s="1"/>
  <c r="K245"/>
  <c r="H248"/>
  <c r="N236"/>
  <c r="C248"/>
  <c r="I247"/>
  <c r="F262"/>
  <c r="H236"/>
  <c r="H247"/>
  <c r="C247"/>
  <c r="E245"/>
  <c r="P248"/>
  <c r="I248"/>
  <c r="N272"/>
  <c r="E234"/>
  <c r="L248"/>
  <c r="K247"/>
  <c r="N245"/>
  <c r="M245"/>
  <c r="E237"/>
  <c r="G247"/>
  <c r="J245"/>
  <c r="M247"/>
  <c r="D245"/>
  <c r="N248"/>
  <c r="M248"/>
  <c r="P245"/>
  <c r="O248"/>
  <c r="F247"/>
  <c r="E235"/>
  <c r="N238"/>
  <c r="AH236" s="1"/>
  <c r="L247"/>
  <c r="G245"/>
  <c r="G250" s="1"/>
  <c r="I245"/>
  <c r="J247"/>
  <c r="E239"/>
  <c r="O247"/>
  <c r="L245"/>
  <c r="D248"/>
  <c r="F245"/>
  <c r="C236"/>
  <c r="B262" s="1"/>
  <c r="O245"/>
  <c r="AG172"/>
  <c r="AG174"/>
  <c r="AH142"/>
  <c r="R8" i="24"/>
  <c r="DT22" i="17"/>
  <c r="M19" i="24" s="1"/>
  <c r="L19"/>
  <c r="DT35" i="17"/>
  <c r="M32" i="24" s="1"/>
  <c r="L32"/>
  <c r="DT26" i="17"/>
  <c r="M23" i="24" s="1"/>
  <c r="L23"/>
  <c r="DT18" i="17"/>
  <c r="M15" i="24" s="1"/>
  <c r="L15"/>
  <c r="DT20" i="17"/>
  <c r="M17" i="24" s="1"/>
  <c r="L17"/>
  <c r="L9"/>
  <c r="DT12" i="17"/>
  <c r="DT14"/>
  <c r="L11" i="24"/>
  <c r="DT28" i="17"/>
  <c r="M25" i="24" s="1"/>
  <c r="L25"/>
  <c r="DT16" i="17"/>
  <c r="M13" i="24" s="1"/>
  <c r="L13"/>
  <c r="DT34" i="17"/>
  <c r="M31" i="24" s="1"/>
  <c r="L31"/>
  <c r="DT10" i="17"/>
  <c r="L7" i="24"/>
  <c r="DT24" i="17"/>
  <c r="M21" i="24" s="1"/>
  <c r="L21"/>
  <c r="AL212" i="17"/>
  <c r="J6" i="23" s="1"/>
  <c r="AH212" i="17"/>
  <c r="H6" i="23" s="1"/>
  <c r="BD212" i="17"/>
  <c r="J7" i="23" s="1"/>
  <c r="N9" i="24"/>
  <c r="DT30" i="17"/>
  <c r="M27" i="24" s="1"/>
  <c r="L27"/>
  <c r="L29"/>
  <c r="DT32" i="17"/>
  <c r="M29" i="24" s="1"/>
  <c r="DT33" i="17"/>
  <c r="M30" i="24" s="1"/>
  <c r="L30"/>
  <c r="AJ212" i="17"/>
  <c r="I6" i="23" s="1"/>
  <c r="CD8" i="17"/>
  <c r="U5" i="24" s="1"/>
  <c r="BN210" i="17"/>
  <c r="BN215"/>
  <c r="K8" i="23" s="1"/>
  <c r="BN216" i="17"/>
  <c r="BN214"/>
  <c r="BN218"/>
  <c r="BN217"/>
  <c r="DT9"/>
  <c r="L6" i="24"/>
  <c r="L28"/>
  <c r="DT31" i="17"/>
  <c r="M28" i="24" s="1"/>
  <c r="N7"/>
  <c r="AF212" i="17"/>
  <c r="G6" i="23" s="1"/>
  <c r="AX212" i="17"/>
  <c r="G7" i="23" s="1"/>
  <c r="AZ212" i="17"/>
  <c r="H7" i="23" s="1"/>
  <c r="DT36" i="17"/>
  <c r="M33" i="24" s="1"/>
  <c r="L33"/>
  <c r="L20"/>
  <c r="DT23" i="17"/>
  <c r="M20" i="24" s="1"/>
  <c r="DT37" i="17"/>
  <c r="M34" i="24" s="1"/>
  <c r="L34"/>
  <c r="L24"/>
  <c r="DT27" i="17"/>
  <c r="M24" i="24" s="1"/>
  <c r="AD212" i="17"/>
  <c r="BB212"/>
  <c r="I7" i="23" s="1"/>
  <c r="AV212" i="17"/>
  <c r="U3" i="10"/>
  <c r="P61" i="22"/>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P4"/>
  <c r="U7" i="17"/>
  <c r="T7"/>
  <c r="CZ7"/>
  <c r="DE7" s="1"/>
  <c r="CP7"/>
  <c r="CU7" s="1"/>
  <c r="CF7"/>
  <c r="CK7" s="1"/>
  <c r="M7"/>
  <c r="L7"/>
  <c r="J3"/>
  <c r="J2" i="24" s="1"/>
  <c r="CM407" i="10"/>
  <c r="CN407" s="1"/>
  <c r="CK407"/>
  <c r="CL407" s="1"/>
  <c r="CI407"/>
  <c r="CJ407" s="1"/>
  <c r="CG407"/>
  <c r="CH407" s="1"/>
  <c r="CE407"/>
  <c r="CF407" s="1"/>
  <c r="CC407"/>
  <c r="CD407" s="1"/>
  <c r="CA407"/>
  <c r="CB407" s="1"/>
  <c r="CM406"/>
  <c r="CN406" s="1"/>
  <c r="CK406"/>
  <c r="CL406" s="1"/>
  <c r="CI406"/>
  <c r="CJ406" s="1"/>
  <c r="CG406"/>
  <c r="CH406" s="1"/>
  <c r="CE406"/>
  <c r="CF406" s="1"/>
  <c r="CC406"/>
  <c r="CD406" s="1"/>
  <c r="CA406"/>
  <c r="CB406" s="1"/>
  <c r="CM405"/>
  <c r="CN405" s="1"/>
  <c r="CK405"/>
  <c r="CL405" s="1"/>
  <c r="CI405"/>
  <c r="CJ405" s="1"/>
  <c r="CG405"/>
  <c r="CH405" s="1"/>
  <c r="CE405"/>
  <c r="CF405" s="1"/>
  <c r="CC405"/>
  <c r="CD405" s="1"/>
  <c r="CA405"/>
  <c r="CB405" s="1"/>
  <c r="CM404"/>
  <c r="CN404" s="1"/>
  <c r="CK404"/>
  <c r="CL404" s="1"/>
  <c r="CI404"/>
  <c r="CJ404" s="1"/>
  <c r="CG404"/>
  <c r="CH404" s="1"/>
  <c r="CE404"/>
  <c r="CF404" s="1"/>
  <c r="CC404"/>
  <c r="CD404" s="1"/>
  <c r="CA404"/>
  <c r="CB404" s="1"/>
  <c r="CM403"/>
  <c r="CN403" s="1"/>
  <c r="CK403"/>
  <c r="CL403" s="1"/>
  <c r="CI403"/>
  <c r="CJ403" s="1"/>
  <c r="CG403"/>
  <c r="CH403" s="1"/>
  <c r="CE403"/>
  <c r="CF403" s="1"/>
  <c r="CC403"/>
  <c r="CD403" s="1"/>
  <c r="CA403"/>
  <c r="CB403" s="1"/>
  <c r="CM402"/>
  <c r="CN402" s="1"/>
  <c r="CK402"/>
  <c r="CL402" s="1"/>
  <c r="CI402"/>
  <c r="CJ402" s="1"/>
  <c r="CG402"/>
  <c r="CH402" s="1"/>
  <c r="CE402"/>
  <c r="CF402" s="1"/>
  <c r="CC402"/>
  <c r="CD402" s="1"/>
  <c r="CA402"/>
  <c r="CB402" s="1"/>
  <c r="CM401"/>
  <c r="CN401" s="1"/>
  <c r="CK401"/>
  <c r="CL401" s="1"/>
  <c r="CI401"/>
  <c r="CJ401" s="1"/>
  <c r="CG401"/>
  <c r="CH401" s="1"/>
  <c r="CE401"/>
  <c r="CF401" s="1"/>
  <c r="CC401"/>
  <c r="CD401" s="1"/>
  <c r="CA401"/>
  <c r="CB401" s="1"/>
  <c r="CM400"/>
  <c r="CN400" s="1"/>
  <c r="CK400"/>
  <c r="CL400" s="1"/>
  <c r="CI400"/>
  <c r="CJ400" s="1"/>
  <c r="CG400"/>
  <c r="CH400" s="1"/>
  <c r="CE400"/>
  <c r="CF400" s="1"/>
  <c r="CC400"/>
  <c r="CD400" s="1"/>
  <c r="CA400"/>
  <c r="CB400" s="1"/>
  <c r="CM399"/>
  <c r="CN399" s="1"/>
  <c r="CK399"/>
  <c r="CL399" s="1"/>
  <c r="CI399"/>
  <c r="CJ399" s="1"/>
  <c r="CG399"/>
  <c r="CH399" s="1"/>
  <c r="CE399"/>
  <c r="CF399" s="1"/>
  <c r="CC399"/>
  <c r="CD399" s="1"/>
  <c r="CA399"/>
  <c r="CB399" s="1"/>
  <c r="CM398"/>
  <c r="CN398" s="1"/>
  <c r="CK398"/>
  <c r="CL398" s="1"/>
  <c r="CI398"/>
  <c r="CJ398" s="1"/>
  <c r="CG398"/>
  <c r="CH398" s="1"/>
  <c r="CE398"/>
  <c r="CF398" s="1"/>
  <c r="CC398"/>
  <c r="CD398" s="1"/>
  <c r="CA398"/>
  <c r="CB398" s="1"/>
  <c r="CM397"/>
  <c r="CN397" s="1"/>
  <c r="CK397"/>
  <c r="CL397" s="1"/>
  <c r="CI397"/>
  <c r="CJ397" s="1"/>
  <c r="CG397"/>
  <c r="CH397" s="1"/>
  <c r="CE397"/>
  <c r="CF397" s="1"/>
  <c r="CC397"/>
  <c r="CD397" s="1"/>
  <c r="CA397"/>
  <c r="CB397" s="1"/>
  <c r="CM396"/>
  <c r="CN396" s="1"/>
  <c r="CK396"/>
  <c r="CL396" s="1"/>
  <c r="CI396"/>
  <c r="CJ396" s="1"/>
  <c r="CG396"/>
  <c r="CH396" s="1"/>
  <c r="CE396"/>
  <c r="CF396" s="1"/>
  <c r="CC396"/>
  <c r="CD396" s="1"/>
  <c r="CA396"/>
  <c r="CB396" s="1"/>
  <c r="CM395"/>
  <c r="CN395" s="1"/>
  <c r="CK395"/>
  <c r="CL395" s="1"/>
  <c r="CI395"/>
  <c r="CJ395" s="1"/>
  <c r="CG395"/>
  <c r="CH395" s="1"/>
  <c r="CE395"/>
  <c r="CF395" s="1"/>
  <c r="CC395"/>
  <c r="CD395" s="1"/>
  <c r="CA395"/>
  <c r="CB395" s="1"/>
  <c r="CM394"/>
  <c r="CN394" s="1"/>
  <c r="CK394"/>
  <c r="CL394" s="1"/>
  <c r="CI394"/>
  <c r="CJ394" s="1"/>
  <c r="CG394"/>
  <c r="CH394" s="1"/>
  <c r="CE394"/>
  <c r="CF394" s="1"/>
  <c r="CC394"/>
  <c r="CD394" s="1"/>
  <c r="CA394"/>
  <c r="CB394" s="1"/>
  <c r="CM393"/>
  <c r="CN393" s="1"/>
  <c r="CK393"/>
  <c r="CL393" s="1"/>
  <c r="CI393"/>
  <c r="CJ393" s="1"/>
  <c r="CG393"/>
  <c r="CH393" s="1"/>
  <c r="CE393"/>
  <c r="CF393" s="1"/>
  <c r="CC393"/>
  <c r="CD393" s="1"/>
  <c r="CA393"/>
  <c r="CB393" s="1"/>
  <c r="CM392"/>
  <c r="CN392" s="1"/>
  <c r="CK392"/>
  <c r="CL392" s="1"/>
  <c r="CI392"/>
  <c r="CJ392" s="1"/>
  <c r="CG392"/>
  <c r="CH392" s="1"/>
  <c r="CE392"/>
  <c r="CF392" s="1"/>
  <c r="CC392"/>
  <c r="CD392" s="1"/>
  <c r="CA392"/>
  <c r="CB392" s="1"/>
  <c r="CM391"/>
  <c r="CN391" s="1"/>
  <c r="CK391"/>
  <c r="CL391" s="1"/>
  <c r="CI391"/>
  <c r="CJ391" s="1"/>
  <c r="CG391"/>
  <c r="CH391" s="1"/>
  <c r="CE391"/>
  <c r="CF391" s="1"/>
  <c r="CC391"/>
  <c r="CD391" s="1"/>
  <c r="CA391"/>
  <c r="CB391" s="1"/>
  <c r="CM390"/>
  <c r="CN390" s="1"/>
  <c r="CK390"/>
  <c r="CL390" s="1"/>
  <c r="CI390"/>
  <c r="CJ390" s="1"/>
  <c r="CG390"/>
  <c r="CH390" s="1"/>
  <c r="CE390"/>
  <c r="CF390" s="1"/>
  <c r="CC390"/>
  <c r="CD390" s="1"/>
  <c r="CA390"/>
  <c r="CB390" s="1"/>
  <c r="CM389"/>
  <c r="CN389" s="1"/>
  <c r="CK389"/>
  <c r="CL389" s="1"/>
  <c r="CI389"/>
  <c r="CJ389" s="1"/>
  <c r="CG389"/>
  <c r="CH389" s="1"/>
  <c r="CE389"/>
  <c r="CF389" s="1"/>
  <c r="CC389"/>
  <c r="CD389" s="1"/>
  <c r="CA389"/>
  <c r="CB389" s="1"/>
  <c r="CM388"/>
  <c r="CN388" s="1"/>
  <c r="CK388"/>
  <c r="CL388" s="1"/>
  <c r="CI388"/>
  <c r="CJ388" s="1"/>
  <c r="CG388"/>
  <c r="CH388" s="1"/>
  <c r="CE388"/>
  <c r="CF388" s="1"/>
  <c r="CC388"/>
  <c r="CD388" s="1"/>
  <c r="CA388"/>
  <c r="CB388" s="1"/>
  <c r="CM387"/>
  <c r="CN387" s="1"/>
  <c r="CK387"/>
  <c r="CL387" s="1"/>
  <c r="CI387"/>
  <c r="CJ387" s="1"/>
  <c r="CG387"/>
  <c r="CH387" s="1"/>
  <c r="CE387"/>
  <c r="CF387" s="1"/>
  <c r="CC387"/>
  <c r="CD387" s="1"/>
  <c r="CA387"/>
  <c r="CB387" s="1"/>
  <c r="CM386"/>
  <c r="CN386" s="1"/>
  <c r="CK386"/>
  <c r="CL386" s="1"/>
  <c r="CI386"/>
  <c r="CJ386" s="1"/>
  <c r="CG386"/>
  <c r="CH386" s="1"/>
  <c r="CE386"/>
  <c r="CF386" s="1"/>
  <c r="CC386"/>
  <c r="CD386" s="1"/>
  <c r="CA386"/>
  <c r="CB386" s="1"/>
  <c r="CM385"/>
  <c r="CN385" s="1"/>
  <c r="CK385"/>
  <c r="CL385" s="1"/>
  <c r="CI385"/>
  <c r="CJ385" s="1"/>
  <c r="CG385"/>
  <c r="CH385" s="1"/>
  <c r="CE385"/>
  <c r="CF385" s="1"/>
  <c r="CC385"/>
  <c r="CD385" s="1"/>
  <c r="CA385"/>
  <c r="CB385" s="1"/>
  <c r="CM384"/>
  <c r="CN384" s="1"/>
  <c r="CK384"/>
  <c r="CL384" s="1"/>
  <c r="CI384"/>
  <c r="CJ384" s="1"/>
  <c r="CG384"/>
  <c r="CH384" s="1"/>
  <c r="CE384"/>
  <c r="CF384" s="1"/>
  <c r="CC384"/>
  <c r="CD384" s="1"/>
  <c r="CA384"/>
  <c r="CB384" s="1"/>
  <c r="CM383"/>
  <c r="CN383" s="1"/>
  <c r="CK383"/>
  <c r="CL383" s="1"/>
  <c r="CI383"/>
  <c r="CJ383" s="1"/>
  <c r="CG383"/>
  <c r="CH383" s="1"/>
  <c r="CE383"/>
  <c r="CF383" s="1"/>
  <c r="CC383"/>
  <c r="CD383" s="1"/>
  <c r="CA383"/>
  <c r="CB383" s="1"/>
  <c r="CM382"/>
  <c r="CN382" s="1"/>
  <c r="CK382"/>
  <c r="CL382" s="1"/>
  <c r="CI382"/>
  <c r="CJ382" s="1"/>
  <c r="CG382"/>
  <c r="CH382" s="1"/>
  <c r="CE382"/>
  <c r="CF382" s="1"/>
  <c r="CC382"/>
  <c r="CD382" s="1"/>
  <c r="CA382"/>
  <c r="CB382" s="1"/>
  <c r="CM381"/>
  <c r="CN381" s="1"/>
  <c r="CK381"/>
  <c r="CL381" s="1"/>
  <c r="CI381"/>
  <c r="CJ381" s="1"/>
  <c r="CG381"/>
  <c r="CH381" s="1"/>
  <c r="CE381"/>
  <c r="CF381" s="1"/>
  <c r="CC381"/>
  <c r="CD381" s="1"/>
  <c r="CA381"/>
  <c r="CB381" s="1"/>
  <c r="CM380"/>
  <c r="CN380" s="1"/>
  <c r="CK380"/>
  <c r="CL380" s="1"/>
  <c r="CI380"/>
  <c r="CJ380" s="1"/>
  <c r="CG380"/>
  <c r="CH380" s="1"/>
  <c r="CE380"/>
  <c r="CF380" s="1"/>
  <c r="CC380"/>
  <c r="CD380" s="1"/>
  <c r="CA380"/>
  <c r="CB380" s="1"/>
  <c r="CM379"/>
  <c r="CN379" s="1"/>
  <c r="CK379"/>
  <c r="CL379" s="1"/>
  <c r="CI379"/>
  <c r="CJ379" s="1"/>
  <c r="CG379"/>
  <c r="CH379" s="1"/>
  <c r="CE379"/>
  <c r="CF379" s="1"/>
  <c r="CC379"/>
  <c r="CD379" s="1"/>
  <c r="CA379"/>
  <c r="CB379" s="1"/>
  <c r="CM378"/>
  <c r="CN378" s="1"/>
  <c r="CK378"/>
  <c r="CL378" s="1"/>
  <c r="CI378"/>
  <c r="CJ378" s="1"/>
  <c r="CG378"/>
  <c r="CH378" s="1"/>
  <c r="CE378"/>
  <c r="CF378" s="1"/>
  <c r="CC378"/>
  <c r="CD378" s="1"/>
  <c r="CA378"/>
  <c r="CB378" s="1"/>
  <c r="CM377"/>
  <c r="CN377" s="1"/>
  <c r="CK377"/>
  <c r="CL377" s="1"/>
  <c r="CI377"/>
  <c r="CJ377" s="1"/>
  <c r="CG377"/>
  <c r="CH377" s="1"/>
  <c r="CE377"/>
  <c r="CF377" s="1"/>
  <c r="CC377"/>
  <c r="CD377" s="1"/>
  <c r="CA377"/>
  <c r="CB377" s="1"/>
  <c r="CM376"/>
  <c r="CN376" s="1"/>
  <c r="CK376"/>
  <c r="CL376" s="1"/>
  <c r="CI376"/>
  <c r="CJ376" s="1"/>
  <c r="CG376"/>
  <c r="CH376" s="1"/>
  <c r="CE376"/>
  <c r="CF376" s="1"/>
  <c r="CC376"/>
  <c r="CD376" s="1"/>
  <c r="CA376"/>
  <c r="CB376" s="1"/>
  <c r="CM375"/>
  <c r="CN375" s="1"/>
  <c r="CK375"/>
  <c r="CL375" s="1"/>
  <c r="CI375"/>
  <c r="CJ375" s="1"/>
  <c r="CG375"/>
  <c r="CH375" s="1"/>
  <c r="CE375"/>
  <c r="CF375" s="1"/>
  <c r="CC375"/>
  <c r="CD375" s="1"/>
  <c r="CA375"/>
  <c r="CB375" s="1"/>
  <c r="CM374"/>
  <c r="CN374" s="1"/>
  <c r="CK374"/>
  <c r="CL374" s="1"/>
  <c r="CI374"/>
  <c r="CJ374" s="1"/>
  <c r="CG374"/>
  <c r="CH374" s="1"/>
  <c r="CE374"/>
  <c r="CF374" s="1"/>
  <c r="CC374"/>
  <c r="CD374" s="1"/>
  <c r="CA374"/>
  <c r="CB374" s="1"/>
  <c r="CM373"/>
  <c r="CN373" s="1"/>
  <c r="CK373"/>
  <c r="CL373" s="1"/>
  <c r="CI373"/>
  <c r="CJ373" s="1"/>
  <c r="CG373"/>
  <c r="CH373" s="1"/>
  <c r="CE373"/>
  <c r="CF373" s="1"/>
  <c r="CC373"/>
  <c r="CD373" s="1"/>
  <c r="CA373"/>
  <c r="CB373" s="1"/>
  <c r="CM372"/>
  <c r="CN372" s="1"/>
  <c r="CK372"/>
  <c r="CL372" s="1"/>
  <c r="CI372"/>
  <c r="CJ372" s="1"/>
  <c r="CG372"/>
  <c r="CH372" s="1"/>
  <c r="CE372"/>
  <c r="CF372" s="1"/>
  <c r="CC372"/>
  <c r="CD372" s="1"/>
  <c r="CA372"/>
  <c r="CB372" s="1"/>
  <c r="CM371"/>
  <c r="CN371" s="1"/>
  <c r="CK371"/>
  <c r="CL371" s="1"/>
  <c r="CI371"/>
  <c r="CJ371" s="1"/>
  <c r="CG371"/>
  <c r="CH371" s="1"/>
  <c r="CE371"/>
  <c r="CF371" s="1"/>
  <c r="CC371"/>
  <c r="CD371" s="1"/>
  <c r="CA371"/>
  <c r="CB371" s="1"/>
  <c r="CM370"/>
  <c r="CN370" s="1"/>
  <c r="CK370"/>
  <c r="CL370" s="1"/>
  <c r="CI370"/>
  <c r="CJ370" s="1"/>
  <c r="CG370"/>
  <c r="CH370" s="1"/>
  <c r="CE370"/>
  <c r="CF370" s="1"/>
  <c r="CC370"/>
  <c r="CD370" s="1"/>
  <c r="CA370"/>
  <c r="CB370" s="1"/>
  <c r="CM369"/>
  <c r="CN369" s="1"/>
  <c r="CK369"/>
  <c r="CL369" s="1"/>
  <c r="CI369"/>
  <c r="CJ369" s="1"/>
  <c r="CG369"/>
  <c r="CH369" s="1"/>
  <c r="CE369"/>
  <c r="CF369" s="1"/>
  <c r="CC369"/>
  <c r="CD369" s="1"/>
  <c r="CA369"/>
  <c r="CB369" s="1"/>
  <c r="CM368"/>
  <c r="CN368" s="1"/>
  <c r="CK368"/>
  <c r="CL368" s="1"/>
  <c r="CI368"/>
  <c r="CJ368" s="1"/>
  <c r="CG368"/>
  <c r="CH368" s="1"/>
  <c r="CE368"/>
  <c r="CF368" s="1"/>
  <c r="CC368"/>
  <c r="CD368" s="1"/>
  <c r="CA368"/>
  <c r="CB368" s="1"/>
  <c r="CM367"/>
  <c r="CN367" s="1"/>
  <c r="CK367"/>
  <c r="CL367" s="1"/>
  <c r="CI367"/>
  <c r="CJ367" s="1"/>
  <c r="CG367"/>
  <c r="CH367" s="1"/>
  <c r="CE367"/>
  <c r="CF367" s="1"/>
  <c r="CC367"/>
  <c r="CD367" s="1"/>
  <c r="CA367"/>
  <c r="CB367" s="1"/>
  <c r="CM366"/>
  <c r="CN366" s="1"/>
  <c r="CK366"/>
  <c r="CL366" s="1"/>
  <c r="CI366"/>
  <c r="CJ366" s="1"/>
  <c r="CG366"/>
  <c r="CH366" s="1"/>
  <c r="CE366"/>
  <c r="CF366" s="1"/>
  <c r="CC366"/>
  <c r="CD366" s="1"/>
  <c r="CA366"/>
  <c r="CB366" s="1"/>
  <c r="CM365"/>
  <c r="CN365" s="1"/>
  <c r="CK365"/>
  <c r="CL365" s="1"/>
  <c r="CI365"/>
  <c r="CJ365" s="1"/>
  <c r="CG365"/>
  <c r="CH365" s="1"/>
  <c r="CE365"/>
  <c r="CF365" s="1"/>
  <c r="CC365"/>
  <c r="CD365" s="1"/>
  <c r="CA365"/>
  <c r="CB365" s="1"/>
  <c r="CM364"/>
  <c r="CN364" s="1"/>
  <c r="CK364"/>
  <c r="CL364" s="1"/>
  <c r="CI364"/>
  <c r="CJ364" s="1"/>
  <c r="CG364"/>
  <c r="CH364" s="1"/>
  <c r="CE364"/>
  <c r="CF364" s="1"/>
  <c r="CC364"/>
  <c r="CD364" s="1"/>
  <c r="CA364"/>
  <c r="CB364" s="1"/>
  <c r="CM363"/>
  <c r="CN363" s="1"/>
  <c r="CK363"/>
  <c r="CL363" s="1"/>
  <c r="CI363"/>
  <c r="CJ363" s="1"/>
  <c r="CG363"/>
  <c r="CH363" s="1"/>
  <c r="CE363"/>
  <c r="CF363" s="1"/>
  <c r="CC363"/>
  <c r="CD363" s="1"/>
  <c r="CA363"/>
  <c r="CB363" s="1"/>
  <c r="CM362"/>
  <c r="CN362" s="1"/>
  <c r="CK362"/>
  <c r="CL362" s="1"/>
  <c r="CI362"/>
  <c r="CJ362" s="1"/>
  <c r="CG362"/>
  <c r="CH362" s="1"/>
  <c r="CE362"/>
  <c r="CF362" s="1"/>
  <c r="CC362"/>
  <c r="CD362" s="1"/>
  <c r="CA362"/>
  <c r="CB362" s="1"/>
  <c r="CM361"/>
  <c r="CN361" s="1"/>
  <c r="CK361"/>
  <c r="CL361" s="1"/>
  <c r="CI361"/>
  <c r="CJ361" s="1"/>
  <c r="CG361"/>
  <c r="CH361" s="1"/>
  <c r="CE361"/>
  <c r="CF361" s="1"/>
  <c r="CC361"/>
  <c r="CD361" s="1"/>
  <c r="CA361"/>
  <c r="CB361" s="1"/>
  <c r="CM360"/>
  <c r="CN360" s="1"/>
  <c r="CK360"/>
  <c r="CL360" s="1"/>
  <c r="CI360"/>
  <c r="CJ360" s="1"/>
  <c r="CG360"/>
  <c r="CH360" s="1"/>
  <c r="CE360"/>
  <c r="CF360" s="1"/>
  <c r="CC360"/>
  <c r="CD360" s="1"/>
  <c r="CA360"/>
  <c r="CB360" s="1"/>
  <c r="CM359"/>
  <c r="CN359" s="1"/>
  <c r="CK359"/>
  <c r="CL359" s="1"/>
  <c r="CI359"/>
  <c r="CJ359" s="1"/>
  <c r="CG359"/>
  <c r="CH359" s="1"/>
  <c r="CE359"/>
  <c r="CF359" s="1"/>
  <c r="CC359"/>
  <c r="CD359" s="1"/>
  <c r="CA359"/>
  <c r="CB359" s="1"/>
  <c r="CM358"/>
  <c r="CN358" s="1"/>
  <c r="CK358"/>
  <c r="CL358" s="1"/>
  <c r="CI358"/>
  <c r="CJ358" s="1"/>
  <c r="CG358"/>
  <c r="CH358" s="1"/>
  <c r="CE358"/>
  <c r="CF358" s="1"/>
  <c r="CC358"/>
  <c r="CD358" s="1"/>
  <c r="CA358"/>
  <c r="CB358" s="1"/>
  <c r="CM357"/>
  <c r="CN357" s="1"/>
  <c r="CK357"/>
  <c r="CL357" s="1"/>
  <c r="CI357"/>
  <c r="CJ357" s="1"/>
  <c r="CG357"/>
  <c r="CH357" s="1"/>
  <c r="CE357"/>
  <c r="CF357" s="1"/>
  <c r="CC357"/>
  <c r="CD357" s="1"/>
  <c r="CA357"/>
  <c r="CB357" s="1"/>
  <c r="CM356"/>
  <c r="CN356" s="1"/>
  <c r="CK356"/>
  <c r="CL356" s="1"/>
  <c r="CI356"/>
  <c r="CJ356" s="1"/>
  <c r="CG356"/>
  <c r="CH356" s="1"/>
  <c r="CE356"/>
  <c r="CF356" s="1"/>
  <c r="CC356"/>
  <c r="CD356" s="1"/>
  <c r="CA356"/>
  <c r="CB356" s="1"/>
  <c r="CM355"/>
  <c r="CN355" s="1"/>
  <c r="CK355"/>
  <c r="CL355" s="1"/>
  <c r="CI355"/>
  <c r="CJ355" s="1"/>
  <c r="CG355"/>
  <c r="CH355" s="1"/>
  <c r="CE355"/>
  <c r="CF355" s="1"/>
  <c r="CC355"/>
  <c r="CD355" s="1"/>
  <c r="CA355"/>
  <c r="CB355" s="1"/>
  <c r="CM354"/>
  <c r="CN354" s="1"/>
  <c r="CK354"/>
  <c r="CL354" s="1"/>
  <c r="CI354"/>
  <c r="CJ354" s="1"/>
  <c r="CG354"/>
  <c r="CH354" s="1"/>
  <c r="CE354"/>
  <c r="CF354" s="1"/>
  <c r="CC354"/>
  <c r="CD354" s="1"/>
  <c r="CA354"/>
  <c r="CB354" s="1"/>
  <c r="CM353"/>
  <c r="CN353" s="1"/>
  <c r="CK353"/>
  <c r="CL353" s="1"/>
  <c r="CI353"/>
  <c r="CJ353" s="1"/>
  <c r="CG353"/>
  <c r="CH353" s="1"/>
  <c r="CE353"/>
  <c r="CF353" s="1"/>
  <c r="CC353"/>
  <c r="CD353" s="1"/>
  <c r="CA353"/>
  <c r="CB353" s="1"/>
  <c r="CM352"/>
  <c r="CN352" s="1"/>
  <c r="CK352"/>
  <c r="CL352" s="1"/>
  <c r="CI352"/>
  <c r="CJ352" s="1"/>
  <c r="CG352"/>
  <c r="CH352" s="1"/>
  <c r="CE352"/>
  <c r="CF352" s="1"/>
  <c r="CC352"/>
  <c r="CD352" s="1"/>
  <c r="CA352"/>
  <c r="CB352" s="1"/>
  <c r="CM351"/>
  <c r="CN351" s="1"/>
  <c r="CK351"/>
  <c r="CL351" s="1"/>
  <c r="CI351"/>
  <c r="CJ351" s="1"/>
  <c r="CG351"/>
  <c r="CH351" s="1"/>
  <c r="CE351"/>
  <c r="CF351" s="1"/>
  <c r="CC351"/>
  <c r="CD351" s="1"/>
  <c r="CA351"/>
  <c r="CB351" s="1"/>
  <c r="CM350"/>
  <c r="CN350" s="1"/>
  <c r="CK350"/>
  <c r="CL350" s="1"/>
  <c r="CI350"/>
  <c r="CJ350" s="1"/>
  <c r="CG350"/>
  <c r="CH350" s="1"/>
  <c r="CE350"/>
  <c r="CF350" s="1"/>
  <c r="CC350"/>
  <c r="CD350" s="1"/>
  <c r="CA350"/>
  <c r="CB350" s="1"/>
  <c r="CM349"/>
  <c r="CN349" s="1"/>
  <c r="CK349"/>
  <c r="CL349" s="1"/>
  <c r="CI349"/>
  <c r="CJ349" s="1"/>
  <c r="CG349"/>
  <c r="CH349" s="1"/>
  <c r="CE349"/>
  <c r="CF349" s="1"/>
  <c r="CC349"/>
  <c r="CD349" s="1"/>
  <c r="CA349"/>
  <c r="CB349" s="1"/>
  <c r="CM348"/>
  <c r="CN348" s="1"/>
  <c r="CK348"/>
  <c r="CL348" s="1"/>
  <c r="CI348"/>
  <c r="CJ348" s="1"/>
  <c r="CG348"/>
  <c r="CH348" s="1"/>
  <c r="CE348"/>
  <c r="CF348" s="1"/>
  <c r="CC348"/>
  <c r="CD348" s="1"/>
  <c r="CA348"/>
  <c r="CB348" s="1"/>
  <c r="CM347"/>
  <c r="CN347" s="1"/>
  <c r="CK347"/>
  <c r="CL347" s="1"/>
  <c r="CI347"/>
  <c r="CJ347" s="1"/>
  <c r="CG347"/>
  <c r="CH347" s="1"/>
  <c r="CE347"/>
  <c r="CF347" s="1"/>
  <c r="CC347"/>
  <c r="CD347" s="1"/>
  <c r="CA347"/>
  <c r="CB347" s="1"/>
  <c r="CM346"/>
  <c r="CN346" s="1"/>
  <c r="CK346"/>
  <c r="CL346" s="1"/>
  <c r="CI346"/>
  <c r="CJ346" s="1"/>
  <c r="CG346"/>
  <c r="CH346" s="1"/>
  <c r="CE346"/>
  <c r="CF346" s="1"/>
  <c r="CC346"/>
  <c r="CD346" s="1"/>
  <c r="CA346"/>
  <c r="CB346" s="1"/>
  <c r="CM345"/>
  <c r="CN345" s="1"/>
  <c r="CK345"/>
  <c r="CL345" s="1"/>
  <c r="CI345"/>
  <c r="CJ345" s="1"/>
  <c r="CG345"/>
  <c r="CH345" s="1"/>
  <c r="CE345"/>
  <c r="CF345" s="1"/>
  <c r="CC345"/>
  <c r="CD345" s="1"/>
  <c r="CA345"/>
  <c r="CB345" s="1"/>
  <c r="CM344"/>
  <c r="CN344" s="1"/>
  <c r="CK344"/>
  <c r="CL344" s="1"/>
  <c r="CI344"/>
  <c r="CJ344" s="1"/>
  <c r="CG344"/>
  <c r="CH344" s="1"/>
  <c r="CE344"/>
  <c r="CF344" s="1"/>
  <c r="CC344"/>
  <c r="CD344" s="1"/>
  <c r="CA344"/>
  <c r="CB344" s="1"/>
  <c r="CM343"/>
  <c r="CN343" s="1"/>
  <c r="CK343"/>
  <c r="CL343" s="1"/>
  <c r="CI343"/>
  <c r="CJ343" s="1"/>
  <c r="CG343"/>
  <c r="CH343" s="1"/>
  <c r="CE343"/>
  <c r="CF343" s="1"/>
  <c r="CC343"/>
  <c r="CD343" s="1"/>
  <c r="CA343"/>
  <c r="CB343" s="1"/>
  <c r="CM342"/>
  <c r="CN342" s="1"/>
  <c r="CK342"/>
  <c r="CL342" s="1"/>
  <c r="CI342"/>
  <c r="CJ342" s="1"/>
  <c r="CG342"/>
  <c r="CH342" s="1"/>
  <c r="CE342"/>
  <c r="CF342" s="1"/>
  <c r="CC342"/>
  <c r="CD342" s="1"/>
  <c r="CA342"/>
  <c r="CB342" s="1"/>
  <c r="CM341"/>
  <c r="CN341" s="1"/>
  <c r="CK341"/>
  <c r="CL341" s="1"/>
  <c r="CI341"/>
  <c r="CJ341" s="1"/>
  <c r="CG341"/>
  <c r="CH341" s="1"/>
  <c r="CE341"/>
  <c r="CF341" s="1"/>
  <c r="CC341"/>
  <c r="CD341" s="1"/>
  <c r="CA341"/>
  <c r="CB341" s="1"/>
  <c r="CM340"/>
  <c r="CN340" s="1"/>
  <c r="CK340"/>
  <c r="CL340" s="1"/>
  <c r="CI340"/>
  <c r="CJ340" s="1"/>
  <c r="CG340"/>
  <c r="CH340" s="1"/>
  <c r="CE340"/>
  <c r="CF340" s="1"/>
  <c r="CC340"/>
  <c r="CD340" s="1"/>
  <c r="CA340"/>
  <c r="CB340" s="1"/>
  <c r="CM339"/>
  <c r="CN339" s="1"/>
  <c r="CK339"/>
  <c r="CL339" s="1"/>
  <c r="CI339"/>
  <c r="CJ339" s="1"/>
  <c r="CG339"/>
  <c r="CH339" s="1"/>
  <c r="CE339"/>
  <c r="CF339" s="1"/>
  <c r="CC339"/>
  <c r="CD339" s="1"/>
  <c r="CA339"/>
  <c r="CB339" s="1"/>
  <c r="CM338"/>
  <c r="CN338" s="1"/>
  <c r="CK338"/>
  <c r="CL338" s="1"/>
  <c r="CI338"/>
  <c r="CJ338" s="1"/>
  <c r="CG338"/>
  <c r="CH338" s="1"/>
  <c r="CE338"/>
  <c r="CF338" s="1"/>
  <c r="CC338"/>
  <c r="CD338" s="1"/>
  <c r="CA338"/>
  <c r="CB338" s="1"/>
  <c r="CM337"/>
  <c r="CN337" s="1"/>
  <c r="CK337"/>
  <c r="CL337" s="1"/>
  <c r="CI337"/>
  <c r="CJ337" s="1"/>
  <c r="CG337"/>
  <c r="CH337" s="1"/>
  <c r="CE337"/>
  <c r="CF337" s="1"/>
  <c r="CC337"/>
  <c r="CD337" s="1"/>
  <c r="CA337"/>
  <c r="CB337" s="1"/>
  <c r="CM336"/>
  <c r="CN336" s="1"/>
  <c r="CK336"/>
  <c r="CL336" s="1"/>
  <c r="CI336"/>
  <c r="CJ336" s="1"/>
  <c r="CG336"/>
  <c r="CH336" s="1"/>
  <c r="CE336"/>
  <c r="CF336" s="1"/>
  <c r="CC336"/>
  <c r="CD336" s="1"/>
  <c r="CA336"/>
  <c r="CB336" s="1"/>
  <c r="CM335"/>
  <c r="CN335" s="1"/>
  <c r="CK335"/>
  <c r="CL335" s="1"/>
  <c r="CI335"/>
  <c r="CJ335" s="1"/>
  <c r="CG335"/>
  <c r="CH335" s="1"/>
  <c r="CE335"/>
  <c r="CF335" s="1"/>
  <c r="CC335"/>
  <c r="CD335" s="1"/>
  <c r="CA335"/>
  <c r="CB335" s="1"/>
  <c r="CM334"/>
  <c r="CN334" s="1"/>
  <c r="CK334"/>
  <c r="CL334" s="1"/>
  <c r="CI334"/>
  <c r="CJ334" s="1"/>
  <c r="CG334"/>
  <c r="CH334" s="1"/>
  <c r="CE334"/>
  <c r="CF334" s="1"/>
  <c r="CC334"/>
  <c r="CD334" s="1"/>
  <c r="CA334"/>
  <c r="CB334" s="1"/>
  <c r="CM333"/>
  <c r="CN333" s="1"/>
  <c r="CK333"/>
  <c r="CL333" s="1"/>
  <c r="CI333"/>
  <c r="CJ333" s="1"/>
  <c r="CG333"/>
  <c r="CH333" s="1"/>
  <c r="CE333"/>
  <c r="CF333" s="1"/>
  <c r="CC333"/>
  <c r="CD333" s="1"/>
  <c r="CA333"/>
  <c r="CB333" s="1"/>
  <c r="CM332"/>
  <c r="CN332" s="1"/>
  <c r="CK332"/>
  <c r="CL332" s="1"/>
  <c r="CI332"/>
  <c r="CJ332" s="1"/>
  <c r="CG332"/>
  <c r="CH332" s="1"/>
  <c r="CE332"/>
  <c r="CF332" s="1"/>
  <c r="CC332"/>
  <c r="CD332" s="1"/>
  <c r="CA332"/>
  <c r="CB332" s="1"/>
  <c r="CM331"/>
  <c r="CN331" s="1"/>
  <c r="CK331"/>
  <c r="CL331" s="1"/>
  <c r="CI331"/>
  <c r="CJ331" s="1"/>
  <c r="CG331"/>
  <c r="CH331" s="1"/>
  <c r="CE331"/>
  <c r="CF331" s="1"/>
  <c r="CC331"/>
  <c r="CD331" s="1"/>
  <c r="CA331"/>
  <c r="CB331" s="1"/>
  <c r="CM330"/>
  <c r="CN330" s="1"/>
  <c r="CK330"/>
  <c r="CL330" s="1"/>
  <c r="CI330"/>
  <c r="CJ330" s="1"/>
  <c r="CG330"/>
  <c r="CH330" s="1"/>
  <c r="CE330"/>
  <c r="CF330" s="1"/>
  <c r="CC330"/>
  <c r="CD330" s="1"/>
  <c r="CA330"/>
  <c r="CB330" s="1"/>
  <c r="CM329"/>
  <c r="CN329" s="1"/>
  <c r="CK329"/>
  <c r="CL329" s="1"/>
  <c r="CI329"/>
  <c r="CJ329" s="1"/>
  <c r="CG329"/>
  <c r="CH329" s="1"/>
  <c r="CE329"/>
  <c r="CF329" s="1"/>
  <c r="CC329"/>
  <c r="CD329" s="1"/>
  <c r="CA329"/>
  <c r="CB329" s="1"/>
  <c r="CM328"/>
  <c r="CN328" s="1"/>
  <c r="CK328"/>
  <c r="CL328" s="1"/>
  <c r="CI328"/>
  <c r="CJ328" s="1"/>
  <c r="CG328"/>
  <c r="CH328" s="1"/>
  <c r="CE328"/>
  <c r="CF328" s="1"/>
  <c r="CC328"/>
  <c r="CD328" s="1"/>
  <c r="CA328"/>
  <c r="CB328" s="1"/>
  <c r="CM327"/>
  <c r="CN327" s="1"/>
  <c r="CK327"/>
  <c r="CL327" s="1"/>
  <c r="CI327"/>
  <c r="CJ327" s="1"/>
  <c r="CG327"/>
  <c r="CH327" s="1"/>
  <c r="CE327"/>
  <c r="CF327" s="1"/>
  <c r="CC327"/>
  <c r="CD327" s="1"/>
  <c r="CA327"/>
  <c r="CB327" s="1"/>
  <c r="CM326"/>
  <c r="CN326" s="1"/>
  <c r="CK326"/>
  <c r="CL326" s="1"/>
  <c r="CI326"/>
  <c r="CJ326" s="1"/>
  <c r="CG326"/>
  <c r="CH326" s="1"/>
  <c r="CE326"/>
  <c r="CF326" s="1"/>
  <c r="CC326"/>
  <c r="CD326" s="1"/>
  <c r="CA326"/>
  <c r="CB326" s="1"/>
  <c r="CM325"/>
  <c r="CN325" s="1"/>
  <c r="CK325"/>
  <c r="CL325" s="1"/>
  <c r="CI325"/>
  <c r="CJ325" s="1"/>
  <c r="CG325"/>
  <c r="CH325" s="1"/>
  <c r="CE325"/>
  <c r="CF325" s="1"/>
  <c r="CC325"/>
  <c r="CD325" s="1"/>
  <c r="CA325"/>
  <c r="CB325" s="1"/>
  <c r="CM324"/>
  <c r="CN324" s="1"/>
  <c r="CK324"/>
  <c r="CL324" s="1"/>
  <c r="CI324"/>
  <c r="CJ324" s="1"/>
  <c r="CG324"/>
  <c r="CH324" s="1"/>
  <c r="CE324"/>
  <c r="CF324" s="1"/>
  <c r="CC324"/>
  <c r="CD324" s="1"/>
  <c r="CA324"/>
  <c r="CB324" s="1"/>
  <c r="CM323"/>
  <c r="CN323" s="1"/>
  <c r="CK323"/>
  <c r="CL323" s="1"/>
  <c r="CI323"/>
  <c r="CJ323" s="1"/>
  <c r="CG323"/>
  <c r="CH323" s="1"/>
  <c r="CE323"/>
  <c r="CF323" s="1"/>
  <c r="CC323"/>
  <c r="CD323" s="1"/>
  <c r="CA323"/>
  <c r="CB323" s="1"/>
  <c r="CM322"/>
  <c r="CN322" s="1"/>
  <c r="CK322"/>
  <c r="CL322" s="1"/>
  <c r="CI322"/>
  <c r="CJ322" s="1"/>
  <c r="CG322"/>
  <c r="CH322" s="1"/>
  <c r="CE322"/>
  <c r="CF322" s="1"/>
  <c r="CC322"/>
  <c r="CD322" s="1"/>
  <c r="CA322"/>
  <c r="CB322" s="1"/>
  <c r="CM321"/>
  <c r="CN321" s="1"/>
  <c r="CK321"/>
  <c r="CL321" s="1"/>
  <c r="CI321"/>
  <c r="CJ321" s="1"/>
  <c r="CG321"/>
  <c r="CH321" s="1"/>
  <c r="CE321"/>
  <c r="CF321" s="1"/>
  <c r="CC321"/>
  <c r="CD321" s="1"/>
  <c r="CA321"/>
  <c r="CB321" s="1"/>
  <c r="CM320"/>
  <c r="CN320" s="1"/>
  <c r="CK320"/>
  <c r="CL320" s="1"/>
  <c r="CI320"/>
  <c r="CJ320" s="1"/>
  <c r="CG320"/>
  <c r="CH320" s="1"/>
  <c r="CE320"/>
  <c r="CF320" s="1"/>
  <c r="CC320"/>
  <c r="CD320" s="1"/>
  <c r="CA320"/>
  <c r="CB320" s="1"/>
  <c r="CM319"/>
  <c r="CN319" s="1"/>
  <c r="CK319"/>
  <c r="CL319" s="1"/>
  <c r="CI319"/>
  <c r="CJ319" s="1"/>
  <c r="CG319"/>
  <c r="CH319" s="1"/>
  <c r="CE319"/>
  <c r="CF319" s="1"/>
  <c r="CC319"/>
  <c r="CD319" s="1"/>
  <c r="CA319"/>
  <c r="CB319" s="1"/>
  <c r="CM318"/>
  <c r="CN318" s="1"/>
  <c r="CK318"/>
  <c r="CL318" s="1"/>
  <c r="CI318"/>
  <c r="CJ318" s="1"/>
  <c r="CG318"/>
  <c r="CH318" s="1"/>
  <c r="CE318"/>
  <c r="CF318" s="1"/>
  <c r="CC318"/>
  <c r="CD318" s="1"/>
  <c r="CA318"/>
  <c r="CB318" s="1"/>
  <c r="CM317"/>
  <c r="CN317" s="1"/>
  <c r="CK317"/>
  <c r="CL317" s="1"/>
  <c r="CI317"/>
  <c r="CJ317" s="1"/>
  <c r="CG317"/>
  <c r="CH317" s="1"/>
  <c r="CE317"/>
  <c r="CF317" s="1"/>
  <c r="CC317"/>
  <c r="CD317" s="1"/>
  <c r="CA317"/>
  <c r="CB317" s="1"/>
  <c r="CM316"/>
  <c r="CN316" s="1"/>
  <c r="CK316"/>
  <c r="CL316" s="1"/>
  <c r="CI316"/>
  <c r="CJ316" s="1"/>
  <c r="CG316"/>
  <c r="CH316" s="1"/>
  <c r="CE316"/>
  <c r="CF316" s="1"/>
  <c r="CC316"/>
  <c r="CD316" s="1"/>
  <c r="CA316"/>
  <c r="CB316" s="1"/>
  <c r="CM315"/>
  <c r="CN315" s="1"/>
  <c r="CK315"/>
  <c r="CL315" s="1"/>
  <c r="CI315"/>
  <c r="CJ315" s="1"/>
  <c r="CG315"/>
  <c r="CH315" s="1"/>
  <c r="CE315"/>
  <c r="CF315" s="1"/>
  <c r="CC315"/>
  <c r="CD315" s="1"/>
  <c r="CA315"/>
  <c r="CB315" s="1"/>
  <c r="CM314"/>
  <c r="CN314" s="1"/>
  <c r="CK314"/>
  <c r="CL314" s="1"/>
  <c r="CI314"/>
  <c r="CJ314" s="1"/>
  <c r="CG314"/>
  <c r="CH314" s="1"/>
  <c r="CE314"/>
  <c r="CF314" s="1"/>
  <c r="CC314"/>
  <c r="CD314" s="1"/>
  <c r="CA314"/>
  <c r="CB314" s="1"/>
  <c r="CM313"/>
  <c r="CN313" s="1"/>
  <c r="CK313"/>
  <c r="CL313" s="1"/>
  <c r="CI313"/>
  <c r="CJ313" s="1"/>
  <c r="CG313"/>
  <c r="CH313" s="1"/>
  <c r="CE313"/>
  <c r="CF313" s="1"/>
  <c r="CC313"/>
  <c r="CD313" s="1"/>
  <c r="CA313"/>
  <c r="CB313" s="1"/>
  <c r="CM312"/>
  <c r="CN312" s="1"/>
  <c r="CK312"/>
  <c r="CL312" s="1"/>
  <c r="CI312"/>
  <c r="CJ312" s="1"/>
  <c r="CG312"/>
  <c r="CH312" s="1"/>
  <c r="CE312"/>
  <c r="CF312" s="1"/>
  <c r="CC312"/>
  <c r="CD312" s="1"/>
  <c r="CA312"/>
  <c r="CB312" s="1"/>
  <c r="CM311"/>
  <c r="CN311" s="1"/>
  <c r="CK311"/>
  <c r="CL311" s="1"/>
  <c r="CI311"/>
  <c r="CJ311" s="1"/>
  <c r="CG311"/>
  <c r="CH311" s="1"/>
  <c r="CE311"/>
  <c r="CF311" s="1"/>
  <c r="CC311"/>
  <c r="CD311" s="1"/>
  <c r="CA311"/>
  <c r="CB311" s="1"/>
  <c r="CM310"/>
  <c r="CN310" s="1"/>
  <c r="CK310"/>
  <c r="CL310" s="1"/>
  <c r="CI310"/>
  <c r="CJ310" s="1"/>
  <c r="CG310"/>
  <c r="CH310" s="1"/>
  <c r="CE310"/>
  <c r="CF310" s="1"/>
  <c r="CC310"/>
  <c r="CD310" s="1"/>
  <c r="CA310"/>
  <c r="CB310" s="1"/>
  <c r="CM309"/>
  <c r="CN309" s="1"/>
  <c r="CK309"/>
  <c r="CL309" s="1"/>
  <c r="CI309"/>
  <c r="CJ309" s="1"/>
  <c r="CG309"/>
  <c r="CH309" s="1"/>
  <c r="CE309"/>
  <c r="CF309" s="1"/>
  <c r="CC309"/>
  <c r="CD309" s="1"/>
  <c r="CA309"/>
  <c r="CB309" s="1"/>
  <c r="CM308"/>
  <c r="CN308" s="1"/>
  <c r="CK308"/>
  <c r="CL308" s="1"/>
  <c r="CI308"/>
  <c r="CJ308" s="1"/>
  <c r="CG308"/>
  <c r="CH308" s="1"/>
  <c r="CE308"/>
  <c r="CF308" s="1"/>
  <c r="CC308"/>
  <c r="CD308" s="1"/>
  <c r="CA308"/>
  <c r="CB308" s="1"/>
  <c r="CM307"/>
  <c r="CN307" s="1"/>
  <c r="CK307"/>
  <c r="CL307" s="1"/>
  <c r="CI307"/>
  <c r="CJ307" s="1"/>
  <c r="CG307"/>
  <c r="CH307" s="1"/>
  <c r="CE307"/>
  <c r="CF307" s="1"/>
  <c r="CC307"/>
  <c r="CD307" s="1"/>
  <c r="CA307"/>
  <c r="CB307" s="1"/>
  <c r="CM306"/>
  <c r="CN306" s="1"/>
  <c r="CK306"/>
  <c r="CL306" s="1"/>
  <c r="CI306"/>
  <c r="CJ306" s="1"/>
  <c r="CG306"/>
  <c r="CH306" s="1"/>
  <c r="CE306"/>
  <c r="CF306" s="1"/>
  <c r="CC306"/>
  <c r="CD306" s="1"/>
  <c r="CA306"/>
  <c r="CB306" s="1"/>
  <c r="CM305"/>
  <c r="CN305" s="1"/>
  <c r="CK305"/>
  <c r="CL305" s="1"/>
  <c r="CI305"/>
  <c r="CJ305" s="1"/>
  <c r="CG305"/>
  <c r="CH305" s="1"/>
  <c r="CE305"/>
  <c r="CF305" s="1"/>
  <c r="CC305"/>
  <c r="CD305" s="1"/>
  <c r="CA305"/>
  <c r="CB305" s="1"/>
  <c r="CM304"/>
  <c r="CN304" s="1"/>
  <c r="CK304"/>
  <c r="CL304" s="1"/>
  <c r="CI304"/>
  <c r="CJ304" s="1"/>
  <c r="CG304"/>
  <c r="CH304" s="1"/>
  <c r="CE304"/>
  <c r="CF304" s="1"/>
  <c r="CC304"/>
  <c r="CD304" s="1"/>
  <c r="CA304"/>
  <c r="CB304" s="1"/>
  <c r="CM303"/>
  <c r="CN303" s="1"/>
  <c r="CK303"/>
  <c r="CL303" s="1"/>
  <c r="CI303"/>
  <c r="CJ303" s="1"/>
  <c r="CG303"/>
  <c r="CH303" s="1"/>
  <c r="CE303"/>
  <c r="CF303" s="1"/>
  <c r="CC303"/>
  <c r="CD303" s="1"/>
  <c r="CA303"/>
  <c r="CB303" s="1"/>
  <c r="CM302"/>
  <c r="CN302" s="1"/>
  <c r="CK302"/>
  <c r="CL302" s="1"/>
  <c r="CI302"/>
  <c r="CJ302" s="1"/>
  <c r="CG302"/>
  <c r="CH302" s="1"/>
  <c r="CE302"/>
  <c r="CF302" s="1"/>
  <c r="CC302"/>
  <c r="CD302" s="1"/>
  <c r="CA302"/>
  <c r="CB302" s="1"/>
  <c r="CM301"/>
  <c r="CN301" s="1"/>
  <c r="CK301"/>
  <c r="CL301" s="1"/>
  <c r="CI301"/>
  <c r="CJ301" s="1"/>
  <c r="CG301"/>
  <c r="CH301" s="1"/>
  <c r="CE301"/>
  <c r="CF301" s="1"/>
  <c r="CC301"/>
  <c r="CD301" s="1"/>
  <c r="CA301"/>
  <c r="CB301" s="1"/>
  <c r="CM300"/>
  <c r="CN300" s="1"/>
  <c r="CK300"/>
  <c r="CL300" s="1"/>
  <c r="CI300"/>
  <c r="CJ300" s="1"/>
  <c r="CG300"/>
  <c r="CH300" s="1"/>
  <c r="CE300"/>
  <c r="CF300" s="1"/>
  <c r="CC300"/>
  <c r="CD300" s="1"/>
  <c r="CA300"/>
  <c r="CB300" s="1"/>
  <c r="CM299"/>
  <c r="CN299" s="1"/>
  <c r="CK299"/>
  <c r="CL299" s="1"/>
  <c r="CI299"/>
  <c r="CJ299" s="1"/>
  <c r="CG299"/>
  <c r="CH299" s="1"/>
  <c r="CE299"/>
  <c r="CF299" s="1"/>
  <c r="CC299"/>
  <c r="CD299" s="1"/>
  <c r="CA299"/>
  <c r="CB299" s="1"/>
  <c r="CM298"/>
  <c r="CN298" s="1"/>
  <c r="CK298"/>
  <c r="CL298" s="1"/>
  <c r="CI298"/>
  <c r="CJ298" s="1"/>
  <c r="CG298"/>
  <c r="CH298" s="1"/>
  <c r="CE298"/>
  <c r="CF298" s="1"/>
  <c r="CC298"/>
  <c r="CD298" s="1"/>
  <c r="CA298"/>
  <c r="CB298" s="1"/>
  <c r="CM297"/>
  <c r="CN297" s="1"/>
  <c r="CK297"/>
  <c r="CL297" s="1"/>
  <c r="CI297"/>
  <c r="CJ297" s="1"/>
  <c r="CG297"/>
  <c r="CH297" s="1"/>
  <c r="CE297"/>
  <c r="CF297" s="1"/>
  <c r="CC297"/>
  <c r="CD297" s="1"/>
  <c r="CA297"/>
  <c r="CB297" s="1"/>
  <c r="CM296"/>
  <c r="CN296" s="1"/>
  <c r="CK296"/>
  <c r="CL296" s="1"/>
  <c r="CI296"/>
  <c r="CJ296" s="1"/>
  <c r="CG296"/>
  <c r="CH296" s="1"/>
  <c r="CE296"/>
  <c r="CF296" s="1"/>
  <c r="CC296"/>
  <c r="CD296" s="1"/>
  <c r="CA296"/>
  <c r="CB296" s="1"/>
  <c r="CM295"/>
  <c r="CN295" s="1"/>
  <c r="CK295"/>
  <c r="CL295" s="1"/>
  <c r="CI295"/>
  <c r="CJ295" s="1"/>
  <c r="CG295"/>
  <c r="CH295" s="1"/>
  <c r="CE295"/>
  <c r="CF295" s="1"/>
  <c r="CC295"/>
  <c r="CD295" s="1"/>
  <c r="CA295"/>
  <c r="CB295" s="1"/>
  <c r="CM294"/>
  <c r="CN294" s="1"/>
  <c r="CK294"/>
  <c r="CL294" s="1"/>
  <c r="CI294"/>
  <c r="CJ294" s="1"/>
  <c r="CG294"/>
  <c r="CH294" s="1"/>
  <c r="CE294"/>
  <c r="CF294" s="1"/>
  <c r="CC294"/>
  <c r="CD294" s="1"/>
  <c r="CA294"/>
  <c r="CB294" s="1"/>
  <c r="CM293"/>
  <c r="CN293" s="1"/>
  <c r="CK293"/>
  <c r="CL293" s="1"/>
  <c r="CI293"/>
  <c r="CJ293" s="1"/>
  <c r="CG293"/>
  <c r="CH293" s="1"/>
  <c r="CE293"/>
  <c r="CF293" s="1"/>
  <c r="CC293"/>
  <c r="CD293" s="1"/>
  <c r="CA293"/>
  <c r="CB293" s="1"/>
  <c r="CM292"/>
  <c r="CN292" s="1"/>
  <c r="CK292"/>
  <c r="CL292" s="1"/>
  <c r="CI292"/>
  <c r="CJ292" s="1"/>
  <c r="CG292"/>
  <c r="CH292" s="1"/>
  <c r="CE292"/>
  <c r="CF292" s="1"/>
  <c r="CC292"/>
  <c r="CD292" s="1"/>
  <c r="CA292"/>
  <c r="CB292" s="1"/>
  <c r="CM291"/>
  <c r="CN291" s="1"/>
  <c r="CK291"/>
  <c r="CL291" s="1"/>
  <c r="CI291"/>
  <c r="CJ291" s="1"/>
  <c r="CG291"/>
  <c r="CH291" s="1"/>
  <c r="CE291"/>
  <c r="CF291" s="1"/>
  <c r="CC291"/>
  <c r="CD291" s="1"/>
  <c r="CA291"/>
  <c r="CB291" s="1"/>
  <c r="CM290"/>
  <c r="CN290" s="1"/>
  <c r="CK290"/>
  <c r="CL290" s="1"/>
  <c r="CI290"/>
  <c r="CJ290" s="1"/>
  <c r="CG290"/>
  <c r="CH290" s="1"/>
  <c r="CE290"/>
  <c r="CF290" s="1"/>
  <c r="CC290"/>
  <c r="CD290" s="1"/>
  <c r="CA290"/>
  <c r="CB290" s="1"/>
  <c r="CM289"/>
  <c r="CN289" s="1"/>
  <c r="CK289"/>
  <c r="CL289" s="1"/>
  <c r="CI289"/>
  <c r="CJ289" s="1"/>
  <c r="CG289"/>
  <c r="CH289" s="1"/>
  <c r="CE289"/>
  <c r="CF289" s="1"/>
  <c r="CC289"/>
  <c r="CD289" s="1"/>
  <c r="CA289"/>
  <c r="CB289" s="1"/>
  <c r="CM288"/>
  <c r="CN288" s="1"/>
  <c r="CK288"/>
  <c r="CL288" s="1"/>
  <c r="CI288"/>
  <c r="CJ288" s="1"/>
  <c r="CG288"/>
  <c r="CH288" s="1"/>
  <c r="CE288"/>
  <c r="CF288" s="1"/>
  <c r="CC288"/>
  <c r="CD288" s="1"/>
  <c r="CA288"/>
  <c r="CB288" s="1"/>
  <c r="CM287"/>
  <c r="CN287" s="1"/>
  <c r="CK287"/>
  <c r="CL287" s="1"/>
  <c r="CI287"/>
  <c r="CJ287" s="1"/>
  <c r="CG287"/>
  <c r="CH287" s="1"/>
  <c r="CE287"/>
  <c r="CF287" s="1"/>
  <c r="CC287"/>
  <c r="CD287" s="1"/>
  <c r="CA287"/>
  <c r="CB287" s="1"/>
  <c r="CM286"/>
  <c r="CN286" s="1"/>
  <c r="CK286"/>
  <c r="CL286" s="1"/>
  <c r="CI286"/>
  <c r="CJ286" s="1"/>
  <c r="CG286"/>
  <c r="CH286" s="1"/>
  <c r="CE286"/>
  <c r="CF286" s="1"/>
  <c r="CC286"/>
  <c r="CD286" s="1"/>
  <c r="CA286"/>
  <c r="CB286" s="1"/>
  <c r="CM285"/>
  <c r="CN285" s="1"/>
  <c r="CK285"/>
  <c r="CL285" s="1"/>
  <c r="CI285"/>
  <c r="CJ285" s="1"/>
  <c r="CG285"/>
  <c r="CH285" s="1"/>
  <c r="CE285"/>
  <c r="CF285" s="1"/>
  <c r="CC285"/>
  <c r="CD285" s="1"/>
  <c r="CA285"/>
  <c r="CB285" s="1"/>
  <c r="CM284"/>
  <c r="CN284" s="1"/>
  <c r="CK284"/>
  <c r="CL284" s="1"/>
  <c r="CI284"/>
  <c r="CJ284" s="1"/>
  <c r="CG284"/>
  <c r="CH284" s="1"/>
  <c r="CE284"/>
  <c r="CF284" s="1"/>
  <c r="CC284"/>
  <c r="CD284" s="1"/>
  <c r="CA284"/>
  <c r="CB284" s="1"/>
  <c r="CM283"/>
  <c r="CN283" s="1"/>
  <c r="CK283"/>
  <c r="CL283" s="1"/>
  <c r="CI283"/>
  <c r="CJ283" s="1"/>
  <c r="CG283"/>
  <c r="CH283" s="1"/>
  <c r="CE283"/>
  <c r="CF283" s="1"/>
  <c r="CC283"/>
  <c r="CD283" s="1"/>
  <c r="CA283"/>
  <c r="CB283" s="1"/>
  <c r="CM282"/>
  <c r="CN282" s="1"/>
  <c r="CK282"/>
  <c r="CL282" s="1"/>
  <c r="CI282"/>
  <c r="CJ282" s="1"/>
  <c r="CG282"/>
  <c r="CH282" s="1"/>
  <c r="CE282"/>
  <c r="CF282" s="1"/>
  <c r="CC282"/>
  <c r="CD282" s="1"/>
  <c r="CA282"/>
  <c r="CB282" s="1"/>
  <c r="CM281"/>
  <c r="CN281" s="1"/>
  <c r="CK281"/>
  <c r="CL281" s="1"/>
  <c r="CI281"/>
  <c r="CJ281" s="1"/>
  <c r="CG281"/>
  <c r="CH281" s="1"/>
  <c r="CE281"/>
  <c r="CF281" s="1"/>
  <c r="CC281"/>
  <c r="CD281" s="1"/>
  <c r="CA281"/>
  <c r="CB281" s="1"/>
  <c r="CM280"/>
  <c r="CN280" s="1"/>
  <c r="CK280"/>
  <c r="CL280" s="1"/>
  <c r="CI280"/>
  <c r="CJ280" s="1"/>
  <c r="CG280"/>
  <c r="CH280" s="1"/>
  <c r="CE280"/>
  <c r="CF280" s="1"/>
  <c r="CC280"/>
  <c r="CD280" s="1"/>
  <c r="CA280"/>
  <c r="CB280" s="1"/>
  <c r="CM279"/>
  <c r="CN279" s="1"/>
  <c r="CK279"/>
  <c r="CL279" s="1"/>
  <c r="CI279"/>
  <c r="CJ279" s="1"/>
  <c r="CG279"/>
  <c r="CH279" s="1"/>
  <c r="CE279"/>
  <c r="CF279" s="1"/>
  <c r="CC279"/>
  <c r="CD279" s="1"/>
  <c r="CA279"/>
  <c r="CB279" s="1"/>
  <c r="CM278"/>
  <c r="CN278" s="1"/>
  <c r="CK278"/>
  <c r="CL278" s="1"/>
  <c r="CI278"/>
  <c r="CJ278" s="1"/>
  <c r="CG278"/>
  <c r="CH278" s="1"/>
  <c r="CE278"/>
  <c r="CF278" s="1"/>
  <c r="CC278"/>
  <c r="CD278" s="1"/>
  <c r="CA278"/>
  <c r="CB278" s="1"/>
  <c r="CM277"/>
  <c r="CN277" s="1"/>
  <c r="CK277"/>
  <c r="CL277" s="1"/>
  <c r="CI277"/>
  <c r="CJ277" s="1"/>
  <c r="CG277"/>
  <c r="CH277" s="1"/>
  <c r="CE277"/>
  <c r="CF277" s="1"/>
  <c r="CC277"/>
  <c r="CD277" s="1"/>
  <c r="CA277"/>
  <c r="CB277" s="1"/>
  <c r="CM276"/>
  <c r="CN276" s="1"/>
  <c r="CK276"/>
  <c r="CL276" s="1"/>
  <c r="CI276"/>
  <c r="CJ276" s="1"/>
  <c r="CG276"/>
  <c r="CH276" s="1"/>
  <c r="CE276"/>
  <c r="CF276" s="1"/>
  <c r="CC276"/>
  <c r="CD276" s="1"/>
  <c r="CA276"/>
  <c r="CB276" s="1"/>
  <c r="CM275"/>
  <c r="CN275" s="1"/>
  <c r="CK275"/>
  <c r="CL275" s="1"/>
  <c r="CI275"/>
  <c r="CJ275" s="1"/>
  <c r="CG275"/>
  <c r="CH275" s="1"/>
  <c r="CE275"/>
  <c r="CF275" s="1"/>
  <c r="CC275"/>
  <c r="CD275" s="1"/>
  <c r="CA275"/>
  <c r="CB275" s="1"/>
  <c r="CM274"/>
  <c r="CN274" s="1"/>
  <c r="CK274"/>
  <c r="CL274" s="1"/>
  <c r="CI274"/>
  <c r="CJ274" s="1"/>
  <c r="CG274"/>
  <c r="CH274" s="1"/>
  <c r="CE274"/>
  <c r="CF274" s="1"/>
  <c r="CC274"/>
  <c r="CD274" s="1"/>
  <c r="CA274"/>
  <c r="CB274" s="1"/>
  <c r="CM273"/>
  <c r="CN273" s="1"/>
  <c r="CK273"/>
  <c r="CL273" s="1"/>
  <c r="CI273"/>
  <c r="CJ273" s="1"/>
  <c r="CG273"/>
  <c r="CH273" s="1"/>
  <c r="CE273"/>
  <c r="CF273" s="1"/>
  <c r="CC273"/>
  <c r="CD273" s="1"/>
  <c r="CA273"/>
  <c r="CB273" s="1"/>
  <c r="CM272"/>
  <c r="CN272" s="1"/>
  <c r="CK272"/>
  <c r="CL272" s="1"/>
  <c r="CI272"/>
  <c r="CJ272" s="1"/>
  <c r="CG272"/>
  <c r="CH272" s="1"/>
  <c r="CE272"/>
  <c r="CF272" s="1"/>
  <c r="CC272"/>
  <c r="CD272" s="1"/>
  <c r="CA272"/>
  <c r="CB272" s="1"/>
  <c r="CM271"/>
  <c r="CN271" s="1"/>
  <c r="CK271"/>
  <c r="CL271" s="1"/>
  <c r="CI271"/>
  <c r="CJ271" s="1"/>
  <c r="CG271"/>
  <c r="CH271" s="1"/>
  <c r="CE271"/>
  <c r="CF271" s="1"/>
  <c r="CC271"/>
  <c r="CD271" s="1"/>
  <c r="CA271"/>
  <c r="CB271" s="1"/>
  <c r="CM270"/>
  <c r="CN270" s="1"/>
  <c r="CK270"/>
  <c r="CL270" s="1"/>
  <c r="CI270"/>
  <c r="CJ270" s="1"/>
  <c r="CG270"/>
  <c r="CH270" s="1"/>
  <c r="CE270"/>
  <c r="CF270" s="1"/>
  <c r="CC270"/>
  <c r="CD270" s="1"/>
  <c r="CA270"/>
  <c r="CB270" s="1"/>
  <c r="CM269"/>
  <c r="CN269" s="1"/>
  <c r="CK269"/>
  <c r="CL269" s="1"/>
  <c r="CI269"/>
  <c r="CJ269" s="1"/>
  <c r="CG269"/>
  <c r="CH269" s="1"/>
  <c r="CE269"/>
  <c r="CF269" s="1"/>
  <c r="CC269"/>
  <c r="CD269" s="1"/>
  <c r="CA269"/>
  <c r="CB269" s="1"/>
  <c r="CM268"/>
  <c r="CN268" s="1"/>
  <c r="CK268"/>
  <c r="CL268" s="1"/>
  <c r="CI268"/>
  <c r="CJ268" s="1"/>
  <c r="CG268"/>
  <c r="CH268" s="1"/>
  <c r="CE268"/>
  <c r="CF268" s="1"/>
  <c r="CC268"/>
  <c r="CD268" s="1"/>
  <c r="CA268"/>
  <c r="CB268" s="1"/>
  <c r="CM267"/>
  <c r="CN267" s="1"/>
  <c r="CK267"/>
  <c r="CL267" s="1"/>
  <c r="CI267"/>
  <c r="CJ267" s="1"/>
  <c r="CG267"/>
  <c r="CH267" s="1"/>
  <c r="CE267"/>
  <c r="CF267" s="1"/>
  <c r="CC267"/>
  <c r="CD267" s="1"/>
  <c r="CA267"/>
  <c r="CB267" s="1"/>
  <c r="CM266"/>
  <c r="CN266" s="1"/>
  <c r="CK266"/>
  <c r="CL266" s="1"/>
  <c r="CI266"/>
  <c r="CJ266" s="1"/>
  <c r="CG266"/>
  <c r="CH266" s="1"/>
  <c r="CE266"/>
  <c r="CF266" s="1"/>
  <c r="CC266"/>
  <c r="CD266" s="1"/>
  <c r="CA266"/>
  <c r="CB266" s="1"/>
  <c r="CM265"/>
  <c r="CN265" s="1"/>
  <c r="CK265"/>
  <c r="CL265" s="1"/>
  <c r="CI265"/>
  <c r="CJ265" s="1"/>
  <c r="CG265"/>
  <c r="CH265" s="1"/>
  <c r="CE265"/>
  <c r="CF265" s="1"/>
  <c r="CC265"/>
  <c r="CD265" s="1"/>
  <c r="CA265"/>
  <c r="CB265" s="1"/>
  <c r="CM264"/>
  <c r="CN264" s="1"/>
  <c r="CK264"/>
  <c r="CL264" s="1"/>
  <c r="CI264"/>
  <c r="CJ264" s="1"/>
  <c r="CG264"/>
  <c r="CH264" s="1"/>
  <c r="CE264"/>
  <c r="CF264" s="1"/>
  <c r="CC264"/>
  <c r="CD264" s="1"/>
  <c r="CA264"/>
  <c r="CB264" s="1"/>
  <c r="CM263"/>
  <c r="CN263" s="1"/>
  <c r="CK263"/>
  <c r="CL263" s="1"/>
  <c r="CI263"/>
  <c r="CJ263" s="1"/>
  <c r="CG263"/>
  <c r="CH263" s="1"/>
  <c r="CE263"/>
  <c r="CF263" s="1"/>
  <c r="CC263"/>
  <c r="CD263" s="1"/>
  <c r="CA263"/>
  <c r="CB263" s="1"/>
  <c r="CM262"/>
  <c r="CN262" s="1"/>
  <c r="CK262"/>
  <c r="CL262" s="1"/>
  <c r="CI262"/>
  <c r="CJ262" s="1"/>
  <c r="CG262"/>
  <c r="CH262" s="1"/>
  <c r="CE262"/>
  <c r="CF262" s="1"/>
  <c r="CC262"/>
  <c r="CD262" s="1"/>
  <c r="CA262"/>
  <c r="CB262" s="1"/>
  <c r="CM261"/>
  <c r="CN261" s="1"/>
  <c r="CK261"/>
  <c r="CL261" s="1"/>
  <c r="CI261"/>
  <c r="CJ261" s="1"/>
  <c r="CG261"/>
  <c r="CH261" s="1"/>
  <c r="CE261"/>
  <c r="CF261" s="1"/>
  <c r="CC261"/>
  <c r="CD261" s="1"/>
  <c r="CA261"/>
  <c r="CB261" s="1"/>
  <c r="CM260"/>
  <c r="CN260" s="1"/>
  <c r="CK260"/>
  <c r="CL260" s="1"/>
  <c r="CI260"/>
  <c r="CJ260" s="1"/>
  <c r="CG260"/>
  <c r="CH260" s="1"/>
  <c r="CE260"/>
  <c r="CF260" s="1"/>
  <c r="CC260"/>
  <c r="CD260" s="1"/>
  <c r="CA260"/>
  <c r="CB260" s="1"/>
  <c r="CM259"/>
  <c r="CN259" s="1"/>
  <c r="CK259"/>
  <c r="CL259" s="1"/>
  <c r="CI259"/>
  <c r="CJ259" s="1"/>
  <c r="CG259"/>
  <c r="CH259" s="1"/>
  <c r="CE259"/>
  <c r="CF259" s="1"/>
  <c r="CC259"/>
  <c r="CD259" s="1"/>
  <c r="CA259"/>
  <c r="CB259" s="1"/>
  <c r="CM258"/>
  <c r="CN258" s="1"/>
  <c r="CK258"/>
  <c r="CL258" s="1"/>
  <c r="CI258"/>
  <c r="CJ258" s="1"/>
  <c r="CG258"/>
  <c r="CH258" s="1"/>
  <c r="CE258"/>
  <c r="CF258" s="1"/>
  <c r="CC258"/>
  <c r="CD258" s="1"/>
  <c r="CA258"/>
  <c r="CB258" s="1"/>
  <c r="CM257"/>
  <c r="CN257" s="1"/>
  <c r="CK257"/>
  <c r="CL257" s="1"/>
  <c r="CI257"/>
  <c r="CJ257" s="1"/>
  <c r="CG257"/>
  <c r="CH257" s="1"/>
  <c r="CE257"/>
  <c r="CF257" s="1"/>
  <c r="CC257"/>
  <c r="CD257" s="1"/>
  <c r="CA257"/>
  <c r="CB257" s="1"/>
  <c r="CM256"/>
  <c r="CN256" s="1"/>
  <c r="CK256"/>
  <c r="CL256" s="1"/>
  <c r="CI256"/>
  <c r="CJ256" s="1"/>
  <c r="CG256"/>
  <c r="CH256" s="1"/>
  <c r="CE256"/>
  <c r="CF256" s="1"/>
  <c r="CC256"/>
  <c r="CD256" s="1"/>
  <c r="CA256"/>
  <c r="CB256" s="1"/>
  <c r="CM255"/>
  <c r="CN255" s="1"/>
  <c r="CK255"/>
  <c r="CL255" s="1"/>
  <c r="CI255"/>
  <c r="CJ255" s="1"/>
  <c r="CG255"/>
  <c r="CH255" s="1"/>
  <c r="CE255"/>
  <c r="CF255" s="1"/>
  <c r="CC255"/>
  <c r="CD255" s="1"/>
  <c r="CA255"/>
  <c r="CB255" s="1"/>
  <c r="CM254"/>
  <c r="CN254" s="1"/>
  <c r="CK254"/>
  <c r="CL254" s="1"/>
  <c r="CI254"/>
  <c r="CJ254" s="1"/>
  <c r="CG254"/>
  <c r="CH254" s="1"/>
  <c r="CE254"/>
  <c r="CF254" s="1"/>
  <c r="CC254"/>
  <c r="CD254" s="1"/>
  <c r="CA254"/>
  <c r="CB254" s="1"/>
  <c r="CM253"/>
  <c r="CN253" s="1"/>
  <c r="CK253"/>
  <c r="CL253" s="1"/>
  <c r="CI253"/>
  <c r="CJ253" s="1"/>
  <c r="CG253"/>
  <c r="CH253" s="1"/>
  <c r="CE253"/>
  <c r="CF253" s="1"/>
  <c r="CC253"/>
  <c r="CD253" s="1"/>
  <c r="CA253"/>
  <c r="CB253" s="1"/>
  <c r="CM252"/>
  <c r="CN252" s="1"/>
  <c r="CK252"/>
  <c r="CL252" s="1"/>
  <c r="CI252"/>
  <c r="CJ252" s="1"/>
  <c r="CG252"/>
  <c r="CH252" s="1"/>
  <c r="CE252"/>
  <c r="CF252" s="1"/>
  <c r="CC252"/>
  <c r="CD252" s="1"/>
  <c r="CA252"/>
  <c r="CB252" s="1"/>
  <c r="CM251"/>
  <c r="CN251" s="1"/>
  <c r="CK251"/>
  <c r="CL251" s="1"/>
  <c r="CI251"/>
  <c r="CJ251" s="1"/>
  <c r="CG251"/>
  <c r="CH251" s="1"/>
  <c r="CE251"/>
  <c r="CF251" s="1"/>
  <c r="CC251"/>
  <c r="CD251" s="1"/>
  <c r="CA251"/>
  <c r="CB251" s="1"/>
  <c r="CM250"/>
  <c r="CN250" s="1"/>
  <c r="CK250"/>
  <c r="CL250" s="1"/>
  <c r="CI250"/>
  <c r="CJ250" s="1"/>
  <c r="CG250"/>
  <c r="CH250" s="1"/>
  <c r="CE250"/>
  <c r="CF250" s="1"/>
  <c r="CC250"/>
  <c r="CD250" s="1"/>
  <c r="CA250"/>
  <c r="CB250" s="1"/>
  <c r="CM249"/>
  <c r="CN249" s="1"/>
  <c r="CK249"/>
  <c r="CL249" s="1"/>
  <c r="CI249"/>
  <c r="CJ249" s="1"/>
  <c r="CG249"/>
  <c r="CH249" s="1"/>
  <c r="CE249"/>
  <c r="CF249" s="1"/>
  <c r="CC249"/>
  <c r="CD249" s="1"/>
  <c r="CA249"/>
  <c r="CB249" s="1"/>
  <c r="CM248"/>
  <c r="CN248" s="1"/>
  <c r="CK248"/>
  <c r="CL248" s="1"/>
  <c r="CI248"/>
  <c r="CJ248" s="1"/>
  <c r="CG248"/>
  <c r="CH248" s="1"/>
  <c r="CE248"/>
  <c r="CF248" s="1"/>
  <c r="CC248"/>
  <c r="CD248" s="1"/>
  <c r="CA248"/>
  <c r="CB248" s="1"/>
  <c r="CM247"/>
  <c r="CN247" s="1"/>
  <c r="CK247"/>
  <c r="CL247" s="1"/>
  <c r="CI247"/>
  <c r="CJ247" s="1"/>
  <c r="CG247"/>
  <c r="CH247" s="1"/>
  <c r="CE247"/>
  <c r="CF247" s="1"/>
  <c r="CC247"/>
  <c r="CD247" s="1"/>
  <c r="CA247"/>
  <c r="CB247" s="1"/>
  <c r="CM246"/>
  <c r="CN246" s="1"/>
  <c r="CK246"/>
  <c r="CL246" s="1"/>
  <c r="CI246"/>
  <c r="CJ246" s="1"/>
  <c r="CG246"/>
  <c r="CH246" s="1"/>
  <c r="CE246"/>
  <c r="CF246" s="1"/>
  <c r="CC246"/>
  <c r="CD246" s="1"/>
  <c r="CA246"/>
  <c r="CB246" s="1"/>
  <c r="CM245"/>
  <c r="CN245" s="1"/>
  <c r="CK245"/>
  <c r="CL245" s="1"/>
  <c r="CI245"/>
  <c r="CJ245" s="1"/>
  <c r="CG245"/>
  <c r="CH245" s="1"/>
  <c r="CE245"/>
  <c r="CF245" s="1"/>
  <c r="CC245"/>
  <c r="CD245" s="1"/>
  <c r="CA245"/>
  <c r="CB245" s="1"/>
  <c r="CM244"/>
  <c r="CN244" s="1"/>
  <c r="CK244"/>
  <c r="CL244" s="1"/>
  <c r="CI244"/>
  <c r="CJ244" s="1"/>
  <c r="CG244"/>
  <c r="CH244" s="1"/>
  <c r="CE244"/>
  <c r="CF244" s="1"/>
  <c r="CC244"/>
  <c r="CD244" s="1"/>
  <c r="CA244"/>
  <c r="CB244" s="1"/>
  <c r="CM243"/>
  <c r="CN243" s="1"/>
  <c r="CK243"/>
  <c r="CL243" s="1"/>
  <c r="CI243"/>
  <c r="CJ243" s="1"/>
  <c r="CG243"/>
  <c r="CH243" s="1"/>
  <c r="CE243"/>
  <c r="CF243" s="1"/>
  <c r="CC243"/>
  <c r="CD243" s="1"/>
  <c r="CA243"/>
  <c r="CB243" s="1"/>
  <c r="CM242"/>
  <c r="CN242" s="1"/>
  <c r="CK242"/>
  <c r="CL242" s="1"/>
  <c r="CI242"/>
  <c r="CJ242" s="1"/>
  <c r="CG242"/>
  <c r="CH242" s="1"/>
  <c r="CE242"/>
  <c r="CF242" s="1"/>
  <c r="CC242"/>
  <c r="CD242" s="1"/>
  <c r="CA242"/>
  <c r="CB242" s="1"/>
  <c r="CM241"/>
  <c r="CN241" s="1"/>
  <c r="CK241"/>
  <c r="CL241" s="1"/>
  <c r="CI241"/>
  <c r="CJ241" s="1"/>
  <c r="CG241"/>
  <c r="CH241" s="1"/>
  <c r="CE241"/>
  <c r="CF241" s="1"/>
  <c r="CC241"/>
  <c r="CD241" s="1"/>
  <c r="CA241"/>
  <c r="CB241" s="1"/>
  <c r="CM240"/>
  <c r="CN240" s="1"/>
  <c r="CK240"/>
  <c r="CL240" s="1"/>
  <c r="CI240"/>
  <c r="CJ240" s="1"/>
  <c r="CG240"/>
  <c r="CH240" s="1"/>
  <c r="CE240"/>
  <c r="CF240" s="1"/>
  <c r="CC240"/>
  <c r="CD240" s="1"/>
  <c r="CA240"/>
  <c r="CB240" s="1"/>
  <c r="CM239"/>
  <c r="CN239" s="1"/>
  <c r="CK239"/>
  <c r="CL239" s="1"/>
  <c r="CI239"/>
  <c r="CJ239" s="1"/>
  <c r="CG239"/>
  <c r="CH239" s="1"/>
  <c r="CE239"/>
  <c r="CF239" s="1"/>
  <c r="CC239"/>
  <c r="CD239" s="1"/>
  <c r="CA239"/>
  <c r="CB239" s="1"/>
  <c r="CM238"/>
  <c r="CN238" s="1"/>
  <c r="CK238"/>
  <c r="CL238" s="1"/>
  <c r="CI238"/>
  <c r="CJ238" s="1"/>
  <c r="CG238"/>
  <c r="CH238" s="1"/>
  <c r="CE238"/>
  <c r="CF238" s="1"/>
  <c r="CC238"/>
  <c r="CD238" s="1"/>
  <c r="CA238"/>
  <c r="CB238" s="1"/>
  <c r="CM237"/>
  <c r="CN237" s="1"/>
  <c r="CK237"/>
  <c r="CL237" s="1"/>
  <c r="CI237"/>
  <c r="CJ237" s="1"/>
  <c r="CG237"/>
  <c r="CH237" s="1"/>
  <c r="CE237"/>
  <c r="CF237" s="1"/>
  <c r="CC237"/>
  <c r="CD237" s="1"/>
  <c r="CA237"/>
  <c r="CB237" s="1"/>
  <c r="CM236"/>
  <c r="CN236" s="1"/>
  <c r="CK236"/>
  <c r="CL236" s="1"/>
  <c r="CI236"/>
  <c r="CJ236" s="1"/>
  <c r="CG236"/>
  <c r="CH236" s="1"/>
  <c r="CE236"/>
  <c r="CF236" s="1"/>
  <c r="CC236"/>
  <c r="CD236" s="1"/>
  <c r="CA236"/>
  <c r="CB236" s="1"/>
  <c r="CM235"/>
  <c r="CN235" s="1"/>
  <c r="CK235"/>
  <c r="CL235" s="1"/>
  <c r="CI235"/>
  <c r="CJ235" s="1"/>
  <c r="CG235"/>
  <c r="CH235" s="1"/>
  <c r="CE235"/>
  <c r="CF235" s="1"/>
  <c r="CC235"/>
  <c r="CD235" s="1"/>
  <c r="CA235"/>
  <c r="CB235" s="1"/>
  <c r="CM234"/>
  <c r="CN234" s="1"/>
  <c r="CK234"/>
  <c r="CL234" s="1"/>
  <c r="CI234"/>
  <c r="CJ234" s="1"/>
  <c r="CG234"/>
  <c r="CH234" s="1"/>
  <c r="CE234"/>
  <c r="CF234" s="1"/>
  <c r="CC234"/>
  <c r="CD234" s="1"/>
  <c r="CA234"/>
  <c r="CB234" s="1"/>
  <c r="CM233"/>
  <c r="CN233" s="1"/>
  <c r="CK233"/>
  <c r="CL233" s="1"/>
  <c r="CI233"/>
  <c r="CJ233" s="1"/>
  <c r="CG233"/>
  <c r="CH233" s="1"/>
  <c r="CE233"/>
  <c r="CF233" s="1"/>
  <c r="CC233"/>
  <c r="CD233" s="1"/>
  <c r="CA233"/>
  <c r="CB233" s="1"/>
  <c r="CM232"/>
  <c r="CN232" s="1"/>
  <c r="CK232"/>
  <c r="CL232" s="1"/>
  <c r="CI232"/>
  <c r="CJ232" s="1"/>
  <c r="CG232"/>
  <c r="CH232" s="1"/>
  <c r="CE232"/>
  <c r="CF232" s="1"/>
  <c r="CC232"/>
  <c r="CD232" s="1"/>
  <c r="CA232"/>
  <c r="CB232" s="1"/>
  <c r="CM231"/>
  <c r="CN231" s="1"/>
  <c r="CK231"/>
  <c r="CL231" s="1"/>
  <c r="CI231"/>
  <c r="CJ231" s="1"/>
  <c r="CG231"/>
  <c r="CH231" s="1"/>
  <c r="CE231"/>
  <c r="CF231" s="1"/>
  <c r="CC231"/>
  <c r="CD231" s="1"/>
  <c r="CA231"/>
  <c r="CB231" s="1"/>
  <c r="CM230"/>
  <c r="CN230" s="1"/>
  <c r="CK230"/>
  <c r="CL230" s="1"/>
  <c r="CI230"/>
  <c r="CJ230" s="1"/>
  <c r="CG230"/>
  <c r="CH230" s="1"/>
  <c r="CE230"/>
  <c r="CF230" s="1"/>
  <c r="CC230"/>
  <c r="CD230" s="1"/>
  <c r="CA230"/>
  <c r="CB230" s="1"/>
  <c r="CM229"/>
  <c r="CN229" s="1"/>
  <c r="CK229"/>
  <c r="CL229" s="1"/>
  <c r="CI229"/>
  <c r="CJ229" s="1"/>
  <c r="CG229"/>
  <c r="CH229" s="1"/>
  <c r="CE229"/>
  <c r="CF229" s="1"/>
  <c r="CC229"/>
  <c r="CD229" s="1"/>
  <c r="CA229"/>
  <c r="CB229" s="1"/>
  <c r="CM228"/>
  <c r="CN228" s="1"/>
  <c r="CK228"/>
  <c r="CL228" s="1"/>
  <c r="CI228"/>
  <c r="CJ228" s="1"/>
  <c r="CG228"/>
  <c r="CH228" s="1"/>
  <c r="CE228"/>
  <c r="CF228" s="1"/>
  <c r="CC228"/>
  <c r="CD228" s="1"/>
  <c r="CA228"/>
  <c r="CB228" s="1"/>
  <c r="CM227"/>
  <c r="CN227" s="1"/>
  <c r="CK227"/>
  <c r="CL227" s="1"/>
  <c r="CI227"/>
  <c r="CJ227" s="1"/>
  <c r="CG227"/>
  <c r="CH227" s="1"/>
  <c r="CE227"/>
  <c r="CF227" s="1"/>
  <c r="CC227"/>
  <c r="CD227" s="1"/>
  <c r="CA227"/>
  <c r="CB227" s="1"/>
  <c r="CM226"/>
  <c r="CN226" s="1"/>
  <c r="CK226"/>
  <c r="CL226" s="1"/>
  <c r="CI226"/>
  <c r="CJ226" s="1"/>
  <c r="CG226"/>
  <c r="CH226" s="1"/>
  <c r="CE226"/>
  <c r="CF226" s="1"/>
  <c r="CC226"/>
  <c r="CD226" s="1"/>
  <c r="CA226"/>
  <c r="CB226" s="1"/>
  <c r="CM225"/>
  <c r="CN225" s="1"/>
  <c r="CK225"/>
  <c r="CL225" s="1"/>
  <c r="CI225"/>
  <c r="CJ225" s="1"/>
  <c r="CG225"/>
  <c r="CH225" s="1"/>
  <c r="CE225"/>
  <c r="CF225" s="1"/>
  <c r="CC225"/>
  <c r="CD225" s="1"/>
  <c r="CA225"/>
  <c r="CB225" s="1"/>
  <c r="CM224"/>
  <c r="CN224" s="1"/>
  <c r="CK224"/>
  <c r="CL224" s="1"/>
  <c r="CI224"/>
  <c r="CJ224" s="1"/>
  <c r="CG224"/>
  <c r="CH224" s="1"/>
  <c r="CE224"/>
  <c r="CF224" s="1"/>
  <c r="CC224"/>
  <c r="CD224" s="1"/>
  <c r="CA224"/>
  <c r="CB224" s="1"/>
  <c r="CM223"/>
  <c r="CN223" s="1"/>
  <c r="CK223"/>
  <c r="CL223" s="1"/>
  <c r="CI223"/>
  <c r="CJ223" s="1"/>
  <c r="CG223"/>
  <c r="CH223" s="1"/>
  <c r="CE223"/>
  <c r="CF223" s="1"/>
  <c r="CC223"/>
  <c r="CD223" s="1"/>
  <c r="CA223"/>
  <c r="CB223" s="1"/>
  <c r="CM222"/>
  <c r="CN222" s="1"/>
  <c r="CK222"/>
  <c r="CL222" s="1"/>
  <c r="CI222"/>
  <c r="CJ222" s="1"/>
  <c r="CG222"/>
  <c r="CH222" s="1"/>
  <c r="CE222"/>
  <c r="CF222" s="1"/>
  <c r="CC222"/>
  <c r="CD222" s="1"/>
  <c r="CA222"/>
  <c r="CB222" s="1"/>
  <c r="CM221"/>
  <c r="CN221" s="1"/>
  <c r="CK221"/>
  <c r="CL221" s="1"/>
  <c r="CI221"/>
  <c r="CJ221" s="1"/>
  <c r="CG221"/>
  <c r="CH221" s="1"/>
  <c r="CE221"/>
  <c r="CF221" s="1"/>
  <c r="CC221"/>
  <c r="CD221" s="1"/>
  <c r="CA221"/>
  <c r="CB221" s="1"/>
  <c r="CM220"/>
  <c r="CN220" s="1"/>
  <c r="CK220"/>
  <c r="CL220" s="1"/>
  <c r="CI220"/>
  <c r="CJ220" s="1"/>
  <c r="CG220"/>
  <c r="CH220" s="1"/>
  <c r="CE220"/>
  <c r="CF220" s="1"/>
  <c r="CC220"/>
  <c r="CD220" s="1"/>
  <c r="CA220"/>
  <c r="CB220" s="1"/>
  <c r="CM219"/>
  <c r="CN219" s="1"/>
  <c r="CK219"/>
  <c r="CL219" s="1"/>
  <c r="CI219"/>
  <c r="CJ219" s="1"/>
  <c r="CG219"/>
  <c r="CH219" s="1"/>
  <c r="CE219"/>
  <c r="CF219" s="1"/>
  <c r="CC219"/>
  <c r="CD219" s="1"/>
  <c r="CA219"/>
  <c r="CB219" s="1"/>
  <c r="CM218"/>
  <c r="CN218" s="1"/>
  <c r="CK218"/>
  <c r="CL218" s="1"/>
  <c r="CI218"/>
  <c r="CJ218" s="1"/>
  <c r="CG218"/>
  <c r="CH218" s="1"/>
  <c r="CE218"/>
  <c r="CF218" s="1"/>
  <c r="CC218"/>
  <c r="CD218" s="1"/>
  <c r="CA218"/>
  <c r="CB218" s="1"/>
  <c r="CM217"/>
  <c r="CN217" s="1"/>
  <c r="CK217"/>
  <c r="CL217" s="1"/>
  <c r="CI217"/>
  <c r="CJ217" s="1"/>
  <c r="CG217"/>
  <c r="CH217" s="1"/>
  <c r="CE217"/>
  <c r="CF217" s="1"/>
  <c r="CC217"/>
  <c r="CD217" s="1"/>
  <c r="CA217"/>
  <c r="CB217" s="1"/>
  <c r="CM216"/>
  <c r="CN216" s="1"/>
  <c r="CK216"/>
  <c r="CL216" s="1"/>
  <c r="CI216"/>
  <c r="CJ216" s="1"/>
  <c r="CG216"/>
  <c r="CH216" s="1"/>
  <c r="CE216"/>
  <c r="CF216" s="1"/>
  <c r="CC216"/>
  <c r="CD216" s="1"/>
  <c r="CA216"/>
  <c r="CB216" s="1"/>
  <c r="CM215"/>
  <c r="CN215" s="1"/>
  <c r="CK215"/>
  <c r="CL215" s="1"/>
  <c r="CI215"/>
  <c r="CJ215" s="1"/>
  <c r="CG215"/>
  <c r="CH215" s="1"/>
  <c r="CE215"/>
  <c r="CF215" s="1"/>
  <c r="CC215"/>
  <c r="CD215" s="1"/>
  <c r="CA215"/>
  <c r="CB215" s="1"/>
  <c r="CM214"/>
  <c r="CN214" s="1"/>
  <c r="CK214"/>
  <c r="CL214" s="1"/>
  <c r="CI214"/>
  <c r="CJ214" s="1"/>
  <c r="CG214"/>
  <c r="CH214" s="1"/>
  <c r="CE214"/>
  <c r="CF214" s="1"/>
  <c r="CC214"/>
  <c r="CD214" s="1"/>
  <c r="CA214"/>
  <c r="CB214" s="1"/>
  <c r="CM213"/>
  <c r="CN213" s="1"/>
  <c r="CK213"/>
  <c r="CL213" s="1"/>
  <c r="CI213"/>
  <c r="CJ213" s="1"/>
  <c r="CG213"/>
  <c r="CH213" s="1"/>
  <c r="CE213"/>
  <c r="CF213" s="1"/>
  <c r="CC213"/>
  <c r="CD213" s="1"/>
  <c r="CA213"/>
  <c r="CB213" s="1"/>
  <c r="CM212"/>
  <c r="CN212" s="1"/>
  <c r="CK212"/>
  <c r="CL212" s="1"/>
  <c r="CI212"/>
  <c r="CJ212" s="1"/>
  <c r="CG212"/>
  <c r="CH212" s="1"/>
  <c r="CE212"/>
  <c r="CF212" s="1"/>
  <c r="CC212"/>
  <c r="CD212" s="1"/>
  <c r="CA212"/>
  <c r="CB212" s="1"/>
  <c r="CM211"/>
  <c r="CN211" s="1"/>
  <c r="CK211"/>
  <c r="CL211" s="1"/>
  <c r="CI211"/>
  <c r="CJ211" s="1"/>
  <c r="CG211"/>
  <c r="CH211" s="1"/>
  <c r="CE211"/>
  <c r="CF211" s="1"/>
  <c r="CC211"/>
  <c r="CD211" s="1"/>
  <c r="CA211"/>
  <c r="CB211" s="1"/>
  <c r="CM210"/>
  <c r="CN210" s="1"/>
  <c r="CK210"/>
  <c r="CL210" s="1"/>
  <c r="CI210"/>
  <c r="CJ210" s="1"/>
  <c r="CG210"/>
  <c r="CH210" s="1"/>
  <c r="CE210"/>
  <c r="CF210" s="1"/>
  <c r="CC210"/>
  <c r="CD210" s="1"/>
  <c r="CA210"/>
  <c r="CB210" s="1"/>
  <c r="CM209"/>
  <c r="CN209" s="1"/>
  <c r="CK209"/>
  <c r="CL209" s="1"/>
  <c r="CI209"/>
  <c r="CJ209" s="1"/>
  <c r="CG209"/>
  <c r="CH209" s="1"/>
  <c r="CE209"/>
  <c r="CF209" s="1"/>
  <c r="CC209"/>
  <c r="CD209" s="1"/>
  <c r="CA209"/>
  <c r="CB209" s="1"/>
  <c r="CM208"/>
  <c r="CN208" s="1"/>
  <c r="CK208"/>
  <c r="CL208" s="1"/>
  <c r="CI208"/>
  <c r="CJ208" s="1"/>
  <c r="CG208"/>
  <c r="CH208" s="1"/>
  <c r="CE208"/>
  <c r="CF208" s="1"/>
  <c r="CC208"/>
  <c r="CD208" s="1"/>
  <c r="CA208"/>
  <c r="CB208" s="1"/>
  <c r="CM207"/>
  <c r="CN207" s="1"/>
  <c r="CK207"/>
  <c r="CL207" s="1"/>
  <c r="CI207"/>
  <c r="CJ207" s="1"/>
  <c r="CG207"/>
  <c r="CH207" s="1"/>
  <c r="CE207"/>
  <c r="CF207" s="1"/>
  <c r="CC207"/>
  <c r="CD207" s="1"/>
  <c r="CA207"/>
  <c r="CB207" s="1"/>
  <c r="CM206"/>
  <c r="CN206" s="1"/>
  <c r="CK206"/>
  <c r="CL206" s="1"/>
  <c r="CI206"/>
  <c r="CJ206" s="1"/>
  <c r="CG206"/>
  <c r="CH206" s="1"/>
  <c r="CE206"/>
  <c r="CF206" s="1"/>
  <c r="CC206"/>
  <c r="CD206" s="1"/>
  <c r="CA206"/>
  <c r="CB206" s="1"/>
  <c r="CM205"/>
  <c r="CN205" s="1"/>
  <c r="CK205"/>
  <c r="CL205" s="1"/>
  <c r="CI205"/>
  <c r="CJ205" s="1"/>
  <c r="CG205"/>
  <c r="CH205" s="1"/>
  <c r="CE205"/>
  <c r="CF205" s="1"/>
  <c r="CC205"/>
  <c r="CD205" s="1"/>
  <c r="CA205"/>
  <c r="CB205" s="1"/>
  <c r="CM204"/>
  <c r="CN204" s="1"/>
  <c r="CK204"/>
  <c r="CL204" s="1"/>
  <c r="CI204"/>
  <c r="CJ204" s="1"/>
  <c r="CG204"/>
  <c r="CH204" s="1"/>
  <c r="CE204"/>
  <c r="CF204" s="1"/>
  <c r="CC204"/>
  <c r="CD204" s="1"/>
  <c r="CA204"/>
  <c r="CB204" s="1"/>
  <c r="CM203"/>
  <c r="CN203" s="1"/>
  <c r="CK203"/>
  <c r="CL203" s="1"/>
  <c r="CI203"/>
  <c r="CJ203" s="1"/>
  <c r="CG203"/>
  <c r="CH203" s="1"/>
  <c r="CE203"/>
  <c r="CF203" s="1"/>
  <c r="CC203"/>
  <c r="CD203" s="1"/>
  <c r="CA203"/>
  <c r="CB203" s="1"/>
  <c r="CM202"/>
  <c r="CN202" s="1"/>
  <c r="CK202"/>
  <c r="CL202" s="1"/>
  <c r="CI202"/>
  <c r="CJ202" s="1"/>
  <c r="CG202"/>
  <c r="CH202" s="1"/>
  <c r="CE202"/>
  <c r="CF202" s="1"/>
  <c r="CC202"/>
  <c r="CD202" s="1"/>
  <c r="CA202"/>
  <c r="CB202" s="1"/>
  <c r="CM201"/>
  <c r="CN201" s="1"/>
  <c r="CK201"/>
  <c r="CL201" s="1"/>
  <c r="CI201"/>
  <c r="CJ201" s="1"/>
  <c r="CG201"/>
  <c r="CH201" s="1"/>
  <c r="CE201"/>
  <c r="CF201" s="1"/>
  <c r="CC201"/>
  <c r="CD201" s="1"/>
  <c r="CA201"/>
  <c r="CB201" s="1"/>
  <c r="CM200"/>
  <c r="CN200" s="1"/>
  <c r="CK200"/>
  <c r="CL200" s="1"/>
  <c r="CI200"/>
  <c r="CJ200" s="1"/>
  <c r="CG200"/>
  <c r="CH200" s="1"/>
  <c r="CE200"/>
  <c r="CF200" s="1"/>
  <c r="CC200"/>
  <c r="CD200" s="1"/>
  <c r="CA200"/>
  <c r="CB200" s="1"/>
  <c r="CM199"/>
  <c r="CN199" s="1"/>
  <c r="CK199"/>
  <c r="CL199" s="1"/>
  <c r="CI199"/>
  <c r="CJ199" s="1"/>
  <c r="CG199"/>
  <c r="CH199" s="1"/>
  <c r="CE199"/>
  <c r="CF199" s="1"/>
  <c r="CC199"/>
  <c r="CD199" s="1"/>
  <c r="CA199"/>
  <c r="CB199" s="1"/>
  <c r="CM198"/>
  <c r="CN198" s="1"/>
  <c r="CK198"/>
  <c r="CL198" s="1"/>
  <c r="CI198"/>
  <c r="CJ198" s="1"/>
  <c r="CG198"/>
  <c r="CH198" s="1"/>
  <c r="CE198"/>
  <c r="CF198" s="1"/>
  <c r="CC198"/>
  <c r="CD198" s="1"/>
  <c r="CA198"/>
  <c r="CB198" s="1"/>
  <c r="CM197"/>
  <c r="CN197" s="1"/>
  <c r="CK197"/>
  <c r="CL197" s="1"/>
  <c r="CI197"/>
  <c r="CJ197" s="1"/>
  <c r="CG197"/>
  <c r="CH197" s="1"/>
  <c r="CE197"/>
  <c r="CF197" s="1"/>
  <c r="CC197"/>
  <c r="CD197" s="1"/>
  <c r="CA197"/>
  <c r="CB197" s="1"/>
  <c r="CM196"/>
  <c r="CN196" s="1"/>
  <c r="CK196"/>
  <c r="CL196" s="1"/>
  <c r="CI196"/>
  <c r="CJ196" s="1"/>
  <c r="CG196"/>
  <c r="CH196" s="1"/>
  <c r="CE196"/>
  <c r="CF196" s="1"/>
  <c r="CC196"/>
  <c r="CD196" s="1"/>
  <c r="CA196"/>
  <c r="CB196" s="1"/>
  <c r="CM195"/>
  <c r="CN195" s="1"/>
  <c r="CK195"/>
  <c r="CL195" s="1"/>
  <c r="CI195"/>
  <c r="CJ195" s="1"/>
  <c r="CG195"/>
  <c r="CH195" s="1"/>
  <c r="CE195"/>
  <c r="CF195" s="1"/>
  <c r="CC195"/>
  <c r="CD195" s="1"/>
  <c r="CA195"/>
  <c r="CB195" s="1"/>
  <c r="CM194"/>
  <c r="CN194" s="1"/>
  <c r="CK194"/>
  <c r="CL194" s="1"/>
  <c r="CI194"/>
  <c r="CJ194" s="1"/>
  <c r="CG194"/>
  <c r="CH194" s="1"/>
  <c r="CE194"/>
  <c r="CF194" s="1"/>
  <c r="CC194"/>
  <c r="CD194" s="1"/>
  <c r="CA194"/>
  <c r="CB194" s="1"/>
  <c r="CM193"/>
  <c r="CN193" s="1"/>
  <c r="CK193"/>
  <c r="CL193" s="1"/>
  <c r="CI193"/>
  <c r="CJ193" s="1"/>
  <c r="CG193"/>
  <c r="CH193" s="1"/>
  <c r="CE193"/>
  <c r="CF193" s="1"/>
  <c r="CC193"/>
  <c r="CD193" s="1"/>
  <c r="CA193"/>
  <c r="CB193" s="1"/>
  <c r="CM192"/>
  <c r="CN192" s="1"/>
  <c r="CK192"/>
  <c r="CL192" s="1"/>
  <c r="CI192"/>
  <c r="CJ192" s="1"/>
  <c r="CG192"/>
  <c r="CH192" s="1"/>
  <c r="CE192"/>
  <c r="CF192" s="1"/>
  <c r="CC192"/>
  <c r="CD192" s="1"/>
  <c r="CA192"/>
  <c r="CB192" s="1"/>
  <c r="CM191"/>
  <c r="CN191" s="1"/>
  <c r="CK191"/>
  <c r="CL191" s="1"/>
  <c r="CI191"/>
  <c r="CJ191" s="1"/>
  <c r="CG191"/>
  <c r="CH191" s="1"/>
  <c r="CE191"/>
  <c r="CF191" s="1"/>
  <c r="CC191"/>
  <c r="CD191" s="1"/>
  <c r="CA191"/>
  <c r="CB191" s="1"/>
  <c r="CM190"/>
  <c r="CN190" s="1"/>
  <c r="CK190"/>
  <c r="CL190" s="1"/>
  <c r="CI190"/>
  <c r="CJ190" s="1"/>
  <c r="CG190"/>
  <c r="CH190" s="1"/>
  <c r="CE190"/>
  <c r="CF190" s="1"/>
  <c r="CC190"/>
  <c r="CD190" s="1"/>
  <c r="CA190"/>
  <c r="CB190" s="1"/>
  <c r="CM189"/>
  <c r="CN189" s="1"/>
  <c r="CK189"/>
  <c r="CL189" s="1"/>
  <c r="CI189"/>
  <c r="CJ189" s="1"/>
  <c r="CG189"/>
  <c r="CH189" s="1"/>
  <c r="CE189"/>
  <c r="CF189" s="1"/>
  <c r="CC189"/>
  <c r="CD189" s="1"/>
  <c r="CA189"/>
  <c r="CB189" s="1"/>
  <c r="CM188"/>
  <c r="CN188" s="1"/>
  <c r="CK188"/>
  <c r="CL188" s="1"/>
  <c r="CI188"/>
  <c r="CJ188" s="1"/>
  <c r="CG188"/>
  <c r="CH188" s="1"/>
  <c r="CE188"/>
  <c r="CF188" s="1"/>
  <c r="CC188"/>
  <c r="CD188" s="1"/>
  <c r="CA188"/>
  <c r="CB188" s="1"/>
  <c r="CM187"/>
  <c r="CN187" s="1"/>
  <c r="CK187"/>
  <c r="CL187" s="1"/>
  <c r="CI187"/>
  <c r="CJ187" s="1"/>
  <c r="CG187"/>
  <c r="CH187" s="1"/>
  <c r="CE187"/>
  <c r="CF187" s="1"/>
  <c r="CC187"/>
  <c r="CD187" s="1"/>
  <c r="CA187"/>
  <c r="CB187" s="1"/>
  <c r="CM186"/>
  <c r="CN186" s="1"/>
  <c r="CK186"/>
  <c r="CL186" s="1"/>
  <c r="CI186"/>
  <c r="CJ186" s="1"/>
  <c r="CG186"/>
  <c r="CH186" s="1"/>
  <c r="CE186"/>
  <c r="CF186" s="1"/>
  <c r="CC186"/>
  <c r="CD186" s="1"/>
  <c r="CA186"/>
  <c r="CB186" s="1"/>
  <c r="CM185"/>
  <c r="CN185" s="1"/>
  <c r="CK185"/>
  <c r="CL185" s="1"/>
  <c r="CI185"/>
  <c r="CJ185" s="1"/>
  <c r="CG185"/>
  <c r="CH185" s="1"/>
  <c r="CE185"/>
  <c r="CF185" s="1"/>
  <c r="CC185"/>
  <c r="CD185" s="1"/>
  <c r="CA185"/>
  <c r="CB185" s="1"/>
  <c r="CM184"/>
  <c r="CN184" s="1"/>
  <c r="CK184"/>
  <c r="CL184" s="1"/>
  <c r="CI184"/>
  <c r="CJ184" s="1"/>
  <c r="CG184"/>
  <c r="CH184" s="1"/>
  <c r="CE184"/>
  <c r="CF184" s="1"/>
  <c r="CC184"/>
  <c r="CD184" s="1"/>
  <c r="CA184"/>
  <c r="CB184" s="1"/>
  <c r="CM183"/>
  <c r="CN183" s="1"/>
  <c r="CK183"/>
  <c r="CL183" s="1"/>
  <c r="CI183"/>
  <c r="CJ183" s="1"/>
  <c r="CG183"/>
  <c r="CH183" s="1"/>
  <c r="CE183"/>
  <c r="CF183" s="1"/>
  <c r="CC183"/>
  <c r="CD183" s="1"/>
  <c r="CA183"/>
  <c r="CB183" s="1"/>
  <c r="CM182"/>
  <c r="CN182" s="1"/>
  <c r="CK182"/>
  <c r="CL182" s="1"/>
  <c r="CI182"/>
  <c r="CJ182" s="1"/>
  <c r="CG182"/>
  <c r="CH182" s="1"/>
  <c r="CE182"/>
  <c r="CF182" s="1"/>
  <c r="CC182"/>
  <c r="CD182" s="1"/>
  <c r="CA182"/>
  <c r="CB182" s="1"/>
  <c r="CM181"/>
  <c r="CN181" s="1"/>
  <c r="CK181"/>
  <c r="CL181" s="1"/>
  <c r="CI181"/>
  <c r="CJ181" s="1"/>
  <c r="CG181"/>
  <c r="CH181" s="1"/>
  <c r="CE181"/>
  <c r="CF181" s="1"/>
  <c r="CC181"/>
  <c r="CD181" s="1"/>
  <c r="CA181"/>
  <c r="CB181" s="1"/>
  <c r="CM180"/>
  <c r="CN180" s="1"/>
  <c r="CK180"/>
  <c r="CL180" s="1"/>
  <c r="CI180"/>
  <c r="CJ180" s="1"/>
  <c r="CG180"/>
  <c r="CH180" s="1"/>
  <c r="CE180"/>
  <c r="CF180" s="1"/>
  <c r="CC180"/>
  <c r="CD180" s="1"/>
  <c r="CA180"/>
  <c r="CB180" s="1"/>
  <c r="CM179"/>
  <c r="CN179" s="1"/>
  <c r="CK179"/>
  <c r="CL179" s="1"/>
  <c r="CI179"/>
  <c r="CJ179" s="1"/>
  <c r="CG179"/>
  <c r="CH179" s="1"/>
  <c r="CE179"/>
  <c r="CF179" s="1"/>
  <c r="CC179"/>
  <c r="CD179" s="1"/>
  <c r="CA179"/>
  <c r="CB179" s="1"/>
  <c r="CM178"/>
  <c r="CN178" s="1"/>
  <c r="CK178"/>
  <c r="CL178" s="1"/>
  <c r="CI178"/>
  <c r="CJ178" s="1"/>
  <c r="CG178"/>
  <c r="CH178" s="1"/>
  <c r="CE178"/>
  <c r="CF178" s="1"/>
  <c r="CC178"/>
  <c r="CD178" s="1"/>
  <c r="CA178"/>
  <c r="CB178" s="1"/>
  <c r="CM177"/>
  <c r="CN177" s="1"/>
  <c r="CK177"/>
  <c r="CL177" s="1"/>
  <c r="CI177"/>
  <c r="CJ177" s="1"/>
  <c r="CG177"/>
  <c r="CH177" s="1"/>
  <c r="CE177"/>
  <c r="CF177" s="1"/>
  <c r="CC177"/>
  <c r="CD177" s="1"/>
  <c r="CA177"/>
  <c r="CB177" s="1"/>
  <c r="CM176"/>
  <c r="CN176" s="1"/>
  <c r="CK176"/>
  <c r="CL176" s="1"/>
  <c r="CI176"/>
  <c r="CJ176" s="1"/>
  <c r="CG176"/>
  <c r="CH176" s="1"/>
  <c r="CE176"/>
  <c r="CF176" s="1"/>
  <c r="CC176"/>
  <c r="CD176" s="1"/>
  <c r="CA176"/>
  <c r="CB176" s="1"/>
  <c r="CM175"/>
  <c r="CN175" s="1"/>
  <c r="CK175"/>
  <c r="CL175" s="1"/>
  <c r="CI175"/>
  <c r="CJ175" s="1"/>
  <c r="CG175"/>
  <c r="CH175" s="1"/>
  <c r="CE175"/>
  <c r="CF175" s="1"/>
  <c r="CC175"/>
  <c r="CD175" s="1"/>
  <c r="CA175"/>
  <c r="CB175" s="1"/>
  <c r="CM174"/>
  <c r="CN174" s="1"/>
  <c r="CK174"/>
  <c r="CL174" s="1"/>
  <c r="CI174"/>
  <c r="CJ174" s="1"/>
  <c r="CG174"/>
  <c r="CH174" s="1"/>
  <c r="CE174"/>
  <c r="CF174" s="1"/>
  <c r="CC174"/>
  <c r="CD174" s="1"/>
  <c r="CA174"/>
  <c r="CB174" s="1"/>
  <c r="CM173"/>
  <c r="CN173" s="1"/>
  <c r="CK173"/>
  <c r="CL173" s="1"/>
  <c r="CI173"/>
  <c r="CJ173" s="1"/>
  <c r="CG173"/>
  <c r="CH173" s="1"/>
  <c r="CE173"/>
  <c r="CF173" s="1"/>
  <c r="CC173"/>
  <c r="CD173" s="1"/>
  <c r="CA173"/>
  <c r="CB173" s="1"/>
  <c r="CM172"/>
  <c r="CN172" s="1"/>
  <c r="CK172"/>
  <c r="CL172" s="1"/>
  <c r="CI172"/>
  <c r="CJ172" s="1"/>
  <c r="CG172"/>
  <c r="CH172" s="1"/>
  <c r="CE172"/>
  <c r="CF172" s="1"/>
  <c r="CC172"/>
  <c r="CD172" s="1"/>
  <c r="CA172"/>
  <c r="CB172" s="1"/>
  <c r="CM171"/>
  <c r="CN171" s="1"/>
  <c r="CK171"/>
  <c r="CL171" s="1"/>
  <c r="CI171"/>
  <c r="CJ171" s="1"/>
  <c r="CG171"/>
  <c r="CH171" s="1"/>
  <c r="CE171"/>
  <c r="CF171" s="1"/>
  <c r="CC171"/>
  <c r="CD171" s="1"/>
  <c r="CA171"/>
  <c r="CB171" s="1"/>
  <c r="CM170"/>
  <c r="CN170" s="1"/>
  <c r="CK170"/>
  <c r="CL170" s="1"/>
  <c r="CI170"/>
  <c r="CJ170" s="1"/>
  <c r="CG170"/>
  <c r="CH170" s="1"/>
  <c r="CE170"/>
  <c r="CF170" s="1"/>
  <c r="CC170"/>
  <c r="CD170" s="1"/>
  <c r="CA170"/>
  <c r="CB170" s="1"/>
  <c r="CM169"/>
  <c r="CN169" s="1"/>
  <c r="CK169"/>
  <c r="CL169" s="1"/>
  <c r="CI169"/>
  <c r="CJ169" s="1"/>
  <c r="CG169"/>
  <c r="CH169" s="1"/>
  <c r="CE169"/>
  <c r="CF169" s="1"/>
  <c r="CC169"/>
  <c r="CD169" s="1"/>
  <c r="CA169"/>
  <c r="CB169" s="1"/>
  <c r="CM168"/>
  <c r="CN168" s="1"/>
  <c r="CK168"/>
  <c r="CL168" s="1"/>
  <c r="CI168"/>
  <c r="CJ168" s="1"/>
  <c r="CG168"/>
  <c r="CH168" s="1"/>
  <c r="CE168"/>
  <c r="CF168" s="1"/>
  <c r="CC168"/>
  <c r="CD168" s="1"/>
  <c r="CA168"/>
  <c r="CB168" s="1"/>
  <c r="CM167"/>
  <c r="CN167" s="1"/>
  <c r="CK167"/>
  <c r="CL167" s="1"/>
  <c r="CI167"/>
  <c r="CJ167" s="1"/>
  <c r="CG167"/>
  <c r="CH167" s="1"/>
  <c r="CE167"/>
  <c r="CF167" s="1"/>
  <c r="CC167"/>
  <c r="CD167" s="1"/>
  <c r="CA167"/>
  <c r="CB167" s="1"/>
  <c r="CM166"/>
  <c r="CN166" s="1"/>
  <c r="CK166"/>
  <c r="CL166" s="1"/>
  <c r="CI166"/>
  <c r="CJ166" s="1"/>
  <c r="CG166"/>
  <c r="CH166" s="1"/>
  <c r="CE166"/>
  <c r="CF166" s="1"/>
  <c r="CC166"/>
  <c r="CD166" s="1"/>
  <c r="CA166"/>
  <c r="CB166" s="1"/>
  <c r="CM165"/>
  <c r="CN165" s="1"/>
  <c r="CK165"/>
  <c r="CL165" s="1"/>
  <c r="CI165"/>
  <c r="CJ165" s="1"/>
  <c r="CG165"/>
  <c r="CH165" s="1"/>
  <c r="CE165"/>
  <c r="CF165" s="1"/>
  <c r="CC165"/>
  <c r="CD165" s="1"/>
  <c r="CA165"/>
  <c r="CB165" s="1"/>
  <c r="CM164"/>
  <c r="CN164" s="1"/>
  <c r="CK164"/>
  <c r="CL164" s="1"/>
  <c r="CI164"/>
  <c r="CJ164" s="1"/>
  <c r="CG164"/>
  <c r="CH164" s="1"/>
  <c r="CE164"/>
  <c r="CF164" s="1"/>
  <c r="CC164"/>
  <c r="CD164" s="1"/>
  <c r="CA164"/>
  <c r="CB164" s="1"/>
  <c r="CM163"/>
  <c r="CN163" s="1"/>
  <c r="CK163"/>
  <c r="CL163" s="1"/>
  <c r="CI163"/>
  <c r="CJ163" s="1"/>
  <c r="CG163"/>
  <c r="CH163" s="1"/>
  <c r="CE163"/>
  <c r="CF163" s="1"/>
  <c r="CC163"/>
  <c r="CD163" s="1"/>
  <c r="CA163"/>
  <c r="CB163" s="1"/>
  <c r="CM162"/>
  <c r="CN162" s="1"/>
  <c r="CK162"/>
  <c r="CL162" s="1"/>
  <c r="CI162"/>
  <c r="CJ162" s="1"/>
  <c r="CG162"/>
  <c r="CH162" s="1"/>
  <c r="CE162"/>
  <c r="CF162" s="1"/>
  <c r="CC162"/>
  <c r="CD162" s="1"/>
  <c r="CA162"/>
  <c r="CB162" s="1"/>
  <c r="CM161"/>
  <c r="CN161" s="1"/>
  <c r="CK161"/>
  <c r="CL161" s="1"/>
  <c r="CI161"/>
  <c r="CJ161" s="1"/>
  <c r="CG161"/>
  <c r="CH161" s="1"/>
  <c r="CE161"/>
  <c r="CF161" s="1"/>
  <c r="CC161"/>
  <c r="CD161" s="1"/>
  <c r="CA161"/>
  <c r="CB161" s="1"/>
  <c r="CM160"/>
  <c r="CN160" s="1"/>
  <c r="CK160"/>
  <c r="CL160" s="1"/>
  <c r="CI160"/>
  <c r="CJ160" s="1"/>
  <c r="CG160"/>
  <c r="CH160" s="1"/>
  <c r="CE160"/>
  <c r="CF160" s="1"/>
  <c r="CC160"/>
  <c r="CD160" s="1"/>
  <c r="CA160"/>
  <c r="CB160" s="1"/>
  <c r="CM159"/>
  <c r="CN159" s="1"/>
  <c r="CK159"/>
  <c r="CL159" s="1"/>
  <c r="CI159"/>
  <c r="CJ159" s="1"/>
  <c r="CG159"/>
  <c r="CH159" s="1"/>
  <c r="CE159"/>
  <c r="CF159" s="1"/>
  <c r="CC159"/>
  <c r="CD159" s="1"/>
  <c r="CA159"/>
  <c r="CB159" s="1"/>
  <c r="CM158"/>
  <c r="CN158" s="1"/>
  <c r="CK158"/>
  <c r="CL158" s="1"/>
  <c r="CI158"/>
  <c r="CJ158" s="1"/>
  <c r="CG158"/>
  <c r="CH158" s="1"/>
  <c r="CE158"/>
  <c r="CF158" s="1"/>
  <c r="CC158"/>
  <c r="CD158" s="1"/>
  <c r="CA158"/>
  <c r="CB158" s="1"/>
  <c r="CM157"/>
  <c r="CN157" s="1"/>
  <c r="CK157"/>
  <c r="CL157" s="1"/>
  <c r="CI157"/>
  <c r="CJ157" s="1"/>
  <c r="CG157"/>
  <c r="CH157" s="1"/>
  <c r="CE157"/>
  <c r="CF157" s="1"/>
  <c r="CC157"/>
  <c r="CD157" s="1"/>
  <c r="CA157"/>
  <c r="CB157" s="1"/>
  <c r="CM156"/>
  <c r="CN156" s="1"/>
  <c r="CK156"/>
  <c r="CL156" s="1"/>
  <c r="CI156"/>
  <c r="CJ156" s="1"/>
  <c r="CG156"/>
  <c r="CH156" s="1"/>
  <c r="CE156"/>
  <c r="CF156" s="1"/>
  <c r="CC156"/>
  <c r="CD156" s="1"/>
  <c r="CA156"/>
  <c r="CB156" s="1"/>
  <c r="CM155"/>
  <c r="CN155" s="1"/>
  <c r="CK155"/>
  <c r="CL155" s="1"/>
  <c r="CI155"/>
  <c r="CJ155" s="1"/>
  <c r="CG155"/>
  <c r="CH155" s="1"/>
  <c r="CE155"/>
  <c r="CF155" s="1"/>
  <c r="CC155"/>
  <c r="CD155" s="1"/>
  <c r="CA155"/>
  <c r="CB155" s="1"/>
  <c r="CM154"/>
  <c r="CN154" s="1"/>
  <c r="CK154"/>
  <c r="CL154" s="1"/>
  <c r="CI154"/>
  <c r="CJ154" s="1"/>
  <c r="CG154"/>
  <c r="CH154" s="1"/>
  <c r="CE154"/>
  <c r="CF154" s="1"/>
  <c r="CC154"/>
  <c r="CD154" s="1"/>
  <c r="CA154"/>
  <c r="CB154" s="1"/>
  <c r="CM153"/>
  <c r="CN153" s="1"/>
  <c r="CK153"/>
  <c r="CL153" s="1"/>
  <c r="CI153"/>
  <c r="CJ153" s="1"/>
  <c r="CG153"/>
  <c r="CH153" s="1"/>
  <c r="CE153"/>
  <c r="CF153" s="1"/>
  <c r="CC153"/>
  <c r="CD153" s="1"/>
  <c r="CA153"/>
  <c r="CB153" s="1"/>
  <c r="CM152"/>
  <c r="CN152" s="1"/>
  <c r="CK152"/>
  <c r="CL152" s="1"/>
  <c r="CI152"/>
  <c r="CJ152" s="1"/>
  <c r="CG152"/>
  <c r="CH152" s="1"/>
  <c r="CE152"/>
  <c r="CF152" s="1"/>
  <c r="CC152"/>
  <c r="CD152" s="1"/>
  <c r="CA152"/>
  <c r="CB152" s="1"/>
  <c r="CM151"/>
  <c r="CN151" s="1"/>
  <c r="CK151"/>
  <c r="CL151" s="1"/>
  <c r="CI151"/>
  <c r="CJ151" s="1"/>
  <c r="CG151"/>
  <c r="CH151" s="1"/>
  <c r="CE151"/>
  <c r="CF151" s="1"/>
  <c r="CC151"/>
  <c r="CD151" s="1"/>
  <c r="CA151"/>
  <c r="CB151" s="1"/>
  <c r="CM150"/>
  <c r="CN150" s="1"/>
  <c r="CK150"/>
  <c r="CL150" s="1"/>
  <c r="CI150"/>
  <c r="CJ150" s="1"/>
  <c r="CG150"/>
  <c r="CH150" s="1"/>
  <c r="CE150"/>
  <c r="CF150" s="1"/>
  <c r="CC150"/>
  <c r="CD150" s="1"/>
  <c r="CA150"/>
  <c r="CB150" s="1"/>
  <c r="CM149"/>
  <c r="CN149" s="1"/>
  <c r="CK149"/>
  <c r="CL149" s="1"/>
  <c r="CI149"/>
  <c r="CJ149" s="1"/>
  <c r="CG149"/>
  <c r="CH149" s="1"/>
  <c r="CE149"/>
  <c r="CF149" s="1"/>
  <c r="CC149"/>
  <c r="CD149" s="1"/>
  <c r="CA149"/>
  <c r="CB149" s="1"/>
  <c r="CM148"/>
  <c r="CN148" s="1"/>
  <c r="CK148"/>
  <c r="CL148" s="1"/>
  <c r="CI148"/>
  <c r="CJ148" s="1"/>
  <c r="CG148"/>
  <c r="CH148" s="1"/>
  <c r="CE148"/>
  <c r="CF148" s="1"/>
  <c r="CC148"/>
  <c r="CD148" s="1"/>
  <c r="CA148"/>
  <c r="CB148" s="1"/>
  <c r="CM147"/>
  <c r="CN147" s="1"/>
  <c r="CK147"/>
  <c r="CL147" s="1"/>
  <c r="CI147"/>
  <c r="CJ147" s="1"/>
  <c r="CG147"/>
  <c r="CH147" s="1"/>
  <c r="CE147"/>
  <c r="CF147" s="1"/>
  <c r="CC147"/>
  <c r="CD147" s="1"/>
  <c r="CA147"/>
  <c r="CB147" s="1"/>
  <c r="CM146"/>
  <c r="CN146" s="1"/>
  <c r="CK146"/>
  <c r="CL146" s="1"/>
  <c r="CI146"/>
  <c r="CJ146" s="1"/>
  <c r="CG146"/>
  <c r="CH146" s="1"/>
  <c r="CE146"/>
  <c r="CF146" s="1"/>
  <c r="CC146"/>
  <c r="CD146" s="1"/>
  <c r="CA146"/>
  <c r="CB146" s="1"/>
  <c r="CM145"/>
  <c r="CN145" s="1"/>
  <c r="CK145"/>
  <c r="CL145" s="1"/>
  <c r="CI145"/>
  <c r="CJ145" s="1"/>
  <c r="CG145"/>
  <c r="CH145" s="1"/>
  <c r="CE145"/>
  <c r="CF145" s="1"/>
  <c r="CC145"/>
  <c r="CD145" s="1"/>
  <c r="CA145"/>
  <c r="CB145" s="1"/>
  <c r="CM144"/>
  <c r="CN144" s="1"/>
  <c r="CK144"/>
  <c r="CL144" s="1"/>
  <c r="CI144"/>
  <c r="CJ144" s="1"/>
  <c r="CG144"/>
  <c r="CH144" s="1"/>
  <c r="CE144"/>
  <c r="CF144" s="1"/>
  <c r="CC144"/>
  <c r="CD144" s="1"/>
  <c r="CA144"/>
  <c r="CB144" s="1"/>
  <c r="CM143"/>
  <c r="CN143" s="1"/>
  <c r="CK143"/>
  <c r="CL143" s="1"/>
  <c r="CI143"/>
  <c r="CJ143" s="1"/>
  <c r="CG143"/>
  <c r="CH143" s="1"/>
  <c r="CE143"/>
  <c r="CF143" s="1"/>
  <c r="CC143"/>
  <c r="CD143" s="1"/>
  <c r="CA143"/>
  <c r="CB143" s="1"/>
  <c r="CM142"/>
  <c r="CN142" s="1"/>
  <c r="CK142"/>
  <c r="CL142" s="1"/>
  <c r="CI142"/>
  <c r="CJ142" s="1"/>
  <c r="CG142"/>
  <c r="CH142" s="1"/>
  <c r="CE142"/>
  <c r="CF142" s="1"/>
  <c r="CC142"/>
  <c r="CD142" s="1"/>
  <c r="CA142"/>
  <c r="CB142" s="1"/>
  <c r="CM141"/>
  <c r="CN141" s="1"/>
  <c r="CK141"/>
  <c r="CL141" s="1"/>
  <c r="CI141"/>
  <c r="CJ141" s="1"/>
  <c r="CG141"/>
  <c r="CH141" s="1"/>
  <c r="CE141"/>
  <c r="CF141" s="1"/>
  <c r="CC141"/>
  <c r="CD141" s="1"/>
  <c r="CA141"/>
  <c r="CB141" s="1"/>
  <c r="CM140"/>
  <c r="CN140" s="1"/>
  <c r="CK140"/>
  <c r="CL140" s="1"/>
  <c r="CI140"/>
  <c r="CJ140" s="1"/>
  <c r="CG140"/>
  <c r="CH140" s="1"/>
  <c r="CE140"/>
  <c r="CF140" s="1"/>
  <c r="CC140"/>
  <c r="CD140" s="1"/>
  <c r="CA140"/>
  <c r="CB140" s="1"/>
  <c r="CM139"/>
  <c r="CN139" s="1"/>
  <c r="CK139"/>
  <c r="CL139" s="1"/>
  <c r="CI139"/>
  <c r="CJ139" s="1"/>
  <c r="CG139"/>
  <c r="CH139" s="1"/>
  <c r="CE139"/>
  <c r="CF139" s="1"/>
  <c r="CC139"/>
  <c r="CD139" s="1"/>
  <c r="CA139"/>
  <c r="CB139" s="1"/>
  <c r="CM138"/>
  <c r="CN138" s="1"/>
  <c r="CK138"/>
  <c r="CL138" s="1"/>
  <c r="CI138"/>
  <c r="CJ138" s="1"/>
  <c r="CG138"/>
  <c r="CH138" s="1"/>
  <c r="CE138"/>
  <c r="CF138" s="1"/>
  <c r="CC138"/>
  <c r="CD138" s="1"/>
  <c r="CA138"/>
  <c r="CB138" s="1"/>
  <c r="CM137"/>
  <c r="CN137" s="1"/>
  <c r="CK137"/>
  <c r="CL137" s="1"/>
  <c r="CI137"/>
  <c r="CJ137" s="1"/>
  <c r="CG137"/>
  <c r="CH137" s="1"/>
  <c r="CE137"/>
  <c r="CF137" s="1"/>
  <c r="CC137"/>
  <c r="CD137" s="1"/>
  <c r="CA137"/>
  <c r="CB137" s="1"/>
  <c r="CM136"/>
  <c r="CN136" s="1"/>
  <c r="CK136"/>
  <c r="CL136" s="1"/>
  <c r="CI136"/>
  <c r="CJ136" s="1"/>
  <c r="CG136"/>
  <c r="CH136" s="1"/>
  <c r="CE136"/>
  <c r="CF136" s="1"/>
  <c r="CC136"/>
  <c r="CD136" s="1"/>
  <c r="CA136"/>
  <c r="CB136" s="1"/>
  <c r="CM135"/>
  <c r="CN135" s="1"/>
  <c r="CK135"/>
  <c r="CL135" s="1"/>
  <c r="CI135"/>
  <c r="CJ135" s="1"/>
  <c r="CG135"/>
  <c r="CH135" s="1"/>
  <c r="CE135"/>
  <c r="CF135" s="1"/>
  <c r="CC135"/>
  <c r="CD135" s="1"/>
  <c r="CA135"/>
  <c r="CB135" s="1"/>
  <c r="CM134"/>
  <c r="CN134" s="1"/>
  <c r="CK134"/>
  <c r="CL134" s="1"/>
  <c r="CI134"/>
  <c r="CJ134" s="1"/>
  <c r="CG134"/>
  <c r="CH134" s="1"/>
  <c r="CE134"/>
  <c r="CF134" s="1"/>
  <c r="CC134"/>
  <c r="CD134" s="1"/>
  <c r="CA134"/>
  <c r="CB134" s="1"/>
  <c r="CM133"/>
  <c r="CN133" s="1"/>
  <c r="CK133"/>
  <c r="CL133" s="1"/>
  <c r="CI133"/>
  <c r="CJ133" s="1"/>
  <c r="CG133"/>
  <c r="CH133" s="1"/>
  <c r="CE133"/>
  <c r="CF133" s="1"/>
  <c r="CC133"/>
  <c r="CD133" s="1"/>
  <c r="CA133"/>
  <c r="CB133" s="1"/>
  <c r="CM132"/>
  <c r="CN132" s="1"/>
  <c r="CK132"/>
  <c r="CL132" s="1"/>
  <c r="CI132"/>
  <c r="CJ132" s="1"/>
  <c r="CG132"/>
  <c r="CH132" s="1"/>
  <c r="CE132"/>
  <c r="CF132" s="1"/>
  <c r="CC132"/>
  <c r="CD132" s="1"/>
  <c r="CA132"/>
  <c r="CB132" s="1"/>
  <c r="CM131"/>
  <c r="CN131" s="1"/>
  <c r="CK131"/>
  <c r="CL131" s="1"/>
  <c r="CI131"/>
  <c r="CJ131" s="1"/>
  <c r="CG131"/>
  <c r="CH131" s="1"/>
  <c r="CE131"/>
  <c r="CF131" s="1"/>
  <c r="CC131"/>
  <c r="CD131" s="1"/>
  <c r="CA131"/>
  <c r="CB131" s="1"/>
  <c r="CM130"/>
  <c r="CN130" s="1"/>
  <c r="CK130"/>
  <c r="CL130" s="1"/>
  <c r="CI130"/>
  <c r="CJ130" s="1"/>
  <c r="CG130"/>
  <c r="CH130" s="1"/>
  <c r="CE130"/>
  <c r="CF130" s="1"/>
  <c r="CC130"/>
  <c r="CD130" s="1"/>
  <c r="CA130"/>
  <c r="CB130" s="1"/>
  <c r="CM129"/>
  <c r="CN129" s="1"/>
  <c r="CK129"/>
  <c r="CL129" s="1"/>
  <c r="CI129"/>
  <c r="CJ129" s="1"/>
  <c r="CG129"/>
  <c r="CH129" s="1"/>
  <c r="CE129"/>
  <c r="CF129" s="1"/>
  <c r="CC129"/>
  <c r="CD129" s="1"/>
  <c r="CA129"/>
  <c r="CB129" s="1"/>
  <c r="CM128"/>
  <c r="CN128" s="1"/>
  <c r="CK128"/>
  <c r="CL128" s="1"/>
  <c r="CI128"/>
  <c r="CJ128" s="1"/>
  <c r="CG128"/>
  <c r="CH128" s="1"/>
  <c r="CE128"/>
  <c r="CF128" s="1"/>
  <c r="CC128"/>
  <c r="CD128" s="1"/>
  <c r="CA128"/>
  <c r="CB128" s="1"/>
  <c r="CM127"/>
  <c r="CN127" s="1"/>
  <c r="CK127"/>
  <c r="CL127" s="1"/>
  <c r="CI127"/>
  <c r="CJ127" s="1"/>
  <c r="CG127"/>
  <c r="CH127" s="1"/>
  <c r="CE127"/>
  <c r="CF127" s="1"/>
  <c r="CC127"/>
  <c r="CD127" s="1"/>
  <c r="CA127"/>
  <c r="CB127" s="1"/>
  <c r="CK126"/>
  <c r="CL126" s="1"/>
  <c r="CI126"/>
  <c r="CJ126" s="1"/>
  <c r="CG126"/>
  <c r="CH126" s="1"/>
  <c r="CE126"/>
  <c r="CF126" s="1"/>
  <c r="CC126"/>
  <c r="CD126" s="1"/>
  <c r="CA126"/>
  <c r="CB126" s="1"/>
  <c r="CK125"/>
  <c r="CL125" s="1"/>
  <c r="CI125"/>
  <c r="CJ125" s="1"/>
  <c r="CG125"/>
  <c r="CH125" s="1"/>
  <c r="CE125"/>
  <c r="CF125" s="1"/>
  <c r="CC125"/>
  <c r="CD125" s="1"/>
  <c r="CA125"/>
  <c r="CB125" s="1"/>
  <c r="CK124"/>
  <c r="CL124" s="1"/>
  <c r="CI124"/>
  <c r="CJ124" s="1"/>
  <c r="CG124"/>
  <c r="CH124" s="1"/>
  <c r="CE124"/>
  <c r="CF124" s="1"/>
  <c r="CC124"/>
  <c r="CD124" s="1"/>
  <c r="CA124"/>
  <c r="CB124" s="1"/>
  <c r="CK123"/>
  <c r="CL123" s="1"/>
  <c r="CI123"/>
  <c r="CJ123" s="1"/>
  <c r="CG123"/>
  <c r="CH123" s="1"/>
  <c r="CE123"/>
  <c r="CF123" s="1"/>
  <c r="CC123"/>
  <c r="CD123" s="1"/>
  <c r="CA123"/>
  <c r="CB123" s="1"/>
  <c r="CK122"/>
  <c r="CL122" s="1"/>
  <c r="CI122"/>
  <c r="CJ122" s="1"/>
  <c r="CG122"/>
  <c r="CH122" s="1"/>
  <c r="CE122"/>
  <c r="CF122" s="1"/>
  <c r="CC122"/>
  <c r="CD122" s="1"/>
  <c r="CA122"/>
  <c r="CB122" s="1"/>
  <c r="CK121"/>
  <c r="CL121" s="1"/>
  <c r="CI121"/>
  <c r="CJ121" s="1"/>
  <c r="CG121"/>
  <c r="CH121" s="1"/>
  <c r="CE121"/>
  <c r="CF121" s="1"/>
  <c r="CC121"/>
  <c r="CD121" s="1"/>
  <c r="CA121"/>
  <c r="CB121" s="1"/>
  <c r="CK120"/>
  <c r="CL120" s="1"/>
  <c r="CI120"/>
  <c r="CJ120" s="1"/>
  <c r="CG120"/>
  <c r="CH120" s="1"/>
  <c r="CE120"/>
  <c r="CF120" s="1"/>
  <c r="CC120"/>
  <c r="CD120" s="1"/>
  <c r="CA120"/>
  <c r="CB120" s="1"/>
  <c r="CK119"/>
  <c r="CL119" s="1"/>
  <c r="CI119"/>
  <c r="CJ119" s="1"/>
  <c r="CG119"/>
  <c r="CH119" s="1"/>
  <c r="CE119"/>
  <c r="CF119" s="1"/>
  <c r="CC119"/>
  <c r="CD119" s="1"/>
  <c r="CA119"/>
  <c r="CB119" s="1"/>
  <c r="CK118"/>
  <c r="CL118" s="1"/>
  <c r="CI118"/>
  <c r="CJ118" s="1"/>
  <c r="CG118"/>
  <c r="CH118" s="1"/>
  <c r="CE118"/>
  <c r="CF118" s="1"/>
  <c r="CC118"/>
  <c r="CD118" s="1"/>
  <c r="CA118"/>
  <c r="CB118" s="1"/>
  <c r="CK117"/>
  <c r="CL117" s="1"/>
  <c r="CI117"/>
  <c r="CJ117" s="1"/>
  <c r="CG117"/>
  <c r="CH117" s="1"/>
  <c r="CE117"/>
  <c r="CF117" s="1"/>
  <c r="CC117"/>
  <c r="CD117" s="1"/>
  <c r="CA117"/>
  <c r="CB117" s="1"/>
  <c r="CK116"/>
  <c r="CL116" s="1"/>
  <c r="CI116"/>
  <c r="CJ116" s="1"/>
  <c r="CG116"/>
  <c r="CH116" s="1"/>
  <c r="CE116"/>
  <c r="CF116" s="1"/>
  <c r="CC116"/>
  <c r="CD116" s="1"/>
  <c r="CA116"/>
  <c r="CB116" s="1"/>
  <c r="CK115"/>
  <c r="CL115" s="1"/>
  <c r="CI115"/>
  <c r="CJ115" s="1"/>
  <c r="CG115"/>
  <c r="CH115" s="1"/>
  <c r="CE115"/>
  <c r="CF115" s="1"/>
  <c r="CC115"/>
  <c r="CD115" s="1"/>
  <c r="CA115"/>
  <c r="CB115" s="1"/>
  <c r="CK114"/>
  <c r="CL114" s="1"/>
  <c r="CI114"/>
  <c r="CJ114" s="1"/>
  <c r="CG114"/>
  <c r="CH114" s="1"/>
  <c r="CE114"/>
  <c r="CF114" s="1"/>
  <c r="CC114"/>
  <c r="CD114" s="1"/>
  <c r="CA114"/>
  <c r="CB114" s="1"/>
  <c r="CK113"/>
  <c r="CL113" s="1"/>
  <c r="CI113"/>
  <c r="CJ113" s="1"/>
  <c r="CG113"/>
  <c r="CH113" s="1"/>
  <c r="CE113"/>
  <c r="CF113" s="1"/>
  <c r="CC113"/>
  <c r="CD113" s="1"/>
  <c r="CA113"/>
  <c r="CB113" s="1"/>
  <c r="CK112"/>
  <c r="CL112" s="1"/>
  <c r="CI112"/>
  <c r="CJ112" s="1"/>
  <c r="CG112"/>
  <c r="CH112" s="1"/>
  <c r="CE112"/>
  <c r="CF112" s="1"/>
  <c r="CC112"/>
  <c r="CD112" s="1"/>
  <c r="CA112"/>
  <c r="CB112" s="1"/>
  <c r="CK111"/>
  <c r="CL111" s="1"/>
  <c r="CI111"/>
  <c r="CJ111" s="1"/>
  <c r="CG111"/>
  <c r="CH111" s="1"/>
  <c r="CE111"/>
  <c r="CF111" s="1"/>
  <c r="CC111"/>
  <c r="CD111" s="1"/>
  <c r="CA111"/>
  <c r="CB111" s="1"/>
  <c r="CK110"/>
  <c r="CL110" s="1"/>
  <c r="CI110"/>
  <c r="CJ110" s="1"/>
  <c r="CG110"/>
  <c r="CH110" s="1"/>
  <c r="CE110"/>
  <c r="CF110" s="1"/>
  <c r="CC110"/>
  <c r="CD110" s="1"/>
  <c r="CA110"/>
  <c r="CB110" s="1"/>
  <c r="CK109"/>
  <c r="CL109" s="1"/>
  <c r="CI109"/>
  <c r="CJ109" s="1"/>
  <c r="CG109"/>
  <c r="CH109" s="1"/>
  <c r="CE109"/>
  <c r="CF109" s="1"/>
  <c r="CC109"/>
  <c r="CD109" s="1"/>
  <c r="CA109"/>
  <c r="CB109" s="1"/>
  <c r="CK108"/>
  <c r="CL108" s="1"/>
  <c r="CI108"/>
  <c r="CJ108" s="1"/>
  <c r="CG108"/>
  <c r="CH108" s="1"/>
  <c r="CE108"/>
  <c r="CF108" s="1"/>
  <c r="CC108"/>
  <c r="CD108" s="1"/>
  <c r="CA108"/>
  <c r="CB108" s="1"/>
  <c r="CK107"/>
  <c r="CL107" s="1"/>
  <c r="CI107"/>
  <c r="CJ107" s="1"/>
  <c r="CG107"/>
  <c r="CH107" s="1"/>
  <c r="CE107"/>
  <c r="CF107" s="1"/>
  <c r="CC107"/>
  <c r="CD107" s="1"/>
  <c r="CA107"/>
  <c r="CB107" s="1"/>
  <c r="CK106"/>
  <c r="CL106" s="1"/>
  <c r="CI106"/>
  <c r="CJ106" s="1"/>
  <c r="CG106"/>
  <c r="CH106" s="1"/>
  <c r="CE106"/>
  <c r="CF106" s="1"/>
  <c r="CC106"/>
  <c r="CD106" s="1"/>
  <c r="CA106"/>
  <c r="CB106" s="1"/>
  <c r="CK105"/>
  <c r="CL105" s="1"/>
  <c r="CI105"/>
  <c r="CJ105" s="1"/>
  <c r="CG105"/>
  <c r="CH105" s="1"/>
  <c r="CE105"/>
  <c r="CF105" s="1"/>
  <c r="CC105"/>
  <c r="CD105" s="1"/>
  <c r="CA105"/>
  <c r="CB105" s="1"/>
  <c r="CK104"/>
  <c r="CL104" s="1"/>
  <c r="CI104"/>
  <c r="CJ104" s="1"/>
  <c r="CG104"/>
  <c r="CH104" s="1"/>
  <c r="CE104"/>
  <c r="CF104" s="1"/>
  <c r="CC104"/>
  <c r="CD104" s="1"/>
  <c r="CA104"/>
  <c r="CB104" s="1"/>
  <c r="CK103"/>
  <c r="CL103" s="1"/>
  <c r="CI103"/>
  <c r="CJ103" s="1"/>
  <c r="CG103"/>
  <c r="CH103" s="1"/>
  <c r="CE103"/>
  <c r="CF103" s="1"/>
  <c r="CC103"/>
  <c r="CD103" s="1"/>
  <c r="CA103"/>
  <c r="CB103" s="1"/>
  <c r="CK102"/>
  <c r="CL102" s="1"/>
  <c r="CI102"/>
  <c r="CJ102" s="1"/>
  <c r="CG102"/>
  <c r="CH102" s="1"/>
  <c r="CE102"/>
  <c r="CF102" s="1"/>
  <c r="CC102"/>
  <c r="CD102" s="1"/>
  <c r="CA102"/>
  <c r="CB102" s="1"/>
  <c r="CK101"/>
  <c r="CL101" s="1"/>
  <c r="CI101"/>
  <c r="CJ101" s="1"/>
  <c r="CG101"/>
  <c r="CH101" s="1"/>
  <c r="CE101"/>
  <c r="CF101" s="1"/>
  <c r="CC101"/>
  <c r="CD101" s="1"/>
  <c r="CA101"/>
  <c r="CB101" s="1"/>
  <c r="CK100"/>
  <c r="CL100" s="1"/>
  <c r="CI100"/>
  <c r="CJ100" s="1"/>
  <c r="CG100"/>
  <c r="CH100" s="1"/>
  <c r="CE100"/>
  <c r="CF100" s="1"/>
  <c r="CC100"/>
  <c r="CD100" s="1"/>
  <c r="CA100"/>
  <c r="CB100" s="1"/>
  <c r="CK99"/>
  <c r="CL99" s="1"/>
  <c r="CI99"/>
  <c r="CJ99" s="1"/>
  <c r="CG99"/>
  <c r="CH99" s="1"/>
  <c r="CE99"/>
  <c r="CF99" s="1"/>
  <c r="CC99"/>
  <c r="CD99" s="1"/>
  <c r="CA99"/>
  <c r="CB99" s="1"/>
  <c r="CK98"/>
  <c r="CL98" s="1"/>
  <c r="CI98"/>
  <c r="CJ98" s="1"/>
  <c r="CG98"/>
  <c r="CH98" s="1"/>
  <c r="CE98"/>
  <c r="CF98" s="1"/>
  <c r="CC98"/>
  <c r="CD98" s="1"/>
  <c r="CA98"/>
  <c r="CB98" s="1"/>
  <c r="CK97"/>
  <c r="CL97" s="1"/>
  <c r="CI97"/>
  <c r="CJ97" s="1"/>
  <c r="CG97"/>
  <c r="CH97" s="1"/>
  <c r="CE97"/>
  <c r="CF97" s="1"/>
  <c r="CC97"/>
  <c r="CD97" s="1"/>
  <c r="CA97"/>
  <c r="CB97" s="1"/>
  <c r="CK96"/>
  <c r="CL96" s="1"/>
  <c r="CI96"/>
  <c r="CJ96" s="1"/>
  <c r="CG96"/>
  <c r="CH96" s="1"/>
  <c r="CE96"/>
  <c r="CF96" s="1"/>
  <c r="CC96"/>
  <c r="CD96" s="1"/>
  <c r="CA96"/>
  <c r="CB96" s="1"/>
  <c r="CK95"/>
  <c r="CL95" s="1"/>
  <c r="CI95"/>
  <c r="CJ95" s="1"/>
  <c r="CG95"/>
  <c r="CH95" s="1"/>
  <c r="CE95"/>
  <c r="CF95" s="1"/>
  <c r="CC95"/>
  <c r="CD95" s="1"/>
  <c r="CA95"/>
  <c r="CB95" s="1"/>
  <c r="CK94"/>
  <c r="CL94" s="1"/>
  <c r="CI94"/>
  <c r="CJ94" s="1"/>
  <c r="CG94"/>
  <c r="CH94" s="1"/>
  <c r="CE94"/>
  <c r="CF94" s="1"/>
  <c r="CC94"/>
  <c r="CD94" s="1"/>
  <c r="CA94"/>
  <c r="CB94" s="1"/>
  <c r="CK93"/>
  <c r="CL93" s="1"/>
  <c r="CI93"/>
  <c r="CJ93" s="1"/>
  <c r="CG93"/>
  <c r="CH93" s="1"/>
  <c r="CE93"/>
  <c r="CF93" s="1"/>
  <c r="CC93"/>
  <c r="CD93" s="1"/>
  <c r="CA93"/>
  <c r="CB93" s="1"/>
  <c r="CK92"/>
  <c r="CL92" s="1"/>
  <c r="CI92"/>
  <c r="CJ92" s="1"/>
  <c r="CG92"/>
  <c r="CH92" s="1"/>
  <c r="CE92"/>
  <c r="CF92" s="1"/>
  <c r="CC92"/>
  <c r="CD92" s="1"/>
  <c r="CA92"/>
  <c r="CB92" s="1"/>
  <c r="CK91"/>
  <c r="CL91" s="1"/>
  <c r="CI91"/>
  <c r="CJ91" s="1"/>
  <c r="CG91"/>
  <c r="CH91" s="1"/>
  <c r="CE91"/>
  <c r="CF91" s="1"/>
  <c r="CC91"/>
  <c r="CD91" s="1"/>
  <c r="CA91"/>
  <c r="CB91" s="1"/>
  <c r="CK90"/>
  <c r="CL90" s="1"/>
  <c r="CI90"/>
  <c r="CJ90" s="1"/>
  <c r="CG90"/>
  <c r="CH90" s="1"/>
  <c r="CE90"/>
  <c r="CF90" s="1"/>
  <c r="CC90"/>
  <c r="CD90" s="1"/>
  <c r="CA90"/>
  <c r="CB90" s="1"/>
  <c r="CK89"/>
  <c r="CL89" s="1"/>
  <c r="CI89"/>
  <c r="CJ89" s="1"/>
  <c r="CG89"/>
  <c r="CH89" s="1"/>
  <c r="CE89"/>
  <c r="CF89" s="1"/>
  <c r="CC89"/>
  <c r="CD89" s="1"/>
  <c r="CA89"/>
  <c r="CB89" s="1"/>
  <c r="CK88"/>
  <c r="CL88" s="1"/>
  <c r="CI88"/>
  <c r="CJ88" s="1"/>
  <c r="CG88"/>
  <c r="CH88" s="1"/>
  <c r="CE88"/>
  <c r="CF88" s="1"/>
  <c r="CC88"/>
  <c r="CD88" s="1"/>
  <c r="CA88"/>
  <c r="CB88" s="1"/>
  <c r="CK87"/>
  <c r="CL87" s="1"/>
  <c r="CI87"/>
  <c r="CJ87" s="1"/>
  <c r="CG87"/>
  <c r="CH87" s="1"/>
  <c r="CE87"/>
  <c r="CF87" s="1"/>
  <c r="CC87"/>
  <c r="CD87" s="1"/>
  <c r="CA87"/>
  <c r="CB87" s="1"/>
  <c r="CK86"/>
  <c r="CL86" s="1"/>
  <c r="CI86"/>
  <c r="CJ86" s="1"/>
  <c r="CG86"/>
  <c r="CH86" s="1"/>
  <c r="CE86"/>
  <c r="CF86" s="1"/>
  <c r="CC86"/>
  <c r="CD86" s="1"/>
  <c r="CA86"/>
  <c r="CB86" s="1"/>
  <c r="CK85"/>
  <c r="CL85" s="1"/>
  <c r="CI85"/>
  <c r="CJ85" s="1"/>
  <c r="CG85"/>
  <c r="CH85" s="1"/>
  <c r="CE85"/>
  <c r="CF85" s="1"/>
  <c r="CC85"/>
  <c r="CD85" s="1"/>
  <c r="CA85"/>
  <c r="CB85" s="1"/>
  <c r="CK84"/>
  <c r="CL84" s="1"/>
  <c r="CI84"/>
  <c r="CJ84" s="1"/>
  <c r="CG84"/>
  <c r="CH84" s="1"/>
  <c r="CE84"/>
  <c r="CF84" s="1"/>
  <c r="CC84"/>
  <c r="CD84" s="1"/>
  <c r="CA84"/>
  <c r="CB84" s="1"/>
  <c r="CK83"/>
  <c r="CL83" s="1"/>
  <c r="CI83"/>
  <c r="CJ83" s="1"/>
  <c r="CG83"/>
  <c r="CH83" s="1"/>
  <c r="CE83"/>
  <c r="CF83" s="1"/>
  <c r="CC83"/>
  <c r="CD83" s="1"/>
  <c r="CA83"/>
  <c r="CB83" s="1"/>
  <c r="CK82"/>
  <c r="CL82" s="1"/>
  <c r="CI82"/>
  <c r="CJ82" s="1"/>
  <c r="CG82"/>
  <c r="CH82" s="1"/>
  <c r="CE82"/>
  <c r="CF82" s="1"/>
  <c r="CC82"/>
  <c r="CD82" s="1"/>
  <c r="CA82"/>
  <c r="CB82" s="1"/>
  <c r="CK81"/>
  <c r="CL81" s="1"/>
  <c r="CI81"/>
  <c r="CJ81" s="1"/>
  <c r="CG81"/>
  <c r="CH81" s="1"/>
  <c r="CE81"/>
  <c r="CF81" s="1"/>
  <c r="CC81"/>
  <c r="CD81" s="1"/>
  <c r="CA81"/>
  <c r="CB81" s="1"/>
  <c r="CK80"/>
  <c r="CL80" s="1"/>
  <c r="CI80"/>
  <c r="CJ80" s="1"/>
  <c r="CG80"/>
  <c r="CH80" s="1"/>
  <c r="CE80"/>
  <c r="CF80" s="1"/>
  <c r="CC80"/>
  <c r="CD80" s="1"/>
  <c r="CA80"/>
  <c r="CB80" s="1"/>
  <c r="CK79"/>
  <c r="CL79" s="1"/>
  <c r="CI79"/>
  <c r="CJ79" s="1"/>
  <c r="CG79"/>
  <c r="CH79" s="1"/>
  <c r="CE79"/>
  <c r="CF79" s="1"/>
  <c r="CC79"/>
  <c r="CD79" s="1"/>
  <c r="CA79"/>
  <c r="CB79" s="1"/>
  <c r="CK78"/>
  <c r="CL78" s="1"/>
  <c r="CI78"/>
  <c r="CJ78" s="1"/>
  <c r="CG78"/>
  <c r="CH78" s="1"/>
  <c r="CE78"/>
  <c r="CF78" s="1"/>
  <c r="CC78"/>
  <c r="CD78" s="1"/>
  <c r="CA78"/>
  <c r="CB78" s="1"/>
  <c r="CK77"/>
  <c r="CL77" s="1"/>
  <c r="CI77"/>
  <c r="CJ77" s="1"/>
  <c r="CG77"/>
  <c r="CH77" s="1"/>
  <c r="CE77"/>
  <c r="CF77" s="1"/>
  <c r="CC77"/>
  <c r="CD77" s="1"/>
  <c r="CA77"/>
  <c r="CB77" s="1"/>
  <c r="CK76"/>
  <c r="CL76" s="1"/>
  <c r="CI76"/>
  <c r="CJ76" s="1"/>
  <c r="CG76"/>
  <c r="CH76" s="1"/>
  <c r="CE76"/>
  <c r="CF76" s="1"/>
  <c r="CC76"/>
  <c r="CD76" s="1"/>
  <c r="CA76"/>
  <c r="CB76" s="1"/>
  <c r="CK75"/>
  <c r="CL75" s="1"/>
  <c r="CI75"/>
  <c r="CJ75" s="1"/>
  <c r="CG75"/>
  <c r="CH75" s="1"/>
  <c r="CE75"/>
  <c r="CF75" s="1"/>
  <c r="CC75"/>
  <c r="CD75" s="1"/>
  <c r="CA75"/>
  <c r="CB75" s="1"/>
  <c r="CK74"/>
  <c r="CL74" s="1"/>
  <c r="CI74"/>
  <c r="CJ74" s="1"/>
  <c r="CG74"/>
  <c r="CH74" s="1"/>
  <c r="CE74"/>
  <c r="CF74" s="1"/>
  <c r="CC74"/>
  <c r="CD74" s="1"/>
  <c r="CA74"/>
  <c r="CB74" s="1"/>
  <c r="CK73"/>
  <c r="CL73" s="1"/>
  <c r="CI73"/>
  <c r="CJ73" s="1"/>
  <c r="CG73"/>
  <c r="CH73" s="1"/>
  <c r="CE73"/>
  <c r="CF73" s="1"/>
  <c r="CC73"/>
  <c r="CD73" s="1"/>
  <c r="CA73"/>
  <c r="CB73" s="1"/>
  <c r="CK72"/>
  <c r="CL72" s="1"/>
  <c r="CI72"/>
  <c r="CJ72" s="1"/>
  <c r="CG72"/>
  <c r="CH72" s="1"/>
  <c r="CE72"/>
  <c r="CF72" s="1"/>
  <c r="CC72"/>
  <c r="CD72" s="1"/>
  <c r="CA72"/>
  <c r="CB72" s="1"/>
  <c r="CK71"/>
  <c r="CL71" s="1"/>
  <c r="CI71"/>
  <c r="CJ71" s="1"/>
  <c r="CG71"/>
  <c r="CH71" s="1"/>
  <c r="CE71"/>
  <c r="CF71" s="1"/>
  <c r="CC71"/>
  <c r="CD71" s="1"/>
  <c r="CA71"/>
  <c r="CB71" s="1"/>
  <c r="CK70"/>
  <c r="CL70" s="1"/>
  <c r="CI70"/>
  <c r="CJ70" s="1"/>
  <c r="CG70"/>
  <c r="CH70" s="1"/>
  <c r="CE70"/>
  <c r="CF70" s="1"/>
  <c r="CC70"/>
  <c r="CD70" s="1"/>
  <c r="CA70"/>
  <c r="CB70" s="1"/>
  <c r="CK69"/>
  <c r="CL69" s="1"/>
  <c r="CI69"/>
  <c r="CJ69" s="1"/>
  <c r="CG69"/>
  <c r="CH69" s="1"/>
  <c r="CE69"/>
  <c r="CF69" s="1"/>
  <c r="CC69"/>
  <c r="CD69" s="1"/>
  <c r="CA69"/>
  <c r="CB69" s="1"/>
  <c r="CK68"/>
  <c r="CL68" s="1"/>
  <c r="CI68"/>
  <c r="CJ68" s="1"/>
  <c r="CG68"/>
  <c r="CH68" s="1"/>
  <c r="CE68"/>
  <c r="CF68" s="1"/>
  <c r="CC68"/>
  <c r="CD68" s="1"/>
  <c r="CA68"/>
  <c r="CB68" s="1"/>
  <c r="CK67"/>
  <c r="CL67" s="1"/>
  <c r="CI67"/>
  <c r="CJ67" s="1"/>
  <c r="CG67"/>
  <c r="CH67" s="1"/>
  <c r="CE67"/>
  <c r="CF67" s="1"/>
  <c r="CC67"/>
  <c r="CD67" s="1"/>
  <c r="CA67"/>
  <c r="CB67" s="1"/>
  <c r="CK66"/>
  <c r="CL66" s="1"/>
  <c r="CI66"/>
  <c r="CJ66" s="1"/>
  <c r="CG66"/>
  <c r="CH66" s="1"/>
  <c r="CE66"/>
  <c r="CF66" s="1"/>
  <c r="CC66"/>
  <c r="CD66" s="1"/>
  <c r="CA66"/>
  <c r="CB66" s="1"/>
  <c r="CK65"/>
  <c r="CL65" s="1"/>
  <c r="CI65"/>
  <c r="CJ65" s="1"/>
  <c r="CG65"/>
  <c r="CH65" s="1"/>
  <c r="CE65"/>
  <c r="CF65" s="1"/>
  <c r="CC65"/>
  <c r="CD65" s="1"/>
  <c r="CA65"/>
  <c r="CB65" s="1"/>
  <c r="CK64"/>
  <c r="CL64" s="1"/>
  <c r="CI64"/>
  <c r="CJ64" s="1"/>
  <c r="CG64"/>
  <c r="CH64" s="1"/>
  <c r="CE64"/>
  <c r="CF64" s="1"/>
  <c r="CC64"/>
  <c r="CD64" s="1"/>
  <c r="CA64"/>
  <c r="CB64" s="1"/>
  <c r="CK63"/>
  <c r="CL63" s="1"/>
  <c r="CI63"/>
  <c r="CJ63" s="1"/>
  <c r="CG63"/>
  <c r="CH63" s="1"/>
  <c r="CE63"/>
  <c r="CF63" s="1"/>
  <c r="CC63"/>
  <c r="CD63" s="1"/>
  <c r="CA63"/>
  <c r="CB63" s="1"/>
  <c r="CK62"/>
  <c r="CL62" s="1"/>
  <c r="CI62"/>
  <c r="CJ62" s="1"/>
  <c r="CG62"/>
  <c r="CH62" s="1"/>
  <c r="CE62"/>
  <c r="CF62" s="1"/>
  <c r="CC62"/>
  <c r="CD62" s="1"/>
  <c r="CA62"/>
  <c r="CB62" s="1"/>
  <c r="CK61"/>
  <c r="CL61" s="1"/>
  <c r="CI61"/>
  <c r="CJ61" s="1"/>
  <c r="CG61"/>
  <c r="CH61" s="1"/>
  <c r="CE61"/>
  <c r="CF61" s="1"/>
  <c r="CC61"/>
  <c r="CD61" s="1"/>
  <c r="CA61"/>
  <c r="CB61" s="1"/>
  <c r="CK60"/>
  <c r="CL60" s="1"/>
  <c r="CI60"/>
  <c r="CJ60" s="1"/>
  <c r="CG60"/>
  <c r="CH60" s="1"/>
  <c r="CE60"/>
  <c r="CF60" s="1"/>
  <c r="CC60"/>
  <c r="CD60" s="1"/>
  <c r="CA60"/>
  <c r="CB60" s="1"/>
  <c r="CK59"/>
  <c r="CL59" s="1"/>
  <c r="CI59"/>
  <c r="CJ59" s="1"/>
  <c r="CG59"/>
  <c r="CH59" s="1"/>
  <c r="CE59"/>
  <c r="CF59" s="1"/>
  <c r="CC59"/>
  <c r="CD59" s="1"/>
  <c r="CA59"/>
  <c r="CB59" s="1"/>
  <c r="CK58"/>
  <c r="CL58" s="1"/>
  <c r="CI58"/>
  <c r="CJ58" s="1"/>
  <c r="CG58"/>
  <c r="CH58" s="1"/>
  <c r="CE58"/>
  <c r="CF58" s="1"/>
  <c r="CC58"/>
  <c r="CD58" s="1"/>
  <c r="CA58"/>
  <c r="CB58" s="1"/>
  <c r="CK57"/>
  <c r="CL57" s="1"/>
  <c r="CI57"/>
  <c r="CJ57" s="1"/>
  <c r="CG57"/>
  <c r="CH57" s="1"/>
  <c r="CE57"/>
  <c r="CF57" s="1"/>
  <c r="CC57"/>
  <c r="CD57" s="1"/>
  <c r="CA57"/>
  <c r="CB57" s="1"/>
  <c r="CK56"/>
  <c r="CL56" s="1"/>
  <c r="CI56"/>
  <c r="CJ56" s="1"/>
  <c r="CG56"/>
  <c r="CH56" s="1"/>
  <c r="CE56"/>
  <c r="CF56" s="1"/>
  <c r="CC56"/>
  <c r="CD56" s="1"/>
  <c r="CA56"/>
  <c r="CB56" s="1"/>
  <c r="CK55"/>
  <c r="CL55" s="1"/>
  <c r="CI55"/>
  <c r="CJ55" s="1"/>
  <c r="CG55"/>
  <c r="CH55" s="1"/>
  <c r="CE55"/>
  <c r="CF55" s="1"/>
  <c r="CC55"/>
  <c r="CD55" s="1"/>
  <c r="CA55"/>
  <c r="CB55" s="1"/>
  <c r="CK54"/>
  <c r="CL54" s="1"/>
  <c r="CI54"/>
  <c r="CJ54" s="1"/>
  <c r="CG54"/>
  <c r="CH54" s="1"/>
  <c r="CE54"/>
  <c r="CF54" s="1"/>
  <c r="CC54"/>
  <c r="CD54" s="1"/>
  <c r="CA54"/>
  <c r="CB54" s="1"/>
  <c r="CK53"/>
  <c r="CL53" s="1"/>
  <c r="CI53"/>
  <c r="CJ53" s="1"/>
  <c r="CG53"/>
  <c r="CH53" s="1"/>
  <c r="CE53"/>
  <c r="CF53" s="1"/>
  <c r="CC53"/>
  <c r="CD53" s="1"/>
  <c r="CA53"/>
  <c r="CB53" s="1"/>
  <c r="CK52"/>
  <c r="CL52" s="1"/>
  <c r="CI52"/>
  <c r="CJ52" s="1"/>
  <c r="CG52"/>
  <c r="CH52" s="1"/>
  <c r="CE52"/>
  <c r="CF52" s="1"/>
  <c r="CC52"/>
  <c r="CD52" s="1"/>
  <c r="CA52"/>
  <c r="CB52" s="1"/>
  <c r="CK51"/>
  <c r="CL51" s="1"/>
  <c r="CI51"/>
  <c r="CJ51" s="1"/>
  <c r="CG51"/>
  <c r="CH51" s="1"/>
  <c r="CE51"/>
  <c r="CF51" s="1"/>
  <c r="CC51"/>
  <c r="CD51" s="1"/>
  <c r="CA51"/>
  <c r="CB51" s="1"/>
  <c r="CK50"/>
  <c r="CL50" s="1"/>
  <c r="CI50"/>
  <c r="CJ50" s="1"/>
  <c r="CG50"/>
  <c r="CH50" s="1"/>
  <c r="CE50"/>
  <c r="CF50" s="1"/>
  <c r="CC50"/>
  <c r="CD50" s="1"/>
  <c r="CA50"/>
  <c r="CB50" s="1"/>
  <c r="CK49"/>
  <c r="CL49" s="1"/>
  <c r="CI49"/>
  <c r="CJ49" s="1"/>
  <c r="CG49"/>
  <c r="CH49" s="1"/>
  <c r="CE49"/>
  <c r="CF49" s="1"/>
  <c r="CC49"/>
  <c r="CD49" s="1"/>
  <c r="CA49"/>
  <c r="CB49" s="1"/>
  <c r="CK48"/>
  <c r="CL48" s="1"/>
  <c r="CI48"/>
  <c r="CJ48" s="1"/>
  <c r="CG48"/>
  <c r="CH48" s="1"/>
  <c r="CE48"/>
  <c r="CF48" s="1"/>
  <c r="CC48"/>
  <c r="CD48" s="1"/>
  <c r="CA48"/>
  <c r="CB48" s="1"/>
  <c r="CK47"/>
  <c r="CL47" s="1"/>
  <c r="CI47"/>
  <c r="CJ47" s="1"/>
  <c r="CG47"/>
  <c r="CH47" s="1"/>
  <c r="CE47"/>
  <c r="CF47" s="1"/>
  <c r="CC47"/>
  <c r="CD47" s="1"/>
  <c r="CA47"/>
  <c r="CB47" s="1"/>
  <c r="CK46"/>
  <c r="CL46" s="1"/>
  <c r="CI46"/>
  <c r="CJ46" s="1"/>
  <c r="CG46"/>
  <c r="CH46" s="1"/>
  <c r="CE46"/>
  <c r="CF46" s="1"/>
  <c r="CC46"/>
  <c r="CD46" s="1"/>
  <c r="CA46"/>
  <c r="CB46" s="1"/>
  <c r="CK45"/>
  <c r="CL45" s="1"/>
  <c r="CI45"/>
  <c r="CJ45" s="1"/>
  <c r="CG45"/>
  <c r="CH45" s="1"/>
  <c r="CE45"/>
  <c r="CF45" s="1"/>
  <c r="CC45"/>
  <c r="CD45" s="1"/>
  <c r="CA45"/>
  <c r="CB45" s="1"/>
  <c r="CK44"/>
  <c r="CL44" s="1"/>
  <c r="CI44"/>
  <c r="CJ44" s="1"/>
  <c r="CG44"/>
  <c r="CH44" s="1"/>
  <c r="CE44"/>
  <c r="CF44" s="1"/>
  <c r="CC44"/>
  <c r="CD44" s="1"/>
  <c r="CA44"/>
  <c r="CB44" s="1"/>
  <c r="CK43"/>
  <c r="CL43" s="1"/>
  <c r="CI43"/>
  <c r="CJ43" s="1"/>
  <c r="CG43"/>
  <c r="CH43" s="1"/>
  <c r="CE43"/>
  <c r="CF43" s="1"/>
  <c r="CC43"/>
  <c r="CD43" s="1"/>
  <c r="CA43"/>
  <c r="CB43" s="1"/>
  <c r="CK42"/>
  <c r="CL42" s="1"/>
  <c r="CI42"/>
  <c r="CJ42" s="1"/>
  <c r="CG42"/>
  <c r="CH42" s="1"/>
  <c r="CE42"/>
  <c r="CF42" s="1"/>
  <c r="CC42"/>
  <c r="CD42" s="1"/>
  <c r="CA42"/>
  <c r="CB42" s="1"/>
  <c r="CK41"/>
  <c r="CL41" s="1"/>
  <c r="CI41"/>
  <c r="CJ41" s="1"/>
  <c r="CG41"/>
  <c r="CH41" s="1"/>
  <c r="CE41"/>
  <c r="CF41" s="1"/>
  <c r="CC41"/>
  <c r="CD41" s="1"/>
  <c r="CA41"/>
  <c r="CB41" s="1"/>
  <c r="CK40"/>
  <c r="CL40" s="1"/>
  <c r="CI40"/>
  <c r="CJ40" s="1"/>
  <c r="CG40"/>
  <c r="CH40" s="1"/>
  <c r="CE40"/>
  <c r="CF40" s="1"/>
  <c r="CC40"/>
  <c r="CD40" s="1"/>
  <c r="CA40"/>
  <c r="CB40" s="1"/>
  <c r="CK39"/>
  <c r="CL39" s="1"/>
  <c r="CI39"/>
  <c r="CJ39" s="1"/>
  <c r="CG39"/>
  <c r="CH39" s="1"/>
  <c r="CE39"/>
  <c r="CF39" s="1"/>
  <c r="CC39"/>
  <c r="CD39" s="1"/>
  <c r="CA39"/>
  <c r="CB39" s="1"/>
  <c r="CK38"/>
  <c r="CL38" s="1"/>
  <c r="CI38"/>
  <c r="CJ38" s="1"/>
  <c r="CG38"/>
  <c r="CH38" s="1"/>
  <c r="CE38"/>
  <c r="CF38" s="1"/>
  <c r="CC38"/>
  <c r="CD38" s="1"/>
  <c r="CA38"/>
  <c r="CB38" s="1"/>
  <c r="CK37"/>
  <c r="CL37" s="1"/>
  <c r="CI37"/>
  <c r="CJ37" s="1"/>
  <c r="CG37"/>
  <c r="CH37" s="1"/>
  <c r="CE37"/>
  <c r="CF37" s="1"/>
  <c r="CC37"/>
  <c r="CD37" s="1"/>
  <c r="CA37"/>
  <c r="CB37" s="1"/>
  <c r="CK36"/>
  <c r="CL36" s="1"/>
  <c r="CI36"/>
  <c r="CJ36" s="1"/>
  <c r="CG36"/>
  <c r="CH36" s="1"/>
  <c r="CE36"/>
  <c r="CF36" s="1"/>
  <c r="CC36"/>
  <c r="CD36" s="1"/>
  <c r="CA36"/>
  <c r="CB36" s="1"/>
  <c r="CK35"/>
  <c r="CL35" s="1"/>
  <c r="CI35"/>
  <c r="CJ35" s="1"/>
  <c r="CG35"/>
  <c r="CH35" s="1"/>
  <c r="CE35"/>
  <c r="CF35" s="1"/>
  <c r="CC35"/>
  <c r="CD35" s="1"/>
  <c r="CA35"/>
  <c r="CB35" s="1"/>
  <c r="CK34"/>
  <c r="CL34" s="1"/>
  <c r="CI34"/>
  <c r="CJ34" s="1"/>
  <c r="CG34"/>
  <c r="CH34" s="1"/>
  <c r="CE34"/>
  <c r="CF34" s="1"/>
  <c r="CC34"/>
  <c r="CD34" s="1"/>
  <c r="CA34"/>
  <c r="CB34" s="1"/>
  <c r="CK33"/>
  <c r="CL33" s="1"/>
  <c r="CI33"/>
  <c r="CJ33" s="1"/>
  <c r="CG33"/>
  <c r="CH33" s="1"/>
  <c r="CE33"/>
  <c r="CF33" s="1"/>
  <c r="CC33"/>
  <c r="CD33" s="1"/>
  <c r="CA33"/>
  <c r="CB33" s="1"/>
  <c r="CK32"/>
  <c r="CL32" s="1"/>
  <c r="CI32"/>
  <c r="CJ32" s="1"/>
  <c r="CG32"/>
  <c r="CH32" s="1"/>
  <c r="CE32"/>
  <c r="CF32" s="1"/>
  <c r="CC32"/>
  <c r="CD32" s="1"/>
  <c r="CA32"/>
  <c r="CB32" s="1"/>
  <c r="CK31"/>
  <c r="CL31" s="1"/>
  <c r="CI31"/>
  <c r="CJ31" s="1"/>
  <c r="CG31"/>
  <c r="CH31" s="1"/>
  <c r="CE31"/>
  <c r="CF31" s="1"/>
  <c r="CC31"/>
  <c r="CD31" s="1"/>
  <c r="CA31"/>
  <c r="CB31" s="1"/>
  <c r="CK30"/>
  <c r="CL30" s="1"/>
  <c r="CI30"/>
  <c r="CJ30" s="1"/>
  <c r="CG30"/>
  <c r="CH30" s="1"/>
  <c r="CE30"/>
  <c r="CF30" s="1"/>
  <c r="CC30"/>
  <c r="CD30" s="1"/>
  <c r="CA30"/>
  <c r="CB30" s="1"/>
  <c r="CK29"/>
  <c r="CL29" s="1"/>
  <c r="CI29"/>
  <c r="CJ29" s="1"/>
  <c r="CG29"/>
  <c r="CH29" s="1"/>
  <c r="CE29"/>
  <c r="CF29" s="1"/>
  <c r="CC29"/>
  <c r="CD29" s="1"/>
  <c r="CA29"/>
  <c r="CB29" s="1"/>
  <c r="CK28"/>
  <c r="CL28" s="1"/>
  <c r="CI28"/>
  <c r="CJ28" s="1"/>
  <c r="CG28"/>
  <c r="CH28" s="1"/>
  <c r="CE28"/>
  <c r="CF28" s="1"/>
  <c r="CC28"/>
  <c r="CD28" s="1"/>
  <c r="CA28"/>
  <c r="CB28" s="1"/>
  <c r="CK27"/>
  <c r="CL27" s="1"/>
  <c r="CI27"/>
  <c r="CJ27" s="1"/>
  <c r="CG27"/>
  <c r="CH27" s="1"/>
  <c r="CE27"/>
  <c r="CF27" s="1"/>
  <c r="CC27"/>
  <c r="CD27" s="1"/>
  <c r="CA27"/>
  <c r="CB27" s="1"/>
  <c r="CK26"/>
  <c r="CL26" s="1"/>
  <c r="CI26"/>
  <c r="CJ26" s="1"/>
  <c r="CG26"/>
  <c r="CH26" s="1"/>
  <c r="CE26"/>
  <c r="CF26" s="1"/>
  <c r="CC26"/>
  <c r="CD26" s="1"/>
  <c r="CA26"/>
  <c r="CB26" s="1"/>
  <c r="CK25"/>
  <c r="CL25" s="1"/>
  <c r="CI25"/>
  <c r="CJ25" s="1"/>
  <c r="CG25"/>
  <c r="CH25" s="1"/>
  <c r="CE25"/>
  <c r="CF25" s="1"/>
  <c r="CC25"/>
  <c r="CD25" s="1"/>
  <c r="CA25"/>
  <c r="CB25" s="1"/>
  <c r="CK24"/>
  <c r="CL24" s="1"/>
  <c r="CI24"/>
  <c r="CJ24" s="1"/>
  <c r="CG24"/>
  <c r="CH24" s="1"/>
  <c r="CE24"/>
  <c r="CF24" s="1"/>
  <c r="CC24"/>
  <c r="CD24" s="1"/>
  <c r="CA24"/>
  <c r="CB24" s="1"/>
  <c r="CK23"/>
  <c r="CL23" s="1"/>
  <c r="CI23"/>
  <c r="CJ23" s="1"/>
  <c r="CG23"/>
  <c r="CH23" s="1"/>
  <c r="CE23"/>
  <c r="CF23" s="1"/>
  <c r="CC23"/>
  <c r="CD23" s="1"/>
  <c r="CA23"/>
  <c r="CB23" s="1"/>
  <c r="CK22"/>
  <c r="CL22" s="1"/>
  <c r="CI22"/>
  <c r="CJ22" s="1"/>
  <c r="CG22"/>
  <c r="CH22" s="1"/>
  <c r="CE22"/>
  <c r="CF22" s="1"/>
  <c r="CC22"/>
  <c r="CD22" s="1"/>
  <c r="CA22"/>
  <c r="CB22" s="1"/>
  <c r="CK21"/>
  <c r="CL21" s="1"/>
  <c r="CI21"/>
  <c r="CJ21" s="1"/>
  <c r="CG21"/>
  <c r="CH21" s="1"/>
  <c r="CE21"/>
  <c r="CF21" s="1"/>
  <c r="CC21"/>
  <c r="CD21" s="1"/>
  <c r="CA21"/>
  <c r="CB21" s="1"/>
  <c r="CK20"/>
  <c r="CL20" s="1"/>
  <c r="CI20"/>
  <c r="CJ20" s="1"/>
  <c r="CG20"/>
  <c r="CH20" s="1"/>
  <c r="CE20"/>
  <c r="CF20" s="1"/>
  <c r="CC20"/>
  <c r="CD20" s="1"/>
  <c r="CA20"/>
  <c r="CB20" s="1"/>
  <c r="CK19"/>
  <c r="CL19" s="1"/>
  <c r="CI19"/>
  <c r="CJ19" s="1"/>
  <c r="CG19"/>
  <c r="CH19" s="1"/>
  <c r="CE19"/>
  <c r="CF19" s="1"/>
  <c r="CC19"/>
  <c r="CD19" s="1"/>
  <c r="CA19"/>
  <c r="CB19" s="1"/>
  <c r="CK18"/>
  <c r="CL18" s="1"/>
  <c r="CI18"/>
  <c r="CJ18" s="1"/>
  <c r="CG18"/>
  <c r="CH18" s="1"/>
  <c r="CF18"/>
  <c r="CE18"/>
  <c r="CC18"/>
  <c r="CD18" s="1"/>
  <c r="CA18"/>
  <c r="CB18" s="1"/>
  <c r="CK17"/>
  <c r="CL17" s="1"/>
  <c r="CI17"/>
  <c r="CJ17" s="1"/>
  <c r="CG17"/>
  <c r="CH17" s="1"/>
  <c r="CE17"/>
  <c r="CF17" s="1"/>
  <c r="CC17"/>
  <c r="CD17" s="1"/>
  <c r="CA17"/>
  <c r="CB17" s="1"/>
  <c r="CK16"/>
  <c r="CL16" s="1"/>
  <c r="CI16"/>
  <c r="CJ16" s="1"/>
  <c r="CG16"/>
  <c r="CH16" s="1"/>
  <c r="CE16"/>
  <c r="CF16" s="1"/>
  <c r="CC16"/>
  <c r="CD16" s="1"/>
  <c r="CA16"/>
  <c r="CB16" s="1"/>
  <c r="CK15"/>
  <c r="CL15" s="1"/>
  <c r="CI15"/>
  <c r="CJ15" s="1"/>
  <c r="CG15"/>
  <c r="CH15" s="1"/>
  <c r="CE15"/>
  <c r="CF15" s="1"/>
  <c r="CC15"/>
  <c r="CD15" s="1"/>
  <c r="CA15"/>
  <c r="CB15" s="1"/>
  <c r="CK14"/>
  <c r="CL14" s="1"/>
  <c r="CI14"/>
  <c r="CJ14" s="1"/>
  <c r="CG14"/>
  <c r="CH14" s="1"/>
  <c r="CE14"/>
  <c r="CF14" s="1"/>
  <c r="CC14"/>
  <c r="CD14" s="1"/>
  <c r="CA14"/>
  <c r="CB14" s="1"/>
  <c r="CK13"/>
  <c r="CL13" s="1"/>
  <c r="CI13"/>
  <c r="CJ13" s="1"/>
  <c r="CG13"/>
  <c r="CH13" s="1"/>
  <c r="CE13"/>
  <c r="CF13" s="1"/>
  <c r="CC13"/>
  <c r="CD13" s="1"/>
  <c r="CA13"/>
  <c r="CB13" s="1"/>
  <c r="CK12"/>
  <c r="CL12" s="1"/>
  <c r="CI12"/>
  <c r="CJ12" s="1"/>
  <c r="CG12"/>
  <c r="CH12" s="1"/>
  <c r="CE12"/>
  <c r="CF12" s="1"/>
  <c r="CC12"/>
  <c r="CD12" s="1"/>
  <c r="CA12"/>
  <c r="CB12" s="1"/>
  <c r="CK11"/>
  <c r="CL11" s="1"/>
  <c r="CI11"/>
  <c r="CJ11" s="1"/>
  <c r="CG11"/>
  <c r="CH11" s="1"/>
  <c r="CE11"/>
  <c r="CF11" s="1"/>
  <c r="CC11"/>
  <c r="CD11" s="1"/>
  <c r="CA11"/>
  <c r="CB11" s="1"/>
  <c r="CK10"/>
  <c r="CL10" s="1"/>
  <c r="CI10"/>
  <c r="CJ10" s="1"/>
  <c r="CG10"/>
  <c r="CH10" s="1"/>
  <c r="CE10"/>
  <c r="CF10" s="1"/>
  <c r="CC10"/>
  <c r="CD10" s="1"/>
  <c r="CA10"/>
  <c r="CB10" s="1"/>
  <c r="CK9"/>
  <c r="CL9" s="1"/>
  <c r="CI9"/>
  <c r="CJ9" s="1"/>
  <c r="CG9"/>
  <c r="CH9" s="1"/>
  <c r="CE9"/>
  <c r="CF9" s="1"/>
  <c r="CC9"/>
  <c r="CD9" s="1"/>
  <c r="CA9"/>
  <c r="CB9" s="1"/>
  <c r="CK8"/>
  <c r="CL8" s="1"/>
  <c r="CI8"/>
  <c r="CJ8" s="1"/>
  <c r="CG8"/>
  <c r="CH8" s="1"/>
  <c r="CE8"/>
  <c r="CF8" s="1"/>
  <c r="CC8"/>
  <c r="CD8" s="1"/>
  <c r="CA8"/>
  <c r="CB8" s="1"/>
  <c r="CK7"/>
  <c r="CL7" s="1"/>
  <c r="CI7"/>
  <c r="CJ7" s="1"/>
  <c r="CG7"/>
  <c r="CH7" s="1"/>
  <c r="CE7"/>
  <c r="CF7" s="1"/>
  <c r="CC7"/>
  <c r="CD7" s="1"/>
  <c r="CA7"/>
  <c r="CB7" s="1"/>
  <c r="CP6"/>
  <c r="CP5"/>
  <c r="CK5"/>
  <c r="CI5"/>
  <c r="CG5"/>
  <c r="CE5"/>
  <c r="CC5"/>
  <c r="CA5"/>
  <c r="CP4"/>
  <c r="CS3"/>
  <c r="CP3"/>
  <c r="CS2"/>
  <c r="CP2"/>
  <c r="CS1"/>
  <c r="CP1"/>
  <c r="I250" i="26" l="1"/>
  <c r="L250"/>
  <c r="J250"/>
  <c r="N250"/>
  <c r="E250"/>
  <c r="M250"/>
  <c r="F250"/>
  <c r="D250"/>
  <c r="C250"/>
  <c r="H250"/>
  <c r="K250"/>
  <c r="A246"/>
  <c r="E194"/>
  <c r="F137" i="27"/>
  <c r="E56"/>
  <c r="E95" i="26"/>
  <c r="E116" i="27"/>
  <c r="E227" i="26"/>
  <c r="W56" i="27"/>
  <c r="AE47"/>
  <c r="G128" i="26"/>
  <c r="O118"/>
  <c r="E146" i="27"/>
  <c r="AC55"/>
  <c r="M127" i="26"/>
  <c r="U26" i="27"/>
  <c r="E62" i="26"/>
  <c r="E86" i="27"/>
  <c r="E161" i="26"/>
  <c r="J137" i="27"/>
  <c r="E137"/>
  <c r="G137"/>
  <c r="H137"/>
  <c r="L137"/>
  <c r="C137"/>
  <c r="M137"/>
  <c r="K137"/>
  <c r="I137"/>
  <c r="N137"/>
  <c r="D137"/>
  <c r="A149"/>
  <c r="AA148"/>
  <c r="W146"/>
  <c r="AC145"/>
  <c r="AC144"/>
  <c r="Z143"/>
  <c r="AE141"/>
  <c r="W141"/>
  <c r="U143"/>
  <c r="Y141"/>
  <c r="R141"/>
  <c r="U147"/>
  <c r="U144"/>
  <c r="AA141"/>
  <c r="S141"/>
  <c r="AE137"/>
  <c r="V148"/>
  <c r="U146"/>
  <c r="AE143"/>
  <c r="AC141"/>
  <c r="U141"/>
  <c r="E289" i="26"/>
  <c r="M287"/>
  <c r="E287"/>
  <c r="O283"/>
  <c r="E293"/>
  <c r="E291"/>
  <c r="O287"/>
  <c r="G287"/>
  <c r="E294"/>
  <c r="G293"/>
  <c r="O289"/>
  <c r="I287"/>
  <c r="B287"/>
  <c r="M292"/>
  <c r="M291"/>
  <c r="J289"/>
  <c r="K287"/>
  <c r="C287"/>
  <c r="O150"/>
  <c r="O76" i="27"/>
  <c r="V9" i="24"/>
  <c r="O18" i="26"/>
  <c r="O16" i="27"/>
  <c r="O7" i="17"/>
  <c r="AE46" i="27"/>
  <c r="O117" i="26"/>
  <c r="V8" i="24"/>
  <c r="Z136" i="27"/>
  <c r="V135"/>
  <c r="W134"/>
  <c r="S135"/>
  <c r="W133"/>
  <c r="AA136"/>
  <c r="X136"/>
  <c r="AB135"/>
  <c r="AB134"/>
  <c r="X133"/>
  <c r="U133"/>
  <c r="AF134"/>
  <c r="U127"/>
  <c r="AB133"/>
  <c r="Y133"/>
  <c r="S133"/>
  <c r="W136"/>
  <c r="AF135"/>
  <c r="T136"/>
  <c r="T135"/>
  <c r="X134"/>
  <c r="T133"/>
  <c r="U126"/>
  <c r="AC135"/>
  <c r="U136"/>
  <c r="Y134"/>
  <c r="AD125"/>
  <c r="Z134"/>
  <c r="V136"/>
  <c r="AC136"/>
  <c r="AC134"/>
  <c r="S134"/>
  <c r="AD134"/>
  <c r="N158"/>
  <c r="T134"/>
  <c r="AD127"/>
  <c r="U124"/>
  <c r="Y135"/>
  <c r="AD133"/>
  <c r="U134"/>
  <c r="S125"/>
  <c r="R148" s="1"/>
  <c r="V134"/>
  <c r="AD126"/>
  <c r="AD135"/>
  <c r="AE134"/>
  <c r="AA135"/>
  <c r="U128"/>
  <c r="S136"/>
  <c r="X135"/>
  <c r="AE135"/>
  <c r="Z133"/>
  <c r="U135"/>
  <c r="V133"/>
  <c r="AF133"/>
  <c r="U123"/>
  <c r="AC133"/>
  <c r="AD136"/>
  <c r="Z135"/>
  <c r="AA134"/>
  <c r="W135"/>
  <c r="AA133"/>
  <c r="AE136"/>
  <c r="AB136"/>
  <c r="Y136"/>
  <c r="AE133"/>
  <c r="X125"/>
  <c r="AF136"/>
  <c r="AE43"/>
  <c r="O113" i="26"/>
  <c r="P8" i="24"/>
  <c r="M282" i="26"/>
  <c r="I282"/>
  <c r="E282"/>
  <c r="N282"/>
  <c r="J282"/>
  <c r="F282"/>
  <c r="O282"/>
  <c r="K282"/>
  <c r="G282"/>
  <c r="C282"/>
  <c r="P282"/>
  <c r="L282"/>
  <c r="H282"/>
  <c r="D282"/>
  <c r="M11" i="24"/>
  <c r="DT11" i="17"/>
  <c r="L8" i="24"/>
  <c r="T6"/>
  <c r="O50" i="26"/>
  <c r="N8" i="24"/>
  <c r="M6"/>
  <c r="A262" i="26"/>
  <c r="A263" s="1"/>
  <c r="E141"/>
  <c r="AH205"/>
  <c r="AH207"/>
  <c r="AH175"/>
  <c r="AI237"/>
  <c r="AG237"/>
  <c r="AH237"/>
  <c r="AI205"/>
  <c r="AI207"/>
  <c r="N270"/>
  <c r="E270"/>
  <c r="C281"/>
  <c r="F278"/>
  <c r="M280"/>
  <c r="D278"/>
  <c r="O281"/>
  <c r="F280"/>
  <c r="E278"/>
  <c r="C269"/>
  <c r="B295" s="1"/>
  <c r="P281"/>
  <c r="K278"/>
  <c r="L280"/>
  <c r="G278"/>
  <c r="N271"/>
  <c r="AH269" s="1"/>
  <c r="H281"/>
  <c r="C280"/>
  <c r="I278"/>
  <c r="N269"/>
  <c r="O280"/>
  <c r="F295"/>
  <c r="P280"/>
  <c r="K295"/>
  <c r="I281"/>
  <c r="L278"/>
  <c r="E281"/>
  <c r="N305"/>
  <c r="H280"/>
  <c r="C278"/>
  <c r="C283" s="1"/>
  <c r="N281"/>
  <c r="D281"/>
  <c r="O278"/>
  <c r="M281"/>
  <c r="P278"/>
  <c r="K281"/>
  <c r="F281"/>
  <c r="E280"/>
  <c r="E271"/>
  <c r="G281"/>
  <c r="N280"/>
  <c r="M278"/>
  <c r="M283" s="1"/>
  <c r="H269"/>
  <c r="H278"/>
  <c r="J280"/>
  <c r="D280"/>
  <c r="E267"/>
  <c r="J281"/>
  <c r="I280"/>
  <c r="E272"/>
  <c r="K280"/>
  <c r="N278"/>
  <c r="E268"/>
  <c r="L281"/>
  <c r="G280"/>
  <c r="J278"/>
  <c r="A265"/>
  <c r="A266" s="1"/>
  <c r="A267" s="1"/>
  <c r="A268" s="1"/>
  <c r="A269" s="1"/>
  <c r="A270" s="1"/>
  <c r="A271" s="1"/>
  <c r="A272" s="1"/>
  <c r="A273" s="1"/>
  <c r="A274" s="1"/>
  <c r="A275" s="1"/>
  <c r="A276" s="1"/>
  <c r="A277" s="1"/>
  <c r="A278" s="1"/>
  <c r="A280" s="1"/>
  <c r="A281" s="1"/>
  <c r="A282" s="1"/>
  <c r="A283" s="1"/>
  <c r="A284" s="1"/>
  <c r="A285" s="1"/>
  <c r="A286" s="1"/>
  <c r="A287" s="1"/>
  <c r="A288" s="1"/>
  <c r="A289" s="1"/>
  <c r="A290" s="1"/>
  <c r="A291" s="1"/>
  <c r="A292" s="1"/>
  <c r="A293" s="1"/>
  <c r="A294" s="1"/>
  <c r="AG207"/>
  <c r="AG205"/>
  <c r="AH173"/>
  <c r="AN212" i="17"/>
  <c r="D6" i="23" s="1"/>
  <c r="BF212" i="17"/>
  <c r="D7" i="23" s="1"/>
  <c r="N7" s="1"/>
  <c r="M9" i="24"/>
  <c r="M7"/>
  <c r="CV33" i="17"/>
  <c r="CV36"/>
  <c r="CV81"/>
  <c r="CV97"/>
  <c r="CV113"/>
  <c r="CV129"/>
  <c r="CV145"/>
  <c r="CV161"/>
  <c r="CV177"/>
  <c r="CV193"/>
  <c r="CV13"/>
  <c r="CV21"/>
  <c r="CV24"/>
  <c r="CV37"/>
  <c r="CV40"/>
  <c r="CV41"/>
  <c r="CV44"/>
  <c r="CV45"/>
  <c r="CV48"/>
  <c r="CV49"/>
  <c r="CV85"/>
  <c r="CV101"/>
  <c r="CV117"/>
  <c r="CV133"/>
  <c r="CV149"/>
  <c r="CV165"/>
  <c r="CV181"/>
  <c r="CV197"/>
  <c r="CV25"/>
  <c r="CV28"/>
  <c r="CV53"/>
  <c r="CV89"/>
  <c r="CV105"/>
  <c r="CV121"/>
  <c r="CV137"/>
  <c r="CV153"/>
  <c r="CV169"/>
  <c r="CV185"/>
  <c r="CV201"/>
  <c r="CV17"/>
  <c r="CV29"/>
  <c r="CV57"/>
  <c r="CV68"/>
  <c r="CV73"/>
  <c r="CV125"/>
  <c r="CV189"/>
  <c r="CV109"/>
  <c r="CV173"/>
  <c r="CV9"/>
  <c r="CV61"/>
  <c r="CV72"/>
  <c r="CV77"/>
  <c r="CV141"/>
  <c r="CV205"/>
  <c r="CV64"/>
  <c r="CV69"/>
  <c r="CV32"/>
  <c r="CV60"/>
  <c r="CV65"/>
  <c r="CV76"/>
  <c r="CV93"/>
  <c r="CV157"/>
  <c r="CV116"/>
  <c r="CV164"/>
  <c r="CV191"/>
  <c r="CV130"/>
  <c r="CV180"/>
  <c r="CV100"/>
  <c r="CV127"/>
  <c r="CV75"/>
  <c r="CV132"/>
  <c r="CV20"/>
  <c r="CV52"/>
  <c r="CV22"/>
  <c r="CV182"/>
  <c r="CV50"/>
  <c r="CV39"/>
  <c r="CV91"/>
  <c r="CV107"/>
  <c r="CV123"/>
  <c r="CV139"/>
  <c r="CV155"/>
  <c r="CV171"/>
  <c r="CV134"/>
  <c r="CV16"/>
  <c r="CV184"/>
  <c r="CV200"/>
  <c r="CV66"/>
  <c r="CV154"/>
  <c r="CV187"/>
  <c r="CV46"/>
  <c r="CV92"/>
  <c r="CV124"/>
  <c r="CV156"/>
  <c r="CV79"/>
  <c r="CV207"/>
  <c r="CV106"/>
  <c r="CV95"/>
  <c r="CV26"/>
  <c r="CV166"/>
  <c r="CV110"/>
  <c r="CV84"/>
  <c r="CV12"/>
  <c r="CV96"/>
  <c r="CV112"/>
  <c r="CV120"/>
  <c r="CV144"/>
  <c r="CV152"/>
  <c r="CV176"/>
  <c r="CV188"/>
  <c r="CV38"/>
  <c r="CV202"/>
  <c r="CV42"/>
  <c r="CV67"/>
  <c r="CV70"/>
  <c r="CV10"/>
  <c r="CV15"/>
  <c r="CV87"/>
  <c r="CV103"/>
  <c r="CV119"/>
  <c r="CV135"/>
  <c r="CV151"/>
  <c r="CV167"/>
  <c r="CV186"/>
  <c r="CV118"/>
  <c r="CV175"/>
  <c r="CV19"/>
  <c r="CV47"/>
  <c r="CV122"/>
  <c r="CV178"/>
  <c r="CV162"/>
  <c r="CV138"/>
  <c r="CV71"/>
  <c r="CV35"/>
  <c r="CV198"/>
  <c r="CV194"/>
  <c r="CV14"/>
  <c r="CV146"/>
  <c r="CV63"/>
  <c r="CV179"/>
  <c r="CV58"/>
  <c r="CV196"/>
  <c r="CV88"/>
  <c r="CV86"/>
  <c r="CV102"/>
  <c r="CV51"/>
  <c r="CV83"/>
  <c r="CV99"/>
  <c r="CV115"/>
  <c r="CV131"/>
  <c r="CV147"/>
  <c r="CV163"/>
  <c r="CV18"/>
  <c r="CV56"/>
  <c r="CV190"/>
  <c r="CV90"/>
  <c r="CV11"/>
  <c r="CV203"/>
  <c r="CV148"/>
  <c r="CV108"/>
  <c r="CV140"/>
  <c r="CV172"/>
  <c r="CV143"/>
  <c r="CV78"/>
  <c r="CV206"/>
  <c r="CV27"/>
  <c r="CV31"/>
  <c r="CV199"/>
  <c r="CV158"/>
  <c r="CV80"/>
  <c r="CV104"/>
  <c r="CV128"/>
  <c r="CV136"/>
  <c r="CV160"/>
  <c r="CV168"/>
  <c r="CV192"/>
  <c r="CV204"/>
  <c r="CV34"/>
  <c r="CV126"/>
  <c r="CV111"/>
  <c r="CV43"/>
  <c r="CV59"/>
  <c r="CV54"/>
  <c r="CV23"/>
  <c r="CW23" s="1"/>
  <c r="CX23" s="1"/>
  <c r="CY23" s="1"/>
  <c r="CV74"/>
  <c r="CV170"/>
  <c r="CV159"/>
  <c r="CV150"/>
  <c r="CV82"/>
  <c r="CV98"/>
  <c r="CV174"/>
  <c r="CV114"/>
  <c r="CV142"/>
  <c r="CV8"/>
  <c r="CV62"/>
  <c r="CV183"/>
  <c r="CV55"/>
  <c r="CV195"/>
  <c r="CV30"/>
  <c r="CV94"/>
  <c r="CL8"/>
  <c r="CL13"/>
  <c r="CL9"/>
  <c r="CL21"/>
  <c r="CL29"/>
  <c r="CL49"/>
  <c r="CL65"/>
  <c r="CL81"/>
  <c r="CL97"/>
  <c r="CL113"/>
  <c r="CL129"/>
  <c r="CL145"/>
  <c r="CL161"/>
  <c r="CL177"/>
  <c r="CL193"/>
  <c r="CL25"/>
  <c r="CL133"/>
  <c r="CL149"/>
  <c r="CL33"/>
  <c r="CL45"/>
  <c r="CL61"/>
  <c r="CL77"/>
  <c r="CL93"/>
  <c r="CL109"/>
  <c r="CL125"/>
  <c r="CL141"/>
  <c r="CL157"/>
  <c r="CL173"/>
  <c r="CL189"/>
  <c r="CL205"/>
  <c r="CL53"/>
  <c r="CL69"/>
  <c r="CL85"/>
  <c r="CL101"/>
  <c r="CL117"/>
  <c r="CL37"/>
  <c r="CL41"/>
  <c r="CL57"/>
  <c r="CL73"/>
  <c r="CL89"/>
  <c r="CL105"/>
  <c r="CL121"/>
  <c r="CL137"/>
  <c r="CL153"/>
  <c r="CL169"/>
  <c r="CL185"/>
  <c r="CL201"/>
  <c r="CL165"/>
  <c r="CL181"/>
  <c r="CL197"/>
  <c r="CL144"/>
  <c r="CL183"/>
  <c r="CL151"/>
  <c r="CL39"/>
  <c r="CL103"/>
  <c r="CL71"/>
  <c r="CL19"/>
  <c r="CL176"/>
  <c r="CL96"/>
  <c r="CL188"/>
  <c r="CL178"/>
  <c r="CL50"/>
  <c r="CL196"/>
  <c r="CL84"/>
  <c r="CL28"/>
  <c r="CL160"/>
  <c r="CL32"/>
  <c r="CL119"/>
  <c r="CL48"/>
  <c r="CL199"/>
  <c r="CL167"/>
  <c r="CL135"/>
  <c r="CL192"/>
  <c r="CL87"/>
  <c r="CL55"/>
  <c r="CL80"/>
  <c r="CL194"/>
  <c r="CL86"/>
  <c r="CL26"/>
  <c r="CM26" s="1"/>
  <c r="CN26" s="1"/>
  <c r="CO26" s="1"/>
  <c r="CL148"/>
  <c r="CL52"/>
  <c r="CL112"/>
  <c r="CL44"/>
  <c r="CL24"/>
  <c r="CL124"/>
  <c r="CL128"/>
  <c r="CL17"/>
  <c r="CM17" s="1"/>
  <c r="CN17" s="1"/>
  <c r="CO17" s="1"/>
  <c r="V143" i="27" s="1"/>
  <c r="CL42" i="17"/>
  <c r="CL74"/>
  <c r="CL106"/>
  <c r="CL138"/>
  <c r="CL170"/>
  <c r="CL202"/>
  <c r="CL38"/>
  <c r="CL102"/>
  <c r="CL120"/>
  <c r="CL207"/>
  <c r="CL174"/>
  <c r="CL88"/>
  <c r="CL68"/>
  <c r="CL36"/>
  <c r="CL126"/>
  <c r="CL47"/>
  <c r="CL95"/>
  <c r="CL35"/>
  <c r="CL146"/>
  <c r="CL171"/>
  <c r="CL62"/>
  <c r="CL27"/>
  <c r="CL58"/>
  <c r="CL90"/>
  <c r="CL122"/>
  <c r="CL154"/>
  <c r="CL186"/>
  <c r="CL23"/>
  <c r="CM23" s="1"/>
  <c r="CN23" s="1"/>
  <c r="CO23" s="1"/>
  <c r="CL127"/>
  <c r="CL152"/>
  <c r="CL175"/>
  <c r="CL78"/>
  <c r="CL14"/>
  <c r="CL130"/>
  <c r="CL190"/>
  <c r="CL18"/>
  <c r="CL136"/>
  <c r="CL76"/>
  <c r="CL140"/>
  <c r="CL46"/>
  <c r="CL70"/>
  <c r="CL150"/>
  <c r="CL191"/>
  <c r="CL43"/>
  <c r="CL82"/>
  <c r="CL107"/>
  <c r="CL139"/>
  <c r="CL203"/>
  <c r="CL132"/>
  <c r="CL20"/>
  <c r="CL66"/>
  <c r="CL123"/>
  <c r="CL56"/>
  <c r="CL156"/>
  <c r="CL104"/>
  <c r="CL200"/>
  <c r="CL116"/>
  <c r="CL60"/>
  <c r="CL51"/>
  <c r="CL83"/>
  <c r="CL115"/>
  <c r="CL147"/>
  <c r="CL179"/>
  <c r="CL15"/>
  <c r="CL79"/>
  <c r="CL111"/>
  <c r="CL94"/>
  <c r="CL12"/>
  <c r="CL16"/>
  <c r="CL164"/>
  <c r="CL92"/>
  <c r="CL10"/>
  <c r="CL54"/>
  <c r="CL118"/>
  <c r="CL206"/>
  <c r="CL75"/>
  <c r="CL162"/>
  <c r="CL22"/>
  <c r="CL142"/>
  <c r="CL172"/>
  <c r="CL34"/>
  <c r="CL67"/>
  <c r="CL99"/>
  <c r="CL131"/>
  <c r="CL163"/>
  <c r="CL195"/>
  <c r="CL63"/>
  <c r="CL134"/>
  <c r="CL166"/>
  <c r="CL182"/>
  <c r="CL110"/>
  <c r="CL100"/>
  <c r="CL155"/>
  <c r="CL11"/>
  <c r="CL72"/>
  <c r="CL168"/>
  <c r="CL64"/>
  <c r="CL108"/>
  <c r="CL31"/>
  <c r="CL143"/>
  <c r="CL159"/>
  <c r="CL198"/>
  <c r="CL59"/>
  <c r="CL98"/>
  <c r="CL114"/>
  <c r="CL187"/>
  <c r="CL30"/>
  <c r="CL91"/>
  <c r="CL158"/>
  <c r="CL184"/>
  <c r="CL40"/>
  <c r="CL204"/>
  <c r="CL180"/>
  <c r="DF21"/>
  <c r="DF37"/>
  <c r="DF40"/>
  <c r="DF41"/>
  <c r="DF44"/>
  <c r="DF45"/>
  <c r="DF48"/>
  <c r="DF49"/>
  <c r="DF52"/>
  <c r="DF53"/>
  <c r="DF56"/>
  <c r="DF57"/>
  <c r="DF60"/>
  <c r="DF61"/>
  <c r="DF64"/>
  <c r="DF65"/>
  <c r="DF68"/>
  <c r="DF69"/>
  <c r="DF85"/>
  <c r="DF101"/>
  <c r="DF117"/>
  <c r="DF133"/>
  <c r="DF149"/>
  <c r="DF165"/>
  <c r="DF181"/>
  <c r="DF197"/>
  <c r="DF9"/>
  <c r="DF25"/>
  <c r="DF73"/>
  <c r="DF89"/>
  <c r="DF105"/>
  <c r="DF121"/>
  <c r="DF137"/>
  <c r="DF153"/>
  <c r="DF169"/>
  <c r="DF185"/>
  <c r="DF201"/>
  <c r="DF8"/>
  <c r="DF13"/>
  <c r="DF29"/>
  <c r="DF77"/>
  <c r="DF93"/>
  <c r="DF109"/>
  <c r="DF125"/>
  <c r="DF141"/>
  <c r="DF157"/>
  <c r="DF173"/>
  <c r="DF189"/>
  <c r="DF205"/>
  <c r="DF33"/>
  <c r="DF129"/>
  <c r="DF193"/>
  <c r="DF113"/>
  <c r="DF81"/>
  <c r="DF145"/>
  <c r="DF17"/>
  <c r="DF97"/>
  <c r="DF161"/>
  <c r="DF177"/>
  <c r="DF42"/>
  <c r="DF24"/>
  <c r="DF54"/>
  <c r="DF104"/>
  <c r="DF195"/>
  <c r="DF120"/>
  <c r="DF150"/>
  <c r="DF38"/>
  <c r="DF168"/>
  <c r="DF184"/>
  <c r="DF131"/>
  <c r="DF88"/>
  <c r="DF12"/>
  <c r="DF80"/>
  <c r="DF92"/>
  <c r="DF108"/>
  <c r="DF140"/>
  <c r="DF172"/>
  <c r="DF196"/>
  <c r="DF19"/>
  <c r="DF63"/>
  <c r="DF199"/>
  <c r="DF84"/>
  <c r="DF116"/>
  <c r="DF148"/>
  <c r="DF118"/>
  <c r="DF126"/>
  <c r="DF146"/>
  <c r="DF152"/>
  <c r="DF32"/>
  <c r="DF166"/>
  <c r="DF15"/>
  <c r="DF115"/>
  <c r="DF39"/>
  <c r="DF87"/>
  <c r="DF119"/>
  <c r="DF151"/>
  <c r="DF136"/>
  <c r="DF20"/>
  <c r="DF128"/>
  <c r="DF160"/>
  <c r="DF192"/>
  <c r="DF178"/>
  <c r="DF51"/>
  <c r="DF187"/>
  <c r="DF18"/>
  <c r="DF142"/>
  <c r="DF26"/>
  <c r="DF58"/>
  <c r="DF35"/>
  <c r="DF59"/>
  <c r="DF191"/>
  <c r="DF110"/>
  <c r="DF83"/>
  <c r="DF10"/>
  <c r="DF130"/>
  <c r="DF163"/>
  <c r="DF30"/>
  <c r="DF50"/>
  <c r="DF170"/>
  <c r="DF198"/>
  <c r="DF31"/>
  <c r="DF71"/>
  <c r="DF107"/>
  <c r="DF139"/>
  <c r="DF171"/>
  <c r="DF82"/>
  <c r="DF190"/>
  <c r="DF138"/>
  <c r="DF179"/>
  <c r="DF28"/>
  <c r="DF76"/>
  <c r="DF96"/>
  <c r="DF124"/>
  <c r="DF156"/>
  <c r="DF180"/>
  <c r="DF66"/>
  <c r="DF46"/>
  <c r="DF134"/>
  <c r="DF11"/>
  <c r="DF27"/>
  <c r="DF183"/>
  <c r="DF162"/>
  <c r="DF100"/>
  <c r="DF132"/>
  <c r="DF164"/>
  <c r="DF188"/>
  <c r="DF204"/>
  <c r="DF22"/>
  <c r="DG22" s="1"/>
  <c r="DH22" s="1"/>
  <c r="DI22" s="1"/>
  <c r="DF182"/>
  <c r="DF114"/>
  <c r="DF43"/>
  <c r="DF98"/>
  <c r="DF186"/>
  <c r="DF154"/>
  <c r="DF62"/>
  <c r="DF67"/>
  <c r="DF103"/>
  <c r="DF135"/>
  <c r="DF167"/>
  <c r="DF72"/>
  <c r="DF200"/>
  <c r="DF16"/>
  <c r="DF112"/>
  <c r="DF144"/>
  <c r="DF176"/>
  <c r="DF106"/>
  <c r="DF86"/>
  <c r="DF203"/>
  <c r="DF34"/>
  <c r="DF174"/>
  <c r="DF202"/>
  <c r="DF78"/>
  <c r="DF47"/>
  <c r="DF79"/>
  <c r="DF95"/>
  <c r="DF111"/>
  <c r="DF127"/>
  <c r="DF143"/>
  <c r="DF159"/>
  <c r="DF175"/>
  <c r="DF207"/>
  <c r="DF158"/>
  <c r="DF147"/>
  <c r="DF102"/>
  <c r="DF14"/>
  <c r="DF94"/>
  <c r="DF70"/>
  <c r="DF194"/>
  <c r="DF23"/>
  <c r="DF91"/>
  <c r="DF123"/>
  <c r="DF155"/>
  <c r="DF122"/>
  <c r="DF74"/>
  <c r="DF99"/>
  <c r="DF36"/>
  <c r="DF90"/>
  <c r="DF206"/>
  <c r="DF55"/>
  <c r="DF75"/>
  <c r="V5" i="24"/>
  <c r="BN212" i="17"/>
  <c r="BV212"/>
  <c r="J8" i="23" s="1"/>
  <c r="BR212" i="17"/>
  <c r="H8" i="23" s="1"/>
  <c r="BT212" i="17"/>
  <c r="I8" i="23" s="1"/>
  <c r="BP212" i="17"/>
  <c r="G8" i="23" s="1"/>
  <c r="V7" i="17"/>
  <c r="N24" i="23"/>
  <c r="M2"/>
  <c r="J283" i="26" l="1"/>
  <c r="N283"/>
  <c r="H283"/>
  <c r="L283"/>
  <c r="E283"/>
  <c r="I283"/>
  <c r="G283"/>
  <c r="D283"/>
  <c r="K283"/>
  <c r="F283"/>
  <c r="A279"/>
  <c r="V137" i="27"/>
  <c r="AA137"/>
  <c r="U56"/>
  <c r="E128" i="26"/>
  <c r="AC137" i="27"/>
  <c r="Z137"/>
  <c r="T137"/>
  <c r="AB137"/>
  <c r="X137"/>
  <c r="AD137"/>
  <c r="Y137"/>
  <c r="U137"/>
  <c r="S137"/>
  <c r="W137"/>
  <c r="K178"/>
  <c r="I171"/>
  <c r="B171"/>
  <c r="E176"/>
  <c r="E174"/>
  <c r="O173"/>
  <c r="K171"/>
  <c r="C171"/>
  <c r="G176"/>
  <c r="J173"/>
  <c r="M171"/>
  <c r="E171"/>
  <c r="F178"/>
  <c r="E177"/>
  <c r="M175"/>
  <c r="M174"/>
  <c r="E173"/>
  <c r="O171"/>
  <c r="G171"/>
  <c r="O167"/>
  <c r="M325" i="26"/>
  <c r="M324"/>
  <c r="J322"/>
  <c r="K320"/>
  <c r="C320"/>
  <c r="E322"/>
  <c r="M320"/>
  <c r="E320"/>
  <c r="O316"/>
  <c r="E326"/>
  <c r="E324"/>
  <c r="F322"/>
  <c r="O320"/>
  <c r="G320"/>
  <c r="E327"/>
  <c r="G326"/>
  <c r="O322"/>
  <c r="I320"/>
  <c r="B320"/>
  <c r="CW22" i="17"/>
  <c r="CX22" s="1"/>
  <c r="CY22" s="1"/>
  <c r="DG23"/>
  <c r="DH23" s="1"/>
  <c r="DI23" s="1"/>
  <c r="DG24"/>
  <c r="DH24" s="1"/>
  <c r="DI24" s="1"/>
  <c r="CW26"/>
  <c r="CX26" s="1"/>
  <c r="CY26" s="1"/>
  <c r="DG26"/>
  <c r="DH26" s="1"/>
  <c r="DI26" s="1"/>
  <c r="CM22"/>
  <c r="CN22" s="1"/>
  <c r="CO22" s="1"/>
  <c r="CM24"/>
  <c r="CN24" s="1"/>
  <c r="CO24" s="1"/>
  <c r="CW21"/>
  <c r="CX21" s="1"/>
  <c r="CY21" s="1"/>
  <c r="CM25"/>
  <c r="CN25" s="1"/>
  <c r="CO25" s="1"/>
  <c r="CW25"/>
  <c r="CX25" s="1"/>
  <c r="CY25" s="1"/>
  <c r="CW24"/>
  <c r="CX24" s="1"/>
  <c r="CY24" s="1"/>
  <c r="DG25"/>
  <c r="DH25" s="1"/>
  <c r="DI25" s="1"/>
  <c r="DG21"/>
  <c r="DH21" s="1"/>
  <c r="DI21" s="1"/>
  <c r="E174" i="26"/>
  <c r="H166" i="27"/>
  <c r="E156"/>
  <c r="L166"/>
  <c r="E157"/>
  <c r="H155"/>
  <c r="G166"/>
  <c r="D164"/>
  <c r="J163"/>
  <c r="P164"/>
  <c r="G164"/>
  <c r="I164"/>
  <c r="N155"/>
  <c r="D165"/>
  <c r="E164"/>
  <c r="C155"/>
  <c r="B178" s="1"/>
  <c r="N166"/>
  <c r="O164"/>
  <c r="E163"/>
  <c r="I163"/>
  <c r="M163"/>
  <c r="N164"/>
  <c r="F165"/>
  <c r="C163"/>
  <c r="M166"/>
  <c r="C166"/>
  <c r="O163"/>
  <c r="F163"/>
  <c r="H163"/>
  <c r="A151"/>
  <c r="A152" s="1"/>
  <c r="A153" s="1"/>
  <c r="A154" s="1"/>
  <c r="A155" s="1"/>
  <c r="A156" s="1"/>
  <c r="A157" s="1"/>
  <c r="A158" s="1"/>
  <c r="A159" s="1"/>
  <c r="A160" s="1"/>
  <c r="A161" s="1"/>
  <c r="A162" s="1"/>
  <c r="A163" s="1"/>
  <c r="A164" s="1"/>
  <c r="A165" s="1"/>
  <c r="A166" s="1"/>
  <c r="M165"/>
  <c r="C164"/>
  <c r="D163"/>
  <c r="I165"/>
  <c r="N163"/>
  <c r="K165"/>
  <c r="F164"/>
  <c r="J164"/>
  <c r="G165"/>
  <c r="P163"/>
  <c r="E154"/>
  <c r="J166"/>
  <c r="L165"/>
  <c r="M164"/>
  <c r="N157"/>
  <c r="I166"/>
  <c r="O166"/>
  <c r="L164"/>
  <c r="E158"/>
  <c r="K166"/>
  <c r="H164"/>
  <c r="N156"/>
  <c r="D166"/>
  <c r="O165"/>
  <c r="C165"/>
  <c r="P166"/>
  <c r="AD158"/>
  <c r="E165"/>
  <c r="K164"/>
  <c r="L163"/>
  <c r="E153"/>
  <c r="F166"/>
  <c r="H165"/>
  <c r="N165"/>
  <c r="K163"/>
  <c r="E166"/>
  <c r="J165"/>
  <c r="G163"/>
  <c r="P165"/>
  <c r="O315" i="26"/>
  <c r="K315"/>
  <c r="G315"/>
  <c r="C315"/>
  <c r="P315"/>
  <c r="L315"/>
  <c r="H315"/>
  <c r="D315"/>
  <c r="M315"/>
  <c r="I315"/>
  <c r="E315"/>
  <c r="N315"/>
  <c r="J315"/>
  <c r="F315"/>
  <c r="M8" i="24"/>
  <c r="A295" i="26"/>
  <c r="A296" s="1"/>
  <c r="AH240"/>
  <c r="AH238"/>
  <c r="AH208"/>
  <c r="AI270"/>
  <c r="AG270"/>
  <c r="AH270"/>
  <c r="AI240"/>
  <c r="AI238"/>
  <c r="AH206"/>
  <c r="N303"/>
  <c r="P311"/>
  <c r="O314"/>
  <c r="F313"/>
  <c r="E301"/>
  <c r="L314"/>
  <c r="K313"/>
  <c r="H314"/>
  <c r="G311"/>
  <c r="D313"/>
  <c r="C311"/>
  <c r="M314"/>
  <c r="N304"/>
  <c r="AH302" s="1"/>
  <c r="E305"/>
  <c r="O313"/>
  <c r="F328"/>
  <c r="L313"/>
  <c r="K311"/>
  <c r="H313"/>
  <c r="M313"/>
  <c r="D311"/>
  <c r="N314"/>
  <c r="I313"/>
  <c r="E300"/>
  <c r="C302"/>
  <c r="B328" s="1"/>
  <c r="P314"/>
  <c r="O311"/>
  <c r="I314"/>
  <c r="L311"/>
  <c r="F314"/>
  <c r="E314"/>
  <c r="H311"/>
  <c r="G314"/>
  <c r="N313"/>
  <c r="I311"/>
  <c r="N302"/>
  <c r="C314"/>
  <c r="J313"/>
  <c r="E311"/>
  <c r="H302"/>
  <c r="P313"/>
  <c r="K328"/>
  <c r="J314"/>
  <c r="E313"/>
  <c r="E304"/>
  <c r="K314"/>
  <c r="N311"/>
  <c r="M311"/>
  <c r="M316" s="1"/>
  <c r="E303"/>
  <c r="G313"/>
  <c r="J311"/>
  <c r="A298"/>
  <c r="A299" s="1"/>
  <c r="A300" s="1"/>
  <c r="A301" s="1"/>
  <c r="A302" s="1"/>
  <c r="A303" s="1"/>
  <c r="A304" s="1"/>
  <c r="A305" s="1"/>
  <c r="A306" s="1"/>
  <c r="A307" s="1"/>
  <c r="A308" s="1"/>
  <c r="A309" s="1"/>
  <c r="A310" s="1"/>
  <c r="A311" s="1"/>
  <c r="A313" s="1"/>
  <c r="A314" s="1"/>
  <c r="A315" s="1"/>
  <c r="A316" s="1"/>
  <c r="A317" s="1"/>
  <c r="A318" s="1"/>
  <c r="A319" s="1"/>
  <c r="A320" s="1"/>
  <c r="A321" s="1"/>
  <c r="A322" s="1"/>
  <c r="A323" s="1"/>
  <c r="A324" s="1"/>
  <c r="A325" s="1"/>
  <c r="A326" s="1"/>
  <c r="A327" s="1"/>
  <c r="D314"/>
  <c r="C313"/>
  <c r="F311"/>
  <c r="AG240"/>
  <c r="AG238"/>
  <c r="AD213" i="17"/>
  <c r="AV213"/>
  <c r="DG15"/>
  <c r="DH15" s="1"/>
  <c r="DI15" s="1"/>
  <c r="DG10"/>
  <c r="DH10" s="1"/>
  <c r="DI10" s="1"/>
  <c r="DG13"/>
  <c r="DH13" s="1"/>
  <c r="DI13" s="1"/>
  <c r="DG19"/>
  <c r="DH19" s="1"/>
  <c r="DI19" s="1"/>
  <c r="DG14"/>
  <c r="DH14" s="1"/>
  <c r="DI14" s="1"/>
  <c r="DG9"/>
  <c r="DH9" s="1"/>
  <c r="DI9" s="1"/>
  <c r="DG8"/>
  <c r="DH8" s="1"/>
  <c r="DG18"/>
  <c r="DH18" s="1"/>
  <c r="DI18" s="1"/>
  <c r="P173" i="27" s="1"/>
  <c r="DG11" i="17"/>
  <c r="DH11" s="1"/>
  <c r="DI11" s="1"/>
  <c r="DG17"/>
  <c r="DH17" s="1"/>
  <c r="DI17" s="1"/>
  <c r="AF143" i="27" s="1"/>
  <c r="DG16" i="17"/>
  <c r="DH16" s="1"/>
  <c r="DI16" s="1"/>
  <c r="DG20"/>
  <c r="DH20" s="1"/>
  <c r="DI20" s="1"/>
  <c r="DG12"/>
  <c r="DH12" s="1"/>
  <c r="DI12" s="1"/>
  <c r="CW9"/>
  <c r="CX9" s="1"/>
  <c r="CY9" s="1"/>
  <c r="CW13"/>
  <c r="CX13" s="1"/>
  <c r="CY13" s="1"/>
  <c r="CW19"/>
  <c r="CX19" s="1"/>
  <c r="CY19" s="1"/>
  <c r="CW18"/>
  <c r="CX18" s="1"/>
  <c r="CY18" s="1"/>
  <c r="K173" i="27" s="1"/>
  <c r="CW15" i="17"/>
  <c r="CX15" s="1"/>
  <c r="CY15" s="1"/>
  <c r="CW14"/>
  <c r="CX14" s="1"/>
  <c r="CY14" s="1"/>
  <c r="CW8"/>
  <c r="CX8" s="1"/>
  <c r="CW10"/>
  <c r="CX10" s="1"/>
  <c r="CY10" s="1"/>
  <c r="CW11"/>
  <c r="CX11" s="1"/>
  <c r="CY11" s="1"/>
  <c r="CW20"/>
  <c r="CX20" s="1"/>
  <c r="CY20" s="1"/>
  <c r="CW17"/>
  <c r="CX17" s="1"/>
  <c r="CY17" s="1"/>
  <c r="AA143" i="27" s="1"/>
  <c r="CW16" i="17"/>
  <c r="CX16" s="1"/>
  <c r="CY16" s="1"/>
  <c r="CW12"/>
  <c r="CX12" s="1"/>
  <c r="CY12" s="1"/>
  <c r="CM13"/>
  <c r="CN13" s="1"/>
  <c r="CO13" s="1"/>
  <c r="CM20"/>
  <c r="CN20" s="1"/>
  <c r="CO20" s="1"/>
  <c r="CM15"/>
  <c r="CN15" s="1"/>
  <c r="CO15" s="1"/>
  <c r="CM10"/>
  <c r="CN10" s="1"/>
  <c r="CO10" s="1"/>
  <c r="CM14"/>
  <c r="CN14" s="1"/>
  <c r="CO14" s="1"/>
  <c r="CM9"/>
  <c r="CN9" s="1"/>
  <c r="CO9" s="1"/>
  <c r="CM19"/>
  <c r="CN19" s="1"/>
  <c r="CO19" s="1"/>
  <c r="CM18"/>
  <c r="CN18" s="1"/>
  <c r="CO18" s="1"/>
  <c r="F173" i="27" s="1"/>
  <c r="CM11" i="17"/>
  <c r="CN11" s="1"/>
  <c r="CO11" s="1"/>
  <c r="CM12"/>
  <c r="CN12" s="1"/>
  <c r="CO12" s="1"/>
  <c r="CM21"/>
  <c r="CN21" s="1"/>
  <c r="CO21" s="1"/>
  <c r="CM16"/>
  <c r="CN16" s="1"/>
  <c r="CO16" s="1"/>
  <c r="BX212"/>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Z209" i="10"/>
  <c r="BZ213"/>
  <c r="BZ217"/>
  <c r="BZ221"/>
  <c r="BZ225"/>
  <c r="BZ229"/>
  <c r="BZ233"/>
  <c r="BZ237"/>
  <c r="BZ241"/>
  <c r="BZ245"/>
  <c r="BZ249"/>
  <c r="BZ253"/>
  <c r="BZ257"/>
  <c r="BZ261"/>
  <c r="BZ265"/>
  <c r="BZ269"/>
  <c r="BZ273"/>
  <c r="BZ277"/>
  <c r="BZ281"/>
  <c r="BZ285"/>
  <c r="BZ289"/>
  <c r="BZ293"/>
  <c r="BZ297"/>
  <c r="BZ301"/>
  <c r="BZ305"/>
  <c r="BZ309"/>
  <c r="BZ313"/>
  <c r="BZ317"/>
  <c r="BZ321"/>
  <c r="BZ325"/>
  <c r="BZ329"/>
  <c r="BZ333"/>
  <c r="BQ186" i="24"/>
  <c r="BQ190"/>
  <c r="BQ194"/>
  <c r="BQ198"/>
  <c r="BQ202"/>
  <c r="BZ208" i="10"/>
  <c r="BZ212"/>
  <c r="BZ216"/>
  <c r="BZ220"/>
  <c r="BZ224"/>
  <c r="BZ228"/>
  <c r="BZ232"/>
  <c r="BZ236"/>
  <c r="BZ240"/>
  <c r="BZ244"/>
  <c r="BZ248"/>
  <c r="BZ252"/>
  <c r="BZ256"/>
  <c r="BZ260"/>
  <c r="BZ264"/>
  <c r="BZ268"/>
  <c r="BZ272"/>
  <c r="BZ276"/>
  <c r="BZ280"/>
  <c r="BZ284"/>
  <c r="BZ288"/>
  <c r="BZ292"/>
  <c r="BZ296"/>
  <c r="BZ300"/>
  <c r="BZ304"/>
  <c r="BZ308"/>
  <c r="BZ312"/>
  <c r="BZ316"/>
  <c r="BZ320"/>
  <c r="BZ324"/>
  <c r="BZ328"/>
  <c r="BZ332"/>
  <c r="BZ349"/>
  <c r="BZ365"/>
  <c r="BZ381"/>
  <c r="BQ8" i="24"/>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Z337" i="10"/>
  <c r="BZ353"/>
  <c r="BZ369"/>
  <c r="BZ385"/>
  <c r="BQ191" i="24"/>
  <c r="BQ195"/>
  <c r="BQ199"/>
  <c r="BQ203"/>
  <c r="BZ336" i="10"/>
  <c r="BZ340"/>
  <c r="BZ344"/>
  <c r="BZ348"/>
  <c r="BZ352"/>
  <c r="BZ356"/>
  <c r="BZ360"/>
  <c r="BZ364"/>
  <c r="BZ368"/>
  <c r="BZ372"/>
  <c r="BZ376"/>
  <c r="BZ380"/>
  <c r="BZ384"/>
  <c r="BZ388"/>
  <c r="BZ392"/>
  <c r="BZ396"/>
  <c r="BZ400"/>
  <c r="BZ404"/>
  <c r="BQ9" i="24"/>
  <c r="BQ128"/>
  <c r="BQ132"/>
  <c r="BQ136"/>
  <c r="BQ140"/>
  <c r="BQ144"/>
  <c r="BQ148"/>
  <c r="BQ152"/>
  <c r="BQ156"/>
  <c r="BQ160"/>
  <c r="BQ164"/>
  <c r="BQ168"/>
  <c r="BQ172"/>
  <c r="BQ176"/>
  <c r="BQ180"/>
  <c r="BQ187"/>
  <c r="BQ126"/>
  <c r="BQ130"/>
  <c r="BQ134"/>
  <c r="BQ138"/>
  <c r="BQ142"/>
  <c r="BQ146"/>
  <c r="BQ150"/>
  <c r="BQ154"/>
  <c r="BQ158"/>
  <c r="BQ162"/>
  <c r="BQ166"/>
  <c r="BQ170"/>
  <c r="BQ174"/>
  <c r="BQ178"/>
  <c r="BQ182"/>
  <c r="BZ345" i="10"/>
  <c r="BZ361"/>
  <c r="BZ377"/>
  <c r="BZ210"/>
  <c r="BZ214"/>
  <c r="BZ218"/>
  <c r="BZ222"/>
  <c r="BZ226"/>
  <c r="BZ230"/>
  <c r="BZ234"/>
  <c r="BZ238"/>
  <c r="BZ242"/>
  <c r="BZ246"/>
  <c r="BZ250"/>
  <c r="BZ254"/>
  <c r="BZ258"/>
  <c r="BZ262"/>
  <c r="BZ266"/>
  <c r="BZ270"/>
  <c r="BZ274"/>
  <c r="BZ278"/>
  <c r="BZ282"/>
  <c r="BZ286"/>
  <c r="BZ290"/>
  <c r="BZ294"/>
  <c r="BZ298"/>
  <c r="BZ302"/>
  <c r="BZ306"/>
  <c r="BZ310"/>
  <c r="BZ314"/>
  <c r="BZ318"/>
  <c r="BZ322"/>
  <c r="BZ326"/>
  <c r="BZ330"/>
  <c r="BZ341"/>
  <c r="BZ357"/>
  <c r="BZ373"/>
  <c r="BZ389"/>
  <c r="BZ334"/>
  <c r="BZ338"/>
  <c r="BZ342"/>
  <c r="BZ346"/>
  <c r="BZ350"/>
  <c r="BZ354"/>
  <c r="BZ358"/>
  <c r="BZ362"/>
  <c r="BZ366"/>
  <c r="BZ370"/>
  <c r="BZ374"/>
  <c r="BZ378"/>
  <c r="BZ382"/>
  <c r="BZ386"/>
  <c r="BZ390"/>
  <c r="BZ394"/>
  <c r="BZ398"/>
  <c r="BZ402"/>
  <c r="BZ406"/>
  <c r="BZ335"/>
  <c r="BZ339"/>
  <c r="BZ343"/>
  <c r="BZ347"/>
  <c r="BZ351"/>
  <c r="BZ355"/>
  <c r="BZ359"/>
  <c r="BZ363"/>
  <c r="BZ367"/>
  <c r="BZ371"/>
  <c r="BZ375"/>
  <c r="BZ379"/>
  <c r="BZ383"/>
  <c r="BZ387"/>
  <c r="BZ391"/>
  <c r="BZ395"/>
  <c r="BZ399"/>
  <c r="BZ403"/>
  <c r="BZ407"/>
  <c r="BZ393"/>
  <c r="BZ397"/>
  <c r="BZ401"/>
  <c r="BZ405"/>
  <c r="BQ6" i="24"/>
  <c r="BQ13"/>
  <c r="BQ11"/>
  <c r="BQ15"/>
  <c r="BQ189"/>
  <c r="BQ193"/>
  <c r="BQ197"/>
  <c r="BQ201"/>
  <c r="BZ207" i="10"/>
  <c r="BZ211"/>
  <c r="BZ215"/>
  <c r="BZ219"/>
  <c r="BZ223"/>
  <c r="BZ227"/>
  <c r="BZ231"/>
  <c r="BZ235"/>
  <c r="BZ239"/>
  <c r="BZ243"/>
  <c r="BZ247"/>
  <c r="BZ251"/>
  <c r="BZ255"/>
  <c r="BZ259"/>
  <c r="BZ263"/>
  <c r="BZ267"/>
  <c r="BZ271"/>
  <c r="BZ275"/>
  <c r="BZ279"/>
  <c r="BZ283"/>
  <c r="BZ287"/>
  <c r="BZ291"/>
  <c r="BZ295"/>
  <c r="BZ299"/>
  <c r="BZ303"/>
  <c r="BZ307"/>
  <c r="BZ311"/>
  <c r="BZ315"/>
  <c r="BZ319"/>
  <c r="BZ323"/>
  <c r="BZ327"/>
  <c r="BZ331"/>
  <c r="S7" i="17"/>
  <c r="W7" s="1"/>
  <c r="K4" i="24" s="1"/>
  <c r="F316" i="26" l="1"/>
  <c r="J316"/>
  <c r="N316"/>
  <c r="E316"/>
  <c r="I316"/>
  <c r="H316"/>
  <c r="L316"/>
  <c r="D316"/>
  <c r="G316"/>
  <c r="K316"/>
  <c r="C316"/>
  <c r="A312"/>
  <c r="CZ210" i="17"/>
  <c r="V53" i="27"/>
  <c r="F124" i="26"/>
  <c r="F113" i="27"/>
  <c r="F223" i="26"/>
  <c r="F83" i="27"/>
  <c r="F157" i="26"/>
  <c r="V23" i="27"/>
  <c r="F58" i="26"/>
  <c r="K143" i="27"/>
  <c r="K289" i="26"/>
  <c r="K53" i="27"/>
  <c r="K91" i="26"/>
  <c r="P83" i="27"/>
  <c r="P157" i="26"/>
  <c r="AF53" i="27"/>
  <c r="P124" i="26"/>
  <c r="P113" i="27"/>
  <c r="P223" i="26"/>
  <c r="AF113" i="27"/>
  <c r="P256" i="26"/>
  <c r="V113" i="27"/>
  <c r="F256" i="26"/>
  <c r="K83" i="27"/>
  <c r="K157" i="26"/>
  <c r="AA53" i="27"/>
  <c r="K124" i="26"/>
  <c r="AA113" i="27"/>
  <c r="K256" i="26"/>
  <c r="AA23" i="27"/>
  <c r="K58" i="26"/>
  <c r="AF23" i="27"/>
  <c r="P58" i="26"/>
  <c r="P53" i="27"/>
  <c r="P91" i="26"/>
  <c r="P322"/>
  <c r="F143" i="27"/>
  <c r="F289" i="26"/>
  <c r="F53" i="27"/>
  <c r="F91" i="26"/>
  <c r="V83" i="27"/>
  <c r="F190" i="26"/>
  <c r="K113" i="27"/>
  <c r="K223" i="26"/>
  <c r="AA83" i="27"/>
  <c r="K190" i="26"/>
  <c r="P143" i="27"/>
  <c r="P289" i="26"/>
  <c r="AF83" i="27"/>
  <c r="P190" i="26"/>
  <c r="K322"/>
  <c r="G167" i="27"/>
  <c r="L167"/>
  <c r="K167"/>
  <c r="D167"/>
  <c r="H167"/>
  <c r="M167"/>
  <c r="J167"/>
  <c r="N167"/>
  <c r="E167"/>
  <c r="F167"/>
  <c r="C167"/>
  <c r="I167"/>
  <c r="A167"/>
  <c r="A168" s="1"/>
  <c r="A169" s="1"/>
  <c r="A170" s="1"/>
  <c r="A171" s="1"/>
  <c r="A172" s="1"/>
  <c r="A173" s="1"/>
  <c r="A174" s="1"/>
  <c r="A175" s="1"/>
  <c r="A176" s="1"/>
  <c r="A177" s="1"/>
  <c r="A178" s="1"/>
  <c r="A179" s="1"/>
  <c r="AA173"/>
  <c r="U173"/>
  <c r="Y171"/>
  <c r="R171"/>
  <c r="U177"/>
  <c r="U174"/>
  <c r="V173"/>
  <c r="AA171"/>
  <c r="S171"/>
  <c r="AE167"/>
  <c r="V178"/>
  <c r="U176"/>
  <c r="AE173"/>
  <c r="AC171"/>
  <c r="U171"/>
  <c r="AA178"/>
  <c r="W176"/>
  <c r="AC175"/>
  <c r="AC174"/>
  <c r="AF173"/>
  <c r="Z173"/>
  <c r="AE171"/>
  <c r="W171"/>
  <c r="E207" i="26"/>
  <c r="V166" i="27"/>
  <c r="U153"/>
  <c r="AB163"/>
  <c r="AD155"/>
  <c r="AC163"/>
  <c r="Z166"/>
  <c r="S155"/>
  <c r="R178" s="1"/>
  <c r="AF163"/>
  <c r="Z163"/>
  <c r="V164"/>
  <c r="W163"/>
  <c r="Z165"/>
  <c r="T165"/>
  <c r="AA165"/>
  <c r="X165"/>
  <c r="AB164"/>
  <c r="AE166"/>
  <c r="AF166"/>
  <c r="U158"/>
  <c r="AC164"/>
  <c r="AA164"/>
  <c r="S165"/>
  <c r="S163"/>
  <c r="V165"/>
  <c r="AE164"/>
  <c r="W165"/>
  <c r="AD163"/>
  <c r="X164"/>
  <c r="AA166"/>
  <c r="AB166"/>
  <c r="AC165"/>
  <c r="X163"/>
  <c r="Y163"/>
  <c r="N188"/>
  <c r="AE163"/>
  <c r="S166"/>
  <c r="U166"/>
  <c r="T166"/>
  <c r="V163"/>
  <c r="T164"/>
  <c r="W166"/>
  <c r="AC166"/>
  <c r="X166"/>
  <c r="Y165"/>
  <c r="T163"/>
  <c r="U163"/>
  <c r="AD156"/>
  <c r="Y164"/>
  <c r="W164"/>
  <c r="AD164"/>
  <c r="U157"/>
  <c r="AF164"/>
  <c r="X155"/>
  <c r="U154"/>
  <c r="U165"/>
  <c r="AD157"/>
  <c r="U156"/>
  <c r="AD166"/>
  <c r="Y166"/>
  <c r="U164"/>
  <c r="S164"/>
  <c r="Z164"/>
  <c r="AA163"/>
  <c r="AD165"/>
  <c r="AB165"/>
  <c r="AE165"/>
  <c r="AF165"/>
  <c r="A328" i="26"/>
  <c r="A329" s="1"/>
  <c r="AI273"/>
  <c r="AI271"/>
  <c r="AH239"/>
  <c r="AH241"/>
  <c r="AI303"/>
  <c r="AG303"/>
  <c r="AH303"/>
  <c r="AG273"/>
  <c r="AG271"/>
  <c r="AH271"/>
  <c r="AH273"/>
  <c r="CF212" i="17"/>
  <c r="CF217"/>
  <c r="CF215"/>
  <c r="CF210"/>
  <c r="CF214"/>
  <c r="CF218"/>
  <c r="CF216"/>
  <c r="DI8"/>
  <c r="CZ216"/>
  <c r="CZ218"/>
  <c r="CZ214"/>
  <c r="CZ217"/>
  <c r="CZ215"/>
  <c r="D8" i="23"/>
  <c r="BN213" i="17"/>
  <c r="CP218"/>
  <c r="CP216"/>
  <c r="CP215"/>
  <c r="CP210"/>
  <c r="CP217"/>
  <c r="CP214"/>
  <c r="F5" i="24"/>
  <c r="G5"/>
  <c r="C5"/>
  <c r="I5"/>
  <c r="H5"/>
  <c r="W5"/>
  <c r="BZ203" i="10"/>
  <c r="BZ187"/>
  <c r="BZ9"/>
  <c r="BZ194"/>
  <c r="BZ114"/>
  <c r="BZ98"/>
  <c r="BZ82"/>
  <c r="BZ66"/>
  <c r="BZ50"/>
  <c r="BZ34"/>
  <c r="BZ120"/>
  <c r="BZ104"/>
  <c r="BZ88"/>
  <c r="BZ72"/>
  <c r="BZ56"/>
  <c r="BZ40"/>
  <c r="BZ24"/>
  <c r="E5" i="24"/>
  <c r="BQ5"/>
  <c r="BZ175" i="10"/>
  <c r="BZ159"/>
  <c r="BZ143"/>
  <c r="BZ127"/>
  <c r="BZ111"/>
  <c r="BZ95"/>
  <c r="BZ79"/>
  <c r="BZ63"/>
  <c r="BZ47"/>
  <c r="BZ31"/>
  <c r="BZ186"/>
  <c r="BZ15"/>
  <c r="BZ185"/>
  <c r="BZ169"/>
  <c r="BZ153"/>
  <c r="BZ137"/>
  <c r="BZ121"/>
  <c r="BZ105"/>
  <c r="BZ89"/>
  <c r="BZ73"/>
  <c r="BZ57"/>
  <c r="BZ41"/>
  <c r="BZ25"/>
  <c r="BZ200"/>
  <c r="BZ197"/>
  <c r="BZ184"/>
  <c r="BZ168"/>
  <c r="BZ152"/>
  <c r="BZ136"/>
  <c r="BZ14"/>
  <c r="BZ174"/>
  <c r="BZ158"/>
  <c r="BZ142"/>
  <c r="BZ199"/>
  <c r="BZ206"/>
  <c r="BZ126"/>
  <c r="BZ110"/>
  <c r="BZ94"/>
  <c r="BZ78"/>
  <c r="BZ62"/>
  <c r="BZ46"/>
  <c r="BZ30"/>
  <c r="BZ116"/>
  <c r="BZ100"/>
  <c r="BZ84"/>
  <c r="BZ68"/>
  <c r="BZ52"/>
  <c r="BZ36"/>
  <c r="BZ20"/>
  <c r="BZ171"/>
  <c r="BZ155"/>
  <c r="BZ139"/>
  <c r="BZ123"/>
  <c r="BZ107"/>
  <c r="BZ91"/>
  <c r="BZ75"/>
  <c r="BZ59"/>
  <c r="BZ43"/>
  <c r="BZ27"/>
  <c r="BZ11"/>
  <c r="BZ181"/>
  <c r="BZ165"/>
  <c r="BZ149"/>
  <c r="BZ133"/>
  <c r="BZ117"/>
  <c r="BZ101"/>
  <c r="BZ85"/>
  <c r="BZ69"/>
  <c r="BZ53"/>
  <c r="BZ37"/>
  <c r="BZ21"/>
  <c r="BZ196"/>
  <c r="BZ193"/>
  <c r="BZ180"/>
  <c r="BZ164"/>
  <c r="BZ148"/>
  <c r="BZ132"/>
  <c r="BZ170"/>
  <c r="BZ154"/>
  <c r="BZ138"/>
  <c r="BZ10"/>
  <c r="BZ195"/>
  <c r="BZ188"/>
  <c r="BZ202"/>
  <c r="BZ122"/>
  <c r="BZ106"/>
  <c r="BZ90"/>
  <c r="BZ74"/>
  <c r="BZ58"/>
  <c r="BZ42"/>
  <c r="BZ26"/>
  <c r="BZ112"/>
  <c r="BZ96"/>
  <c r="BZ80"/>
  <c r="BZ64"/>
  <c r="BZ48"/>
  <c r="BZ32"/>
  <c r="BZ17"/>
  <c r="BZ183"/>
  <c r="BZ167"/>
  <c r="BZ151"/>
  <c r="BZ135"/>
  <c r="BZ119"/>
  <c r="BZ103"/>
  <c r="BZ87"/>
  <c r="BZ71"/>
  <c r="BZ55"/>
  <c r="BZ39"/>
  <c r="BZ23"/>
  <c r="BZ177"/>
  <c r="BZ161"/>
  <c r="BZ145"/>
  <c r="BZ129"/>
  <c r="BZ113"/>
  <c r="BZ97"/>
  <c r="BZ81"/>
  <c r="BZ65"/>
  <c r="BZ49"/>
  <c r="BZ33"/>
  <c r="BZ192"/>
  <c r="BZ205"/>
  <c r="BZ189"/>
  <c r="BZ176"/>
  <c r="BZ160"/>
  <c r="BZ144"/>
  <c r="BZ128"/>
  <c r="BZ182"/>
  <c r="BZ166"/>
  <c r="BZ150"/>
  <c r="BZ134"/>
  <c r="BZ16"/>
  <c r="BZ191"/>
  <c r="BZ190"/>
  <c r="BZ7"/>
  <c r="BZ198"/>
  <c r="BZ118"/>
  <c r="BZ102"/>
  <c r="BZ86"/>
  <c r="BZ70"/>
  <c r="BZ54"/>
  <c r="BZ38"/>
  <c r="BZ22"/>
  <c r="BZ124"/>
  <c r="BZ108"/>
  <c r="BZ92"/>
  <c r="BZ76"/>
  <c r="BZ60"/>
  <c r="BZ44"/>
  <c r="BZ28"/>
  <c r="BZ13"/>
  <c r="BZ179"/>
  <c r="BZ163"/>
  <c r="BZ147"/>
  <c r="BZ131"/>
  <c r="BZ115"/>
  <c r="BZ99"/>
  <c r="BZ83"/>
  <c r="BZ67"/>
  <c r="BZ51"/>
  <c r="BZ35"/>
  <c r="BZ19"/>
  <c r="BZ8"/>
  <c r="BZ173"/>
  <c r="BZ157"/>
  <c r="BZ141"/>
  <c r="BZ125"/>
  <c r="BZ109"/>
  <c r="BZ93"/>
  <c r="BZ77"/>
  <c r="BZ61"/>
  <c r="BZ45"/>
  <c r="BZ29"/>
  <c r="BZ204"/>
  <c r="BZ201"/>
  <c r="BZ172"/>
  <c r="BZ156"/>
  <c r="BZ140"/>
  <c r="BZ18"/>
  <c r="BZ178"/>
  <c r="BZ162"/>
  <c r="BZ146"/>
  <c r="BZ130"/>
  <c r="D5" i="24"/>
  <c r="BZ12" i="10"/>
  <c r="P23" i="27" l="1"/>
  <c r="CZ212" i="17"/>
  <c r="AA167" i="27"/>
  <c r="V167"/>
  <c r="F23"/>
  <c r="F25" i="26"/>
  <c r="T167" i="27"/>
  <c r="AD167"/>
  <c r="U167"/>
  <c r="S167"/>
  <c r="W167"/>
  <c r="AB167"/>
  <c r="X167"/>
  <c r="Y167"/>
  <c r="Z167"/>
  <c r="AC167"/>
  <c r="E206"/>
  <c r="E204"/>
  <c r="O203"/>
  <c r="K201"/>
  <c r="C201"/>
  <c r="G206"/>
  <c r="P203"/>
  <c r="J203"/>
  <c r="M201"/>
  <c r="E201"/>
  <c r="F208"/>
  <c r="E207"/>
  <c r="M205"/>
  <c r="M204"/>
  <c r="K203"/>
  <c r="E203"/>
  <c r="O201"/>
  <c r="G201"/>
  <c r="O197"/>
  <c r="K208"/>
  <c r="F203"/>
  <c r="I201"/>
  <c r="B201"/>
  <c r="P25" i="26"/>
  <c r="DA212" i="17"/>
  <c r="CK212"/>
  <c r="J10" i="23" s="1"/>
  <c r="CH212" i="17"/>
  <c r="G10" i="23" s="1"/>
  <c r="CJ212" i="17"/>
  <c r="I10" i="23" s="1"/>
  <c r="CI212" i="17"/>
  <c r="H10" i="23" s="1"/>
  <c r="DD212" i="17"/>
  <c r="I12" i="23" s="1"/>
  <c r="DC212" i="17"/>
  <c r="H12" i="23" s="1"/>
  <c r="DE212" i="17"/>
  <c r="J12" i="23" s="1"/>
  <c r="DB212" i="17"/>
  <c r="G12" i="23" s="1"/>
  <c r="A181" i="27"/>
  <c r="A182" s="1"/>
  <c r="A183" s="1"/>
  <c r="A184" s="1"/>
  <c r="A185" s="1"/>
  <c r="A186" s="1"/>
  <c r="A187" s="1"/>
  <c r="A188" s="1"/>
  <c r="A189" s="1"/>
  <c r="A190" s="1"/>
  <c r="A191" s="1"/>
  <c r="A192" s="1"/>
  <c r="A193" s="1"/>
  <c r="A194" s="1"/>
  <c r="A195" s="1"/>
  <c r="A196" s="1"/>
  <c r="H196"/>
  <c r="F195"/>
  <c r="G193"/>
  <c r="E196"/>
  <c r="D196"/>
  <c r="M194"/>
  <c r="C193"/>
  <c r="P195"/>
  <c r="O195"/>
  <c r="I194"/>
  <c r="N187"/>
  <c r="M196"/>
  <c r="K195"/>
  <c r="E194"/>
  <c r="N185"/>
  <c r="H195"/>
  <c r="E186"/>
  <c r="G195"/>
  <c r="P193"/>
  <c r="C185"/>
  <c r="B208" s="1"/>
  <c r="N196"/>
  <c r="D195"/>
  <c r="C195"/>
  <c r="L193"/>
  <c r="E184"/>
  <c r="J196"/>
  <c r="O194"/>
  <c r="N194"/>
  <c r="H193"/>
  <c r="E183"/>
  <c r="F196"/>
  <c r="L195"/>
  <c r="J194"/>
  <c r="D193"/>
  <c r="M195"/>
  <c r="G194"/>
  <c r="F194"/>
  <c r="AD188"/>
  <c r="I195"/>
  <c r="C194"/>
  <c r="M193"/>
  <c r="E195"/>
  <c r="N193"/>
  <c r="I193"/>
  <c r="O196"/>
  <c r="P194"/>
  <c r="K194"/>
  <c r="E193"/>
  <c r="K196"/>
  <c r="L194"/>
  <c r="F193"/>
  <c r="E187"/>
  <c r="G196"/>
  <c r="H194"/>
  <c r="E188"/>
  <c r="H185"/>
  <c r="C196"/>
  <c r="D194"/>
  <c r="N186"/>
  <c r="P196"/>
  <c r="N195"/>
  <c r="O193"/>
  <c r="J193"/>
  <c r="L196"/>
  <c r="J195"/>
  <c r="K193"/>
  <c r="I196"/>
  <c r="AH274" i="26"/>
  <c r="E240"/>
  <c r="AH272"/>
  <c r="AH306"/>
  <c r="AH304"/>
  <c r="AI304"/>
  <c r="AI306"/>
  <c r="AG306"/>
  <c r="AG304"/>
  <c r="S8" i="17"/>
  <c r="E197" i="27" l="1"/>
  <c r="J197"/>
  <c r="F197"/>
  <c r="K197"/>
  <c r="I197"/>
  <c r="M197"/>
  <c r="H197"/>
  <c r="D197"/>
  <c r="N197"/>
  <c r="C197"/>
  <c r="G197"/>
  <c r="L197"/>
  <c r="A197"/>
  <c r="A198" s="1"/>
  <c r="A199" s="1"/>
  <c r="A200" s="1"/>
  <c r="A201" s="1"/>
  <c r="A202" s="1"/>
  <c r="A203" s="1"/>
  <c r="A204" s="1"/>
  <c r="A205" s="1"/>
  <c r="A206" s="1"/>
  <c r="A207" s="1"/>
  <c r="A208" s="1"/>
  <c r="A209" s="1"/>
  <c r="U207"/>
  <c r="U204"/>
  <c r="V203"/>
  <c r="AA201"/>
  <c r="S201"/>
  <c r="AE197"/>
  <c r="V208"/>
  <c r="U206"/>
  <c r="AE203"/>
  <c r="AC201"/>
  <c r="U201"/>
  <c r="AA208"/>
  <c r="W206"/>
  <c r="AC205"/>
  <c r="AC204"/>
  <c r="AF203"/>
  <c r="Z203"/>
  <c r="AE201"/>
  <c r="W201"/>
  <c r="AA203"/>
  <c r="U203"/>
  <c r="Y201"/>
  <c r="R201"/>
  <c r="J14" i="26"/>
  <c r="J19" s="1"/>
  <c r="J13" i="27"/>
  <c r="J17" s="1"/>
  <c r="AA193"/>
  <c r="AC194"/>
  <c r="AE195"/>
  <c r="V193"/>
  <c r="AF194"/>
  <c r="W196"/>
  <c r="U184"/>
  <c r="AA194"/>
  <c r="Z196"/>
  <c r="T193"/>
  <c r="V194"/>
  <c r="AE194"/>
  <c r="AD196"/>
  <c r="X193"/>
  <c r="Z194"/>
  <c r="T195"/>
  <c r="N218"/>
  <c r="AB194"/>
  <c r="S196"/>
  <c r="AF196"/>
  <c r="W194"/>
  <c r="V196"/>
  <c r="AD187"/>
  <c r="AC193"/>
  <c r="AB195"/>
  <c r="S193"/>
  <c r="U194"/>
  <c r="W195"/>
  <c r="AF195"/>
  <c r="W193"/>
  <c r="Y194"/>
  <c r="AA195"/>
  <c r="U196"/>
  <c r="AC195"/>
  <c r="X185"/>
  <c r="Y193"/>
  <c r="X195"/>
  <c r="U188"/>
  <c r="AF193"/>
  <c r="S195"/>
  <c r="AC196"/>
  <c r="S185"/>
  <c r="R208" s="1"/>
  <c r="T194"/>
  <c r="Z195"/>
  <c r="X196"/>
  <c r="AD185"/>
  <c r="X194"/>
  <c r="AD195"/>
  <c r="AB196"/>
  <c r="U187"/>
  <c r="AD186"/>
  <c r="AB193"/>
  <c r="AD194"/>
  <c r="Y196"/>
  <c r="U183"/>
  <c r="AE193"/>
  <c r="V195"/>
  <c r="T196"/>
  <c r="Z193"/>
  <c r="U195"/>
  <c r="AA196"/>
  <c r="U186"/>
  <c r="AD193"/>
  <c r="Y195"/>
  <c r="AE196"/>
  <c r="U193"/>
  <c r="S194"/>
  <c r="E273" i="26"/>
  <c r="AH305"/>
  <c r="AH307"/>
  <c r="W8" i="17"/>
  <c r="DR8" s="1"/>
  <c r="DS8" s="1"/>
  <c r="F206" i="24"/>
  <c r="DV207" i="17"/>
  <c r="J204" i="24" s="1"/>
  <c r="DV95" i="17"/>
  <c r="J92" i="24" s="1"/>
  <c r="DV166" i="17"/>
  <c r="J163" i="24" s="1"/>
  <c r="DV141" i="17"/>
  <c r="J138" i="24" s="1"/>
  <c r="DV168" i="17"/>
  <c r="J165" i="24" s="1"/>
  <c r="DV99" i="17"/>
  <c r="J96" i="24" s="1"/>
  <c r="DV69" i="17"/>
  <c r="J66" i="24" s="1"/>
  <c r="DV203" i="17"/>
  <c r="J200" i="24" s="1"/>
  <c r="DV202" i="17"/>
  <c r="J199" i="24" s="1"/>
  <c r="DV162" i="17"/>
  <c r="J159" i="24" s="1"/>
  <c r="DV170" i="17"/>
  <c r="J167" i="24" s="1"/>
  <c r="DV113" i="17"/>
  <c r="J110" i="24" s="1"/>
  <c r="DV97" i="17"/>
  <c r="J94" i="24" s="1"/>
  <c r="DV62" i="17"/>
  <c r="J59" i="24" s="1"/>
  <c r="DV143" i="17"/>
  <c r="J140" i="24" s="1"/>
  <c r="DV200" i="17"/>
  <c r="J197" i="24" s="1"/>
  <c r="DV175" i="17"/>
  <c r="J172" i="24" s="1"/>
  <c r="DV132" i="17"/>
  <c r="J129" i="24" s="1"/>
  <c r="DV139" i="17"/>
  <c r="J136" i="24" s="1"/>
  <c r="DV81" i="17"/>
  <c r="J78" i="24" s="1"/>
  <c r="DV180" i="17"/>
  <c r="J177" i="24" s="1"/>
  <c r="DV82" i="17"/>
  <c r="J79" i="24" s="1"/>
  <c r="DV138" i="17"/>
  <c r="J135" i="24" s="1"/>
  <c r="DV193" i="17"/>
  <c r="J190" i="24" s="1"/>
  <c r="DV161" i="17"/>
  <c r="J158" i="24" s="1"/>
  <c r="DV60" i="17"/>
  <c r="J57" i="24" s="1"/>
  <c r="DV157" i="17"/>
  <c r="J154" i="24" s="1"/>
  <c r="DV121" i="17"/>
  <c r="J118" i="24" s="1"/>
  <c r="DV56" i="17"/>
  <c r="J53" i="24" s="1"/>
  <c r="DV185" i="17"/>
  <c r="J182" i="24" s="1"/>
  <c r="DV118" i="17"/>
  <c r="J115" i="24" s="1"/>
  <c r="DV77" i="17"/>
  <c r="J74" i="24" s="1"/>
  <c r="DV181" i="17"/>
  <c r="J178" i="24" s="1"/>
  <c r="DV199" i="17"/>
  <c r="J196" i="24" s="1"/>
  <c r="DV103" i="17"/>
  <c r="J100" i="24" s="1"/>
  <c r="DV144" i="17"/>
  <c r="J141" i="24" s="1"/>
  <c r="DV119" i="17"/>
  <c r="J116" i="24" s="1"/>
  <c r="DV194" i="17"/>
  <c r="J191" i="24" s="1"/>
  <c r="DV134" i="17"/>
  <c r="J131" i="24" s="1"/>
  <c r="DV182" i="17"/>
  <c r="J179" i="24" s="1"/>
  <c r="DV163" i="17"/>
  <c r="J160" i="24" s="1"/>
  <c r="DV88" i="17"/>
  <c r="J85" i="24" s="1"/>
  <c r="DV173" i="17"/>
  <c r="J170" i="24" s="1"/>
  <c r="DV120" i="17"/>
  <c r="J117" i="24" s="1"/>
  <c r="DV125" i="17"/>
  <c r="J122" i="24" s="1"/>
  <c r="DV79" i="17"/>
  <c r="J76" i="24" s="1"/>
  <c r="DV59" i="17"/>
  <c r="J56" i="24" s="1"/>
  <c r="DV140" i="17"/>
  <c r="J137" i="24" s="1"/>
  <c r="DV71" i="17"/>
  <c r="J68" i="24" s="1"/>
  <c r="DV189" i="17"/>
  <c r="J186" i="24" s="1"/>
  <c r="DV61" i="17"/>
  <c r="J58" i="24" s="1"/>
  <c r="DV108" i="17"/>
  <c r="J105" i="24" s="1"/>
  <c r="DV174" i="17"/>
  <c r="J171" i="24" s="1"/>
  <c r="DV171" i="17"/>
  <c r="J168" i="24" s="1"/>
  <c r="DV204" i="17"/>
  <c r="J201" i="24" s="1"/>
  <c r="DV151" i="17"/>
  <c r="J148" i="24" s="1"/>
  <c r="DV74" i="17"/>
  <c r="J71" i="24" s="1"/>
  <c r="DV129" i="17"/>
  <c r="J126" i="24" s="1"/>
  <c r="DV106" i="17"/>
  <c r="J103" i="24" s="1"/>
  <c r="DV192" i="17"/>
  <c r="J189" i="24" s="1"/>
  <c r="DV78" i="17"/>
  <c r="J75" i="24" s="1"/>
  <c r="DV64" i="17"/>
  <c r="J61" i="24" s="1"/>
  <c r="DV190" i="17"/>
  <c r="J187" i="24" s="1"/>
  <c r="DV107" i="17"/>
  <c r="J104" i="24" s="1"/>
  <c r="DV136" i="17"/>
  <c r="J133" i="24" s="1"/>
  <c r="DV172" i="17"/>
  <c r="J169" i="24" s="1"/>
  <c r="DV104" i="17"/>
  <c r="J101" i="24" s="1"/>
  <c r="DV100" i="17"/>
  <c r="J97" i="24" s="1"/>
  <c r="DV109" i="17"/>
  <c r="J106" i="24" s="1"/>
  <c r="DV123" i="17"/>
  <c r="J120" i="24" s="1"/>
  <c r="DV159" i="17"/>
  <c r="J156" i="24" s="1"/>
  <c r="DV149" i="17"/>
  <c r="J146" i="24" s="1"/>
  <c r="DV198" i="17"/>
  <c r="J195" i="24" s="1"/>
  <c r="DV133" i="17"/>
  <c r="J130" i="24" s="1"/>
  <c r="DV101" i="17"/>
  <c r="J98" i="24" s="1"/>
  <c r="DV147" i="17"/>
  <c r="J144" i="24" s="1"/>
  <c r="DV72" i="17"/>
  <c r="J69" i="24" s="1"/>
  <c r="DV76" i="17"/>
  <c r="J73" i="24" s="1"/>
  <c r="DV73" i="17"/>
  <c r="J70" i="24" s="1"/>
  <c r="DV152" i="17"/>
  <c r="J149" i="24" s="1"/>
  <c r="DV178" i="17"/>
  <c r="J175" i="24" s="1"/>
  <c r="DV156" i="17"/>
  <c r="J153" i="24" s="1"/>
  <c r="DV87" i="17"/>
  <c r="J84" i="24" s="1"/>
  <c r="DV127" i="17"/>
  <c r="J124" i="24" s="1"/>
  <c r="DV92" i="17"/>
  <c r="J89" i="24" s="1"/>
  <c r="DV102" i="17"/>
  <c r="J99" i="24" s="1"/>
  <c r="DV124" i="17"/>
  <c r="J121" i="24" s="1"/>
  <c r="DV196" i="17"/>
  <c r="J193" i="24" s="1"/>
  <c r="DV126" i="17"/>
  <c r="J123" i="24" s="1"/>
  <c r="DV112" i="17"/>
  <c r="J109" i="24" s="1"/>
  <c r="DV80" i="17"/>
  <c r="J77" i="24" s="1"/>
  <c r="DV153" i="17"/>
  <c r="J150" i="24" s="1"/>
  <c r="DV206" i="17"/>
  <c r="J203" i="24" s="1"/>
  <c r="DV135" i="17"/>
  <c r="J132" i="24" s="1"/>
  <c r="DV197" i="17"/>
  <c r="J194" i="24" s="1"/>
  <c r="DV90" i="17"/>
  <c r="J87" i="24" s="1"/>
  <c r="DV169" i="17"/>
  <c r="J166" i="24" s="1"/>
  <c r="DV84" i="17"/>
  <c r="J81" i="24" s="1"/>
  <c r="DV128" i="17"/>
  <c r="J125" i="24" s="1"/>
  <c r="DV145" i="17"/>
  <c r="J142" i="24" s="1"/>
  <c r="DV158" i="17"/>
  <c r="J155" i="24" s="1"/>
  <c r="DV110" i="17"/>
  <c r="J107" i="24" s="1"/>
  <c r="DV130" i="17"/>
  <c r="J127" i="24" s="1"/>
  <c r="DV114" i="17"/>
  <c r="J111" i="24" s="1"/>
  <c r="DV201" i="17"/>
  <c r="J198" i="24" s="1"/>
  <c r="DV187" i="17"/>
  <c r="J184" i="24" s="1"/>
  <c r="DV155" i="17"/>
  <c r="J152" i="24" s="1"/>
  <c r="DV131" i="17"/>
  <c r="J128" i="24" s="1"/>
  <c r="DV137" i="17"/>
  <c r="J134" i="24" s="1"/>
  <c r="DV67" i="17"/>
  <c r="J64" i="24" s="1"/>
  <c r="DV86" i="17"/>
  <c r="J83" i="24" s="1"/>
  <c r="DV58" i="17"/>
  <c r="J55" i="24" s="1"/>
  <c r="DV142" i="17"/>
  <c r="J139" i="24" s="1"/>
  <c r="DV167" i="17"/>
  <c r="J164" i="24" s="1"/>
  <c r="DV186" i="17"/>
  <c r="J183" i="24" s="1"/>
  <c r="DV96" i="17"/>
  <c r="J93" i="24" s="1"/>
  <c r="DV91" i="17"/>
  <c r="J88" i="24" s="1"/>
  <c r="DV105" i="17"/>
  <c r="J102" i="24" s="1"/>
  <c r="DV115" i="17"/>
  <c r="J112" i="24" s="1"/>
  <c r="DV89" i="17"/>
  <c r="J86" i="24" s="1"/>
  <c r="DV184" i="17"/>
  <c r="J181" i="24" s="1"/>
  <c r="DV85" i="17"/>
  <c r="J82" i="24" s="1"/>
  <c r="DV57" i="17"/>
  <c r="J54" i="24" s="1"/>
  <c r="DV70" i="17"/>
  <c r="J67" i="24" s="1"/>
  <c r="DV117" i="17"/>
  <c r="J114" i="24" s="1"/>
  <c r="DV98" i="17"/>
  <c r="J95" i="24" s="1"/>
  <c r="DV94" i="17"/>
  <c r="J91" i="24" s="1"/>
  <c r="DV165" i="17"/>
  <c r="J162" i="24" s="1"/>
  <c r="DV154" i="17"/>
  <c r="J151" i="24" s="1"/>
  <c r="DV191" i="17"/>
  <c r="J188" i="24" s="1"/>
  <c r="DV66" i="17"/>
  <c r="J63" i="24" s="1"/>
  <c r="DV188" i="17"/>
  <c r="J185" i="24" s="1"/>
  <c r="DV177" i="17"/>
  <c r="J174" i="24" s="1"/>
  <c r="DV183" i="17"/>
  <c r="J180" i="24" s="1"/>
  <c r="DV160" i="17"/>
  <c r="J157" i="24" s="1"/>
  <c r="DV146" i="17"/>
  <c r="J143" i="24" s="1"/>
  <c r="DV65" i="17"/>
  <c r="J62" i="24" s="1"/>
  <c r="DV164" i="17"/>
  <c r="J161" i="24" s="1"/>
  <c r="DV68" i="17"/>
  <c r="J65" i="24" s="1"/>
  <c r="DV176" i="17"/>
  <c r="J173" i="24" s="1"/>
  <c r="DV116" i="17"/>
  <c r="J113" i="24" s="1"/>
  <c r="DV148" i="17"/>
  <c r="J145" i="24" s="1"/>
  <c r="DV111" i="17"/>
  <c r="J108" i="24" s="1"/>
  <c r="DV63" i="17"/>
  <c r="J60" i="24" s="1"/>
  <c r="DV205" i="17"/>
  <c r="J202" i="24" s="1"/>
  <c r="DV195" i="17"/>
  <c r="J192" i="24" s="1"/>
  <c r="DV83" i="17"/>
  <c r="J80" i="24" s="1"/>
  <c r="DV75" i="17"/>
  <c r="J72" i="24" s="1"/>
  <c r="DV122" i="17"/>
  <c r="J119" i="24" s="1"/>
  <c r="DV93" i="17"/>
  <c r="J90" i="24" s="1"/>
  <c r="DV179" i="17"/>
  <c r="J176" i="24" s="1"/>
  <c r="DV150" i="17"/>
  <c r="J147" i="24" s="1"/>
  <c r="DV13" i="17"/>
  <c r="CY8"/>
  <c r="CP212" l="1"/>
  <c r="CQ212"/>
  <c r="U85" i="27"/>
  <c r="K23"/>
  <c r="K25" i="26"/>
  <c r="M25" i="27"/>
  <c r="M28" i="26"/>
  <c r="AD197" i="27"/>
  <c r="Z197"/>
  <c r="U197"/>
  <c r="W197"/>
  <c r="S197"/>
  <c r="X197"/>
  <c r="T197"/>
  <c r="AB197"/>
  <c r="Y197"/>
  <c r="AC197"/>
  <c r="V197"/>
  <c r="AA197"/>
  <c r="G236"/>
  <c r="P233"/>
  <c r="J233"/>
  <c r="M231"/>
  <c r="E231"/>
  <c r="F238"/>
  <c r="E237"/>
  <c r="M235"/>
  <c r="M234"/>
  <c r="K233"/>
  <c r="E233"/>
  <c r="O231"/>
  <c r="G231"/>
  <c r="O227"/>
  <c r="K238"/>
  <c r="F233"/>
  <c r="I231"/>
  <c r="B231"/>
  <c r="E236"/>
  <c r="E234"/>
  <c r="O233"/>
  <c r="K231"/>
  <c r="C231"/>
  <c r="CU212" i="17"/>
  <c r="J11" i="23" s="1"/>
  <c r="CT212" i="17"/>
  <c r="I11" i="23" s="1"/>
  <c r="CS212" i="17"/>
  <c r="H11" i="23" s="1"/>
  <c r="CR212" i="17"/>
  <c r="G11" i="23" s="1"/>
  <c r="N14" i="26"/>
  <c r="N19" s="1"/>
  <c r="N13" i="27"/>
  <c r="N17" s="1"/>
  <c r="N224"/>
  <c r="H223"/>
  <c r="E213"/>
  <c r="F226"/>
  <c r="L225"/>
  <c r="J224"/>
  <c r="D223"/>
  <c r="M225"/>
  <c r="G224"/>
  <c r="E217"/>
  <c r="G226"/>
  <c r="H224"/>
  <c r="E218"/>
  <c r="H215"/>
  <c r="C226"/>
  <c r="D224"/>
  <c r="N216"/>
  <c r="I223"/>
  <c r="O226"/>
  <c r="P224"/>
  <c r="K224"/>
  <c r="E223"/>
  <c r="K226"/>
  <c r="L224"/>
  <c r="F223"/>
  <c r="H226"/>
  <c r="F225"/>
  <c r="G223"/>
  <c r="E226"/>
  <c r="D226"/>
  <c r="M224"/>
  <c r="C223"/>
  <c r="P225"/>
  <c r="A211"/>
  <c r="A212" s="1"/>
  <c r="A213" s="1"/>
  <c r="A214" s="1"/>
  <c r="A215" s="1"/>
  <c r="A216" s="1"/>
  <c r="A217" s="1"/>
  <c r="A218" s="1"/>
  <c r="A219" s="1"/>
  <c r="A220" s="1"/>
  <c r="A221" s="1"/>
  <c r="A222" s="1"/>
  <c r="A223" s="1"/>
  <c r="A224" s="1"/>
  <c r="A225" s="1"/>
  <c r="A226" s="1"/>
  <c r="P226"/>
  <c r="N225"/>
  <c r="O223"/>
  <c r="J223"/>
  <c r="L226"/>
  <c r="J225"/>
  <c r="K223"/>
  <c r="I226"/>
  <c r="G225"/>
  <c r="P223"/>
  <c r="C215"/>
  <c r="B238" s="1"/>
  <c r="N226"/>
  <c r="D225"/>
  <c r="C225"/>
  <c r="L223"/>
  <c r="E214"/>
  <c r="J226"/>
  <c r="O224"/>
  <c r="E216"/>
  <c r="O225"/>
  <c r="I224"/>
  <c r="N217"/>
  <c r="M226"/>
  <c r="K225"/>
  <c r="E224"/>
  <c r="N215"/>
  <c r="H225"/>
  <c r="F224"/>
  <c r="AD218"/>
  <c r="I225"/>
  <c r="C224"/>
  <c r="M223"/>
  <c r="E225"/>
  <c r="N223"/>
  <c r="E306" i="26"/>
  <c r="P13" i="27"/>
  <c r="J10" i="24"/>
  <c r="C12" i="23"/>
  <c r="C11"/>
  <c r="DV42" i="17"/>
  <c r="J39" i="24" s="1"/>
  <c r="DV41" i="17"/>
  <c r="J38" i="24" s="1"/>
  <c r="DV46" i="17"/>
  <c r="J43" i="24" s="1"/>
  <c r="DV52" i="17"/>
  <c r="J49" i="24" s="1"/>
  <c r="DV40" i="17"/>
  <c r="J37" i="24" s="1"/>
  <c r="DV44" i="17"/>
  <c r="J41" i="24" s="1"/>
  <c r="DV51" i="17"/>
  <c r="J48" i="24" s="1"/>
  <c r="DV47" i="17"/>
  <c r="J44" i="24" s="1"/>
  <c r="DV49" i="17"/>
  <c r="J46" i="24" s="1"/>
  <c r="DV48" i="17"/>
  <c r="J45" i="24" s="1"/>
  <c r="DV45" i="17"/>
  <c r="J42" i="24" s="1"/>
  <c r="DV43" i="17"/>
  <c r="J40" i="24" s="1"/>
  <c r="DV38" i="17"/>
  <c r="J35" i="24" s="1"/>
  <c r="DV39" i="17"/>
  <c r="J36" i="24" s="1"/>
  <c r="DV50" i="17"/>
  <c r="J47" i="24" s="1"/>
  <c r="DV55" i="17"/>
  <c r="J52" i="24" s="1"/>
  <c r="DV54" i="17"/>
  <c r="J51" i="24" s="1"/>
  <c r="DV53" i="17"/>
  <c r="J50" i="24" s="1"/>
  <c r="DV26" i="17"/>
  <c r="J23" i="24" s="1"/>
  <c r="DV25" i="17"/>
  <c r="J22" i="24" s="1"/>
  <c r="DV20" i="17"/>
  <c r="E205" i="27" s="1"/>
  <c r="DV33" i="17"/>
  <c r="J30" i="24" s="1"/>
  <c r="DV17" i="17"/>
  <c r="DV10"/>
  <c r="DV12"/>
  <c r="DV15"/>
  <c r="DV19"/>
  <c r="U175" i="27" s="1"/>
  <c r="DV9" i="17"/>
  <c r="DV27"/>
  <c r="J24" i="24" s="1"/>
  <c r="DV16" i="17"/>
  <c r="DV34"/>
  <c r="J31" i="24" s="1"/>
  <c r="DV28" i="17"/>
  <c r="J25" i="24" s="1"/>
  <c r="DV23" i="17"/>
  <c r="J20" i="24" s="1"/>
  <c r="DV36" i="17"/>
  <c r="J33" i="24" s="1"/>
  <c r="DV31" i="17"/>
  <c r="J28" i="24" s="1"/>
  <c r="DV29" i="17"/>
  <c r="J26" i="24" s="1"/>
  <c r="DV21" i="17"/>
  <c r="U205" i="27" s="1"/>
  <c r="DV37" i="17"/>
  <c r="J34" i="24" s="1"/>
  <c r="DV14" i="17"/>
  <c r="DV32"/>
  <c r="J29" i="24" s="1"/>
  <c r="DV18" i="17"/>
  <c r="E175" i="27" s="1"/>
  <c r="DV35" i="17"/>
  <c r="J32" i="24" s="1"/>
  <c r="DV30" i="17"/>
  <c r="J27" i="24" s="1"/>
  <c r="DV11" i="17"/>
  <c r="DV22"/>
  <c r="J19" i="24" s="1"/>
  <c r="DV24" i="17"/>
  <c r="J21" i="24" s="1"/>
  <c r="L11" i="23"/>
  <c r="K11"/>
  <c r="M11"/>
  <c r="M12"/>
  <c r="K12"/>
  <c r="L12"/>
  <c r="E193" i="26" l="1"/>
  <c r="E145" i="27"/>
  <c r="E292" i="26"/>
  <c r="U115" i="27"/>
  <c r="E259" i="26"/>
  <c r="U145" i="27"/>
  <c r="E325" i="26"/>
  <c r="E115" i="27"/>
  <c r="E226" i="26"/>
  <c r="U55" i="27"/>
  <c r="E127" i="26"/>
  <c r="U25" i="27"/>
  <c r="E61" i="26"/>
  <c r="E55" i="27"/>
  <c r="E94" i="26"/>
  <c r="E235" i="27"/>
  <c r="E85"/>
  <c r="E160" i="26"/>
  <c r="N227" i="27"/>
  <c r="L227"/>
  <c r="C227"/>
  <c r="G227"/>
  <c r="K227"/>
  <c r="F227"/>
  <c r="M227"/>
  <c r="J227"/>
  <c r="E227"/>
  <c r="I227"/>
  <c r="H227"/>
  <c r="D227"/>
  <c r="A227"/>
  <c r="A228" s="1"/>
  <c r="A229" s="1"/>
  <c r="A230" s="1"/>
  <c r="A231" s="1"/>
  <c r="A232" s="1"/>
  <c r="A233" s="1"/>
  <c r="A234" s="1"/>
  <c r="A235" s="1"/>
  <c r="A236" s="1"/>
  <c r="A237" s="1"/>
  <c r="A238" s="1"/>
  <c r="A239" s="1"/>
  <c r="V238"/>
  <c r="U236"/>
  <c r="AE233"/>
  <c r="AC231"/>
  <c r="U231"/>
  <c r="AA238"/>
  <c r="W236"/>
  <c r="AC235"/>
  <c r="AC234"/>
  <c r="AF233"/>
  <c r="Z233"/>
  <c r="AE231"/>
  <c r="W231"/>
  <c r="AA233"/>
  <c r="U233"/>
  <c r="Y231"/>
  <c r="R231"/>
  <c r="U237"/>
  <c r="U235"/>
  <c r="U234"/>
  <c r="V233"/>
  <c r="AA231"/>
  <c r="S231"/>
  <c r="AE227"/>
  <c r="F12" i="23"/>
  <c r="DI212" i="17"/>
  <c r="CZ213" s="1"/>
  <c r="CY212"/>
  <c r="J18" i="24"/>
  <c r="J17"/>
  <c r="J16"/>
  <c r="W223" i="27"/>
  <c r="Y224"/>
  <c r="AA225"/>
  <c r="U226"/>
  <c r="AA223"/>
  <c r="AC224"/>
  <c r="AE225"/>
  <c r="V223"/>
  <c r="AF224"/>
  <c r="W226"/>
  <c r="U214"/>
  <c r="AA224"/>
  <c r="Z226"/>
  <c r="T223"/>
  <c r="V224"/>
  <c r="AE224"/>
  <c r="N248"/>
  <c r="X224"/>
  <c r="AD225"/>
  <c r="AB226"/>
  <c r="U217"/>
  <c r="AB224"/>
  <c r="S226"/>
  <c r="AF226"/>
  <c r="W224"/>
  <c r="V226"/>
  <c r="AD217"/>
  <c r="AC223"/>
  <c r="AB225"/>
  <c r="S223"/>
  <c r="U224"/>
  <c r="W225"/>
  <c r="AF225"/>
  <c r="Y225"/>
  <c r="AE226"/>
  <c r="U223"/>
  <c r="S224"/>
  <c r="AC225"/>
  <c r="X215"/>
  <c r="Y223"/>
  <c r="X225"/>
  <c r="U218"/>
  <c r="AF223"/>
  <c r="S225"/>
  <c r="AC226"/>
  <c r="S215"/>
  <c r="R238" s="1"/>
  <c r="T224"/>
  <c r="Z225"/>
  <c r="X226"/>
  <c r="AD215"/>
  <c r="AD226"/>
  <c r="X223"/>
  <c r="Z224"/>
  <c r="T225"/>
  <c r="AD216"/>
  <c r="AB223"/>
  <c r="AD224"/>
  <c r="Y226"/>
  <c r="U213"/>
  <c r="AE223"/>
  <c r="V225"/>
  <c r="T226"/>
  <c r="Z223"/>
  <c r="U225"/>
  <c r="AA226"/>
  <c r="U216"/>
  <c r="AD223"/>
  <c r="J6" i="24"/>
  <c r="J13"/>
  <c r="J12"/>
  <c r="M212" i="17"/>
  <c r="G5" i="23" s="1"/>
  <c r="P14" i="26"/>
  <c r="J15" i="24"/>
  <c r="J11"/>
  <c r="J14"/>
  <c r="F11" i="23"/>
  <c r="AB8" i="17"/>
  <c r="K214"/>
  <c r="K218"/>
  <c r="K210"/>
  <c r="K216"/>
  <c r="K217"/>
  <c r="K215"/>
  <c r="J8" i="24"/>
  <c r="J7"/>
  <c r="J9"/>
  <c r="CP213" i="17"/>
  <c r="E11" i="2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CG212" i="17"/>
  <c r="CO212" s="1"/>
  <c r="O17" i="27" l="1"/>
  <c r="G26"/>
  <c r="O19" i="26"/>
  <c r="G29"/>
  <c r="AB227" i="27"/>
  <c r="AD227"/>
  <c r="X227"/>
  <c r="AA227"/>
  <c r="Z227"/>
  <c r="Y227"/>
  <c r="U227"/>
  <c r="AC227"/>
  <c r="V227"/>
  <c r="W227"/>
  <c r="S227"/>
  <c r="T227"/>
  <c r="F268"/>
  <c r="E267"/>
  <c r="M265"/>
  <c r="M264"/>
  <c r="K263"/>
  <c r="E263"/>
  <c r="O261"/>
  <c r="G261"/>
  <c r="O257"/>
  <c r="K268"/>
  <c r="F263"/>
  <c r="I261"/>
  <c r="B261"/>
  <c r="E266"/>
  <c r="E265"/>
  <c r="E264"/>
  <c r="O263"/>
  <c r="K261"/>
  <c r="C261"/>
  <c r="G266"/>
  <c r="P263"/>
  <c r="J263"/>
  <c r="M261"/>
  <c r="E261"/>
  <c r="O212" i="17"/>
  <c r="Q212"/>
  <c r="S212"/>
  <c r="K212"/>
  <c r="O14" i="26"/>
  <c r="O13" i="27"/>
  <c r="E244"/>
  <c r="F254"/>
  <c r="F256"/>
  <c r="L255"/>
  <c r="M253"/>
  <c r="O256"/>
  <c r="M255"/>
  <c r="G254"/>
  <c r="N254"/>
  <c r="D253"/>
  <c r="N256"/>
  <c r="D255"/>
  <c r="J254"/>
  <c r="AD248"/>
  <c r="J256"/>
  <c r="O254"/>
  <c r="E243"/>
  <c r="E247"/>
  <c r="C256"/>
  <c r="P254"/>
  <c r="K254"/>
  <c r="H245"/>
  <c r="N255"/>
  <c r="L254"/>
  <c r="F253"/>
  <c r="I253"/>
  <c r="K256"/>
  <c r="I255"/>
  <c r="C254"/>
  <c r="E253"/>
  <c r="G256"/>
  <c r="E255"/>
  <c r="N253"/>
  <c r="C245"/>
  <c r="B268" s="1"/>
  <c r="E246"/>
  <c r="H256"/>
  <c r="M254"/>
  <c r="O253"/>
  <c r="J253"/>
  <c r="D256"/>
  <c r="I254"/>
  <c r="K253"/>
  <c r="I256"/>
  <c r="P256"/>
  <c r="J255"/>
  <c r="H254"/>
  <c r="E248"/>
  <c r="L256"/>
  <c r="F255"/>
  <c r="D254"/>
  <c r="N246"/>
  <c r="A241"/>
  <c r="A242" s="1"/>
  <c r="A243" s="1"/>
  <c r="A244" s="1"/>
  <c r="A245" s="1"/>
  <c r="A246" s="1"/>
  <c r="A247" s="1"/>
  <c r="A248" s="1"/>
  <c r="A249" s="1"/>
  <c r="A250" s="1"/>
  <c r="A251" s="1"/>
  <c r="A252" s="1"/>
  <c r="A253" s="1"/>
  <c r="A254" s="1"/>
  <c r="A255" s="1"/>
  <c r="A256" s="1"/>
  <c r="G255"/>
  <c r="L253"/>
  <c r="L257" s="1"/>
  <c r="N247"/>
  <c r="M256"/>
  <c r="C255"/>
  <c r="H253"/>
  <c r="N245"/>
  <c r="H255"/>
  <c r="O255"/>
  <c r="E254"/>
  <c r="G253"/>
  <c r="E256"/>
  <c r="K255"/>
  <c r="P253"/>
  <c r="C253"/>
  <c r="P255"/>
  <c r="DU25" i="17"/>
  <c r="DU15"/>
  <c r="DU21"/>
  <c r="AC206" i="27" s="1"/>
  <c r="DU11" i="17"/>
  <c r="DT8"/>
  <c r="DU17"/>
  <c r="DU8"/>
  <c r="DU13"/>
  <c r="DU29"/>
  <c r="DU19"/>
  <c r="AC176" i="27" s="1"/>
  <c r="DU35" i="17"/>
  <c r="DU14"/>
  <c r="DU24"/>
  <c r="M266" i="27" s="1"/>
  <c r="DU23" i="17"/>
  <c r="AC236" i="27" s="1"/>
  <c r="DU26" i="17"/>
  <c r="DU12"/>
  <c r="DU28"/>
  <c r="DU30"/>
  <c r="DU37"/>
  <c r="DU36"/>
  <c r="DU18"/>
  <c r="M176" i="27" s="1"/>
  <c r="DU16" i="17"/>
  <c r="DU32"/>
  <c r="DU31"/>
  <c r="DU27"/>
  <c r="DU22"/>
  <c r="M236" i="27" s="1"/>
  <c r="DU20" i="17"/>
  <c r="M206" i="27" s="1"/>
  <c r="DU34" i="17"/>
  <c r="DU10"/>
  <c r="DU33"/>
  <c r="DU9"/>
  <c r="CF213"/>
  <c r="F10" i="23"/>
  <c r="BZ164" i="24"/>
  <c r="BY67"/>
  <c r="CC127"/>
  <c r="M8" i="23"/>
  <c r="BV164" i="24"/>
  <c r="BS164"/>
  <c r="BV148"/>
  <c r="BV67"/>
  <c r="BW164"/>
  <c r="CB164"/>
  <c r="BR148"/>
  <c r="BZ148"/>
  <c r="CA173"/>
  <c r="BU67"/>
  <c r="L8" i="23"/>
  <c r="BR164" i="24"/>
  <c r="CA164"/>
  <c r="BT164"/>
  <c r="CA148"/>
  <c r="BX173"/>
  <c r="BT67"/>
  <c r="BW166"/>
  <c r="CA144"/>
  <c r="DV8" i="17"/>
  <c r="BU123" i="24"/>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F8"/>
  <c r="O5" i="24"/>
  <c r="M5" i="23"/>
  <c r="K5"/>
  <c r="K5" i="24"/>
  <c r="D12" i="23"/>
  <c r="E12"/>
  <c r="C257" i="27" l="1"/>
  <c r="G257"/>
  <c r="N257"/>
  <c r="U212" i="17"/>
  <c r="D5" i="23" s="1"/>
  <c r="N5" s="1"/>
  <c r="M146" i="27"/>
  <c r="M293" i="26"/>
  <c r="AC146" i="27"/>
  <c r="M326" i="26"/>
  <c r="AC116" i="27"/>
  <c r="M260" i="26"/>
  <c r="H257" i="27"/>
  <c r="M26"/>
  <c r="M29" i="26"/>
  <c r="AC26" i="27"/>
  <c r="M62" i="26"/>
  <c r="M86" i="27"/>
  <c r="M161" i="26"/>
  <c r="M116" i="27"/>
  <c r="M227" i="26"/>
  <c r="AC86" i="27"/>
  <c r="M194" i="26"/>
  <c r="AC56" i="27"/>
  <c r="M128" i="26"/>
  <c r="E25" i="27"/>
  <c r="E28" i="26"/>
  <c r="M56" i="27"/>
  <c r="M95" i="26"/>
  <c r="E26" i="27"/>
  <c r="E29" i="26"/>
  <c r="K257" i="27"/>
  <c r="E257"/>
  <c r="I257"/>
  <c r="D257"/>
  <c r="J257"/>
  <c r="F257"/>
  <c r="M257"/>
  <c r="A257"/>
  <c r="A258" s="1"/>
  <c r="A259" s="1"/>
  <c r="A260" s="1"/>
  <c r="A261" s="1"/>
  <c r="A262" s="1"/>
  <c r="A263" s="1"/>
  <c r="A264" s="1"/>
  <c r="A265" s="1"/>
  <c r="A266" s="1"/>
  <c r="A267" s="1"/>
  <c r="A268" s="1"/>
  <c r="A269" s="1"/>
  <c r="AA268"/>
  <c r="W266"/>
  <c r="AC265"/>
  <c r="AC264"/>
  <c r="AF263"/>
  <c r="Z263"/>
  <c r="AE261"/>
  <c r="W261"/>
  <c r="AA263"/>
  <c r="U263"/>
  <c r="Y261"/>
  <c r="R261"/>
  <c r="U267"/>
  <c r="AC266"/>
  <c r="U265"/>
  <c r="U264"/>
  <c r="V263"/>
  <c r="AA261"/>
  <c r="S261"/>
  <c r="AE257"/>
  <c r="V268"/>
  <c r="U266"/>
  <c r="AE263"/>
  <c r="AC261"/>
  <c r="U261"/>
  <c r="S253"/>
  <c r="U254"/>
  <c r="W255"/>
  <c r="AF255"/>
  <c r="W253"/>
  <c r="Y254"/>
  <c r="AA255"/>
  <c r="U256"/>
  <c r="AA253"/>
  <c r="AC254"/>
  <c r="AE255"/>
  <c r="V253"/>
  <c r="AF254"/>
  <c r="W256"/>
  <c r="U244"/>
  <c r="AA254"/>
  <c r="N278"/>
  <c r="T254"/>
  <c r="Z255"/>
  <c r="X256"/>
  <c r="AD245"/>
  <c r="X254"/>
  <c r="AD255"/>
  <c r="AB256"/>
  <c r="U247"/>
  <c r="AB254"/>
  <c r="S256"/>
  <c r="AF256"/>
  <c r="W254"/>
  <c r="V256"/>
  <c r="AD247"/>
  <c r="AC253"/>
  <c r="AB255"/>
  <c r="U255"/>
  <c r="AA256"/>
  <c r="U246"/>
  <c r="AD253"/>
  <c r="Y255"/>
  <c r="AE256"/>
  <c r="U253"/>
  <c r="S254"/>
  <c r="AC255"/>
  <c r="X245"/>
  <c r="Y253"/>
  <c r="X255"/>
  <c r="U248"/>
  <c r="AF253"/>
  <c r="S255"/>
  <c r="AC256"/>
  <c r="S245"/>
  <c r="R268" s="1"/>
  <c r="Z256"/>
  <c r="T253"/>
  <c r="V254"/>
  <c r="AE254"/>
  <c r="AD256"/>
  <c r="X253"/>
  <c r="Z254"/>
  <c r="T255"/>
  <c r="AD246"/>
  <c r="AB253"/>
  <c r="AD254"/>
  <c r="Y256"/>
  <c r="U243"/>
  <c r="AE253"/>
  <c r="V255"/>
  <c r="T256"/>
  <c r="Z253"/>
  <c r="K213" i="17"/>
  <c r="L6" i="23"/>
  <c r="M6"/>
  <c r="N5" i="24"/>
  <c r="F209" s="1"/>
  <c r="L5" i="23"/>
  <c r="N12"/>
  <c r="O12" s="1"/>
  <c r="N11"/>
  <c r="O11" s="1"/>
  <c r="C7"/>
  <c r="N8"/>
  <c r="O8" s="1"/>
  <c r="L7"/>
  <c r="DT208" i="17"/>
  <c r="M7" i="23"/>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F6" i="23"/>
  <c r="I5"/>
  <c r="H5"/>
  <c r="F7"/>
  <c r="P5" i="24"/>
  <c r="L5"/>
  <c r="C5" i="23"/>
  <c r="U257" i="27" l="1"/>
  <c r="AB257"/>
  <c r="X257"/>
  <c r="Z257"/>
  <c r="T257"/>
  <c r="Y257"/>
  <c r="AC257"/>
  <c r="V257"/>
  <c r="AD257"/>
  <c r="AA257"/>
  <c r="W257"/>
  <c r="S257"/>
  <c r="K298"/>
  <c r="M296"/>
  <c r="F293"/>
  <c r="I291"/>
  <c r="B291"/>
  <c r="E296"/>
  <c r="E295"/>
  <c r="E294"/>
  <c r="O293"/>
  <c r="K291"/>
  <c r="C291"/>
  <c r="G296"/>
  <c r="P293"/>
  <c r="J293"/>
  <c r="M291"/>
  <c r="E291"/>
  <c r="F298"/>
  <c r="E297"/>
  <c r="M295"/>
  <c r="M294"/>
  <c r="K293"/>
  <c r="E293"/>
  <c r="O291"/>
  <c r="G291"/>
  <c r="O287"/>
  <c r="N275"/>
  <c r="I283"/>
  <c r="K286"/>
  <c r="M285"/>
  <c r="D285"/>
  <c r="J284"/>
  <c r="AD278"/>
  <c r="N286"/>
  <c r="O284"/>
  <c r="G285"/>
  <c r="L283"/>
  <c r="C283"/>
  <c r="L285"/>
  <c r="C285"/>
  <c r="H283"/>
  <c r="N277"/>
  <c r="H285"/>
  <c r="A271"/>
  <c r="A272" s="1"/>
  <c r="A273" s="1"/>
  <c r="A274" s="1"/>
  <c r="A275" s="1"/>
  <c r="A276" s="1"/>
  <c r="A277" s="1"/>
  <c r="A278" s="1"/>
  <c r="A279" s="1"/>
  <c r="A280" s="1"/>
  <c r="A281" s="1"/>
  <c r="A282" s="1"/>
  <c r="A283" s="1"/>
  <c r="A284" s="1"/>
  <c r="A285" s="1"/>
  <c r="A286" s="1"/>
  <c r="E276"/>
  <c r="P286"/>
  <c r="J285"/>
  <c r="L284"/>
  <c r="C284"/>
  <c r="E283"/>
  <c r="G286"/>
  <c r="I285"/>
  <c r="N283"/>
  <c r="F284"/>
  <c r="J286"/>
  <c r="K284"/>
  <c r="M283"/>
  <c r="O286"/>
  <c r="F286"/>
  <c r="G284"/>
  <c r="E274"/>
  <c r="E273"/>
  <c r="O285"/>
  <c r="E284"/>
  <c r="K283"/>
  <c r="E278"/>
  <c r="L286"/>
  <c r="F285"/>
  <c r="H284"/>
  <c r="N276"/>
  <c r="E277"/>
  <c r="C286"/>
  <c r="E285"/>
  <c r="J283"/>
  <c r="N285"/>
  <c r="P284"/>
  <c r="F283"/>
  <c r="H275"/>
  <c r="C275"/>
  <c r="B298" s="1"/>
  <c r="N284"/>
  <c r="D283"/>
  <c r="E286"/>
  <c r="K285"/>
  <c r="P283"/>
  <c r="G283"/>
  <c r="P285"/>
  <c r="H286"/>
  <c r="M284"/>
  <c r="D284"/>
  <c r="M286"/>
  <c r="D286"/>
  <c r="I284"/>
  <c r="O283"/>
  <c r="I286"/>
  <c r="F210" i="24"/>
  <c r="F211"/>
  <c r="F207"/>
  <c r="F208"/>
  <c r="E8" i="23"/>
  <c r="N6"/>
  <c r="O6" s="1"/>
  <c r="F5"/>
  <c r="BZ6" i="24"/>
  <c r="BT6"/>
  <c r="BW6"/>
  <c r="BV6"/>
  <c r="CC6"/>
  <c r="BS6"/>
  <c r="BR6"/>
  <c r="BY6"/>
  <c r="CB6"/>
  <c r="BU6"/>
  <c r="BX6"/>
  <c r="CA6"/>
  <c r="BZ7"/>
  <c r="BT7"/>
  <c r="BW7"/>
  <c r="BV7"/>
  <c r="CC7"/>
  <c r="BS7"/>
  <c r="BR7"/>
  <c r="BY7"/>
  <c r="CB7"/>
  <c r="BU7"/>
  <c r="BX7"/>
  <c r="CA7"/>
  <c r="M5"/>
  <c r="J5"/>
  <c r="F213" s="1"/>
  <c r="DT216" i="17"/>
  <c r="DT209"/>
  <c r="DT210"/>
  <c r="DT214"/>
  <c r="DT213"/>
  <c r="DT211"/>
  <c r="G287" i="27" l="1"/>
  <c r="J287"/>
  <c r="F287"/>
  <c r="E287"/>
  <c r="C287"/>
  <c r="I287"/>
  <c r="D287"/>
  <c r="K287"/>
  <c r="M287"/>
  <c r="N287"/>
  <c r="H287"/>
  <c r="L287"/>
  <c r="A287"/>
  <c r="A288" s="1"/>
  <c r="A289" s="1"/>
  <c r="A290" s="1"/>
  <c r="A291" s="1"/>
  <c r="A292" s="1"/>
  <c r="A293" s="1"/>
  <c r="A294" s="1"/>
  <c r="A295" s="1"/>
  <c r="A296" s="1"/>
  <c r="A297" s="1"/>
  <c r="A298" s="1"/>
  <c r="A299" s="1"/>
  <c r="AA293"/>
  <c r="U293"/>
  <c r="Y291"/>
  <c r="R291"/>
  <c r="U297"/>
  <c r="AC296"/>
  <c r="U295"/>
  <c r="U294"/>
  <c r="V293"/>
  <c r="AA291"/>
  <c r="S291"/>
  <c r="AE287"/>
  <c r="V298"/>
  <c r="U296"/>
  <c r="AE293"/>
  <c r="AC291"/>
  <c r="U291"/>
  <c r="AA298"/>
  <c r="W296"/>
  <c r="AC295"/>
  <c r="AC294"/>
  <c r="AF293"/>
  <c r="Z293"/>
  <c r="AE291"/>
  <c r="W291"/>
  <c r="AF284"/>
  <c r="W286"/>
  <c r="U274"/>
  <c r="AA284"/>
  <c r="Z286"/>
  <c r="T283"/>
  <c r="V284"/>
  <c r="AE284"/>
  <c r="AD286"/>
  <c r="X283"/>
  <c r="Z284"/>
  <c r="T285"/>
  <c r="AD276"/>
  <c r="AB283"/>
  <c r="AD284"/>
  <c r="Y286"/>
  <c r="U273"/>
  <c r="V286"/>
  <c r="AD277"/>
  <c r="AC283"/>
  <c r="AB285"/>
  <c r="S283"/>
  <c r="U284"/>
  <c r="W285"/>
  <c r="AF285"/>
  <c r="W283"/>
  <c r="Y284"/>
  <c r="AA285"/>
  <c r="U286"/>
  <c r="AA283"/>
  <c r="AC284"/>
  <c r="AE285"/>
  <c r="V283"/>
  <c r="U278"/>
  <c r="AF283"/>
  <c r="S285"/>
  <c r="AC286"/>
  <c r="S275"/>
  <c r="R298" s="1"/>
  <c r="T284"/>
  <c r="Z285"/>
  <c r="X286"/>
  <c r="AD275"/>
  <c r="X284"/>
  <c r="AD285"/>
  <c r="AB286"/>
  <c r="U277"/>
  <c r="AB284"/>
  <c r="S286"/>
  <c r="AF286"/>
  <c r="W284"/>
  <c r="AE283"/>
  <c r="V285"/>
  <c r="T286"/>
  <c r="Z283"/>
  <c r="U285"/>
  <c r="AA286"/>
  <c r="U276"/>
  <c r="AD283"/>
  <c r="Y285"/>
  <c r="AE286"/>
  <c r="U283"/>
  <c r="S284"/>
  <c r="AC285"/>
  <c r="X275"/>
  <c r="Y283"/>
  <c r="X285"/>
  <c r="E5" i="23"/>
  <c r="E6"/>
  <c r="E7"/>
  <c r="DT212" i="17"/>
  <c r="O7" i="23"/>
  <c r="BU5" i="24"/>
  <c r="BR5"/>
  <c r="BS5"/>
  <c r="BT5"/>
  <c r="BY5"/>
  <c r="BV5"/>
  <c r="BW5"/>
  <c r="BX5"/>
  <c r="CC5"/>
  <c r="BZ5"/>
  <c r="CA5"/>
  <c r="CB5"/>
  <c r="Y287" i="27" l="1"/>
  <c r="U287"/>
  <c r="AD287"/>
  <c r="Z287"/>
  <c r="AA287"/>
  <c r="W287"/>
  <c r="S287"/>
  <c r="AB287"/>
  <c r="X287"/>
  <c r="T287"/>
  <c r="AC287"/>
  <c r="V287"/>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O5"/>
  <c r="DT218" i="17"/>
  <c r="DT215"/>
  <c r="BR209" i="24"/>
  <c r="C27" i="23" s="1"/>
  <c r="BR210" i="24"/>
  <c r="C28" i="23" s="1"/>
  <c r="BR208" i="24"/>
  <c r="C26" i="23" s="1"/>
  <c r="BR217" i="24"/>
  <c r="CC217"/>
  <c r="BV217"/>
  <c r="BZ217"/>
  <c r="BW217"/>
  <c r="BX217"/>
  <c r="BT217"/>
  <c r="BS217"/>
  <c r="CA217"/>
  <c r="CB217"/>
  <c r="BY217"/>
  <c r="BU217"/>
  <c r="BS213" l="1"/>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BR215" i="24" l="1"/>
  <c r="C31" i="23"/>
  <c r="BZ215" i="24"/>
  <c r="CD213"/>
  <c r="O31" i="23" s="1"/>
  <c r="BV215" i="24"/>
  <c r="BS215"/>
  <c r="CA215"/>
  <c r="BY215"/>
  <c r="BT215"/>
  <c r="CC215"/>
  <c r="BU215"/>
  <c r="CB215"/>
  <c r="BW215"/>
  <c r="BX215"/>
  <c r="CD212"/>
  <c r="O30" i="23" s="1"/>
  <c r="CD211" i="24"/>
  <c r="O29" i="23" s="1"/>
  <c r="BU216" i="24" l="1"/>
  <c r="F34" i="23" s="1"/>
  <c r="F33"/>
  <c r="CA216" i="24"/>
  <c r="L34" i="23" s="1"/>
  <c r="L33"/>
  <c r="BR216" i="24"/>
  <c r="C34" i="23" s="1"/>
  <c r="C33"/>
  <c r="CB216" i="24"/>
  <c r="M34" i="23" s="1"/>
  <c r="M33"/>
  <c r="BY216" i="24"/>
  <c r="J33" i="23"/>
  <c r="BW216" i="24"/>
  <c r="H34" i="23" s="1"/>
  <c r="H33"/>
  <c r="BT216" i="24"/>
  <c r="E34" i="23" s="1"/>
  <c r="E33"/>
  <c r="BV216" i="24"/>
  <c r="G33" i="23"/>
  <c r="BZ216" i="24"/>
  <c r="K34" i="23" s="1"/>
  <c r="K33"/>
  <c r="BX216" i="24"/>
  <c r="I34" i="23" s="1"/>
  <c r="I33"/>
  <c r="CC216" i="24"/>
  <c r="N34" i="23" s="1"/>
  <c r="N33"/>
  <c r="BS216" i="24"/>
  <c r="D34" i="23" s="1"/>
  <c r="D33"/>
  <c r="J34"/>
  <c r="CD215" i="24"/>
  <c r="G34" i="23"/>
  <c r="CD216" i="24" l="1"/>
  <c r="O34" i="23" s="1"/>
  <c r="O33"/>
  <c r="K10" l="1"/>
  <c r="M10"/>
  <c r="L10"/>
  <c r="C10"/>
  <c r="D10" l="1"/>
  <c r="E10"/>
  <c r="N10" l="1"/>
  <c r="O10" s="1"/>
</calcChain>
</file>

<file path=xl/sharedStrings.xml><?xml version="1.0" encoding="utf-8"?>
<sst xmlns="http://schemas.openxmlformats.org/spreadsheetml/2006/main" count="1846" uniqueCount="271">
  <si>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</si>
  <si>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</si>
  <si>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</si>
  <si>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</si>
  <si>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</si>
  <si>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</si>
  <si>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</si>
  <si>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</si>
  <si>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</si>
  <si>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</si>
  <si>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</si>
  <si>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</si>
  <si>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</si>
  <si>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</si>
  <si>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</si>
  <si>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</si>
  <si>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</si>
  <si>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</si>
  <si>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</si>
  <si>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</si>
  <si>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</si>
  <si>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</si>
  <si>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</si>
  <si>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</si>
  <si>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</si>
  <si>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</si>
  <si>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</si>
  <si>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</si>
  <si>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</si>
  <si>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</si>
  <si>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</si>
  <si>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</si>
  <si>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</si>
  <si>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</si>
  <si>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</si>
  <si>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</si>
  <si>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</si>
  <si>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</si>
  <si>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</si>
  <si>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https://youtu.be/SrOW86gd-HE</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</si>
  <si>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</si>
  <si>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</si>
  <si>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</si>
  <si>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</si>
  <si>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</si>
  <si>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</si>
  <si>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</si>
  <si>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</si>
  <si>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</si>
  <si>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</si>
  <si>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</si>
  <si>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</si>
  <si>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</si>
  <si>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</si>
  <si>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</si>
  <si>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</si>
  <si>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</si>
  <si>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</si>
  <si>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</si>
  <si>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</si>
  <si>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</si>
  <si>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</si>
  <si>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</si>
  <si>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</si>
  <si>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</si>
  <si>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</si>
  <si>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</si>
  <si>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</si>
  <si>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</si>
  <si>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</si>
  <si>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</si>
  <si>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</si>
  <si>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</si>
  <si>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</si>
  <si>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</si>
  <si>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</si>
  <si>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</si>
  <si>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</si>
  <si>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</si>
  <si>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</si>
  <si>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</si>
  <si>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</si>
  <si>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</si>
  <si>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</si>
  <si>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</si>
  <si>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</si>
  <si>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</si>
  <si>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</si>
  <si>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</si>
  <si>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</si>
  <si>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</si>
  <si>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</si>
  <si>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</si>
  <si>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</si>
  <si>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</si>
  <si>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</si>
  <si>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</si>
  <si>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</si>
  <si>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</si>
  <si>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</si>
  <si>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</si>
  <si>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</si>
  <si>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</si>
  <si>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</si>
  <si>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</si>
  <si>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</si>
  <si>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</si>
  <si>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</si>
  <si>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</si>
  <si>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</si>
  <si>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</si>
  <si>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</si>
  <si>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</si>
  <si>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</si>
  <si>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</si>
  <si>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</si>
  <si>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</si>
  <si>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</si>
  <si>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</si>
  <si>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</si>
  <si>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</si>
  <si>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</si>
  <si>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</si>
  <si>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</si>
  <si>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</si>
  <si>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</si>
  <si>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</si>
  <si>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Manoj kumar</t>
  </si>
  <si>
    <t>Pradip Singh</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</si>
  <si>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</si>
  <si>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</si>
  <si>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</si>
  <si>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</si>
  <si>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</si>
  <si>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</si>
  <si>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</si>
  <si>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</si>
  <si>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</si>
  <si>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</si>
  <si>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</si>
  <si>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</si>
  <si>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</si>
  <si>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</si>
  <si>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</si>
  <si>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</si>
  <si>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</si>
  <si>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</si>
  <si>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</si>
  <si>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</si>
  <si>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</si>
  <si>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</si>
  <si>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</si>
  <si>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</si>
  <si>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</si>
  <si>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</si>
  <si>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</si>
  <si>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</si>
  <si>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</si>
  <si>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</si>
  <si>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</si>
  <si>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</si>
  <si>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</si>
  <si>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</si>
  <si>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</si>
  <si>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</si>
  <si>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</si>
  <si>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</si>
  <si>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</si>
  <si>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</si>
  <si>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</si>
  <si>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</si>
  <si>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</si>
  <si>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</si>
  <si>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</si>
  <si>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</si>
  <si>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</si>
  <si>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</si>
  <si>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</si>
  <si>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</si>
  <si>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</si>
  <si>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</si>
  <si>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</si>
  <si>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</si>
  <si>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</si>
  <si>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</si>
  <si>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</si>
  <si>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</si>
  <si>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</si>
  <si>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</si>
  <si>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</si>
  <si>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</si>
  <si>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</si>
  <si>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</si>
  <si>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</si>
  <si>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</si>
  <si>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</si>
  <si>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</si>
  <si>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</si>
  <si>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</si>
  <si>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</si>
  <si>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</si>
  <si>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</si>
  <si>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</si>
  <si>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</si>
  <si>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</si>
  <si>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</si>
  <si>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</si>
  <si>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</si>
  <si>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</si>
  <si>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</si>
  <si>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</si>
  <si>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</si>
  <si>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</si>
  <si>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</si>
  <si>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</si>
  <si>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</si>
  <si>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</si>
  <si>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</si>
  <si>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</si>
  <si>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</si>
  <si>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</si>
  <si>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</si>
  <si>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</si>
  <si>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 xml:space="preserve">10 + 10 + 10 </t>
  </si>
  <si>
    <t>50 + 20  = 70</t>
  </si>
  <si>
    <r>
      <t>इसके अंतर्गत नियमित विद्यार्थियों के लिए विद्यालय द्वारा लिए गए प्रथम परख (10 अक), द्वितीय परख (10 अंक) व अर्द्धवार्षिक परीक्षा (70 अंक) , तृतीय परख (10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</si>
  <si>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</si>
  <si>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</si>
  <si>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</si>
  <si>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</si>
  <si>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</si>
  <si>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</si>
  <si>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t>to</t>
  </si>
  <si>
    <t>3rd</t>
  </si>
  <si>
    <t>4th</t>
  </si>
  <si>
    <r>
      <rPr>
        <b/>
        <sz val="14"/>
        <color theme="1"/>
        <rFont val="Calibri"/>
        <family val="2"/>
        <scheme val="minor"/>
      </rPr>
      <t>1</t>
    </r>
    <r>
      <rPr>
        <b/>
        <sz val="11"/>
        <color theme="1"/>
        <rFont val="Calibri"/>
        <family val="2"/>
        <scheme val="minor"/>
      </rPr>
      <t>. स्थानीय परीक्षा में प्रत्येक विषय की सैद्धांतिक परीक्षा हेतु प्रथम टेस्ट , द्वितीय टेस्ट , अर्द्ध वार्षिक परीक्षा, तृतीय टेस्ट  व वार्षिक परीक्षा हेतु निम्नोक्त अंक निर्धारित रहेंगे -</t>
    </r>
  </si>
  <si>
    <t xml:space="preserve">नोट :-  यह एक्सेल फाइल कम सॉफ्टवेयर निःशुल्क है I शिक्षक साथियों के सम्मान में यह फ्री में उपलब्ध करवाया जा रहा है I </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</si>
  <si>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</si>
  <si>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</si>
  <si>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 xml:space="preserve">HEERA LAL JAT
</t>
    </r>
    <r>
      <rPr>
        <b/>
        <sz val="16"/>
        <color rgb="FF006600"/>
        <rFont val="Calibri"/>
        <family val="2"/>
        <scheme val="minor"/>
      </rPr>
      <t>Sr. Teacher</t>
    </r>
  </si>
  <si>
    <t xml:space="preserve">  MGGS BAR (PALI)</t>
  </si>
  <si>
    <t xml:space="preserve">नोट :-  यह एक्सेल फाइल कम सॉफ्टवेयर निःशुल्क है I शिक्षक साथियों के सम्मान में यह सॉफ्टवेयर फ्री में उपलब्ध करवाया जा रहा है I </t>
  </si>
  <si>
    <t xml:space="preserve">परम पूज्य गुरुदेव वासुदेव जी महाराज </t>
  </si>
  <si>
    <t xml:space="preserve">परम पूज्य गुरुदेव </t>
  </si>
  <si>
    <t>Hindi</t>
  </si>
  <si>
    <t>https://youtu.be/WRA-6FoKsV4</t>
  </si>
  <si>
    <t>Youtube Video Link for Classt 3rd/ 4th</t>
  </si>
  <si>
    <t>UPDATE On</t>
  </si>
  <si>
    <t>60 +40  = 100</t>
  </si>
  <si>
    <t>60 +40 = 100</t>
  </si>
  <si>
    <t>30 + 20  = 50</t>
  </si>
  <si>
    <t>25 + 10  = 35</t>
  </si>
  <si>
    <t xml:space="preserve">5 + 5 + 5 </t>
  </si>
  <si>
    <t>UPDATE ON</t>
  </si>
  <si>
    <r>
      <t xml:space="preserve">यह रिजल्ट शीट एक्सेल सॉफ्टवेयर आपको </t>
    </r>
    <r>
      <rPr>
        <b/>
        <sz val="14"/>
        <color rgb="FFCC00CC"/>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FF0000"/>
        <rFont val="Calibri"/>
        <family val="2"/>
        <scheme val="minor"/>
      </rPr>
      <t>heeralal jat</t>
    </r>
    <r>
      <rPr>
        <b/>
        <sz val="14"/>
        <color rgb="FF0000CC"/>
        <rFont val="Calibri"/>
        <family val="2"/>
        <scheme val="minor"/>
      </rPr>
      <t xml:space="preserve"> </t>
    </r>
    <r>
      <rPr>
        <b/>
        <sz val="11"/>
        <color rgb="FF0000CC"/>
        <rFont val="Calibri"/>
        <family val="2"/>
        <scheme val="minor"/>
      </rPr>
      <t>लिखकर सर्च करेंगे , तो भी यह एक्सेल शीट मिल जाएगी I</t>
    </r>
  </si>
  <si>
    <t>Password of This Result Sheet  :-             Resultsheet2024</t>
  </si>
  <si>
    <t>Suresh Chand</t>
  </si>
  <si>
    <t>Radheshyam</t>
  </si>
  <si>
    <t>Pushpendra Jawara</t>
  </si>
  <si>
    <t xml:space="preserve"> 2023-2024</t>
  </si>
  <si>
    <t>This Sheet Password :-     Resultsheet2024</t>
  </si>
  <si>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</si>
  <si>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</si>
  <si>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</si>
  <si>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</si>
  <si>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</si>
  <si>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,121 से 130 ...........</t>
  </si>
  <si>
    <t>you can print 20 Marksheets at once. Two columns are given above, in which you can print the 20 marksheets. you want to print by writing their first and 20th Roll Numbers. Example : 101 to 120, 121 to 140, 141 to160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</si>
  <si>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t>
    </r>
    <r>
      <rPr>
        <b/>
        <sz val="12"/>
        <color theme="1"/>
        <rFont val="Calibri"/>
        <family val="2"/>
        <scheme val="minor"/>
      </rPr>
      <t>120</t>
    </r>
    <r>
      <rPr>
        <sz val="11"/>
        <color theme="1"/>
        <rFont val="Calibri"/>
        <family val="2"/>
        <scheme val="minor"/>
      </rPr>
      <t xml:space="preserve"> , </t>
    </r>
    <r>
      <rPr>
        <b/>
        <sz val="12"/>
        <color theme="1"/>
        <rFont val="Calibri"/>
        <family val="2"/>
        <scheme val="minor"/>
      </rPr>
      <t>121</t>
    </r>
    <r>
      <rPr>
        <sz val="11"/>
        <color theme="1"/>
        <rFont val="Calibri"/>
        <family val="2"/>
        <scheme val="minor"/>
      </rPr>
      <t xml:space="preserve"> से </t>
    </r>
    <r>
      <rPr>
        <b/>
        <sz val="12"/>
        <color theme="1"/>
        <rFont val="Calibri"/>
        <family val="2"/>
        <scheme val="minor"/>
      </rPr>
      <t>140 , 141</t>
    </r>
    <r>
      <rPr>
        <sz val="11"/>
        <color theme="1"/>
        <rFont val="Calibri"/>
        <family val="2"/>
        <scheme val="minor"/>
      </rPr>
      <t xml:space="preserve"> से </t>
    </r>
    <r>
      <rPr>
        <b/>
        <sz val="12"/>
        <color theme="1"/>
        <rFont val="Calibri"/>
        <family val="2"/>
        <scheme val="minor"/>
      </rPr>
      <t>160</t>
    </r>
    <r>
      <rPr>
        <sz val="11"/>
        <color theme="1"/>
        <rFont val="Calibri"/>
        <family val="2"/>
        <scheme val="minor"/>
      </rPr>
      <t xml:space="preserve"> ...........</t>
    </r>
  </si>
  <si>
    <t>https://youtu.be/KH69Y_uPILw</t>
  </si>
  <si>
    <r>
      <t xml:space="preserve">सत्र 2023-24  हेतु कक्षा </t>
    </r>
    <r>
      <rPr>
        <b/>
        <sz val="16"/>
        <color rgb="FF0000CC"/>
        <rFont val="Calibri"/>
        <family val="2"/>
        <scheme val="minor"/>
      </rPr>
      <t xml:space="preserve">03 से 04 </t>
    </r>
    <r>
      <rPr>
        <b/>
        <sz val="14"/>
        <color rgb="FF0000CC"/>
        <rFont val="Calibri"/>
        <family val="2"/>
        <scheme val="minor"/>
      </rPr>
      <t xml:space="preserve">तक </t>
    </r>
    <r>
      <rPr>
        <b/>
        <u/>
        <sz val="14"/>
        <color rgb="FFCC00CC"/>
        <rFont val="Calibri"/>
        <family val="2"/>
        <scheme val="minor"/>
      </rPr>
      <t>निजी विद्यालयों</t>
    </r>
    <r>
      <rPr>
        <b/>
        <sz val="14"/>
        <color rgb="FF0000CC"/>
        <rFont val="Calibri"/>
        <family val="2"/>
        <scheme val="minor"/>
      </rPr>
      <t xml:space="preserve"> के लिए रिजल्ट शीट  </t>
    </r>
  </si>
</sst>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78">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1"/>
      <color rgb="FFC00000"/>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8"/>
      <color rgb="FFCC0099"/>
      <name val="Calibri"/>
      <family val="2"/>
      <scheme val="minor"/>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u val="double"/>
      <sz val="16"/>
      <color rgb="FFFF0000"/>
      <name val="Calibri"/>
      <family val="2"/>
      <scheme val="minor"/>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sz val="11"/>
      <color rgb="FF0000CC"/>
      <name val="Calibri"/>
      <family val="2"/>
      <scheme val="minor"/>
    </font>
    <font>
      <sz val="11"/>
      <color theme="8" tint="-0.249977111117893"/>
      <name val="Calibri"/>
      <family val="2"/>
    </font>
    <font>
      <sz val="11"/>
      <color theme="8" tint="-0.249977111117893"/>
      <name val="Calibri"/>
      <family val="2"/>
      <scheme val="minor"/>
    </font>
    <font>
      <b/>
      <sz val="16"/>
      <color rgb="FF006600"/>
      <name val="Calibri"/>
      <family val="2"/>
      <scheme val="minor"/>
    </font>
    <font>
      <b/>
      <i/>
      <u/>
      <sz val="12"/>
      <color theme="1"/>
      <name val="Calibri"/>
      <family val="2"/>
      <scheme val="minor"/>
    </font>
    <font>
      <b/>
      <sz val="10.5"/>
      <color rgb="FF0000CC"/>
      <name val="Calibri"/>
      <family val="2"/>
      <scheme val="minor"/>
    </font>
    <font>
      <b/>
      <u val="double"/>
      <sz val="13"/>
      <color rgb="FF0000CC"/>
      <name val="Calibri"/>
      <family val="2"/>
      <scheme val="minor"/>
    </font>
    <font>
      <b/>
      <u/>
      <sz val="14"/>
      <name val="Calibri"/>
      <family val="2"/>
      <scheme val="minor"/>
    </font>
    <font>
      <b/>
      <sz val="9.5"/>
      <name val="Calibri"/>
      <family val="2"/>
      <scheme val="minor"/>
    </font>
    <font>
      <b/>
      <u/>
      <sz val="11"/>
      <color theme="1"/>
      <name val="Calibri"/>
      <family val="2"/>
      <scheme val="minor"/>
    </font>
    <font>
      <b/>
      <u/>
      <sz val="12"/>
      <color theme="1"/>
      <name val="Calibri"/>
      <family val="2"/>
      <scheme val="minor"/>
    </font>
    <font>
      <b/>
      <sz val="12"/>
      <name val="Cambria"/>
      <family val="1"/>
    </font>
    <font>
      <b/>
      <sz val="11"/>
      <name val="Cambria"/>
      <family val="1"/>
    </font>
    <font>
      <b/>
      <sz val="11"/>
      <color rgb="FFFF0000"/>
      <name val="Cambria"/>
      <family val="1"/>
      <scheme val="major"/>
    </font>
    <font>
      <b/>
      <sz val="16"/>
      <color rgb="FFB8E08C"/>
      <name val="Calibri"/>
      <family val="2"/>
      <scheme val="minor"/>
    </font>
  </fonts>
  <fills count="4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s>
  <borders count="1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CC00CC"/>
      </left>
      <right style="medium">
        <color rgb="FFCC00CC"/>
      </right>
      <top style="medium">
        <color rgb="FFCC00CC"/>
      </top>
      <bottom style="medium">
        <color rgb="FFCC00CC"/>
      </bottom>
      <diagonal/>
    </border>
    <border>
      <left style="medium">
        <color rgb="FFC00000"/>
      </left>
      <right/>
      <top style="medium">
        <color rgb="FFC00000"/>
      </top>
      <bottom/>
      <diagonal/>
    </border>
    <border>
      <left style="thin">
        <color rgb="FF0000CC"/>
      </left>
      <right style="thin">
        <color rgb="FF0000CC"/>
      </right>
      <top style="medium">
        <color rgb="FFC00000"/>
      </top>
      <bottom style="thin">
        <color rgb="FF0000CC"/>
      </bottom>
      <diagonal/>
    </border>
    <border>
      <left style="thin">
        <color rgb="FF0000CC"/>
      </left>
      <right style="medium">
        <color rgb="FFC00000"/>
      </right>
      <top style="medium">
        <color rgb="FFC00000"/>
      </top>
      <bottom style="thin">
        <color rgb="FF0000CC"/>
      </bottom>
      <diagonal/>
    </border>
    <border>
      <left style="medium">
        <color rgb="FFC00000"/>
      </left>
      <right/>
      <top/>
      <bottom/>
      <diagonal/>
    </border>
    <border>
      <left style="thin">
        <color rgb="FF0000CC"/>
      </left>
      <right style="medium">
        <color rgb="FFC00000"/>
      </right>
      <top style="thin">
        <color rgb="FF0000CC"/>
      </top>
      <bottom style="thin">
        <color rgb="FF0000CC"/>
      </bottom>
      <diagonal/>
    </border>
    <border>
      <left style="medium">
        <color rgb="FFC00000"/>
      </left>
      <right/>
      <top style="thin">
        <color indexed="64"/>
      </top>
      <bottom style="medium">
        <color rgb="FFC00000"/>
      </bottom>
      <diagonal/>
    </border>
    <border>
      <left style="thin">
        <color rgb="FF0000CC"/>
      </left>
      <right style="thin">
        <color rgb="FF0000CC"/>
      </right>
      <top style="thin">
        <color rgb="FF0000CC"/>
      </top>
      <bottom style="medium">
        <color rgb="FFC00000"/>
      </bottom>
      <diagonal/>
    </border>
    <border>
      <left style="thin">
        <color rgb="FF0000CC"/>
      </left>
      <right style="medium">
        <color rgb="FFC00000"/>
      </right>
      <top style="thin">
        <color rgb="FF0000CC"/>
      </top>
      <bottom style="medium">
        <color rgb="FFC00000"/>
      </bottom>
      <diagonal/>
    </border>
    <border>
      <left style="medium">
        <color rgb="FFFFC000"/>
      </left>
      <right/>
      <top style="medium">
        <color rgb="FFFFC000"/>
      </top>
      <bottom/>
      <diagonal/>
    </border>
    <border>
      <left style="medium">
        <color rgb="FFFFC000"/>
      </left>
      <right/>
      <top/>
      <bottom/>
      <diagonal/>
    </border>
    <border>
      <left style="medium">
        <color rgb="FFFFC000"/>
      </left>
      <right/>
      <top/>
      <bottom style="medium">
        <color rgb="FFFFC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double">
        <color rgb="FF00B050"/>
      </bottom>
      <diagonal/>
    </border>
    <border>
      <left style="medium">
        <color rgb="FFC00000"/>
      </left>
      <right style="medium">
        <color rgb="FFC00000"/>
      </right>
      <top style="double">
        <color rgb="FF00B050"/>
      </top>
      <bottom/>
      <diagonal/>
    </border>
    <border>
      <left style="medium">
        <color rgb="FFC00000"/>
      </left>
      <right style="medium">
        <color rgb="FFC00000"/>
      </right>
      <top/>
      <bottom style="medium">
        <color rgb="FFC00000"/>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9" tint="-0.499984740745262"/>
      </left>
      <right/>
      <top/>
      <bottom style="double">
        <color theme="9" tint="-0.499984740745262"/>
      </bottom>
      <diagonal/>
    </border>
    <border>
      <left/>
      <right/>
      <top/>
      <bottom style="double">
        <color theme="9" tint="-0.499984740745262"/>
      </bottom>
      <diagonal/>
    </border>
    <border>
      <left/>
      <right style="double">
        <color theme="9" tint="-0.499984740745262"/>
      </right>
      <top/>
      <bottom style="double">
        <color theme="9" tint="-0.499984740745262"/>
      </bottom>
      <diagonal/>
    </border>
    <border>
      <left style="double">
        <color theme="9" tint="-0.499984740745262"/>
      </left>
      <right/>
      <top/>
      <bottom style="double">
        <color theme="5" tint="-0.499984740745262"/>
      </bottom>
      <diagonal/>
    </border>
    <border>
      <left/>
      <right style="double">
        <color theme="5" tint="-0.499984740745262"/>
      </right>
      <top/>
      <bottom style="double">
        <color theme="5" tint="-0.499984740745262"/>
      </bottom>
      <diagonal/>
    </border>
    <border>
      <left style="double">
        <color theme="5" tint="-0.499984740745262"/>
      </left>
      <right/>
      <top/>
      <bottom style="double">
        <color theme="5" tint="-0.499984740745262"/>
      </bottom>
      <diagonal/>
    </border>
    <border>
      <left style="double">
        <color theme="9" tint="-0.499984740745262"/>
      </left>
      <right/>
      <top style="double">
        <color theme="9" tint="-0.499984740745262"/>
      </top>
      <bottom/>
      <diagonal/>
    </border>
    <border>
      <left/>
      <right/>
      <top style="double">
        <color theme="9" tint="-0.499984740745262"/>
      </top>
      <bottom/>
      <diagonal/>
    </border>
    <border>
      <left/>
      <right style="double">
        <color theme="9" tint="-0.499984740745262"/>
      </right>
      <top style="double">
        <color theme="9" tint="-0.499984740745262"/>
      </top>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style="thin">
        <color rgb="FF006600"/>
      </bottom>
      <diagonal/>
    </border>
    <border>
      <left/>
      <right/>
      <top style="thin">
        <color rgb="FF006600"/>
      </top>
      <bottom/>
      <diagonal/>
    </border>
    <border>
      <left/>
      <right style="thin">
        <color rgb="FF006600"/>
      </right>
      <top style="thin">
        <color rgb="FF006600"/>
      </top>
      <bottom style="thin">
        <color rgb="FF006600"/>
      </bottom>
      <diagonal/>
    </border>
    <border>
      <left/>
      <right/>
      <top/>
      <bottom style="thin">
        <color rgb="FF006600"/>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1009">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2"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22" fillId="0" borderId="24" xfId="0" applyFont="1" applyFill="1" applyBorder="1" applyAlignment="1" applyProtection="1">
      <alignment horizontal="center" vertical="center" wrapText="1"/>
      <protection locked="0"/>
    </xf>
    <xf numFmtId="0" fontId="0" fillId="18" borderId="0" xfId="0" applyFill="1"/>
    <xf numFmtId="0" fontId="10" fillId="0" borderId="2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0" fillId="0" borderId="0" xfId="0" applyFill="1"/>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7" xfId="0" applyFont="1" applyBorder="1" applyAlignment="1">
      <alignment horizontal="center" vertical="center" wrapText="1"/>
    </xf>
    <xf numFmtId="0" fontId="4" fillId="0" borderId="31" xfId="0" applyFont="1" applyBorder="1" applyAlignment="1">
      <alignment horizontal="justify" vertical="center" wrapText="1"/>
    </xf>
    <xf numFmtId="0" fontId="20" fillId="0" borderId="28"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0" fillId="0" borderId="4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50" xfId="0" applyFont="1" applyFill="1" applyBorder="1" applyAlignment="1" applyProtection="1">
      <alignment horizontal="center" vertical="center" wrapText="1"/>
      <protection locked="0"/>
    </xf>
    <xf numFmtId="0" fontId="10" fillId="0" borderId="5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49"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22" fillId="0" borderId="50"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5" fillId="3" borderId="1" xfId="0" applyFont="1" applyFill="1" applyBorder="1" applyAlignment="1" applyProtection="1">
      <alignment horizontal="center" vertical="center" wrapText="1"/>
      <protection hidden="1"/>
    </xf>
    <xf numFmtId="0" fontId="52" fillId="3" borderId="0" xfId="0" applyFont="1" applyFill="1" applyBorder="1" applyAlignment="1" applyProtection="1">
      <alignment vertical="center"/>
      <protection hidden="1"/>
    </xf>
    <xf numFmtId="0" fontId="17" fillId="3" borderId="1" xfId="0" applyFont="1" applyFill="1" applyBorder="1" applyAlignment="1" applyProtection="1">
      <alignment horizontal="left" vertical="center"/>
      <protection hidden="1"/>
    </xf>
    <xf numFmtId="0" fontId="57" fillId="3" borderId="1" xfId="0" applyFont="1" applyFill="1" applyBorder="1" applyAlignment="1" applyProtection="1">
      <alignment horizontal="center" vertical="center" wrapText="1"/>
      <protection hidden="1"/>
    </xf>
    <xf numFmtId="0" fontId="58"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164" fontId="16" fillId="3" borderId="1" xfId="0" applyNumberFormat="1"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8"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60" fillId="24" borderId="3" xfId="0" applyFont="1" applyFill="1" applyBorder="1" applyAlignment="1" applyProtection="1">
      <alignment horizontal="center" vertical="center"/>
      <protection hidden="1"/>
    </xf>
    <xf numFmtId="0" fontId="49" fillId="3" borderId="1" xfId="0" applyFont="1" applyFill="1" applyBorder="1" applyAlignment="1" applyProtection="1">
      <alignment horizontal="center" vertical="center"/>
      <protection hidden="1"/>
    </xf>
    <xf numFmtId="165" fontId="59" fillId="3" borderId="1" xfId="0" applyNumberFormat="1"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3" xfId="0" applyFont="1" applyFill="1" applyBorder="1" applyAlignment="1" applyProtection="1">
      <alignment horizontal="center" vertical="center" wrapText="1"/>
      <protection locked="0"/>
    </xf>
    <xf numFmtId="0" fontId="10" fillId="0" borderId="47"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59"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64"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0" fillId="0" borderId="0" xfId="0" applyBorder="1" applyAlignment="1" applyProtection="1">
      <protection hidden="1"/>
    </xf>
    <xf numFmtId="0" fontId="50" fillId="0" borderId="6" xfId="0" applyFont="1" applyFill="1" applyBorder="1" applyAlignment="1" applyProtection="1">
      <alignment vertical="center"/>
      <protection hidden="1"/>
    </xf>
    <xf numFmtId="0" fontId="51"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4"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8"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2" fillId="3" borderId="1" xfId="0" applyFont="1" applyFill="1" applyBorder="1" applyAlignment="1" applyProtection="1">
      <alignment horizontal="center" vertical="center" wrapText="1"/>
      <protection hidden="1"/>
    </xf>
    <xf numFmtId="0" fontId="4" fillId="3" borderId="49"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4"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22" fillId="0" borderId="86" xfId="0" applyFont="1" applyBorder="1" applyAlignment="1" applyProtection="1">
      <alignment horizontal="left" vertical="center"/>
      <protection hidden="1"/>
    </xf>
    <xf numFmtId="0" fontId="103" fillId="0" borderId="118" xfId="0" applyFont="1" applyFill="1" applyBorder="1" applyAlignment="1" applyProtection="1">
      <alignment horizontal="center" wrapText="1"/>
      <protection hidden="1"/>
    </xf>
    <xf numFmtId="0" fontId="4" fillId="3" borderId="26"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8" fillId="0" borderId="0" xfId="0" applyFont="1" applyBorder="1" applyProtection="1">
      <protection hidden="1"/>
    </xf>
    <xf numFmtId="0" fontId="138" fillId="0" borderId="0" xfId="0" applyFont="1" applyProtection="1">
      <protection hidden="1"/>
    </xf>
    <xf numFmtId="0" fontId="15" fillId="8"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 fillId="0" borderId="49" xfId="0" applyFont="1" applyBorder="1" applyAlignment="1" applyProtection="1">
      <protection hidden="1"/>
    </xf>
    <xf numFmtId="0" fontId="5" fillId="0" borderId="5" xfId="0" applyFont="1" applyBorder="1" applyAlignment="1" applyProtection="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47" fillId="24" borderId="1"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55"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4" fillId="3" borderId="1" xfId="0" applyFont="1" applyFill="1" applyBorder="1" applyAlignment="1" applyProtection="1">
      <alignment horizontal="center" vertical="center" wrapText="1"/>
      <protection hidden="1"/>
    </xf>
    <xf numFmtId="0" fontId="56" fillId="0" borderId="1" xfId="0"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wrapText="1"/>
      <protection hidden="1"/>
    </xf>
    <xf numFmtId="0" fontId="77"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9" fillId="33" borderId="1" xfId="0" applyNumberFormat="1" applyFont="1" applyFill="1" applyBorder="1" applyAlignment="1" applyProtection="1">
      <alignment vertical="center" wrapText="1"/>
      <protection hidden="1"/>
    </xf>
    <xf numFmtId="0" fontId="83" fillId="0" borderId="1" xfId="0" applyFont="1" applyFill="1" applyBorder="1" applyAlignment="1" applyProtection="1">
      <alignment horizontal="center" vertical="center" wrapText="1"/>
      <protection hidden="1"/>
    </xf>
    <xf numFmtId="0" fontId="80" fillId="33" borderId="1" xfId="0" applyFont="1" applyFill="1" applyBorder="1" applyAlignment="1" applyProtection="1">
      <alignment wrapText="1"/>
      <protection hidden="1"/>
    </xf>
    <xf numFmtId="0" fontId="67"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2" fillId="0" borderId="0" xfId="0" applyFont="1" applyFill="1" applyBorder="1" applyAlignment="1" applyProtection="1">
      <alignment horizontal="center" wrapText="1"/>
      <protection hidden="1"/>
    </xf>
    <xf numFmtId="0" fontId="93" fillId="0" borderId="0" xfId="0" applyFont="1" applyFill="1" applyBorder="1" applyAlignment="1" applyProtection="1">
      <alignment horizontal="center" wrapText="1"/>
      <protection hidden="1"/>
    </xf>
    <xf numFmtId="0" fontId="28" fillId="0" borderId="72" xfId="0" applyFont="1" applyBorder="1" applyAlignment="1" applyProtection="1">
      <alignment horizontal="left" vertical="center" wrapText="1"/>
      <protection hidden="1"/>
    </xf>
    <xf numFmtId="0" fontId="96" fillId="0" borderId="3" xfId="0" applyFont="1" applyBorder="1" applyAlignment="1" applyProtection="1">
      <alignment horizontal="left" vertical="center" wrapText="1"/>
      <protection hidden="1"/>
    </xf>
    <xf numFmtId="0" fontId="37" fillId="0" borderId="3" xfId="0" applyFont="1" applyBorder="1" applyAlignment="1" applyProtection="1">
      <alignment horizontal="center" vertical="center" wrapText="1"/>
      <protection hidden="1"/>
    </xf>
    <xf numFmtId="2" fontId="37" fillId="0" borderId="3" xfId="0" applyNumberFormat="1" applyFont="1" applyBorder="1" applyAlignment="1" applyProtection="1">
      <alignment horizontal="center" vertical="center" wrapText="1"/>
      <protection hidden="1"/>
    </xf>
    <xf numFmtId="0" fontId="37" fillId="0" borderId="3" xfId="0" applyFont="1" applyFill="1" applyBorder="1" applyAlignment="1" applyProtection="1">
      <alignment horizontal="center" vertical="center" wrapText="1"/>
      <protection hidden="1"/>
    </xf>
    <xf numFmtId="0" fontId="37" fillId="0" borderId="7" xfId="0" applyFont="1" applyFill="1" applyBorder="1" applyAlignment="1" applyProtection="1">
      <alignment horizontal="center" vertical="center" wrapText="1"/>
      <protection hidden="1"/>
    </xf>
    <xf numFmtId="0" fontId="37" fillId="0" borderId="73" xfId="0" applyFont="1" applyFill="1" applyBorder="1" applyAlignment="1" applyProtection="1">
      <alignment horizontal="center" vertical="center" wrapText="1"/>
      <protection hidden="1"/>
    </xf>
    <xf numFmtId="0" fontId="97" fillId="0" borderId="0" xfId="0" applyFont="1" applyFill="1" applyBorder="1" applyAlignment="1" applyProtection="1">
      <alignment horizontal="center" wrapText="1"/>
      <protection hidden="1"/>
    </xf>
    <xf numFmtId="0" fontId="28" fillId="0" borderId="74" xfId="0" applyFont="1" applyBorder="1" applyAlignment="1" applyProtection="1">
      <alignment horizontal="left" vertical="center" wrapText="1"/>
      <protection hidden="1"/>
    </xf>
    <xf numFmtId="0" fontId="96"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4" xfId="0" applyFont="1" applyFill="1" applyBorder="1" applyAlignment="1" applyProtection="1">
      <alignment horizontal="left" vertical="center" wrapText="1"/>
      <protection hidden="1"/>
    </xf>
    <xf numFmtId="0" fontId="96"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37" fillId="0" borderId="2" xfId="0" applyFont="1" applyFill="1" applyBorder="1" applyAlignment="1" applyProtection="1">
      <alignment horizontal="center" vertical="center" wrapText="1"/>
      <protection hidden="1"/>
    </xf>
    <xf numFmtId="0" fontId="28" fillId="0" borderId="75" xfId="0" applyFont="1" applyBorder="1" applyAlignment="1" applyProtection="1">
      <alignment horizontal="left" vertical="center" wrapText="1"/>
      <protection hidden="1"/>
    </xf>
    <xf numFmtId="0" fontId="98" fillId="0" borderId="76" xfId="0" applyFont="1" applyBorder="1" applyAlignment="1" applyProtection="1">
      <alignment horizontal="left" vertical="center" wrapText="1"/>
      <protection hidden="1"/>
    </xf>
    <xf numFmtId="0" fontId="37" fillId="0" borderId="76" xfId="0" applyFont="1" applyBorder="1" applyAlignment="1" applyProtection="1">
      <alignment horizontal="center" vertical="center" wrapText="1"/>
      <protection hidden="1"/>
    </xf>
    <xf numFmtId="1" fontId="37" fillId="0" borderId="76" xfId="0" applyNumberFormat="1" applyFont="1" applyBorder="1" applyAlignment="1" applyProtection="1">
      <alignment horizontal="center" vertical="center" wrapText="1"/>
      <protection hidden="1"/>
    </xf>
    <xf numFmtId="2" fontId="37" fillId="0" borderId="76" xfId="0" applyNumberFormat="1" applyFont="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37" fillId="0" borderId="77" xfId="0" applyFont="1" applyFill="1" applyBorder="1" applyAlignment="1" applyProtection="1">
      <alignment horizontal="center" vertical="center" wrapText="1"/>
      <protection hidden="1"/>
    </xf>
    <xf numFmtId="0" fontId="99" fillId="0" borderId="0" xfId="0" applyFont="1" applyBorder="1" applyAlignment="1" applyProtection="1">
      <alignment horizontal="left" vertical="center" wrapText="1"/>
      <protection hidden="1"/>
    </xf>
    <xf numFmtId="0" fontId="100"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102" fillId="0" borderId="0" xfId="0" applyNumberFormat="1" applyFont="1" applyBorder="1" applyAlignment="1" applyProtection="1">
      <alignment horizontal="center" vertical="center" wrapText="1"/>
      <protection hidden="1"/>
    </xf>
    <xf numFmtId="2" fontId="102" fillId="0" borderId="0" xfId="0" applyNumberFormat="1" applyFont="1" applyBorder="1" applyAlignment="1" applyProtection="1">
      <alignment horizontal="center" vertical="center" wrapText="1"/>
      <protection hidden="1"/>
    </xf>
    <xf numFmtId="0" fontId="102" fillId="0" borderId="0" xfId="0" applyFont="1" applyFill="1" applyBorder="1" applyAlignment="1" applyProtection="1">
      <alignment horizontal="center" vertical="center" wrapText="1"/>
      <protection hidden="1"/>
    </xf>
    <xf numFmtId="0" fontId="102" fillId="0" borderId="0" xfId="0" applyFont="1" applyBorder="1" applyAlignment="1" applyProtection="1">
      <alignment horizontal="center" vertical="center" wrapText="1"/>
      <protection hidden="1"/>
    </xf>
    <xf numFmtId="0" fontId="104" fillId="0" borderId="0" xfId="0" applyFont="1" applyBorder="1" applyAlignment="1" applyProtection="1">
      <alignment horizontal="left" wrapText="1"/>
      <protection hidden="1"/>
    </xf>
    <xf numFmtId="0" fontId="105" fillId="0" borderId="0" xfId="0" applyFont="1" applyFill="1" applyBorder="1" applyAlignment="1" applyProtection="1">
      <alignment vertical="center" wrapText="1"/>
      <protection hidden="1"/>
    </xf>
    <xf numFmtId="0" fontId="106" fillId="0" borderId="0" xfId="0" applyFont="1" applyAlignment="1" applyProtection="1">
      <alignment vertical="center"/>
      <protection hidden="1"/>
    </xf>
    <xf numFmtId="0" fontId="106" fillId="0" borderId="0" xfId="0" applyFont="1" applyBorder="1" applyAlignment="1" applyProtection="1">
      <alignment vertical="center"/>
      <protection hidden="1"/>
    </xf>
    <xf numFmtId="0" fontId="107" fillId="0" borderId="80" xfId="0" applyFont="1" applyFill="1" applyBorder="1" applyAlignment="1" applyProtection="1">
      <alignment horizontal="center" vertical="center" wrapText="1"/>
      <protection hidden="1"/>
    </xf>
    <xf numFmtId="0" fontId="107" fillId="0" borderId="80" xfId="0" applyFont="1" applyFill="1" applyBorder="1" applyAlignment="1" applyProtection="1">
      <alignment horizontal="center" vertical="center"/>
      <protection hidden="1"/>
    </xf>
    <xf numFmtId="0" fontId="82" fillId="0" borderId="3"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protection hidden="1"/>
    </xf>
    <xf numFmtId="0" fontId="109" fillId="0" borderId="0" xfId="0" applyFont="1" applyFill="1" applyBorder="1" applyAlignment="1" applyProtection="1">
      <alignment horizontal="center" vertical="center" wrapText="1"/>
      <protection hidden="1"/>
    </xf>
    <xf numFmtId="0" fontId="110" fillId="0" borderId="0" xfId="0" applyFont="1" applyFill="1" applyBorder="1" applyAlignment="1" applyProtection="1">
      <alignment horizontal="center" vertical="center"/>
      <protection hidden="1"/>
    </xf>
    <xf numFmtId="0" fontId="111" fillId="0" borderId="0" xfId="0" applyFont="1" applyFill="1" applyBorder="1" applyAlignment="1" applyProtection="1">
      <alignment horizontal="center" vertical="center"/>
      <protection hidden="1"/>
    </xf>
    <xf numFmtId="0" fontId="112" fillId="0" borderId="0" xfId="0" applyFont="1" applyFill="1" applyBorder="1" applyAlignment="1" applyProtection="1">
      <alignment horizontal="center" vertical="center"/>
      <protection hidden="1"/>
    </xf>
    <xf numFmtId="166" fontId="84" fillId="0" borderId="0" xfId="0" applyNumberFormat="1" applyFont="1" applyFill="1" applyBorder="1" applyAlignment="1" applyProtection="1">
      <alignment horizontal="center" vertical="center"/>
      <protection hidden="1"/>
    </xf>
    <xf numFmtId="0" fontId="113" fillId="0" borderId="0" xfId="0" applyFont="1" applyBorder="1" applyAlignment="1" applyProtection="1">
      <alignment horizontal="center" wrapText="1"/>
      <protection hidden="1"/>
    </xf>
    <xf numFmtId="0" fontId="113" fillId="0" borderId="0" xfId="0" applyFont="1" applyBorder="1" applyAlignment="1" applyProtection="1">
      <alignment horizontal="left" wrapText="1"/>
      <protection hidden="1"/>
    </xf>
    <xf numFmtId="0" fontId="116" fillId="0" borderId="0" xfId="0" applyFont="1" applyAlignment="1" applyProtection="1">
      <alignment vertical="center"/>
      <protection hidden="1"/>
    </xf>
    <xf numFmtId="0" fontId="100" fillId="0" borderId="95" xfId="0" applyFont="1" applyFill="1" applyBorder="1" applyAlignment="1" applyProtection="1">
      <alignment horizontal="left" vertical="center" wrapText="1"/>
      <protection hidden="1"/>
    </xf>
    <xf numFmtId="0" fontId="117" fillId="0" borderId="96" xfId="0" applyFont="1" applyFill="1" applyBorder="1" applyAlignment="1" applyProtection="1">
      <alignment horizontal="center" vertical="center" wrapText="1"/>
      <protection hidden="1"/>
    </xf>
    <xf numFmtId="0" fontId="117" fillId="0" borderId="97" xfId="0" applyFont="1" applyFill="1" applyBorder="1" applyAlignment="1" applyProtection="1">
      <alignment horizontal="center" vertical="center"/>
      <protection hidden="1"/>
    </xf>
    <xf numFmtId="0" fontId="117" fillId="0" borderId="0" xfId="0" applyFont="1" applyFill="1" applyBorder="1" applyAlignment="1" applyProtection="1">
      <alignment horizontal="center" vertical="center" wrapText="1"/>
      <protection hidden="1"/>
    </xf>
    <xf numFmtId="0" fontId="117" fillId="0" borderId="108" xfId="0" applyFont="1" applyFill="1" applyBorder="1" applyAlignment="1" applyProtection="1">
      <alignment horizontal="center" vertical="center"/>
      <protection hidden="1"/>
    </xf>
    <xf numFmtId="0" fontId="118" fillId="0" borderId="88" xfId="0" applyFont="1" applyFill="1" applyBorder="1" applyAlignment="1" applyProtection="1">
      <alignment horizontal="center" vertical="center" wrapText="1"/>
      <protection hidden="1"/>
    </xf>
    <xf numFmtId="0" fontId="119" fillId="0" borderId="88" xfId="0" applyFont="1" applyFill="1" applyBorder="1" applyAlignment="1" applyProtection="1">
      <alignment horizontal="center" vertical="center" wrapText="1"/>
      <protection hidden="1"/>
    </xf>
    <xf numFmtId="0" fontId="120" fillId="0" borderId="88" xfId="0" applyFont="1" applyFill="1" applyBorder="1" applyAlignment="1" applyProtection="1">
      <alignment horizontal="center" vertical="center" wrapText="1"/>
      <protection hidden="1"/>
    </xf>
    <xf numFmtId="14" fontId="119" fillId="0" borderId="88" xfId="0" applyNumberFormat="1" applyFont="1" applyFill="1" applyBorder="1" applyAlignment="1" applyProtection="1">
      <alignment horizontal="center" vertical="center" wrapText="1"/>
      <protection hidden="1"/>
    </xf>
    <xf numFmtId="0" fontId="121" fillId="0" borderId="88" xfId="0" applyFont="1" applyFill="1" applyBorder="1" applyAlignment="1" applyProtection="1">
      <alignment horizontal="left" vertical="center" wrapText="1"/>
      <protection hidden="1"/>
    </xf>
    <xf numFmtId="0" fontId="121" fillId="0" borderId="93" xfId="0" applyFont="1" applyFill="1" applyBorder="1" applyAlignment="1" applyProtection="1">
      <alignment horizontal="center" vertical="center" wrapText="1"/>
      <protection hidden="1"/>
    </xf>
    <xf numFmtId="1" fontId="107" fillId="0" borderId="88" xfId="0" applyNumberFormat="1" applyFont="1" applyFill="1" applyBorder="1" applyAlignment="1" applyProtection="1">
      <alignment horizontal="center" vertical="center" wrapText="1"/>
      <protection hidden="1"/>
    </xf>
    <xf numFmtId="165" fontId="121" fillId="0" borderId="88" xfId="0" applyNumberFormat="1" applyFont="1" applyFill="1" applyBorder="1" applyAlignment="1" applyProtection="1">
      <alignment horizontal="center" vertical="center" wrapText="1"/>
      <protection hidden="1"/>
    </xf>
    <xf numFmtId="2" fontId="58" fillId="0" borderId="88" xfId="0" applyNumberFormat="1" applyFont="1" applyFill="1" applyBorder="1" applyAlignment="1" applyProtection="1">
      <alignment horizontal="center" vertical="center" wrapText="1"/>
      <protection hidden="1"/>
    </xf>
    <xf numFmtId="2" fontId="134" fillId="0" borderId="88" xfId="0" applyNumberFormat="1" applyFont="1" applyFill="1" applyBorder="1" applyAlignment="1" applyProtection="1">
      <alignment horizontal="center" vertical="center" wrapText="1"/>
      <protection hidden="1"/>
    </xf>
    <xf numFmtId="0" fontId="107" fillId="0" borderId="88" xfId="0" applyFont="1" applyFill="1" applyBorder="1" applyAlignment="1" applyProtection="1">
      <alignment horizontal="center" vertical="center" wrapText="1"/>
      <protection hidden="1"/>
    </xf>
    <xf numFmtId="0" fontId="67" fillId="0" borderId="95" xfId="0" applyFont="1" applyFill="1" applyBorder="1" applyAlignment="1" applyProtection="1">
      <alignment horizontal="left" vertical="center" wrapText="1"/>
      <protection hidden="1"/>
    </xf>
    <xf numFmtId="0" fontId="107" fillId="0" borderId="98" xfId="0" applyFont="1" applyBorder="1" applyAlignment="1" applyProtection="1">
      <alignment horizontal="center" vertical="center" wrapText="1"/>
      <protection hidden="1"/>
    </xf>
    <xf numFmtId="0" fontId="107" fillId="0" borderId="99" xfId="0" applyFont="1" applyBorder="1" applyAlignment="1" applyProtection="1">
      <alignment horizontal="center" vertical="center" wrapText="1"/>
      <protection hidden="1"/>
    </xf>
    <xf numFmtId="0" fontId="113" fillId="0" borderId="0" xfId="0" applyFont="1" applyAlignment="1" applyProtection="1">
      <alignment vertical="center"/>
      <protection hidden="1"/>
    </xf>
    <xf numFmtId="0" fontId="122" fillId="0" borderId="0" xfId="0" applyFont="1" applyFill="1" applyBorder="1" applyAlignment="1" applyProtection="1">
      <alignment horizontal="center" vertical="center" wrapText="1"/>
      <protection hidden="1"/>
    </xf>
    <xf numFmtId="0" fontId="123" fillId="0" borderId="0" xfId="0" applyFont="1" applyFill="1" applyBorder="1" applyAlignment="1" applyProtection="1">
      <alignment horizontal="center" wrapText="1"/>
      <protection hidden="1"/>
    </xf>
    <xf numFmtId="0" fontId="53" fillId="0" borderId="102" xfId="0" applyFont="1" applyBorder="1" applyAlignment="1" applyProtection="1">
      <alignment vertical="center"/>
      <protection hidden="1"/>
    </xf>
    <xf numFmtId="0" fontId="127" fillId="0" borderId="89" xfId="0" applyFont="1" applyBorder="1" applyAlignment="1" applyProtection="1">
      <alignment horizontal="center" vertical="center" wrapText="1"/>
      <protection hidden="1"/>
    </xf>
    <xf numFmtId="0" fontId="127" fillId="0" borderId="121" xfId="0" applyFont="1" applyFill="1" applyBorder="1" applyAlignment="1" applyProtection="1">
      <alignment horizontal="center" vertical="center" wrapText="1"/>
      <protection hidden="1"/>
    </xf>
    <xf numFmtId="0" fontId="92" fillId="0" borderId="95" xfId="0" applyFont="1" applyBorder="1" applyAlignment="1" applyProtection="1">
      <alignment vertical="center"/>
      <protection hidden="1"/>
    </xf>
    <xf numFmtId="0" fontId="128" fillId="0" borderId="96" xfId="0" applyFont="1" applyFill="1" applyBorder="1" applyAlignment="1" applyProtection="1">
      <alignment horizontal="center" vertical="center" wrapText="1"/>
      <protection hidden="1"/>
    </xf>
    <xf numFmtId="0" fontId="129" fillId="0" borderId="97" xfId="0" applyFont="1" applyBorder="1" applyAlignment="1" applyProtection="1">
      <alignment horizontal="center" vertical="center" wrapText="1"/>
      <protection hidden="1"/>
    </xf>
    <xf numFmtId="1" fontId="127" fillId="0" borderId="89" xfId="0" applyNumberFormat="1" applyFont="1" applyBorder="1" applyAlignment="1" applyProtection="1">
      <alignment horizontal="center" vertical="center"/>
      <protection hidden="1"/>
    </xf>
    <xf numFmtId="1" fontId="127" fillId="0" borderId="121" xfId="0" applyNumberFormat="1" applyFont="1" applyBorder="1" applyAlignment="1" applyProtection="1">
      <alignment horizontal="center" vertical="center"/>
      <protection hidden="1"/>
    </xf>
    <xf numFmtId="0" fontId="22" fillId="0" borderId="95" xfId="0" applyFont="1" applyBorder="1" applyAlignment="1" applyProtection="1">
      <alignment vertical="center"/>
      <protection hidden="1"/>
    </xf>
    <xf numFmtId="0" fontId="118" fillId="0" borderId="96" xfId="0" applyFont="1" applyFill="1" applyBorder="1" applyAlignment="1" applyProtection="1">
      <alignment horizontal="center" vertical="center"/>
      <protection hidden="1"/>
    </xf>
    <xf numFmtId="0" fontId="118" fillId="0" borderId="97" xfId="0" applyFont="1" applyBorder="1" applyAlignment="1" applyProtection="1">
      <alignment horizontal="center" vertical="center"/>
      <protection hidden="1"/>
    </xf>
    <xf numFmtId="1" fontId="127" fillId="0" borderId="89" xfId="0" applyNumberFormat="1" applyFont="1" applyFill="1" applyBorder="1" applyAlignment="1" applyProtection="1">
      <alignment horizontal="center" vertical="center" wrapText="1"/>
      <protection hidden="1"/>
    </xf>
    <xf numFmtId="1" fontId="127" fillId="0" borderId="121" xfId="0" applyNumberFormat="1" applyFont="1" applyFill="1" applyBorder="1" applyAlignment="1" applyProtection="1">
      <alignment horizontal="center" vertical="center" wrapText="1"/>
      <protection hidden="1"/>
    </xf>
    <xf numFmtId="0" fontId="127" fillId="0" borderId="89" xfId="0" applyFont="1" applyFill="1" applyBorder="1" applyAlignment="1" applyProtection="1">
      <alignment horizontal="center" vertical="center" wrapText="1"/>
      <protection hidden="1"/>
    </xf>
    <xf numFmtId="0" fontId="127" fillId="0" borderId="121" xfId="0" applyFont="1" applyBorder="1" applyAlignment="1" applyProtection="1">
      <alignment horizontal="center" vertical="center"/>
      <protection hidden="1"/>
    </xf>
    <xf numFmtId="0" fontId="130" fillId="0" borderId="0" xfId="0" applyFont="1" applyFill="1" applyBorder="1" applyAlignment="1" applyProtection="1">
      <alignment horizontal="center" vertical="center" wrapText="1"/>
      <protection hidden="1"/>
    </xf>
    <xf numFmtId="0" fontId="131" fillId="0" borderId="0" xfId="0" applyFont="1" applyFill="1" applyBorder="1" applyAlignment="1" applyProtection="1">
      <alignment horizontal="center" wrapText="1"/>
      <protection hidden="1"/>
    </xf>
    <xf numFmtId="167" fontId="127" fillId="0" borderId="121" xfId="0" applyNumberFormat="1" applyFont="1" applyBorder="1" applyAlignment="1" applyProtection="1">
      <alignment horizontal="center" vertical="center"/>
      <protection hidden="1"/>
    </xf>
    <xf numFmtId="0" fontId="127" fillId="0" borderId="123" xfId="0" applyFont="1" applyFill="1" applyBorder="1" applyAlignment="1" applyProtection="1">
      <alignment horizontal="center" vertical="center" wrapText="1"/>
      <protection hidden="1"/>
    </xf>
    <xf numFmtId="0" fontId="132" fillId="0" borderId="96" xfId="0" applyFont="1" applyFill="1" applyBorder="1" applyAlignment="1" applyProtection="1">
      <alignment horizontal="center" vertical="center"/>
      <protection hidden="1"/>
    </xf>
    <xf numFmtId="0" fontId="53" fillId="0" borderId="0" xfId="0" applyFont="1" applyAlignment="1" applyProtection="1">
      <alignment vertical="center"/>
      <protection hidden="1"/>
    </xf>
    <xf numFmtId="2" fontId="107" fillId="0" borderId="96" xfId="0" applyNumberFormat="1" applyFont="1" applyFill="1" applyBorder="1" applyAlignment="1" applyProtection="1">
      <alignment horizontal="center" vertical="center"/>
      <protection hidden="1"/>
    </xf>
    <xf numFmtId="0" fontId="132" fillId="0" borderId="105" xfId="0" applyFont="1" applyFill="1" applyBorder="1" applyAlignment="1" applyProtection="1">
      <alignment horizontal="center" vertical="center"/>
      <protection hidden="1"/>
    </xf>
    <xf numFmtId="0" fontId="118" fillId="0" borderId="106" xfId="0" applyFont="1" applyBorder="1" applyAlignment="1" applyProtection="1">
      <alignment horizontal="center" vertical="center"/>
      <protection hidden="1"/>
    </xf>
    <xf numFmtId="0" fontId="37" fillId="0" borderId="129" xfId="0" applyFont="1" applyBorder="1" applyAlignment="1" applyProtection="1">
      <alignment horizontal="left" vertical="center"/>
      <protection hidden="1"/>
    </xf>
    <xf numFmtId="0" fontId="48"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40"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7" fillId="0" borderId="89" xfId="0" applyNumberFormat="1" applyFont="1" applyBorder="1" applyAlignment="1" applyProtection="1">
      <alignment horizontal="center" vertical="center" wrapText="1"/>
      <protection hidden="1"/>
    </xf>
    <xf numFmtId="1" fontId="141" fillId="0" borderId="88"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8" xfId="0" applyFont="1" applyBorder="1" applyAlignment="1">
      <alignment horizontal="center" vertical="center" wrapText="1"/>
    </xf>
    <xf numFmtId="0" fontId="4"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3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8" xfId="0" applyFont="1" applyBorder="1" applyAlignment="1">
      <alignment horizontal="justify" vertical="center" wrapText="1"/>
    </xf>
    <xf numFmtId="0" fontId="37" fillId="0" borderId="28" xfId="0" applyFont="1" applyBorder="1" applyAlignment="1">
      <alignment horizontal="justify" vertical="center" wrapText="1"/>
    </xf>
    <xf numFmtId="0" fontId="4" fillId="0" borderId="28"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31" fillId="27" borderId="0" xfId="2" applyFont="1" applyFill="1" applyAlignment="1" applyProtection="1">
      <alignment horizontal="center"/>
      <protection hidden="1"/>
    </xf>
    <xf numFmtId="0" fontId="6" fillId="27" borderId="0" xfId="0" applyFont="1" applyFill="1" applyAlignment="1" applyProtection="1">
      <alignment horizontal="center" vertical="center"/>
      <protection hidden="1"/>
    </xf>
    <xf numFmtId="165" fontId="133" fillId="0" borderId="131" xfId="0" applyNumberFormat="1" applyFont="1" applyFill="1" applyBorder="1" applyAlignment="1" applyProtection="1">
      <alignment horizontal="center" vertical="center"/>
      <protection hidden="1"/>
    </xf>
    <xf numFmtId="165" fontId="133" fillId="0" borderId="77" xfId="0" applyNumberFormat="1" applyFont="1" applyFill="1" applyBorder="1" applyAlignment="1" applyProtection="1">
      <alignment horizontal="center" vertical="center"/>
      <protection hidden="1"/>
    </xf>
    <xf numFmtId="0" fontId="4" fillId="3" borderId="4" xfId="0" applyNumberFormat="1" applyFont="1" applyFill="1" applyBorder="1" applyAlignment="1" applyProtection="1">
      <alignment horizontal="center" vertical="center"/>
      <protection hidden="1"/>
    </xf>
    <xf numFmtId="0" fontId="67" fillId="0" borderId="93" xfId="0" applyFont="1" applyFill="1" applyBorder="1" applyAlignment="1" applyProtection="1">
      <alignment horizontal="center" vertical="center" wrapText="1"/>
      <protection hidden="1"/>
    </xf>
    <xf numFmtId="0" fontId="4" fillId="0" borderId="132" xfId="0" applyFont="1" applyBorder="1" applyAlignment="1">
      <alignment horizontal="center" vertical="center" wrapText="1"/>
    </xf>
    <xf numFmtId="0" fontId="0" fillId="0" borderId="0" xfId="0" applyBorder="1"/>
    <xf numFmtId="0" fontId="7" fillId="36" borderId="53" xfId="0" applyFont="1" applyFill="1" applyBorder="1" applyAlignment="1" applyProtection="1">
      <alignment horizontal="center" vertical="center" wrapText="1"/>
      <protection locked="0"/>
    </xf>
    <xf numFmtId="0" fontId="7" fillId="36" borderId="54" xfId="0" applyFont="1" applyFill="1" applyBorder="1" applyAlignment="1" applyProtection="1">
      <alignment horizontal="center" vertical="center" wrapText="1"/>
      <protection locked="0"/>
    </xf>
    <xf numFmtId="0" fontId="4" fillId="36" borderId="54" xfId="0" applyFont="1" applyFill="1" applyBorder="1" applyAlignment="1" applyProtection="1">
      <alignment horizontal="center" vertical="center" wrapText="1"/>
      <protection locked="0"/>
    </xf>
    <xf numFmtId="0" fontId="19" fillId="36" borderId="54" xfId="0" applyFont="1" applyFill="1" applyBorder="1" applyAlignment="1" applyProtection="1">
      <alignment horizontal="center" vertical="center" wrapText="1"/>
      <protection locked="0"/>
    </xf>
    <xf numFmtId="164" fontId="20" fillId="36" borderId="54" xfId="0" applyNumberFormat="1" applyFont="1" applyFill="1" applyBorder="1" applyAlignment="1" applyProtection="1">
      <alignment horizontal="center" vertical="center" wrapText="1"/>
      <protection locked="0"/>
    </xf>
    <xf numFmtId="0" fontId="3" fillId="36" borderId="51" xfId="0" applyFont="1" applyFill="1" applyBorder="1" applyAlignment="1" applyProtection="1">
      <alignment horizontal="left" vertical="center" wrapText="1"/>
      <protection locked="0"/>
    </xf>
    <xf numFmtId="0" fontId="3" fillId="36" borderId="54" xfId="0" applyFont="1" applyFill="1" applyBorder="1" applyAlignment="1" applyProtection="1">
      <alignment horizontal="left" vertical="center" wrapText="1"/>
      <protection locked="0"/>
    </xf>
    <xf numFmtId="0" fontId="29" fillId="36" borderId="54" xfId="0" applyFont="1" applyFill="1" applyBorder="1" applyAlignment="1" applyProtection="1">
      <alignment horizontal="center" vertical="center" wrapText="1"/>
      <protection locked="0"/>
    </xf>
    <xf numFmtId="0" fontId="9" fillId="36" borderId="55" xfId="0" applyFont="1" applyFill="1" applyBorder="1" applyAlignment="1" applyProtection="1">
      <alignment horizontal="center" vertical="center"/>
      <protection locked="0"/>
    </xf>
    <xf numFmtId="0" fontId="37" fillId="36" borderId="56" xfId="0" applyFont="1" applyFill="1" applyBorder="1" applyAlignment="1" applyProtection="1">
      <alignment horizontal="center" vertical="center"/>
      <protection locked="0"/>
    </xf>
    <xf numFmtId="0" fontId="7" fillId="36" borderId="57"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7" xfId="0" applyFont="1" applyFill="1" applyBorder="1" applyAlignment="1" applyProtection="1">
      <alignment horizontal="center" vertical="center"/>
      <protection locked="0"/>
    </xf>
    <xf numFmtId="0" fontId="7" fillId="36" borderId="58" xfId="0" applyFont="1" applyFill="1" applyBorder="1" applyAlignment="1" applyProtection="1">
      <alignment horizontal="center" vertical="center" wrapText="1"/>
      <protection locked="0"/>
    </xf>
    <xf numFmtId="0" fontId="7" fillId="36" borderId="59" xfId="0" applyFont="1" applyFill="1" applyBorder="1" applyAlignment="1" applyProtection="1">
      <alignment horizontal="center" vertical="center" wrapText="1"/>
      <protection locked="0"/>
    </xf>
    <xf numFmtId="0" fontId="4" fillId="36" borderId="59" xfId="0" applyFont="1" applyFill="1" applyBorder="1" applyAlignment="1" applyProtection="1">
      <alignment horizontal="center" vertical="center" wrapText="1"/>
      <protection locked="0"/>
    </xf>
    <xf numFmtId="0" fontId="19" fillId="36" borderId="59" xfId="0" applyFont="1" applyFill="1" applyBorder="1" applyAlignment="1" applyProtection="1">
      <alignment horizontal="center" vertical="center" wrapText="1"/>
      <protection locked="0"/>
    </xf>
    <xf numFmtId="164" fontId="20" fillId="36" borderId="59" xfId="0" applyNumberFormat="1" applyFont="1" applyFill="1" applyBorder="1" applyAlignment="1" applyProtection="1">
      <alignment horizontal="center" vertical="center" wrapText="1"/>
      <protection locked="0"/>
    </xf>
    <xf numFmtId="0" fontId="3" fillId="36" borderId="60" xfId="0" applyFont="1" applyFill="1" applyBorder="1" applyAlignment="1" applyProtection="1">
      <alignment horizontal="left" vertical="center" wrapText="1"/>
      <protection locked="0"/>
    </xf>
    <xf numFmtId="0" fontId="3" fillId="36" borderId="59" xfId="0" applyFont="1" applyFill="1" applyBorder="1" applyAlignment="1" applyProtection="1">
      <alignment horizontal="left" vertical="center" wrapText="1"/>
      <protection locked="0"/>
    </xf>
    <xf numFmtId="0" fontId="29" fillId="36" borderId="59" xfId="0" applyFont="1" applyFill="1" applyBorder="1" applyAlignment="1" applyProtection="1">
      <alignment horizontal="center" vertical="center" wrapText="1"/>
      <protection locked="0"/>
    </xf>
    <xf numFmtId="0" fontId="9" fillId="36" borderId="61" xfId="0" applyFont="1" applyFill="1" applyBorder="1" applyAlignment="1" applyProtection="1">
      <alignment horizontal="center" vertical="center"/>
      <protection locked="0"/>
    </xf>
    <xf numFmtId="0" fontId="37" fillId="36" borderId="62"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8" fillId="3" borderId="1" xfId="0" applyFont="1" applyFill="1" applyBorder="1" applyAlignment="1" applyProtection="1">
      <alignment horizontal="center" vertical="center"/>
      <protection hidden="1"/>
    </xf>
    <xf numFmtId="0" fontId="147" fillId="3" borderId="1" xfId="0" applyFont="1" applyFill="1" applyBorder="1" applyAlignment="1" applyProtection="1">
      <alignment horizontal="center"/>
      <protection hidden="1"/>
    </xf>
    <xf numFmtId="0" fontId="4" fillId="3" borderId="52" xfId="0" applyFont="1" applyFill="1" applyBorder="1" applyAlignment="1" applyProtection="1">
      <alignment horizontal="center" vertical="center" textRotation="90" wrapText="1"/>
      <protection hidden="1"/>
    </xf>
    <xf numFmtId="0" fontId="67"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5" fillId="33" borderId="0" xfId="0" applyFont="1" applyFill="1" applyBorder="1" applyAlignment="1" applyProtection="1">
      <alignment vertical="center" wrapText="1"/>
      <protection hidden="1"/>
    </xf>
    <xf numFmtId="0" fontId="94" fillId="0" borderId="80" xfId="0" applyFont="1" applyFill="1" applyBorder="1" applyAlignment="1" applyProtection="1">
      <alignment horizontal="center" vertical="center" wrapText="1"/>
      <protection hidden="1"/>
    </xf>
    <xf numFmtId="0" fontId="95" fillId="0" borderId="80" xfId="0" applyFont="1" applyFill="1" applyBorder="1" applyAlignment="1" applyProtection="1">
      <alignment horizontal="center" vertical="center" textRotation="90" wrapText="1"/>
      <protection hidden="1"/>
    </xf>
    <xf numFmtId="0" fontId="95" fillId="0" borderId="80" xfId="0" applyFont="1" applyFill="1" applyBorder="1" applyAlignment="1" applyProtection="1">
      <alignment horizontal="center" vertical="center" wrapText="1"/>
      <protection hidden="1"/>
    </xf>
    <xf numFmtId="0" fontId="94" fillId="0" borderId="80" xfId="0" applyFont="1" applyFill="1" applyBorder="1" applyAlignment="1" applyProtection="1">
      <alignment horizontal="center" vertical="center" textRotation="90" wrapText="1"/>
      <protection hidden="1"/>
    </xf>
    <xf numFmtId="0" fontId="94" fillId="0" borderId="80"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7" fillId="0" borderId="93" xfId="0" applyFont="1" applyFill="1" applyBorder="1" applyAlignment="1" applyProtection="1">
      <alignment horizontal="center" vertical="center" wrapText="1"/>
      <protection hidden="1"/>
    </xf>
    <xf numFmtId="0" fontId="21" fillId="0" borderId="88" xfId="0" applyFont="1" applyFill="1" applyBorder="1" applyAlignment="1" applyProtection="1">
      <alignment horizontal="center" vertical="center" wrapText="1"/>
      <protection hidden="1"/>
    </xf>
    <xf numFmtId="0" fontId="151" fillId="0" borderId="88" xfId="0" applyFont="1" applyFill="1" applyBorder="1" applyAlignment="1" applyProtection="1">
      <alignment horizontal="center" vertical="center" wrapText="1"/>
      <protection hidden="1"/>
    </xf>
    <xf numFmtId="0" fontId="152" fillId="0" borderId="88"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2"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2" fillId="44" borderId="136" xfId="0" applyFont="1" applyFill="1" applyBorder="1" applyAlignment="1" applyProtection="1">
      <alignment horizontal="left" vertical="center"/>
      <protection locked="0"/>
    </xf>
    <xf numFmtId="164" fontId="150" fillId="44" borderId="135" xfId="0" applyNumberFormat="1" applyFont="1" applyFill="1" applyBorder="1" applyAlignment="1" applyProtection="1">
      <alignment horizontal="left" vertical="center"/>
      <protection locked="0"/>
    </xf>
    <xf numFmtId="0" fontId="156" fillId="44" borderId="135" xfId="0" applyFont="1" applyFill="1" applyBorder="1" applyAlignment="1" applyProtection="1">
      <alignment horizontal="left" vertical="center"/>
      <protection locked="0"/>
    </xf>
    <xf numFmtId="0" fontId="52" fillId="44" borderId="135" xfId="0" applyFont="1" applyFill="1" applyBorder="1" applyAlignment="1" applyProtection="1">
      <alignment horizontal="left" vertical="center"/>
      <protection locked="0"/>
    </xf>
    <xf numFmtId="0" fontId="52" fillId="44" borderId="137" xfId="0" applyFont="1" applyFill="1" applyBorder="1" applyAlignment="1" applyProtection="1">
      <alignment horizontal="left" vertical="center"/>
      <protection locked="0"/>
    </xf>
    <xf numFmtId="0" fontId="70" fillId="37" borderId="138" xfId="0" applyFont="1" applyFill="1" applyBorder="1" applyAlignment="1" applyProtection="1">
      <alignment horizontal="right"/>
      <protection hidden="1"/>
    </xf>
    <xf numFmtId="0" fontId="70" fillId="37" borderId="139" xfId="0" applyFont="1" applyFill="1" applyBorder="1" applyAlignment="1" applyProtection="1">
      <alignment horizontal="right" vertical="center"/>
      <protection hidden="1"/>
    </xf>
    <xf numFmtId="0" fontId="155" fillId="37" borderId="139" xfId="0" applyFont="1" applyFill="1" applyBorder="1" applyAlignment="1" applyProtection="1">
      <alignment horizontal="right" vertical="center"/>
      <protection hidden="1"/>
    </xf>
    <xf numFmtId="0" fontId="70" fillId="37" borderId="140" xfId="0" applyFont="1" applyFill="1" applyBorder="1" applyAlignment="1" applyProtection="1">
      <alignment horizontal="right" vertical="center"/>
      <protection hidden="1"/>
    </xf>
    <xf numFmtId="0" fontId="2" fillId="38" borderId="141" xfId="0" applyFont="1" applyFill="1" applyBorder="1" applyAlignment="1" applyProtection="1">
      <alignment vertical="center"/>
      <protection hidden="1"/>
    </xf>
    <xf numFmtId="0" fontId="69" fillId="38" borderId="142" xfId="0" applyFont="1" applyFill="1" applyBorder="1" applyAlignment="1" applyProtection="1">
      <alignment vertical="center" wrapText="1"/>
      <protection hidden="1"/>
    </xf>
    <xf numFmtId="0" fontId="2" fillId="38" borderId="142" xfId="0" applyFont="1" applyFill="1" applyBorder="1" applyAlignment="1" applyProtection="1">
      <alignment vertical="center"/>
      <protection hidden="1"/>
    </xf>
    <xf numFmtId="0" fontId="2" fillId="38" borderId="143" xfId="0" applyFont="1" applyFill="1" applyBorder="1" applyAlignment="1" applyProtection="1">
      <alignment vertical="center"/>
      <protection hidden="1"/>
    </xf>
    <xf numFmtId="0" fontId="2" fillId="39" borderId="144" xfId="0" applyFont="1" applyFill="1" applyBorder="1" applyAlignment="1" applyProtection="1">
      <alignment vertical="center"/>
      <protection hidden="1"/>
    </xf>
    <xf numFmtId="0" fontId="2" fillId="39" borderId="145"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2" fillId="38" borderId="145" xfId="0" applyFont="1" applyFill="1" applyBorder="1" applyAlignment="1" applyProtection="1">
      <alignment vertical="center"/>
      <protection hidden="1"/>
    </xf>
    <xf numFmtId="0" fontId="2" fillId="39"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2"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37" fillId="0" borderId="0" xfId="0" applyFont="1" applyFill="1" applyBorder="1" applyAlignment="1" applyProtection="1">
      <alignment horizontal="right" vertical="center" wrapText="1"/>
      <protection hidden="1"/>
    </xf>
    <xf numFmtId="0" fontId="10" fillId="0" borderId="1"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2" fillId="0" borderId="0" xfId="0" applyFont="1" applyFill="1" applyBorder="1" applyAlignment="1" applyProtection="1">
      <alignment horizontal="right" vertical="center" wrapText="1"/>
      <protection hidden="1"/>
    </xf>
    <xf numFmtId="0" fontId="29" fillId="0" borderId="0"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62"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0" fillId="0" borderId="0" xfId="0" applyFont="1" applyBorder="1" applyAlignment="1" applyProtection="1">
      <alignment horizontal="center" vertical="center" wrapText="1"/>
      <protection hidden="1"/>
    </xf>
    <xf numFmtId="0" fontId="66"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right" vertical="center" wrapText="1"/>
      <protection hidden="1"/>
    </xf>
    <xf numFmtId="0" fontId="0" fillId="0" borderId="0" xfId="0" applyAlignment="1">
      <alignment vertical="center"/>
    </xf>
    <xf numFmtId="0" fontId="0" fillId="19" borderId="0" xfId="0" applyFill="1" applyAlignment="1" applyProtection="1">
      <alignment vertical="center"/>
      <protection hidden="1"/>
    </xf>
    <xf numFmtId="164" fontId="0" fillId="0" borderId="0" xfId="0" applyNumberFormat="1"/>
    <xf numFmtId="0" fontId="10" fillId="0" borderId="1"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10" fillId="3" borderId="0" xfId="0" applyNumberFormat="1" applyFont="1" applyFill="1" applyBorder="1" applyAlignment="1" applyProtection="1">
      <alignment horizontal="center" vertical="center"/>
      <protection locked="0"/>
    </xf>
    <xf numFmtId="0" fontId="0" fillId="0" borderId="0" xfId="0" applyBorder="1" applyAlignment="1">
      <alignment vertical="center"/>
    </xf>
    <xf numFmtId="0" fontId="138" fillId="0" borderId="0" xfId="0" applyFont="1"/>
    <xf numFmtId="0" fontId="138" fillId="0" borderId="0" xfId="0" applyFont="1" applyAlignment="1">
      <alignment vertical="center"/>
    </xf>
    <xf numFmtId="0" fontId="10" fillId="0" borderId="1" xfId="0" applyFont="1" applyBorder="1" applyAlignment="1" applyProtection="1">
      <alignment horizontal="center" vertical="center"/>
      <protection hidden="1"/>
    </xf>
    <xf numFmtId="0" fontId="4" fillId="27" borderId="0" xfId="0" applyFont="1" applyFill="1" applyProtection="1">
      <protection hidden="1"/>
    </xf>
    <xf numFmtId="0" fontId="162" fillId="0" borderId="0" xfId="0" applyFont="1" applyFill="1" applyBorder="1" applyAlignment="1" applyProtection="1">
      <alignment vertical="center"/>
      <protection hidden="1"/>
    </xf>
    <xf numFmtId="0" fontId="27" fillId="0" borderId="0" xfId="0" applyFont="1" applyFill="1" applyBorder="1" applyAlignment="1" applyProtection="1">
      <alignment vertical="center" wrapText="1"/>
      <protection hidden="1"/>
    </xf>
    <xf numFmtId="0" fontId="30" fillId="27" borderId="0" xfId="2" applyFill="1" applyAlignment="1" applyProtection="1">
      <protection hidden="1"/>
    </xf>
    <xf numFmtId="0" fontId="31" fillId="27" borderId="0" xfId="2" applyFont="1" applyFill="1" applyAlignment="1" applyProtection="1">
      <protection hidden="1"/>
    </xf>
    <xf numFmtId="0" fontId="164" fillId="27" borderId="0" xfId="2" applyFont="1" applyFill="1" applyAlignment="1" applyProtection="1">
      <alignment horizontal="center" vertical="center"/>
      <protection hidden="1"/>
    </xf>
    <xf numFmtId="0" fontId="165" fillId="27" borderId="0" xfId="0" applyFont="1" applyFill="1" applyProtection="1">
      <protection hidden="1"/>
    </xf>
    <xf numFmtId="0" fontId="10" fillId="0" borderId="1" xfId="0" applyFont="1" applyBorder="1" applyAlignment="1" applyProtection="1">
      <alignment horizontal="center" vertical="center"/>
      <protection hidden="1"/>
    </xf>
    <xf numFmtId="0" fontId="62" fillId="0" borderId="0" xfId="0" applyFont="1" applyFill="1" applyBorder="1" applyAlignment="1" applyProtection="1">
      <alignment horizontal="right" vertical="center"/>
      <protection hidden="1"/>
    </xf>
    <xf numFmtId="0" fontId="67"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0" fontId="62"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0" fillId="23" borderId="0" xfId="0" applyFont="1" applyFill="1" applyAlignment="1" applyProtection="1">
      <alignment horizontal="center" vertical="center" wrapText="1"/>
      <protection hidden="1"/>
    </xf>
    <xf numFmtId="0" fontId="10" fillId="23" borderId="40"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6" fillId="0" borderId="0" xfId="0" applyFont="1" applyBorder="1" applyAlignment="1" applyProtection="1">
      <alignment horizontal="right" vertical="center"/>
      <protection hidden="1"/>
    </xf>
    <xf numFmtId="0" fontId="67"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5" fillId="0" borderId="1" xfId="0" applyFont="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40"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4" fillId="0" borderId="132" xfId="0" applyFont="1" applyBorder="1" applyAlignment="1">
      <alignment horizontal="center" vertical="center" wrapText="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8" fillId="24" borderId="1" xfId="0" applyFont="1" applyFill="1" applyBorder="1" applyAlignment="1" applyProtection="1">
      <alignment horizontal="center" vertical="center" wrapText="1"/>
      <protection hidden="1"/>
    </xf>
    <xf numFmtId="0" fontId="168" fillId="3" borderId="1" xfId="0" applyFont="1" applyFill="1" applyBorder="1" applyAlignment="1" applyProtection="1">
      <alignment horizontal="center" vertical="center"/>
      <protection hidden="1"/>
    </xf>
    <xf numFmtId="0" fontId="6" fillId="19" borderId="0" xfId="0" applyFont="1" applyFill="1" applyAlignment="1" applyProtection="1">
      <alignment horizontal="center" vertical="center"/>
      <protection hidden="1"/>
    </xf>
    <xf numFmtId="0" fontId="146" fillId="10" borderId="161" xfId="0" applyFont="1" applyFill="1" applyBorder="1" applyAlignment="1" applyProtection="1">
      <alignment vertical="center"/>
      <protection hidden="1"/>
    </xf>
    <xf numFmtId="0" fontId="146" fillId="10" borderId="164" xfId="0" applyFont="1" applyFill="1" applyBorder="1" applyAlignment="1" applyProtection="1">
      <alignment vertical="center"/>
      <protection hidden="1"/>
    </xf>
    <xf numFmtId="0" fontId="8" fillId="5" borderId="166" xfId="0" applyFont="1" applyFill="1" applyBorder="1" applyAlignment="1" applyProtection="1">
      <alignment vertical="center"/>
      <protection hidden="1"/>
    </xf>
    <xf numFmtId="0" fontId="31" fillId="21" borderId="160" xfId="2" applyFont="1" applyFill="1" applyBorder="1" applyAlignment="1" applyProtection="1">
      <protection locked="0"/>
    </xf>
    <xf numFmtId="0" fontId="139" fillId="11" borderId="174" xfId="0" applyFont="1" applyFill="1" applyBorder="1" applyAlignment="1" applyProtection="1">
      <alignment horizontal="center" vertical="center" wrapText="1"/>
      <protection hidden="1"/>
    </xf>
    <xf numFmtId="0" fontId="31" fillId="27" borderId="0" xfId="2" applyFont="1" applyFill="1" applyAlignment="1" applyProtection="1">
      <alignment horizontal="center" vertical="center"/>
      <protection hidden="1"/>
    </xf>
    <xf numFmtId="0" fontId="30" fillId="27" borderId="0" xfId="2" applyFill="1" applyAlignment="1" applyProtection="1">
      <alignment horizontal="center" vertical="center"/>
      <protection hidden="1"/>
    </xf>
    <xf numFmtId="0" fontId="4" fillId="27" borderId="0" xfId="0" applyFont="1" applyFill="1" applyAlignment="1" applyProtection="1">
      <alignment horizontal="center" vertical="center"/>
      <protection hidden="1"/>
    </xf>
    <xf numFmtId="0" fontId="18" fillId="14" borderId="179" xfId="0" applyFont="1" applyFill="1" applyBorder="1" applyAlignment="1" applyProtection="1">
      <alignment horizontal="right" vertical="center" wrapText="1"/>
      <protection hidden="1"/>
    </xf>
    <xf numFmtId="0" fontId="15" fillId="13" borderId="0" xfId="0" applyFont="1" applyFill="1" applyBorder="1" applyAlignment="1" applyProtection="1">
      <alignment vertical="center" wrapText="1"/>
      <protection hidden="1"/>
    </xf>
    <xf numFmtId="0" fontId="15" fillId="13" borderId="45" xfId="0" applyFont="1" applyFill="1" applyBorder="1" applyAlignment="1" applyProtection="1">
      <alignment horizontal="right" vertical="center" wrapText="1"/>
      <protection hidden="1"/>
    </xf>
    <xf numFmtId="0" fontId="15" fillId="13" borderId="45" xfId="0" applyFont="1" applyFill="1" applyBorder="1" applyAlignment="1" applyProtection="1">
      <alignment vertical="center" wrapText="1"/>
      <protection hidden="1"/>
    </xf>
    <xf numFmtId="0" fontId="15" fillId="13" borderId="46" xfId="0" applyFont="1" applyFill="1" applyBorder="1" applyAlignment="1" applyProtection="1">
      <alignment vertical="center" wrapText="1"/>
      <protection hidden="1"/>
    </xf>
    <xf numFmtId="0" fontId="22" fillId="0" borderId="149" xfId="0" applyFont="1" applyBorder="1" applyAlignment="1">
      <alignment horizontal="center" vertical="center" wrapText="1"/>
    </xf>
    <xf numFmtId="0" fontId="22" fillId="0" borderId="150" xfId="0" applyFont="1" applyBorder="1" applyAlignment="1">
      <alignment horizontal="center" vertical="center" wrapText="1"/>
    </xf>
    <xf numFmtId="0" fontId="22" fillId="0" borderId="151" xfId="0" applyFont="1" applyBorder="1" applyAlignment="1">
      <alignment horizontal="center" vertical="center" wrapText="1"/>
    </xf>
    <xf numFmtId="0" fontId="160" fillId="27" borderId="0" xfId="0" applyFont="1" applyFill="1" applyProtection="1">
      <protection hidden="1"/>
    </xf>
    <xf numFmtId="0" fontId="4" fillId="25" borderId="1" xfId="0" applyFont="1" applyFill="1" applyBorder="1" applyAlignment="1" applyProtection="1">
      <alignment horizontal="center" vertical="center"/>
      <protection hidden="1"/>
    </xf>
    <xf numFmtId="0" fontId="28" fillId="25" borderId="1" xfId="0" applyFont="1" applyFill="1" applyBorder="1" applyAlignment="1" applyProtection="1">
      <alignment horizontal="center" vertical="center"/>
      <protection hidden="1"/>
    </xf>
    <xf numFmtId="0" fontId="63" fillId="25" borderId="1" xfId="0" applyFont="1" applyFill="1" applyBorder="1" applyAlignment="1" applyProtection="1">
      <alignment horizontal="center" vertical="center"/>
      <protection hidden="1"/>
    </xf>
    <xf numFmtId="0" fontId="9" fillId="25" borderId="1" xfId="0" applyFont="1" applyFill="1" applyBorder="1" applyAlignment="1" applyProtection="1">
      <alignment horizontal="center" vertical="center"/>
      <protection hidden="1"/>
    </xf>
    <xf numFmtId="0" fontId="37" fillId="25" borderId="1" xfId="0" applyFont="1" applyFill="1" applyBorder="1" applyAlignment="1" applyProtection="1">
      <alignment horizontal="center" vertical="center"/>
      <protection hidden="1"/>
    </xf>
    <xf numFmtId="0" fontId="135" fillId="0" borderId="0" xfId="0" applyFont="1" applyBorder="1" applyAlignment="1" applyProtection="1">
      <alignment horizontal="center" vertical="center"/>
      <protection hidden="1"/>
    </xf>
    <xf numFmtId="0" fontId="156"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22" fillId="0" borderId="0" xfId="0" applyFont="1" applyBorder="1" applyAlignment="1" applyProtection="1">
      <alignment horizontal="right" vertical="center"/>
      <protection hidden="1"/>
    </xf>
    <xf numFmtId="0" fontId="29" fillId="0" borderId="0" xfId="0" applyFont="1" applyBorder="1" applyAlignment="1" applyProtection="1">
      <alignment horizontal="right" vertical="center"/>
      <protection hidden="1"/>
    </xf>
    <xf numFmtId="0" fontId="36" fillId="0" borderId="0" xfId="0" applyFont="1" applyBorder="1" applyAlignment="1" applyProtection="1">
      <alignment horizontal="center" vertical="center"/>
      <protection hidden="1"/>
    </xf>
    <xf numFmtId="0" fontId="67" fillId="3" borderId="187" xfId="0" applyFont="1" applyFill="1" applyBorder="1" applyAlignment="1" applyProtection="1">
      <alignment horizontal="center" vertical="center" textRotation="90" wrapText="1"/>
      <protection hidden="1"/>
    </xf>
    <xf numFmtId="0" fontId="171" fillId="3" borderId="187" xfId="0" applyFont="1" applyFill="1" applyBorder="1" applyAlignment="1" applyProtection="1">
      <alignment horizontal="center" vertical="center" textRotation="90" wrapText="1"/>
      <protection hidden="1"/>
    </xf>
    <xf numFmtId="0" fontId="54" fillId="24" borderId="187" xfId="0" applyFont="1" applyFill="1" applyBorder="1" applyAlignment="1" applyProtection="1">
      <alignment horizontal="center" vertical="center" wrapText="1"/>
      <protection hidden="1"/>
    </xf>
    <xf numFmtId="0" fontId="57" fillId="24" borderId="187" xfId="0" applyFont="1" applyFill="1" applyBorder="1" applyAlignment="1" applyProtection="1">
      <alignment horizontal="center" vertical="center" wrapText="1"/>
      <protection hidden="1"/>
    </xf>
    <xf numFmtId="0" fontId="55" fillId="24" borderId="187" xfId="0" applyFont="1" applyFill="1" applyBorder="1" applyAlignment="1" applyProtection="1">
      <alignment horizontal="center" vertical="center" wrapText="1"/>
      <protection hidden="1"/>
    </xf>
    <xf numFmtId="0" fontId="58" fillId="24" borderId="187" xfId="0" applyFont="1" applyFill="1" applyBorder="1" applyAlignment="1" applyProtection="1">
      <alignment horizontal="center" vertical="center" wrapText="1"/>
      <protection hidden="1"/>
    </xf>
    <xf numFmtId="0" fontId="10" fillId="24" borderId="187" xfId="0" applyFont="1" applyFill="1" applyBorder="1" applyAlignment="1" applyProtection="1">
      <alignment horizontal="center"/>
      <protection hidden="1"/>
    </xf>
    <xf numFmtId="0" fontId="118" fillId="0" borderId="187" xfId="0" applyFont="1" applyFill="1" applyBorder="1" applyAlignment="1" applyProtection="1">
      <alignment horizontal="center" vertical="center" wrapText="1"/>
      <protection hidden="1"/>
    </xf>
    <xf numFmtId="0" fontId="119" fillId="0" borderId="187" xfId="0" applyFont="1" applyFill="1" applyBorder="1" applyAlignment="1" applyProtection="1">
      <alignment horizontal="center" vertical="center" wrapText="1"/>
      <protection hidden="1"/>
    </xf>
    <xf numFmtId="0" fontId="120" fillId="0" borderId="187" xfId="0" applyFont="1" applyFill="1" applyBorder="1" applyAlignment="1" applyProtection="1">
      <alignment horizontal="center" vertical="center" wrapText="1"/>
      <protection hidden="1"/>
    </xf>
    <xf numFmtId="164" fontId="119" fillId="0" borderId="187" xfId="0" applyNumberFormat="1" applyFont="1" applyFill="1" applyBorder="1" applyAlignment="1" applyProtection="1">
      <alignment horizontal="center" vertical="center" wrapText="1"/>
      <protection hidden="1"/>
    </xf>
    <xf numFmtId="0" fontId="121" fillId="0" borderId="187" xfId="0" applyFont="1" applyFill="1" applyBorder="1" applyAlignment="1" applyProtection="1">
      <alignment horizontal="left" vertical="center" wrapText="1"/>
      <protection hidden="1"/>
    </xf>
    <xf numFmtId="0" fontId="121" fillId="0" borderId="187" xfId="0" applyFont="1" applyFill="1" applyBorder="1" applyAlignment="1" applyProtection="1">
      <alignment horizontal="center" vertical="center" wrapText="1"/>
      <protection hidden="1"/>
    </xf>
    <xf numFmtId="0" fontId="121" fillId="0" borderId="193" xfId="0" applyFont="1" applyFill="1" applyBorder="1" applyAlignment="1" applyProtection="1">
      <alignment horizontal="center" vertical="center" wrapText="1"/>
      <protection hidden="1"/>
    </xf>
    <xf numFmtId="0" fontId="54" fillId="3" borderId="187" xfId="0" applyFont="1" applyFill="1" applyBorder="1" applyAlignment="1" applyProtection="1">
      <alignment horizontal="center" vertical="center" wrapText="1"/>
      <protection hidden="1"/>
    </xf>
    <xf numFmtId="0" fontId="57" fillId="3" borderId="187" xfId="0" applyFont="1" applyFill="1" applyBorder="1" applyAlignment="1" applyProtection="1">
      <alignment horizontal="center" vertical="center" wrapText="1"/>
      <protection hidden="1"/>
    </xf>
    <xf numFmtId="0" fontId="55" fillId="3" borderId="187" xfId="0" applyFont="1" applyFill="1" applyBorder="1" applyAlignment="1" applyProtection="1">
      <alignment horizontal="center" vertical="center" wrapText="1"/>
      <protection hidden="1"/>
    </xf>
    <xf numFmtId="0" fontId="3" fillId="3" borderId="187" xfId="0" applyFont="1" applyFill="1" applyBorder="1" applyAlignment="1" applyProtection="1">
      <alignment horizontal="center" vertical="center"/>
      <protection hidden="1"/>
    </xf>
    <xf numFmtId="0" fontId="58" fillId="3" borderId="187" xfId="0" applyFont="1" applyFill="1" applyBorder="1" applyAlignment="1" applyProtection="1">
      <alignment horizontal="center" vertical="center" wrapText="1"/>
      <protection hidden="1"/>
    </xf>
    <xf numFmtId="0" fontId="72" fillId="3" borderId="187" xfId="0" applyFont="1" applyFill="1" applyBorder="1" applyAlignment="1" applyProtection="1">
      <alignment horizontal="center" vertical="center" wrapText="1"/>
      <protection hidden="1"/>
    </xf>
    <xf numFmtId="0" fontId="36" fillId="3" borderId="187" xfId="0" applyFont="1" applyFill="1" applyBorder="1" applyAlignment="1" applyProtection="1">
      <alignment horizontal="center" vertical="center"/>
      <protection hidden="1"/>
    </xf>
    <xf numFmtId="0" fontId="35" fillId="0" borderId="0" xfId="0" applyFont="1" applyBorder="1" applyAlignment="1" applyProtection="1">
      <alignment horizontal="right" vertical="center"/>
      <protection hidden="1"/>
    </xf>
    <xf numFmtId="0" fontId="156" fillId="0" borderId="0" xfId="0" applyFont="1" applyBorder="1" applyAlignment="1" applyProtection="1">
      <alignment horizontal="left" vertical="center"/>
      <protection hidden="1"/>
    </xf>
    <xf numFmtId="0" fontId="118" fillId="0" borderId="0" xfId="0" applyFont="1" applyFill="1" applyBorder="1" applyAlignment="1" applyProtection="1">
      <alignment vertical="center" wrapText="1"/>
      <protection hidden="1"/>
    </xf>
    <xf numFmtId="0" fontId="175" fillId="0" borderId="0" xfId="0" applyFont="1" applyFill="1" applyBorder="1" applyAlignment="1" applyProtection="1">
      <alignment vertical="center" wrapText="1"/>
      <protection hidden="1"/>
    </xf>
    <xf numFmtId="0" fontId="154" fillId="3" borderId="0" xfId="0" applyFont="1" applyFill="1" applyBorder="1" applyAlignment="1" applyProtection="1">
      <alignment vertical="center" wrapText="1"/>
      <protection hidden="1"/>
    </xf>
    <xf numFmtId="0" fontId="55" fillId="3" borderId="0" xfId="0" applyFont="1" applyFill="1" applyBorder="1" applyAlignment="1" applyProtection="1">
      <alignment horizontal="center" vertical="center" wrapText="1"/>
      <protection hidden="1"/>
    </xf>
    <xf numFmtId="0" fontId="81" fillId="3" borderId="0" xfId="0" applyFont="1" applyFill="1" applyBorder="1" applyAlignment="1" applyProtection="1">
      <alignment vertical="center" wrapText="1"/>
      <protection hidden="1"/>
    </xf>
    <xf numFmtId="0" fontId="72" fillId="3" borderId="0" xfId="0" applyFont="1" applyFill="1" applyBorder="1" applyAlignment="1" applyProtection="1">
      <alignment horizontal="center" vertical="center" wrapText="1"/>
      <protection hidden="1"/>
    </xf>
    <xf numFmtId="0" fontId="176" fillId="3" borderId="0" xfId="0" applyFont="1" applyFill="1" applyBorder="1" applyAlignment="1" applyProtection="1">
      <alignment vertical="center" wrapText="1"/>
      <protection hidden="1"/>
    </xf>
    <xf numFmtId="0" fontId="118" fillId="0" borderId="186" xfId="0" applyFont="1" applyFill="1" applyBorder="1" applyAlignment="1" applyProtection="1">
      <alignment horizontal="center" vertical="center" wrapText="1"/>
      <protection hidden="1"/>
    </xf>
    <xf numFmtId="0" fontId="119" fillId="0" borderId="186" xfId="0" applyFont="1" applyFill="1" applyBorder="1" applyAlignment="1" applyProtection="1">
      <alignment horizontal="center" vertical="center" wrapText="1"/>
      <protection hidden="1"/>
    </xf>
    <xf numFmtId="0" fontId="120" fillId="0" borderId="186" xfId="0" applyFont="1" applyFill="1" applyBorder="1" applyAlignment="1" applyProtection="1">
      <alignment horizontal="center" vertical="center" wrapText="1"/>
      <protection hidden="1"/>
    </xf>
    <xf numFmtId="164" fontId="119" fillId="0" borderId="186" xfId="0" applyNumberFormat="1" applyFont="1" applyFill="1" applyBorder="1" applyAlignment="1" applyProtection="1">
      <alignment horizontal="center" vertical="center" wrapText="1"/>
      <protection hidden="1"/>
    </xf>
    <xf numFmtId="0" fontId="121" fillId="0" borderId="186" xfId="0" applyFont="1" applyFill="1" applyBorder="1" applyAlignment="1" applyProtection="1">
      <alignment horizontal="left" vertical="center" wrapText="1"/>
      <protection hidden="1"/>
    </xf>
    <xf numFmtId="0" fontId="121" fillId="0" borderId="186" xfId="0" applyFont="1" applyFill="1" applyBorder="1" applyAlignment="1" applyProtection="1">
      <alignment horizontal="center" vertical="center" wrapText="1"/>
      <protection hidden="1"/>
    </xf>
    <xf numFmtId="0" fontId="121" fillId="0" borderId="188" xfId="0" applyFont="1" applyFill="1" applyBorder="1" applyAlignment="1" applyProtection="1">
      <alignment horizontal="center" vertical="center" wrapText="1"/>
      <protection hidden="1"/>
    </xf>
    <xf numFmtId="0" fontId="55" fillId="3" borderId="186" xfId="0" applyFont="1" applyFill="1" applyBorder="1" applyAlignment="1" applyProtection="1">
      <alignment horizontal="center" vertical="center" wrapText="1"/>
      <protection hidden="1"/>
    </xf>
    <xf numFmtId="0" fontId="3" fillId="3" borderId="186" xfId="0" applyFont="1" applyFill="1" applyBorder="1" applyAlignment="1" applyProtection="1">
      <alignment horizontal="center" vertical="center"/>
      <protection hidden="1"/>
    </xf>
    <xf numFmtId="0" fontId="58" fillId="3" borderId="186" xfId="0" applyFont="1" applyFill="1" applyBorder="1" applyAlignment="1" applyProtection="1">
      <alignment horizontal="center" vertical="center" wrapText="1"/>
      <protection hidden="1"/>
    </xf>
    <xf numFmtId="0" fontId="72" fillId="3" borderId="186" xfId="0" applyFont="1" applyFill="1" applyBorder="1" applyAlignment="1" applyProtection="1">
      <alignment horizontal="center" vertical="center" wrapText="1"/>
      <protection hidden="1"/>
    </xf>
    <xf numFmtId="165" fontId="175" fillId="0" borderId="0" xfId="0" applyNumberFormat="1" applyFont="1" applyFill="1" applyBorder="1" applyAlignment="1" applyProtection="1">
      <alignment vertical="center" wrapText="1"/>
      <protection hidden="1"/>
    </xf>
    <xf numFmtId="0" fontId="118" fillId="0" borderId="188" xfId="0" applyFont="1" applyFill="1" applyBorder="1" applyAlignment="1" applyProtection="1">
      <alignment vertical="center" wrapText="1"/>
      <protection hidden="1"/>
    </xf>
    <xf numFmtId="0" fontId="118" fillId="0" borderId="195" xfId="0" applyFont="1" applyFill="1" applyBorder="1" applyAlignment="1" applyProtection="1">
      <alignment vertical="center" wrapText="1"/>
      <protection hidden="1"/>
    </xf>
    <xf numFmtId="0" fontId="118" fillId="0" borderId="190" xfId="0" applyFont="1" applyFill="1" applyBorder="1" applyAlignment="1" applyProtection="1">
      <alignment vertical="center" wrapText="1"/>
      <protection hidden="1"/>
    </xf>
    <xf numFmtId="0" fontId="175" fillId="0" borderId="190" xfId="0" applyFont="1" applyFill="1" applyBorder="1" applyAlignment="1" applyProtection="1">
      <alignment vertical="center" wrapText="1"/>
      <protection hidden="1"/>
    </xf>
    <xf numFmtId="0" fontId="154" fillId="3" borderId="190" xfId="0" applyFont="1" applyFill="1" applyBorder="1" applyAlignment="1" applyProtection="1">
      <alignment vertical="center" wrapText="1"/>
      <protection hidden="1"/>
    </xf>
    <xf numFmtId="165" fontId="175" fillId="0" borderId="190" xfId="0" applyNumberFormat="1" applyFont="1" applyFill="1" applyBorder="1" applyAlignment="1" applyProtection="1">
      <alignment vertical="center" wrapText="1"/>
      <protection hidden="1"/>
    </xf>
    <xf numFmtId="0" fontId="154" fillId="3" borderId="192" xfId="0" applyFont="1" applyFill="1" applyBorder="1" applyAlignment="1" applyProtection="1">
      <alignment vertical="center" wrapText="1"/>
      <protection hidden="1"/>
    </xf>
    <xf numFmtId="0" fontId="154" fillId="3" borderId="197" xfId="0" applyFont="1" applyFill="1" applyBorder="1" applyAlignment="1" applyProtection="1">
      <alignment vertical="center" wrapText="1"/>
      <protection hidden="1"/>
    </xf>
    <xf numFmtId="164" fontId="177" fillId="27" borderId="0" xfId="0" applyNumberFormat="1" applyFont="1" applyFill="1" applyAlignment="1" applyProtection="1">
      <alignment horizontal="left" vertical="top" wrapText="1"/>
      <protection hidden="1"/>
    </xf>
    <xf numFmtId="0" fontId="30" fillId="0" borderId="0" xfId="2" applyAlignment="1" applyProtection="1"/>
    <xf numFmtId="0" fontId="31" fillId="0" borderId="0" xfId="2" applyFont="1" applyAlignment="1" applyProtection="1">
      <alignment horizontal="center" vertical="center"/>
    </xf>
    <xf numFmtId="0" fontId="27" fillId="0" borderId="0" xfId="0" applyFont="1" applyAlignment="1">
      <alignment horizontal="center" vertical="center"/>
    </xf>
    <xf numFmtId="0" fontId="52" fillId="45" borderId="152" xfId="0" applyFont="1" applyFill="1" applyBorder="1" applyAlignment="1">
      <alignment horizontal="center" vertical="center" wrapText="1"/>
    </xf>
    <xf numFmtId="0" fontId="52" fillId="45" borderId="153" xfId="0" applyFont="1" applyFill="1" applyBorder="1" applyAlignment="1">
      <alignment horizontal="center" vertical="center" wrapText="1"/>
    </xf>
    <xf numFmtId="0" fontId="52" fillId="45" borderId="154" xfId="0" applyFont="1" applyFill="1" applyBorder="1" applyAlignment="1">
      <alignment horizontal="center" vertical="center" wrapText="1"/>
    </xf>
    <xf numFmtId="0" fontId="52" fillId="45" borderId="155" xfId="0" applyFont="1" applyFill="1" applyBorder="1" applyAlignment="1">
      <alignment horizontal="center" vertical="center" wrapText="1"/>
    </xf>
    <xf numFmtId="0" fontId="52" fillId="45" borderId="0" xfId="0" applyFont="1" applyFill="1" applyBorder="1" applyAlignment="1">
      <alignment horizontal="center" vertical="center" wrapText="1"/>
    </xf>
    <xf numFmtId="0" fontId="52" fillId="45" borderId="156" xfId="0" applyFont="1" applyFill="1" applyBorder="1" applyAlignment="1">
      <alignment horizontal="center" vertical="center" wrapText="1"/>
    </xf>
    <xf numFmtId="0" fontId="52" fillId="45" borderId="157" xfId="0" applyFont="1" applyFill="1" applyBorder="1" applyAlignment="1">
      <alignment horizontal="center" vertical="center" wrapText="1"/>
    </xf>
    <xf numFmtId="0" fontId="52" fillId="45" borderId="158" xfId="0" applyFont="1" applyFill="1" applyBorder="1" applyAlignment="1">
      <alignment horizontal="center" vertical="center" wrapText="1"/>
    </xf>
    <xf numFmtId="0" fontId="52" fillId="45" borderId="159"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43" xfId="0" applyFont="1" applyFill="1" applyBorder="1" applyAlignment="1">
      <alignment horizontal="center" vertical="center" wrapText="1"/>
    </xf>
    <xf numFmtId="0" fontId="28" fillId="22" borderId="39" xfId="0" applyFont="1" applyFill="1" applyBorder="1" applyAlignment="1">
      <alignment horizontal="center" vertical="center" wrapText="1"/>
    </xf>
    <xf numFmtId="0" fontId="163" fillId="0" borderId="0" xfId="0" applyFont="1" applyAlignment="1">
      <alignment horizontal="center"/>
    </xf>
    <xf numFmtId="0" fontId="32" fillId="0" borderId="0" xfId="2" applyFont="1" applyAlignment="1" applyProtection="1">
      <alignment horizontal="center" vertical="center"/>
    </xf>
    <xf numFmtId="0" fontId="6" fillId="0" borderId="0" xfId="0" applyFont="1" applyAlignment="1">
      <alignment horizontal="center" vertical="center"/>
    </xf>
    <xf numFmtId="0" fontId="4" fillId="0" borderId="132" xfId="0" applyFont="1" applyBorder="1" applyAlignment="1">
      <alignment horizontal="center" vertical="center" wrapText="1"/>
    </xf>
    <xf numFmtId="0" fontId="37" fillId="0" borderId="31" xfId="0" applyFont="1" applyBorder="1" applyAlignment="1">
      <alignment horizontal="left" vertical="center" wrapText="1"/>
    </xf>
    <xf numFmtId="0" fontId="37" fillId="0" borderId="30" xfId="0" applyFont="1" applyBorder="1" applyAlignment="1">
      <alignment horizontal="left"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9"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8" xfId="0" applyFont="1" applyBorder="1" applyAlignment="1">
      <alignment horizontal="center" vertical="center" wrapText="1"/>
    </xf>
    <xf numFmtId="0" fontId="4" fillId="0" borderId="36"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150" xfId="0" applyFont="1" applyBorder="1" applyAlignment="1">
      <alignment horizontal="center" vertical="center" wrapText="1"/>
    </xf>
    <xf numFmtId="0" fontId="9" fillId="0" borderId="151" xfId="0" applyFont="1" applyBorder="1" applyAlignment="1">
      <alignment horizontal="center" vertical="center" wrapText="1"/>
    </xf>
    <xf numFmtId="0" fontId="9" fillId="21" borderId="27"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29" fillId="0" borderId="0" xfId="0" applyFont="1" applyAlignment="1">
      <alignment horizontal="center" vertical="center"/>
    </xf>
    <xf numFmtId="0" fontId="20" fillId="0" borderId="31" xfId="0" applyFont="1" applyBorder="1" applyAlignment="1">
      <alignment horizontal="center" vertical="center" wrapText="1"/>
    </xf>
    <xf numFmtId="0" fontId="20" fillId="0" borderId="30" xfId="0" applyFont="1" applyBorder="1" applyAlignment="1">
      <alignment horizontal="center" vertical="center" wrapText="1"/>
    </xf>
    <xf numFmtId="0" fontId="27" fillId="0" borderId="27" xfId="0" applyFont="1" applyBorder="1" applyAlignment="1">
      <alignment horizontal="left" vertical="center" wrapText="1"/>
    </xf>
    <xf numFmtId="0" fontId="27" fillId="0" borderId="0" xfId="0" applyFont="1" applyBorder="1" applyAlignment="1">
      <alignment horizontal="left" vertical="center" wrapText="1"/>
    </xf>
    <xf numFmtId="0" fontId="36" fillId="0" borderId="42" xfId="0" applyFont="1" applyBorder="1" applyAlignment="1">
      <alignment horizontal="left" vertical="center" wrapText="1"/>
    </xf>
    <xf numFmtId="0" fontId="36" fillId="0" borderId="43" xfId="0" applyFont="1" applyBorder="1" applyAlignment="1">
      <alignment horizontal="left" vertical="center" wrapText="1"/>
    </xf>
    <xf numFmtId="0" fontId="4" fillId="0" borderId="31" xfId="0" applyFont="1" applyBorder="1" applyAlignment="1">
      <alignment horizontal="center" vertical="center" wrapText="1"/>
    </xf>
    <xf numFmtId="0" fontId="4" fillId="0" borderId="30" xfId="0" applyFont="1" applyBorder="1" applyAlignment="1">
      <alignment horizontal="center" vertical="center" wrapText="1"/>
    </xf>
    <xf numFmtId="0" fontId="160" fillId="0" borderId="0" xfId="0" applyFont="1" applyAlignment="1">
      <alignment horizontal="center"/>
    </xf>
    <xf numFmtId="164" fontId="51" fillId="0" borderId="158" xfId="0" applyNumberFormat="1" applyFont="1" applyBorder="1" applyAlignment="1">
      <alignment horizontal="center" vertical="top"/>
    </xf>
    <xf numFmtId="0" fontId="10" fillId="16" borderId="0" xfId="0" applyFont="1" applyFill="1" applyAlignment="1">
      <alignment horizontal="center" vertical="center"/>
    </xf>
    <xf numFmtId="0" fontId="4" fillId="0" borderId="27"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1" fillId="0" borderId="0" xfId="2" applyFont="1" applyAlignment="1" applyProtection="1">
      <alignment horizontal="center"/>
    </xf>
    <xf numFmtId="0" fontId="10" fillId="28" borderId="162" xfId="0" applyFont="1" applyFill="1" applyBorder="1" applyAlignment="1" applyProtection="1">
      <alignment horizontal="left" vertical="center"/>
      <protection locked="0"/>
    </xf>
    <xf numFmtId="0" fontId="10" fillId="28" borderId="163" xfId="0" applyFont="1" applyFill="1" applyBorder="1" applyAlignment="1" applyProtection="1">
      <alignment horizontal="left" vertical="center"/>
      <protection locked="0"/>
    </xf>
    <xf numFmtId="0" fontId="10" fillId="28" borderId="32" xfId="0" applyFont="1" applyFill="1" applyBorder="1" applyAlignment="1" applyProtection="1">
      <alignment horizontal="left" vertical="center"/>
      <protection locked="0"/>
    </xf>
    <xf numFmtId="0" fontId="10" fillId="28" borderId="165" xfId="0" applyFont="1" applyFill="1" applyBorder="1" applyAlignment="1" applyProtection="1">
      <alignment horizontal="left" vertical="center"/>
      <protection locked="0"/>
    </xf>
    <xf numFmtId="0" fontId="10" fillId="28" borderId="167" xfId="0" applyFont="1" applyFill="1" applyBorder="1" applyAlignment="1" applyProtection="1">
      <alignment horizontal="left" vertical="center"/>
      <protection locked="0"/>
    </xf>
    <xf numFmtId="0" fontId="10" fillId="28" borderId="168" xfId="0" applyFont="1" applyFill="1" applyBorder="1" applyAlignment="1" applyProtection="1">
      <alignment horizontal="left" vertical="center"/>
      <protection locked="0"/>
    </xf>
    <xf numFmtId="0" fontId="6" fillId="42" borderId="169" xfId="0" applyFont="1" applyFill="1" applyBorder="1" applyAlignment="1" applyProtection="1">
      <alignment horizontal="center" vertical="center"/>
      <protection hidden="1"/>
    </xf>
    <xf numFmtId="0" fontId="6" fillId="42" borderId="171" xfId="0" applyFont="1" applyFill="1" applyBorder="1" applyAlignment="1" applyProtection="1">
      <alignment horizontal="center" vertical="center"/>
      <protection hidden="1"/>
    </xf>
    <xf numFmtId="0" fontId="0" fillId="41" borderId="0" xfId="0" applyFill="1" applyAlignment="1" applyProtection="1">
      <alignment horizontal="center"/>
      <protection hidden="1"/>
    </xf>
    <xf numFmtId="0" fontId="2" fillId="43" borderId="145" xfId="0" applyFont="1" applyFill="1" applyBorder="1" applyAlignment="1" applyProtection="1">
      <alignment horizontal="center" vertical="center"/>
      <protection hidden="1"/>
    </xf>
    <xf numFmtId="0" fontId="2" fillId="43" borderId="144" xfId="0" applyFont="1" applyFill="1" applyBorder="1" applyAlignment="1" applyProtection="1">
      <alignment horizontal="center" vertical="center"/>
      <protection hidden="1"/>
    </xf>
    <xf numFmtId="0" fontId="158" fillId="11" borderId="174" xfId="0" applyFont="1" applyFill="1" applyBorder="1" applyAlignment="1" applyProtection="1">
      <alignment horizontal="center" vertical="center"/>
      <protection hidden="1"/>
    </xf>
    <xf numFmtId="0" fontId="158" fillId="11" borderId="173" xfId="0" applyFont="1" applyFill="1" applyBorder="1" applyAlignment="1" applyProtection="1">
      <alignment horizontal="center" vertical="center"/>
      <protection hidden="1"/>
    </xf>
    <xf numFmtId="0" fontId="159" fillId="11" borderId="174" xfId="2" applyFont="1" applyFill="1" applyBorder="1" applyAlignment="1" applyProtection="1">
      <alignment horizontal="center" vertical="center"/>
      <protection hidden="1"/>
    </xf>
    <xf numFmtId="0" fontId="159" fillId="11" borderId="175" xfId="2" applyFont="1" applyFill="1" applyBorder="1" applyAlignment="1" applyProtection="1">
      <alignment horizontal="center" vertical="center"/>
      <protection hidden="1"/>
    </xf>
    <xf numFmtId="0" fontId="12" fillId="11" borderId="172" xfId="0" applyFont="1" applyFill="1" applyBorder="1" applyAlignment="1" applyProtection="1">
      <alignment horizontal="center" vertical="center"/>
      <protection hidden="1"/>
    </xf>
    <xf numFmtId="0" fontId="12" fillId="11" borderId="173" xfId="0" applyFont="1" applyFill="1" applyBorder="1" applyAlignment="1" applyProtection="1">
      <alignment horizontal="center" vertical="center"/>
      <protection hidden="1"/>
    </xf>
    <xf numFmtId="0" fontId="157" fillId="11" borderId="174" xfId="0" applyFont="1" applyFill="1" applyBorder="1" applyAlignment="1" applyProtection="1">
      <alignment horizontal="center" vertical="center"/>
      <protection hidden="1"/>
    </xf>
    <xf numFmtId="0" fontId="157" fillId="11" borderId="173" xfId="0" applyFont="1" applyFill="1" applyBorder="1" applyAlignment="1" applyProtection="1">
      <alignment horizontal="center" vertical="center"/>
      <protection hidden="1"/>
    </xf>
    <xf numFmtId="0" fontId="160" fillId="11" borderId="174" xfId="0" applyFont="1" applyFill="1" applyBorder="1" applyAlignment="1" applyProtection="1">
      <alignment horizontal="center" vertical="center"/>
      <protection hidden="1"/>
    </xf>
    <xf numFmtId="0" fontId="160" fillId="11" borderId="17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1" fillId="22" borderId="169" xfId="0" applyFont="1" applyFill="1" applyBorder="1" applyAlignment="1">
      <alignment horizontal="center" vertical="center" wrapText="1"/>
    </xf>
    <xf numFmtId="0" fontId="51" fillId="22" borderId="170" xfId="0" applyFont="1" applyFill="1" applyBorder="1" applyAlignment="1">
      <alignment horizontal="center" vertical="center" wrapText="1"/>
    </xf>
    <xf numFmtId="0" fontId="51" fillId="22" borderId="171" xfId="0" applyFont="1" applyFill="1" applyBorder="1" applyAlignment="1">
      <alignment horizontal="center" vertical="center" wrapText="1"/>
    </xf>
    <xf numFmtId="0" fontId="7" fillId="22" borderId="13" xfId="0" applyFont="1" applyFill="1" applyBorder="1" applyAlignment="1" applyProtection="1">
      <alignment horizontal="center" vertical="center" wrapText="1"/>
      <protection locked="0"/>
    </xf>
    <xf numFmtId="0" fontId="7" fillId="22" borderId="16" xfId="0" applyFont="1" applyFill="1" applyBorder="1" applyAlignment="1" applyProtection="1">
      <alignment horizontal="center" vertical="center" wrapText="1"/>
      <protection locked="0"/>
    </xf>
    <xf numFmtId="0" fontId="7" fillId="22" borderId="17" xfId="0" applyFont="1" applyFill="1" applyBorder="1" applyAlignment="1" applyProtection="1">
      <alignment horizontal="center" vertical="center" wrapText="1"/>
      <protection locked="0"/>
    </xf>
    <xf numFmtId="0" fontId="4" fillId="35" borderId="15" xfId="0" applyFont="1" applyFill="1" applyBorder="1" applyAlignment="1" applyProtection="1">
      <alignment horizontal="center" vertical="center" wrapText="1"/>
      <protection locked="0"/>
    </xf>
    <xf numFmtId="0" fontId="4" fillId="35" borderId="17"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40" xfId="0" applyFont="1" applyFill="1" applyBorder="1" applyAlignment="1" applyProtection="1">
      <alignment horizontal="center" vertical="center" wrapText="1"/>
      <protection hidden="1"/>
    </xf>
    <xf numFmtId="0" fontId="16" fillId="5" borderId="13" xfId="0" applyFont="1" applyFill="1" applyBorder="1" applyAlignment="1" applyProtection="1">
      <alignment horizontal="center" vertical="center" textRotation="90"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textRotation="90" wrapText="1"/>
      <protection hidden="1"/>
    </xf>
    <xf numFmtId="0" fontId="10" fillId="2" borderId="182" xfId="0" applyFont="1" applyFill="1" applyBorder="1" applyAlignment="1" applyProtection="1">
      <alignment horizontal="center" vertical="center" wrapText="1"/>
      <protection hidden="1"/>
    </xf>
    <xf numFmtId="0" fontId="10" fillId="2" borderId="181" xfId="0" applyFont="1" applyFill="1" applyBorder="1" applyAlignment="1" applyProtection="1">
      <alignment horizontal="center" vertical="center" wrapText="1"/>
      <protection hidden="1"/>
    </xf>
    <xf numFmtId="0" fontId="10" fillId="29" borderId="182" xfId="0" applyFont="1" applyFill="1" applyBorder="1" applyAlignment="1" applyProtection="1">
      <alignment horizontal="center" vertical="center" wrapText="1"/>
      <protection hidden="1"/>
    </xf>
    <xf numFmtId="0" fontId="10" fillId="29" borderId="40"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 borderId="41"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1"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textRotation="90"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4" fillId="35" borderId="16" xfId="0" applyFont="1" applyFill="1" applyBorder="1" applyAlignment="1" applyProtection="1">
      <alignment horizontal="center" vertical="center" wrapText="1"/>
      <protection locked="0"/>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7" fillId="22" borderId="17"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40" xfId="0" applyFont="1" applyFill="1" applyBorder="1" applyAlignment="1" applyProtection="1">
      <alignment horizontal="center" vertical="center" wrapText="1"/>
      <protection hidden="1"/>
    </xf>
    <xf numFmtId="0" fontId="145" fillId="13" borderId="44" xfId="0" applyFont="1" applyFill="1" applyBorder="1" applyAlignment="1" applyProtection="1">
      <alignment horizontal="right" vertical="center" wrapText="1"/>
      <protection hidden="1"/>
    </xf>
    <xf numFmtId="0" fontId="145" fillId="13" borderId="45" xfId="0" applyFont="1" applyFill="1" applyBorder="1" applyAlignment="1" applyProtection="1">
      <alignment horizontal="right" vertical="center" wrapText="1"/>
      <protection hidden="1"/>
    </xf>
    <xf numFmtId="0" fontId="15" fillId="13" borderId="45" xfId="0" applyFont="1" applyFill="1" applyBorder="1" applyAlignment="1" applyProtection="1">
      <alignment horizontal="left" vertical="center" wrapText="1"/>
      <protection hidden="1"/>
    </xf>
    <xf numFmtId="0" fontId="142" fillId="20" borderId="176" xfId="1"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16" fillId="32" borderId="15"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40"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10" fillId="31" borderId="15"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177" xfId="0" applyFont="1" applyFill="1" applyBorder="1" applyAlignment="1" applyProtection="1">
      <alignment horizontal="center" vertical="center" wrapText="1"/>
      <protection hidden="1"/>
    </xf>
    <xf numFmtId="0" fontId="11" fillId="14" borderId="178" xfId="0" applyFont="1" applyFill="1" applyBorder="1" applyAlignment="1" applyProtection="1">
      <alignment horizontal="center" vertical="center" wrapText="1"/>
      <protection hidden="1"/>
    </xf>
    <xf numFmtId="0" fontId="10" fillId="30" borderId="15"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6" fillId="15" borderId="180" xfId="0" applyFont="1" applyFill="1" applyBorder="1" applyAlignment="1" applyProtection="1">
      <alignment horizontal="center" vertical="center" wrapText="1"/>
      <protection locked="0"/>
    </xf>
    <xf numFmtId="0" fontId="6" fillId="15" borderId="181" xfId="0" applyFont="1" applyFill="1" applyBorder="1" applyAlignment="1" applyProtection="1">
      <alignment horizontal="center" vertical="center" wrapText="1"/>
      <protection locked="0"/>
    </xf>
    <xf numFmtId="0" fontId="10" fillId="9" borderId="183" xfId="0" applyFont="1" applyFill="1" applyBorder="1" applyAlignment="1" applyProtection="1">
      <alignment horizontal="center" vertical="center" wrapText="1"/>
      <protection hidden="1"/>
    </xf>
    <xf numFmtId="0" fontId="10" fillId="9" borderId="184" xfId="0" applyFont="1" applyFill="1" applyBorder="1" applyAlignment="1" applyProtection="1">
      <alignment horizontal="center" vertical="center" wrapText="1"/>
      <protection hidden="1"/>
    </xf>
    <xf numFmtId="0" fontId="10" fillId="9" borderId="185" xfId="0" applyFont="1" applyFill="1" applyBorder="1" applyAlignment="1" applyProtection="1">
      <alignment horizontal="center" vertical="center" wrapText="1"/>
      <protection hidden="1"/>
    </xf>
    <xf numFmtId="0" fontId="10" fillId="9" borderId="177" xfId="0" applyFont="1" applyFill="1" applyBorder="1" applyAlignment="1" applyProtection="1">
      <alignment horizontal="center" vertical="center" wrapText="1"/>
      <protection hidden="1"/>
    </xf>
    <xf numFmtId="0" fontId="10" fillId="9" borderId="178" xfId="0" applyFont="1" applyFill="1" applyBorder="1" applyAlignment="1" applyProtection="1">
      <alignment horizontal="center" vertical="center" wrapText="1"/>
      <protection hidden="1"/>
    </xf>
    <xf numFmtId="0" fontId="10" fillId="9" borderId="179" xfId="0" applyFont="1" applyFill="1" applyBorder="1" applyAlignment="1" applyProtection="1">
      <alignment horizontal="center" vertical="center" wrapText="1"/>
      <protection hidden="1"/>
    </xf>
    <xf numFmtId="0" fontId="10" fillId="23" borderId="183" xfId="0" applyFont="1" applyFill="1" applyBorder="1" applyAlignment="1" applyProtection="1">
      <alignment horizontal="center" vertical="center" wrapText="1"/>
      <protection hidden="1"/>
    </xf>
    <xf numFmtId="0" fontId="10" fillId="23" borderId="184" xfId="0" applyFont="1" applyFill="1" applyBorder="1" applyAlignment="1" applyProtection="1">
      <alignment horizontal="center" vertical="center" wrapText="1"/>
      <protection hidden="1"/>
    </xf>
    <xf numFmtId="0" fontId="10" fillId="23" borderId="185" xfId="0" applyFont="1" applyFill="1" applyBorder="1" applyAlignment="1" applyProtection="1">
      <alignment horizontal="center" vertical="center" wrapText="1"/>
      <protection hidden="1"/>
    </xf>
    <xf numFmtId="0" fontId="10" fillId="23" borderId="177" xfId="0" applyFont="1" applyFill="1" applyBorder="1" applyAlignment="1" applyProtection="1">
      <alignment horizontal="center" vertical="center" wrapText="1"/>
      <protection hidden="1"/>
    </xf>
    <xf numFmtId="0" fontId="10" fillId="23" borderId="178" xfId="0" applyFont="1" applyFill="1" applyBorder="1" applyAlignment="1" applyProtection="1">
      <alignment horizontal="center" vertical="center" wrapText="1"/>
      <protection hidden="1"/>
    </xf>
    <xf numFmtId="0" fontId="10" fillId="23" borderId="179" xfId="0" applyFont="1" applyFill="1" applyBorder="1" applyAlignment="1" applyProtection="1">
      <alignment horizontal="center" vertical="center" wrapText="1"/>
      <protection hidden="1"/>
    </xf>
    <xf numFmtId="0" fontId="10" fillId="29" borderId="15" xfId="0" applyFont="1" applyFill="1" applyBorder="1" applyAlignment="1" applyProtection="1">
      <alignment horizontal="center" vertical="center" wrapText="1"/>
      <protection hidden="1"/>
    </xf>
    <xf numFmtId="0" fontId="4" fillId="6" borderId="182" xfId="0" applyFont="1" applyFill="1" applyBorder="1" applyAlignment="1" applyProtection="1">
      <alignment horizontal="center" vertical="center" wrapText="1"/>
      <protection hidden="1"/>
    </xf>
    <xf numFmtId="0" fontId="4" fillId="6" borderId="181" xfId="0" applyFont="1" applyFill="1" applyBorder="1" applyAlignment="1" applyProtection="1">
      <alignment horizontal="center" vertical="center" wrapText="1"/>
      <protection hidden="1"/>
    </xf>
    <xf numFmtId="0" fontId="10" fillId="31" borderId="182" xfId="0" applyFont="1" applyFill="1" applyBorder="1" applyAlignment="1" applyProtection="1">
      <alignment horizontal="center" vertical="center" wrapText="1"/>
      <protection hidden="1"/>
    </xf>
    <xf numFmtId="0" fontId="10" fillId="31" borderId="40" xfId="0" applyFont="1" applyFill="1" applyBorder="1" applyAlignment="1" applyProtection="1">
      <alignment horizontal="center" vertical="center" wrapText="1"/>
      <protection hidden="1"/>
    </xf>
    <xf numFmtId="0" fontId="7" fillId="4" borderId="182" xfId="0" applyFont="1" applyFill="1" applyBorder="1" applyAlignment="1" applyProtection="1">
      <alignment horizontal="center" vertical="center" wrapText="1"/>
      <protection hidden="1"/>
    </xf>
    <xf numFmtId="0" fontId="7" fillId="4" borderId="181" xfId="0" applyFont="1" applyFill="1" applyBorder="1" applyAlignment="1" applyProtection="1">
      <alignment horizontal="center" vertical="center" wrapText="1"/>
      <protection hidden="1"/>
    </xf>
    <xf numFmtId="0" fontId="16" fillId="32" borderId="182" xfId="0" applyFont="1" applyFill="1" applyBorder="1" applyAlignment="1" applyProtection="1">
      <alignment horizontal="center" vertical="center" wrapText="1"/>
      <protection hidden="1"/>
    </xf>
    <xf numFmtId="0" fontId="16" fillId="32" borderId="40" xfId="0" applyFont="1" applyFill="1" applyBorder="1" applyAlignment="1" applyProtection="1">
      <alignment horizontal="center" vertical="center" wrapText="1"/>
      <protection hidden="1"/>
    </xf>
    <xf numFmtId="0" fontId="142" fillId="20" borderId="44" xfId="1" applyFont="1" applyFill="1" applyBorder="1" applyAlignment="1" applyProtection="1">
      <alignment horizontal="center" vertical="center" wrapText="1"/>
      <protection hidden="1"/>
    </xf>
    <xf numFmtId="0" fontId="142" fillId="20" borderId="45" xfId="1" applyFont="1" applyFill="1" applyBorder="1" applyAlignment="1" applyProtection="1">
      <alignment horizontal="center" vertical="center" wrapText="1"/>
      <protection hidden="1"/>
    </xf>
    <xf numFmtId="0" fontId="142" fillId="20" borderId="46" xfId="1" applyFont="1" applyFill="1" applyBorder="1" applyAlignment="1" applyProtection="1">
      <alignment horizontal="center" vertical="center" wrapText="1"/>
      <protection hidden="1"/>
    </xf>
    <xf numFmtId="0" fontId="10" fillId="46" borderId="183" xfId="0" applyFont="1" applyFill="1" applyBorder="1" applyAlignment="1" applyProtection="1">
      <alignment horizontal="center" vertical="center" wrapText="1"/>
      <protection hidden="1"/>
    </xf>
    <xf numFmtId="0" fontId="10" fillId="46" borderId="184" xfId="0" applyFont="1" applyFill="1" applyBorder="1" applyAlignment="1" applyProtection="1">
      <alignment horizontal="center" vertical="center" wrapText="1"/>
      <protection hidden="1"/>
    </xf>
    <xf numFmtId="0" fontId="10" fillId="46" borderId="185" xfId="0" applyFont="1" applyFill="1" applyBorder="1" applyAlignment="1" applyProtection="1">
      <alignment horizontal="center" vertical="center" wrapText="1"/>
      <protection hidden="1"/>
    </xf>
    <xf numFmtId="0" fontId="10" fillId="46" borderId="177" xfId="0" applyFont="1" applyFill="1" applyBorder="1" applyAlignment="1" applyProtection="1">
      <alignment horizontal="center" vertical="center" wrapText="1"/>
      <protection hidden="1"/>
    </xf>
    <xf numFmtId="0" fontId="10" fillId="46" borderId="178" xfId="0" applyFont="1" applyFill="1" applyBorder="1" applyAlignment="1" applyProtection="1">
      <alignment horizontal="center" vertical="center" wrapText="1"/>
      <protection hidden="1"/>
    </xf>
    <xf numFmtId="0" fontId="10" fillId="46" borderId="179" xfId="0" applyFont="1" applyFill="1" applyBorder="1" applyAlignment="1" applyProtection="1">
      <alignment horizontal="center" vertical="center" wrapText="1"/>
      <protection hidden="1"/>
    </xf>
    <xf numFmtId="0" fontId="7" fillId="22" borderId="182" xfId="0" applyFont="1" applyFill="1" applyBorder="1" applyAlignment="1" applyProtection="1">
      <alignment horizontal="center" vertical="center" wrapText="1"/>
      <protection hidden="1"/>
    </xf>
    <xf numFmtId="0" fontId="7" fillId="22" borderId="40" xfId="0" applyFont="1" applyFill="1" applyBorder="1" applyAlignment="1" applyProtection="1">
      <alignment horizontal="center" vertical="center" wrapText="1"/>
      <protection hidden="1"/>
    </xf>
    <xf numFmtId="0" fontId="7" fillId="22" borderId="181" xfId="0" applyFont="1" applyFill="1" applyBorder="1" applyAlignment="1" applyProtection="1">
      <alignment horizontal="center" vertical="center" wrapText="1"/>
      <protection hidden="1"/>
    </xf>
    <xf numFmtId="0" fontId="7" fillId="22" borderId="41" xfId="0" applyFont="1" applyFill="1" applyBorder="1" applyAlignment="1" applyProtection="1">
      <alignment horizontal="center" vertical="center" wrapText="1"/>
      <protection locked="0"/>
    </xf>
    <xf numFmtId="0" fontId="7" fillId="22" borderId="40" xfId="0" applyFont="1" applyFill="1" applyBorder="1" applyAlignment="1" applyProtection="1">
      <alignment horizontal="center" vertical="center" wrapText="1"/>
      <protection locked="0"/>
    </xf>
    <xf numFmtId="0" fontId="7" fillId="22" borderId="181" xfId="0" applyFont="1" applyFill="1" applyBorder="1" applyAlignment="1" applyProtection="1">
      <alignment horizontal="center" vertical="center" wrapText="1"/>
      <protection locked="0"/>
    </xf>
    <xf numFmtId="0" fontId="15" fillId="13" borderId="46" xfId="0" applyFont="1" applyFill="1" applyBorder="1" applyAlignment="1" applyProtection="1">
      <alignment horizontal="left" vertical="center" wrapText="1"/>
      <protection hidden="1"/>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91" fillId="0" borderId="14" xfId="0" applyFont="1" applyFill="1" applyBorder="1" applyAlignment="1" applyProtection="1">
      <alignment horizontal="center" wrapText="1"/>
      <protection hidden="1"/>
    </xf>
    <xf numFmtId="0" fontId="91" fillId="0" borderId="8" xfId="0" applyFont="1" applyFill="1" applyBorder="1" applyAlignment="1" applyProtection="1">
      <alignment horizontal="center" wrapText="1"/>
      <protection hidden="1"/>
    </xf>
    <xf numFmtId="0" fontId="91" fillId="0" borderId="26" xfId="0" applyFont="1" applyFill="1" applyBorder="1" applyAlignment="1" applyProtection="1">
      <alignment horizontal="center" wrapText="1"/>
      <protection hidden="1"/>
    </xf>
    <xf numFmtId="0" fontId="91" fillId="0" borderId="10" xfId="0" applyFont="1" applyFill="1" applyBorder="1" applyAlignment="1" applyProtection="1">
      <alignment horizontal="center" wrapText="1"/>
      <protection hidden="1"/>
    </xf>
    <xf numFmtId="0" fontId="91" fillId="0" borderId="6" xfId="0" applyFont="1" applyFill="1" applyBorder="1" applyAlignment="1" applyProtection="1">
      <alignment horizontal="center" wrapText="1"/>
      <protection hidden="1"/>
    </xf>
    <xf numFmtId="0" fontId="91"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9"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9" xfId="0"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78"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4" fillId="0" borderId="1" xfId="0" applyNumberFormat="1" applyFont="1" applyFill="1" applyBorder="1" applyAlignment="1" applyProtection="1">
      <alignment horizontal="center" vertical="center" wrapText="1"/>
      <protection hidden="1"/>
    </xf>
    <xf numFmtId="0" fontId="89" fillId="0" borderId="1" xfId="0" applyFont="1" applyFill="1" applyBorder="1" applyAlignment="1" applyProtection="1">
      <alignment horizontal="center" vertical="center" wrapText="1"/>
      <protection hidden="1"/>
    </xf>
    <xf numFmtId="0" fontId="90" fillId="0" borderId="1"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165" fontId="86" fillId="0" borderId="1" xfId="0" applyNumberFormat="1"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22" fillId="33" borderId="1" xfId="0" applyFont="1" applyFill="1" applyBorder="1" applyAlignment="1" applyProtection="1">
      <alignment horizontal="center" vertical="center" wrapText="1"/>
      <protection hidden="1"/>
    </xf>
    <xf numFmtId="0" fontId="78" fillId="33"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8"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49"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9"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82" fillId="33"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165" fontId="82" fillId="33" borderId="1" xfId="0" applyNumberFormat="1" applyFont="1" applyFill="1" applyBorder="1" applyAlignment="1" applyProtection="1">
      <alignment horizontal="center" vertical="center" wrapText="1"/>
      <protection hidden="1"/>
    </xf>
    <xf numFmtId="0" fontId="90"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81" fillId="33" borderId="1" xfId="0" applyFont="1" applyFill="1" applyBorder="1" applyAlignment="1" applyProtection="1">
      <alignment horizontal="center" vertical="center" wrapText="1"/>
      <protection hidden="1"/>
    </xf>
    <xf numFmtId="0" fontId="8" fillId="33" borderId="4" xfId="0" applyFont="1" applyFill="1" applyBorder="1" applyAlignment="1" applyProtection="1">
      <alignment horizontal="center" vertical="center" wrapText="1"/>
      <protection hidden="1"/>
    </xf>
    <xf numFmtId="0" fontId="8" fillId="33" borderId="49"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5" fillId="33" borderId="1" xfId="0" applyFont="1" applyFill="1" applyBorder="1" applyAlignment="1" applyProtection="1">
      <alignment horizontal="center" vertical="center" wrapText="1"/>
      <protection hidden="1"/>
    </xf>
    <xf numFmtId="0" fontId="55" fillId="33" borderId="49" xfId="0" applyFont="1" applyFill="1" applyBorder="1" applyAlignment="1" applyProtection="1">
      <alignment horizontal="center" vertical="center" wrapText="1"/>
      <protection hidden="1"/>
    </xf>
    <xf numFmtId="0" fontId="55" fillId="33" borderId="5" xfId="0" applyFont="1" applyFill="1" applyBorder="1" applyAlignment="1" applyProtection="1">
      <alignment horizontal="center" vertical="center" wrapText="1"/>
      <protection hidden="1"/>
    </xf>
    <xf numFmtId="0" fontId="55" fillId="33" borderId="4"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textRotation="45" wrapText="1"/>
      <protection hidden="1"/>
    </xf>
    <xf numFmtId="0" fontId="76" fillId="0" borderId="1" xfId="0" applyFont="1" applyFill="1" applyBorder="1" applyAlignment="1" applyProtection="1">
      <alignment horizontal="right" wrapText="1"/>
      <protection hidden="1"/>
    </xf>
    <xf numFmtId="0" fontId="37" fillId="3" borderId="4" xfId="0" applyFont="1" applyFill="1" applyBorder="1" applyAlignment="1" applyProtection="1">
      <alignment horizontal="center" vertical="center" wrapText="1"/>
      <protection hidden="1"/>
    </xf>
    <xf numFmtId="0" fontId="37" fillId="3" borderId="49"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149" fillId="3" borderId="1" xfId="0" applyFont="1" applyFill="1" applyBorder="1" applyAlignment="1" applyProtection="1">
      <alignment horizontal="center" vertical="center" textRotation="90" wrapText="1"/>
      <protection hidden="1"/>
    </xf>
    <xf numFmtId="0" fontId="7"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vertical="center"/>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protection hidden="1"/>
    </xf>
    <xf numFmtId="0" fontId="4" fillId="3" borderId="49" xfId="0" applyFont="1" applyFill="1" applyBorder="1" applyAlignment="1" applyProtection="1">
      <alignment horizontal="center" vertical="center"/>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67" fillId="3" borderId="2" xfId="0" applyFont="1" applyFill="1" applyBorder="1" applyAlignment="1" applyProtection="1">
      <alignment horizontal="center" vertical="center" textRotation="90" wrapText="1"/>
      <protection hidden="1"/>
    </xf>
    <xf numFmtId="0" fontId="67" fillId="3" borderId="3"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52"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10" fillId="3" borderId="4" xfId="0" applyFont="1" applyFill="1" applyBorder="1" applyAlignment="1" applyProtection="1">
      <alignment horizontal="center" vertical="center" wrapText="1"/>
      <protection hidden="1"/>
    </xf>
    <xf numFmtId="0" fontId="10" fillId="3" borderId="49" xfId="0" applyFont="1" applyFill="1" applyBorder="1" applyAlignment="1" applyProtection="1">
      <alignment horizontal="center" vertical="center" wrapText="1"/>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42" fillId="3" borderId="0" xfId="0" applyFont="1" applyFill="1" applyBorder="1" applyAlignment="1" applyProtection="1">
      <alignment horizontal="right" vertical="center"/>
      <protection hidden="1"/>
    </xf>
    <xf numFmtId="0" fontId="52" fillId="3" borderId="0" xfId="0" applyFont="1" applyFill="1" applyBorder="1" applyAlignment="1" applyProtection="1">
      <alignment horizontal="left" vertical="center"/>
      <protection hidden="1"/>
    </xf>
    <xf numFmtId="0" fontId="10" fillId="3" borderId="1" xfId="0" applyFont="1" applyFill="1" applyBorder="1" applyAlignment="1" applyProtection="1">
      <alignment horizontal="center" vertical="center" wrapText="1"/>
      <protection hidden="1"/>
    </xf>
    <xf numFmtId="0" fontId="10" fillId="3" borderId="26" xfId="0" applyFont="1" applyFill="1" applyBorder="1" applyAlignment="1" applyProtection="1">
      <alignment horizontal="center" vertical="center" textRotation="90" wrapText="1"/>
      <protection hidden="1"/>
    </xf>
    <xf numFmtId="0" fontId="10" fillId="3" borderId="52"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6" xfId="0" applyFont="1" applyFill="1" applyBorder="1" applyAlignment="1" applyProtection="1">
      <alignment horizontal="center" vertical="center" wrapText="1"/>
      <protection hidden="1"/>
    </xf>
    <xf numFmtId="0" fontId="10" fillId="3" borderId="52"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2" fillId="3" borderId="4" xfId="0" applyFont="1" applyFill="1" applyBorder="1" applyAlignment="1" applyProtection="1">
      <alignment horizontal="center" vertical="center"/>
      <protection hidden="1"/>
    </xf>
    <xf numFmtId="0" fontId="52" fillId="3" borderId="49" xfId="0" applyFont="1" applyFill="1" applyBorder="1" applyAlignment="1" applyProtection="1">
      <alignment horizontal="center" vertical="center"/>
      <protection hidden="1"/>
    </xf>
    <xf numFmtId="0" fontId="52" fillId="3" borderId="5" xfId="0" applyFont="1" applyFill="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44" fillId="3" borderId="0"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10" fillId="3" borderId="6" xfId="0" applyFont="1" applyFill="1" applyBorder="1" applyAlignment="1" applyProtection="1">
      <alignment horizontal="center"/>
      <protection hidden="1"/>
    </xf>
    <xf numFmtId="0" fontId="4" fillId="3" borderId="5" xfId="0" applyFont="1" applyFill="1" applyBorder="1" applyAlignment="1" applyProtection="1">
      <alignment horizontal="center" vertical="center"/>
      <protection hidden="1"/>
    </xf>
    <xf numFmtId="165" fontId="10" fillId="0" borderId="1" xfId="0" applyNumberFormat="1" applyFont="1" applyBorder="1" applyAlignment="1" applyProtection="1">
      <alignment horizontal="center" vertical="center"/>
      <protection hidden="1"/>
    </xf>
    <xf numFmtId="0" fontId="118" fillId="0" borderId="193" xfId="0" applyFont="1" applyFill="1" applyBorder="1" applyAlignment="1" applyProtection="1">
      <alignment horizontal="center" vertical="center" wrapText="1"/>
      <protection hidden="1"/>
    </xf>
    <xf numFmtId="0" fontId="118" fillId="0" borderId="196" xfId="0" applyFont="1" applyFill="1" applyBorder="1" applyAlignment="1" applyProtection="1">
      <alignment horizontal="center" vertical="center" wrapText="1"/>
      <protection hidden="1"/>
    </xf>
    <xf numFmtId="0" fontId="37" fillId="3" borderId="187" xfId="0" applyFont="1" applyFill="1" applyBorder="1" applyAlignment="1" applyProtection="1">
      <alignment horizontal="center" vertical="center" wrapText="1"/>
      <protection hidden="1"/>
    </xf>
    <xf numFmtId="0" fontId="154" fillId="3" borderId="187" xfId="0" applyFont="1" applyFill="1" applyBorder="1" applyAlignment="1" applyProtection="1">
      <alignment horizontal="center" vertical="center" wrapText="1"/>
      <protection hidden="1"/>
    </xf>
    <xf numFmtId="0" fontId="154" fillId="3" borderId="193" xfId="0" applyFont="1" applyFill="1" applyBorder="1" applyAlignment="1" applyProtection="1">
      <alignment horizontal="center" vertical="center" wrapText="1"/>
      <protection hidden="1"/>
    </xf>
    <xf numFmtId="0" fontId="118" fillId="0" borderId="194" xfId="0" applyFont="1" applyFill="1" applyBorder="1" applyAlignment="1" applyProtection="1">
      <alignment horizontal="center" vertical="center" wrapText="1"/>
      <protection hidden="1"/>
    </xf>
    <xf numFmtId="0" fontId="175" fillId="0" borderId="187" xfId="0" applyFont="1" applyFill="1" applyBorder="1" applyAlignment="1" applyProtection="1">
      <alignment horizontal="center" vertical="center" wrapText="1"/>
      <protection hidden="1"/>
    </xf>
    <xf numFmtId="0" fontId="176" fillId="3" borderId="187" xfId="0" applyFont="1" applyFill="1" applyBorder="1" applyAlignment="1" applyProtection="1">
      <alignment horizontal="center" vertical="center" wrapText="1"/>
      <protection hidden="1"/>
    </xf>
    <xf numFmtId="0" fontId="176" fillId="3" borderId="193" xfId="0" applyFont="1" applyFill="1" applyBorder="1" applyAlignment="1" applyProtection="1">
      <alignment horizontal="center" vertical="center" wrapText="1"/>
      <protection hidden="1"/>
    </xf>
    <xf numFmtId="0" fontId="62" fillId="3" borderId="187"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172" fillId="0" borderId="0" xfId="0" applyFont="1" applyAlignment="1" applyProtection="1">
      <alignment horizontal="center"/>
      <protection hidden="1"/>
    </xf>
    <xf numFmtId="0" fontId="174" fillId="0" borderId="191" xfId="0" applyFont="1" applyFill="1" applyBorder="1" applyAlignment="1" applyProtection="1">
      <alignment horizontal="center" vertical="center" wrapText="1"/>
      <protection hidden="1"/>
    </xf>
    <xf numFmtId="0" fontId="174" fillId="0" borderId="187" xfId="0" applyFont="1" applyFill="1" applyBorder="1" applyAlignment="1" applyProtection="1">
      <alignment horizontal="center" vertical="center" wrapText="1"/>
      <protection hidden="1"/>
    </xf>
    <xf numFmtId="0" fontId="118" fillId="0" borderId="192" xfId="0" applyFont="1" applyFill="1" applyBorder="1" applyAlignment="1" applyProtection="1">
      <alignment horizontal="center" vertical="center" wrapText="1"/>
      <protection hidden="1"/>
    </xf>
    <xf numFmtId="0" fontId="118" fillId="0" borderId="197" xfId="0" applyFont="1" applyFill="1" applyBorder="1" applyAlignment="1" applyProtection="1">
      <alignment horizontal="center" vertical="center" wrapText="1"/>
      <protection hidden="1"/>
    </xf>
    <xf numFmtId="0" fontId="121" fillId="3" borderId="196" xfId="0" applyFont="1" applyFill="1" applyBorder="1" applyAlignment="1" applyProtection="1">
      <alignment horizontal="center" vertical="center" wrapText="1"/>
      <protection hidden="1"/>
    </xf>
    <xf numFmtId="165" fontId="175" fillId="0" borderId="187" xfId="0" applyNumberFormat="1" applyFont="1" applyFill="1" applyBorder="1" applyAlignment="1" applyProtection="1">
      <alignment horizontal="center" vertical="center" wrapText="1"/>
      <protection hidden="1"/>
    </xf>
    <xf numFmtId="165" fontId="175" fillId="0" borderId="193" xfId="0" applyNumberFormat="1" applyFont="1" applyFill="1" applyBorder="1" applyAlignment="1" applyProtection="1">
      <alignment horizontal="center" vertical="center" wrapText="1"/>
      <protection hidden="1"/>
    </xf>
    <xf numFmtId="0" fontId="67" fillId="0" borderId="187" xfId="0" applyFont="1" applyFill="1" applyBorder="1" applyAlignment="1" applyProtection="1">
      <alignment horizontal="center" vertical="center" wrapText="1"/>
      <protection hidden="1"/>
    </xf>
    <xf numFmtId="0" fontId="4" fillId="3" borderId="187" xfId="0" applyFont="1" applyFill="1" applyBorder="1" applyAlignment="1" applyProtection="1">
      <alignment horizontal="center" vertical="center" textRotation="90"/>
      <protection hidden="1"/>
    </xf>
    <xf numFmtId="0" fontId="4" fillId="3" borderId="187" xfId="0" applyFont="1" applyFill="1" applyBorder="1" applyAlignment="1" applyProtection="1">
      <alignment vertical="center"/>
      <protection hidden="1"/>
    </xf>
    <xf numFmtId="0" fontId="8" fillId="0" borderId="0" xfId="0" applyFont="1" applyAlignment="1" applyProtection="1">
      <alignment horizontal="center" vertical="center" wrapText="1"/>
      <protection hidden="1"/>
    </xf>
    <xf numFmtId="0" fontId="169" fillId="0" borderId="0" xfId="0" applyFont="1" applyBorder="1" applyAlignment="1" applyProtection="1">
      <alignment horizontal="center" vertical="center"/>
      <protection hidden="1"/>
    </xf>
    <xf numFmtId="0" fontId="170"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156" fillId="0" borderId="0" xfId="0" applyFont="1" applyBorder="1" applyAlignment="1" applyProtection="1">
      <alignment horizontal="left" vertical="center"/>
      <protection hidden="1"/>
    </xf>
    <xf numFmtId="0" fontId="118" fillId="0" borderId="191" xfId="0" applyFont="1" applyFill="1" applyBorder="1" applyAlignment="1" applyProtection="1">
      <alignment horizontal="center" vertical="center" wrapText="1"/>
      <protection hidden="1"/>
    </xf>
    <xf numFmtId="0" fontId="118" fillId="0" borderId="187" xfId="0" applyFont="1" applyFill="1" applyBorder="1" applyAlignment="1" applyProtection="1">
      <alignment horizontal="center" vertical="center" wrapText="1"/>
      <protection hidden="1"/>
    </xf>
    <xf numFmtId="0" fontId="175" fillId="0" borderId="193" xfId="0" applyFont="1" applyFill="1" applyBorder="1" applyAlignment="1" applyProtection="1">
      <alignment horizontal="center" vertical="center" wrapText="1"/>
      <protection hidden="1"/>
    </xf>
    <xf numFmtId="0" fontId="81" fillId="3" borderId="187" xfId="0" applyFont="1" applyFill="1" applyBorder="1" applyAlignment="1" applyProtection="1">
      <alignment horizontal="center" vertical="center" wrapText="1"/>
      <protection hidden="1"/>
    </xf>
    <xf numFmtId="0" fontId="81" fillId="3" borderId="193" xfId="0" applyFont="1" applyFill="1" applyBorder="1" applyAlignment="1" applyProtection="1">
      <alignment horizontal="center" vertical="center" wrapText="1"/>
      <protection hidden="1"/>
    </xf>
    <xf numFmtId="0" fontId="118" fillId="30" borderId="187" xfId="0" applyFont="1" applyFill="1" applyBorder="1" applyAlignment="1" applyProtection="1">
      <alignment horizontal="center" vertical="center" wrapText="1"/>
      <protection hidden="1"/>
    </xf>
    <xf numFmtId="0" fontId="118" fillId="30" borderId="186" xfId="0" applyFont="1" applyFill="1" applyBorder="1" applyAlignment="1" applyProtection="1">
      <alignment horizontal="center" vertical="center" wrapText="1"/>
      <protection hidden="1"/>
    </xf>
    <xf numFmtId="0" fontId="149" fillId="3" borderId="187" xfId="0" applyFont="1" applyFill="1" applyBorder="1" applyAlignment="1" applyProtection="1">
      <alignment horizontal="center" vertical="center" textRotation="90" wrapText="1"/>
      <protection hidden="1"/>
    </xf>
    <xf numFmtId="0" fontId="67" fillId="3" borderId="187" xfId="0" applyFont="1" applyFill="1" applyBorder="1" applyAlignment="1" applyProtection="1">
      <alignment horizontal="center" vertical="center" textRotation="90" wrapText="1"/>
      <protection hidden="1"/>
    </xf>
    <xf numFmtId="0" fontId="9" fillId="3" borderId="187" xfId="0" applyFont="1" applyFill="1" applyBorder="1" applyAlignment="1" applyProtection="1">
      <alignment horizontal="center" vertical="center" textRotation="90" wrapText="1"/>
      <protection hidden="1"/>
    </xf>
    <xf numFmtId="0" fontId="67" fillId="0" borderId="186" xfId="0" applyFont="1" applyFill="1" applyBorder="1" applyAlignment="1" applyProtection="1">
      <alignment horizontal="center" vertical="center" textRotation="90" wrapText="1"/>
      <protection hidden="1"/>
    </xf>
    <xf numFmtId="0" fontId="67" fillId="0" borderId="189" xfId="0" applyFont="1" applyFill="1" applyBorder="1" applyAlignment="1" applyProtection="1">
      <alignment horizontal="center" vertical="center" textRotation="90" wrapText="1"/>
      <protection hidden="1"/>
    </xf>
    <xf numFmtId="0" fontId="67" fillId="0" borderId="191" xfId="0" applyFont="1" applyFill="1" applyBorder="1" applyAlignment="1" applyProtection="1">
      <alignment horizontal="center" vertical="center" textRotation="90" wrapText="1"/>
      <protection hidden="1"/>
    </xf>
    <xf numFmtId="0" fontId="67" fillId="0" borderId="186" xfId="0" applyFont="1" applyBorder="1" applyAlignment="1" applyProtection="1">
      <alignment horizontal="center" vertical="center" textRotation="90" wrapText="1"/>
      <protection hidden="1"/>
    </xf>
    <xf numFmtId="0" fontId="67" fillId="0" borderId="189" xfId="0" applyFont="1" applyBorder="1" applyAlignment="1" applyProtection="1">
      <alignment horizontal="center" vertical="center" textRotation="90" wrapText="1"/>
      <protection hidden="1"/>
    </xf>
    <xf numFmtId="0" fontId="67" fillId="0" borderId="191" xfId="0" applyFont="1" applyBorder="1" applyAlignment="1" applyProtection="1">
      <alignment horizontal="center" vertical="center" textRotation="90" wrapText="1"/>
      <protection hidden="1"/>
    </xf>
    <xf numFmtId="0" fontId="67" fillId="0" borderId="188" xfId="0" applyFont="1" applyBorder="1" applyAlignment="1" applyProtection="1">
      <alignment horizontal="center" vertical="center" textRotation="90" wrapText="1"/>
      <protection hidden="1"/>
    </xf>
    <xf numFmtId="0" fontId="67" fillId="0" borderId="190" xfId="0" applyFont="1" applyBorder="1" applyAlignment="1" applyProtection="1">
      <alignment horizontal="center" vertical="center" textRotation="90" wrapText="1"/>
      <protection hidden="1"/>
    </xf>
    <xf numFmtId="0" fontId="67" fillId="0" borderId="192" xfId="0" applyFont="1" applyBorder="1" applyAlignment="1" applyProtection="1">
      <alignment horizontal="center" vertical="center" textRotation="90" wrapText="1"/>
      <protection hidden="1"/>
    </xf>
    <xf numFmtId="0" fontId="114" fillId="0" borderId="0" xfId="0" applyFont="1" applyFill="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7"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22" fillId="0" borderId="70" xfId="0" applyFont="1" applyBorder="1" applyAlignment="1" applyProtection="1">
      <alignment horizontal="center" vertical="center" wrapText="1"/>
      <protection hidden="1"/>
    </xf>
    <xf numFmtId="0" fontId="142" fillId="0" borderId="67" xfId="0" applyFont="1" applyBorder="1" applyAlignment="1" applyProtection="1">
      <alignment horizontal="right" vertical="center" wrapText="1"/>
      <protection hidden="1"/>
    </xf>
    <xf numFmtId="0" fontId="142" fillId="0" borderId="70" xfId="0" applyFont="1" applyBorder="1" applyAlignment="1" applyProtection="1">
      <alignment horizontal="righ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23" fillId="0" borderId="68" xfId="0" applyFont="1" applyBorder="1" applyAlignment="1" applyProtection="1">
      <alignment horizontal="left" vertical="center" wrapText="1"/>
      <protection hidden="1"/>
    </xf>
    <xf numFmtId="0" fontId="23" fillId="0" borderId="71" xfId="0" applyFont="1" applyBorder="1" applyAlignment="1" applyProtection="1">
      <alignment horizontal="left" vertical="center" wrapText="1"/>
      <protection hidden="1"/>
    </xf>
    <xf numFmtId="0" fontId="23" fillId="0" borderId="78" xfId="0" applyFont="1" applyFill="1" applyBorder="1" applyAlignment="1" applyProtection="1">
      <alignment horizontal="left" vertical="center" wrapText="1"/>
      <protection hidden="1"/>
    </xf>
    <xf numFmtId="0" fontId="23" fillId="0" borderId="79" xfId="0" applyFont="1" applyFill="1" applyBorder="1" applyAlignment="1" applyProtection="1">
      <alignment horizontal="left" vertical="center" wrapText="1"/>
      <protection hidden="1"/>
    </xf>
    <xf numFmtId="0" fontId="22" fillId="0" borderId="80" xfId="0" applyFont="1" applyBorder="1" applyAlignment="1" applyProtection="1">
      <alignment horizontal="center" vertical="center" wrapText="1"/>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101" fillId="0" borderId="0" xfId="0" applyFont="1" applyFill="1" applyBorder="1" applyAlignment="1" applyProtection="1">
      <alignment horizontal="center" vertical="center" wrapText="1"/>
      <protection hidden="1"/>
    </xf>
    <xf numFmtId="0" fontId="103" fillId="0" borderId="0" xfId="0" applyFont="1" applyFill="1" applyBorder="1" applyAlignment="1" applyProtection="1">
      <alignment horizontal="center" vertical="center" wrapText="1"/>
      <protection hidden="1"/>
    </xf>
    <xf numFmtId="0" fontId="136" fillId="0" borderId="0" xfId="0" applyFont="1" applyAlignment="1" applyProtection="1">
      <alignment horizontal="center" vertical="center"/>
      <protection hidden="1"/>
    </xf>
    <xf numFmtId="0" fontId="137" fillId="0" borderId="0" xfId="0" applyFont="1" applyFill="1" applyBorder="1" applyAlignment="1" applyProtection="1">
      <alignment horizontal="center" vertical="center" wrapText="1"/>
      <protection hidden="1"/>
    </xf>
    <xf numFmtId="0" fontId="37" fillId="0" borderId="74"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142" fillId="0" borderId="65" xfId="0" applyFont="1" applyFill="1" applyBorder="1" applyAlignment="1" applyProtection="1">
      <alignment horizontal="center" vertical="center"/>
      <protection hidden="1"/>
    </xf>
    <xf numFmtId="0" fontId="142" fillId="0" borderId="78" xfId="0" applyFont="1" applyFill="1" applyBorder="1" applyAlignment="1" applyProtection="1">
      <alignment horizontal="center" vertical="center"/>
      <protection hidden="1"/>
    </xf>
    <xf numFmtId="0" fontId="142" fillId="0" borderId="78" xfId="0" applyFont="1" applyFill="1" applyBorder="1" applyAlignment="1" applyProtection="1">
      <alignment horizontal="right" vertical="center"/>
      <protection hidden="1"/>
    </xf>
    <xf numFmtId="0" fontId="37" fillId="0" borderId="72"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37" fillId="0" borderId="130"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37" fillId="0" borderId="76" xfId="0" applyFont="1" applyBorder="1" applyAlignment="1" applyProtection="1">
      <alignment horizontal="center" vertical="center"/>
      <protection hidden="1"/>
    </xf>
    <xf numFmtId="0" fontId="115" fillId="0" borderId="81" xfId="0" applyFont="1" applyFill="1" applyBorder="1" applyAlignment="1" applyProtection="1">
      <alignment horizontal="center" vertical="center" wrapText="1"/>
      <protection hidden="1"/>
    </xf>
    <xf numFmtId="0" fontId="115" fillId="0" borderId="82" xfId="0" applyFont="1" applyFill="1" applyBorder="1" applyAlignment="1" applyProtection="1">
      <alignment horizontal="center" vertical="center" wrapText="1"/>
      <protection hidden="1"/>
    </xf>
    <xf numFmtId="0" fontId="115" fillId="0" borderId="83" xfId="0" applyFont="1" applyFill="1" applyBorder="1" applyAlignment="1" applyProtection="1">
      <alignment horizontal="center" vertical="center" wrapText="1"/>
      <protection hidden="1"/>
    </xf>
    <xf numFmtId="0" fontId="115" fillId="0" borderId="90" xfId="0" applyFont="1" applyFill="1" applyBorder="1" applyAlignment="1" applyProtection="1">
      <alignment horizontal="center" vertical="center" wrapText="1"/>
      <protection hidden="1"/>
    </xf>
    <xf numFmtId="0" fontId="115" fillId="0" borderId="91" xfId="0" applyFont="1" applyFill="1" applyBorder="1" applyAlignment="1" applyProtection="1">
      <alignment horizontal="center" vertical="center" wrapText="1"/>
      <protection hidden="1"/>
    </xf>
    <xf numFmtId="0" fontId="115" fillId="0" borderId="92" xfId="0" applyFont="1" applyFill="1" applyBorder="1" applyAlignment="1" applyProtection="1">
      <alignment horizontal="center" vertical="center" wrapText="1"/>
      <protection hidden="1"/>
    </xf>
    <xf numFmtId="0" fontId="37" fillId="0" borderId="128" xfId="0" applyFont="1" applyBorder="1" applyAlignment="1" applyProtection="1">
      <alignment horizontal="right" vertical="center" wrapText="1"/>
      <protection hidden="1"/>
    </xf>
    <xf numFmtId="0" fontId="37" fillId="0" borderId="126" xfId="0" applyFont="1" applyBorder="1" applyAlignment="1" applyProtection="1">
      <alignment horizontal="right" vertical="center" wrapText="1"/>
      <protection hidden="1"/>
    </xf>
    <xf numFmtId="0" fontId="67" fillId="0" borderId="88" xfId="0" applyFont="1" applyFill="1" applyBorder="1" applyAlignment="1" applyProtection="1">
      <alignment horizontal="center" vertical="center" textRotation="90" wrapText="1"/>
      <protection hidden="1"/>
    </xf>
    <xf numFmtId="0" fontId="67" fillId="0" borderId="110" xfId="0" applyFont="1" applyFill="1" applyBorder="1" applyAlignment="1" applyProtection="1">
      <alignment horizontal="center" vertical="center" wrapText="1"/>
      <protection hidden="1"/>
    </xf>
    <xf numFmtId="0" fontId="67" fillId="0" borderId="107" xfId="0" applyFont="1" applyFill="1" applyBorder="1" applyAlignment="1" applyProtection="1">
      <alignment horizontal="center" vertical="center" wrapText="1"/>
      <protection hidden="1"/>
    </xf>
    <xf numFmtId="0" fontId="67" fillId="0" borderId="94"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wrapText="1"/>
      <protection hidden="1"/>
    </xf>
    <xf numFmtId="0" fontId="67" fillId="0" borderId="127" xfId="0" applyFont="1" applyFill="1" applyBorder="1" applyAlignment="1" applyProtection="1">
      <alignment horizontal="center" vertical="center" wrapText="1"/>
      <protection hidden="1"/>
    </xf>
    <xf numFmtId="0" fontId="67" fillId="0" borderId="115" xfId="0" applyFont="1" applyBorder="1" applyAlignment="1" applyProtection="1">
      <alignment horizontal="center" vertical="center" textRotation="90" wrapText="1"/>
      <protection hidden="1"/>
    </xf>
    <xf numFmtId="0" fontId="62" fillId="0" borderId="115" xfId="0" applyFont="1" applyFill="1" applyBorder="1" applyAlignment="1" applyProtection="1">
      <alignment horizontal="center" vertical="center" wrapText="1"/>
      <protection hidden="1"/>
    </xf>
    <xf numFmtId="0" fontId="67" fillId="0" borderId="113" xfId="0" applyFont="1" applyFill="1" applyBorder="1" applyAlignment="1" applyProtection="1">
      <alignment horizontal="center" vertical="center" textRotation="90" wrapText="1"/>
      <protection hidden="1"/>
    </xf>
    <xf numFmtId="0" fontId="67" fillId="0" borderId="110" xfId="0" applyFont="1" applyFill="1" applyBorder="1" applyAlignment="1" applyProtection="1">
      <alignment horizontal="center" vertical="center" textRotation="90" wrapText="1"/>
      <protection hidden="1"/>
    </xf>
    <xf numFmtId="0" fontId="67" fillId="0" borderId="114" xfId="0" applyFont="1" applyFill="1" applyBorder="1" applyAlignment="1" applyProtection="1">
      <alignment horizontal="center" vertical="center" textRotation="90" wrapText="1"/>
      <protection hidden="1"/>
    </xf>
    <xf numFmtId="0" fontId="67" fillId="0" borderId="94"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112" xfId="0" applyFont="1" applyFill="1" applyBorder="1" applyAlignment="1" applyProtection="1">
      <alignment horizontal="center" vertical="center" textRotation="90" wrapText="1"/>
      <protection hidden="1"/>
    </xf>
    <xf numFmtId="0" fontId="37" fillId="0" borderId="93" xfId="0" applyFont="1" applyFill="1" applyBorder="1" applyAlignment="1" applyProtection="1">
      <alignment horizontal="center" vertical="center" textRotation="90" wrapText="1"/>
      <protection hidden="1"/>
    </xf>
    <xf numFmtId="0" fontId="67" fillId="0" borderId="107" xfId="0" applyFont="1" applyFill="1" applyBorder="1" applyAlignment="1" applyProtection="1">
      <alignment horizontal="center" vertical="center" textRotation="90" wrapText="1"/>
      <protection hidden="1"/>
    </xf>
    <xf numFmtId="0" fontId="153" fillId="0" borderId="127" xfId="0" applyFont="1" applyBorder="1" applyAlignment="1" applyProtection="1">
      <alignment horizontal="center" vertical="center" wrapText="1"/>
      <protection hidden="1"/>
    </xf>
    <xf numFmtId="0" fontId="62" fillId="0" borderId="111" xfId="0" applyFont="1" applyFill="1" applyBorder="1" applyAlignment="1" applyProtection="1">
      <alignment horizontal="center" vertical="center" textRotation="90" wrapText="1"/>
      <protection hidden="1"/>
    </xf>
    <xf numFmtId="0" fontId="62" fillId="0" borderId="112" xfId="0" applyFont="1" applyFill="1" applyBorder="1" applyAlignment="1" applyProtection="1">
      <alignment horizontal="center" vertical="center" textRotation="90" wrapText="1"/>
      <protection hidden="1"/>
    </xf>
    <xf numFmtId="0" fontId="62" fillId="0" borderId="93" xfId="0" applyFont="1" applyFill="1" applyBorder="1" applyAlignment="1" applyProtection="1">
      <alignment horizontal="center" vertical="center" textRotation="90" wrapText="1"/>
      <protection hidden="1"/>
    </xf>
    <xf numFmtId="0" fontId="67" fillId="34" borderId="100" xfId="0" applyFont="1" applyFill="1" applyBorder="1" applyAlignment="1" applyProtection="1">
      <alignment horizontal="center" vertical="center" wrapText="1"/>
      <protection hidden="1"/>
    </xf>
    <xf numFmtId="0" fontId="67" fillId="34" borderId="0" xfId="0" applyFont="1" applyFill="1" applyBorder="1" applyAlignment="1" applyProtection="1">
      <alignment horizontal="center" vertical="center" wrapText="1"/>
      <protection hidden="1"/>
    </xf>
    <xf numFmtId="0" fontId="67" fillId="34" borderId="101" xfId="0" applyFont="1" applyFill="1" applyBorder="1" applyAlignment="1" applyProtection="1">
      <alignment horizontal="center" vertical="center" wrapText="1"/>
      <protection hidden="1"/>
    </xf>
    <xf numFmtId="0" fontId="124" fillId="0" borderId="93" xfId="0" applyFont="1" applyFill="1" applyBorder="1" applyAlignment="1" applyProtection="1">
      <alignment horizontal="right" vertical="center" wrapText="1"/>
      <protection hidden="1"/>
    </xf>
    <xf numFmtId="0" fontId="103" fillId="0" borderId="119" xfId="0" applyFont="1" applyFill="1" applyBorder="1" applyAlignment="1" applyProtection="1">
      <alignment horizontal="center" wrapText="1"/>
      <protection hidden="1"/>
    </xf>
    <xf numFmtId="0" fontId="103" fillId="0" borderId="120" xfId="0" applyFont="1" applyFill="1" applyBorder="1" applyAlignment="1" applyProtection="1">
      <alignment horizontal="center" wrapText="1"/>
      <protection hidden="1"/>
    </xf>
    <xf numFmtId="0" fontId="125" fillId="0" borderId="94" xfId="0" applyFont="1" applyFill="1" applyBorder="1" applyAlignment="1" applyProtection="1">
      <alignment horizontal="center" wrapText="1"/>
      <protection hidden="1"/>
    </xf>
    <xf numFmtId="0" fontId="125" fillId="0" borderId="93" xfId="0" applyFont="1" applyFill="1" applyBorder="1" applyAlignment="1" applyProtection="1">
      <alignment horizontal="center" wrapText="1"/>
      <protection hidden="1"/>
    </xf>
    <xf numFmtId="0" fontId="125" fillId="0" borderId="114" xfId="0" applyFont="1" applyFill="1" applyBorder="1" applyAlignment="1" applyProtection="1">
      <alignment horizontal="center" wrapText="1"/>
      <protection hidden="1"/>
    </xf>
    <xf numFmtId="0" fontId="125" fillId="0" borderId="87" xfId="0" applyFont="1" applyFill="1" applyBorder="1" applyAlignment="1" applyProtection="1">
      <alignment horizontal="center" wrapText="1"/>
      <protection hidden="1"/>
    </xf>
    <xf numFmtId="0" fontId="125" fillId="0" borderId="88" xfId="0" applyFont="1" applyFill="1" applyBorder="1" applyAlignment="1" applyProtection="1">
      <alignment horizontal="center" wrapText="1"/>
      <protection hidden="1"/>
    </xf>
    <xf numFmtId="0" fontId="125" fillId="0" borderId="89" xfId="0" applyFont="1" applyFill="1" applyBorder="1" applyAlignment="1" applyProtection="1">
      <alignment horizontal="center" wrapText="1"/>
      <protection hidden="1"/>
    </xf>
    <xf numFmtId="0" fontId="7" fillId="0" borderId="116" xfId="0" applyFont="1" applyBorder="1" applyAlignment="1" applyProtection="1">
      <alignment horizontal="center"/>
      <protection hidden="1"/>
    </xf>
    <xf numFmtId="0" fontId="7" fillId="0" borderId="115" xfId="0" applyFont="1" applyBorder="1" applyAlignment="1" applyProtection="1">
      <alignment horizontal="center"/>
      <protection hidden="1"/>
    </xf>
    <xf numFmtId="0" fontId="126" fillId="0" borderId="103" xfId="0" applyFont="1" applyFill="1" applyBorder="1" applyAlignment="1" applyProtection="1">
      <alignment horizontal="center" vertical="center"/>
      <protection hidden="1"/>
    </xf>
    <xf numFmtId="0" fontId="126" fillId="0" borderId="104" xfId="0" applyFont="1" applyFill="1" applyBorder="1" applyAlignment="1" applyProtection="1">
      <alignment horizontal="center" vertical="center"/>
      <protection hidden="1"/>
    </xf>
    <xf numFmtId="0" fontId="124" fillId="0" borderId="88" xfId="0" applyFont="1" applyFill="1" applyBorder="1" applyAlignment="1" applyProtection="1">
      <alignment horizontal="right" vertical="center" wrapText="1"/>
      <protection hidden="1"/>
    </xf>
    <xf numFmtId="1" fontId="127" fillId="0" borderId="0" xfId="0" applyNumberFormat="1" applyFont="1" applyBorder="1" applyAlignment="1" applyProtection="1">
      <alignment horizontal="center" vertical="center"/>
      <protection hidden="1"/>
    </xf>
    <xf numFmtId="1" fontId="127" fillId="0" borderId="122" xfId="0" applyNumberFormat="1" applyFont="1" applyBorder="1" applyAlignment="1" applyProtection="1">
      <alignment horizontal="center" vertical="center"/>
      <protection hidden="1"/>
    </xf>
    <xf numFmtId="0" fontId="127" fillId="0" borderId="0" xfId="0" applyFont="1" applyBorder="1" applyAlignment="1" applyProtection="1">
      <alignment horizontal="center" vertical="center" wrapText="1"/>
      <protection hidden="1"/>
    </xf>
    <xf numFmtId="0" fontId="127" fillId="0" borderId="122" xfId="0" applyFont="1" applyBorder="1" applyAlignment="1" applyProtection="1">
      <alignment horizontal="center" vertical="center" wrapText="1"/>
      <protection hidden="1"/>
    </xf>
    <xf numFmtId="1" fontId="127" fillId="0" borderId="0" xfId="0" applyNumberFormat="1" applyFont="1" applyBorder="1" applyAlignment="1" applyProtection="1">
      <alignment horizontal="center" vertical="center" wrapText="1"/>
      <protection hidden="1"/>
    </xf>
    <xf numFmtId="0" fontId="125" fillId="0" borderId="115" xfId="0" applyFont="1" applyFill="1" applyBorder="1" applyAlignment="1" applyProtection="1">
      <alignment horizontal="center" wrapText="1"/>
      <protection hidden="1"/>
    </xf>
    <xf numFmtId="0" fontId="127" fillId="0" borderId="124" xfId="0" applyFont="1" applyBorder="1" applyAlignment="1" applyProtection="1">
      <alignment horizontal="center" vertical="center" wrapText="1"/>
      <protection hidden="1"/>
    </xf>
    <xf numFmtId="0" fontId="127" fillId="0" borderId="125" xfId="0" applyFont="1" applyBorder="1" applyAlignment="1" applyProtection="1">
      <alignment horizontal="center" vertical="center" wrapText="1"/>
      <protection hidden="1"/>
    </xf>
    <xf numFmtId="167" fontId="127" fillId="0" borderId="0" xfId="0" applyNumberFormat="1" applyFont="1" applyBorder="1" applyAlignment="1" applyProtection="1">
      <alignment horizontal="center" vertical="center" wrapText="1"/>
      <protection hidden="1"/>
    </xf>
    <xf numFmtId="167" fontId="127" fillId="0" borderId="122" xfId="0" applyNumberFormat="1" applyFont="1" applyBorder="1" applyAlignment="1" applyProtection="1">
      <alignment horizontal="center" vertical="center" wrapText="1"/>
      <protection hidden="1"/>
    </xf>
    <xf numFmtId="0" fontId="135" fillId="0" borderId="0" xfId="0" applyFont="1" applyBorder="1" applyAlignment="1" applyProtection="1">
      <alignment horizontal="center" vertical="center"/>
      <protection hidden="1"/>
    </xf>
    <xf numFmtId="0" fontId="67" fillId="0" borderId="109" xfId="0" applyFont="1" applyFill="1" applyBorder="1" applyAlignment="1" applyProtection="1">
      <alignment horizontal="center" vertical="center" textRotation="90" wrapText="1"/>
      <protection hidden="1"/>
    </xf>
    <xf numFmtId="0" fontId="67" fillId="0" borderId="93" xfId="0" applyFont="1" applyFill="1" applyBorder="1" applyAlignment="1" applyProtection="1">
      <alignment horizontal="center" vertical="center" textRotation="90" wrapText="1"/>
      <protection hidden="1"/>
    </xf>
    <xf numFmtId="0" fontId="78" fillId="34" borderId="115" xfId="0" applyFont="1" applyFill="1" applyBorder="1" applyAlignment="1" applyProtection="1">
      <alignment horizontal="center" vertical="center" wrapText="1"/>
      <protection hidden="1"/>
    </xf>
    <xf numFmtId="0" fontId="78" fillId="34" borderId="117" xfId="0" applyFont="1" applyFill="1" applyBorder="1" applyAlignment="1" applyProtection="1">
      <alignment horizontal="center" vertical="center" wrapText="1"/>
      <protection hidden="1"/>
    </xf>
    <xf numFmtId="0" fontId="62" fillId="0" borderId="84" xfId="0" applyFont="1" applyBorder="1" applyAlignment="1" applyProtection="1">
      <alignment horizontal="right" vertical="center"/>
      <protection hidden="1"/>
    </xf>
    <xf numFmtId="0" fontId="62" fillId="0" borderId="85" xfId="0" applyFont="1" applyBorder="1" applyAlignment="1" applyProtection="1">
      <alignment horizontal="right" vertical="center"/>
      <protection hidden="1"/>
    </xf>
    <xf numFmtId="0" fontId="67" fillId="0" borderId="111" xfId="0" applyFont="1" applyFill="1" applyBorder="1" applyAlignment="1" applyProtection="1">
      <alignment horizontal="center" vertical="center" textRotation="90" wrapText="1"/>
      <protection hidden="1"/>
    </xf>
    <xf numFmtId="0" fontId="67" fillId="0" borderId="112" xfId="0" applyFont="1" applyFill="1" applyBorder="1" applyAlignment="1" applyProtection="1">
      <alignment horizontal="center" vertical="center" textRotation="90"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167" fillId="0" borderId="0"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66" fillId="0" borderId="10" xfId="0" applyFont="1" applyBorder="1" applyAlignment="1" applyProtection="1">
      <alignment horizontal="center" vertical="center"/>
      <protection hidden="1"/>
    </xf>
    <xf numFmtId="0" fontId="66" fillId="0" borderId="6" xfId="0" applyFont="1"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165" fontId="59" fillId="3" borderId="0" xfId="0" applyNumberFormat="1" applyFont="1" applyFill="1" applyBorder="1" applyAlignment="1" applyProtection="1">
      <alignment horizontal="center" vertical="center"/>
      <protection hidden="1"/>
    </xf>
    <xf numFmtId="0" fontId="51"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65"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xf>
    <xf numFmtId="0" fontId="162"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102" fillId="0" borderId="0" xfId="0" applyFont="1" applyFill="1" applyBorder="1" applyAlignment="1" applyProtection="1">
      <alignment horizontal="left" vertical="top" wrapText="1"/>
      <protection hidden="1"/>
    </xf>
    <xf numFmtId="0" fontId="22" fillId="0" borderId="0" xfId="0" applyFont="1" applyFill="1" applyBorder="1" applyAlignment="1" applyProtection="1">
      <alignment horizontal="center" vertical="center" wrapText="1"/>
      <protection hidden="1"/>
    </xf>
    <xf numFmtId="0" fontId="62"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16" fillId="0" borderId="0" xfId="0" applyFont="1" applyBorder="1" applyAlignment="1" applyProtection="1">
      <alignment horizontal="center" vertical="center" shrinkToFit="1"/>
      <protection hidden="1"/>
    </xf>
    <xf numFmtId="0" fontId="143" fillId="0" borderId="0" xfId="0" applyFont="1" applyBorder="1" applyAlignment="1" applyProtection="1">
      <alignment horizontal="center"/>
      <protection hidden="1"/>
    </xf>
    <xf numFmtId="0" fontId="71" fillId="0" borderId="0" xfId="0" applyFont="1" applyBorder="1" applyAlignment="1" applyProtection="1">
      <alignment horizontal="center"/>
      <protection hidden="1"/>
    </xf>
    <xf numFmtId="0" fontId="161" fillId="3" borderId="1" xfId="0" applyFont="1" applyFill="1" applyBorder="1" applyAlignment="1" applyProtection="1">
      <alignment horizontal="center" vertical="center" textRotation="90" wrapText="1"/>
      <protection hidden="1"/>
    </xf>
    <xf numFmtId="0" fontId="62" fillId="3" borderId="2" xfId="0" applyFont="1" applyFill="1" applyBorder="1" applyAlignment="1" applyProtection="1">
      <alignment horizontal="center" vertical="center" textRotation="90" wrapText="1"/>
      <protection hidden="1"/>
    </xf>
    <xf numFmtId="0" fontId="62" fillId="3" borderId="7" xfId="0" applyFont="1" applyFill="1" applyBorder="1" applyAlignment="1" applyProtection="1">
      <alignment horizontal="center" vertical="center" textRotation="90" wrapText="1"/>
      <protection hidden="1"/>
    </xf>
    <xf numFmtId="0" fontId="62"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0" fillId="0" borderId="8" xfId="0" applyFont="1" applyBorder="1" applyAlignment="1" applyProtection="1">
      <alignment horizontal="center" vertical="center" wrapText="1"/>
      <protection hidden="1"/>
    </xf>
    <xf numFmtId="0" fontId="147" fillId="3" borderId="1" xfId="0" applyFont="1" applyFill="1" applyBorder="1" applyAlignment="1" applyProtection="1">
      <alignment horizontal="center" vertical="center" textRotation="90" wrapText="1"/>
      <protection hidden="1"/>
    </xf>
    <xf numFmtId="0" fontId="62" fillId="0" borderId="0" xfId="0" applyFont="1" applyFill="1" applyBorder="1" applyAlignment="1" applyProtection="1">
      <alignment horizontal="right" vertical="center"/>
      <protection hidden="1"/>
    </xf>
    <xf numFmtId="0" fontId="67"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8" fillId="0" borderId="0" xfId="0" applyFont="1" applyFill="1" applyBorder="1" applyAlignment="1" applyProtection="1">
      <alignment horizontal="left" vertical="center" wrapText="1"/>
      <protection hidden="1"/>
    </xf>
    <xf numFmtId="0" fontId="37" fillId="5" borderId="152" xfId="0" applyFont="1" applyFill="1" applyBorder="1" applyAlignment="1" applyProtection="1">
      <alignment horizontal="center" vertical="center" wrapText="1"/>
      <protection hidden="1"/>
    </xf>
    <xf numFmtId="0" fontId="37" fillId="5" borderId="153" xfId="0" applyFont="1" applyFill="1" applyBorder="1" applyAlignment="1" applyProtection="1">
      <alignment horizontal="center" vertical="center" wrapText="1"/>
      <protection hidden="1"/>
    </xf>
    <xf numFmtId="0" fontId="37" fillId="5" borderId="154" xfId="0" applyFont="1" applyFill="1" applyBorder="1" applyAlignment="1" applyProtection="1">
      <alignment horizontal="center" vertical="center" wrapText="1"/>
      <protection hidden="1"/>
    </xf>
    <xf numFmtId="0" fontId="37" fillId="5" borderId="155" xfId="0" applyFont="1" applyFill="1" applyBorder="1" applyAlignment="1" applyProtection="1">
      <alignment horizontal="center" vertical="center" wrapText="1"/>
      <protection hidden="1"/>
    </xf>
    <xf numFmtId="0" fontId="37" fillId="5" borderId="0" xfId="0" applyFont="1" applyFill="1" applyBorder="1" applyAlignment="1" applyProtection="1">
      <alignment horizontal="center" vertical="center" wrapText="1"/>
      <protection hidden="1"/>
    </xf>
    <xf numFmtId="0" fontId="37" fillId="5" borderId="156" xfId="0" applyFont="1" applyFill="1" applyBorder="1" applyAlignment="1" applyProtection="1">
      <alignment horizontal="center" vertical="center" wrapText="1"/>
      <protection hidden="1"/>
    </xf>
    <xf numFmtId="0" fontId="37" fillId="5" borderId="157" xfId="0" applyFont="1" applyFill="1" applyBorder="1" applyAlignment="1" applyProtection="1">
      <alignment horizontal="center" vertical="center" wrapText="1"/>
      <protection hidden="1"/>
    </xf>
    <xf numFmtId="0" fontId="37" fillId="5" borderId="158" xfId="0" applyFont="1" applyFill="1" applyBorder="1" applyAlignment="1" applyProtection="1">
      <alignment horizontal="center" vertical="center" wrapText="1"/>
      <protection hidden="1"/>
    </xf>
    <xf numFmtId="0" fontId="37" fillId="5" borderId="159" xfId="0" applyFont="1" applyFill="1" applyBorder="1" applyAlignment="1" applyProtection="1">
      <alignment horizontal="center" vertical="center" wrapText="1"/>
      <protection hidden="1"/>
    </xf>
    <xf numFmtId="0" fontId="29" fillId="0" borderId="4" xfId="0" applyFont="1" applyBorder="1" applyAlignment="1" applyProtection="1">
      <alignment horizontal="center" vertical="center"/>
      <protection hidden="1"/>
    </xf>
    <xf numFmtId="0" fontId="29" fillId="0" borderId="5" xfId="0" applyFont="1" applyBorder="1" applyAlignment="1" applyProtection="1">
      <alignment horizontal="center" vertical="center"/>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102" fillId="0" borderId="0" xfId="0" applyFont="1" applyFill="1" applyBorder="1" applyAlignment="1" applyProtection="1">
      <alignment horizontal="left" vertical="center" wrapText="1"/>
      <protection hidden="1"/>
    </xf>
  </cellXfs>
  <cellStyles count="3">
    <cellStyle name="Hyperlink" xfId="2" builtinId="8"/>
    <cellStyle name="Normal" xfId="0" builtinId="0"/>
    <cellStyle name="Output" xfId="1" builtinId="21"/>
  </cellStyles>
  <dxfs count="11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border>
        <left/>
        <right/>
        <top/>
        <bottom/>
        <vertical/>
        <horizontal/>
      </border>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rgb="FFFF0000"/>
      </font>
    </dxf>
    <dxf>
      <font>
        <color rgb="FF0000FF"/>
      </font>
    </dxf>
    <dxf>
      <font>
        <b/>
        <i val="0"/>
        <color rgb="FFCC0099"/>
      </font>
    </dxf>
    <dxf>
      <font>
        <color rgb="FFFF0000"/>
      </font>
    </dxf>
    <dxf>
      <font>
        <color rgb="FF0000FF"/>
      </font>
    </dxf>
    <dxf>
      <font>
        <b/>
        <i val="0"/>
        <color rgb="FFCC0099"/>
      </font>
    </dxf>
    <dxf>
      <font>
        <color theme="0"/>
      </font>
    </dxf>
    <dxf>
      <font>
        <b/>
        <i val="0"/>
        <color rgb="FF0000CC"/>
      </font>
    </dxf>
    <dxf>
      <font>
        <b/>
        <i val="0"/>
        <color rgb="FFD60093"/>
      </font>
    </dxf>
    <dxf>
      <font>
        <color rgb="FFFF0000"/>
      </font>
    </dxf>
    <dxf>
      <font>
        <color rgb="FF0000FF"/>
      </font>
    </dxf>
    <dxf>
      <font>
        <b/>
        <i val="0"/>
        <color rgb="FFCC0099"/>
      </font>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9" tint="0.3999450666829432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B8E08C"/>
      <color rgb="FFCC00CC"/>
      <color rgb="FF006600"/>
      <color rgb="FF0000CC"/>
      <color rgb="FFECFC9E"/>
      <color rgb="FFFF3300"/>
      <color rgb="FF123A24"/>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3rd'!A1"/><Relationship Id="rId1" Type="http://schemas.openxmlformats.org/officeDocument/2006/relationships/hyperlink" Target="#'Marks Entry 4th'!A1"/><Relationship Id="rId5" Type="http://schemas.openxmlformats.org/officeDocument/2006/relationships/image" Target="../media/image4.jpeg"/><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8" Type="http://schemas.openxmlformats.org/officeDocument/2006/relationships/hyperlink" Target="#'Result Sheet'!A1"/><Relationship Id="rId13" Type="http://schemas.openxmlformats.org/officeDocument/2006/relationships/hyperlink" Target="#'Result Sheet'!A1"/><Relationship Id="rId18" Type="http://schemas.openxmlformats.org/officeDocument/2006/relationships/hyperlink" Target="#'Result Sheet'!A1"/><Relationship Id="rId3" Type="http://schemas.openxmlformats.org/officeDocument/2006/relationships/hyperlink" Target="#'Result Sheet'!A1"/><Relationship Id="rId21" Type="http://schemas.openxmlformats.org/officeDocument/2006/relationships/hyperlink" Target="#'Result Sheet'!A1"/><Relationship Id="rId7" Type="http://schemas.openxmlformats.org/officeDocument/2006/relationships/hyperlink" Target="#'Result Sheet'!A1"/><Relationship Id="rId12" Type="http://schemas.openxmlformats.org/officeDocument/2006/relationships/hyperlink" Target="#'Result Sheet'!A1"/><Relationship Id="rId17" Type="http://schemas.openxmlformats.org/officeDocument/2006/relationships/hyperlink" Target="#'Result Sheet'!A1"/><Relationship Id="rId2" Type="http://schemas.openxmlformats.org/officeDocument/2006/relationships/hyperlink" Target="#'Result Sheet'!A1"/><Relationship Id="rId16" Type="http://schemas.openxmlformats.org/officeDocument/2006/relationships/hyperlink" Target="#'Result Sheet'!A1"/><Relationship Id="rId20" Type="http://schemas.openxmlformats.org/officeDocument/2006/relationships/hyperlink" Target="#'Result Sheet'!A1"/><Relationship Id="rId1" Type="http://schemas.openxmlformats.org/officeDocument/2006/relationships/image" Target="../media/image9.jpeg"/><Relationship Id="rId6" Type="http://schemas.openxmlformats.org/officeDocument/2006/relationships/hyperlink" Target="#'Result Sheet'!A1"/><Relationship Id="rId11" Type="http://schemas.openxmlformats.org/officeDocument/2006/relationships/hyperlink" Target="#'Result Sheet'!A1"/><Relationship Id="rId5" Type="http://schemas.openxmlformats.org/officeDocument/2006/relationships/image" Target="../media/image7.jpeg"/><Relationship Id="rId15" Type="http://schemas.openxmlformats.org/officeDocument/2006/relationships/hyperlink" Target="#'Result Sheet'!A1"/><Relationship Id="rId10" Type="http://schemas.openxmlformats.org/officeDocument/2006/relationships/hyperlink" Target="#'Result Sheet'!A1"/><Relationship Id="rId19" Type="http://schemas.openxmlformats.org/officeDocument/2006/relationships/hyperlink" Target="#'Result Sheet'!A1"/><Relationship Id="rId4" Type="http://schemas.openxmlformats.org/officeDocument/2006/relationships/hyperlink" Target="#'Result Sheet'!A1"/><Relationship Id="rId9" Type="http://schemas.openxmlformats.org/officeDocument/2006/relationships/hyperlink" Target="#'Result Sheet'!A1"/><Relationship Id="rId1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721519</xdr:colOff>
      <xdr:row>39</xdr:row>
      <xdr:rowOff>247651</xdr:rowOff>
    </xdr:from>
    <xdr:to>
      <xdr:col>3</xdr:col>
      <xdr:colOff>1378846</xdr:colOff>
      <xdr:row>46</xdr:row>
      <xdr:rowOff>57151</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378744" y="11896726"/>
          <a:ext cx="1733652" cy="1714500"/>
        </a:xfrm>
        <a:prstGeom prst="rect">
          <a:avLst/>
        </a:prstGeom>
        <a:ln>
          <a:noFill/>
        </a:ln>
        <a:effectLst>
          <a:softEdge rad="112500"/>
        </a:effectLst>
      </xdr:spPr>
    </xdr:pic>
    <xdr:clientData/>
  </xdr:twoCellAnchor>
  <xdr:twoCellAnchor editAs="oneCell">
    <xdr:from>
      <xdr:col>7</xdr:col>
      <xdr:colOff>657225</xdr:colOff>
      <xdr:row>41</xdr:row>
      <xdr:rowOff>9525</xdr:rowOff>
    </xdr:from>
    <xdr:to>
      <xdr:col>8</xdr:col>
      <xdr:colOff>161925</xdr:colOff>
      <xdr:row>46</xdr:row>
      <xdr:rowOff>114300</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9134475" y="12287250"/>
          <a:ext cx="1238250" cy="1381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17</xdr:row>
      <xdr:rowOff>133350</xdr:rowOff>
    </xdr:from>
    <xdr:to>
      <xdr:col>3</xdr:col>
      <xdr:colOff>3695700</xdr:colOff>
      <xdr:row>18</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276225</xdr:colOff>
      <xdr:row>2</xdr:row>
      <xdr:rowOff>257175</xdr:rowOff>
    </xdr:from>
    <xdr:to>
      <xdr:col>7</xdr:col>
      <xdr:colOff>1590674</xdr:colOff>
      <xdr:row>3</xdr:row>
      <xdr:rowOff>333375</xdr:rowOff>
    </xdr:to>
    <xdr:sp macro="" textlink="">
      <xdr:nvSpPr>
        <xdr:cNvPr id="5" name="Rectangle 4"/>
        <xdr:cNvSpPr/>
      </xdr:nvSpPr>
      <xdr:spPr>
        <a:xfrm>
          <a:off x="10058400" y="638175"/>
          <a:ext cx="32956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- 3rd Subject Teachers Name</a:t>
          </a:r>
        </a:p>
      </xdr:txBody>
    </xdr:sp>
    <xdr:clientData/>
  </xdr:twoCellAnchor>
  <xdr:twoCellAnchor>
    <xdr:from>
      <xdr:col>6</xdr:col>
      <xdr:colOff>352426</xdr:colOff>
      <xdr:row>10</xdr:row>
      <xdr:rowOff>295275</xdr:rowOff>
    </xdr:from>
    <xdr:to>
      <xdr:col>7</xdr:col>
      <xdr:colOff>1695450</xdr:colOff>
      <xdr:row>12</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- 4th Subject Teachers Name</a:t>
          </a:r>
        </a:p>
      </xdr:txBody>
    </xdr:sp>
    <xdr:clientData/>
  </xdr:twoCellAnchor>
  <xdr:twoCellAnchor>
    <xdr:from>
      <xdr:col>6</xdr:col>
      <xdr:colOff>1314449</xdr:colOff>
      <xdr:row>29</xdr:row>
      <xdr:rowOff>66675</xdr:rowOff>
    </xdr:from>
    <xdr:to>
      <xdr:col>10</xdr:col>
      <xdr:colOff>257175</xdr:colOff>
      <xdr:row>30</xdr:row>
      <xdr:rowOff>171450</xdr:rowOff>
    </xdr:to>
    <xdr:sp macro="" textlink="">
      <xdr:nvSpPr>
        <xdr:cNvPr id="7" name="Rectangle 6">
          <a:hlinkClick xmlns:r="http://schemas.openxmlformats.org/officeDocument/2006/relationships" r:id="rId1"/>
        </xdr:cNvPr>
        <xdr:cNvSpPr/>
      </xdr:nvSpPr>
      <xdr:spPr>
        <a:xfrm>
          <a:off x="11096624" y="895350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4th Data Entry Sheet</a:t>
          </a:r>
          <a:endParaRPr lang="en-US" sz="1600" b="1">
            <a:solidFill>
              <a:srgbClr val="FFFF00"/>
            </a:solidFill>
            <a:latin typeface="+mj-lt"/>
          </a:endParaRPr>
        </a:p>
      </xdr:txBody>
    </xdr:sp>
    <xdr:clientData/>
  </xdr:twoCellAnchor>
  <xdr:twoCellAnchor>
    <xdr:from>
      <xdr:col>6</xdr:col>
      <xdr:colOff>1304924</xdr:colOff>
      <xdr:row>25</xdr:row>
      <xdr:rowOff>180975</xdr:rowOff>
    </xdr:from>
    <xdr:to>
      <xdr:col>10</xdr:col>
      <xdr:colOff>228600</xdr:colOff>
      <xdr:row>27</xdr:row>
      <xdr:rowOff>38100</xdr:rowOff>
    </xdr:to>
    <xdr:sp macro="" textlink="">
      <xdr:nvSpPr>
        <xdr:cNvPr id="8" name="Rectangle 7">
          <a:hlinkClick xmlns:r="http://schemas.openxmlformats.org/officeDocument/2006/relationships" r:id="rId2"/>
        </xdr:cNvPr>
        <xdr:cNvSpPr/>
      </xdr:nvSpPr>
      <xdr:spPr>
        <a:xfrm>
          <a:off x="11087099" y="7962900"/>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3rd Data Entry Sheet</a:t>
          </a:r>
          <a:endParaRPr lang="en-US" sz="1600" b="1">
            <a:solidFill>
              <a:srgbClr val="FFFF00"/>
            </a:solidFill>
            <a:latin typeface="+mj-lt"/>
          </a:endParaRPr>
        </a:p>
      </xdr:txBody>
    </xdr:sp>
    <xdr:clientData/>
  </xdr:twoCellAnchor>
  <xdr:twoCellAnchor>
    <xdr:from>
      <xdr:col>6</xdr:col>
      <xdr:colOff>1295400</xdr:colOff>
      <xdr:row>27</xdr:row>
      <xdr:rowOff>142876</xdr:rowOff>
    </xdr:from>
    <xdr:to>
      <xdr:col>10</xdr:col>
      <xdr:colOff>247650</xdr:colOff>
      <xdr:row>28</xdr:row>
      <xdr:rowOff>228601</xdr:rowOff>
    </xdr:to>
    <xdr:sp macro="" textlink="">
      <xdr:nvSpPr>
        <xdr:cNvPr id="9" name="Rectangle 8">
          <a:hlinkClick xmlns:r="http://schemas.openxmlformats.org/officeDocument/2006/relationships" r:id="rId3"/>
        </xdr:cNvPr>
        <xdr:cNvSpPr/>
      </xdr:nvSpPr>
      <xdr:spPr>
        <a:xfrm>
          <a:off x="11077575" y="8477251"/>
          <a:ext cx="31242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1571626</xdr:colOff>
      <xdr:row>19</xdr:row>
      <xdr:rowOff>57150</xdr:rowOff>
    </xdr:from>
    <xdr:to>
      <xdr:col>8</xdr:col>
      <xdr:colOff>381000</xdr:colOff>
      <xdr:row>21</xdr:row>
      <xdr:rowOff>38100</xdr:rowOff>
    </xdr:to>
    <xdr:sp macro="" textlink="">
      <xdr:nvSpPr>
        <xdr:cNvPr id="10" name="Rectangle 9"/>
        <xdr:cNvSpPr/>
      </xdr:nvSpPr>
      <xdr:spPr>
        <a:xfrm>
          <a:off x="11353801" y="5638800"/>
          <a:ext cx="1990724"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19049</xdr:colOff>
      <xdr:row>22</xdr:row>
      <xdr:rowOff>19051</xdr:rowOff>
    </xdr:from>
    <xdr:to>
      <xdr:col>7</xdr:col>
      <xdr:colOff>1171574</xdr:colOff>
      <xdr:row>22</xdr:row>
      <xdr:rowOff>876301</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782424" y="6343651"/>
          <a:ext cx="1152525" cy="857250"/>
        </a:xfrm>
        <a:prstGeom prst="rect">
          <a:avLst/>
        </a:prstGeom>
      </xdr:spPr>
    </xdr:pic>
    <xdr:clientData/>
  </xdr:twoCellAnchor>
  <xdr:twoCellAnchor editAs="oneCell">
    <xdr:from>
      <xdr:col>2</xdr:col>
      <xdr:colOff>1143000</xdr:colOff>
      <xdr:row>26</xdr:row>
      <xdr:rowOff>247650</xdr:rowOff>
    </xdr:from>
    <xdr:to>
      <xdr:col>2</xdr:col>
      <xdr:colOff>2486025</xdr:colOff>
      <xdr:row>31</xdr:row>
      <xdr:rowOff>19050</xdr:rowOff>
    </xdr:to>
    <xdr:pic>
      <xdr:nvPicPr>
        <xdr:cNvPr id="12" name="Picture 11" descr="gurudev.jpg"/>
        <xdr:cNvPicPr>
          <a:picLocks noChangeAspect="1"/>
        </xdr:cNvPicPr>
      </xdr:nvPicPr>
      <xdr:blipFill>
        <a:blip xmlns:r="http://schemas.openxmlformats.org/officeDocument/2006/relationships" r:embed="rId5"/>
        <a:stretch>
          <a:fillRect/>
        </a:stretch>
      </xdr:blipFill>
      <xdr:spPr>
        <a:xfrm>
          <a:off x="1733550" y="8305800"/>
          <a:ext cx="1343025" cy="1209675"/>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62</xdr:col>
      <xdr:colOff>123825</xdr:colOff>
      <xdr:row>1</xdr:row>
      <xdr:rowOff>66675</xdr:rowOff>
    </xdr:from>
    <xdr:to>
      <xdr:col>62</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62</xdr:col>
      <xdr:colOff>295275</xdr:colOff>
      <xdr:row>1</xdr:row>
      <xdr:rowOff>19050</xdr:rowOff>
    </xdr:from>
    <xdr:to>
      <xdr:col>62</xdr:col>
      <xdr:colOff>2000250</xdr:colOff>
      <xdr:row>4</xdr:row>
      <xdr:rowOff>1085850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70510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180975</xdr:colOff>
      <xdr:row>0</xdr:row>
      <xdr:rowOff>47624</xdr:rowOff>
    </xdr:from>
    <xdr:to>
      <xdr:col>15</xdr:col>
      <xdr:colOff>295275</xdr:colOff>
      <xdr:row>1</xdr:row>
      <xdr:rowOff>168631</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581775" y="47624"/>
          <a:ext cx="523875" cy="463907"/>
        </a:xfrm>
        <a:prstGeom prst="rect">
          <a:avLst/>
        </a:prstGeom>
      </xdr:spPr>
    </xdr:pic>
    <xdr:clientData/>
  </xdr:twoCellAnchor>
  <xdr:twoCellAnchor editAs="oneCell">
    <xdr:from>
      <xdr:col>14</xdr:col>
      <xdr:colOff>257175</xdr:colOff>
      <xdr:row>33</xdr:row>
      <xdr:rowOff>57150</xdr:rowOff>
    </xdr:from>
    <xdr:to>
      <xdr:col>15</xdr:col>
      <xdr:colOff>331633</xdr:colOff>
      <xdr:row>35</xdr:row>
      <xdr:rowOff>1</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66</xdr:row>
      <xdr:rowOff>57150</xdr:rowOff>
    </xdr:from>
    <xdr:to>
      <xdr:col>15</xdr:col>
      <xdr:colOff>331633</xdr:colOff>
      <xdr:row>67</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99</xdr:row>
      <xdr:rowOff>57150</xdr:rowOff>
    </xdr:from>
    <xdr:to>
      <xdr:col>15</xdr:col>
      <xdr:colOff>331633</xdr:colOff>
      <xdr:row>100</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132</xdr:row>
      <xdr:rowOff>57150</xdr:rowOff>
    </xdr:from>
    <xdr:to>
      <xdr:col>15</xdr:col>
      <xdr:colOff>331633</xdr:colOff>
      <xdr:row>133</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165</xdr:row>
      <xdr:rowOff>57150</xdr:rowOff>
    </xdr:from>
    <xdr:to>
      <xdr:col>15</xdr:col>
      <xdr:colOff>331633</xdr:colOff>
      <xdr:row>166</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198</xdr:row>
      <xdr:rowOff>57150</xdr:rowOff>
    </xdr:from>
    <xdr:to>
      <xdr:col>15</xdr:col>
      <xdr:colOff>331633</xdr:colOff>
      <xdr:row>199</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231</xdr:row>
      <xdr:rowOff>57150</xdr:rowOff>
    </xdr:from>
    <xdr:to>
      <xdr:col>15</xdr:col>
      <xdr:colOff>331633</xdr:colOff>
      <xdr:row>232</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264</xdr:row>
      <xdr:rowOff>57150</xdr:rowOff>
    </xdr:from>
    <xdr:to>
      <xdr:col>15</xdr:col>
      <xdr:colOff>331633</xdr:colOff>
      <xdr:row>265</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297</xdr:row>
      <xdr:rowOff>57150</xdr:rowOff>
    </xdr:from>
    <xdr:to>
      <xdr:col>15</xdr:col>
      <xdr:colOff>331633</xdr:colOff>
      <xdr:row>298</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228600</xdr:colOff>
      <xdr:row>11</xdr:row>
      <xdr:rowOff>180975</xdr:rowOff>
    </xdr:from>
    <xdr:to>
      <xdr:col>21</xdr:col>
      <xdr:colOff>771525</xdr:colOff>
      <xdr:row>11</xdr:row>
      <xdr:rowOff>638176</xdr:rowOff>
    </xdr:to>
    <xdr:sp macro="" textlink="">
      <xdr:nvSpPr>
        <xdr:cNvPr id="23" name="Rounded Rectangle 22">
          <a:hlinkClick xmlns:r="http://schemas.openxmlformats.org/officeDocument/2006/relationships" r:id="rId2"/>
        </xdr:cNvPr>
        <xdr:cNvSpPr/>
      </xdr:nvSpPr>
      <xdr:spPr>
        <a:xfrm>
          <a:off x="9458325" y="3133725"/>
          <a:ext cx="208597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31</xdr:row>
      <xdr:rowOff>64558</xdr:rowOff>
    </xdr:from>
    <xdr:to>
      <xdr:col>18</xdr:col>
      <xdr:colOff>1059</xdr:colOff>
      <xdr:row>31</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39</xdr:row>
      <xdr:rowOff>76199</xdr:rowOff>
    </xdr:from>
    <xdr:to>
      <xdr:col>37</xdr:col>
      <xdr:colOff>342900</xdr:colOff>
      <xdr:row>40</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31</xdr:row>
      <xdr:rowOff>64558</xdr:rowOff>
    </xdr:from>
    <xdr:to>
      <xdr:col>18</xdr:col>
      <xdr:colOff>1059</xdr:colOff>
      <xdr:row>32</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39</xdr:row>
      <xdr:rowOff>76199</xdr:rowOff>
    </xdr:from>
    <xdr:to>
      <xdr:col>37</xdr:col>
      <xdr:colOff>342900</xdr:colOff>
      <xdr:row>40</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333376</xdr:colOff>
      <xdr:row>0</xdr:row>
      <xdr:rowOff>38100</xdr:rowOff>
    </xdr:from>
    <xdr:to>
      <xdr:col>15</xdr:col>
      <xdr:colOff>428626</xdr:colOff>
      <xdr:row>1</xdr:row>
      <xdr:rowOff>113434</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7124701" y="38100"/>
          <a:ext cx="552450" cy="389659"/>
        </a:xfrm>
        <a:prstGeom prst="rect">
          <a:avLst/>
        </a:prstGeom>
      </xdr:spPr>
    </xdr:pic>
    <xdr:clientData/>
  </xdr:twoCellAnchor>
  <xdr:twoCellAnchor editAs="oneCell">
    <xdr:from>
      <xdr:col>30</xdr:col>
      <xdr:colOff>333376</xdr:colOff>
      <xdr:row>0</xdr:row>
      <xdr:rowOff>19050</xdr:rowOff>
    </xdr:from>
    <xdr:to>
      <xdr:col>31</xdr:col>
      <xdr:colOff>390526</xdr:colOff>
      <xdr:row>1</xdr:row>
      <xdr:rowOff>94384</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4001751" y="19050"/>
          <a:ext cx="514350" cy="389659"/>
        </a:xfrm>
        <a:prstGeom prst="rect">
          <a:avLst/>
        </a:prstGeom>
      </xdr:spPr>
    </xdr:pic>
    <xdr:clientData/>
  </xdr:twoCellAnchor>
  <xdr:twoCellAnchor editAs="oneCell">
    <xdr:from>
      <xdr:col>14</xdr:col>
      <xdr:colOff>342900</xdr:colOff>
      <xdr:row>30</xdr:row>
      <xdr:rowOff>114300</xdr:rowOff>
    </xdr:from>
    <xdr:to>
      <xdr:col>16</xdr:col>
      <xdr:colOff>19050</xdr:colOff>
      <xdr:row>31</xdr:row>
      <xdr:rowOff>227734</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7134225" y="8001000"/>
          <a:ext cx="638175" cy="389659"/>
        </a:xfrm>
        <a:prstGeom prst="rect">
          <a:avLst/>
        </a:prstGeom>
      </xdr:spPr>
    </xdr:pic>
    <xdr:clientData/>
  </xdr:twoCellAnchor>
  <xdr:twoCellAnchor editAs="oneCell">
    <xdr:from>
      <xdr:col>30</xdr:col>
      <xdr:colOff>342900</xdr:colOff>
      <xdr:row>30</xdr:row>
      <xdr:rowOff>95250</xdr:rowOff>
    </xdr:from>
    <xdr:to>
      <xdr:col>31</xdr:col>
      <xdr:colOff>428625</xdr:colOff>
      <xdr:row>31</xdr:row>
      <xdr:rowOff>208684</xdr:rowOff>
    </xdr:to>
    <xdr:pic>
      <xdr:nvPicPr>
        <xdr:cNvPr id="11" name="Picture 10" descr="download.jpg"/>
        <xdr:cNvPicPr>
          <a:picLocks noChangeAspect="1"/>
        </xdr:cNvPicPr>
      </xdr:nvPicPr>
      <xdr:blipFill>
        <a:blip xmlns:r="http://schemas.openxmlformats.org/officeDocument/2006/relationships" r:embed="rId5" cstate="print"/>
        <a:stretch>
          <a:fillRect/>
        </a:stretch>
      </xdr:blipFill>
      <xdr:spPr>
        <a:xfrm>
          <a:off x="14011275" y="7981950"/>
          <a:ext cx="542925" cy="389659"/>
        </a:xfrm>
        <a:prstGeom prst="rect">
          <a:avLst/>
        </a:prstGeom>
      </xdr:spPr>
    </xdr:pic>
    <xdr:clientData/>
  </xdr:twoCellAnchor>
  <xdr:twoCellAnchor editAs="oneCell">
    <xdr:from>
      <xdr:col>18</xdr:col>
      <xdr:colOff>0</xdr:colOff>
      <xdr:row>61</xdr:row>
      <xdr:rowOff>64558</xdr:rowOff>
    </xdr:from>
    <xdr:to>
      <xdr:col>18</xdr:col>
      <xdr:colOff>1059</xdr:colOff>
      <xdr:row>61</xdr:row>
      <xdr:rowOff>239684</xdr:rowOff>
    </xdr:to>
    <xdr:pic>
      <xdr:nvPicPr>
        <xdr:cNvPr id="12"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69</xdr:row>
      <xdr:rowOff>76199</xdr:rowOff>
    </xdr:from>
    <xdr:to>
      <xdr:col>37</xdr:col>
      <xdr:colOff>342900</xdr:colOff>
      <xdr:row>70</xdr:row>
      <xdr:rowOff>266700</xdr:rowOff>
    </xdr:to>
    <xdr:sp macro="" textlink="">
      <xdr:nvSpPr>
        <xdr:cNvPr id="13" name="Rounded Rectangle 12">
          <a:hlinkClick xmlns:r="http://schemas.openxmlformats.org/officeDocument/2006/relationships" r:id="rId6"/>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61</xdr:row>
      <xdr:rowOff>64558</xdr:rowOff>
    </xdr:from>
    <xdr:to>
      <xdr:col>18</xdr:col>
      <xdr:colOff>1059</xdr:colOff>
      <xdr:row>62</xdr:row>
      <xdr:rowOff>49184</xdr:rowOff>
    </xdr:to>
    <xdr:pic>
      <xdr:nvPicPr>
        <xdr:cNvPr id="14"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69</xdr:row>
      <xdr:rowOff>76199</xdr:rowOff>
    </xdr:from>
    <xdr:to>
      <xdr:col>37</xdr:col>
      <xdr:colOff>342900</xdr:colOff>
      <xdr:row>70</xdr:row>
      <xdr:rowOff>266700</xdr:rowOff>
    </xdr:to>
    <xdr:sp macro="" textlink="">
      <xdr:nvSpPr>
        <xdr:cNvPr id="15" name="Rounded Rectangle 14">
          <a:hlinkClick xmlns:r="http://schemas.openxmlformats.org/officeDocument/2006/relationships" r:id="rId7"/>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60</xdr:row>
      <xdr:rowOff>114300</xdr:rowOff>
    </xdr:from>
    <xdr:to>
      <xdr:col>16</xdr:col>
      <xdr:colOff>19050</xdr:colOff>
      <xdr:row>61</xdr:row>
      <xdr:rowOff>227734</xdr:rowOff>
    </xdr:to>
    <xdr:pic>
      <xdr:nvPicPr>
        <xdr:cNvPr id="16" name="Picture 15"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60</xdr:row>
      <xdr:rowOff>95250</xdr:rowOff>
    </xdr:from>
    <xdr:to>
      <xdr:col>31</xdr:col>
      <xdr:colOff>428625</xdr:colOff>
      <xdr:row>61</xdr:row>
      <xdr:rowOff>208684</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91</xdr:row>
      <xdr:rowOff>64558</xdr:rowOff>
    </xdr:from>
    <xdr:to>
      <xdr:col>18</xdr:col>
      <xdr:colOff>1059</xdr:colOff>
      <xdr:row>91</xdr:row>
      <xdr:rowOff>239684</xdr:rowOff>
    </xdr:to>
    <xdr:pic>
      <xdr:nvPicPr>
        <xdr:cNvPr id="18"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99</xdr:row>
      <xdr:rowOff>76199</xdr:rowOff>
    </xdr:from>
    <xdr:to>
      <xdr:col>37</xdr:col>
      <xdr:colOff>342900</xdr:colOff>
      <xdr:row>100</xdr:row>
      <xdr:rowOff>266700</xdr:rowOff>
    </xdr:to>
    <xdr:sp macro="" textlink="">
      <xdr:nvSpPr>
        <xdr:cNvPr id="19" name="Rounded Rectangle 18">
          <a:hlinkClick xmlns:r="http://schemas.openxmlformats.org/officeDocument/2006/relationships" r:id="rId8"/>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91</xdr:row>
      <xdr:rowOff>64558</xdr:rowOff>
    </xdr:from>
    <xdr:to>
      <xdr:col>18</xdr:col>
      <xdr:colOff>1059</xdr:colOff>
      <xdr:row>92</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99</xdr:row>
      <xdr:rowOff>76199</xdr:rowOff>
    </xdr:from>
    <xdr:to>
      <xdr:col>37</xdr:col>
      <xdr:colOff>342900</xdr:colOff>
      <xdr:row>100</xdr:row>
      <xdr:rowOff>266700</xdr:rowOff>
    </xdr:to>
    <xdr:sp macro="" textlink="">
      <xdr:nvSpPr>
        <xdr:cNvPr id="21" name="Rounded Rectangle 20">
          <a:hlinkClick xmlns:r="http://schemas.openxmlformats.org/officeDocument/2006/relationships" r:id="rId9"/>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90</xdr:row>
      <xdr:rowOff>114300</xdr:rowOff>
    </xdr:from>
    <xdr:to>
      <xdr:col>16</xdr:col>
      <xdr:colOff>19050</xdr:colOff>
      <xdr:row>91</xdr:row>
      <xdr:rowOff>227734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90</xdr:row>
      <xdr:rowOff>95250</xdr:rowOff>
    </xdr:from>
    <xdr:to>
      <xdr:col>31</xdr:col>
      <xdr:colOff>428625</xdr:colOff>
      <xdr:row>91</xdr:row>
      <xdr:rowOff>208684</xdr:rowOff>
    </xdr:to>
    <xdr:pic>
      <xdr:nvPicPr>
        <xdr:cNvPr id="23" name="Picture 22"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121</xdr:row>
      <xdr:rowOff>64558</xdr:rowOff>
    </xdr:from>
    <xdr:to>
      <xdr:col>18</xdr:col>
      <xdr:colOff>1059</xdr:colOff>
      <xdr:row>121</xdr:row>
      <xdr:rowOff>239684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129</xdr:row>
      <xdr:rowOff>76199</xdr:rowOff>
    </xdr:from>
    <xdr:to>
      <xdr:col>37</xdr:col>
      <xdr:colOff>342900</xdr:colOff>
      <xdr:row>130</xdr:row>
      <xdr:rowOff>266700</xdr:rowOff>
    </xdr:to>
    <xdr:sp macro="" textlink="">
      <xdr:nvSpPr>
        <xdr:cNvPr id="25" name="Rounded Rectangle 24">
          <a:hlinkClick xmlns:r="http://schemas.openxmlformats.org/officeDocument/2006/relationships" r:id="rId10"/>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121</xdr:row>
      <xdr:rowOff>64558</xdr:rowOff>
    </xdr:from>
    <xdr:to>
      <xdr:col>18</xdr:col>
      <xdr:colOff>1059</xdr:colOff>
      <xdr:row>122</xdr:row>
      <xdr:rowOff>49184</xdr:rowOff>
    </xdr:to>
    <xdr:pic>
      <xdr:nvPicPr>
        <xdr:cNvPr id="26"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129</xdr:row>
      <xdr:rowOff>76199</xdr:rowOff>
    </xdr:from>
    <xdr:to>
      <xdr:col>37</xdr:col>
      <xdr:colOff>342900</xdr:colOff>
      <xdr:row>130</xdr:row>
      <xdr:rowOff>266700</xdr:rowOff>
    </xdr:to>
    <xdr:sp macro="" textlink="">
      <xdr:nvSpPr>
        <xdr:cNvPr id="27" name="Rounded Rectangle 26">
          <a:hlinkClick xmlns:r="http://schemas.openxmlformats.org/officeDocument/2006/relationships" r:id="rId11"/>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120</xdr:row>
      <xdr:rowOff>114300</xdr:rowOff>
    </xdr:from>
    <xdr:to>
      <xdr:col>16</xdr:col>
      <xdr:colOff>19050</xdr:colOff>
      <xdr:row>121</xdr:row>
      <xdr:rowOff>227734</xdr:rowOff>
    </xdr:to>
    <xdr:pic>
      <xdr:nvPicPr>
        <xdr:cNvPr id="28" name="Picture 27"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120</xdr:row>
      <xdr:rowOff>95250</xdr:rowOff>
    </xdr:from>
    <xdr:to>
      <xdr:col>31</xdr:col>
      <xdr:colOff>428625</xdr:colOff>
      <xdr:row>121</xdr:row>
      <xdr:rowOff>208684</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151</xdr:row>
      <xdr:rowOff>64558</xdr:rowOff>
    </xdr:from>
    <xdr:to>
      <xdr:col>18</xdr:col>
      <xdr:colOff>1059</xdr:colOff>
      <xdr:row>151</xdr:row>
      <xdr:rowOff>239684</xdr:rowOff>
    </xdr:to>
    <xdr:pic>
      <xdr:nvPicPr>
        <xdr:cNvPr id="30"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159</xdr:row>
      <xdr:rowOff>76199</xdr:rowOff>
    </xdr:from>
    <xdr:to>
      <xdr:col>37</xdr:col>
      <xdr:colOff>342900</xdr:colOff>
      <xdr:row>160</xdr:row>
      <xdr:rowOff>266700</xdr:rowOff>
    </xdr:to>
    <xdr:sp macro="" textlink="">
      <xdr:nvSpPr>
        <xdr:cNvPr id="31" name="Rounded Rectangle 30">
          <a:hlinkClick xmlns:r="http://schemas.openxmlformats.org/officeDocument/2006/relationships" r:id="rId12"/>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151</xdr:row>
      <xdr:rowOff>64558</xdr:rowOff>
    </xdr:from>
    <xdr:to>
      <xdr:col>18</xdr:col>
      <xdr:colOff>1059</xdr:colOff>
      <xdr:row>152</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159</xdr:row>
      <xdr:rowOff>76199</xdr:rowOff>
    </xdr:from>
    <xdr:to>
      <xdr:col>37</xdr:col>
      <xdr:colOff>342900</xdr:colOff>
      <xdr:row>160</xdr:row>
      <xdr:rowOff>266700</xdr:rowOff>
    </xdr:to>
    <xdr:sp macro="" textlink="">
      <xdr:nvSpPr>
        <xdr:cNvPr id="33" name="Rounded Rectangle 32">
          <a:hlinkClick xmlns:r="http://schemas.openxmlformats.org/officeDocument/2006/relationships" r:id="rId13"/>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150</xdr:row>
      <xdr:rowOff>114300</xdr:rowOff>
    </xdr:from>
    <xdr:to>
      <xdr:col>16</xdr:col>
      <xdr:colOff>19050</xdr:colOff>
      <xdr:row>151</xdr:row>
      <xdr:rowOff>227734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150</xdr:row>
      <xdr:rowOff>95250</xdr:rowOff>
    </xdr:from>
    <xdr:to>
      <xdr:col>31</xdr:col>
      <xdr:colOff>428625</xdr:colOff>
      <xdr:row>151</xdr:row>
      <xdr:rowOff>208684</xdr:rowOff>
    </xdr:to>
    <xdr:pic>
      <xdr:nvPicPr>
        <xdr:cNvPr id="35" name="Picture 34"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181</xdr:row>
      <xdr:rowOff>64558</xdr:rowOff>
    </xdr:from>
    <xdr:to>
      <xdr:col>18</xdr:col>
      <xdr:colOff>1059</xdr:colOff>
      <xdr:row>181</xdr:row>
      <xdr:rowOff>239684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189</xdr:row>
      <xdr:rowOff>76199</xdr:rowOff>
    </xdr:from>
    <xdr:to>
      <xdr:col>37</xdr:col>
      <xdr:colOff>342900</xdr:colOff>
      <xdr:row>190</xdr:row>
      <xdr:rowOff>266700</xdr:rowOff>
    </xdr:to>
    <xdr:sp macro="" textlink="">
      <xdr:nvSpPr>
        <xdr:cNvPr id="37" name="Rounded Rectangle 36">
          <a:hlinkClick xmlns:r="http://schemas.openxmlformats.org/officeDocument/2006/relationships" r:id="rId14"/>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181</xdr:row>
      <xdr:rowOff>64558</xdr:rowOff>
    </xdr:from>
    <xdr:to>
      <xdr:col>18</xdr:col>
      <xdr:colOff>1059</xdr:colOff>
      <xdr:row>182</xdr:row>
      <xdr:rowOff>49184</xdr:rowOff>
    </xdr:to>
    <xdr:pic>
      <xdr:nvPicPr>
        <xdr:cNvPr id="38"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189</xdr:row>
      <xdr:rowOff>76199</xdr:rowOff>
    </xdr:from>
    <xdr:to>
      <xdr:col>37</xdr:col>
      <xdr:colOff>342900</xdr:colOff>
      <xdr:row>190</xdr:row>
      <xdr:rowOff>266700</xdr:rowOff>
    </xdr:to>
    <xdr:sp macro="" textlink="">
      <xdr:nvSpPr>
        <xdr:cNvPr id="39" name="Rounded Rectangle 38">
          <a:hlinkClick xmlns:r="http://schemas.openxmlformats.org/officeDocument/2006/relationships" r:id="rId15"/>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180</xdr:row>
      <xdr:rowOff>114300</xdr:rowOff>
    </xdr:from>
    <xdr:to>
      <xdr:col>16</xdr:col>
      <xdr:colOff>19050</xdr:colOff>
      <xdr:row>181</xdr:row>
      <xdr:rowOff>227734</xdr:rowOff>
    </xdr:to>
    <xdr:pic>
      <xdr:nvPicPr>
        <xdr:cNvPr id="40" name="Picture 39"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180</xdr:row>
      <xdr:rowOff>95250</xdr:rowOff>
    </xdr:from>
    <xdr:to>
      <xdr:col>31</xdr:col>
      <xdr:colOff>428625</xdr:colOff>
      <xdr:row>181</xdr:row>
      <xdr:rowOff>208684</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211</xdr:row>
      <xdr:rowOff>64558</xdr:rowOff>
    </xdr:from>
    <xdr:to>
      <xdr:col>18</xdr:col>
      <xdr:colOff>1059</xdr:colOff>
      <xdr:row>211</xdr:row>
      <xdr:rowOff>239684</xdr:rowOff>
    </xdr:to>
    <xdr:pic>
      <xdr:nvPicPr>
        <xdr:cNvPr id="42"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219</xdr:row>
      <xdr:rowOff>76199</xdr:rowOff>
    </xdr:from>
    <xdr:to>
      <xdr:col>37</xdr:col>
      <xdr:colOff>342900</xdr:colOff>
      <xdr:row>220</xdr:row>
      <xdr:rowOff>266700</xdr:rowOff>
    </xdr:to>
    <xdr:sp macro="" textlink="">
      <xdr:nvSpPr>
        <xdr:cNvPr id="43" name="Rounded Rectangle 42">
          <a:hlinkClick xmlns:r="http://schemas.openxmlformats.org/officeDocument/2006/relationships" r:id="rId16"/>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211</xdr:row>
      <xdr:rowOff>64558</xdr:rowOff>
    </xdr:from>
    <xdr:to>
      <xdr:col>18</xdr:col>
      <xdr:colOff>1059</xdr:colOff>
      <xdr:row>212</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219</xdr:row>
      <xdr:rowOff>76199</xdr:rowOff>
    </xdr:from>
    <xdr:to>
      <xdr:col>37</xdr:col>
      <xdr:colOff>342900</xdr:colOff>
      <xdr:row>220</xdr:row>
      <xdr:rowOff>266700</xdr:rowOff>
    </xdr:to>
    <xdr:sp macro="" textlink="">
      <xdr:nvSpPr>
        <xdr:cNvPr id="45" name="Rounded Rectangle 44">
          <a:hlinkClick xmlns:r="http://schemas.openxmlformats.org/officeDocument/2006/relationships" r:id="rId17"/>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210</xdr:row>
      <xdr:rowOff>114300</xdr:rowOff>
    </xdr:from>
    <xdr:to>
      <xdr:col>16</xdr:col>
      <xdr:colOff>19050</xdr:colOff>
      <xdr:row>211</xdr:row>
      <xdr:rowOff>227734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210</xdr:row>
      <xdr:rowOff>95250</xdr:rowOff>
    </xdr:from>
    <xdr:to>
      <xdr:col>31</xdr:col>
      <xdr:colOff>428625</xdr:colOff>
      <xdr:row>211</xdr:row>
      <xdr:rowOff>208684</xdr:rowOff>
    </xdr:to>
    <xdr:pic>
      <xdr:nvPicPr>
        <xdr:cNvPr id="47" name="Picture 46"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241</xdr:row>
      <xdr:rowOff>64558</xdr:rowOff>
    </xdr:from>
    <xdr:to>
      <xdr:col>18</xdr:col>
      <xdr:colOff>1059</xdr:colOff>
      <xdr:row>241</xdr:row>
      <xdr:rowOff>239684</xdr:rowOff>
    </xdr:to>
    <xdr:pic>
      <xdr:nvPicPr>
        <xdr:cNvPr id="48"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249</xdr:row>
      <xdr:rowOff>76199</xdr:rowOff>
    </xdr:from>
    <xdr:to>
      <xdr:col>37</xdr:col>
      <xdr:colOff>342900</xdr:colOff>
      <xdr:row>250</xdr:row>
      <xdr:rowOff>266700</xdr:rowOff>
    </xdr:to>
    <xdr:sp macro="" textlink="">
      <xdr:nvSpPr>
        <xdr:cNvPr id="49" name="Rounded Rectangle 48">
          <a:hlinkClick xmlns:r="http://schemas.openxmlformats.org/officeDocument/2006/relationships" r:id="rId18"/>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241</xdr:row>
      <xdr:rowOff>64558</xdr:rowOff>
    </xdr:from>
    <xdr:to>
      <xdr:col>18</xdr:col>
      <xdr:colOff>1059</xdr:colOff>
      <xdr:row>242</xdr:row>
      <xdr:rowOff>49184</xdr:rowOff>
    </xdr:to>
    <xdr:pic>
      <xdr:nvPicPr>
        <xdr:cNvPr id="50"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249</xdr:row>
      <xdr:rowOff>76199</xdr:rowOff>
    </xdr:from>
    <xdr:to>
      <xdr:col>37</xdr:col>
      <xdr:colOff>342900</xdr:colOff>
      <xdr:row>250</xdr:row>
      <xdr:rowOff>266700</xdr:rowOff>
    </xdr:to>
    <xdr:sp macro="" textlink="">
      <xdr:nvSpPr>
        <xdr:cNvPr id="51" name="Rounded Rectangle 50">
          <a:hlinkClick xmlns:r="http://schemas.openxmlformats.org/officeDocument/2006/relationships" r:id="rId19"/>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240</xdr:row>
      <xdr:rowOff>114300</xdr:rowOff>
    </xdr:from>
    <xdr:to>
      <xdr:col>16</xdr:col>
      <xdr:colOff>19050</xdr:colOff>
      <xdr:row>241</xdr:row>
      <xdr:rowOff>227734</xdr:rowOff>
    </xdr:to>
    <xdr:pic>
      <xdr:nvPicPr>
        <xdr:cNvPr id="52" name="Picture 51"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240</xdr:row>
      <xdr:rowOff>95250</xdr:rowOff>
    </xdr:from>
    <xdr:to>
      <xdr:col>31</xdr:col>
      <xdr:colOff>428625</xdr:colOff>
      <xdr:row>241</xdr:row>
      <xdr:rowOff>208684</xdr:rowOff>
    </xdr:to>
    <xdr:pic>
      <xdr:nvPicPr>
        <xdr:cNvPr id="53" name="Picture 52"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271</xdr:row>
      <xdr:rowOff>64558</xdr:rowOff>
    </xdr:from>
    <xdr:to>
      <xdr:col>18</xdr:col>
      <xdr:colOff>1059</xdr:colOff>
      <xdr:row>271</xdr:row>
      <xdr:rowOff>239684</xdr:rowOff>
    </xdr:to>
    <xdr:pic>
      <xdr:nvPicPr>
        <xdr:cNvPr id="54"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279</xdr:row>
      <xdr:rowOff>76199</xdr:rowOff>
    </xdr:from>
    <xdr:to>
      <xdr:col>37</xdr:col>
      <xdr:colOff>342900</xdr:colOff>
      <xdr:row>280</xdr:row>
      <xdr:rowOff>266700</xdr:rowOff>
    </xdr:to>
    <xdr:sp macro="" textlink="">
      <xdr:nvSpPr>
        <xdr:cNvPr id="55" name="Rounded Rectangle 54">
          <a:hlinkClick xmlns:r="http://schemas.openxmlformats.org/officeDocument/2006/relationships" r:id="rId20"/>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271</xdr:row>
      <xdr:rowOff>64558</xdr:rowOff>
    </xdr:from>
    <xdr:to>
      <xdr:col>18</xdr:col>
      <xdr:colOff>1059</xdr:colOff>
      <xdr:row>272</xdr:row>
      <xdr:rowOff>49184</xdr:rowOff>
    </xdr:to>
    <xdr:pic>
      <xdr:nvPicPr>
        <xdr:cNvPr id="56"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279</xdr:row>
      <xdr:rowOff>76199</xdr:rowOff>
    </xdr:from>
    <xdr:to>
      <xdr:col>37</xdr:col>
      <xdr:colOff>342900</xdr:colOff>
      <xdr:row>280</xdr:row>
      <xdr:rowOff>266700</xdr:rowOff>
    </xdr:to>
    <xdr:sp macro="" textlink="">
      <xdr:nvSpPr>
        <xdr:cNvPr id="57" name="Rounded Rectangle 56">
          <a:hlinkClick xmlns:r="http://schemas.openxmlformats.org/officeDocument/2006/relationships" r:id="rId21"/>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270</xdr:row>
      <xdr:rowOff>114300</xdr:rowOff>
    </xdr:from>
    <xdr:to>
      <xdr:col>16</xdr:col>
      <xdr:colOff>19050</xdr:colOff>
      <xdr:row>271</xdr:row>
      <xdr:rowOff>227734</xdr:rowOff>
    </xdr:to>
    <xdr:pic>
      <xdr:nvPicPr>
        <xdr:cNvPr id="58" name="Picture 57"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270</xdr:row>
      <xdr:rowOff>95250</xdr:rowOff>
    </xdr:from>
    <xdr:to>
      <xdr:col>31</xdr:col>
      <xdr:colOff>428625</xdr:colOff>
      <xdr:row>271</xdr:row>
      <xdr:rowOff>208684</xdr:rowOff>
    </xdr:to>
    <xdr:pic>
      <xdr:nvPicPr>
        <xdr:cNvPr id="59" name="Picture 58"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WRA-6FoKsV4" TargetMode="External"/><Relationship Id="rId7" Type="http://schemas.openxmlformats.org/officeDocument/2006/relationships/drawing" Target="../drawings/drawing1.xml"/><Relationship Id="rId2" Type="http://schemas.openxmlformats.org/officeDocument/2006/relationships/hyperlink" Target="https://youtu.be/WRA-6FoKsV4" TargetMode="External"/><Relationship Id="rId1" Type="http://schemas.openxmlformats.org/officeDocument/2006/relationships/hyperlink" Target="https://youtube.com/c/Heeralaljat" TargetMode="External"/><Relationship Id="rId6" Type="http://schemas.openxmlformats.org/officeDocument/2006/relationships/printerSettings" Target="../printerSettings/printerSettings1.bin"/><Relationship Id="rId5" Type="http://schemas.openxmlformats.org/officeDocument/2006/relationships/hyperlink" Target="https://youtu.be/KH69Y_uPILw" TargetMode="External"/><Relationship Id="rId4" Type="http://schemas.openxmlformats.org/officeDocument/2006/relationships/hyperlink" Target="https://youtu.be/KH69Y_uPILw"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WRA-6FoKsV4"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SrOW86gd-H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SrOW86gd-H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56"/>
  <sheetViews>
    <sheetView showGridLines="0" showRowColHeaders="0" tabSelected="1" topLeftCell="C4" workbookViewId="0">
      <selection activeCell="L14" sqref="L14"/>
    </sheetView>
  </sheetViews>
  <sheetFormatPr defaultColWidth="0" defaultRowHeight="15" zeroHeight="1"/>
  <cols>
    <col min="1" max="1" width="5.375" customWidth="1"/>
    <col min="2" max="2" width="3.25" customWidth="1"/>
    <col min="3" max="3" width="14.125" customWidth="1"/>
    <col min="4" max="6" width="25.75" customWidth="1"/>
    <col min="7" max="7" width="11.25" customWidth="1"/>
    <col min="8" max="8" width="22.75" customWidth="1"/>
    <col min="9" max="9" width="4.125" customWidth="1"/>
    <col min="10" max="10" width="9" customWidth="1"/>
    <col min="11" max="11" width="13.25" customWidth="1"/>
    <col min="12" max="12" width="15.75" customWidth="1"/>
    <col min="13" max="13" width="16.375" customWidth="1"/>
    <col min="14" max="14" width="14.375" customWidth="1"/>
    <col min="15" max="15" width="9" customWidth="1"/>
    <col min="16" max="16384" width="9" hidden="1"/>
  </cols>
  <sheetData>
    <row r="1" spans="2:14"/>
    <row r="2" spans="2:14">
      <c r="B2" s="20"/>
      <c r="C2" s="20"/>
      <c r="D2" s="20"/>
      <c r="E2" s="20"/>
      <c r="F2" s="20"/>
      <c r="G2" s="20"/>
      <c r="H2" s="20"/>
      <c r="I2" s="20"/>
    </row>
    <row r="3" spans="2:14" ht="31.5" customHeight="1">
      <c r="B3" s="20"/>
      <c r="C3" s="561" t="s">
        <v>270</v>
      </c>
      <c r="D3" s="561"/>
      <c r="E3" s="561"/>
      <c r="F3" s="561"/>
      <c r="G3" s="561"/>
      <c r="H3" s="561"/>
      <c r="I3" s="20"/>
      <c r="L3" s="557" t="s">
        <v>40</v>
      </c>
      <c r="M3" s="557"/>
      <c r="N3" s="557"/>
    </row>
    <row r="4" spans="2:14" ht="21" customHeight="1">
      <c r="B4" s="20"/>
      <c r="C4" s="560" t="s">
        <v>80</v>
      </c>
      <c r="D4" s="560"/>
      <c r="E4" s="560"/>
      <c r="F4" s="560"/>
      <c r="G4" s="560"/>
      <c r="H4" s="560"/>
      <c r="I4" s="20"/>
      <c r="L4" s="557"/>
      <c r="M4" s="557"/>
      <c r="N4" s="557"/>
    </row>
    <row r="5" spans="2:14" ht="39.950000000000003" customHeight="1">
      <c r="B5" s="20"/>
      <c r="C5" s="558" t="s">
        <v>235</v>
      </c>
      <c r="D5" s="559"/>
      <c r="E5" s="559"/>
      <c r="F5" s="559"/>
      <c r="G5" s="559"/>
      <c r="H5" s="559"/>
      <c r="I5" s="20"/>
      <c r="L5" s="498" t="s">
        <v>245</v>
      </c>
      <c r="M5" s="498"/>
      <c r="N5" s="498"/>
    </row>
    <row r="6" spans="2:14" ht="47.25" customHeight="1">
      <c r="B6" s="20"/>
      <c r="C6" s="549" t="s">
        <v>225</v>
      </c>
      <c r="D6" s="550"/>
      <c r="E6" s="550"/>
      <c r="F6" s="550"/>
      <c r="G6" s="550"/>
      <c r="H6" s="550"/>
      <c r="I6" s="20"/>
      <c r="J6" s="497"/>
      <c r="K6" s="555" t="s">
        <v>247</v>
      </c>
      <c r="L6" s="555"/>
      <c r="M6" s="562" t="s">
        <v>269</v>
      </c>
      <c r="N6" s="562"/>
    </row>
    <row r="7" spans="2:14" ht="46.5" customHeight="1" thickBot="1">
      <c r="B7" s="20"/>
      <c r="C7" s="551" t="s">
        <v>81</v>
      </c>
      <c r="D7" s="552"/>
      <c r="E7" s="552"/>
      <c r="F7" s="552"/>
      <c r="G7" s="552"/>
      <c r="H7" s="552"/>
      <c r="I7" s="20"/>
      <c r="K7" s="556">
        <v>45412</v>
      </c>
      <c r="L7" s="556"/>
      <c r="M7" s="25"/>
      <c r="N7" s="25"/>
    </row>
    <row r="8" spans="2:14" ht="29.25" customHeight="1" thickBot="1">
      <c r="B8" s="20"/>
      <c r="C8" s="30" t="s">
        <v>42</v>
      </c>
      <c r="D8" s="252" t="s">
        <v>43</v>
      </c>
      <c r="E8" s="255" t="s">
        <v>142</v>
      </c>
      <c r="F8" s="247" t="s">
        <v>149</v>
      </c>
      <c r="G8" s="553" t="s">
        <v>82</v>
      </c>
      <c r="H8" s="554"/>
      <c r="I8" s="20"/>
      <c r="K8" s="500" t="s">
        <v>237</v>
      </c>
      <c r="L8" s="501"/>
      <c r="M8" s="502"/>
    </row>
    <row r="9" spans="2:14" ht="21" customHeight="1" thickBot="1">
      <c r="B9" s="20"/>
      <c r="C9" s="249">
        <v>1</v>
      </c>
      <c r="D9" s="253" t="s">
        <v>44</v>
      </c>
      <c r="E9" s="248" t="s">
        <v>223</v>
      </c>
      <c r="F9" s="31" t="s">
        <v>224</v>
      </c>
      <c r="G9" s="524" t="s">
        <v>248</v>
      </c>
      <c r="H9" s="525"/>
      <c r="I9" s="20"/>
      <c r="K9" s="503"/>
      <c r="L9" s="504"/>
      <c r="M9" s="505"/>
    </row>
    <row r="10" spans="2:14" ht="21" customHeight="1" thickBot="1">
      <c r="B10" s="20"/>
      <c r="C10" s="250">
        <v>2</v>
      </c>
      <c r="D10" s="254" t="s">
        <v>45</v>
      </c>
      <c r="E10" s="248" t="s">
        <v>252</v>
      </c>
      <c r="F10" s="31" t="s">
        <v>251</v>
      </c>
      <c r="G10" s="524" t="s">
        <v>250</v>
      </c>
      <c r="H10" s="525"/>
      <c r="I10" s="20"/>
      <c r="K10" s="503"/>
      <c r="L10" s="504"/>
      <c r="M10" s="505"/>
    </row>
    <row r="11" spans="2:14" ht="18.75" customHeight="1" thickBot="1">
      <c r="B11" s="20"/>
      <c r="C11" s="249">
        <v>3</v>
      </c>
      <c r="D11" s="254" t="s">
        <v>46</v>
      </c>
      <c r="E11" s="248" t="s">
        <v>223</v>
      </c>
      <c r="F11" s="31" t="s">
        <v>224</v>
      </c>
      <c r="G11" s="524" t="s">
        <v>249</v>
      </c>
      <c r="H11" s="525"/>
      <c r="I11" s="20"/>
      <c r="K11" s="503"/>
      <c r="L11" s="504"/>
      <c r="M11" s="505"/>
    </row>
    <row r="12" spans="2:14" ht="21.75" customHeight="1" thickBot="1">
      <c r="B12" s="20"/>
      <c r="C12" s="251">
        <v>4</v>
      </c>
      <c r="D12" s="254" t="s">
        <v>126</v>
      </c>
      <c r="E12" s="248" t="s">
        <v>223</v>
      </c>
      <c r="F12" s="31" t="s">
        <v>224</v>
      </c>
      <c r="G12" s="547" t="s">
        <v>248</v>
      </c>
      <c r="H12" s="548"/>
      <c r="I12" s="20"/>
      <c r="K12" s="503"/>
      <c r="L12" s="504"/>
      <c r="M12" s="505"/>
    </row>
    <row r="13" spans="2:14" ht="21" customHeight="1" thickBot="1">
      <c r="B13" s="20"/>
      <c r="C13" s="530" t="s">
        <v>134</v>
      </c>
      <c r="D13" s="531"/>
      <c r="E13" s="531"/>
      <c r="F13" s="531"/>
      <c r="G13" s="531"/>
      <c r="H13" s="532"/>
      <c r="I13" s="20"/>
      <c r="K13" s="506"/>
      <c r="L13" s="507"/>
      <c r="M13" s="508"/>
    </row>
    <row r="14" spans="2:14" ht="21" customHeight="1" thickBot="1">
      <c r="B14" s="20"/>
      <c r="C14" s="530"/>
      <c r="D14" s="531"/>
      <c r="E14" s="531"/>
      <c r="F14" s="531"/>
      <c r="G14" s="531"/>
      <c r="H14" s="532"/>
      <c r="I14" s="20"/>
    </row>
    <row r="15" spans="2:14" ht="21" customHeight="1" thickTop="1" thickBot="1">
      <c r="B15" s="20"/>
      <c r="C15" s="29"/>
      <c r="D15" s="521" t="s">
        <v>49</v>
      </c>
      <c r="E15" s="521"/>
      <c r="F15" s="264" t="s">
        <v>50</v>
      </c>
      <c r="G15" s="245"/>
      <c r="H15" s="537" t="s">
        <v>236</v>
      </c>
      <c r="I15" s="20"/>
    </row>
    <row r="16" spans="2:14" ht="21" customHeight="1" thickTop="1" thickBot="1">
      <c r="B16" s="20"/>
      <c r="C16" s="29"/>
      <c r="D16" s="521" t="s">
        <v>143</v>
      </c>
      <c r="E16" s="521"/>
      <c r="F16" s="264" t="s">
        <v>51</v>
      </c>
      <c r="G16" s="245"/>
      <c r="H16" s="538"/>
      <c r="I16" s="20"/>
      <c r="K16" s="509" t="s">
        <v>254</v>
      </c>
      <c r="L16" s="510"/>
      <c r="M16" s="511"/>
    </row>
    <row r="17" spans="2:13" ht="21" customHeight="1" thickTop="1" thickBot="1">
      <c r="B17" s="20"/>
      <c r="C17" s="29"/>
      <c r="D17" s="521" t="s">
        <v>144</v>
      </c>
      <c r="E17" s="521"/>
      <c r="F17" s="264" t="s">
        <v>52</v>
      </c>
      <c r="G17" s="245"/>
      <c r="H17" s="538"/>
      <c r="I17" s="20"/>
      <c r="K17" s="512"/>
      <c r="L17" s="513"/>
      <c r="M17" s="514"/>
    </row>
    <row r="18" spans="2:13" ht="21" customHeight="1" thickTop="1" thickBot="1">
      <c r="B18" s="20"/>
      <c r="C18" s="29"/>
      <c r="D18" s="521" t="s">
        <v>145</v>
      </c>
      <c r="E18" s="521"/>
      <c r="F18" s="264" t="s">
        <v>53</v>
      </c>
      <c r="G18" s="245"/>
      <c r="H18" s="539"/>
      <c r="I18" s="20"/>
      <c r="K18" s="512"/>
      <c r="L18" s="513"/>
      <c r="M18" s="514"/>
    </row>
    <row r="19" spans="2:13" ht="21" customHeight="1" thickTop="1" thickBot="1">
      <c r="B19" s="20"/>
      <c r="C19" s="29"/>
      <c r="D19" s="521" t="s">
        <v>146</v>
      </c>
      <c r="E19" s="521"/>
      <c r="F19" s="264" t="s">
        <v>54</v>
      </c>
      <c r="G19" s="245"/>
      <c r="H19" s="246"/>
      <c r="I19" s="20"/>
      <c r="K19" s="512"/>
      <c r="L19" s="513"/>
      <c r="M19" s="514"/>
    </row>
    <row r="20" spans="2:13" ht="21" customHeight="1" thickTop="1" thickBot="1">
      <c r="B20" s="20"/>
      <c r="C20" s="29"/>
      <c r="D20" s="521" t="s">
        <v>147</v>
      </c>
      <c r="E20" s="521"/>
      <c r="F20" s="264" t="s">
        <v>55</v>
      </c>
      <c r="G20" s="245"/>
      <c r="H20" s="246"/>
      <c r="I20" s="20"/>
      <c r="K20" s="512"/>
      <c r="L20" s="513"/>
      <c r="M20" s="514"/>
    </row>
    <row r="21" spans="2:13" ht="21" customHeight="1" thickTop="1" thickBot="1">
      <c r="B21" s="20"/>
      <c r="C21" s="29"/>
      <c r="D21" s="5"/>
      <c r="E21" s="5"/>
      <c r="F21" s="5"/>
      <c r="G21" s="245"/>
      <c r="H21" s="246"/>
      <c r="I21" s="20"/>
      <c r="K21" s="512"/>
      <c r="L21" s="513"/>
      <c r="M21" s="514"/>
    </row>
    <row r="22" spans="2:13" ht="21" customHeight="1" thickBot="1">
      <c r="B22" s="20"/>
      <c r="C22" s="30" t="s">
        <v>42</v>
      </c>
      <c r="D22" s="534" t="s">
        <v>83</v>
      </c>
      <c r="E22" s="535"/>
      <c r="F22" s="535"/>
      <c r="G22" s="535"/>
      <c r="H22" s="536"/>
      <c r="I22" s="20"/>
      <c r="K22" s="512"/>
      <c r="L22" s="513"/>
      <c r="M22" s="514"/>
    </row>
    <row r="23" spans="2:13" ht="21" customHeight="1" thickBot="1">
      <c r="B23" s="20"/>
      <c r="C23" s="431">
        <v>81</v>
      </c>
      <c r="D23" s="522" t="s">
        <v>47</v>
      </c>
      <c r="E23" s="523"/>
      <c r="F23" s="31">
        <v>100</v>
      </c>
      <c r="G23" s="524" t="s">
        <v>48</v>
      </c>
      <c r="H23" s="525"/>
      <c r="I23" s="20"/>
      <c r="K23" s="512"/>
      <c r="L23" s="513"/>
      <c r="M23" s="514"/>
    </row>
    <row r="24" spans="2:13" ht="21" customHeight="1" thickBot="1">
      <c r="B24" s="20"/>
      <c r="C24" s="432">
        <v>82</v>
      </c>
      <c r="D24" s="522" t="s">
        <v>58</v>
      </c>
      <c r="E24" s="523"/>
      <c r="F24" s="31">
        <v>100</v>
      </c>
      <c r="G24" s="526"/>
      <c r="H24" s="527"/>
      <c r="I24" s="20"/>
      <c r="K24" s="515"/>
      <c r="L24" s="516"/>
      <c r="M24" s="517"/>
    </row>
    <row r="25" spans="2:13" ht="21" customHeight="1" thickBot="1">
      <c r="B25" s="20"/>
      <c r="C25" s="433">
        <v>83</v>
      </c>
      <c r="D25" s="522" t="s">
        <v>56</v>
      </c>
      <c r="E25" s="523"/>
      <c r="F25" s="31">
        <v>100</v>
      </c>
      <c r="G25" s="528"/>
      <c r="H25" s="529"/>
      <c r="I25" s="20"/>
      <c r="K25" s="265"/>
      <c r="L25" s="265"/>
      <c r="M25" s="265"/>
    </row>
    <row r="26" spans="2:13" ht="31.5" customHeight="1" thickBot="1">
      <c r="B26" s="20"/>
      <c r="C26" s="29"/>
      <c r="D26" s="533" t="s">
        <v>84</v>
      </c>
      <c r="E26" s="533"/>
      <c r="F26" s="533"/>
      <c r="G26" s="533"/>
      <c r="H26" s="533"/>
      <c r="I26" s="20"/>
      <c r="K26" s="265"/>
      <c r="L26" s="265"/>
      <c r="M26" s="265"/>
    </row>
    <row r="27" spans="2:13" ht="21" customHeight="1" thickTop="1" thickBot="1">
      <c r="B27" s="20"/>
      <c r="C27" s="29"/>
      <c r="D27" s="521" t="s">
        <v>49</v>
      </c>
      <c r="E27" s="521"/>
      <c r="F27" s="408" t="s">
        <v>50</v>
      </c>
      <c r="G27" s="28"/>
      <c r="H27" s="28"/>
      <c r="I27" s="20"/>
      <c r="K27" s="265"/>
      <c r="L27" s="265"/>
      <c r="M27" s="265"/>
    </row>
    <row r="28" spans="2:13" ht="21" customHeight="1" thickTop="1" thickBot="1">
      <c r="B28" s="20"/>
      <c r="C28" s="29"/>
      <c r="D28" s="521" t="s">
        <v>137</v>
      </c>
      <c r="E28" s="521"/>
      <c r="F28" s="408" t="s">
        <v>136</v>
      </c>
      <c r="G28" s="28"/>
      <c r="H28" s="28"/>
      <c r="I28" s="20"/>
      <c r="K28" s="265"/>
      <c r="L28" s="265"/>
      <c r="M28" s="265"/>
    </row>
    <row r="29" spans="2:13" ht="21" customHeight="1" thickTop="1" thickBot="1">
      <c r="B29" s="20"/>
      <c r="C29" s="29"/>
      <c r="D29" s="521" t="s">
        <v>138</v>
      </c>
      <c r="E29" s="521"/>
      <c r="F29" s="408" t="s">
        <v>51</v>
      </c>
      <c r="G29" s="28"/>
      <c r="H29" s="28"/>
      <c r="I29" s="20"/>
    </row>
    <row r="30" spans="2:13" ht="21" customHeight="1" thickTop="1" thickBot="1">
      <c r="B30" s="20"/>
      <c r="C30" s="29"/>
      <c r="D30" s="521" t="s">
        <v>139</v>
      </c>
      <c r="E30" s="521"/>
      <c r="F30" s="408" t="s">
        <v>52</v>
      </c>
      <c r="G30" s="28"/>
      <c r="H30" s="28"/>
      <c r="I30" s="20"/>
    </row>
    <row r="31" spans="2:13" ht="21" customHeight="1" thickTop="1" thickBot="1">
      <c r="B31" s="20"/>
      <c r="C31" s="29"/>
      <c r="D31" s="521" t="s">
        <v>140</v>
      </c>
      <c r="E31" s="521"/>
      <c r="F31" s="408" t="s">
        <v>53</v>
      </c>
      <c r="G31" s="28"/>
      <c r="H31" s="28"/>
      <c r="I31" s="20"/>
    </row>
    <row r="32" spans="2:13" ht="21" customHeight="1" thickTop="1" thickBot="1">
      <c r="B32" s="20"/>
      <c r="C32" s="29"/>
      <c r="D32" s="521" t="s">
        <v>141</v>
      </c>
      <c r="E32" s="521"/>
      <c r="F32" s="408" t="s">
        <v>54</v>
      </c>
      <c r="G32" s="28"/>
      <c r="H32" s="28"/>
      <c r="I32" s="20"/>
    </row>
    <row r="33" spans="2:9" ht="21" customHeight="1" thickTop="1">
      <c r="B33" s="20"/>
      <c r="C33" s="29"/>
      <c r="D33" s="28"/>
      <c r="E33" s="28"/>
      <c r="F33" s="28"/>
      <c r="G33" s="28"/>
      <c r="H33" s="28"/>
      <c r="I33" s="20"/>
    </row>
    <row r="34" spans="2:9" ht="39.950000000000003" customHeight="1">
      <c r="B34" s="20"/>
      <c r="C34" s="540" t="s">
        <v>33</v>
      </c>
      <c r="D34" s="541"/>
      <c r="E34" s="541"/>
      <c r="F34" s="541"/>
      <c r="G34" s="541"/>
      <c r="H34" s="541"/>
      <c r="I34" s="20"/>
    </row>
    <row r="35" spans="2:9">
      <c r="B35" s="20"/>
      <c r="C35" s="20"/>
      <c r="D35" s="20"/>
      <c r="E35" s="20"/>
      <c r="F35" s="20"/>
      <c r="G35" s="20"/>
      <c r="H35" s="20"/>
      <c r="I35" s="20"/>
    </row>
    <row r="36" spans="2:9"/>
    <row r="37" spans="2:9" ht="26.25" customHeight="1">
      <c r="C37" s="542" t="s">
        <v>255</v>
      </c>
      <c r="D37" s="542"/>
      <c r="E37" s="542"/>
      <c r="F37" s="542"/>
      <c r="G37" s="542"/>
      <c r="H37" s="542"/>
    </row>
    <row r="38" spans="2:9" ht="17.25">
      <c r="F38" s="518" t="s">
        <v>238</v>
      </c>
      <c r="G38" s="518"/>
      <c r="H38" s="518"/>
    </row>
    <row r="39" spans="2:9" ht="24.95" customHeight="1">
      <c r="C39" s="543" t="s">
        <v>34</v>
      </c>
      <c r="D39" s="543"/>
      <c r="E39" s="543"/>
      <c r="F39" s="543"/>
      <c r="G39" s="543"/>
      <c r="H39" s="543"/>
    </row>
    <row r="40" spans="2:9" ht="24.95" customHeight="1">
      <c r="C40" s="544" t="s">
        <v>35</v>
      </c>
      <c r="D40" s="544"/>
      <c r="E40" s="544"/>
      <c r="F40" s="544"/>
      <c r="G40" s="544"/>
      <c r="H40" s="544"/>
    </row>
    <row r="41" spans="2:9" ht="24.95" customHeight="1">
      <c r="C41" s="545" t="s">
        <v>36</v>
      </c>
      <c r="D41" s="545"/>
      <c r="E41" s="545"/>
      <c r="F41" s="545"/>
      <c r="G41" s="545"/>
      <c r="H41" s="545"/>
    </row>
    <row r="42" spans="2:9" ht="24.95" customHeight="1">
      <c r="C42" s="546" t="s">
        <v>37</v>
      </c>
      <c r="D42" s="546"/>
      <c r="E42" s="546"/>
      <c r="F42" s="546"/>
      <c r="G42" s="546"/>
      <c r="H42" s="546"/>
    </row>
    <row r="43" spans="2:9" ht="23.25" customHeight="1">
      <c r="C43" s="519" t="s">
        <v>38</v>
      </c>
      <c r="D43" s="519"/>
      <c r="E43" s="519"/>
      <c r="F43" s="519"/>
      <c r="G43" s="519"/>
      <c r="H43" s="519"/>
    </row>
    <row r="44" spans="2:9"/>
    <row r="45" spans="2:9"/>
    <row r="46" spans="2:9" ht="22.5" customHeight="1">
      <c r="C46" s="520" t="s">
        <v>41</v>
      </c>
      <c r="D46" s="520"/>
      <c r="E46" s="520"/>
      <c r="F46" s="520"/>
      <c r="G46" s="520"/>
      <c r="H46" s="520"/>
    </row>
    <row r="47" spans="2:9" ht="18.75">
      <c r="C47" s="498" t="s">
        <v>245</v>
      </c>
      <c r="D47" s="519"/>
      <c r="E47" s="519"/>
      <c r="F47" s="519"/>
      <c r="G47" s="519"/>
      <c r="H47" s="519"/>
    </row>
    <row r="48" spans="2:9" ht="24" customHeight="1">
      <c r="C48" s="499" t="s">
        <v>242</v>
      </c>
      <c r="D48" s="499"/>
    </row>
    <row r="49" spans="5:6" ht="18.75">
      <c r="E49" s="498" t="s">
        <v>269</v>
      </c>
      <c r="F49" s="498"/>
    </row>
    <row r="50" spans="5:6"/>
    <row r="51" spans="5:6"/>
    <row r="52" spans="5:6"/>
    <row r="53" spans="5:6"/>
    <row r="54" spans="5:6"/>
    <row r="55" spans="5:6"/>
    <row r="56" spans="5:6"/>
  </sheetData>
  <sheetProtection password="C1FB" sheet="1" objects="1" scenarios="1" selectLockedCells="1"/>
  <mergeCells count="49">
    <mergeCell ref="K6:L6"/>
    <mergeCell ref="K7:L7"/>
    <mergeCell ref="L5:N5"/>
    <mergeCell ref="L3:N4"/>
    <mergeCell ref="C5:H5"/>
    <mergeCell ref="C4:H4"/>
    <mergeCell ref="C3:H3"/>
    <mergeCell ref="M6:N6"/>
    <mergeCell ref="G10:H10"/>
    <mergeCell ref="G11:H11"/>
    <mergeCell ref="G12:H12"/>
    <mergeCell ref="C6:H6"/>
    <mergeCell ref="C7:H7"/>
    <mergeCell ref="G8:H8"/>
    <mergeCell ref="G9:H9"/>
    <mergeCell ref="C47:H47"/>
    <mergeCell ref="C34:H34"/>
    <mergeCell ref="C37:H37"/>
    <mergeCell ref="C39:H39"/>
    <mergeCell ref="C40:H40"/>
    <mergeCell ref="C41:H41"/>
    <mergeCell ref="C42:H42"/>
    <mergeCell ref="C13:H14"/>
    <mergeCell ref="D26:H26"/>
    <mergeCell ref="D27:E27"/>
    <mergeCell ref="D17:E17"/>
    <mergeCell ref="D18:E18"/>
    <mergeCell ref="D19:E19"/>
    <mergeCell ref="D20:E20"/>
    <mergeCell ref="D22:H22"/>
    <mergeCell ref="H15:H18"/>
    <mergeCell ref="D15:E15"/>
    <mergeCell ref="D16:E16"/>
    <mergeCell ref="E49:F49"/>
    <mergeCell ref="C48:D48"/>
    <mergeCell ref="K8:M13"/>
    <mergeCell ref="K16:M24"/>
    <mergeCell ref="F38:H38"/>
    <mergeCell ref="C43:H43"/>
    <mergeCell ref="C46:H46"/>
    <mergeCell ref="D29:E29"/>
    <mergeCell ref="D32:E32"/>
    <mergeCell ref="D30:E30"/>
    <mergeCell ref="D31:E31"/>
    <mergeCell ref="D28:E28"/>
    <mergeCell ref="D25:E25"/>
    <mergeCell ref="D23:E23"/>
    <mergeCell ref="D24:E24"/>
    <mergeCell ref="G23:H25"/>
  </mergeCells>
  <hyperlinks>
    <hyperlink ref="C43" r:id="rId1"/>
    <hyperlink ref="L5" r:id="rId2"/>
    <hyperlink ref="C47" r:id="rId3"/>
    <hyperlink ref="M6" r:id="rId4"/>
    <hyperlink ref="E49"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pageSetUpPr fitToPage="1"/>
  </sheetPr>
  <dimension ref="A1:AN299"/>
  <sheetViews>
    <sheetView showGridLines="0" view="pageBreakPreview" zoomScaleSheetLayoutView="100" workbookViewId="0">
      <selection activeCell="AH11" sqref="AH11"/>
    </sheetView>
  </sheetViews>
  <sheetFormatPr defaultRowHeight="15"/>
  <cols>
    <col min="1" max="1" width="2.875" customWidth="1"/>
    <col min="2" max="2" width="13" customWidth="1"/>
    <col min="3" max="13" width="4.875" customWidth="1"/>
    <col min="14" max="15" width="6" customWidth="1"/>
    <col min="16" max="16" width="6.625" customWidth="1"/>
    <col min="17" max="17" width="4.125" customWidth="1"/>
    <col min="18" max="18" width="13" customWidth="1"/>
    <col min="19" max="29" width="4.875" customWidth="1"/>
    <col min="30" max="31" width="6" customWidth="1"/>
    <col min="32" max="32" width="6.625" customWidth="1"/>
    <col min="34" max="34" width="6.625" customWidth="1"/>
    <col min="35" max="35" width="11.25" customWidth="1"/>
    <col min="36" max="36" width="7.5" customWidth="1"/>
    <col min="37" max="37" width="10.5" customWidth="1"/>
    <col min="38" max="38" width="6.875" customWidth="1"/>
    <col min="40" max="40" width="9" hidden="1" customWidth="1"/>
    <col min="41" max="41" width="0" hidden="1" customWidth="1"/>
  </cols>
  <sheetData>
    <row r="1" spans="1:40" s="55" customFormat="1" ht="24.75" customHeight="1">
      <c r="A1" s="113"/>
      <c r="B1" s="966" t="str">
        <f>IF('Master sheet'!$D$11="Hindi","वार्षिक रिपोर्ट कार्ड ","Report Card")</f>
        <v xml:space="preserve">वार्षिक रिपोर्ट कार्ड </v>
      </c>
      <c r="C1" s="966"/>
      <c r="D1" s="966"/>
      <c r="E1" s="966"/>
      <c r="F1" s="966"/>
      <c r="G1" s="966"/>
      <c r="H1" s="966"/>
      <c r="I1" s="966"/>
      <c r="J1" s="966"/>
      <c r="K1" s="966"/>
      <c r="L1" s="966"/>
      <c r="M1" s="966"/>
      <c r="N1" s="966"/>
      <c r="O1" s="966"/>
      <c r="P1" s="966"/>
      <c r="Q1" s="1005" t="s">
        <v>98</v>
      </c>
      <c r="R1" s="966" t="str">
        <f>IF('Master sheet'!$D$11="Hindi","वार्षिक रिपोर्ट कार्ड ","Report Card")</f>
        <v xml:space="preserve">वार्षिक रिपोर्ट कार्ड </v>
      </c>
      <c r="S1" s="966"/>
      <c r="T1" s="966"/>
      <c r="U1" s="966"/>
      <c r="V1" s="966"/>
      <c r="W1" s="966"/>
      <c r="X1" s="966"/>
      <c r="Y1" s="966"/>
      <c r="Z1" s="966"/>
      <c r="AA1" s="966"/>
      <c r="AB1" s="966"/>
      <c r="AC1" s="966"/>
      <c r="AD1" s="966"/>
      <c r="AE1" s="966"/>
      <c r="AF1" s="966"/>
      <c r="AH1" s="92"/>
      <c r="AI1" s="92"/>
      <c r="AJ1" s="92"/>
      <c r="AK1" s="92"/>
      <c r="AL1" s="92"/>
    </row>
    <row r="2" spans="1:40" s="55" customFormat="1" ht="22.5" customHeight="1" thickBot="1">
      <c r="A2" s="113"/>
      <c r="B2" s="967" t="str">
        <f>IF('Master sheet'!$D$11="Hindi","शिक्षा विभाग, राजस्थान सरकार","Education Department, Rajasthan Government")</f>
        <v>शिक्षा विभाग, राजस्थान सरकार</v>
      </c>
      <c r="C2" s="967"/>
      <c r="D2" s="967"/>
      <c r="E2" s="967"/>
      <c r="F2" s="967"/>
      <c r="G2" s="967"/>
      <c r="H2" s="967"/>
      <c r="I2" s="967"/>
      <c r="J2" s="967"/>
      <c r="K2" s="967"/>
      <c r="L2" s="967"/>
      <c r="M2" s="967"/>
      <c r="N2" s="967"/>
      <c r="O2" s="967"/>
      <c r="P2" s="967"/>
      <c r="Q2" s="1005"/>
      <c r="R2" s="967" t="str">
        <f>IF('Master sheet'!$D$11="Hindi","शिक्षा विभाग, राजस्थान सरकार","Education Department, Rajasthan Government")</f>
        <v>शिक्षा विभाग, राजस्थान सरकार</v>
      </c>
      <c r="S2" s="967"/>
      <c r="T2" s="967"/>
      <c r="U2" s="967"/>
      <c r="V2" s="967"/>
      <c r="W2" s="967"/>
      <c r="X2" s="967"/>
      <c r="Y2" s="967"/>
      <c r="Z2" s="967"/>
      <c r="AA2" s="967"/>
      <c r="AB2" s="967"/>
      <c r="AC2" s="967"/>
      <c r="AD2" s="967"/>
      <c r="AE2" s="967"/>
      <c r="AF2" s="967"/>
      <c r="AH2" s="92"/>
      <c r="AI2" s="92"/>
      <c r="AJ2" s="93" t="s">
        <v>85</v>
      </c>
      <c r="AK2" s="92"/>
      <c r="AL2" s="92"/>
    </row>
    <row r="3" spans="1:40" s="55" customFormat="1" ht="24" customHeight="1" thickBot="1">
      <c r="A3" s="113"/>
      <c r="B3" s="1006" t="str">
        <f>IF('Master sheet'!$D$11="Hindi","विद्यालय का नाम :-","School Name :- ")</f>
        <v>विद्यालय का नाम :-</v>
      </c>
      <c r="C3" s="1006"/>
      <c r="D3" s="1006"/>
      <c r="E3" s="1007" t="str">
        <f>IF(AND(N8=""),"",IF('Master sheet'!$D$11="Hindi",'Master sheet'!$D$8,'Master sheet'!$D$7))</f>
        <v xml:space="preserve">महात्मा गाँधी राजकीय विद्यालय (अंग्रेजी माध्यम) बर, पाली </v>
      </c>
      <c r="F3" s="1007"/>
      <c r="G3" s="1007"/>
      <c r="H3" s="1007"/>
      <c r="I3" s="1007"/>
      <c r="J3" s="1007"/>
      <c r="K3" s="1007"/>
      <c r="L3" s="1007"/>
      <c r="M3" s="1007"/>
      <c r="N3" s="1007"/>
      <c r="O3" s="1007"/>
      <c r="P3" s="1007"/>
      <c r="Q3" s="1005"/>
      <c r="R3" s="1006" t="str">
        <f>IF('Master sheet'!$D$11="Hindi","विद्यालय का नाम :-","School Name :- ")</f>
        <v>विद्यालय का नाम :-</v>
      </c>
      <c r="S3" s="1006"/>
      <c r="T3" s="1006"/>
      <c r="U3" s="1007" t="str">
        <f>IF(AND(AD8=""),"",IF('Master sheet'!$D$11="Hindi",'Master sheet'!$D$8,'Master sheet'!$D$7))</f>
        <v xml:space="preserve">महात्मा गाँधी राजकीय विद्यालय (अंग्रेजी माध्यम) बर, पाली </v>
      </c>
      <c r="V3" s="1007"/>
      <c r="W3" s="1007"/>
      <c r="X3" s="1007"/>
      <c r="Y3" s="1007"/>
      <c r="Z3" s="1007"/>
      <c r="AA3" s="1007"/>
      <c r="AB3" s="1007"/>
      <c r="AC3" s="1007"/>
      <c r="AD3" s="1007"/>
      <c r="AE3" s="1007"/>
      <c r="AF3" s="1007"/>
      <c r="AH3" s="92"/>
      <c r="AI3" s="94"/>
      <c r="AJ3" s="93" t="s">
        <v>86</v>
      </c>
      <c r="AK3" s="94"/>
      <c r="AL3" s="92"/>
    </row>
    <row r="4" spans="1:40" s="55" customFormat="1" ht="15.75" customHeight="1">
      <c r="A4" s="113"/>
      <c r="B4" s="393"/>
      <c r="C4" s="393"/>
      <c r="D4" s="393"/>
      <c r="E4" s="1008" t="str">
        <f>IF(AND(N8=""),"",IF('Master sheet'!$D$11="Hindi",CONCATENATE("(विद्यालय मान्यता क्रमांक व वर्ष : ","  ",'Master sheet'!$D$6),CONCATENATE("(School Recognition Number &amp; Years : ","  ",'Master sheet'!$D$6)))</f>
        <v>(विद्यालय मान्यता क्रमांक व वर्ष :   शिक्षा/पाली/1995/2001</v>
      </c>
      <c r="F4" s="1008"/>
      <c r="G4" s="1008"/>
      <c r="H4" s="1008"/>
      <c r="I4" s="1008"/>
      <c r="J4" s="1008"/>
      <c r="K4" s="1008"/>
      <c r="L4" s="1008"/>
      <c r="M4" s="1008"/>
      <c r="N4" s="1008"/>
      <c r="O4" s="1008"/>
      <c r="P4" s="1008"/>
      <c r="Q4" s="1005"/>
      <c r="R4" s="393"/>
      <c r="S4" s="393"/>
      <c r="T4" s="393"/>
      <c r="U4" s="1008" t="str">
        <f>IF(AND(AD8=""),"",IF('Master sheet'!$D$11="Hindi",CONCATENATE("(विद्यालय मान्यता क्रमांक व वर्ष : ","  ",'Master sheet'!$D$6),CONCATENATE("(School Recognition Number &amp; Years : ","  ",'Master sheet'!$D$6)))</f>
        <v>(विद्यालय मान्यता क्रमांक व वर्ष :   शिक्षा/पाली/1995/2001</v>
      </c>
      <c r="V4" s="1008"/>
      <c r="W4" s="1008"/>
      <c r="X4" s="1008"/>
      <c r="Y4" s="1008"/>
      <c r="Z4" s="1008"/>
      <c r="AA4" s="1008"/>
      <c r="AB4" s="1008"/>
      <c r="AC4" s="1008"/>
      <c r="AD4" s="1008"/>
      <c r="AE4" s="1008"/>
      <c r="AF4" s="1008"/>
      <c r="AH4" s="92"/>
      <c r="AI4" s="92"/>
      <c r="AJ4" s="92"/>
      <c r="AK4" s="92"/>
      <c r="AL4" s="92"/>
    </row>
    <row r="5" spans="1:40" s="55" customFormat="1" ht="18" customHeight="1">
      <c r="A5" s="113"/>
      <c r="B5" s="392" t="str">
        <f>IF('Master sheet'!$D$11="Hindi","कक्षा  :-","CLASS :- ")</f>
        <v>कक्षा  :-</v>
      </c>
      <c r="C5" s="971">
        <f>IFERROR(IF(AND(N8=""),"",VLOOKUP(N8,Marks,2,0)),"")</f>
        <v>4</v>
      </c>
      <c r="D5" s="971"/>
      <c r="E5" s="972" t="str">
        <f>IF('Master sheet'!$D$11="Hindi","सेक्शन :-","Section :- ")</f>
        <v>सेक्शन :-</v>
      </c>
      <c r="F5" s="972"/>
      <c r="G5" s="972"/>
      <c r="H5" s="971" t="str">
        <f>IFERROR(IF(AND(N8=""),"",VLOOKUP(N8,Marks,3,0)),"")</f>
        <v>A</v>
      </c>
      <c r="I5" s="971"/>
      <c r="J5" s="973" t="str">
        <f>IF('Master sheet'!$D$11="Hindi","सत्र :- ","Session :- ")</f>
        <v xml:space="preserve">सत्र :- </v>
      </c>
      <c r="K5" s="973"/>
      <c r="L5" s="973"/>
      <c r="M5" s="973"/>
      <c r="N5" s="992" t="str">
        <f>IF(AND(N8=""),"",'Marks Entry 3rd'!$I$2)</f>
        <v xml:space="preserve"> 2023-2024</v>
      </c>
      <c r="O5" s="992"/>
      <c r="P5" s="992"/>
      <c r="Q5" s="1005"/>
      <c r="R5" s="392" t="str">
        <f>IF('Master sheet'!$D$11="Hindi","कक्षा  :-","CLASS :- ")</f>
        <v>कक्षा  :-</v>
      </c>
      <c r="S5" s="971">
        <f>IFERROR(IF(AND(AD8=""),"",VLOOKUP(AD8,Marks,2,0)),"")</f>
        <v>4</v>
      </c>
      <c r="T5" s="971"/>
      <c r="U5" s="972" t="str">
        <f>IF('Master sheet'!$D$11="Hindi","सेक्शन :-","Section :- ")</f>
        <v>सेक्शन :-</v>
      </c>
      <c r="V5" s="972"/>
      <c r="W5" s="972"/>
      <c r="X5" s="971" t="str">
        <f>IFERROR(VLOOKUP(AD8,Marks,3,0),"")</f>
        <v>A</v>
      </c>
      <c r="Y5" s="971"/>
      <c r="Z5" s="973" t="str">
        <f>IF('Master sheet'!$D$11="Hindi","सत्र :- ","Session :- ")</f>
        <v xml:space="preserve">सत्र :- </v>
      </c>
      <c r="AA5" s="973"/>
      <c r="AB5" s="973"/>
      <c r="AC5" s="973"/>
      <c r="AD5" s="992" t="str">
        <f>IF(AND(AD8=""),"",'Marks Entry 3rd'!$I$2)</f>
        <v xml:space="preserve"> 2023-2024</v>
      </c>
      <c r="AE5" s="992"/>
      <c r="AF5" s="992"/>
      <c r="AH5" s="92"/>
      <c r="AI5" s="92"/>
      <c r="AJ5" s="92"/>
      <c r="AK5" s="92"/>
      <c r="AL5" s="92"/>
      <c r="AN5" s="91">
        <f>IF(AI3="",MIN('Result Sheet'!B8:B207),AI3)</f>
        <v>401</v>
      </c>
    </row>
    <row r="6" spans="1:40" s="55" customFormat="1" ht="18" customHeight="1">
      <c r="A6" s="113"/>
      <c r="B6" s="986" t="str">
        <f>IF('Master sheet'!$D$11="Hindi","विद्यार्थी का नाम :-","Student's Name :-")</f>
        <v>विद्यार्थी का नाम :-</v>
      </c>
      <c r="C6" s="986"/>
      <c r="D6" s="986"/>
      <c r="E6" s="987" t="str">
        <f>IFERROR(IF(AND(N8=""),"",VLOOKUP(N8,Marks,6,0)),"")</f>
        <v>AAKIFA BANO</v>
      </c>
      <c r="F6" s="987"/>
      <c r="G6" s="987"/>
      <c r="H6" s="987"/>
      <c r="I6" s="987"/>
      <c r="J6" s="988" t="str">
        <f>IF('Master sheet'!$D$11="Hindi","प्रवेशांक :","SR. NO. :")</f>
        <v>प्रवेशांक :</v>
      </c>
      <c r="K6" s="988"/>
      <c r="L6" s="988"/>
      <c r="M6" s="988"/>
      <c r="N6" s="990">
        <f>IFERROR(IF(AND(N8=""),"",VLOOKUP(N8,Marks,5,0)),"")</f>
        <v>936</v>
      </c>
      <c r="O6" s="990"/>
      <c r="P6" s="990"/>
      <c r="Q6" s="1005"/>
      <c r="R6" s="986" t="str">
        <f>IF('Master sheet'!$D$11="Hindi","विद्यार्थी का नाम :-","Student's Name :-")</f>
        <v>विद्यार्थी का नाम :-</v>
      </c>
      <c r="S6" s="986"/>
      <c r="T6" s="986"/>
      <c r="U6" s="987" t="str">
        <f>IFERROR(IF(AND(AD8=""),"",VLOOKUP(AD8,Marks,6,0)),"")</f>
        <v>ANUJ GIRI</v>
      </c>
      <c r="V6" s="987"/>
      <c r="W6" s="987"/>
      <c r="X6" s="987"/>
      <c r="Y6" s="987"/>
      <c r="Z6" s="988" t="str">
        <f>IF('Master sheet'!$D$11="Hindi","प्रवेशांक :","SR. NO. :")</f>
        <v>प्रवेशांक :</v>
      </c>
      <c r="AA6" s="988"/>
      <c r="AB6" s="988"/>
      <c r="AC6" s="988"/>
      <c r="AD6" s="990">
        <f>IFERROR(IF(AND(AD8=""),"",VLOOKUP(AD8,Marks,5,0)),"")</f>
        <v>944</v>
      </c>
      <c r="AE6" s="990"/>
      <c r="AF6" s="990"/>
      <c r="AH6" s="92"/>
      <c r="AI6" s="92"/>
      <c r="AJ6" s="92"/>
      <c r="AK6" s="92"/>
      <c r="AL6" s="92"/>
    </row>
    <row r="7" spans="1:40" s="55" customFormat="1" ht="18" customHeight="1">
      <c r="A7" s="113"/>
      <c r="B7" s="986" t="str">
        <f>IF('Master sheet'!$D$11="Hindi","पिता का नाम :-","Father's Name :-")</f>
        <v>पिता का नाम :-</v>
      </c>
      <c r="C7" s="986"/>
      <c r="D7" s="986"/>
      <c r="E7" s="987" t="str">
        <f>IFERROR(IF(AND(N8=""),"",VLOOKUP(N8,Marks,7,0)),"")</f>
        <v>SHABBIR MOHAMMAD</v>
      </c>
      <c r="F7" s="987"/>
      <c r="G7" s="987"/>
      <c r="H7" s="987"/>
      <c r="I7" s="987"/>
      <c r="J7" s="988" t="str">
        <f>IF('Master sheet'!$D$11="Hindi","जन्म तिथि :","Date of Birth :")</f>
        <v>जन्म तिथि :</v>
      </c>
      <c r="K7" s="988"/>
      <c r="L7" s="988"/>
      <c r="M7" s="988"/>
      <c r="N7" s="991" t="str">
        <f>IFERROR(IF(AND(N8=""),"",VLOOKUP(N8,Marks,4,0)),"")</f>
        <v>28-10-2014</v>
      </c>
      <c r="O7" s="991"/>
      <c r="P7" s="991"/>
      <c r="Q7" s="1005"/>
      <c r="R7" s="986" t="str">
        <f>IF('Master sheet'!$D$11="Hindi","पिता का नाम :-","Father's Name :-")</f>
        <v>पिता का नाम :-</v>
      </c>
      <c r="S7" s="986"/>
      <c r="T7" s="986"/>
      <c r="U7" s="987" t="str">
        <f>IFERROR(IF(AND(AD8=""),"",VLOOKUP(AD8,Marks,7,0)),"")</f>
        <v>BHAGWAT GIRI</v>
      </c>
      <c r="V7" s="987"/>
      <c r="W7" s="987"/>
      <c r="X7" s="987"/>
      <c r="Y7" s="987"/>
      <c r="Z7" s="988" t="str">
        <f>IF('Master sheet'!$D$11="Hindi","जन्म तिथि :","Date of Birth :")</f>
        <v>जन्म तिथि :</v>
      </c>
      <c r="AA7" s="988"/>
      <c r="AB7" s="988"/>
      <c r="AC7" s="988"/>
      <c r="AD7" s="991">
        <f>IFERROR(IF(AND(AD8=""),"",VLOOKUP(AD8,Marks,4,0)),"")</f>
        <v>42005</v>
      </c>
      <c r="AE7" s="991"/>
      <c r="AF7" s="991"/>
      <c r="AN7" s="91">
        <f>IF(AK3="",MAX('Result Sheet'!B8:B207),AK3)</f>
        <v>430</v>
      </c>
    </row>
    <row r="8" spans="1:40" s="55" customFormat="1" ht="18" customHeight="1">
      <c r="A8" s="113"/>
      <c r="B8" s="986" t="str">
        <f>IF('Master sheet'!$D$11="Hindi","माता का नाम :-","Mother's Name :-")</f>
        <v>माता का नाम :-</v>
      </c>
      <c r="C8" s="986"/>
      <c r="D8" s="986"/>
      <c r="E8" s="987" t="str">
        <f>IFERROR(IF(AND(N8=""),"",VLOOKUP(N8,Marks,8,0)),"")</f>
        <v>HEENA KOUSER</v>
      </c>
      <c r="F8" s="987"/>
      <c r="G8" s="987"/>
      <c r="H8" s="987"/>
      <c r="I8" s="987"/>
      <c r="J8" s="988" t="str">
        <f>IF('Master sheet'!$D$11="Hindi","रोल नंबर :-","Roll No. :")</f>
        <v>रोल नंबर :-</v>
      </c>
      <c r="K8" s="988"/>
      <c r="L8" s="988"/>
      <c r="M8" s="988"/>
      <c r="N8" s="989">
        <f>IF(AN5="","",AN5)</f>
        <v>401</v>
      </c>
      <c r="O8" s="989"/>
      <c r="P8" s="989"/>
      <c r="Q8" s="1005"/>
      <c r="R8" s="986" t="str">
        <f>IF('Master sheet'!$D$11="Hindi","माता का नाम :-","Mother's Name :-")</f>
        <v>माता का नाम :-</v>
      </c>
      <c r="S8" s="986"/>
      <c r="T8" s="986"/>
      <c r="U8" s="987" t="str">
        <f>IFERROR(IF(AND(AD8=""),"",VLOOKUP(AD8,Marks,8,0)),"")</f>
        <v>KANTA DEVI</v>
      </c>
      <c r="V8" s="987"/>
      <c r="W8" s="987"/>
      <c r="X8" s="987"/>
      <c r="Y8" s="987"/>
      <c r="Z8" s="988" t="str">
        <f>IF('Master sheet'!$D$11="Hindi","रोल नंबर :-","Roll No. :")</f>
        <v>रोल नंबर :-</v>
      </c>
      <c r="AA8" s="988"/>
      <c r="AB8" s="988"/>
      <c r="AC8" s="988"/>
      <c r="AD8" s="1004">
        <f>IF(N8="","",IF(AND(N8+1&gt;$AN$7),"",N8+1))</f>
        <v>402</v>
      </c>
      <c r="AE8" s="1004"/>
      <c r="AF8" s="1004"/>
    </row>
    <row r="9" spans="1:40" s="55" customFormat="1" ht="9.75" customHeight="1">
      <c r="A9" s="113"/>
      <c r="B9" s="88"/>
      <c r="C9" s="88"/>
      <c r="D9" s="88"/>
      <c r="E9" s="89"/>
      <c r="F9" s="89"/>
      <c r="G9" s="89"/>
      <c r="H9" s="88"/>
      <c r="I9" s="88"/>
      <c r="J9" s="90"/>
      <c r="K9" s="90"/>
      <c r="L9" s="90"/>
      <c r="M9" s="56"/>
      <c r="N9" s="56"/>
      <c r="O9" s="56"/>
      <c r="P9" s="56"/>
      <c r="Q9" s="1005"/>
      <c r="R9" s="88"/>
      <c r="S9" s="88"/>
      <c r="T9" s="88"/>
      <c r="U9" s="89"/>
      <c r="V9" s="89"/>
      <c r="W9" s="89"/>
      <c r="X9" s="88"/>
      <c r="Y9" s="88"/>
      <c r="Z9" s="90"/>
      <c r="AA9" s="90"/>
      <c r="AB9" s="90"/>
      <c r="AC9" s="56"/>
      <c r="AD9" s="56"/>
      <c r="AE9" s="56"/>
      <c r="AF9" s="56"/>
    </row>
    <row r="10" spans="1:40" s="55" customFormat="1" ht="21" customHeight="1">
      <c r="A10" s="113"/>
      <c r="B10" s="723" t="str">
        <f>IF('Master sheet'!$D$11="Hindi","विषय","Subject")</f>
        <v>विषय</v>
      </c>
      <c r="C10" s="745" t="str">
        <f>IF('Master sheet'!$D$11="Hindi","सा. परख","Test")</f>
        <v>सा. परख</v>
      </c>
      <c r="D10" s="746"/>
      <c r="E10" s="746"/>
      <c r="F10" s="746"/>
      <c r="G10" s="745" t="str">
        <f>IF('Master sheet'!$D$11="Hindi","अर्द्धवार्षिक","Half Yearly")</f>
        <v>अर्द्धवार्षिक</v>
      </c>
      <c r="H10" s="746"/>
      <c r="I10" s="747"/>
      <c r="J10" s="985" t="str">
        <f>IF('Master sheet'!$D$11="Hindi","अर्द्ध वा. तक योग","Total Till H.Y.")</f>
        <v>अर्द्ध वा. तक योग</v>
      </c>
      <c r="K10" s="745" t="str">
        <f>IF('Master sheet'!$D$11="Hindi","वार्षिक","Yearly")</f>
        <v>वार्षिक</v>
      </c>
      <c r="L10" s="746"/>
      <c r="M10" s="747"/>
      <c r="N10" s="977" t="str">
        <f>IF('Master sheet'!$D$11="Hindi","कुल विषय योग ","Subject Total")</f>
        <v xml:space="preserve">कुल विषय योग </v>
      </c>
      <c r="O10" s="978" t="str">
        <f>IF('Master sheet'!$D$11="Hindi","ग्रेड","Grade")</f>
        <v>ग्रेड</v>
      </c>
      <c r="P10" s="981" t="str">
        <f>IF('Master sheet'!$D$11="Hindi","परिणाम","Results")</f>
        <v>परिणाम</v>
      </c>
      <c r="Q10" s="1005"/>
      <c r="R10" s="723" t="str">
        <f>IF('Master sheet'!$D$11="Hindi","विषय","Subject")</f>
        <v>विषय</v>
      </c>
      <c r="S10" s="745" t="str">
        <f>IF('Master sheet'!$D$11="Hindi","सा. परख","Test")</f>
        <v>सा. परख</v>
      </c>
      <c r="T10" s="746"/>
      <c r="U10" s="746"/>
      <c r="V10" s="746"/>
      <c r="W10" s="745" t="str">
        <f>IF('Master sheet'!$D$11="Hindi","अर्द्धवार्षिक","Half Yearly")</f>
        <v>अर्द्धवार्षिक</v>
      </c>
      <c r="X10" s="746"/>
      <c r="Y10" s="747"/>
      <c r="Z10" s="985" t="str">
        <f>IF('Master sheet'!$D$11="Hindi","अर्द्ध वा. तक योग","Total Till H.Y.")</f>
        <v>अर्द्ध वा. तक योग</v>
      </c>
      <c r="AA10" s="745" t="str">
        <f>IF('Master sheet'!$D$11="Hindi","वार्षिक","Yearly")</f>
        <v>वार्षिक</v>
      </c>
      <c r="AB10" s="746"/>
      <c r="AC10" s="747"/>
      <c r="AD10" s="977" t="str">
        <f>IF('Master sheet'!$D$11="Hindi","कुल विषय योग ","Subject Total")</f>
        <v xml:space="preserve">कुल विषय योग </v>
      </c>
      <c r="AE10" s="978" t="str">
        <f>IF('Master sheet'!$D$11="Hindi","ग्रेड","Grade")</f>
        <v>ग्रेड</v>
      </c>
      <c r="AF10" s="981" t="str">
        <f>IF('Master sheet'!$D$11="Hindi","परिणाम","Results")</f>
        <v>परिणाम</v>
      </c>
    </row>
    <row r="11" spans="1:40" s="55" customFormat="1" ht="90.75" customHeight="1">
      <c r="A11" s="113"/>
      <c r="B11" s="723"/>
      <c r="C11" s="343" t="str">
        <f>IF('Master sheet'!$D$11="Hindi","प्रथम परख ","First Test")</f>
        <v xml:space="preserve">प्रथम परख </v>
      </c>
      <c r="D11" s="343" t="str">
        <f>IF('Master sheet'!$D$11="Hindi","द्वितीय परख","Second Test")</f>
        <v>द्वितीय परख</v>
      </c>
      <c r="E11" s="343" t="str">
        <f>IF('Master sheet'!$D$11="Hindi","तृतीय परख","Third Test")</f>
        <v>तृतीय परख</v>
      </c>
      <c r="F11" s="343" t="str">
        <f>IF('Master sheet'!$D$11="Hindi","सा. परख योग","Test Total")</f>
        <v>सा. परख योग</v>
      </c>
      <c r="G11" s="343" t="str">
        <f>IF('Master sheet'!$D$11="Hindi","लिखित","Written")</f>
        <v>लिखित</v>
      </c>
      <c r="H11" s="343" t="str">
        <f>IF('Master sheet'!$D$11="Hindi","मौखिक","Oral")</f>
        <v>मौखिक</v>
      </c>
      <c r="I11" s="343" t="str">
        <f>IF('Master sheet'!$D$11="Hindi","अर्द्ध वा. योग","H.Y. Total")</f>
        <v>अर्द्ध वा. योग</v>
      </c>
      <c r="J11" s="985"/>
      <c r="K11" s="343" t="str">
        <f>IF('Master sheet'!$D$11="Hindi","लिखित","Written")</f>
        <v>लिखित</v>
      </c>
      <c r="L11" s="343" t="str">
        <f>IF('Master sheet'!$D$11="Hindi","मौखिक","Oral")</f>
        <v>मौखिक</v>
      </c>
      <c r="M11" s="343" t="str">
        <f>IF('Master sheet'!$D$11="Hindi","वार्षिक योग","Yearly Total")</f>
        <v>वार्षिक योग</v>
      </c>
      <c r="N11" s="977"/>
      <c r="O11" s="979"/>
      <c r="P11" s="982"/>
      <c r="Q11" s="1005"/>
      <c r="R11" s="723"/>
      <c r="S11" s="343" t="str">
        <f>IF('Master sheet'!$D$11="Hindi","प्रथम परख ","First Test")</f>
        <v xml:space="preserve">प्रथम परख </v>
      </c>
      <c r="T11" s="343" t="str">
        <f>IF('Master sheet'!$D$11="Hindi","द्वितीय परख","Second Test")</f>
        <v>द्वितीय परख</v>
      </c>
      <c r="U11" s="343" t="str">
        <f>IF('Master sheet'!$D$11="Hindi","तृतीय परख","Third Test")</f>
        <v>तृतीय परख</v>
      </c>
      <c r="V11" s="343" t="str">
        <f>IF('Master sheet'!$D$11="Hindi","सा. परख योग","Test Total")</f>
        <v>सा. परख योग</v>
      </c>
      <c r="W11" s="343" t="str">
        <f>IF('Master sheet'!$D$11="Hindi","लिखित","Written")</f>
        <v>लिखित</v>
      </c>
      <c r="X11" s="343" t="str">
        <f>IF('Master sheet'!$D$11="Hindi","मौखिक","Oral")</f>
        <v>मौखिक</v>
      </c>
      <c r="Y11" s="343" t="str">
        <f>IF('Master sheet'!$D$11="Hindi","अर्द्ध वा. योग","H.Y. Total")</f>
        <v>अर्द्ध वा. योग</v>
      </c>
      <c r="Z11" s="985"/>
      <c r="AA11" s="343" t="str">
        <f>IF('Master sheet'!$D$11="Hindi","लिखित","Written")</f>
        <v>लिखित</v>
      </c>
      <c r="AB11" s="343" t="str">
        <f>IF('Master sheet'!$D$11="Hindi","मौखिक","Oral")</f>
        <v>मौखिक</v>
      </c>
      <c r="AC11" s="343" t="str">
        <f>IF('Master sheet'!$D$11="Hindi","वार्षिक योग","Yearly Total")</f>
        <v>वार्षिक योग</v>
      </c>
      <c r="AD11" s="977"/>
      <c r="AE11" s="979"/>
      <c r="AF11" s="982"/>
    </row>
    <row r="12" spans="1:40" s="55" customFormat="1" ht="18.75" customHeight="1" thickBot="1">
      <c r="A12" s="113"/>
      <c r="B12" s="723"/>
      <c r="C12" s="435">
        <v>10</v>
      </c>
      <c r="D12" s="435">
        <v>10</v>
      </c>
      <c r="E12" s="435">
        <v>10</v>
      </c>
      <c r="F12" s="436">
        <v>30</v>
      </c>
      <c r="G12" s="435">
        <v>50</v>
      </c>
      <c r="H12" s="435">
        <v>20</v>
      </c>
      <c r="I12" s="436">
        <v>70</v>
      </c>
      <c r="J12" s="437">
        <v>100</v>
      </c>
      <c r="K12" s="435">
        <v>60</v>
      </c>
      <c r="L12" s="435">
        <v>40</v>
      </c>
      <c r="M12" s="436">
        <v>100</v>
      </c>
      <c r="N12" s="437">
        <v>200</v>
      </c>
      <c r="O12" s="980"/>
      <c r="P12" s="983"/>
      <c r="Q12" s="1005"/>
      <c r="R12" s="723"/>
      <c r="S12" s="435">
        <v>10</v>
      </c>
      <c r="T12" s="435">
        <v>10</v>
      </c>
      <c r="U12" s="435">
        <v>10</v>
      </c>
      <c r="V12" s="436">
        <v>30</v>
      </c>
      <c r="W12" s="435">
        <v>50</v>
      </c>
      <c r="X12" s="435">
        <v>20</v>
      </c>
      <c r="Y12" s="436">
        <v>70</v>
      </c>
      <c r="Z12" s="437">
        <v>100</v>
      </c>
      <c r="AA12" s="435">
        <v>60</v>
      </c>
      <c r="AB12" s="435">
        <v>40</v>
      </c>
      <c r="AC12" s="436">
        <v>100</v>
      </c>
      <c r="AD12" s="437">
        <v>200</v>
      </c>
      <c r="AE12" s="980"/>
      <c r="AF12" s="983"/>
    </row>
    <row r="13" spans="1:40" s="55" customFormat="1" ht="21" customHeight="1">
      <c r="A13" s="113"/>
      <c r="B13" s="341" t="str">
        <f>IF('Master sheet'!D$11="Hindi","हिंदी","Hindi")</f>
        <v>हिंदी</v>
      </c>
      <c r="C13" s="386">
        <f>IFERROR(IF(AND(N8=""),"",VLOOKUP(N8,Marks,11,0)),"")</f>
        <v>9</v>
      </c>
      <c r="D13" s="386">
        <f>IFERROR(IF(AND(N8=""),"",VLOOKUP(N8,Marks,12,0)),"")</f>
        <v>9</v>
      </c>
      <c r="E13" s="386">
        <f>IFERROR(IF(AND(N8=""),"",VLOOKUP(N8,Marks,13,0)),"")</f>
        <v>18</v>
      </c>
      <c r="F13" s="85">
        <f>IFERROR(IF(AND(N8=""),"",VLOOKUP(N8,Marks,14,0)),"")</f>
        <v>36</v>
      </c>
      <c r="G13" s="386">
        <f>IFERROR(IF(AND(N8=""),"",VLOOKUP(N8,Marks,15,0)),"")</f>
        <v>5</v>
      </c>
      <c r="H13" s="386">
        <f>IFERROR(IF(AND(N8=""),"",VLOOKUP(N8,Marks,16,0)),"")</f>
        <v>10</v>
      </c>
      <c r="I13" s="85">
        <f>IFERROR(IF(AND(N8=""),"",VLOOKUP(N8,Marks,17,0)),"")</f>
        <v>15</v>
      </c>
      <c r="J13" s="84">
        <f>IFERROR(IF(AND(N8=""),"",VLOOKUP(N8,Marks,18,0)),"")</f>
        <v>51</v>
      </c>
      <c r="K13" s="386">
        <f>IFERROR(IF(AND(N8=""),"",VLOOKUP(N8,Marks,19,0)),"")</f>
        <v>39</v>
      </c>
      <c r="L13" s="386">
        <f>IFERROR(IF(AND(N8=""),"",VLOOKUP(N8,Marks,20,0)),"")</f>
        <v>5</v>
      </c>
      <c r="M13" s="85">
        <f>IFERROR(IF(AND(N8=""),"",VLOOKUP(N8,Marks,21,0)),"")</f>
        <v>44</v>
      </c>
      <c r="N13" s="84">
        <f>IFERROR(IF(AND(N8=""),"",VLOOKUP(N8,Marks,22,0)),"")</f>
        <v>95</v>
      </c>
      <c r="O13" s="95" t="str">
        <f>IFERROR(IF(AND(N8=""),"",VLOOKUP(N8,Marks,28,0)),"")</f>
        <v>D</v>
      </c>
      <c r="P13" s="237" t="str">
        <f>IFERROR(IF(AND(N8=""),"",VLOOKUP(N8,Marks,26,0)),"")</f>
        <v>P</v>
      </c>
      <c r="Q13" s="1005"/>
      <c r="R13" s="341" t="str">
        <f>IF('Master sheet'!D$11="Hindi","हिंदी","Hindi")</f>
        <v>हिंदी</v>
      </c>
      <c r="S13" s="386">
        <f>IFERROR(IF(AND(AD8=""),"",VLOOKUP(AD8,Marks,11,0)),"")</f>
        <v>9</v>
      </c>
      <c r="T13" s="386">
        <f>IFERROR(IF(AND(AD8=""),"",VLOOKUP(AD8,Marks,12,0)),"")</f>
        <v>9</v>
      </c>
      <c r="U13" s="386">
        <f>IFERROR(IF(AND(AD8=""),"",VLOOKUP(AD8,Marks,13,0)),"")</f>
        <v>27</v>
      </c>
      <c r="V13" s="85">
        <f>IFERROR(IF(AND(AD8=""),"",VLOOKUP(AD8,Marks,14,0)),"")</f>
        <v>45</v>
      </c>
      <c r="W13" s="386">
        <f>IFERROR(IF(AND(AD8=""),"",VLOOKUP(AD8,Marks,15,0)),"")</f>
        <v>4</v>
      </c>
      <c r="X13" s="386">
        <f>IFERROR(IF(AND(AD8=""),"",VLOOKUP(AD8,Marks,16,0)),"")</f>
        <v>11</v>
      </c>
      <c r="Y13" s="85">
        <f>IFERROR(IF(AND(AD8=""),"",VLOOKUP(AD8,Marks,17,0)),"")</f>
        <v>15</v>
      </c>
      <c r="Z13" s="84">
        <f>IFERROR(IF(AND(AD8=""),"",VLOOKUP(AD8,Marks,18,0)),"")</f>
        <v>60</v>
      </c>
      <c r="AA13" s="386">
        <f>IFERROR(IF(AND(AD8=""),"",VLOOKUP(AD8,Marks,19,0)),"")</f>
        <v>37</v>
      </c>
      <c r="AB13" s="386">
        <f>IFERROR(IF(AND(AD8=""),"",VLOOKUP(AD8,Marks,20,0)),"")</f>
        <v>4</v>
      </c>
      <c r="AC13" s="85">
        <f>IFERROR(IF(AND(AD8=""),"",VLOOKUP(AD8,Marks,21,0)),"")</f>
        <v>41</v>
      </c>
      <c r="AD13" s="84">
        <f>IFERROR(IF(AND(AD8=""),"",VLOOKUP(AD8,Marks,22,0)),"")</f>
        <v>101</v>
      </c>
      <c r="AE13" s="95" t="str">
        <f>IFERROR(IF(AND(AD8=""),"",VLOOKUP(AD8,Marks,28,0)),"")</f>
        <v>D</v>
      </c>
      <c r="AF13" s="237" t="str">
        <f>IFERROR(IF(AND(AD8=""),"",VLOOKUP(AD8,Marks,26,0)),"")</f>
        <v>P</v>
      </c>
      <c r="AI13" s="993" t="str">
        <f>IF('Master sheet'!$D$11="Hindi",AN17,AN16)</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101 से 120 , 121 से 140 , 141 से 160 ...........</v>
      </c>
      <c r="AJ13" s="994"/>
      <c r="AK13" s="994"/>
      <c r="AL13" s="995"/>
    </row>
    <row r="14" spans="1:40" s="55" customFormat="1" ht="21" customHeight="1">
      <c r="A14" s="113"/>
      <c r="B14" s="341" t="str">
        <f>IF('Master sheet'!$D$11="Hindi","अंग्रेजी","English")</f>
        <v>अंग्रेजी</v>
      </c>
      <c r="C14" s="386">
        <f>IFERROR(IF(AND(N8=""),"",VLOOKUP(N8,Marks,29,0)),"")</f>
        <v>4</v>
      </c>
      <c r="D14" s="386">
        <f>IFERROR(IF(AND(N8=""),"",VLOOKUP(N8,Marks,30,0)),"")</f>
        <v>3</v>
      </c>
      <c r="E14" s="386">
        <f>IFERROR(IF(AND(N8=""),"",VLOOKUP(N8,Marks,31,0)),"")</f>
        <v>4</v>
      </c>
      <c r="F14" s="85">
        <f>IFERROR(IF(AND(N8=""),"",VLOOKUP(N8,Marks,32,0)),"")</f>
        <v>11</v>
      </c>
      <c r="G14" s="386">
        <f>IFERROR(IF(AND(N8=""),"",VLOOKUP(N8,Marks,33,0)),"")</f>
        <v>21</v>
      </c>
      <c r="H14" s="386">
        <f>IFERROR(IF(AND(N8=""),"",VLOOKUP(N8,Marks,34,0)),"")</f>
        <v>10</v>
      </c>
      <c r="I14" s="85">
        <f>IFERROR(IF(AND(N8=""),"",VLOOKUP(N8,Marks,35,0)),"")</f>
        <v>31</v>
      </c>
      <c r="J14" s="84">
        <f>IFERROR(IF(AND(N8=""),"",VLOOKUP(N8,Marks,36,0)),"")</f>
        <v>42</v>
      </c>
      <c r="K14" s="386">
        <f>IFERROR(IF(AND(N8=""),"",VLOOKUP(N8,Marks,37,0)),"")</f>
        <v>25</v>
      </c>
      <c r="L14" s="386">
        <f>IFERROR(IF(AND(N8=""),"",VLOOKUP(N8,Marks,38,0)),"")</f>
        <v>28</v>
      </c>
      <c r="M14" s="85">
        <f>IFERROR(IF(AND(N8=""),"",VLOOKUP(N8,Marks,39,0)),"")</f>
        <v>53</v>
      </c>
      <c r="N14" s="84">
        <f>IFERROR(IF(AND(N8=""),"",VLOOKUP(N8,Marks,40,0)),"")</f>
        <v>95</v>
      </c>
      <c r="O14" s="95" t="str">
        <f>IFERROR(IF(AND(N8=""),"",VLOOKUP(N8,Marks,46,0)),"")</f>
        <v>A</v>
      </c>
      <c r="P14" s="237" t="str">
        <f>IFERROR(IF(AND(N8=""),"",VLOOKUP(N8,Marks,44,0)),"")</f>
        <v>P</v>
      </c>
      <c r="Q14" s="1005"/>
      <c r="R14" s="341" t="str">
        <f>IF('Master sheet'!$D$11="Hindi","अंग्रेजी","English")</f>
        <v>अंग्रेजी</v>
      </c>
      <c r="S14" s="386">
        <f>IFERROR(IF(AND(AD8=""),"",VLOOKUP(AD8,Marks,29,0)),"")</f>
        <v>5</v>
      </c>
      <c r="T14" s="386">
        <f>IFERROR(IF(AND(AD8=""),"",VLOOKUP(AD8,Marks,30,0)),"")</f>
        <v>3</v>
      </c>
      <c r="U14" s="386">
        <f>IFERROR(IF(AND(AD8=""),"",VLOOKUP(AD8,Marks,31,0)),"")</f>
        <v>5</v>
      </c>
      <c r="V14" s="85">
        <f>IFERROR(IF(AND(AD8=""),"",VLOOKUP(AD8,Marks,32,0)),"")</f>
        <v>13</v>
      </c>
      <c r="W14" s="386">
        <f>IFERROR(IF(AND(AD8=""),"",VLOOKUP(AD8,Marks,33,0)),"")</f>
        <v>22</v>
      </c>
      <c r="X14" s="386">
        <f>IFERROR(IF(AND(AD8=""),"",VLOOKUP(AD8,Marks,34,0)),"")</f>
        <v>9</v>
      </c>
      <c r="Y14" s="85">
        <f>IFERROR(IF(AND(AD8=""),"",VLOOKUP(AD8,Marks,35,0)),"")</f>
        <v>31</v>
      </c>
      <c r="Z14" s="84">
        <f>IFERROR(IF(AND(AD8=""),"",VLOOKUP(AD8,Marks,36,0)),"")</f>
        <v>44</v>
      </c>
      <c r="AA14" s="386">
        <f>IFERROR(IF(AND(AD8=""),"",VLOOKUP(AD8,Marks,37,0)),"")</f>
        <v>21</v>
      </c>
      <c r="AB14" s="386">
        <f>IFERROR(IF(AND(AD8=""),"",VLOOKUP(AD8,Marks,38,0)),"")</f>
        <v>29</v>
      </c>
      <c r="AC14" s="85">
        <f>IFERROR(IF(AND(AD8=""),"",VLOOKUP(AD8,Marks,39,0)),"")</f>
        <v>50</v>
      </c>
      <c r="AD14" s="84">
        <f>IFERROR(IF(AND(AD8=""),"",VLOOKUP(AD8,Marks,40,0)),"")</f>
        <v>94</v>
      </c>
      <c r="AE14" s="95" t="str">
        <f>IFERROR(IF(AND(AD8=""),"",VLOOKUP(AD8,Marks,46,0)),"")</f>
        <v>A</v>
      </c>
      <c r="AF14" s="237" t="str">
        <f>IFERROR(IF(AND(AD8=""),"",VLOOKUP(AD8,Marks,44,0)),"")</f>
        <v>P</v>
      </c>
      <c r="AI14" s="996"/>
      <c r="AJ14" s="997"/>
      <c r="AK14" s="997"/>
      <c r="AL14" s="998"/>
    </row>
    <row r="15" spans="1:40" s="55" customFormat="1" ht="21" customHeight="1">
      <c r="A15" s="113"/>
      <c r="B15" s="341" t="str">
        <f>IF('Master sheet'!$D$11="Hindi","गणित","Maths")</f>
        <v>गणित</v>
      </c>
      <c r="C15" s="386">
        <f>IFERROR(IF(AND(N8=""),"",VLOOKUP(N8,Marks,47,0)),"")</f>
        <v>9</v>
      </c>
      <c r="D15" s="386">
        <f>IFERROR(IF(AND(N8=""),"",VLOOKUP(N8,Marks,48,0)),"")</f>
        <v>6</v>
      </c>
      <c r="E15" s="386">
        <f>IFERROR(IF(AND(N8=""),"",VLOOKUP(N8,Marks,49,0)),"")</f>
        <v>22</v>
      </c>
      <c r="F15" s="85">
        <f>IFERROR(IF(AND(N8=""),"",VLOOKUP(N8,Marks,50,0)),"")</f>
        <v>37</v>
      </c>
      <c r="G15" s="386">
        <f>IFERROR(IF(AND(N8=""),"",VLOOKUP(N8,Marks,51,0)),"")</f>
        <v>6</v>
      </c>
      <c r="H15" s="386">
        <f>IFERROR(IF(AND(N8=""),"",VLOOKUP(N8,Marks,52,0)),"")</f>
        <v>10</v>
      </c>
      <c r="I15" s="85">
        <f>IFERROR(IF(AND(N8=""),"",VLOOKUP(N8,Marks,53,0)),"")</f>
        <v>16</v>
      </c>
      <c r="J15" s="84">
        <f>IFERROR(IF(AND(N8=""),"",VLOOKUP(N8,Marks,54,0)),"")</f>
        <v>53</v>
      </c>
      <c r="K15" s="386">
        <f>IFERROR(IF(AND(N8=""),"",VLOOKUP(N8,Marks,55,0)),"")</f>
        <v>31</v>
      </c>
      <c r="L15" s="386">
        <f>IFERROR(IF(AND(N8=""),"",VLOOKUP(N8,Marks,56,0)),"")</f>
        <v>6</v>
      </c>
      <c r="M15" s="85">
        <f>IFERROR(IF(AND(N8=""),"",VLOOKUP(N8,Marks,57,0)),"")</f>
        <v>37</v>
      </c>
      <c r="N15" s="84">
        <f>IFERROR(IF(AND(N8=""),"",VLOOKUP(N8,Marks,58,0)),"")</f>
        <v>90</v>
      </c>
      <c r="O15" s="95" t="str">
        <f>IFERROR(IF(AND(N8=""),"",VLOOKUP(N8,Marks,64,0)),"")</f>
        <v>D</v>
      </c>
      <c r="P15" s="237" t="str">
        <f>IFERROR(IF(AND(N8=""),"",VLOOKUP(N8,Marks,62,0)),"")</f>
        <v>P</v>
      </c>
      <c r="Q15" s="1005"/>
      <c r="R15" s="341" t="str">
        <f>IF('Master sheet'!$D$11="Hindi","गणित","Maths")</f>
        <v>गणित</v>
      </c>
      <c r="S15" s="386">
        <f>IFERROR(IF(AND(AD8=""),"",VLOOKUP(AD8,Marks,47,0)),"")</f>
        <v>9</v>
      </c>
      <c r="T15" s="386">
        <f>IFERROR(IF(AND(AD8=""),"",VLOOKUP(AD8,Marks,48,0)),"")</f>
        <v>6</v>
      </c>
      <c r="U15" s="386">
        <f>IFERROR(IF(AND(AD8=""),"",VLOOKUP(AD8,Marks,49,0)),"")</f>
        <v>23</v>
      </c>
      <c r="V15" s="85">
        <f>IFERROR(IF(AND(AD8=""),"",VLOOKUP(AD8,Marks,50,0)),"")</f>
        <v>38</v>
      </c>
      <c r="W15" s="386">
        <f>IFERROR(IF(AND(AD8=""),"",VLOOKUP(AD8,Marks,51,0)),"")</f>
        <v>3</v>
      </c>
      <c r="X15" s="386">
        <f>IFERROR(IF(AND(AD8=""),"",VLOOKUP(AD8,Marks,52,0)),"")</f>
        <v>11</v>
      </c>
      <c r="Y15" s="85">
        <f>IFERROR(IF(AND(AD8=""),"",VLOOKUP(AD8,Marks,53,0)),"")</f>
        <v>14</v>
      </c>
      <c r="Z15" s="84">
        <f>IFERROR(IF(AND(AD8=""),"",VLOOKUP(AD8,Marks,54,0)),"")</f>
        <v>52</v>
      </c>
      <c r="AA15" s="386">
        <f>IFERROR(IF(AND(AD8=""),"",VLOOKUP(AD8,Marks,55,0)),"")</f>
        <v>31</v>
      </c>
      <c r="AB15" s="386">
        <f>IFERROR(IF(AND(AD8=""),"",VLOOKUP(AD8,Marks,56,0)),"")</f>
        <v>3</v>
      </c>
      <c r="AC15" s="85">
        <f>IFERROR(IF(AND(AD8=""),"",VLOOKUP(AD8,Marks,57,0)),"")</f>
        <v>34</v>
      </c>
      <c r="AD15" s="84">
        <f>IFERROR(IF(AND(AD8=""),"",VLOOKUP(AD8,Marks,58,0)),"")</f>
        <v>86</v>
      </c>
      <c r="AE15" s="95" t="str">
        <f>IFERROR(IF(AND(AD8=""),"",VLOOKUP(AD8,Marks,64,0)),"")</f>
        <v>D</v>
      </c>
      <c r="AF15" s="237" t="str">
        <f>IFERROR(IF(AND(AD8=""),"",VLOOKUP(AD8,Marks,62,0)),"")</f>
        <v>P</v>
      </c>
      <c r="AI15" s="996"/>
      <c r="AJ15" s="997"/>
      <c r="AK15" s="997"/>
      <c r="AL15" s="998"/>
    </row>
    <row r="16" spans="1:40" s="55" customFormat="1" ht="21" customHeight="1">
      <c r="A16" s="113"/>
      <c r="B16" s="346" t="str">
        <f>IF('Master sheet'!$D$11="Hindi","पर्यावरण अध्ययन","EVS")</f>
        <v>पर्यावरण अध्ययन</v>
      </c>
      <c r="C16" s="386">
        <f>IFERROR(IF(AND(N8=""),"",VLOOKUP(N8,Marks,65,0)),"")</f>
        <v>9</v>
      </c>
      <c r="D16" s="386">
        <f>IFERROR(IF(AND(N8=""),"",VLOOKUP(N8,Marks,66,0)),"")</f>
        <v>7</v>
      </c>
      <c r="E16" s="386">
        <f>IFERROR(IF(AND(N8=""),"",VLOOKUP(N8,Marks,67,0)),"")</f>
        <v>22</v>
      </c>
      <c r="F16" s="85">
        <f>IFERROR(IF(AND(N8=""),"",VLOOKUP(N8,Marks,68,0)),"")</f>
        <v>38</v>
      </c>
      <c r="G16" s="386">
        <f>IFERROR(IF(AND(N8=""),"",VLOOKUP(N8,Marks,69,0)),"")</f>
        <v>6</v>
      </c>
      <c r="H16" s="386">
        <f>IFERROR(IF(AND(N8=""),"",VLOOKUP(N8,Marks,70,0)),"")</f>
        <v>8</v>
      </c>
      <c r="I16" s="85">
        <f>IFERROR(IF(AND(N8=""),"",VLOOKUP(N8,Marks,71,0)),"")</f>
        <v>14</v>
      </c>
      <c r="J16" s="84">
        <f>IFERROR(IF(AND(N8=""),"",VLOOKUP(N8,Marks,72,0)),"")</f>
        <v>52</v>
      </c>
      <c r="K16" s="386">
        <f>IFERROR(IF(AND(N8=""),"",VLOOKUP(N8,Marks,73,0)),"")</f>
        <v>45</v>
      </c>
      <c r="L16" s="386">
        <f>IFERROR(IF(AND(N8=""),"",VLOOKUP(N8,Marks,74,0)),"")</f>
        <v>6</v>
      </c>
      <c r="M16" s="85">
        <f>IFERROR(IF(AND(N8=""),"",VLOOKUP(N8,Marks,75,0)),"")</f>
        <v>51</v>
      </c>
      <c r="N16" s="84">
        <f>IFERROR(IF(AND(N8=""),"",VLOOKUP(N8,Marks,76,0)),"")</f>
        <v>103</v>
      </c>
      <c r="O16" s="95" t="str">
        <f>IFERROR(IF(AND(N8=""),"",VLOOKUP(N8,Marks,82,0)),"")</f>
        <v>C</v>
      </c>
      <c r="P16" s="237" t="str">
        <f>IFERROR(IF(AND(N8=""),"",VLOOKUP(N8,Marks,80,0)),"")</f>
        <v>P</v>
      </c>
      <c r="Q16" s="1005"/>
      <c r="R16" s="346" t="str">
        <f>IF('Master sheet'!$D$11="Hindi","पर्यावरण अध्ययन","EVS")</f>
        <v>पर्यावरण अध्ययन</v>
      </c>
      <c r="S16" s="386">
        <f>IFERROR(IF(AND(AD8=""),"",VLOOKUP(AD8,Marks,65,0)),"")</f>
        <v>9</v>
      </c>
      <c r="T16" s="386">
        <f>IFERROR(IF(AND(AD8=""),"",VLOOKUP(AD8,Marks,66,0)),"")</f>
        <v>7</v>
      </c>
      <c r="U16" s="386">
        <f>IFERROR(IF(AND(AD8=""),"",VLOOKUP(AD8,Marks,67,0)),"")</f>
        <v>14</v>
      </c>
      <c r="V16" s="85">
        <f>IFERROR(IF(AND(AD8=""),"",VLOOKUP(AD8,Marks,68,0)),"")</f>
        <v>30</v>
      </c>
      <c r="W16" s="386">
        <f>IFERROR(IF(AND(AD8=""),"",VLOOKUP(AD8,Marks,69,0)),"")</f>
        <v>4</v>
      </c>
      <c r="X16" s="386">
        <f>IFERROR(IF(AND(AD8=""),"",VLOOKUP(AD8,Marks,70,0)),"")</f>
        <v>9</v>
      </c>
      <c r="Y16" s="85">
        <f>IFERROR(IF(AND(AD8=""),"",VLOOKUP(AD8,Marks,71,0)),"")</f>
        <v>13</v>
      </c>
      <c r="Z16" s="84">
        <f>IFERROR(IF(AND(AD8=""),"",VLOOKUP(AD8,Marks,72,0)),"")</f>
        <v>43</v>
      </c>
      <c r="AA16" s="386">
        <f>IFERROR(IF(AND(AD8=""),"",VLOOKUP(AD8,Marks,73,0)),"")</f>
        <v>14</v>
      </c>
      <c r="AB16" s="386">
        <f>IFERROR(IF(AND(AD8=""),"",VLOOKUP(AD8,Marks,74,0)),"")</f>
        <v>4</v>
      </c>
      <c r="AC16" s="85">
        <f>IFERROR(IF(AND(AD8=""),"",VLOOKUP(AD8,Marks,75,0)),"")</f>
        <v>18</v>
      </c>
      <c r="AD16" s="84">
        <f>IFERROR(IF(AND(AD8=""),"",VLOOKUP(AD8,Marks,76,0)),"")</f>
        <v>61</v>
      </c>
      <c r="AE16" s="95" t="str">
        <f>IFERROR(IF(AND(AD8=""),"",VLOOKUP(AD8,Marks,82,0)),"")</f>
        <v>D</v>
      </c>
      <c r="AF16" s="237" t="str">
        <f>IFERROR(IF(AND(AD8=""),"",VLOOKUP(AD8,Marks,80,0)),"")</f>
        <v>S</v>
      </c>
      <c r="AI16" s="996"/>
      <c r="AJ16" s="997"/>
      <c r="AK16" s="997"/>
      <c r="AL16" s="998"/>
      <c r="AN16" s="55" t="s">
        <v>267</v>
      </c>
    </row>
    <row r="17" spans="1:40" s="55" customFormat="1" ht="25.5" customHeight="1">
      <c r="A17" s="113"/>
      <c r="B17" s="342" t="str">
        <f>IF('Master sheet'!$D$11="Hindi","कुल योग","Total")</f>
        <v>कुल योग</v>
      </c>
      <c r="C17" s="86">
        <f>IF(AND(N8=""),"",IF(AND(C13="",C14="",C15="",C16=""),"",SUM(C13:C16)))</f>
        <v>31</v>
      </c>
      <c r="D17" s="86">
        <f>IF(AND(N8=""),"",IF(AND(D13="",D14="",D15="",D16=""),"",SUM(D13:D16)))</f>
        <v>25</v>
      </c>
      <c r="E17" s="86">
        <f>IF(AND(N8=""),"",IF(AND(E13="",E14="",E15="",E16=""),"",SUM(E13:E16)))</f>
        <v>66</v>
      </c>
      <c r="F17" s="86">
        <f>IF(AND(N8=""),"",IF(AND(F13="",F14="",F15="",F16=""),"",SUM(F13:F16)))</f>
        <v>122</v>
      </c>
      <c r="G17" s="86">
        <f>IF(AND(N8=""),"",IF(AND(G13="",G14="",G15="",G16=""),"",SUM(G13:G16)))</f>
        <v>38</v>
      </c>
      <c r="H17" s="86">
        <f>IF(AND(N8=""),"",IF(AND(H13="",H14="",H15="",H16=""),"",SUM(H13:H16)))</f>
        <v>38</v>
      </c>
      <c r="I17" s="86">
        <f>IF(AND(N8=""),"",IF(AND(I13="",I14="",I15="",I16=""),"",SUM(I13:I16)))</f>
        <v>76</v>
      </c>
      <c r="J17" s="86">
        <f>IF(AND(N8=""),"",IF(AND(J13="",J14="",J15="",J16=""),"",SUM(J13:J16)))</f>
        <v>198</v>
      </c>
      <c r="K17" s="86">
        <f>IF(AND(N8=""),"",IF(AND(K13="",K14="",K15="",K16=""),"",SUM(K13:K16)))</f>
        <v>140</v>
      </c>
      <c r="L17" s="86">
        <f>IF(AND(N8=""),"",IF(AND(L13="",L14="",L15="",L16=""),"",SUM(L13:L16)))</f>
        <v>45</v>
      </c>
      <c r="M17" s="86">
        <f>IF(AND(N8=""),"",IF(AND(M13="",M14="",M15="",M16=""),"",SUM(M13:M16)))</f>
        <v>185</v>
      </c>
      <c r="N17" s="86">
        <f>IF(AND(N8=""),"",IF(AND(N13="",N14="",N15="",N16=""),"",SUM(N13:N16)))</f>
        <v>383</v>
      </c>
      <c r="O17" s="240" t="str">
        <f>IFERROR(IF(AND(N8=""),"",VLOOKUP(N8,Marks,128,0)),"")</f>
        <v>C</v>
      </c>
      <c r="P17" s="240"/>
      <c r="Q17" s="1005"/>
      <c r="R17" s="342" t="str">
        <f>IF('Master sheet'!$D$11="Hindi","कुल योग","Total")</f>
        <v>कुल योग</v>
      </c>
      <c r="S17" s="86">
        <f>IF(AND(AD8=""),"",IF(AND(S13="",S14="",S15="",S16=""),"",SUM(S13:S16)))</f>
        <v>32</v>
      </c>
      <c r="T17" s="86">
        <f>IF(AND(AD8=""),"",IF(AND(T13="",T14="",T15="",T16=""),"",SUM(T13:T16)))</f>
        <v>25</v>
      </c>
      <c r="U17" s="86">
        <f>IF(AND(AD8=""),"",IF(AND(U13="",U14="",U15="",U16=""),"",SUM(U13:U16)))</f>
        <v>69</v>
      </c>
      <c r="V17" s="86">
        <f>IF(AND(AD8=""),"",IF(AND(V13="",V14="",V15="",V16=""),"",SUM(V13:V16)))</f>
        <v>126</v>
      </c>
      <c r="W17" s="86">
        <f>IF(AND(AD8=""),"",IF(AND(W13="",W14="",W15="",W16=""),"",SUM(W13:W16)))</f>
        <v>33</v>
      </c>
      <c r="X17" s="86">
        <f>IF(AND(AD8=""),"",IF(AND(X13="",X14="",X15="",X16=""),"",SUM(X13:X16)))</f>
        <v>40</v>
      </c>
      <c r="Y17" s="86">
        <f>IF(AND(AD8=""),"",IF(AND(Y13="",Y14="",Y15="",Y16=""),"",SUM(Y13:Y16)))</f>
        <v>73</v>
      </c>
      <c r="Z17" s="86">
        <f>IF(AND(AD8=""),"",IF(AND(Z13="",Z14="",Z15="",Z16=""),"",SUM(Z13:Z16)))</f>
        <v>199</v>
      </c>
      <c r="AA17" s="86">
        <f>IF(AND(AD8=""),"",IF(AND(AA13="",AA14="",AA15="",AA16=""),"",SUM(AA13:AA16)))</f>
        <v>103</v>
      </c>
      <c r="AB17" s="86">
        <f>IF(AND(AD8=""),"",IF(AND(AB13="",AB14="",AB15="",AB16=""),"",SUM(AB13:AB16)))</f>
        <v>40</v>
      </c>
      <c r="AC17" s="86">
        <f>IF(AND(AD8=""),"",IF(AND(AC13="",AC14="",AC15="",AC16=""),"",SUM(AC13:AC16)))</f>
        <v>143</v>
      </c>
      <c r="AD17" s="86">
        <f>IF(AND(AD8=""),"",IF(AND(AD13="",AD14="",AD15="",AD16=""),"",SUM(AD13:AD16)))</f>
        <v>342</v>
      </c>
      <c r="AE17" s="240" t="str">
        <f>IFERROR(IF(AND(AD8=""),"",VLOOKUP(AD8,Marks,128,0)),"")</f>
        <v>D</v>
      </c>
      <c r="AF17" s="240"/>
      <c r="AI17" s="996"/>
      <c r="AJ17" s="997"/>
      <c r="AK17" s="997"/>
      <c r="AL17" s="998"/>
      <c r="AN17" s="55" t="s">
        <v>268</v>
      </c>
    </row>
    <row r="18" spans="1:40" s="55" customFormat="1" ht="9" customHeight="1">
      <c r="A18" s="113"/>
      <c r="B18" s="984"/>
      <c r="C18" s="984"/>
      <c r="D18" s="984"/>
      <c r="E18" s="984"/>
      <c r="F18" s="984"/>
      <c r="G18" s="984"/>
      <c r="H18" s="984"/>
      <c r="I18" s="984"/>
      <c r="J18" s="984"/>
      <c r="K18" s="984"/>
      <c r="L18" s="984"/>
      <c r="M18" s="984"/>
      <c r="N18" s="984"/>
      <c r="O18" s="984"/>
      <c r="P18" s="984"/>
      <c r="Q18" s="1005"/>
      <c r="R18" s="984"/>
      <c r="S18" s="984"/>
      <c r="T18" s="984"/>
      <c r="U18" s="984"/>
      <c r="V18" s="984"/>
      <c r="W18" s="984"/>
      <c r="X18" s="984"/>
      <c r="Y18" s="984"/>
      <c r="Z18" s="984"/>
      <c r="AA18" s="984"/>
      <c r="AB18" s="984"/>
      <c r="AC18" s="984"/>
      <c r="AD18" s="984"/>
      <c r="AE18" s="984"/>
      <c r="AF18" s="984"/>
      <c r="AI18" s="996"/>
      <c r="AJ18" s="997"/>
      <c r="AK18" s="997"/>
      <c r="AL18" s="998"/>
    </row>
    <row r="19" spans="1:40" s="55" customFormat="1" ht="18.95" customHeight="1" thickBot="1">
      <c r="A19" s="113"/>
      <c r="B19" s="946" t="str">
        <f>IF('Master sheet'!$D$11="Hindi","अतिरिक्त विषय ","Extra Subject")</f>
        <v xml:space="preserve">अतिरिक्त विषय </v>
      </c>
      <c r="C19" s="946"/>
      <c r="D19" s="946"/>
      <c r="E19" s="946"/>
      <c r="F19" s="946"/>
      <c r="G19" s="946"/>
      <c r="H19" s="946"/>
      <c r="I19" s="946"/>
      <c r="J19" s="946"/>
      <c r="K19" s="946"/>
      <c r="L19" s="946"/>
      <c r="M19" s="946"/>
      <c r="N19" s="946"/>
      <c r="O19" s="946"/>
      <c r="P19" s="946"/>
      <c r="Q19" s="1005"/>
      <c r="R19" s="946" t="str">
        <f>IF('Master sheet'!$D$11="Hindi","अतिरिक्त विषय ","Extra Subject")</f>
        <v xml:space="preserve">अतिरिक्त विषय </v>
      </c>
      <c r="S19" s="946"/>
      <c r="T19" s="946"/>
      <c r="U19" s="946"/>
      <c r="V19" s="946"/>
      <c r="W19" s="946"/>
      <c r="X19" s="946"/>
      <c r="Y19" s="946"/>
      <c r="Z19" s="946"/>
      <c r="AA19" s="946"/>
      <c r="AB19" s="946"/>
      <c r="AC19" s="946"/>
      <c r="AD19" s="946"/>
      <c r="AE19" s="946"/>
      <c r="AF19" s="946"/>
      <c r="AI19" s="999"/>
      <c r="AJ19" s="1000"/>
      <c r="AK19" s="1000"/>
      <c r="AL19" s="1001"/>
    </row>
    <row r="20" spans="1:40" s="55" customFormat="1" ht="18.95" customHeight="1">
      <c r="A20" s="113"/>
      <c r="B20" s="403" t="str">
        <f>IF('Master sheet'!$D$11="Hindi","विषय","Subject")</f>
        <v>विषय</v>
      </c>
      <c r="C20" s="947" t="str">
        <f>IF('Master sheet'!$D$11="Hindi","पूर्णांक","M.M.")</f>
        <v>पूर्णांक</v>
      </c>
      <c r="D20" s="948"/>
      <c r="E20" s="947" t="str">
        <f>IF('Master sheet'!$D$11="Hindi","प्राप्तांक","Ob.M.")</f>
        <v>प्राप्तांक</v>
      </c>
      <c r="F20" s="948"/>
      <c r="G20" s="947" t="str">
        <f>IF('Master sheet'!$D$11="Hindi","ग्रेड","Grade")</f>
        <v>ग्रेड</v>
      </c>
      <c r="H20" s="948"/>
      <c r="I20" s="947" t="str">
        <f>IF('Master sheet'!$D$11="Hindi","विषय","Subject")</f>
        <v>विषय</v>
      </c>
      <c r="J20" s="948"/>
      <c r="K20" s="947" t="str">
        <f>IF('Master sheet'!$D$11="Hindi","पूर्णांक","M.M.")</f>
        <v>पूर्णांक</v>
      </c>
      <c r="L20" s="948"/>
      <c r="M20" s="947" t="str">
        <f>IF('Master sheet'!$D$11="Hindi","प्राप्तांक","Ob.M.")</f>
        <v>प्राप्तांक</v>
      </c>
      <c r="N20" s="948"/>
      <c r="O20" s="947" t="str">
        <f>IF('Master sheet'!$D$11="Hindi","ग्रेड","Grade")</f>
        <v>ग्रेड</v>
      </c>
      <c r="P20" s="948"/>
      <c r="Q20" s="1005"/>
      <c r="R20" s="403" t="str">
        <f>IF('Master sheet'!$D$11="Hindi","विषय","Subject")</f>
        <v>विषय</v>
      </c>
      <c r="S20" s="947" t="str">
        <f>IF('Master sheet'!$D$11="Hindi","पूर्णांक","M.M.")</f>
        <v>पूर्णांक</v>
      </c>
      <c r="T20" s="948"/>
      <c r="U20" s="947" t="str">
        <f>IF('Master sheet'!$D$11="Hindi","प्राप्तांक","Ob.M.")</f>
        <v>प्राप्तांक</v>
      </c>
      <c r="V20" s="948"/>
      <c r="W20" s="947" t="str">
        <f>IF('Master sheet'!$D$11="Hindi","ग्रेड","Grade")</f>
        <v>ग्रेड</v>
      </c>
      <c r="X20" s="948"/>
      <c r="Y20" s="947" t="str">
        <f>IF('Master sheet'!$D$11="Hindi","विषय","Subject")</f>
        <v>विषय</v>
      </c>
      <c r="Z20" s="948"/>
      <c r="AA20" s="947" t="str">
        <f>IF('Master sheet'!$D$11="Hindi","पूर्णांक","M.M.")</f>
        <v>पूर्णांक</v>
      </c>
      <c r="AB20" s="948"/>
      <c r="AC20" s="947" t="str">
        <f>IF('Master sheet'!$D$11="Hindi","प्राप्तांक","Ob.M.")</f>
        <v>प्राप्तांक</v>
      </c>
      <c r="AD20" s="948"/>
      <c r="AE20" s="947" t="str">
        <f>IF('Master sheet'!$D$11="Hindi","ग्रेड","Grade")</f>
        <v>ग्रेड</v>
      </c>
      <c r="AF20" s="948"/>
    </row>
    <row r="21" spans="1:40" s="55" customFormat="1" ht="22.5" customHeight="1">
      <c r="A21" s="113"/>
      <c r="B21" s="342" t="str">
        <f>IF(AND(N8=""),"",'Result Sheet'!DJ4)</f>
        <v/>
      </c>
      <c r="C21" s="965">
        <f>IF(AND(N8=""),"",'Result Sheet'!DL7)</f>
        <v>100</v>
      </c>
      <c r="D21" s="965"/>
      <c r="E21" s="944">
        <f>IFERROR(IF(AND(N8=""),"",VLOOKUP(N8,Marks,115,0)),"")</f>
        <v>81</v>
      </c>
      <c r="F21" s="944"/>
      <c r="G21" s="945" t="str">
        <f>IFERROR(IF(AND(N8=""),"",VLOOKUP(N8,Marks,116,0)),"")</f>
        <v>B</v>
      </c>
      <c r="H21" s="945"/>
      <c r="I21" s="965" t="str">
        <f>IF(AND(N8=""),"",'Result Sheet'!DN4)</f>
        <v/>
      </c>
      <c r="J21" s="965"/>
      <c r="K21" s="965">
        <f>IF(AND(N8=""),"",'Result Sheet'!DP7)</f>
        <v>100</v>
      </c>
      <c r="L21" s="965"/>
      <c r="M21" s="944">
        <f>IFERROR(IF(AND(N8=""),"",VLOOKUP(N8,Marks,119,0)),"")</f>
        <v>86</v>
      </c>
      <c r="N21" s="944"/>
      <c r="O21" s="945" t="str">
        <f>IFERROR(IF(AND(N8=""),"",VLOOKUP(N8,Marks,120,0)),"")</f>
        <v>A</v>
      </c>
      <c r="P21" s="945"/>
      <c r="Q21" s="1005"/>
      <c r="R21" s="342" t="str">
        <f>IF(AND(AD8=""),"",'Result Sheet'!DJ4)</f>
        <v/>
      </c>
      <c r="S21" s="965">
        <f>IF(AND(AD8=""),"",'Result Sheet'!DL7)</f>
        <v>100</v>
      </c>
      <c r="T21" s="965"/>
      <c r="U21" s="944">
        <f>IFERROR(IF(AND(AD8=""),"",VLOOKUP(AD8,Marks,115,0)),"")</f>
        <v>62</v>
      </c>
      <c r="V21" s="944"/>
      <c r="W21" s="945" t="str">
        <f>IFERROR(IF(AND(AD8=""),"",VLOOKUP(AD8,Marks,116,0)),"")</f>
        <v>C</v>
      </c>
      <c r="X21" s="945"/>
      <c r="Y21" s="965" t="str">
        <f>IF(AND(AD8=""),"",'Result Sheet'!DN4)</f>
        <v/>
      </c>
      <c r="Z21" s="965"/>
      <c r="AA21" s="965">
        <f>IF(AND(AD8=""),"",'Result Sheet'!DP7)</f>
        <v>100</v>
      </c>
      <c r="AB21" s="965"/>
      <c r="AC21" s="944">
        <f>IFERROR(IF(AND(AD8=""),"",VLOOKUP(AD8,Marks,119,0)),"")</f>
        <v>81</v>
      </c>
      <c r="AD21" s="944"/>
      <c r="AE21" s="945" t="str">
        <f>IFERROR(IF(AND(AD8=""),"",VLOOKUP(AD8,Marks,120,0)),"")</f>
        <v>B</v>
      </c>
      <c r="AF21" s="945"/>
    </row>
    <row r="22" spans="1:40" s="55" customFormat="1" ht="22.5" customHeight="1">
      <c r="A22" s="113"/>
      <c r="B22" s="949" t="str">
        <f>IF('Master sheet'!$D$11="Hindi","विषय","Subject")</f>
        <v>विषय</v>
      </c>
      <c r="C22" s="949"/>
      <c r="D22" s="950" t="str">
        <f>IF('Master sheet'!$D$11="Hindi","प्राप्तांक","Marks ")</f>
        <v>प्राप्तांक</v>
      </c>
      <c r="E22" s="951"/>
      <c r="F22" s="344" t="str">
        <f>IF('Master sheet'!$D$11="Hindi","ग्रेड","Grade")</f>
        <v>ग्रेड</v>
      </c>
      <c r="G22" s="949" t="str">
        <f>IF('Master sheet'!$D$11="Hindi","विषय","Subject")</f>
        <v>विषय</v>
      </c>
      <c r="H22" s="949"/>
      <c r="I22" s="950" t="str">
        <f>IF('Master sheet'!$D$11="Hindi","प्राप्तांक","Marks")</f>
        <v>प्राप्तांक</v>
      </c>
      <c r="J22" s="951"/>
      <c r="K22" s="344" t="str">
        <f>IF('Master sheet'!$D$11="Hindi","ग्रेड","Grade")</f>
        <v>ग्रेड</v>
      </c>
      <c r="L22" s="949" t="str">
        <f>IF('Master sheet'!$D$11="Hindi","विषय","Subject")</f>
        <v>विषय</v>
      </c>
      <c r="M22" s="949"/>
      <c r="N22" s="950" t="str">
        <f>IF('Master sheet'!$D$11="Hindi","प्राप्तांक","Marks")</f>
        <v>प्राप्तांक</v>
      </c>
      <c r="O22" s="951"/>
      <c r="P22" s="391" t="str">
        <f>IF('Master sheet'!$D$11="Hindi","ग्रेड","Grade")</f>
        <v>ग्रेड</v>
      </c>
      <c r="Q22" s="1005"/>
      <c r="R22" s="949" t="str">
        <f>IF('Master sheet'!$D$11="Hindi","विषय","Subject")</f>
        <v>विषय</v>
      </c>
      <c r="S22" s="949"/>
      <c r="T22" s="950" t="str">
        <f>IF('Master sheet'!$D$11="Hindi","प्राप्तांक","Marks ")</f>
        <v>प्राप्तांक</v>
      </c>
      <c r="U22" s="951"/>
      <c r="V22" s="344" t="str">
        <f>IF('Master sheet'!$D$11="Hindi","ग्रेड","Grade")</f>
        <v>ग्रेड</v>
      </c>
      <c r="W22" s="949" t="str">
        <f>IF('Master sheet'!$D$11="Hindi","विषय","Subject")</f>
        <v>विषय</v>
      </c>
      <c r="X22" s="949"/>
      <c r="Y22" s="950" t="str">
        <f>IF('Master sheet'!$D$11="Hindi","प्राप्तांक","Marks")</f>
        <v>प्राप्तांक</v>
      </c>
      <c r="Z22" s="951"/>
      <c r="AA22" s="344" t="str">
        <f>IF('Master sheet'!$D$11="Hindi","ग्रेड","Grade")</f>
        <v>ग्रेड</v>
      </c>
      <c r="AB22" s="949" t="str">
        <f>IF('Master sheet'!$D$11="Hindi","विषय","Subject")</f>
        <v>विषय</v>
      </c>
      <c r="AC22" s="949"/>
      <c r="AD22" s="950" t="str">
        <f>IF('Master sheet'!$D$11="Hindi","प्राप्तांक","Marks")</f>
        <v>प्राप्तांक</v>
      </c>
      <c r="AE22" s="951"/>
      <c r="AF22" s="412" t="str">
        <f>IF('Master sheet'!$D$11="Hindi","ग्रेड","Grade")</f>
        <v>ग्रेड</v>
      </c>
    </row>
    <row r="23" spans="1:40" s="55" customFormat="1" ht="21.75" customHeight="1">
      <c r="A23" s="113"/>
      <c r="B23" s="952" t="str">
        <f>IF('Master sheet'!$D$11="Hindi","कार्यानुभव","WORK EXP.")</f>
        <v>कार्यानुभव</v>
      </c>
      <c r="C23" s="953"/>
      <c r="D23" s="953"/>
      <c r="E23" s="85">
        <f>IFERROR(IF(AND(N8=""),"",VLOOKUP(N8,Marks,88,0)),"")</f>
        <v>79</v>
      </c>
      <c r="F23" s="95" t="str">
        <f>IFERROR(IF(AND(N8=""),"",VLOOKUP(N8,Marks,92,0)),"")</f>
        <v>A</v>
      </c>
      <c r="G23" s="952" t="str">
        <f>IF('Master sheet'!$D$11="Hindi","कला शिक्षा","ART EDU.")</f>
        <v>कला शिक्षा</v>
      </c>
      <c r="H23" s="953"/>
      <c r="I23" s="953"/>
      <c r="J23" s="85">
        <f>IFERROR(IF(AND(N8=""),"",VLOOKUP(N8,Marks,98,0)),"")</f>
        <v>80</v>
      </c>
      <c r="K23" s="95" t="str">
        <f>IFERROR(IF(AND(N8=""),"",VLOOKUP(N8,Marks,102,0)),"")</f>
        <v>A</v>
      </c>
      <c r="L23" s="954" t="str">
        <f>IF('Master sheet'!$D$11="Hindi","स्वा. एवं शा. शिक्षा","HE.&amp;PH. EDU.")</f>
        <v>स्वा. एवं शा. शिक्षा</v>
      </c>
      <c r="M23" s="955"/>
      <c r="N23" s="955"/>
      <c r="O23" s="85">
        <f>IFERROR(IF(AND(N8=""),"",VLOOKUP(N8,Marks,108,0)),"")</f>
        <v>94</v>
      </c>
      <c r="P23" s="95" t="str">
        <f>IFERROR(IF(AND(N8=""),"",VLOOKUP(N8,Marks,112,0)),"")</f>
        <v>A+</v>
      </c>
      <c r="Q23" s="1005"/>
      <c r="R23" s="952" t="str">
        <f>IF('Master sheet'!$D$11="Hindi","कार्यानुभव","WORK EXP.")</f>
        <v>कार्यानुभव</v>
      </c>
      <c r="S23" s="953"/>
      <c r="T23" s="953"/>
      <c r="U23" s="85">
        <f>IFERROR(IF(AND(AD8=""),"",VLOOKUP(AD8,Marks,88,0)),"")</f>
        <v>76</v>
      </c>
      <c r="V23" s="95" t="str">
        <f>IFERROR(IF(AND(AD8=""),"",VLOOKUP(AD8,Marks,92,0)),"")</f>
        <v>A</v>
      </c>
      <c r="W23" s="952" t="str">
        <f>IF('Master sheet'!$D$11="Hindi","कला शिक्षा","ART EDU.")</f>
        <v>कला शिक्षा</v>
      </c>
      <c r="X23" s="953"/>
      <c r="Y23" s="953"/>
      <c r="Z23" s="85">
        <f>IFERROR(IF(AND(AD8=""),"",VLOOKUP(AD8,Marks,98,0)),"")</f>
        <v>79</v>
      </c>
      <c r="AA23" s="95" t="str">
        <f>IFERROR(IF(AND(AD8=""),"",VLOOKUP(AD8,Marks,102,0)),"")</f>
        <v>A</v>
      </c>
      <c r="AB23" s="954" t="str">
        <f>IF('Master sheet'!$D$11="Hindi","स्वा. एवं शा. शिक्षा","HE.&amp;PH. EDU.")</f>
        <v>स्वा. एवं शा. शिक्षा</v>
      </c>
      <c r="AC23" s="955"/>
      <c r="AD23" s="955"/>
      <c r="AE23" s="85">
        <f>IFERROR(IF(AND(AD8=""),"",VLOOKUP(AD8,Marks,108,0)),"")</f>
        <v>80</v>
      </c>
      <c r="AF23" s="95" t="str">
        <f>IFERROR(IF(AND(AD8=""),"",VLOOKUP(AD8,Marks,112,0)),"")</f>
        <v>A</v>
      </c>
    </row>
    <row r="24" spans="1:40" s="55" customFormat="1" ht="21" customHeight="1">
      <c r="A24" s="113"/>
      <c r="B24" s="956" t="str">
        <f>IF('Master sheet'!$D$11="Hindi","कुल कार्य दिवस :-","Total Meeting :-")</f>
        <v>कुल कार्य दिवस :-</v>
      </c>
      <c r="C24" s="956"/>
      <c r="D24" s="956"/>
      <c r="E24" s="957">
        <f>IFERROR(IF(AND(N8=""),"",VLOOKUP(N8,Marks,126,0)),"")</f>
        <v>220</v>
      </c>
      <c r="F24" s="957"/>
      <c r="G24" s="957"/>
      <c r="H24" s="957"/>
      <c r="I24" s="956" t="str">
        <f>IF('Master sheet'!$D$11="Hindi","कुल उपस्थिति :-","Total Attendance :-")</f>
        <v>कुल उपस्थिति :-</v>
      </c>
      <c r="J24" s="956"/>
      <c r="K24" s="956"/>
      <c r="L24" s="956"/>
      <c r="M24" s="958">
        <f>IFERROR(IF(AND(N8=""),"",VLOOKUP(N8,Marks,127,0)),"")</f>
        <v>210</v>
      </c>
      <c r="N24" s="958"/>
      <c r="O24" s="958"/>
      <c r="P24" s="958"/>
      <c r="Q24" s="1005"/>
      <c r="R24" s="956" t="str">
        <f>IF('Master sheet'!$D$11="Hindi","कुल कार्य दिवस :-","Total Meeting :-")</f>
        <v>कुल कार्य दिवस :-</v>
      </c>
      <c r="S24" s="956"/>
      <c r="T24" s="956"/>
      <c r="U24" s="957">
        <f>IFERROR(IF(AND(AD8=""),"",VLOOKUP(AD8,Marks,126,0)),"")</f>
        <v>220</v>
      </c>
      <c r="V24" s="957"/>
      <c r="W24" s="957"/>
      <c r="X24" s="957"/>
      <c r="Y24" s="956" t="str">
        <f>IF('Master sheet'!$D$11="Hindi","कुल उपस्थिति :-","Total Attendance :-")</f>
        <v>कुल उपस्थिति :-</v>
      </c>
      <c r="Z24" s="956"/>
      <c r="AA24" s="956"/>
      <c r="AB24" s="956"/>
      <c r="AC24" s="958">
        <f>IFERROR(IF(AND(AD8=""),"",VLOOKUP(AD8,Marks,127,0)),"")</f>
        <v>206</v>
      </c>
      <c r="AD24" s="958"/>
      <c r="AE24" s="958"/>
      <c r="AF24" s="958"/>
    </row>
    <row r="25" spans="1:40" s="55" customFormat="1" ht="21" customHeight="1">
      <c r="A25" s="113"/>
      <c r="B25" s="956" t="str">
        <f>IF('Master sheet'!$D$11="Hindi","परिणाम :-","Result :-")</f>
        <v>परिणाम :-</v>
      </c>
      <c r="C25" s="956"/>
      <c r="D25" s="956"/>
      <c r="E25" s="959" t="str">
        <f>IFERROR(IF(AND(N8=""),"",VLOOKUP(N8,Marks,125,0)),"")</f>
        <v>Promoted</v>
      </c>
      <c r="F25" s="959"/>
      <c r="G25" s="959"/>
      <c r="H25" s="959"/>
      <c r="I25" s="956" t="str">
        <f>IF('Master sheet'!$D$11="Hindi","परिणाम प्रतिशत में :-","Result in Percentage :-")</f>
        <v>परिणाम प्रतिशत में :-</v>
      </c>
      <c r="J25" s="956"/>
      <c r="K25" s="956"/>
      <c r="L25" s="956"/>
      <c r="M25" s="960">
        <f>IFERROR(IF(AND(N8=""),"",VLOOKUP(N8,Marks,122,0)),"")</f>
        <v>54.714285714285715</v>
      </c>
      <c r="N25" s="960"/>
      <c r="O25" s="960"/>
      <c r="P25" s="960"/>
      <c r="Q25" s="1005"/>
      <c r="R25" s="956" t="str">
        <f>IF('Master sheet'!$D$11="Hindi","परिणाम :-","Result :-")</f>
        <v>परिणाम :-</v>
      </c>
      <c r="S25" s="956"/>
      <c r="T25" s="956"/>
      <c r="U25" s="959" t="str">
        <f>IFERROR(IF(AND(AD8=""),"",VLOOKUP(AD8,Marks,125,0)),"")</f>
        <v>Promoted</v>
      </c>
      <c r="V25" s="959"/>
      <c r="W25" s="959"/>
      <c r="X25" s="959"/>
      <c r="Y25" s="956" t="str">
        <f>IF('Master sheet'!$D$11="Hindi","परिणाम प्रतिशत में :-","Result in Percentage :-")</f>
        <v>परिणाम प्रतिशत में :-</v>
      </c>
      <c r="Z25" s="956"/>
      <c r="AA25" s="956"/>
      <c r="AB25" s="956"/>
      <c r="AC25" s="960">
        <f>IFERROR(IF(AND(AD8=""),"",VLOOKUP(AD8,Marks,122,0)),"")</f>
        <v>48.857142857142854</v>
      </c>
      <c r="AD25" s="960"/>
      <c r="AE25" s="960"/>
      <c r="AF25" s="960"/>
    </row>
    <row r="26" spans="1:40" s="55" customFormat="1" ht="21" customHeight="1">
      <c r="A26" s="113"/>
      <c r="B26" s="956" t="str">
        <f>IF('Master sheet'!$D$11="Hindi","श्रेणी / ग्रेड :-","Division / Grade :-")</f>
        <v>श्रेणी / ग्रेड :-</v>
      </c>
      <c r="C26" s="956"/>
      <c r="D26" s="956"/>
      <c r="E26" s="238" t="str">
        <f>IFERROR(IF(AND(N8=""),"",VLOOKUP(N8,Marks,123,0)),"")</f>
        <v>II</v>
      </c>
      <c r="F26" s="239" t="s">
        <v>130</v>
      </c>
      <c r="G26" s="961" t="str">
        <f>IFERROR(IF(AND(N8=""),"",VLOOKUP(N8,Marks,128,0)),"")</f>
        <v>C</v>
      </c>
      <c r="H26" s="961"/>
      <c r="I26" s="956" t="str">
        <f>IF('Master sheet'!$D$11="Hindi","कक्षा में स्थान :-","Position in the Class :-")</f>
        <v>कक्षा में स्थान :-</v>
      </c>
      <c r="J26" s="956"/>
      <c r="K26" s="956"/>
      <c r="L26" s="956"/>
      <c r="M26" s="962">
        <f>IFERROR(IF(AND(N8=""),"",VLOOKUP(N8,Marks,124,0)),"")</f>
        <v>24.000000000000298</v>
      </c>
      <c r="N26" s="962"/>
      <c r="O26" s="962"/>
      <c r="P26" s="962"/>
      <c r="Q26" s="1005"/>
      <c r="R26" s="956" t="str">
        <f>IF('Master sheet'!$D$11="Hindi","श्रेणी / ग्रेड :-","Division / Grade :-")</f>
        <v>श्रेणी / ग्रेड :-</v>
      </c>
      <c r="S26" s="956"/>
      <c r="T26" s="956"/>
      <c r="U26" s="238" t="str">
        <f>IFERROR(IF(AND(AD8=""),"",VLOOKUP(AD8,Marks,123,0)),"")</f>
        <v>II</v>
      </c>
      <c r="V26" s="239" t="s">
        <v>130</v>
      </c>
      <c r="W26" s="961" t="str">
        <f>IFERROR(IF(AND(AD8=""),"",VLOOKUP(AD8,Marks,128,0)),"")</f>
        <v>D</v>
      </c>
      <c r="X26" s="961"/>
      <c r="Y26" s="956" t="str">
        <f>IF('Master sheet'!$D$11="Hindi","कक्षा में स्थान :-","Position in the Class :-")</f>
        <v>कक्षा में स्थान :-</v>
      </c>
      <c r="Z26" s="956"/>
      <c r="AA26" s="956"/>
      <c r="AB26" s="956"/>
      <c r="AC26" s="962">
        <f>IFERROR(IF(AND(AD8=""),"",VLOOKUP(AD8,Marks,124,0)),"")</f>
        <v>27.000000000000298</v>
      </c>
      <c r="AD26" s="962"/>
      <c r="AE26" s="962"/>
      <c r="AF26" s="962"/>
    </row>
    <row r="27" spans="1:40" s="55" customFormat="1" ht="21" customHeight="1">
      <c r="A27" s="113"/>
      <c r="B27" s="963" t="str">
        <f>IF('Master sheet'!$D$11="Hindi","परीक्षा परिणाम घोषणा दिनांक :-","Result Declaration Date :-")</f>
        <v>परीक्षा परिणाम घोषणा दिनांक :-</v>
      </c>
      <c r="C27" s="963"/>
      <c r="D27" s="963"/>
      <c r="E27" s="964">
        <f>IFERROR(IF(AND(N8=""),"",'Master sheet'!$D$10),"")</f>
        <v>45419</v>
      </c>
      <c r="F27" s="964"/>
      <c r="G27" s="964"/>
      <c r="H27" s="409"/>
      <c r="I27" s="87"/>
      <c r="J27" s="87"/>
      <c r="K27" s="56"/>
      <c r="L27" s="87"/>
      <c r="M27" s="87"/>
      <c r="N27" s="87"/>
      <c r="O27" s="87"/>
      <c r="P27" s="87"/>
      <c r="Q27" s="1005"/>
      <c r="R27" s="963" t="str">
        <f>IF('Master sheet'!$D$11="Hindi","परीक्षा परिणाम घोषणा दिनांक :-","Result Declaration Date :-")</f>
        <v>परीक्षा परिणाम घोषणा दिनांक :-</v>
      </c>
      <c r="S27" s="963"/>
      <c r="T27" s="963"/>
      <c r="U27" s="964">
        <f>IFERROR(IF(AND(AD8=""),"",'Master sheet'!$D$10),"")</f>
        <v>45419</v>
      </c>
      <c r="V27" s="964"/>
      <c r="W27" s="964"/>
      <c r="X27" s="409"/>
      <c r="Y27" s="87"/>
      <c r="Z27" s="87"/>
      <c r="AA27" s="56"/>
      <c r="AB27" s="87"/>
      <c r="AC27" s="87"/>
      <c r="AD27" s="87"/>
      <c r="AE27" s="87"/>
      <c r="AF27" s="87"/>
    </row>
    <row r="28" spans="1:40" s="55" customFormat="1" ht="39" customHeight="1">
      <c r="A28" s="113"/>
      <c r="B28" s="975" t="str">
        <f>IF(AND(N8=""),"",IF(AND(C5=3),CONCATENATE("( ",UPPER('Master sheet'!$H$10)," )"),IF(AND(C5=4),CONCATENATE("( ",UPPER('Master sheet'!$H$18)," )"),"")))</f>
        <v>( ABHIMANYU SINGH )</v>
      </c>
      <c r="C28" s="975"/>
      <c r="D28" s="975"/>
      <c r="E28" s="975"/>
      <c r="F28" s="976" t="str">
        <f>IF(AND(N8=""),"",CONCATENATE("(",'Master sheet'!$D$14," )"))</f>
        <v>(Suresh Chand )</v>
      </c>
      <c r="G28" s="976"/>
      <c r="H28" s="976"/>
      <c r="I28" s="976"/>
      <c r="J28" s="976"/>
      <c r="K28" s="976" t="str">
        <f>IF(AND(N8=""),"",CONCATENATE("(",'Master sheet'!$D$12," )"))</f>
        <v>(USHA PALIYA )</v>
      </c>
      <c r="L28" s="976"/>
      <c r="M28" s="976"/>
      <c r="N28" s="976"/>
      <c r="O28" s="976"/>
      <c r="P28" s="976"/>
      <c r="Q28" s="1005"/>
      <c r="R28" s="975" t="str">
        <f>IF(AND(AD8=""),"",IF(AND(S5=3),CONCATENATE("( ",UPPER('Master sheet'!$H$10)," )"),IF(AND(S5=4),CONCATENATE("( ",UPPER('Master sheet'!$H$18)," )"),"")))</f>
        <v>( ABHIMANYU SINGH )</v>
      </c>
      <c r="S28" s="975"/>
      <c r="T28" s="975"/>
      <c r="U28" s="975"/>
      <c r="V28" s="976" t="str">
        <f>IF(AND(AD8=""),"",CONCATENATE("(",'Master sheet'!$D$14," )"))</f>
        <v>(Suresh Chand )</v>
      </c>
      <c r="W28" s="976"/>
      <c r="X28" s="976"/>
      <c r="Y28" s="976"/>
      <c r="Z28" s="976"/>
      <c r="AA28" s="976" t="str">
        <f>IF(AND(AD8=""),"",CONCATENATE("(",'Master sheet'!$D$12," )"))</f>
        <v>(USHA PALIYA )</v>
      </c>
      <c r="AB28" s="976"/>
      <c r="AC28" s="976"/>
      <c r="AD28" s="976"/>
      <c r="AE28" s="976"/>
      <c r="AF28" s="976"/>
    </row>
    <row r="29" spans="1:40" s="55" customFormat="1" ht="21" customHeight="1">
      <c r="A29" s="113"/>
      <c r="B29" s="974" t="str">
        <f>IF('Master sheet'!$D$11="Hindi","हस्ताक्षर कक्षाध्यापक","Signature of the class teacher")</f>
        <v>हस्ताक्षर कक्षाध्यापक</v>
      </c>
      <c r="C29" s="974"/>
      <c r="D29" s="974"/>
      <c r="E29" s="974"/>
      <c r="F29" s="974" t="str">
        <f>IF('Master sheet'!$D$11="Hindi","हस्ताक्षर परीक्षा प्रभारी","Signature of the exam. Incharge")</f>
        <v>हस्ताक्षर परीक्षा प्रभारी</v>
      </c>
      <c r="G29" s="974"/>
      <c r="H29" s="974"/>
      <c r="I29" s="974"/>
      <c r="J29" s="974"/>
      <c r="K29" s="974" t="str">
        <f>IF('Master sheet'!$D$11="Hindi","हस्ताक्षर संस्था प्रधान","Head of Institute's Signature")</f>
        <v>हस्ताक्षर संस्था प्रधान</v>
      </c>
      <c r="L29" s="974"/>
      <c r="M29" s="974"/>
      <c r="N29" s="974"/>
      <c r="O29" s="974"/>
      <c r="P29" s="974"/>
      <c r="Q29" s="1005"/>
      <c r="R29" s="974" t="str">
        <f>IF('Master sheet'!$D$11="Hindi","हस्ताक्षर कक्षाध्यापक","Signature of the class teacher")</f>
        <v>हस्ताक्षर कक्षाध्यापक</v>
      </c>
      <c r="S29" s="974"/>
      <c r="T29" s="974"/>
      <c r="U29" s="974"/>
      <c r="V29" s="974" t="str">
        <f>IF('Master sheet'!$D$11="Hindi","हस्ताक्षर परीक्षा प्रभारी","Signature of the exam. Incharge")</f>
        <v>हस्ताक्षर परीक्षा प्रभारी</v>
      </c>
      <c r="W29" s="974"/>
      <c r="X29" s="974"/>
      <c r="Y29" s="974"/>
      <c r="Z29" s="974"/>
      <c r="AA29" s="974" t="str">
        <f>IF('Master sheet'!$D$11="Hindi","हस्ताक्षर संस्था प्रधान","Head of Institute's Signature")</f>
        <v>हस्ताक्षर संस्था प्रधान</v>
      </c>
      <c r="AB29" s="974"/>
      <c r="AC29" s="974"/>
      <c r="AD29" s="974"/>
      <c r="AE29" s="974"/>
      <c r="AF29" s="974"/>
    </row>
    <row r="30" spans="1:40" s="55" customFormat="1">
      <c r="A30" s="113"/>
      <c r="B30" s="345"/>
      <c r="C30" s="345"/>
      <c r="D30" s="345"/>
      <c r="E30" s="345"/>
      <c r="F30" s="345"/>
      <c r="G30" s="345"/>
      <c r="H30" s="345"/>
      <c r="I30" s="345"/>
      <c r="J30" s="345"/>
      <c r="K30" s="345"/>
      <c r="L30" s="345"/>
      <c r="M30" s="345"/>
      <c r="N30" s="345"/>
      <c r="O30" s="345"/>
      <c r="P30" s="345"/>
    </row>
    <row r="31" spans="1:40" s="55" customFormat="1" ht="21.95" customHeight="1">
      <c r="A31" s="113">
        <f>IF(N38="","",1)</f>
        <v>1</v>
      </c>
      <c r="B31" s="966" t="str">
        <f>IF('Master sheet'!$D$11="Hindi","वार्षिक रिपोर्ट कार्ड ","Report Card")</f>
        <v xml:space="preserve">वार्षिक रिपोर्ट कार्ड </v>
      </c>
      <c r="C31" s="966"/>
      <c r="D31" s="966"/>
      <c r="E31" s="966"/>
      <c r="F31" s="966"/>
      <c r="G31" s="966"/>
      <c r="H31" s="966"/>
      <c r="I31" s="966"/>
      <c r="J31" s="966"/>
      <c r="K31" s="966"/>
      <c r="L31" s="966"/>
      <c r="M31" s="966"/>
      <c r="N31" s="966"/>
      <c r="O31" s="966"/>
      <c r="P31" s="966"/>
      <c r="Q31" s="1005" t="s">
        <v>98</v>
      </c>
      <c r="R31" s="966" t="str">
        <f>IF('Master sheet'!$D$11="Hindi","वार्षिक रिपोर्ट कार्ड ","Report Card")</f>
        <v xml:space="preserve">वार्षिक रिपोर्ट कार्ड </v>
      </c>
      <c r="S31" s="966"/>
      <c r="T31" s="966"/>
      <c r="U31" s="966"/>
      <c r="V31" s="966"/>
      <c r="W31" s="966"/>
      <c r="X31" s="966"/>
      <c r="Y31" s="966"/>
      <c r="Z31" s="966"/>
      <c r="AA31" s="966"/>
      <c r="AB31" s="966"/>
      <c r="AC31" s="966"/>
      <c r="AD31" s="966"/>
      <c r="AE31" s="966"/>
      <c r="AF31" s="966"/>
    </row>
    <row r="32" spans="1:40" s="55" customFormat="1" ht="21.95" customHeight="1">
      <c r="A32" s="114">
        <f>IF(N38="","",A31+1)</f>
        <v>2</v>
      </c>
      <c r="B32" s="967" t="str">
        <f>IF('Master sheet'!$D$11="Hindi","शिक्षा विभाग, राजस्थान सरकार","Education Department, Rajasthan Government")</f>
        <v>शिक्षा विभाग, राजस्थान सरकार</v>
      </c>
      <c r="C32" s="967"/>
      <c r="D32" s="967"/>
      <c r="E32" s="967"/>
      <c r="F32" s="967"/>
      <c r="G32" s="967"/>
      <c r="H32" s="967"/>
      <c r="I32" s="967"/>
      <c r="J32" s="967"/>
      <c r="K32" s="967"/>
      <c r="L32" s="967"/>
      <c r="M32" s="967"/>
      <c r="N32" s="967"/>
      <c r="O32" s="967"/>
      <c r="P32" s="967"/>
      <c r="Q32" s="1005"/>
      <c r="R32" s="967" t="str">
        <f>IF('Master sheet'!$D$11="Hindi","शिक्षा विभाग, राजस्थान सरकार","Education Department, Rajasthan Government")</f>
        <v>शिक्षा विभाग, राजस्थान सरकार</v>
      </c>
      <c r="S32" s="967"/>
      <c r="T32" s="967"/>
      <c r="U32" s="967"/>
      <c r="V32" s="967"/>
      <c r="W32" s="967"/>
      <c r="X32" s="967"/>
      <c r="Y32" s="967"/>
      <c r="Z32" s="967"/>
      <c r="AA32" s="967"/>
      <c r="AB32" s="967"/>
      <c r="AC32" s="967"/>
      <c r="AD32" s="967"/>
      <c r="AE32" s="967"/>
      <c r="AF32" s="967"/>
    </row>
    <row r="33" spans="1:32" s="55" customFormat="1" ht="21.95" customHeight="1">
      <c r="A33" s="114">
        <f>IF(N38="","",A32+1)</f>
        <v>3</v>
      </c>
      <c r="B33" s="1006" t="str">
        <f>IF('Master sheet'!$D$11="Hindi","विद्यालय का नाम :-","School Name :- ")</f>
        <v>विद्यालय का नाम :-</v>
      </c>
      <c r="C33" s="1006"/>
      <c r="D33" s="1006"/>
      <c r="E33" s="1007" t="str">
        <f>IF(AND(N38=""),"",IF('Master sheet'!$D$11="Hindi",'Master sheet'!$D$8,'Master sheet'!$D$7))</f>
        <v xml:space="preserve">महात्मा गाँधी राजकीय विद्यालय (अंग्रेजी माध्यम) बर, पाली </v>
      </c>
      <c r="F33" s="1007"/>
      <c r="G33" s="1007"/>
      <c r="H33" s="1007"/>
      <c r="I33" s="1007"/>
      <c r="J33" s="1007"/>
      <c r="K33" s="1007"/>
      <c r="L33" s="1007"/>
      <c r="M33" s="1007"/>
      <c r="N33" s="1007"/>
      <c r="O33" s="1007"/>
      <c r="P33" s="1007"/>
      <c r="Q33" s="1005"/>
      <c r="R33" s="1006" t="str">
        <f>IF('Master sheet'!$D$11="Hindi","विद्यालय का नाम :-","School Name :- ")</f>
        <v>विद्यालय का नाम :-</v>
      </c>
      <c r="S33" s="1006"/>
      <c r="T33" s="1006"/>
      <c r="U33" s="1007" t="str">
        <f>IF(AND(AD38=""),"",IF('Master sheet'!$D$11="Hindi",'Master sheet'!$D$8,'Master sheet'!$D$7))</f>
        <v xml:space="preserve">महात्मा गाँधी राजकीय विद्यालय (अंग्रेजी माध्यम) बर, पाली </v>
      </c>
      <c r="V33" s="1007"/>
      <c r="W33" s="1007"/>
      <c r="X33" s="1007"/>
      <c r="Y33" s="1007"/>
      <c r="Z33" s="1007"/>
      <c r="AA33" s="1007"/>
      <c r="AB33" s="1007"/>
      <c r="AC33" s="1007"/>
      <c r="AD33" s="1007"/>
      <c r="AE33" s="1007"/>
      <c r="AF33" s="1007"/>
    </row>
    <row r="34" spans="1:32" s="55" customFormat="1" ht="15.75" customHeight="1">
      <c r="A34" s="114">
        <f>IF(N38="","",A33+1)</f>
        <v>4</v>
      </c>
      <c r="B34" s="393"/>
      <c r="C34" s="393"/>
      <c r="D34" s="393"/>
      <c r="E34" s="1008" t="str">
        <f>IF(AND(N38=""),"",IF('Master sheet'!$D$11="Hindi",CONCATENATE("(विद्यालय मान्यता क्रमांक व वर्ष : ","  ",'Master sheet'!$D$6),CONCATENATE("(School Recognition Number &amp; Years : ","  ",'Master sheet'!$D$6)))</f>
        <v>(विद्यालय मान्यता क्रमांक व वर्ष :   शिक्षा/पाली/1995/2001</v>
      </c>
      <c r="F34" s="1008"/>
      <c r="G34" s="1008"/>
      <c r="H34" s="1008"/>
      <c r="I34" s="1008"/>
      <c r="J34" s="1008"/>
      <c r="K34" s="1008"/>
      <c r="L34" s="1008"/>
      <c r="M34" s="1008"/>
      <c r="N34" s="1008"/>
      <c r="O34" s="1008"/>
      <c r="P34" s="1008"/>
      <c r="Q34" s="1005"/>
      <c r="R34" s="393"/>
      <c r="S34" s="393"/>
      <c r="T34" s="393"/>
      <c r="U34" s="1008" t="str">
        <f>IF(AND(AD38=""),"",IF('Master sheet'!$D$11="Hindi",CONCATENATE("(विद्यालय मान्यता क्रमांक व वर्ष : ","  ",'Master sheet'!$D$6),CONCATENATE("(School Recognition Number &amp; Years : ","  ",'Master sheet'!$D$6)))</f>
        <v>(विद्यालय मान्यता क्रमांक व वर्ष :   शिक्षा/पाली/1995/2001</v>
      </c>
      <c r="V34" s="1008"/>
      <c r="W34" s="1008"/>
      <c r="X34" s="1008"/>
      <c r="Y34" s="1008"/>
      <c r="Z34" s="1008"/>
      <c r="AA34" s="1008"/>
      <c r="AB34" s="1008"/>
      <c r="AC34" s="1008"/>
      <c r="AD34" s="1008"/>
      <c r="AE34" s="1008"/>
      <c r="AF34" s="1008"/>
    </row>
    <row r="35" spans="1:32" s="55" customFormat="1" ht="21.95" customHeight="1">
      <c r="A35" s="114">
        <f>IF(N38="","",A34+1)</f>
        <v>5</v>
      </c>
      <c r="B35" s="392" t="str">
        <f>IF('Master sheet'!$D$11="Hindi","कक्षा  :-","CLASS :- ")</f>
        <v>कक्षा  :-</v>
      </c>
      <c r="C35" s="971">
        <f>IFERROR(IF(AND(N38=""),"",VLOOKUP(N38,Marks,2,0)),"")</f>
        <v>4</v>
      </c>
      <c r="D35" s="971"/>
      <c r="E35" s="972" t="str">
        <f>IF('Master sheet'!$D$11="Hindi","सेक्शन :-","Section :- ")</f>
        <v>सेक्शन :-</v>
      </c>
      <c r="F35" s="972"/>
      <c r="G35" s="972"/>
      <c r="H35" s="971" t="str">
        <f>IFERROR(IF(AND(N38=""),"",VLOOKUP(N38,Marks,3,0)),"")</f>
        <v>A</v>
      </c>
      <c r="I35" s="971"/>
      <c r="J35" s="973" t="str">
        <f>IF('Master sheet'!$D$11="Hindi","सत्र :- ","Session :- ")</f>
        <v xml:space="preserve">सत्र :- </v>
      </c>
      <c r="K35" s="973"/>
      <c r="L35" s="973"/>
      <c r="M35" s="973"/>
      <c r="N35" s="992" t="str">
        <f>IF(AND(N38=""),"",'Marks Entry 3rd'!$I$2)</f>
        <v xml:space="preserve"> 2023-2024</v>
      </c>
      <c r="O35" s="992"/>
      <c r="P35" s="992"/>
      <c r="Q35" s="1005"/>
      <c r="R35" s="392" t="str">
        <f>IF('Master sheet'!$D$11="Hindi","कक्षा  :-","CLASS :- ")</f>
        <v>कक्षा  :-</v>
      </c>
      <c r="S35" s="971">
        <f>IFERROR(IF(AND(AD38=""),"",VLOOKUP(AD38,Marks,2,0)),"")</f>
        <v>4</v>
      </c>
      <c r="T35" s="971"/>
      <c r="U35" s="972" t="str">
        <f>IF('Master sheet'!$D$11="Hindi","सेक्शन :-","Section :- ")</f>
        <v>सेक्शन :-</v>
      </c>
      <c r="V35" s="972"/>
      <c r="W35" s="972"/>
      <c r="X35" s="971" t="str">
        <f>IFERROR(IF(AND(AD38=""),"",VLOOKUP(AD38,Marks,3,0)),"")</f>
        <v>A</v>
      </c>
      <c r="Y35" s="971"/>
      <c r="Z35" s="973" t="str">
        <f>IF('Master sheet'!$D$11="Hindi","सत्र :- ","Session :- ")</f>
        <v xml:space="preserve">सत्र :- </v>
      </c>
      <c r="AA35" s="973"/>
      <c r="AB35" s="973"/>
      <c r="AC35" s="973"/>
      <c r="AD35" s="992" t="str">
        <f>IF(AND(AD38=""),"",'Marks Entry 3rd'!$I$2)</f>
        <v xml:space="preserve"> 2023-2024</v>
      </c>
      <c r="AE35" s="992"/>
      <c r="AF35" s="992"/>
    </row>
    <row r="36" spans="1:32" s="55" customFormat="1" ht="21.95" customHeight="1">
      <c r="A36" s="114">
        <f>IF(N38="","",A35+1)</f>
        <v>6</v>
      </c>
      <c r="B36" s="986" t="str">
        <f>IF('Master sheet'!$D$11="Hindi","विद्यार्थी का नाम :-","Student's Name :-")</f>
        <v>विद्यार्थी का नाम :-</v>
      </c>
      <c r="C36" s="986"/>
      <c r="D36" s="986"/>
      <c r="E36" s="987" t="str">
        <f>IFERROR(IF(AND(N38=""),"",VLOOKUP(N38,Marks,6,0)),"")</f>
        <v>ARMAN HUSSAIN</v>
      </c>
      <c r="F36" s="987"/>
      <c r="G36" s="987"/>
      <c r="H36" s="987"/>
      <c r="I36" s="987"/>
      <c r="J36" s="988" t="str">
        <f>IF('Master sheet'!$D$11="Hindi","प्रवेशांक :","SR. NO. :")</f>
        <v>प्रवेशांक :</v>
      </c>
      <c r="K36" s="988"/>
      <c r="L36" s="988"/>
      <c r="M36" s="988"/>
      <c r="N36" s="990">
        <f>IFERROR(IF(AND(N38=""),"",VLOOKUP(N38,Marks,5,0)),"")</f>
        <v>934</v>
      </c>
      <c r="O36" s="990"/>
      <c r="P36" s="990"/>
      <c r="Q36" s="1005"/>
      <c r="R36" s="986" t="str">
        <f>IF('Master sheet'!$D$11="Hindi","विद्यार्थी का नाम :-","Student's Name :-")</f>
        <v>विद्यार्थी का नाम :-</v>
      </c>
      <c r="S36" s="986"/>
      <c r="T36" s="986"/>
      <c r="U36" s="987" t="str">
        <f>IFERROR(IF(AND(AD38=""),"",VLOOKUP(AD38,Marks,6,0)),"")</f>
        <v>ARMAN SHAH</v>
      </c>
      <c r="V36" s="987"/>
      <c r="W36" s="987"/>
      <c r="X36" s="987"/>
      <c r="Y36" s="987"/>
      <c r="Z36" s="988" t="str">
        <f>IF('Master sheet'!$D$11="Hindi","प्रवेशांक :","SR. NO. :")</f>
        <v>प्रवेशांक :</v>
      </c>
      <c r="AA36" s="988"/>
      <c r="AB36" s="988"/>
      <c r="AC36" s="988"/>
      <c r="AD36" s="990">
        <f>IFERROR(IF(AND(AD38=""),"",VLOOKUP(AD38,Marks,5,0)),"")</f>
        <v>926</v>
      </c>
      <c r="AE36" s="990"/>
      <c r="AF36" s="990"/>
    </row>
    <row r="37" spans="1:32" s="55" customFormat="1" ht="21.95" customHeight="1">
      <c r="A37" s="114">
        <f>IF(N38="","",A36+1)</f>
        <v>7</v>
      </c>
      <c r="B37" s="986" t="str">
        <f>IF('Master sheet'!$D$11="Hindi","पिता का नाम :-","Father's Name :-")</f>
        <v>पिता का नाम :-</v>
      </c>
      <c r="C37" s="986"/>
      <c r="D37" s="986"/>
      <c r="E37" s="987" t="str">
        <f>IFERROR(IF(AND(N38=""),"",VLOOKUP(N38,Marks,7,0)),"")</f>
        <v>AARIF HUSSAIN</v>
      </c>
      <c r="F37" s="987"/>
      <c r="G37" s="987"/>
      <c r="H37" s="987"/>
      <c r="I37" s="987"/>
      <c r="J37" s="988" t="str">
        <f>IF('Master sheet'!$D$11="Hindi","जन्म तिथि :","Date of Birth :")</f>
        <v>जन्म तिथि :</v>
      </c>
      <c r="K37" s="988"/>
      <c r="L37" s="988"/>
      <c r="M37" s="988"/>
      <c r="N37" s="991">
        <f>IFERROR(IF(AND(N38=""),"",VLOOKUP(N38,Marks,4,0)),"")</f>
        <v>42348</v>
      </c>
      <c r="O37" s="991"/>
      <c r="P37" s="991"/>
      <c r="Q37" s="1005"/>
      <c r="R37" s="986" t="str">
        <f>IF('Master sheet'!$D$11="Hindi","पिता का नाम :-","Father's Name :-")</f>
        <v>पिता का नाम :-</v>
      </c>
      <c r="S37" s="986"/>
      <c r="T37" s="986"/>
      <c r="U37" s="987" t="str">
        <f>IFERROR(IF(AND(AD38=""),"",VLOOKUP(AD38,Marks,7,0)),"")</f>
        <v>JAKIR SHAH</v>
      </c>
      <c r="V37" s="987"/>
      <c r="W37" s="987"/>
      <c r="X37" s="987"/>
      <c r="Y37" s="987"/>
      <c r="Z37" s="988" t="str">
        <f>IF('Master sheet'!$D$11="Hindi","जन्म तिथि :","Date of Birth :")</f>
        <v>जन्म तिथि :</v>
      </c>
      <c r="AA37" s="988"/>
      <c r="AB37" s="988"/>
      <c r="AC37" s="988"/>
      <c r="AD37" s="991">
        <f>IFERROR(IF(AND(AD38=""),"",VLOOKUP(AD38,Marks,4,0)),"")</f>
        <v>42491</v>
      </c>
      <c r="AE37" s="991"/>
      <c r="AF37" s="991"/>
    </row>
    <row r="38" spans="1:32" s="55" customFormat="1" ht="18" customHeight="1">
      <c r="A38" s="114">
        <f>IF(N38="","",A37+1)</f>
        <v>8</v>
      </c>
      <c r="B38" s="986" t="str">
        <f>IF('Master sheet'!$D$11="Hindi","माता का नाम :-","Mother's Name :-")</f>
        <v>माता का नाम :-</v>
      </c>
      <c r="C38" s="986"/>
      <c r="D38" s="986"/>
      <c r="E38" s="987" t="str">
        <f>IFERROR(IF(AND(N38=""),"",VLOOKUP(N38,Marks,8,0)),"")</f>
        <v>SALMA BANO</v>
      </c>
      <c r="F38" s="987"/>
      <c r="G38" s="987"/>
      <c r="H38" s="987"/>
      <c r="I38" s="987"/>
      <c r="J38" s="988" t="str">
        <f>IF('Master sheet'!$D$11="Hindi","रोल नंबर :-","Roll No. :")</f>
        <v>रोल नंबर :-</v>
      </c>
      <c r="K38" s="988"/>
      <c r="L38" s="988"/>
      <c r="M38" s="988"/>
      <c r="N38" s="989">
        <f>IF(AD8="","",IF(AND(AD8+1&gt;$AN$7),"",AD8+1))</f>
        <v>403</v>
      </c>
      <c r="O38" s="989"/>
      <c r="P38" s="989"/>
      <c r="Q38" s="1005"/>
      <c r="R38" s="986" t="str">
        <f>IF('Master sheet'!$D$11="Hindi","माता का नाम :-","Mother's Name :-")</f>
        <v>माता का नाम :-</v>
      </c>
      <c r="S38" s="986"/>
      <c r="T38" s="986"/>
      <c r="U38" s="987" t="str">
        <f>IFERROR(IF(AND(AD38=""),"",VLOOKUP(AD38,Marks,8,0)),"")</f>
        <v>HEENA BANU</v>
      </c>
      <c r="V38" s="987"/>
      <c r="W38" s="987"/>
      <c r="X38" s="987"/>
      <c r="Y38" s="987"/>
      <c r="Z38" s="988" t="str">
        <f>IF('Master sheet'!$D$11="Hindi","रोल नंबर :-","Roll No. :")</f>
        <v>रोल नंबर :-</v>
      </c>
      <c r="AA38" s="988"/>
      <c r="AB38" s="988"/>
      <c r="AC38" s="988"/>
      <c r="AD38" s="1004">
        <f>IF(N38="","",IF(AND(N38+1&gt;$AN$7),"",N38+1))</f>
        <v>404</v>
      </c>
      <c r="AE38" s="1004"/>
      <c r="AF38" s="1004"/>
    </row>
    <row r="39" spans="1:32" s="55" customFormat="1" ht="10.5" customHeight="1">
      <c r="A39" s="114">
        <f>IF(N38="","",A38+1)</f>
        <v>9</v>
      </c>
      <c r="B39" s="387"/>
      <c r="C39" s="387"/>
      <c r="D39" s="387"/>
      <c r="E39" s="388"/>
      <c r="F39" s="388"/>
      <c r="G39" s="388"/>
      <c r="H39" s="388"/>
      <c r="I39" s="388"/>
      <c r="J39" s="389"/>
      <c r="K39" s="389"/>
      <c r="L39" s="389"/>
      <c r="M39" s="389"/>
      <c r="N39" s="390"/>
      <c r="O39" s="390"/>
      <c r="P39" s="390"/>
      <c r="Q39" s="1005"/>
      <c r="R39" s="88"/>
      <c r="S39" s="88"/>
      <c r="T39" s="88"/>
      <c r="U39" s="89"/>
      <c r="V39" s="89"/>
      <c r="W39" s="89"/>
      <c r="X39" s="88"/>
      <c r="Y39" s="88"/>
      <c r="Z39" s="90"/>
      <c r="AA39" s="90"/>
      <c r="AB39" s="90"/>
      <c r="AC39" s="56"/>
      <c r="AD39" s="56"/>
      <c r="AE39" s="56"/>
      <c r="AF39" s="56"/>
    </row>
    <row r="40" spans="1:32" s="55" customFormat="1" ht="21" customHeight="1">
      <c r="A40" s="114">
        <f>IF(N38="","",A39+1)</f>
        <v>10</v>
      </c>
      <c r="B40" s="723" t="str">
        <f>IF('Master sheet'!$D$11="Hindi","विषय","Subject")</f>
        <v>विषय</v>
      </c>
      <c r="C40" s="745" t="str">
        <f>IF('Master sheet'!$D$11="Hindi","सा. परख","Test")</f>
        <v>सा. परख</v>
      </c>
      <c r="D40" s="746"/>
      <c r="E40" s="746"/>
      <c r="F40" s="746"/>
      <c r="G40" s="745" t="str">
        <f>IF('Master sheet'!$D$11="Hindi","अर्द्धवार्षिक","Half Yearly")</f>
        <v>अर्द्धवार्षिक</v>
      </c>
      <c r="H40" s="746"/>
      <c r="I40" s="747"/>
      <c r="J40" s="985" t="str">
        <f>IF('Master sheet'!$D$11="Hindi","अर्द्ध वा. तक योग","Total Till H.Y.")</f>
        <v>अर्द्ध वा. तक योग</v>
      </c>
      <c r="K40" s="745" t="str">
        <f>IF('Master sheet'!$D$11="Hindi","वार्षिक","Yearly")</f>
        <v>वार्षिक</v>
      </c>
      <c r="L40" s="746"/>
      <c r="M40" s="747"/>
      <c r="N40" s="977" t="str">
        <f>IF('Master sheet'!$D$11="Hindi","कुल विषय योग ","Subject Total")</f>
        <v xml:space="preserve">कुल विषय योग </v>
      </c>
      <c r="O40" s="978" t="str">
        <f>IF('Master sheet'!$D$11="Hindi","ग्रेड","Grade")</f>
        <v>ग्रेड</v>
      </c>
      <c r="P40" s="981" t="str">
        <f>IF('Master sheet'!$D$11="Hindi","परिणाम","Results")</f>
        <v>परिणाम</v>
      </c>
      <c r="Q40" s="1005"/>
      <c r="R40" s="723" t="str">
        <f>IF('Master sheet'!$D$11="Hindi","विषय","Subject")</f>
        <v>विषय</v>
      </c>
      <c r="S40" s="745" t="str">
        <f>IF('Master sheet'!$D$11="Hindi","सा. परख","Test")</f>
        <v>सा. परख</v>
      </c>
      <c r="T40" s="746"/>
      <c r="U40" s="746"/>
      <c r="V40" s="746"/>
      <c r="W40" s="745" t="str">
        <f>IF('Master sheet'!$D$11="Hindi","अर्द्धवार्षिक","Half Yearly")</f>
        <v>अर्द्धवार्षिक</v>
      </c>
      <c r="X40" s="746"/>
      <c r="Y40" s="747"/>
      <c r="Z40" s="985" t="str">
        <f>IF('Master sheet'!$D$11="Hindi","अर्द्ध वा. तक योग","Total Till H.Y.")</f>
        <v>अर्द्ध वा. तक योग</v>
      </c>
      <c r="AA40" s="745" t="str">
        <f>IF('Master sheet'!$D$11="Hindi","वार्षिक","Yearly")</f>
        <v>वार्षिक</v>
      </c>
      <c r="AB40" s="746"/>
      <c r="AC40" s="747"/>
      <c r="AD40" s="977" t="str">
        <f>IF('Master sheet'!$D$11="Hindi","कुल विषय योग ","Subject Total")</f>
        <v xml:space="preserve">कुल विषय योग </v>
      </c>
      <c r="AE40" s="978" t="str">
        <f>IF('Master sheet'!$D$11="Hindi","ग्रेड","Grade")</f>
        <v>ग्रेड</v>
      </c>
      <c r="AF40" s="981" t="str">
        <f>IF('Master sheet'!$D$11="Hindi","परिणाम","Results")</f>
        <v>परिणाम</v>
      </c>
    </row>
    <row r="41" spans="1:32" s="55" customFormat="1" ht="90.75" customHeight="1">
      <c r="A41" s="114">
        <f>IF(N38="","",A40+1)</f>
        <v>11</v>
      </c>
      <c r="B41" s="723"/>
      <c r="C41" s="343" t="str">
        <f>IF('Master sheet'!$D$11="Hindi","प्रथम परख ","First Test")</f>
        <v xml:space="preserve">प्रथम परख </v>
      </c>
      <c r="D41" s="343" t="str">
        <f>IF('Master sheet'!$D$11="Hindi","द्वितीय परख","Second Test")</f>
        <v>द्वितीय परख</v>
      </c>
      <c r="E41" s="343" t="str">
        <f>IF('Master sheet'!$D$11="Hindi","तृतीय परख","Third Test")</f>
        <v>तृतीय परख</v>
      </c>
      <c r="F41" s="343" t="str">
        <f>IF('Master sheet'!$D$11="Hindi","सा. परख योग","Test Total")</f>
        <v>सा. परख योग</v>
      </c>
      <c r="G41" s="343" t="str">
        <f>IF('Master sheet'!$D$11="Hindi","लिखित","Written")</f>
        <v>लिखित</v>
      </c>
      <c r="H41" s="343" t="str">
        <f>IF('Master sheet'!$D$11="Hindi","मौखिक","Oral")</f>
        <v>मौखिक</v>
      </c>
      <c r="I41" s="343" t="str">
        <f>IF('Master sheet'!$D$11="Hindi","अर्द्ध वा. योग","H.Y. Total")</f>
        <v>अर्द्ध वा. योग</v>
      </c>
      <c r="J41" s="985"/>
      <c r="K41" s="343" t="str">
        <f>IF('Master sheet'!$D$11="Hindi","लिखित","Written")</f>
        <v>लिखित</v>
      </c>
      <c r="L41" s="343" t="str">
        <f>IF('Master sheet'!$D$11="Hindi","मौखिक","Oral")</f>
        <v>मौखिक</v>
      </c>
      <c r="M41" s="343" t="str">
        <f>IF('Master sheet'!$D$11="Hindi","वार्षिक योग","Yearly Total")</f>
        <v>वार्षिक योग</v>
      </c>
      <c r="N41" s="977"/>
      <c r="O41" s="979"/>
      <c r="P41" s="982"/>
      <c r="Q41" s="1005"/>
      <c r="R41" s="723"/>
      <c r="S41" s="343" t="str">
        <f>IF('Master sheet'!$D$11="Hindi","प्रथम परख ","First Test")</f>
        <v xml:space="preserve">प्रथम परख </v>
      </c>
      <c r="T41" s="343" t="str">
        <f>IF('Master sheet'!$D$11="Hindi","द्वितीय परख","Second Test")</f>
        <v>द्वितीय परख</v>
      </c>
      <c r="U41" s="343" t="str">
        <f>IF('Master sheet'!$D$11="Hindi","तृतीय परख","Third Test")</f>
        <v>तृतीय परख</v>
      </c>
      <c r="V41" s="343" t="str">
        <f>IF('Master sheet'!$D$11="Hindi","सा. परख योग","Test Total")</f>
        <v>सा. परख योग</v>
      </c>
      <c r="W41" s="343" t="str">
        <f>IF('Master sheet'!$D$11="Hindi","लिखित","Written")</f>
        <v>लिखित</v>
      </c>
      <c r="X41" s="343" t="str">
        <f>IF('Master sheet'!$D$11="Hindi","मौखिक","Oral")</f>
        <v>मौखिक</v>
      </c>
      <c r="Y41" s="343" t="str">
        <f>IF('Master sheet'!$D$11="Hindi","अर्द्ध वा. योग","H.Y. Total")</f>
        <v>अर्द्ध वा. योग</v>
      </c>
      <c r="Z41" s="985"/>
      <c r="AA41" s="343" t="str">
        <f>IF('Master sheet'!$D$11="Hindi","लिखित","Written")</f>
        <v>लिखित</v>
      </c>
      <c r="AB41" s="343" t="str">
        <f>IF('Master sheet'!$D$11="Hindi","मौखिक","Oral")</f>
        <v>मौखिक</v>
      </c>
      <c r="AC41" s="343" t="str">
        <f>IF('Master sheet'!$D$11="Hindi","वार्षिक योग","Yearly Total")</f>
        <v>वार्षिक योग</v>
      </c>
      <c r="AD41" s="977"/>
      <c r="AE41" s="979"/>
      <c r="AF41" s="982"/>
    </row>
    <row r="42" spans="1:32" s="55" customFormat="1" ht="18.75" customHeight="1">
      <c r="A42" s="114">
        <f>IF(N38="","",A41+1)</f>
        <v>12</v>
      </c>
      <c r="B42" s="723"/>
      <c r="C42" s="435">
        <v>10</v>
      </c>
      <c r="D42" s="435">
        <v>10</v>
      </c>
      <c r="E42" s="435">
        <v>10</v>
      </c>
      <c r="F42" s="436">
        <v>30</v>
      </c>
      <c r="G42" s="435">
        <v>50</v>
      </c>
      <c r="H42" s="435">
        <v>20</v>
      </c>
      <c r="I42" s="436">
        <v>70</v>
      </c>
      <c r="J42" s="437">
        <v>100</v>
      </c>
      <c r="K42" s="435">
        <v>60</v>
      </c>
      <c r="L42" s="435">
        <v>40</v>
      </c>
      <c r="M42" s="436">
        <v>100</v>
      </c>
      <c r="N42" s="437">
        <v>200</v>
      </c>
      <c r="O42" s="980"/>
      <c r="P42" s="983"/>
      <c r="Q42" s="1005"/>
      <c r="R42" s="723"/>
      <c r="S42" s="435">
        <v>10</v>
      </c>
      <c r="T42" s="435">
        <v>10</v>
      </c>
      <c r="U42" s="435">
        <v>10</v>
      </c>
      <c r="V42" s="436">
        <v>30</v>
      </c>
      <c r="W42" s="435">
        <v>50</v>
      </c>
      <c r="X42" s="435">
        <v>20</v>
      </c>
      <c r="Y42" s="436">
        <v>70</v>
      </c>
      <c r="Z42" s="437">
        <v>100</v>
      </c>
      <c r="AA42" s="435">
        <v>60</v>
      </c>
      <c r="AB42" s="435">
        <v>40</v>
      </c>
      <c r="AC42" s="436">
        <v>100</v>
      </c>
      <c r="AD42" s="437">
        <v>200</v>
      </c>
      <c r="AE42" s="980"/>
      <c r="AF42" s="983"/>
    </row>
    <row r="43" spans="1:32" s="55" customFormat="1" ht="21" customHeight="1">
      <c r="A43" s="114">
        <f>IF(N38="","",A42+1)</f>
        <v>13</v>
      </c>
      <c r="B43" s="341" t="str">
        <f>IF('Master sheet'!D$11="Hindi","हिंदी","Hindi")</f>
        <v>हिंदी</v>
      </c>
      <c r="C43" s="386">
        <f>IFERROR(IF(AND(N38=""),"",VLOOKUP(N38,Marks,11,0)),"")</f>
        <v>9</v>
      </c>
      <c r="D43" s="386">
        <f>IFERROR(IF(AND(N38=""),"",VLOOKUP(N38,Marks,12,0)),"")</f>
        <v>9</v>
      </c>
      <c r="E43" s="386">
        <f>IFERROR(IF(AND(N38=""),"",VLOOKUP(N38,Marks,13,0)),"")</f>
        <v>25</v>
      </c>
      <c r="F43" s="85">
        <f>IFERROR(IF(AND(N38=""),"",VLOOKUP(N38,Marks,14,0)),"")</f>
        <v>43</v>
      </c>
      <c r="G43" s="386">
        <f>IFERROR(IF(AND(N38=""),"",VLOOKUP(N38,Marks,15,0)),"")</f>
        <v>3</v>
      </c>
      <c r="H43" s="386">
        <f>IFERROR(IF(AND(N38=""),"",VLOOKUP(N38,Marks,16,0)),"")</f>
        <v>12</v>
      </c>
      <c r="I43" s="85">
        <f>IFERROR(IF(AND(N38=""),"",VLOOKUP(N38,Marks,17,0)),"")</f>
        <v>15</v>
      </c>
      <c r="J43" s="84">
        <f>IFERROR(IF(AND(N38=""),"",VLOOKUP(N38,Marks,18,0)),"")</f>
        <v>58</v>
      </c>
      <c r="K43" s="386">
        <f>IFERROR(IF(AND(N38=""),"",VLOOKUP(N38,Marks,19,0)),"")</f>
        <v>37</v>
      </c>
      <c r="L43" s="386">
        <f>IFERROR(IF(AND(N38=""),"",VLOOKUP(N38,Marks,20,0)),"")</f>
        <v>4</v>
      </c>
      <c r="M43" s="85">
        <f>IFERROR(IF(AND(N38=""),"",VLOOKUP(N38,Marks,21,0)),"")</f>
        <v>41</v>
      </c>
      <c r="N43" s="84">
        <f>IFERROR(IF(AND(N38=""),"",VLOOKUP(N38,Marks,22,0)),"")</f>
        <v>99</v>
      </c>
      <c r="O43" s="95" t="str">
        <f>IFERROR(IF(AND(N38=""),"",VLOOKUP(N38,Marks,28,0)),"")</f>
        <v>D</v>
      </c>
      <c r="P43" s="237" t="str">
        <f>IFERROR(IF(AND(N38=""),"",VLOOKUP(N38,Marks,26,0)),"")</f>
        <v>P</v>
      </c>
      <c r="Q43" s="1005"/>
      <c r="R43" s="341" t="str">
        <f>IF('Master sheet'!D$11="Hindi","हिंदी","Hindi")</f>
        <v>हिंदी</v>
      </c>
      <c r="S43" s="386">
        <f>IFERROR(IF(AND(AD38=""),"",VLOOKUP(AD38,Marks,11,0)),"")</f>
        <v>9</v>
      </c>
      <c r="T43" s="386">
        <f>IFERROR(IF(AND(AD38=""),"",VLOOKUP(AD38,Marks,12,0)),"")</f>
        <v>3</v>
      </c>
      <c r="U43" s="386">
        <f>IFERROR(IF(AND(AD38=""),"",VLOOKUP(AD38,Marks,13,0)),"")</f>
        <v>24</v>
      </c>
      <c r="V43" s="85">
        <f>IFERROR(IF(AND(AD38=""),"",VLOOKUP(AD38,Marks,14,0)),"")</f>
        <v>36</v>
      </c>
      <c r="W43" s="386">
        <f>IFERROR(IF(AND(AD38=""),"",VLOOKUP(AD38,Marks,15,0)),"")</f>
        <v>5</v>
      </c>
      <c r="X43" s="386">
        <f>IFERROR(IF(AND(AD38=""),"",VLOOKUP(AD38,Marks,16,0)),"")</f>
        <v>11</v>
      </c>
      <c r="Y43" s="85">
        <f>IFERROR(IF(AND(AD38=""),"",VLOOKUP(AD38,Marks,17,0)),"")</f>
        <v>16</v>
      </c>
      <c r="Z43" s="84">
        <f>IFERROR(IF(AND(AD38=""),"",VLOOKUP(AD38,Marks,18,0)),"")</f>
        <v>52</v>
      </c>
      <c r="AA43" s="386">
        <f>IFERROR(IF(AND(AD38=""),"",VLOOKUP(AD38,Marks,19,0)),"")</f>
        <v>37</v>
      </c>
      <c r="AB43" s="386">
        <f>IFERROR(IF(AND(AD38=""),"",VLOOKUP(AD38,Marks,20,0)),"")</f>
        <v>4</v>
      </c>
      <c r="AC43" s="85">
        <f>IFERROR(IF(AND(AD38=""),"",VLOOKUP(AD38,Marks,21,0)),"")</f>
        <v>41</v>
      </c>
      <c r="AD43" s="84">
        <f>IFERROR(IF(AND(AD38=""),"",VLOOKUP(AD38,Marks,22,0)),"")</f>
        <v>93</v>
      </c>
      <c r="AE43" s="95" t="str">
        <f>IFERROR(IF(AND(AD38=""),"",VLOOKUP(AD38,Marks,28,0)),"")</f>
        <v>D</v>
      </c>
      <c r="AF43" s="237" t="str">
        <f>IFERROR(IF(AND(AD38=""),"",VLOOKUP(AD38,Marks,26,0)),"")</f>
        <v>P</v>
      </c>
    </row>
    <row r="44" spans="1:32" s="55" customFormat="1" ht="21" customHeight="1">
      <c r="A44" s="114">
        <f>IF(N38="","",A43+1)</f>
        <v>14</v>
      </c>
      <c r="B44" s="341" t="str">
        <f>IF('Master sheet'!$D$11="Hindi","अंग्रेजी","English")</f>
        <v>अंग्रेजी</v>
      </c>
      <c r="C44" s="386">
        <f>IFERROR(IF(AND(N38=""),"",VLOOKUP(N38,Marks,29,0)),"")</f>
        <v>5</v>
      </c>
      <c r="D44" s="386">
        <f>IFERROR(IF(AND(N38=""),"",VLOOKUP(N38,Marks,30,0)),"")</f>
        <v>2</v>
      </c>
      <c r="E44" s="386">
        <f>IFERROR(IF(AND(N38=""),"",VLOOKUP(N38,Marks,31,0)),"")</f>
        <v>5</v>
      </c>
      <c r="F44" s="85">
        <f>IFERROR(IF(AND(N38=""),"",VLOOKUP(N38,Marks,32,0)),"")</f>
        <v>12</v>
      </c>
      <c r="G44" s="386">
        <f>IFERROR(IF(AND(N38=""),"",VLOOKUP(N38,Marks,33,0)),"")</f>
        <v>23</v>
      </c>
      <c r="H44" s="386">
        <f>IFERROR(IF(AND(N38=""),"",VLOOKUP(N38,Marks,34,0)),"")</f>
        <v>9</v>
      </c>
      <c r="I44" s="85">
        <f>IFERROR(IF(AND(N38=""),"",VLOOKUP(N38,Marks,35,0)),"")</f>
        <v>32</v>
      </c>
      <c r="J44" s="84">
        <f>IFERROR(IF(AND(N38=""),"",VLOOKUP(N38,Marks,36,0)),"")</f>
        <v>44</v>
      </c>
      <c r="K44" s="386">
        <f>IFERROR(IF(AND(N38=""),"",VLOOKUP(N38,Marks,37,0)),"")</f>
        <v>23</v>
      </c>
      <c r="L44" s="386">
        <f>IFERROR(IF(AND(N38=""),"",VLOOKUP(N38,Marks,38,0)),"")</f>
        <v>25</v>
      </c>
      <c r="M44" s="85">
        <f>IFERROR(IF(AND(N38=""),"",VLOOKUP(N38,Marks,39,0)),"")</f>
        <v>48</v>
      </c>
      <c r="N44" s="84">
        <f>IFERROR(IF(AND(N38=""),"",VLOOKUP(N38,Marks,40,0)),"")</f>
        <v>92</v>
      </c>
      <c r="O44" s="95" t="str">
        <f>IFERROR(IF(AND(N38=""),"",VLOOKUP(N38,Marks,46,0)),"")</f>
        <v>A</v>
      </c>
      <c r="P44" s="237" t="str">
        <f>IFERROR(IF(AND(N38=""),"",VLOOKUP(N38,Marks,44,0)),"")</f>
        <v>P</v>
      </c>
      <c r="Q44" s="1005"/>
      <c r="R44" s="341" t="str">
        <f>IF('Master sheet'!$D$11="Hindi","अंग्रेजी","English")</f>
        <v>अंग्रेजी</v>
      </c>
      <c r="S44" s="386">
        <f>IFERROR(IF(AND(AD38=""),"",VLOOKUP(AD38,Marks,29,0)),"")</f>
        <v>5</v>
      </c>
      <c r="T44" s="386" t="str">
        <f>IFERROR(IF(AND(AD38=""),"",VLOOKUP(AD38,Marks,30,0)),"")</f>
        <v>AB</v>
      </c>
      <c r="U44" s="386">
        <f>IFERROR(IF(AND(AD38=""),"",VLOOKUP(AD38,Marks,31,0)),"")</f>
        <v>4</v>
      </c>
      <c r="V44" s="85">
        <f>IFERROR(IF(AND(AD38=""),"",VLOOKUP(AD38,Marks,32,0)),"")</f>
        <v>9</v>
      </c>
      <c r="W44" s="386">
        <f>IFERROR(IF(AND(AD38=""),"",VLOOKUP(AD38,Marks,33,0)),"")</f>
        <v>24</v>
      </c>
      <c r="X44" s="386">
        <f>IFERROR(IF(AND(AD38=""),"",VLOOKUP(AD38,Marks,34,0)),"")</f>
        <v>9</v>
      </c>
      <c r="Y44" s="85">
        <f>IFERROR(IF(AND(AD38=""),"",VLOOKUP(AD38,Marks,35,0)),"")</f>
        <v>33</v>
      </c>
      <c r="Z44" s="84">
        <f>IFERROR(IF(AND(AD38=""),"",VLOOKUP(AD38,Marks,36,0)),"")</f>
        <v>42</v>
      </c>
      <c r="AA44" s="386">
        <f>IFERROR(IF(AND(AD38=""),"",VLOOKUP(AD38,Marks,37,0)),"")</f>
        <v>25</v>
      </c>
      <c r="AB44" s="386">
        <f>IFERROR(IF(AND(AD38=""),"",VLOOKUP(AD38,Marks,38,0)),"")</f>
        <v>13</v>
      </c>
      <c r="AC44" s="85">
        <f>IFERROR(IF(AND(AD38=""),"",VLOOKUP(AD38,Marks,39,0)),"")</f>
        <v>38</v>
      </c>
      <c r="AD44" s="84">
        <f>IFERROR(IF(AND(AD38=""),"",VLOOKUP(AD38,Marks,40,0)),"")</f>
        <v>80</v>
      </c>
      <c r="AE44" s="95" t="str">
        <f>IFERROR(IF(AND(AD38=""),"",VLOOKUP(AD38,Marks,46,0)),"")</f>
        <v>B</v>
      </c>
      <c r="AF44" s="237" t="str">
        <f>IFERROR(IF(AND(AD38=""),"",VLOOKUP(AD38,Marks,44,0)),"")</f>
        <v>P</v>
      </c>
    </row>
    <row r="45" spans="1:32" s="55" customFormat="1" ht="21" customHeight="1">
      <c r="A45" s="114">
        <f>IF(N38="","",A44+1)</f>
        <v>15</v>
      </c>
      <c r="B45" s="341" t="str">
        <f>IF('Master sheet'!$D$11="Hindi","गणित","Maths")</f>
        <v>गणित</v>
      </c>
      <c r="C45" s="386">
        <f>IFERROR(IF(AND(N38=""),"",VLOOKUP(N38,Marks,47,0)),"")</f>
        <v>9</v>
      </c>
      <c r="D45" s="386">
        <f>IFERROR(IF(AND(N38=""),"",VLOOKUP(N38,Marks,48,0)),"")</f>
        <v>6</v>
      </c>
      <c r="E45" s="386">
        <f>IFERROR(IF(AND(N38=""),"",VLOOKUP(N38,Marks,49,0)),"")</f>
        <v>25</v>
      </c>
      <c r="F45" s="85">
        <f>IFERROR(IF(AND(N38=""),"",VLOOKUP(N38,Marks,50,0)),"")</f>
        <v>40</v>
      </c>
      <c r="G45" s="386">
        <f>IFERROR(IF(AND(N38=""),"",VLOOKUP(N38,Marks,51,0)),"")</f>
        <v>4</v>
      </c>
      <c r="H45" s="386">
        <f>IFERROR(IF(AND(N38=""),"",VLOOKUP(N38,Marks,52,0)),"")</f>
        <v>12</v>
      </c>
      <c r="I45" s="85">
        <f>IFERROR(IF(AND(N38=""),"",VLOOKUP(N38,Marks,53,0)),"")</f>
        <v>16</v>
      </c>
      <c r="J45" s="84">
        <f>IFERROR(IF(AND(N38=""),"",VLOOKUP(N38,Marks,54,0)),"")</f>
        <v>56</v>
      </c>
      <c r="K45" s="386">
        <f>IFERROR(IF(AND(N38=""),"",VLOOKUP(N38,Marks,55,0)),"")</f>
        <v>44</v>
      </c>
      <c r="L45" s="386">
        <f>IFERROR(IF(AND(N38=""),"",VLOOKUP(N38,Marks,56,0)),"")</f>
        <v>15</v>
      </c>
      <c r="M45" s="85">
        <f>IFERROR(IF(AND(N38=""),"",VLOOKUP(N38,Marks,57,0)),"")</f>
        <v>59</v>
      </c>
      <c r="N45" s="84">
        <f>IFERROR(IF(AND(N38=""),"",VLOOKUP(N38,Marks,58,0)),"")</f>
        <v>115</v>
      </c>
      <c r="O45" s="95" t="str">
        <f>IFERROR(IF(AND(N38=""),"",VLOOKUP(N38,Marks,64,0)),"")</f>
        <v>C</v>
      </c>
      <c r="P45" s="237" t="str">
        <f>IFERROR(IF(AND(N38=""),"",VLOOKUP(N38,Marks,62,0)),"")</f>
        <v>P</v>
      </c>
      <c r="Q45" s="1005"/>
      <c r="R45" s="341" t="str">
        <f>IF('Master sheet'!$D$11="Hindi","गणित","Maths")</f>
        <v>गणित</v>
      </c>
      <c r="S45" s="386">
        <f>IFERROR(IF(AND(AD38=""),"",VLOOKUP(AD38,Marks,47,0)),"")</f>
        <v>9</v>
      </c>
      <c r="T45" s="386">
        <f>IFERROR(IF(AND(AD38=""),"",VLOOKUP(AD38,Marks,48,0)),"")</f>
        <v>6</v>
      </c>
      <c r="U45" s="386">
        <f>IFERROR(IF(AND(AD38=""),"",VLOOKUP(AD38,Marks,49,0)),"")</f>
        <v>26</v>
      </c>
      <c r="V45" s="85">
        <f>IFERROR(IF(AND(AD38=""),"",VLOOKUP(AD38,Marks,50,0)),"")</f>
        <v>41</v>
      </c>
      <c r="W45" s="386">
        <f>IFERROR(IF(AND(AD38=""),"",VLOOKUP(AD38,Marks,51,0)),"")</f>
        <v>5</v>
      </c>
      <c r="X45" s="386">
        <f>IFERROR(IF(AND(AD38=""),"",VLOOKUP(AD38,Marks,52,0)),"")</f>
        <v>10</v>
      </c>
      <c r="Y45" s="85">
        <f>IFERROR(IF(AND(AD38=""),"",VLOOKUP(AD38,Marks,53,0)),"")</f>
        <v>15</v>
      </c>
      <c r="Z45" s="84">
        <f>IFERROR(IF(AND(AD38=""),"",VLOOKUP(AD38,Marks,54,0)),"")</f>
        <v>56</v>
      </c>
      <c r="AA45" s="386">
        <f>IFERROR(IF(AND(AD38=""),"",VLOOKUP(AD38,Marks,55,0)),"")</f>
        <v>48</v>
      </c>
      <c r="AB45" s="386">
        <f>IFERROR(IF(AND(AD38=""),"",VLOOKUP(AD38,Marks,56,0)),"")</f>
        <v>15</v>
      </c>
      <c r="AC45" s="85">
        <f>IFERROR(IF(AND(AD38=""),"",VLOOKUP(AD38,Marks,57,0)),"")</f>
        <v>63</v>
      </c>
      <c r="AD45" s="84">
        <f>IFERROR(IF(AND(AD38=""),"",VLOOKUP(AD38,Marks,58,0)),"")</f>
        <v>119</v>
      </c>
      <c r="AE45" s="95" t="str">
        <f>IFERROR(IF(AND(AD38=""),"",VLOOKUP(AD38,Marks,64,0)),"")</f>
        <v>C</v>
      </c>
      <c r="AF45" s="237" t="str">
        <f>IFERROR(IF(AND(AD38=""),"",VLOOKUP(AD38,Marks,62,0)),"")</f>
        <v>P</v>
      </c>
    </row>
    <row r="46" spans="1:32" s="55" customFormat="1" ht="21" customHeight="1">
      <c r="A46" s="114">
        <f>IF(N38="","",A45+1)</f>
        <v>16</v>
      </c>
      <c r="B46" s="346" t="str">
        <f>IF('Master sheet'!$D$11="Hindi","पर्यावरण अध्ययन","EVS")</f>
        <v>पर्यावरण अध्ययन</v>
      </c>
      <c r="C46" s="386">
        <f>IFERROR(IF(AND(N38=""),"",VLOOKUP(N38,Marks,65,0)),"")</f>
        <v>9</v>
      </c>
      <c r="D46" s="386">
        <f>IFERROR(IF(AND(N38=""),"",VLOOKUP(N38,Marks,66,0)),"")</f>
        <v>7</v>
      </c>
      <c r="E46" s="386">
        <f>IFERROR(IF(AND(N38=""),"",VLOOKUP(N38,Marks,67,0)),"")</f>
        <v>23</v>
      </c>
      <c r="F46" s="85">
        <f>IFERROR(IF(AND(N38=""),"",VLOOKUP(N38,Marks,68,0)),"")</f>
        <v>39</v>
      </c>
      <c r="G46" s="386">
        <f>IFERROR(IF(AND(N38=""),"",VLOOKUP(N38,Marks,69,0)),"")</f>
        <v>5</v>
      </c>
      <c r="H46" s="386">
        <f>IFERROR(IF(AND(N38=""),"",VLOOKUP(N38,Marks,70,0)),"")</f>
        <v>10</v>
      </c>
      <c r="I46" s="85">
        <f>IFERROR(IF(AND(N38=""),"",VLOOKUP(N38,Marks,71,0)),"")</f>
        <v>15</v>
      </c>
      <c r="J46" s="84">
        <f>IFERROR(IF(AND(N38=""),"",VLOOKUP(N38,Marks,72,0)),"")</f>
        <v>54</v>
      </c>
      <c r="K46" s="386">
        <f>IFERROR(IF(AND(N38=""),"",VLOOKUP(N38,Marks,73,0)),"")</f>
        <v>45</v>
      </c>
      <c r="L46" s="386">
        <f>IFERROR(IF(AND(N38=""),"",VLOOKUP(N38,Marks,74,0)),"")</f>
        <v>16</v>
      </c>
      <c r="M46" s="85">
        <f>IFERROR(IF(AND(N38=""),"",VLOOKUP(N38,Marks,75,0)),"")</f>
        <v>61</v>
      </c>
      <c r="N46" s="84">
        <f>IFERROR(IF(AND(N38=""),"",VLOOKUP(N38,Marks,76,0)),"")</f>
        <v>115</v>
      </c>
      <c r="O46" s="95" t="str">
        <f>IFERROR(IF(AND(N38=""),"",VLOOKUP(N38,Marks,82,0)),"")</f>
        <v>C</v>
      </c>
      <c r="P46" s="237" t="str">
        <f>IFERROR(IF(AND(N38=""),"",VLOOKUP(N38,Marks,80,0)),"")</f>
        <v>P</v>
      </c>
      <c r="Q46" s="1005"/>
      <c r="R46" s="346" t="str">
        <f>IF('Master sheet'!$D$11="Hindi","पर्यावरण अध्ययन","EVS")</f>
        <v>पर्यावरण अध्ययन</v>
      </c>
      <c r="S46" s="386">
        <f>IFERROR(IF(AND(AD38=""),"",VLOOKUP(AD38,Marks,65,0)),"")</f>
        <v>9</v>
      </c>
      <c r="T46" s="386">
        <f>IFERROR(IF(AND(AD38=""),"",VLOOKUP(AD38,Marks,66,0)),"")</f>
        <v>7</v>
      </c>
      <c r="U46" s="386">
        <f>IFERROR(IF(AND(AD38=""),"",VLOOKUP(AD38,Marks,67,0)),"")</f>
        <v>25</v>
      </c>
      <c r="V46" s="85">
        <f>IFERROR(IF(AND(AD38=""),"",VLOOKUP(AD38,Marks,68,0)),"")</f>
        <v>41</v>
      </c>
      <c r="W46" s="386">
        <f>IFERROR(IF(AND(AD38=""),"",VLOOKUP(AD38,Marks,69,0)),"")</f>
        <v>4</v>
      </c>
      <c r="X46" s="386">
        <f>IFERROR(IF(AND(AD38=""),"",VLOOKUP(AD38,Marks,70,0)),"")</f>
        <v>11</v>
      </c>
      <c r="Y46" s="85">
        <f>IFERROR(IF(AND(AD38=""),"",VLOOKUP(AD38,Marks,71,0)),"")</f>
        <v>15</v>
      </c>
      <c r="Z46" s="84">
        <f>IFERROR(IF(AND(AD38=""),"",VLOOKUP(AD38,Marks,72,0)),"")</f>
        <v>56</v>
      </c>
      <c r="AA46" s="386">
        <f>IFERROR(IF(AND(AD38=""),"",VLOOKUP(AD38,Marks,73,0)),"")</f>
        <v>48</v>
      </c>
      <c r="AB46" s="386">
        <f>IFERROR(IF(AND(AD38=""),"",VLOOKUP(AD38,Marks,74,0)),"")</f>
        <v>16</v>
      </c>
      <c r="AC46" s="85">
        <f>IFERROR(IF(AND(AD38=""),"",VLOOKUP(AD38,Marks,75,0)),"")</f>
        <v>64</v>
      </c>
      <c r="AD46" s="84">
        <f>IFERROR(IF(AND(AD38=""),"",VLOOKUP(AD38,Marks,76,0)),"")</f>
        <v>120</v>
      </c>
      <c r="AE46" s="95" t="str">
        <f>IFERROR(IF(AND(AD38=""),"",VLOOKUP(AD38,Marks,82,0)),"")</f>
        <v>C</v>
      </c>
      <c r="AF46" s="237" t="str">
        <f>IFERROR(IF(AND(AD38=""),"",VLOOKUP(AD38,Marks,80,0)),"")</f>
        <v>P</v>
      </c>
    </row>
    <row r="47" spans="1:32" s="55" customFormat="1" ht="25.5" customHeight="1">
      <c r="A47" s="114">
        <f>IF(N38="","",A46+1)</f>
        <v>17</v>
      </c>
      <c r="B47" s="342" t="str">
        <f>IF('Master sheet'!$D$11="Hindi","कुल योग","Total")</f>
        <v>कुल योग</v>
      </c>
      <c r="C47" s="86">
        <f>IF(AND(N38=""),"",IF(AND(C43="",C44="",C45="",C46=""),"",SUM(C43:C46)))</f>
        <v>32</v>
      </c>
      <c r="D47" s="86">
        <f>IF(AND(N38=""),"",IF(AND(D43="",D44="",D45="",D46=""),"",SUM(D43:D46)))</f>
        <v>24</v>
      </c>
      <c r="E47" s="86">
        <f>IF(AND(N38=""),"",IF(AND(E43="",E44="",E45="",E46=""),"",SUM(E43:E46)))</f>
        <v>78</v>
      </c>
      <c r="F47" s="86">
        <f>IF(AND(N38=""),"",IF(AND(F43="",F44="",F45="",F46=""),"",SUM(F43:F46)))</f>
        <v>134</v>
      </c>
      <c r="G47" s="86">
        <f>IF(AND(N38=""),"",IF(AND(G43="",G44="",G45="",G46=""),"",SUM(G43:G46)))</f>
        <v>35</v>
      </c>
      <c r="H47" s="86">
        <f>IF(AND(N38=""),"",IF(AND(H43="",H44="",H45="",H46=""),"",SUM(H43:H46)))</f>
        <v>43</v>
      </c>
      <c r="I47" s="86">
        <f>IF(AND(N38=""),"",IF(AND(I43="",I44="",I45="",I46=""),"",SUM(I43:I46)))</f>
        <v>78</v>
      </c>
      <c r="J47" s="86">
        <f>IF(AND(N38=""),"",IF(AND(J43="",J44="",J45="",J46=""),"",SUM(J43:J46)))</f>
        <v>212</v>
      </c>
      <c r="K47" s="86">
        <f>IF(AND(N38=""),"",IF(AND(K43="",K44="",K45="",K46=""),"",SUM(K43:K46)))</f>
        <v>149</v>
      </c>
      <c r="L47" s="86">
        <f>IF(AND(N38=""),"",IF(AND(L43="",L44="",L45="",L46=""),"",SUM(L43:L46)))</f>
        <v>60</v>
      </c>
      <c r="M47" s="86">
        <f>IF(AND(N38=""),"",IF(AND(M43="",M44="",M45="",M46=""),"",SUM(M43:M46)))</f>
        <v>209</v>
      </c>
      <c r="N47" s="86">
        <f>IF(AND(N38=""),"",IF(AND(N43="",N44="",N45="",N46=""),"",SUM(N43:N46)))</f>
        <v>421</v>
      </c>
      <c r="O47" s="240" t="str">
        <f>IFERROR(IF(AND(N38=""),"",VLOOKUP(N38,Marks,128,0)),"")</f>
        <v>C</v>
      </c>
      <c r="P47" s="240"/>
      <c r="Q47" s="1005"/>
      <c r="R47" s="342" t="str">
        <f>IF('Master sheet'!$D$11="Hindi","कुल योग","Total")</f>
        <v>कुल योग</v>
      </c>
      <c r="S47" s="86">
        <f>IF(AND(AD38=""),"",IF(AND(S43="",S44="",S45="",S46=""),"",SUM(S43:S46)))</f>
        <v>32</v>
      </c>
      <c r="T47" s="86">
        <f>IF(AND(AD38=""),"",IF(AND(T43="",T44="",T45="",T46=""),"",SUM(T43:T46)))</f>
        <v>16</v>
      </c>
      <c r="U47" s="86">
        <f>IF(AND(AD38=""),"",IF(AND(U43="",U44="",U45="",U46=""),"",SUM(U43:U46)))</f>
        <v>79</v>
      </c>
      <c r="V47" s="86">
        <f>IF(AND(AD38=""),"",IF(AND(V43="",V44="",V45="",V46=""),"",SUM(V43:V46)))</f>
        <v>127</v>
      </c>
      <c r="W47" s="86">
        <f>IF(AND(AD38=""),"",IF(AND(W43="",W44="",W45="",W46=""),"",SUM(W43:W46)))</f>
        <v>38</v>
      </c>
      <c r="X47" s="86">
        <f>IF(AND(AD38=""),"",IF(AND(X43="",X44="",X45="",X46=""),"",SUM(X43:X46)))</f>
        <v>41</v>
      </c>
      <c r="Y47" s="86">
        <f>IF(AND(AD38=""),"",IF(AND(Y43="",Y44="",Y45="",Y46=""),"",SUM(Y43:Y46)))</f>
        <v>79</v>
      </c>
      <c r="Z47" s="86">
        <f>IF(AND(AD38=""),"",IF(AND(Z43="",Z44="",Z45="",Z46=""),"",SUM(Z43:Z46)))</f>
        <v>206</v>
      </c>
      <c r="AA47" s="86">
        <f>IF(AND(AD38=""),"",IF(AND(AA43="",AA44="",AA45="",AA46=""),"",SUM(AA43:AA46)))</f>
        <v>158</v>
      </c>
      <c r="AB47" s="86">
        <f>IF(AND(AD38=""),"",IF(AND(AB43="",AB44="",AB45="",AB46=""),"",SUM(AB43:AB46)))</f>
        <v>48</v>
      </c>
      <c r="AC47" s="86">
        <f>IF(AND(AD38=""),"",IF(AND(AC43="",AC44="",AC45="",AC46=""),"",SUM(AC43:AC46)))</f>
        <v>206</v>
      </c>
      <c r="AD47" s="86">
        <f>IF(AND(AD38=""),"",IF(AND(AD43="",AD44="",AD45="",AD46=""),"",SUM(AD43:AD46)))</f>
        <v>412</v>
      </c>
      <c r="AE47" s="240" t="str">
        <f>IFERROR(IF(AND(AD38=""),"",VLOOKUP(AD38,Marks,128,0)),"")</f>
        <v>C</v>
      </c>
      <c r="AF47" s="240"/>
    </row>
    <row r="48" spans="1:32" s="55" customFormat="1" ht="9" customHeight="1">
      <c r="A48" s="114">
        <f>IF(N38="","",A47+1)</f>
        <v>18</v>
      </c>
      <c r="B48" s="984"/>
      <c r="C48" s="984"/>
      <c r="D48" s="984"/>
      <c r="E48" s="984"/>
      <c r="F48" s="984"/>
      <c r="G48" s="984"/>
      <c r="H48" s="984"/>
      <c r="I48" s="984"/>
      <c r="J48" s="984"/>
      <c r="K48" s="984"/>
      <c r="L48" s="984"/>
      <c r="M48" s="984"/>
      <c r="N48" s="984"/>
      <c r="O48" s="984"/>
      <c r="P48" s="984"/>
      <c r="Q48" s="1005"/>
      <c r="R48" s="984"/>
      <c r="S48" s="984"/>
      <c r="T48" s="984"/>
      <c r="U48" s="984"/>
      <c r="V48" s="984"/>
      <c r="W48" s="984"/>
      <c r="X48" s="984"/>
      <c r="Y48" s="984"/>
      <c r="Z48" s="984"/>
      <c r="AA48" s="984"/>
      <c r="AB48" s="984"/>
      <c r="AC48" s="984"/>
      <c r="AD48" s="984"/>
      <c r="AE48" s="984"/>
      <c r="AF48" s="984"/>
    </row>
    <row r="49" spans="1:32" s="55" customFormat="1" ht="18.95" customHeight="1">
      <c r="A49" s="114">
        <f>IF(N38="","",A48+1)</f>
        <v>19</v>
      </c>
      <c r="B49" s="946" t="str">
        <f>IF('Master sheet'!$D$11="Hindi","अतिरिक्त विषय ","Extra Subject")</f>
        <v xml:space="preserve">अतिरिक्त विषय </v>
      </c>
      <c r="C49" s="946"/>
      <c r="D49" s="946"/>
      <c r="E49" s="946"/>
      <c r="F49" s="946"/>
      <c r="G49" s="946"/>
      <c r="H49" s="946"/>
      <c r="I49" s="946"/>
      <c r="J49" s="946"/>
      <c r="K49" s="946"/>
      <c r="L49" s="946"/>
      <c r="M49" s="946"/>
      <c r="N49" s="946"/>
      <c r="O49" s="946"/>
      <c r="P49" s="946"/>
      <c r="Q49" s="1005"/>
      <c r="R49" s="946" t="str">
        <f>IF('Master sheet'!$D$11="Hindi","अतिरिक्त विषय ","Extra Subject")</f>
        <v xml:space="preserve">अतिरिक्त विषय </v>
      </c>
      <c r="S49" s="946"/>
      <c r="T49" s="946"/>
      <c r="U49" s="946"/>
      <c r="V49" s="946"/>
      <c r="W49" s="946"/>
      <c r="X49" s="946"/>
      <c r="Y49" s="946"/>
      <c r="Z49" s="946"/>
      <c r="AA49" s="946"/>
      <c r="AB49" s="946"/>
      <c r="AC49" s="946"/>
      <c r="AD49" s="946"/>
      <c r="AE49" s="946"/>
      <c r="AF49" s="946"/>
    </row>
    <row r="50" spans="1:32" s="55" customFormat="1" ht="18.95" customHeight="1">
      <c r="A50" s="114">
        <f>IF(N38="","",A49+1)</f>
        <v>20</v>
      </c>
      <c r="B50" s="403" t="str">
        <f>IF('Master sheet'!$D$11="Hindi","विषय","Subject")</f>
        <v>विषय</v>
      </c>
      <c r="C50" s="947" t="str">
        <f>IF('Master sheet'!$D$11="Hindi","पूर्णांक","M.M.")</f>
        <v>पूर्णांक</v>
      </c>
      <c r="D50" s="948"/>
      <c r="E50" s="947" t="str">
        <f>IF('Master sheet'!$D$11="Hindi","प्राप्तांक","Ob.M.")</f>
        <v>प्राप्तांक</v>
      </c>
      <c r="F50" s="948"/>
      <c r="G50" s="947" t="str">
        <f>IF('Master sheet'!$D$11="Hindi","ग्रेड","Grade")</f>
        <v>ग्रेड</v>
      </c>
      <c r="H50" s="948"/>
      <c r="I50" s="947" t="str">
        <f>IF('Master sheet'!$D$11="Hindi","विषय","Subject")</f>
        <v>विषय</v>
      </c>
      <c r="J50" s="948"/>
      <c r="K50" s="947" t="str">
        <f>IF('Master sheet'!$D$11="Hindi","पूर्णांक","M.M.")</f>
        <v>पूर्णांक</v>
      </c>
      <c r="L50" s="948"/>
      <c r="M50" s="947" t="str">
        <f>IF('Master sheet'!$D$11="Hindi","प्राप्तांक","Ob.M.")</f>
        <v>प्राप्तांक</v>
      </c>
      <c r="N50" s="948"/>
      <c r="O50" s="947" t="str">
        <f>IF('Master sheet'!$D$11="Hindi","ग्रेड","Grade")</f>
        <v>ग्रेड</v>
      </c>
      <c r="P50" s="948"/>
      <c r="Q50" s="1005"/>
      <c r="R50" s="403" t="str">
        <f>IF('Master sheet'!$D$11="Hindi","विषय","Subject")</f>
        <v>विषय</v>
      </c>
      <c r="S50" s="947" t="str">
        <f>IF('Master sheet'!$D$11="Hindi","पूर्णांक","M.M.")</f>
        <v>पूर्णांक</v>
      </c>
      <c r="T50" s="948"/>
      <c r="U50" s="947" t="str">
        <f>IF('Master sheet'!$D$11="Hindi","प्राप्तांक","Ob.M.")</f>
        <v>प्राप्तांक</v>
      </c>
      <c r="V50" s="948"/>
      <c r="W50" s="947" t="str">
        <f>IF('Master sheet'!$D$11="Hindi","ग्रेड","Grade")</f>
        <v>ग्रेड</v>
      </c>
      <c r="X50" s="948"/>
      <c r="Y50" s="947" t="str">
        <f>IF('Master sheet'!$D$11="Hindi","विषय","Subject")</f>
        <v>विषय</v>
      </c>
      <c r="Z50" s="948"/>
      <c r="AA50" s="947" t="str">
        <f>IF('Master sheet'!$D$11="Hindi","पूर्णांक","M.M.")</f>
        <v>पूर्णांक</v>
      </c>
      <c r="AB50" s="948"/>
      <c r="AC50" s="947" t="str">
        <f>IF('Master sheet'!$D$11="Hindi","प्राप्तांक","Ob.M.")</f>
        <v>प्राप्तांक</v>
      </c>
      <c r="AD50" s="948"/>
      <c r="AE50" s="947" t="str">
        <f>IF('Master sheet'!$D$11="Hindi","ग्रेड","Grade")</f>
        <v>ग्रेड</v>
      </c>
      <c r="AF50" s="948"/>
    </row>
    <row r="51" spans="1:32" s="55" customFormat="1" ht="22.5" customHeight="1">
      <c r="A51" s="114">
        <f>IF(N38="","",A50+1)</f>
        <v>21</v>
      </c>
      <c r="B51" s="342" t="str">
        <f>IF(AND(N38=""),"",'Result Sheet'!$DJ$4)</f>
        <v/>
      </c>
      <c r="C51" s="965">
        <f>IF(AND(N38=""),"",'Result Sheet'!$DL$7)</f>
        <v>100</v>
      </c>
      <c r="D51" s="965"/>
      <c r="E51" s="944" t="str">
        <f>IFERROR(IF(AND(N38=""),"",VLOOKUP(N38,Marks,115,0)),"")</f>
        <v/>
      </c>
      <c r="F51" s="944"/>
      <c r="G51" s="945" t="str">
        <f>IFERROR(IF(AND(N38=""),"",VLOOKUP(N38,Marks,116,0)),"")</f>
        <v/>
      </c>
      <c r="H51" s="945"/>
      <c r="I51" s="965" t="str">
        <f>IF(AND(N38=""),"",'Result Sheet'!$DN$4)</f>
        <v/>
      </c>
      <c r="J51" s="965"/>
      <c r="K51" s="965">
        <f>IF(AND(N38=""),"",'Result Sheet'!$DP$7)</f>
        <v>100</v>
      </c>
      <c r="L51" s="965"/>
      <c r="M51" s="944" t="str">
        <f>IFERROR(IF(AND(N38=""),"",VLOOKUP(N38,Marks,119,0)),"")</f>
        <v/>
      </c>
      <c r="N51" s="944"/>
      <c r="O51" s="945" t="str">
        <f>IFERROR(IF(AND(N38=""),"",VLOOKUP(N38,Marks,120,0)),"")</f>
        <v/>
      </c>
      <c r="P51" s="945"/>
      <c r="Q51" s="1005"/>
      <c r="R51" s="342" t="str">
        <f>IF(AND(AD38=""),"",'Result Sheet'!$DJ$4)</f>
        <v/>
      </c>
      <c r="S51" s="965">
        <f>IF(AND(AD38=""),"",'Result Sheet'!$DL$7)</f>
        <v>100</v>
      </c>
      <c r="T51" s="965"/>
      <c r="U51" s="944" t="str">
        <f>IFERROR(IF(AND(AD38=""),"",VLOOKUP(AD38,Marks,115,0)),"")</f>
        <v/>
      </c>
      <c r="V51" s="944"/>
      <c r="W51" s="945" t="str">
        <f>IFERROR(IF(AND(AD38=""),"",VLOOKUP(AD38,Marks,116,0)),"")</f>
        <v/>
      </c>
      <c r="X51" s="945"/>
      <c r="Y51" s="965" t="str">
        <f>IF(AND(AD38=""),"",'Result Sheet'!$DN$4)</f>
        <v/>
      </c>
      <c r="Z51" s="965"/>
      <c r="AA51" s="965">
        <f>IF(AND(AD38=""),"",'Result Sheet'!$DP$7)</f>
        <v>100</v>
      </c>
      <c r="AB51" s="965"/>
      <c r="AC51" s="944" t="str">
        <f>IFERROR(IF(AND(AD38=""),"",VLOOKUP(AD38,Marks,119,0)),"")</f>
        <v/>
      </c>
      <c r="AD51" s="944"/>
      <c r="AE51" s="945" t="str">
        <f>IFERROR(IF(AND(AD38=""),"",VLOOKUP(AD38,Marks,120,0)),"")</f>
        <v/>
      </c>
      <c r="AF51" s="945"/>
    </row>
    <row r="52" spans="1:32" s="55" customFormat="1" ht="22.5" customHeight="1">
      <c r="A52" s="114">
        <f>IF(N38="","",A51+1)</f>
        <v>22</v>
      </c>
      <c r="B52" s="949" t="str">
        <f>IF('Master sheet'!$D$11="Hindi","विषय","Subject")</f>
        <v>विषय</v>
      </c>
      <c r="C52" s="949"/>
      <c r="D52" s="950" t="str">
        <f>IF('Master sheet'!$D$11="Hindi","प्राप्तांक","Marks ")</f>
        <v>प्राप्तांक</v>
      </c>
      <c r="E52" s="951"/>
      <c r="F52" s="344" t="str">
        <f>IF('Master sheet'!$D$11="Hindi","ग्रेड","Grade")</f>
        <v>ग्रेड</v>
      </c>
      <c r="G52" s="949" t="str">
        <f>IF('Master sheet'!$D$11="Hindi","विषय","Subject")</f>
        <v>विषय</v>
      </c>
      <c r="H52" s="949"/>
      <c r="I52" s="950" t="str">
        <f>IF('Master sheet'!$D$11="Hindi","प्राप्तांक","Marks")</f>
        <v>प्राप्तांक</v>
      </c>
      <c r="J52" s="951"/>
      <c r="K52" s="344" t="str">
        <f>IF('Master sheet'!$D$11="Hindi","ग्रेड","Grade")</f>
        <v>ग्रेड</v>
      </c>
      <c r="L52" s="949" t="str">
        <f>IF('Master sheet'!$D$11="Hindi","विषय","Subject")</f>
        <v>विषय</v>
      </c>
      <c r="M52" s="949"/>
      <c r="N52" s="950" t="str">
        <f>IF('Master sheet'!$D$11="Hindi","प्राप्तांक","Marks")</f>
        <v>प्राप्तांक</v>
      </c>
      <c r="O52" s="951"/>
      <c r="P52" s="412" t="str">
        <f>IF('Master sheet'!$D$11="Hindi","ग्रेड","Grade")</f>
        <v>ग्रेड</v>
      </c>
      <c r="Q52" s="1005"/>
      <c r="R52" s="949" t="str">
        <f>IF('Master sheet'!$D$11="Hindi","विषय","Subject")</f>
        <v>विषय</v>
      </c>
      <c r="S52" s="949"/>
      <c r="T52" s="950" t="str">
        <f>IF('Master sheet'!$D$11="Hindi","प्राप्तांक","Marks ")</f>
        <v>प्राप्तांक</v>
      </c>
      <c r="U52" s="951"/>
      <c r="V52" s="344" t="str">
        <f>IF('Master sheet'!$D$11="Hindi","ग्रेड","Grade")</f>
        <v>ग्रेड</v>
      </c>
      <c r="W52" s="949" t="str">
        <f>IF('Master sheet'!$D$11="Hindi","विषय","Subject")</f>
        <v>विषय</v>
      </c>
      <c r="X52" s="949"/>
      <c r="Y52" s="950" t="str">
        <f>IF('Master sheet'!$D$11="Hindi","प्राप्तांक","Marks")</f>
        <v>प्राप्तांक</v>
      </c>
      <c r="Z52" s="951"/>
      <c r="AA52" s="344" t="str">
        <f>IF('Master sheet'!$D$11="Hindi","ग्रेड","Grade")</f>
        <v>ग्रेड</v>
      </c>
      <c r="AB52" s="949" t="str">
        <f>IF('Master sheet'!$D$11="Hindi","विषय","Subject")</f>
        <v>विषय</v>
      </c>
      <c r="AC52" s="949"/>
      <c r="AD52" s="950" t="str">
        <f>IF('Master sheet'!$D$11="Hindi","प्राप्तांक","Marks")</f>
        <v>प्राप्तांक</v>
      </c>
      <c r="AE52" s="951"/>
      <c r="AF52" s="412" t="str">
        <f>IF('Master sheet'!$D$11="Hindi","ग्रेड","Grade")</f>
        <v>ग्रेड</v>
      </c>
    </row>
    <row r="53" spans="1:32" s="55" customFormat="1" ht="21.75" customHeight="1">
      <c r="A53" s="114">
        <f>IF(N38="","",A52+1)</f>
        <v>23</v>
      </c>
      <c r="B53" s="952" t="str">
        <f>IF('Master sheet'!$D$11="Hindi","कार्यानुभव","WORK EXP.")</f>
        <v>कार्यानुभव</v>
      </c>
      <c r="C53" s="953"/>
      <c r="D53" s="953"/>
      <c r="E53" s="85">
        <f>IFERROR(IF(AND(N38=""),"",VLOOKUP(N38,Marks,88,0)),"")</f>
        <v>81</v>
      </c>
      <c r="F53" s="95" t="str">
        <f>IFERROR(IF(AND(N38=""),"",VLOOKUP(N38,Marks,92,0)),"")</f>
        <v>A</v>
      </c>
      <c r="G53" s="952" t="str">
        <f>IF('Master sheet'!$D$11="Hindi","कला शिक्षा","ART EDU.")</f>
        <v>कला शिक्षा</v>
      </c>
      <c r="H53" s="953"/>
      <c r="I53" s="953"/>
      <c r="J53" s="85">
        <f>IFERROR(IF(AND(N38=""),"",VLOOKUP(N38,Marks,98,0)),"")</f>
        <v>78</v>
      </c>
      <c r="K53" s="95" t="str">
        <f>IFERROR(IF(AND(N38=""),"",VLOOKUP(N38,Marks,102,0)),"")</f>
        <v>A</v>
      </c>
      <c r="L53" s="954" t="str">
        <f>IF('Master sheet'!$D$11="Hindi","स्वा. एवं शा. शिक्षा","HE.&amp;PH. EDU.")</f>
        <v>स्वा. एवं शा. शिक्षा</v>
      </c>
      <c r="M53" s="955"/>
      <c r="N53" s="955"/>
      <c r="O53" s="85">
        <f>IFERROR(IF(AND(N38=""),"",VLOOKUP(N38,Marks,108,0)),"")</f>
        <v>77</v>
      </c>
      <c r="P53" s="95" t="str">
        <f>IFERROR(IF(AND(N38=""),"",VLOOKUP(N38,Marks,112,0)),"")</f>
        <v>A</v>
      </c>
      <c r="Q53" s="1005"/>
      <c r="R53" s="952" t="str">
        <f>IF('Master sheet'!$D$11="Hindi","कार्यानुभव","WORK EXP.")</f>
        <v>कार्यानुभव</v>
      </c>
      <c r="S53" s="953"/>
      <c r="T53" s="953"/>
      <c r="U53" s="85">
        <f>IFERROR(IF(AND(AD38=""),"",VLOOKUP(AD38,Marks,88,0)),"")</f>
        <v>85</v>
      </c>
      <c r="V53" s="95" t="str">
        <f>IFERROR(IF(AND(AD38=""),"",VLOOKUP(AD38,Marks,92,0)),"")</f>
        <v>A</v>
      </c>
      <c r="W53" s="952" t="str">
        <f>IF('Master sheet'!$D$11="Hindi","कला शिक्षा","ART EDU.")</f>
        <v>कला शिक्षा</v>
      </c>
      <c r="X53" s="953"/>
      <c r="Y53" s="953"/>
      <c r="Z53" s="85">
        <f>IFERROR(IF(AND(AD38=""),"",VLOOKUP(AD38,Marks,98,0)),"")</f>
        <v>77</v>
      </c>
      <c r="AA53" s="95" t="str">
        <f>IFERROR(IF(AND(AD38=""),"",VLOOKUP(AD38,Marks,102,0)),"")</f>
        <v>A</v>
      </c>
      <c r="AB53" s="954" t="str">
        <f>IF('Master sheet'!$D$11="Hindi","स्वा. एवं शा. शिक्षा","HE.&amp;PH. EDU.")</f>
        <v>स्वा. एवं शा. शिक्षा</v>
      </c>
      <c r="AC53" s="955"/>
      <c r="AD53" s="955"/>
      <c r="AE53" s="85">
        <f>IFERROR(IF(AND(AD38=""),"",VLOOKUP(AD38,Marks,108,0)),"")</f>
        <v>78</v>
      </c>
      <c r="AF53" s="95" t="str">
        <f>IFERROR(IF(AND(AD38=""),"",VLOOKUP(AD38,Marks,112,0)),"")</f>
        <v>A</v>
      </c>
    </row>
    <row r="54" spans="1:32" s="55" customFormat="1" ht="21" customHeight="1">
      <c r="A54" s="114">
        <f>IF(N38="","",A53+1)</f>
        <v>24</v>
      </c>
      <c r="B54" s="956" t="str">
        <f>IF('Master sheet'!$D$11="Hindi","कुल कार्य दिवस :-","Total Meeting :-")</f>
        <v>कुल कार्य दिवस :-</v>
      </c>
      <c r="C54" s="956"/>
      <c r="D54" s="956"/>
      <c r="E54" s="957">
        <f>IFERROR(IF(AND(N38=""),"",VLOOKUP(N38,Marks,126,0)),"")</f>
        <v>220</v>
      </c>
      <c r="F54" s="957"/>
      <c r="G54" s="957"/>
      <c r="H54" s="957"/>
      <c r="I54" s="956" t="str">
        <f>IF('Master sheet'!$D$11="Hindi","कुल उपस्थिति :-","Total Attendance :-")</f>
        <v>कुल उपस्थिति :-</v>
      </c>
      <c r="J54" s="956"/>
      <c r="K54" s="956"/>
      <c r="L54" s="956"/>
      <c r="M54" s="958">
        <f>IFERROR(IF(AND(N38=""),"",VLOOKUP(N38,Marks,127,0)),"")</f>
        <v>200</v>
      </c>
      <c r="N54" s="958"/>
      <c r="O54" s="958"/>
      <c r="P54" s="958"/>
      <c r="Q54" s="1005"/>
      <c r="R54" s="956" t="str">
        <f>IF('Master sheet'!$D$11="Hindi","कुल कार्य दिवस :-","Total Meeting :-")</f>
        <v>कुल कार्य दिवस :-</v>
      </c>
      <c r="S54" s="956"/>
      <c r="T54" s="956"/>
      <c r="U54" s="957">
        <f>IFERROR(IF(AND(AD38=""),"",VLOOKUP(AD38,Marks,126,0)),"")</f>
        <v>220</v>
      </c>
      <c r="V54" s="957"/>
      <c r="W54" s="957"/>
      <c r="X54" s="957"/>
      <c r="Y54" s="956" t="str">
        <f>IF('Master sheet'!$D$11="Hindi","कुल उपस्थिति :-","Total Attendance :-")</f>
        <v>कुल उपस्थिति :-</v>
      </c>
      <c r="Z54" s="956"/>
      <c r="AA54" s="956"/>
      <c r="AB54" s="956"/>
      <c r="AC54" s="958">
        <f>IFERROR(IF(AND(AD38=""),"",VLOOKUP(AD38,Marks,127,0)),"")</f>
        <v>204</v>
      </c>
      <c r="AD54" s="958"/>
      <c r="AE54" s="958"/>
      <c r="AF54" s="958"/>
    </row>
    <row r="55" spans="1:32" s="55" customFormat="1" ht="21" customHeight="1">
      <c r="A55" s="114">
        <f>IF(N38="","",A54+1)</f>
        <v>25</v>
      </c>
      <c r="B55" s="956" t="str">
        <f>IF('Master sheet'!$D$11="Hindi","परिणाम :-","Result :-")</f>
        <v>परिणाम :-</v>
      </c>
      <c r="C55" s="956"/>
      <c r="D55" s="956"/>
      <c r="E55" s="959" t="str">
        <f>IFERROR(IF(AND(N38=""),"",VLOOKUP(N38,Marks,125,0)),"")</f>
        <v>Promoted</v>
      </c>
      <c r="F55" s="959"/>
      <c r="G55" s="959"/>
      <c r="H55" s="959"/>
      <c r="I55" s="956" t="str">
        <f>IF('Master sheet'!$D$11="Hindi","परिणाम प्रतिशत में :-","Result in Percentage :-")</f>
        <v>परिणाम प्रतिशत में :-</v>
      </c>
      <c r="J55" s="956"/>
      <c r="K55" s="956"/>
      <c r="L55" s="956"/>
      <c r="M55" s="960">
        <f>IFERROR(IF(AND(N38=""),"",VLOOKUP(N38,Marks,122,0)),"")</f>
        <v>60.142857142857146</v>
      </c>
      <c r="N55" s="960"/>
      <c r="O55" s="960"/>
      <c r="P55" s="960"/>
      <c r="Q55" s="1005"/>
      <c r="R55" s="956" t="str">
        <f>IF('Master sheet'!$D$11="Hindi","परिणाम :-","Result :-")</f>
        <v>परिणाम :-</v>
      </c>
      <c r="S55" s="956"/>
      <c r="T55" s="956"/>
      <c r="U55" s="959" t="str">
        <f>IFERROR(IF(AND(AD38=""),"",VLOOKUP(AD38,Marks,125,0)),"")</f>
        <v>Promoted</v>
      </c>
      <c r="V55" s="959"/>
      <c r="W55" s="959"/>
      <c r="X55" s="959"/>
      <c r="Y55" s="956" t="str">
        <f>IF('Master sheet'!$D$11="Hindi","परिणाम प्रतिशत में :-","Result in Percentage :-")</f>
        <v>परिणाम प्रतिशत में :-</v>
      </c>
      <c r="Z55" s="956"/>
      <c r="AA55" s="956"/>
      <c r="AB55" s="956"/>
      <c r="AC55" s="960">
        <f>IFERROR(IF(AND(AD38=""),"",VLOOKUP(AD38,Marks,122,0)),"")</f>
        <v>58.857142857142854</v>
      </c>
      <c r="AD55" s="960"/>
      <c r="AE55" s="960"/>
      <c r="AF55" s="960"/>
    </row>
    <row r="56" spans="1:32" s="55" customFormat="1" ht="21" customHeight="1">
      <c r="A56" s="114">
        <f>IF(N38="","",A55+1)</f>
        <v>26</v>
      </c>
      <c r="B56" s="956" t="str">
        <f>IF('Master sheet'!$D$11="Hindi","श्रेणी / ग्रेड :-","Division / Grade :-")</f>
        <v>श्रेणी / ग्रेड :-</v>
      </c>
      <c r="C56" s="956"/>
      <c r="D56" s="956"/>
      <c r="E56" s="238" t="str">
        <f>IFERROR(IF(AND(N38=""),"",VLOOKUP(N38,Marks,123,0)),"")</f>
        <v>I</v>
      </c>
      <c r="F56" s="239" t="s">
        <v>130</v>
      </c>
      <c r="G56" s="961" t="str">
        <f>IFERROR(IF(AND(N38=""),"",VLOOKUP(N38,Marks,128,0)),"")</f>
        <v>C</v>
      </c>
      <c r="H56" s="961"/>
      <c r="I56" s="956" t="str">
        <f>IF('Master sheet'!$D$11="Hindi","कक्षा में स्थान :-","Position in the Class :-")</f>
        <v>कक्षा में स्थान :-</v>
      </c>
      <c r="J56" s="956"/>
      <c r="K56" s="956"/>
      <c r="L56" s="956"/>
      <c r="M56" s="962">
        <f>IFERROR(IF(AND(N38=""),"",VLOOKUP(N38,Marks,124,0)),"")</f>
        <v>1.9999999999999964</v>
      </c>
      <c r="N56" s="962"/>
      <c r="O56" s="962"/>
      <c r="P56" s="962"/>
      <c r="Q56" s="1005"/>
      <c r="R56" s="956" t="str">
        <f>IF('Master sheet'!$D$11="Hindi","श्रेणी / ग्रेड :-","Division / Grade :-")</f>
        <v>श्रेणी / ग्रेड :-</v>
      </c>
      <c r="S56" s="956"/>
      <c r="T56" s="956"/>
      <c r="U56" s="238" t="str">
        <f>IFERROR(IF(AND(AD38=""),"",VLOOKUP(AD38,Marks,123,0)),"")</f>
        <v>II</v>
      </c>
      <c r="V56" s="239" t="s">
        <v>130</v>
      </c>
      <c r="W56" s="961" t="str">
        <f>IFERROR(IF(AND(AD38=""),"",VLOOKUP(AD38,Marks,128,0)),"")</f>
        <v>C</v>
      </c>
      <c r="X56" s="961"/>
      <c r="Y56" s="956" t="str">
        <f>IF('Master sheet'!$D$11="Hindi","कक्षा में स्थान :-","Position in the Class :-")</f>
        <v>कक्षा में स्थान :-</v>
      </c>
      <c r="Z56" s="956"/>
      <c r="AA56" s="956"/>
      <c r="AB56" s="956"/>
      <c r="AC56" s="962">
        <f>IFERROR(IF(AND(AD38=""),"",VLOOKUP(AD38,Marks,124,0)),"")</f>
        <v>3.9999999999999964</v>
      </c>
      <c r="AD56" s="962"/>
      <c r="AE56" s="962"/>
      <c r="AF56" s="962"/>
    </row>
    <row r="57" spans="1:32" s="55" customFormat="1" ht="21" customHeight="1">
      <c r="A57" s="114">
        <f>IF(N38="","",A56+1)</f>
        <v>27</v>
      </c>
      <c r="B57" s="963" t="str">
        <f>IF('Master sheet'!$D$11="Hindi","परीक्षा परिणाम घोषणा दिनांक :-","Result Declaration Date :-")</f>
        <v>परीक्षा परिणाम घोषणा दिनांक :-</v>
      </c>
      <c r="C57" s="963"/>
      <c r="D57" s="963"/>
      <c r="E57" s="964">
        <f>IFERROR(IF(AND(N38=""),"",'Master sheet'!$D$10),"")</f>
        <v>45419</v>
      </c>
      <c r="F57" s="964"/>
      <c r="G57" s="964"/>
      <c r="H57" s="409"/>
      <c r="I57" s="87"/>
      <c r="J57" s="87"/>
      <c r="K57" s="56"/>
      <c r="L57" s="87"/>
      <c r="M57" s="87"/>
      <c r="N57" s="87"/>
      <c r="O57" s="87"/>
      <c r="P57" s="87"/>
      <c r="Q57" s="1005"/>
      <c r="R57" s="963" t="str">
        <f>IF('Master sheet'!$D$11="Hindi","परीक्षा परिणाम घोषणा दिनांक :-","Result Declaration Date :-")</f>
        <v>परीक्षा परिणाम घोषणा दिनांक :-</v>
      </c>
      <c r="S57" s="963"/>
      <c r="T57" s="963"/>
      <c r="U57" s="964">
        <f>IFERROR(IF(AND(AD38=""),"",'Master sheet'!$D$10),"")</f>
        <v>45419</v>
      </c>
      <c r="V57" s="964"/>
      <c r="W57" s="964"/>
      <c r="X57" s="409"/>
      <c r="Y57" s="87"/>
      <c r="Z57" s="87"/>
      <c r="AA57" s="56"/>
      <c r="AB57" s="87"/>
      <c r="AC57" s="87"/>
      <c r="AD57" s="87"/>
      <c r="AE57" s="87"/>
      <c r="AF57" s="87"/>
    </row>
    <row r="58" spans="1:32" s="55" customFormat="1" ht="39" customHeight="1">
      <c r="A58" s="114">
        <f>IF(N38="","",A57+1)</f>
        <v>28</v>
      </c>
      <c r="B58" s="975" t="str">
        <f>IF(AND(N38=""),"",IF(AND(C35=3),CONCATENATE("( ",UPPER('Master sheet'!$H$10)," )"),IF(AND(C35=4),CONCATENATE("( ",UPPER('Master sheet'!$H$18)," )"),"")))</f>
        <v>( ABHIMANYU SINGH )</v>
      </c>
      <c r="C58" s="975"/>
      <c r="D58" s="975"/>
      <c r="E58" s="975"/>
      <c r="F58" s="976" t="str">
        <f>IF(AND(N38=""),"",CONCATENATE("(",'Master sheet'!$D$14," )"))</f>
        <v>(Suresh Chand )</v>
      </c>
      <c r="G58" s="976"/>
      <c r="H58" s="976"/>
      <c r="I58" s="976"/>
      <c r="J58" s="976"/>
      <c r="K58" s="976" t="str">
        <f>IF(AND(N38=""),"",CONCATENATE("(",'Master sheet'!$D$12," )"))</f>
        <v>(USHA PALIYA )</v>
      </c>
      <c r="L58" s="976"/>
      <c r="M58" s="976"/>
      <c r="N58" s="976"/>
      <c r="O58" s="976"/>
      <c r="P58" s="976"/>
      <c r="Q58" s="1005"/>
      <c r="R58" s="975" t="str">
        <f>IF(AND(AD38=""),"",IF(AND(S35=3),CONCATENATE("( ",UPPER('Master sheet'!$H$10)," )"),IF(AND(S35=4),CONCATENATE("( ",UPPER('Master sheet'!$H$18)," )"),"")))</f>
        <v>( ABHIMANYU SINGH )</v>
      </c>
      <c r="S58" s="975"/>
      <c r="T58" s="975"/>
      <c r="U58" s="975"/>
      <c r="V58" s="976" t="str">
        <f>IF(AND(AD38=""),"",CONCATENATE("(",'Master sheet'!$D$14," )"))</f>
        <v>(Suresh Chand )</v>
      </c>
      <c r="W58" s="976"/>
      <c r="X58" s="976"/>
      <c r="Y58" s="976"/>
      <c r="Z58" s="976"/>
      <c r="AA58" s="976" t="str">
        <f>IF(AND(AD38=""),"",CONCATENATE("(",'Master sheet'!$D$12," )"))</f>
        <v>(USHA PALIYA )</v>
      </c>
      <c r="AB58" s="976"/>
      <c r="AC58" s="976"/>
      <c r="AD58" s="976"/>
      <c r="AE58" s="976"/>
      <c r="AF58" s="976"/>
    </row>
    <row r="59" spans="1:32" s="55" customFormat="1" ht="21" customHeight="1">
      <c r="A59" s="114">
        <f>IF(N38="","",A58+1)</f>
        <v>29</v>
      </c>
      <c r="B59" s="974" t="str">
        <f>IF('Master sheet'!$D$11="Hindi","हस्ताक्षर कक्षाध्यापक","Signature of the class teacher")</f>
        <v>हस्ताक्षर कक्षाध्यापक</v>
      </c>
      <c r="C59" s="974"/>
      <c r="D59" s="974"/>
      <c r="E59" s="974"/>
      <c r="F59" s="974" t="str">
        <f>IF('Master sheet'!$D$11="Hindi","हस्ताक्षर परीक्षा प्रभारी","Signature of the exam. Incharge")</f>
        <v>हस्ताक्षर परीक्षा प्रभारी</v>
      </c>
      <c r="G59" s="974"/>
      <c r="H59" s="974"/>
      <c r="I59" s="974"/>
      <c r="J59" s="974"/>
      <c r="K59" s="974" t="str">
        <f>IF('Master sheet'!$D$11="Hindi","हस्ताक्षर संस्था प्रधान","Head of Institute's Signature")</f>
        <v>हस्ताक्षर संस्था प्रधान</v>
      </c>
      <c r="L59" s="974"/>
      <c r="M59" s="974"/>
      <c r="N59" s="974"/>
      <c r="O59" s="974"/>
      <c r="P59" s="974"/>
      <c r="Q59" s="1005"/>
      <c r="R59" s="974" t="str">
        <f>IF('Master sheet'!$D$11="Hindi","हस्ताक्षर कक्षाध्यापक","Signature of the class teacher")</f>
        <v>हस्ताक्षर कक्षाध्यापक</v>
      </c>
      <c r="S59" s="974"/>
      <c r="T59" s="974"/>
      <c r="U59" s="974"/>
      <c r="V59" s="974" t="str">
        <f>IF('Master sheet'!$D$11="Hindi","हस्ताक्षर परीक्षा प्रभारी","Signature of the exam. Incharge")</f>
        <v>हस्ताक्षर परीक्षा प्रभारी</v>
      </c>
      <c r="W59" s="974"/>
      <c r="X59" s="974"/>
      <c r="Y59" s="974"/>
      <c r="Z59" s="974"/>
      <c r="AA59" s="974" t="str">
        <f>IF('Master sheet'!$D$11="Hindi","हस्ताक्षर संस्था प्रधान","Head of Institute's Signature")</f>
        <v>हस्ताक्षर संस्था प्रधान</v>
      </c>
      <c r="AB59" s="974"/>
      <c r="AC59" s="974"/>
      <c r="AD59" s="974"/>
      <c r="AE59" s="974"/>
      <c r="AF59" s="974"/>
    </row>
    <row r="60" spans="1:32" s="55" customFormat="1">
      <c r="A60" s="114"/>
    </row>
    <row r="61" spans="1:32" s="55" customFormat="1" ht="21.95" customHeight="1">
      <c r="A61" s="113">
        <f>IF(N68="","",1)</f>
        <v>1</v>
      </c>
      <c r="B61" s="966" t="str">
        <f>IF('Master sheet'!$D$11="Hindi","वार्षिक रिपोर्ट कार्ड ","Report Card")</f>
        <v xml:space="preserve">वार्षिक रिपोर्ट कार्ड </v>
      </c>
      <c r="C61" s="966"/>
      <c r="D61" s="966"/>
      <c r="E61" s="966"/>
      <c r="F61" s="966"/>
      <c r="G61" s="966"/>
      <c r="H61" s="966"/>
      <c r="I61" s="966"/>
      <c r="J61" s="966"/>
      <c r="K61" s="966"/>
      <c r="L61" s="966"/>
      <c r="M61" s="966"/>
      <c r="N61" s="966"/>
      <c r="O61" s="966"/>
      <c r="P61" s="966"/>
      <c r="Q61" s="1005" t="s">
        <v>98</v>
      </c>
      <c r="R61" s="966" t="str">
        <f>IF('Master sheet'!$D$11="Hindi","वार्षिक रिपोर्ट कार्ड ","Report Card")</f>
        <v xml:space="preserve">वार्षिक रिपोर्ट कार्ड </v>
      </c>
      <c r="S61" s="966"/>
      <c r="T61" s="966"/>
      <c r="U61" s="966"/>
      <c r="V61" s="966"/>
      <c r="W61" s="966"/>
      <c r="X61" s="966"/>
      <c r="Y61" s="966"/>
      <c r="Z61" s="966"/>
      <c r="AA61" s="966"/>
      <c r="AB61" s="966"/>
      <c r="AC61" s="966"/>
      <c r="AD61" s="966"/>
      <c r="AE61" s="966"/>
      <c r="AF61" s="966"/>
    </row>
    <row r="62" spans="1:32" s="55" customFormat="1" ht="21.95" customHeight="1">
      <c r="A62" s="114">
        <f>IF(N68="","",A61+1)</f>
        <v>2</v>
      </c>
      <c r="B62" s="967" t="str">
        <f>IF('Master sheet'!$D$11="Hindi","शिक्षा विभाग, राजस्थान सरकार","Education Department, Rajasthan Government")</f>
        <v>शिक्षा विभाग, राजस्थान सरकार</v>
      </c>
      <c r="C62" s="967"/>
      <c r="D62" s="967"/>
      <c r="E62" s="967"/>
      <c r="F62" s="967"/>
      <c r="G62" s="967"/>
      <c r="H62" s="967"/>
      <c r="I62" s="967"/>
      <c r="J62" s="967"/>
      <c r="K62" s="967"/>
      <c r="L62" s="967"/>
      <c r="M62" s="967"/>
      <c r="N62" s="967"/>
      <c r="O62" s="967"/>
      <c r="P62" s="967"/>
      <c r="Q62" s="1005"/>
      <c r="R62" s="967" t="str">
        <f>IF('Master sheet'!$D$11="Hindi","शिक्षा विभाग, राजस्थान सरकार","Education Department, Rajasthan Government")</f>
        <v>शिक्षा विभाग, राजस्थान सरकार</v>
      </c>
      <c r="S62" s="967"/>
      <c r="T62" s="967"/>
      <c r="U62" s="967"/>
      <c r="V62" s="967"/>
      <c r="W62" s="967"/>
      <c r="X62" s="967"/>
      <c r="Y62" s="967"/>
      <c r="Z62" s="967"/>
      <c r="AA62" s="967"/>
      <c r="AB62" s="967"/>
      <c r="AC62" s="967"/>
      <c r="AD62" s="967"/>
      <c r="AE62" s="967"/>
      <c r="AF62" s="967"/>
    </row>
    <row r="63" spans="1:32" s="55" customFormat="1" ht="21.95" customHeight="1">
      <c r="A63" s="114">
        <f>IF(N68="","",A62+1)</f>
        <v>3</v>
      </c>
      <c r="B63" s="1006" t="str">
        <f>IF('Master sheet'!$D$11="Hindi","विद्यालय का नाम :-","School Name :- ")</f>
        <v>विद्यालय का नाम :-</v>
      </c>
      <c r="C63" s="1006"/>
      <c r="D63" s="1006"/>
      <c r="E63" s="1007" t="str">
        <f>IF(AND(N68=""),"",IF('Master sheet'!$D$11="Hindi",'Master sheet'!$D$8,'Master sheet'!$D$7))</f>
        <v xml:space="preserve">महात्मा गाँधी राजकीय विद्यालय (अंग्रेजी माध्यम) बर, पाली </v>
      </c>
      <c r="F63" s="1007"/>
      <c r="G63" s="1007"/>
      <c r="H63" s="1007"/>
      <c r="I63" s="1007"/>
      <c r="J63" s="1007"/>
      <c r="K63" s="1007"/>
      <c r="L63" s="1007"/>
      <c r="M63" s="1007"/>
      <c r="N63" s="1007"/>
      <c r="O63" s="1007"/>
      <c r="P63" s="1007"/>
      <c r="Q63" s="1005"/>
      <c r="R63" s="1006" t="str">
        <f>IF('Master sheet'!$D$11="Hindi","विद्यालय का नाम :-","School Name :- ")</f>
        <v>विद्यालय का नाम :-</v>
      </c>
      <c r="S63" s="1006"/>
      <c r="T63" s="1006"/>
      <c r="U63" s="1007" t="str">
        <f>IF(AND(AD68=""),"",IF('Master sheet'!$D$11="Hindi",'Master sheet'!$D$8,'Master sheet'!$D$7))</f>
        <v xml:space="preserve">महात्मा गाँधी राजकीय विद्यालय (अंग्रेजी माध्यम) बर, पाली </v>
      </c>
      <c r="V63" s="1007"/>
      <c r="W63" s="1007"/>
      <c r="X63" s="1007"/>
      <c r="Y63" s="1007"/>
      <c r="Z63" s="1007"/>
      <c r="AA63" s="1007"/>
      <c r="AB63" s="1007"/>
      <c r="AC63" s="1007"/>
      <c r="AD63" s="1007"/>
      <c r="AE63" s="1007"/>
      <c r="AF63" s="1007"/>
    </row>
    <row r="64" spans="1:32" s="55" customFormat="1" ht="15.75" customHeight="1">
      <c r="A64" s="114">
        <f>IF(N68="","",A63+1)</f>
        <v>4</v>
      </c>
      <c r="B64" s="402"/>
      <c r="C64" s="402"/>
      <c r="D64" s="402"/>
      <c r="E64" s="1008" t="str">
        <f>IF(AND(N68=""),"",IF('Master sheet'!$D$11="Hindi",CONCATENATE("(विद्यालय मान्यता क्रमांक व वर्ष : ","  ",'Master sheet'!$D$6),CONCATENATE("(School Recognition Number &amp; Years : ","  ",'Master sheet'!$D$6)))</f>
        <v>(विद्यालय मान्यता क्रमांक व वर्ष :   शिक्षा/पाली/1995/2001</v>
      </c>
      <c r="F64" s="1008"/>
      <c r="G64" s="1008"/>
      <c r="H64" s="1008"/>
      <c r="I64" s="1008"/>
      <c r="J64" s="1008"/>
      <c r="K64" s="1008"/>
      <c r="L64" s="1008"/>
      <c r="M64" s="1008"/>
      <c r="N64" s="1008"/>
      <c r="O64" s="1008"/>
      <c r="P64" s="1008"/>
      <c r="Q64" s="1005"/>
      <c r="R64" s="402"/>
      <c r="S64" s="402"/>
      <c r="T64" s="402"/>
      <c r="U64" s="1008" t="str">
        <f>IF(AND(AD68=""),"",IF('Master sheet'!$D$11="Hindi",CONCATENATE("(विद्यालय मान्यता क्रमांक व वर्ष : ","  ",'Master sheet'!$D$6),CONCATENATE("(School Recognition Number &amp; Years : ","  ",'Master sheet'!$D$6)))</f>
        <v>(विद्यालय मान्यता क्रमांक व वर्ष :   शिक्षा/पाली/1995/2001</v>
      </c>
      <c r="V64" s="1008"/>
      <c r="W64" s="1008"/>
      <c r="X64" s="1008"/>
      <c r="Y64" s="1008"/>
      <c r="Z64" s="1008"/>
      <c r="AA64" s="1008"/>
      <c r="AB64" s="1008"/>
      <c r="AC64" s="1008"/>
      <c r="AD64" s="1008"/>
      <c r="AE64" s="1008"/>
      <c r="AF64" s="1008"/>
    </row>
    <row r="65" spans="1:32" s="55" customFormat="1" ht="21.95" customHeight="1">
      <c r="A65" s="114">
        <f>IF(N68="","",A64+1)</f>
        <v>5</v>
      </c>
      <c r="B65" s="399" t="str">
        <f>IF('Master sheet'!$D$11="Hindi","कक्षा  :-","CLASS :- ")</f>
        <v>कक्षा  :-</v>
      </c>
      <c r="C65" s="971">
        <f>IFERROR(IF(AND(N68=""),"",VLOOKUP(N68,Marks,2,0)),"")</f>
        <v>4</v>
      </c>
      <c r="D65" s="971"/>
      <c r="E65" s="972" t="str">
        <f>IF('Master sheet'!$D$11="Hindi","सेक्शन :-","Section :- ")</f>
        <v>सेक्शन :-</v>
      </c>
      <c r="F65" s="972"/>
      <c r="G65" s="972"/>
      <c r="H65" s="971" t="str">
        <f>IFERROR(IF(AND(N68=""),"",VLOOKUP(N68,Marks,3,0)),"")</f>
        <v>A</v>
      </c>
      <c r="I65" s="971"/>
      <c r="J65" s="973" t="str">
        <f>IF('Master sheet'!$D$11="Hindi","सत्र :- ","Session :- ")</f>
        <v xml:space="preserve">सत्र :- </v>
      </c>
      <c r="K65" s="973"/>
      <c r="L65" s="973"/>
      <c r="M65" s="973"/>
      <c r="N65" s="992" t="str">
        <f>IF(AND(N68=""),"",'Marks Entry 3rd'!$I$2)</f>
        <v xml:space="preserve"> 2023-2024</v>
      </c>
      <c r="O65" s="992"/>
      <c r="P65" s="992"/>
      <c r="Q65" s="1005"/>
      <c r="R65" s="399" t="str">
        <f>IF('Master sheet'!$D$11="Hindi","कक्षा  :-","CLASS :- ")</f>
        <v>कक्षा  :-</v>
      </c>
      <c r="S65" s="971">
        <f>IFERROR(IF(AND(AD68=""),"",VLOOKUP(AD68,Marks,2,0)),"")</f>
        <v>4</v>
      </c>
      <c r="T65" s="971"/>
      <c r="U65" s="972" t="str">
        <f>IF('Master sheet'!$D$11="Hindi","सेक्शन :-","Section :- ")</f>
        <v>सेक्शन :-</v>
      </c>
      <c r="V65" s="972"/>
      <c r="W65" s="972"/>
      <c r="X65" s="971" t="str">
        <f>IFERROR(IF(AND(AD68=""),"",VLOOKUP(AD68,Marks,3,0)),"")</f>
        <v>A</v>
      </c>
      <c r="Y65" s="971"/>
      <c r="Z65" s="973" t="str">
        <f>IF('Master sheet'!$D$11="Hindi","सत्र :- ","Session :- ")</f>
        <v xml:space="preserve">सत्र :- </v>
      </c>
      <c r="AA65" s="973"/>
      <c r="AB65" s="973"/>
      <c r="AC65" s="973"/>
      <c r="AD65" s="992" t="str">
        <f>IF(AND(AD68=""),"",'Marks Entry 3rd'!$I$2)</f>
        <v xml:space="preserve"> 2023-2024</v>
      </c>
      <c r="AE65" s="992"/>
      <c r="AF65" s="992"/>
    </row>
    <row r="66" spans="1:32" s="55" customFormat="1" ht="21.95" customHeight="1">
      <c r="A66" s="114">
        <f>IF(N68="","",A65+1)</f>
        <v>6</v>
      </c>
      <c r="B66" s="986" t="str">
        <f>IF('Master sheet'!$D$11="Hindi","विद्यार्थी का नाम :-","Student's Name :-")</f>
        <v>विद्यार्थी का नाम :-</v>
      </c>
      <c r="C66" s="986"/>
      <c r="D66" s="986"/>
      <c r="E66" s="987" t="str">
        <f>IFERROR(IF(AND(N68=""),"",VLOOKUP(N68,Marks,6,0)),"")</f>
        <v>BHAVYANSH SINGH CHOUHAN</v>
      </c>
      <c r="F66" s="987"/>
      <c r="G66" s="987"/>
      <c r="H66" s="987"/>
      <c r="I66" s="987"/>
      <c r="J66" s="988" t="str">
        <f>IF('Master sheet'!$D$11="Hindi","प्रवेशांक :","SR. NO. :")</f>
        <v>प्रवेशांक :</v>
      </c>
      <c r="K66" s="988"/>
      <c r="L66" s="988"/>
      <c r="M66" s="988"/>
      <c r="N66" s="990">
        <f>IFERROR(IF(AND(N68=""),"",VLOOKUP(N68,Marks,5,0)),"")</f>
        <v>951</v>
      </c>
      <c r="O66" s="990"/>
      <c r="P66" s="990"/>
      <c r="Q66" s="1005"/>
      <c r="R66" s="986" t="str">
        <f>IF('Master sheet'!$D$11="Hindi","विद्यार्थी का नाम :-","Student's Name :-")</f>
        <v>विद्यार्थी का नाम :-</v>
      </c>
      <c r="S66" s="986"/>
      <c r="T66" s="986"/>
      <c r="U66" s="987" t="str">
        <f>IFERROR(IF(AND(AD68=""),"",VLOOKUP(AD68,Marks,6,0)),"")</f>
        <v>BHUMIKA BAGRI</v>
      </c>
      <c r="V66" s="987"/>
      <c r="W66" s="987"/>
      <c r="X66" s="987"/>
      <c r="Y66" s="987"/>
      <c r="Z66" s="988" t="str">
        <f>IF('Master sheet'!$D$11="Hindi","प्रवेशांक :","SR. NO. :")</f>
        <v>प्रवेशांक :</v>
      </c>
      <c r="AA66" s="988"/>
      <c r="AB66" s="988"/>
      <c r="AC66" s="988"/>
      <c r="AD66" s="990">
        <f>IFERROR(IF(AND(AD68=""),"",VLOOKUP(AD68,Marks,5,0)),"")</f>
        <v>939</v>
      </c>
      <c r="AE66" s="990"/>
      <c r="AF66" s="990"/>
    </row>
    <row r="67" spans="1:32" s="55" customFormat="1" ht="21.95" customHeight="1">
      <c r="A67" s="114">
        <f>IF(N68="","",A66+1)</f>
        <v>7</v>
      </c>
      <c r="B67" s="986" t="str">
        <f>IF('Master sheet'!$D$11="Hindi","पिता का नाम :-","Father's Name :-")</f>
        <v>पिता का नाम :-</v>
      </c>
      <c r="C67" s="986"/>
      <c r="D67" s="986"/>
      <c r="E67" s="987" t="str">
        <f>IFERROR(IF(AND(N68=""),"",VLOOKUP(N68,Marks,7,0)),"")</f>
        <v>AJIT SINGH</v>
      </c>
      <c r="F67" s="987"/>
      <c r="G67" s="987"/>
      <c r="H67" s="987"/>
      <c r="I67" s="987"/>
      <c r="J67" s="988" t="str">
        <f>IF('Master sheet'!$D$11="Hindi","जन्म तिथि :","Date of Birth :")</f>
        <v>जन्म तिथि :</v>
      </c>
      <c r="K67" s="988"/>
      <c r="L67" s="988"/>
      <c r="M67" s="988"/>
      <c r="N67" s="991" t="str">
        <f>IFERROR(IF(AND(N68=""),"",VLOOKUP(N68,Marks,4,0)),"")</f>
        <v>25-08-2015</v>
      </c>
      <c r="O67" s="991"/>
      <c r="P67" s="991"/>
      <c r="Q67" s="1005"/>
      <c r="R67" s="986" t="str">
        <f>IF('Master sheet'!$D$11="Hindi","पिता का नाम :-","Father's Name :-")</f>
        <v>पिता का नाम :-</v>
      </c>
      <c r="S67" s="986"/>
      <c r="T67" s="986"/>
      <c r="U67" s="987" t="str">
        <f>IFERROR(IF(AND(AD68=""),"",VLOOKUP(AD68,Marks,7,0)),"")</f>
        <v>MUKESH BAGRI</v>
      </c>
      <c r="V67" s="987"/>
      <c r="W67" s="987"/>
      <c r="X67" s="987"/>
      <c r="Y67" s="987"/>
      <c r="Z67" s="988" t="str">
        <f>IF('Master sheet'!$D$11="Hindi","जन्म तिथि :","Date of Birth :")</f>
        <v>जन्म तिथि :</v>
      </c>
      <c r="AA67" s="988"/>
      <c r="AB67" s="988"/>
      <c r="AC67" s="988"/>
      <c r="AD67" s="991" t="str">
        <f>IFERROR(IF(AND(AD68=""),"",VLOOKUP(AD68,Marks,4,0)),"")</f>
        <v>16-06-2014</v>
      </c>
      <c r="AE67" s="991"/>
      <c r="AF67" s="991"/>
    </row>
    <row r="68" spans="1:32" s="55" customFormat="1" ht="18" customHeight="1">
      <c r="A68" s="114">
        <f>IF(N68="","",A67+1)</f>
        <v>8</v>
      </c>
      <c r="B68" s="986" t="str">
        <f>IF('Master sheet'!$D$11="Hindi","माता का नाम :-","Mother's Name :-")</f>
        <v>माता का नाम :-</v>
      </c>
      <c r="C68" s="986"/>
      <c r="D68" s="986"/>
      <c r="E68" s="987" t="str">
        <f>IFERROR(IF(AND(N68=""),"",VLOOKUP(N68,Marks,8,0)),"")</f>
        <v>MEENA</v>
      </c>
      <c r="F68" s="987"/>
      <c r="G68" s="987"/>
      <c r="H68" s="987"/>
      <c r="I68" s="987"/>
      <c r="J68" s="988" t="str">
        <f>IF('Master sheet'!$D$11="Hindi","रोल नंबर :-","Roll No. :")</f>
        <v>रोल नंबर :-</v>
      </c>
      <c r="K68" s="988"/>
      <c r="L68" s="988"/>
      <c r="M68" s="988"/>
      <c r="N68" s="989">
        <f>IF(AD38="","",IF(AND(AD38+1&gt;$AN$7),"",AD38+1))</f>
        <v>405</v>
      </c>
      <c r="O68" s="989"/>
      <c r="P68" s="989"/>
      <c r="Q68" s="1005"/>
      <c r="R68" s="986" t="str">
        <f>IF('Master sheet'!$D$11="Hindi","माता का नाम :-","Mother's Name :-")</f>
        <v>माता का नाम :-</v>
      </c>
      <c r="S68" s="986"/>
      <c r="T68" s="986"/>
      <c r="U68" s="987" t="str">
        <f>IFERROR(IF(AND(AD68=""),"",VLOOKUP(AD68,Marks,8,0)),"")</f>
        <v>SEEMA BAGRI</v>
      </c>
      <c r="V68" s="987"/>
      <c r="W68" s="987"/>
      <c r="X68" s="987"/>
      <c r="Y68" s="987"/>
      <c r="Z68" s="988" t="str">
        <f>IF('Master sheet'!$D$11="Hindi","रोल नंबर :-","Roll No. :")</f>
        <v>रोल नंबर :-</v>
      </c>
      <c r="AA68" s="988"/>
      <c r="AB68" s="988"/>
      <c r="AC68" s="988"/>
      <c r="AD68" s="1004">
        <f>IF(N68="","",IF(AND(N68+1&gt;$AN$7),"",N68+1))</f>
        <v>406</v>
      </c>
      <c r="AE68" s="1004"/>
      <c r="AF68" s="1004"/>
    </row>
    <row r="69" spans="1:32" s="55" customFormat="1" ht="10.5" customHeight="1">
      <c r="A69" s="114">
        <f>IF(N68="","",A68+1)</f>
        <v>9</v>
      </c>
      <c r="B69" s="401"/>
      <c r="C69" s="401"/>
      <c r="D69" s="401"/>
      <c r="E69" s="398"/>
      <c r="F69" s="398"/>
      <c r="G69" s="398"/>
      <c r="H69" s="398"/>
      <c r="I69" s="398"/>
      <c r="J69" s="397"/>
      <c r="K69" s="397"/>
      <c r="L69" s="397"/>
      <c r="M69" s="397"/>
      <c r="N69" s="400"/>
      <c r="O69" s="400"/>
      <c r="P69" s="400"/>
      <c r="Q69" s="1005"/>
      <c r="R69" s="88"/>
      <c r="S69" s="88"/>
      <c r="T69" s="88"/>
      <c r="U69" s="89"/>
      <c r="V69" s="89"/>
      <c r="W69" s="89"/>
      <c r="X69" s="88"/>
      <c r="Y69" s="88"/>
      <c r="Z69" s="90"/>
      <c r="AA69" s="90"/>
      <c r="AB69" s="90"/>
      <c r="AC69" s="56"/>
      <c r="AD69" s="56"/>
      <c r="AE69" s="56"/>
      <c r="AF69" s="56"/>
    </row>
    <row r="70" spans="1:32" s="55" customFormat="1" ht="21" customHeight="1">
      <c r="A70" s="114">
        <f>IF(N68="","",A69+1)</f>
        <v>10</v>
      </c>
      <c r="B70" s="723" t="str">
        <f>IF('Master sheet'!$D$11="Hindi","विषय","Subject")</f>
        <v>विषय</v>
      </c>
      <c r="C70" s="745" t="str">
        <f>IF('Master sheet'!$D$11="Hindi","सा. परख","Test")</f>
        <v>सा. परख</v>
      </c>
      <c r="D70" s="746"/>
      <c r="E70" s="746"/>
      <c r="F70" s="746"/>
      <c r="G70" s="745" t="str">
        <f>IF('Master sheet'!$D$11="Hindi","अर्द्धवार्षिक","Half Yearly")</f>
        <v>अर्द्धवार्षिक</v>
      </c>
      <c r="H70" s="746"/>
      <c r="I70" s="747"/>
      <c r="J70" s="985" t="str">
        <f>IF('Master sheet'!$D$11="Hindi","अर्द्ध वा. तक योग","Total Till H.Y.")</f>
        <v>अर्द्ध वा. तक योग</v>
      </c>
      <c r="K70" s="745" t="str">
        <f>IF('Master sheet'!$D$11="Hindi","वार्षिक","Yearly")</f>
        <v>वार्षिक</v>
      </c>
      <c r="L70" s="746"/>
      <c r="M70" s="747"/>
      <c r="N70" s="977" t="str">
        <f>IF('Master sheet'!$D$11="Hindi","कुल विषय योग ","Subject Total")</f>
        <v xml:space="preserve">कुल विषय योग </v>
      </c>
      <c r="O70" s="978" t="str">
        <f>IF('Master sheet'!$D$11="Hindi","ग्रेड","Grade")</f>
        <v>ग्रेड</v>
      </c>
      <c r="P70" s="981" t="str">
        <f>IF('Master sheet'!$D$11="Hindi","परिणाम","Results")</f>
        <v>परिणाम</v>
      </c>
      <c r="Q70" s="1005"/>
      <c r="R70" s="723" t="str">
        <f>IF('Master sheet'!$D$11="Hindi","विषय","Subject")</f>
        <v>विषय</v>
      </c>
      <c r="S70" s="745" t="str">
        <f>IF('Master sheet'!$D$11="Hindi","सा. परख","Test")</f>
        <v>सा. परख</v>
      </c>
      <c r="T70" s="746"/>
      <c r="U70" s="746"/>
      <c r="V70" s="746"/>
      <c r="W70" s="745" t="str">
        <f>IF('Master sheet'!$D$11="Hindi","अर्द्धवार्षिक","Half Yearly")</f>
        <v>अर्द्धवार्षिक</v>
      </c>
      <c r="X70" s="746"/>
      <c r="Y70" s="747"/>
      <c r="Z70" s="985" t="str">
        <f>IF('Master sheet'!$D$11="Hindi","अर्द्ध वा. तक योग","Total Till H.Y.")</f>
        <v>अर्द्ध वा. तक योग</v>
      </c>
      <c r="AA70" s="745" t="str">
        <f>IF('Master sheet'!$D$11="Hindi","वार्षिक","Yearly")</f>
        <v>वार्षिक</v>
      </c>
      <c r="AB70" s="746"/>
      <c r="AC70" s="747"/>
      <c r="AD70" s="977" t="str">
        <f>IF('Master sheet'!$D$11="Hindi","कुल विषय योग ","Subject Total")</f>
        <v xml:space="preserve">कुल विषय योग </v>
      </c>
      <c r="AE70" s="978" t="str">
        <f>IF('Master sheet'!$D$11="Hindi","ग्रेड","Grade")</f>
        <v>ग्रेड</v>
      </c>
      <c r="AF70" s="981" t="str">
        <f>IF('Master sheet'!$D$11="Hindi","परिणाम","Results")</f>
        <v>परिणाम</v>
      </c>
    </row>
    <row r="71" spans="1:32" s="55" customFormat="1" ht="90.75" customHeight="1">
      <c r="A71" s="114">
        <f>IF(N68="","",A70+1)</f>
        <v>11</v>
      </c>
      <c r="B71" s="723"/>
      <c r="C71" s="343" t="str">
        <f>IF('Master sheet'!$D$11="Hindi","प्रथम परख ","First Test")</f>
        <v xml:space="preserve">प्रथम परख </v>
      </c>
      <c r="D71" s="343" t="str">
        <f>IF('Master sheet'!$D$11="Hindi","द्वितीय परख","Second Test")</f>
        <v>द्वितीय परख</v>
      </c>
      <c r="E71" s="343" t="str">
        <f>IF('Master sheet'!$D$11="Hindi","तृतीय परख","Third Test")</f>
        <v>तृतीय परख</v>
      </c>
      <c r="F71" s="343" t="str">
        <f>IF('Master sheet'!$D$11="Hindi","सा. परख योग","Test Total")</f>
        <v>सा. परख योग</v>
      </c>
      <c r="G71" s="343" t="str">
        <f>IF('Master sheet'!$D$11="Hindi","लिखित","Written")</f>
        <v>लिखित</v>
      </c>
      <c r="H71" s="343" t="str">
        <f>IF('Master sheet'!$D$11="Hindi","मौखिक","Oral")</f>
        <v>मौखिक</v>
      </c>
      <c r="I71" s="343" t="str">
        <f>IF('Master sheet'!$D$11="Hindi","अर्द्ध वा. योग","H.Y. Total")</f>
        <v>अर्द्ध वा. योग</v>
      </c>
      <c r="J71" s="985"/>
      <c r="K71" s="343" t="str">
        <f>IF('Master sheet'!$D$11="Hindi","लिखित","Written")</f>
        <v>लिखित</v>
      </c>
      <c r="L71" s="343" t="str">
        <f>IF('Master sheet'!$D$11="Hindi","मौखिक","Oral")</f>
        <v>मौखिक</v>
      </c>
      <c r="M71" s="343" t="str">
        <f>IF('Master sheet'!$D$11="Hindi","वार्षिक योग","Yearly Total")</f>
        <v>वार्षिक योग</v>
      </c>
      <c r="N71" s="977"/>
      <c r="O71" s="979"/>
      <c r="P71" s="982"/>
      <c r="Q71" s="1005"/>
      <c r="R71" s="723"/>
      <c r="S71" s="343" t="str">
        <f>IF('Master sheet'!$D$11="Hindi","प्रथम परख ","First Test")</f>
        <v xml:space="preserve">प्रथम परख </v>
      </c>
      <c r="T71" s="343" t="str">
        <f>IF('Master sheet'!$D$11="Hindi","द्वितीय परख","Second Test")</f>
        <v>द्वितीय परख</v>
      </c>
      <c r="U71" s="343" t="str">
        <f>IF('Master sheet'!$D$11="Hindi","तृतीय परख","Third Test")</f>
        <v>तृतीय परख</v>
      </c>
      <c r="V71" s="343" t="str">
        <f>IF('Master sheet'!$D$11="Hindi","सा. परख योग","Test Total")</f>
        <v>सा. परख योग</v>
      </c>
      <c r="W71" s="343" t="str">
        <f>IF('Master sheet'!$D$11="Hindi","लिखित","Written")</f>
        <v>लिखित</v>
      </c>
      <c r="X71" s="343" t="str">
        <f>IF('Master sheet'!$D$11="Hindi","मौखिक","Oral")</f>
        <v>मौखिक</v>
      </c>
      <c r="Y71" s="343" t="str">
        <f>IF('Master sheet'!$D$11="Hindi","अर्द्ध वा. योग","H.Y. Total")</f>
        <v>अर्द्ध वा. योग</v>
      </c>
      <c r="Z71" s="985"/>
      <c r="AA71" s="343" t="str">
        <f>IF('Master sheet'!$D$11="Hindi","लिखित","Written")</f>
        <v>लिखित</v>
      </c>
      <c r="AB71" s="343" t="str">
        <f>IF('Master sheet'!$D$11="Hindi","मौखिक","Oral")</f>
        <v>मौखिक</v>
      </c>
      <c r="AC71" s="343" t="str">
        <f>IF('Master sheet'!$D$11="Hindi","वार्षिक योग","Yearly Total")</f>
        <v>वार्षिक योग</v>
      </c>
      <c r="AD71" s="977"/>
      <c r="AE71" s="979"/>
      <c r="AF71" s="982"/>
    </row>
    <row r="72" spans="1:32" s="55" customFormat="1" ht="18.75" customHeight="1">
      <c r="A72" s="114">
        <f>IF(N68="","",A71+1)</f>
        <v>12</v>
      </c>
      <c r="B72" s="723"/>
      <c r="C72" s="435">
        <v>10</v>
      </c>
      <c r="D72" s="435">
        <v>10</v>
      </c>
      <c r="E72" s="435">
        <v>10</v>
      </c>
      <c r="F72" s="436">
        <v>30</v>
      </c>
      <c r="G72" s="435">
        <v>50</v>
      </c>
      <c r="H72" s="435">
        <v>20</v>
      </c>
      <c r="I72" s="436">
        <v>70</v>
      </c>
      <c r="J72" s="437">
        <v>100</v>
      </c>
      <c r="K72" s="435">
        <v>60</v>
      </c>
      <c r="L72" s="435">
        <v>40</v>
      </c>
      <c r="M72" s="436">
        <v>100</v>
      </c>
      <c r="N72" s="437">
        <v>200</v>
      </c>
      <c r="O72" s="980"/>
      <c r="P72" s="983"/>
      <c r="Q72" s="1005"/>
      <c r="R72" s="723"/>
      <c r="S72" s="435">
        <v>10</v>
      </c>
      <c r="T72" s="435">
        <v>10</v>
      </c>
      <c r="U72" s="435">
        <v>10</v>
      </c>
      <c r="V72" s="436">
        <v>30</v>
      </c>
      <c r="W72" s="435">
        <v>50</v>
      </c>
      <c r="X72" s="435">
        <v>20</v>
      </c>
      <c r="Y72" s="436">
        <v>70</v>
      </c>
      <c r="Z72" s="437">
        <v>100</v>
      </c>
      <c r="AA72" s="435">
        <v>60</v>
      </c>
      <c r="AB72" s="435">
        <v>40</v>
      </c>
      <c r="AC72" s="436">
        <v>100</v>
      </c>
      <c r="AD72" s="437">
        <v>200</v>
      </c>
      <c r="AE72" s="980"/>
      <c r="AF72" s="983"/>
    </row>
    <row r="73" spans="1:32" s="55" customFormat="1" ht="21" customHeight="1">
      <c r="A73" s="114">
        <f>IF(N68="","",A72+1)</f>
        <v>13</v>
      </c>
      <c r="B73" s="341" t="str">
        <f>IF('Master sheet'!D$11="Hindi","हिंदी","Hindi")</f>
        <v>हिंदी</v>
      </c>
      <c r="C73" s="396">
        <f>IFERROR(IF(AND(N68=""),"",VLOOKUP(N68,Marks,11,0)),"")</f>
        <v>9</v>
      </c>
      <c r="D73" s="396">
        <f>IFERROR(IF(AND(N68=""),"",VLOOKUP(N68,Marks,12,0)),"")</f>
        <v>4</v>
      </c>
      <c r="E73" s="396" t="str">
        <f>IFERROR(IF(AND(N68=""),"",VLOOKUP(N68,Marks,13,0)),"")</f>
        <v>ML</v>
      </c>
      <c r="F73" s="85">
        <f>IFERROR(IF(AND(N68=""),"",VLOOKUP(N68,Marks,14,0)),"")</f>
        <v>13</v>
      </c>
      <c r="G73" s="396">
        <f>IFERROR(IF(AND(N68=""),"",VLOOKUP(N68,Marks,15,0)),"")</f>
        <v>6</v>
      </c>
      <c r="H73" s="396">
        <f>IFERROR(IF(AND(N68=""),"",VLOOKUP(N68,Marks,16,0)),"")</f>
        <v>11</v>
      </c>
      <c r="I73" s="85">
        <f>IFERROR(IF(AND(N68=""),"",VLOOKUP(N68,Marks,17,0)),"")</f>
        <v>17</v>
      </c>
      <c r="J73" s="84">
        <f>IFERROR(IF(AND(N68=""),"",VLOOKUP(N68,Marks,18,0)),"")</f>
        <v>30</v>
      </c>
      <c r="K73" s="396">
        <f>IFERROR(IF(AND(N68=""),"",VLOOKUP(N68,Marks,19,0)),"")</f>
        <v>37</v>
      </c>
      <c r="L73" s="396">
        <f>IFERROR(IF(AND(N68=""),"",VLOOKUP(N68,Marks,20,0)),"")</f>
        <v>4</v>
      </c>
      <c r="M73" s="85">
        <f>IFERROR(IF(AND(N68=""),"",VLOOKUP(N68,Marks,21,0)),"")</f>
        <v>41</v>
      </c>
      <c r="N73" s="84">
        <f>IFERROR(IF(AND(N68=""),"",VLOOKUP(N68,Marks,22,0)),"")</f>
        <v>71</v>
      </c>
      <c r="O73" s="95" t="str">
        <f>IFERROR(IF(AND(N68=""),"",VLOOKUP(N68,Marks,28,0)),"")</f>
        <v>D</v>
      </c>
      <c r="P73" s="237" t="str">
        <f>IFERROR(IF(AND(N68=""),"",VLOOKUP(N68,Marks,26,0)),"")</f>
        <v>P</v>
      </c>
      <c r="Q73" s="1005"/>
      <c r="R73" s="341" t="str">
        <f>IF('Master sheet'!D$11="Hindi","हिंदी","Hindi")</f>
        <v>हिंदी</v>
      </c>
      <c r="S73" s="396">
        <f>IFERROR(IF(AND(AD68=""),"",VLOOKUP(AD68,Marks,11,0)),"")</f>
        <v>9</v>
      </c>
      <c r="T73" s="396">
        <f>IFERROR(IF(AND(AD68=""),"",VLOOKUP(AD68,Marks,12,0)),"")</f>
        <v>5</v>
      </c>
      <c r="U73" s="396">
        <f>IFERROR(IF(AND(AD68=""),"",VLOOKUP(AD68,Marks,13,0)),"")</f>
        <v>25</v>
      </c>
      <c r="V73" s="85">
        <f>IFERROR(IF(AND(AD68=""),"",VLOOKUP(AD68,Marks,14,0)),"")</f>
        <v>39</v>
      </c>
      <c r="W73" s="396">
        <f>IFERROR(IF(AND(AD68=""),"",VLOOKUP(AD68,Marks,15,0)),"")</f>
        <v>6</v>
      </c>
      <c r="X73" s="396">
        <f>IFERROR(IF(AND(AD68=""),"",VLOOKUP(AD68,Marks,16,0)),"")</f>
        <v>11</v>
      </c>
      <c r="Y73" s="85">
        <f>IFERROR(IF(AND(AD68=""),"",VLOOKUP(AD68,Marks,17,0)),"")</f>
        <v>17</v>
      </c>
      <c r="Z73" s="84">
        <f>IFERROR(IF(AND(AD68=""),"",VLOOKUP(AD68,Marks,18,0)),"")</f>
        <v>56</v>
      </c>
      <c r="AA73" s="396">
        <f>IFERROR(IF(AND(AD68=""),"",VLOOKUP(AD68,Marks,19,0)),"")</f>
        <v>37</v>
      </c>
      <c r="AB73" s="396">
        <f>IFERROR(IF(AND(AD68=""),"",VLOOKUP(AD68,Marks,20,0)),"")</f>
        <v>4</v>
      </c>
      <c r="AC73" s="85">
        <f>IFERROR(IF(AND(AD68=""),"",VLOOKUP(AD68,Marks,21,0)),"")</f>
        <v>41</v>
      </c>
      <c r="AD73" s="84">
        <f>IFERROR(IF(AND(AD68=""),"",VLOOKUP(AD68,Marks,22,0)),"")</f>
        <v>97</v>
      </c>
      <c r="AE73" s="95" t="str">
        <f>IFERROR(IF(AND(AD68=""),"",VLOOKUP(AD68,Marks,28,0)),"")</f>
        <v>D</v>
      </c>
      <c r="AF73" s="237" t="str">
        <f>IFERROR(IF(AND(AD68=""),"",VLOOKUP(AD68,Marks,26,0)),"")</f>
        <v>P</v>
      </c>
    </row>
    <row r="74" spans="1:32" s="55" customFormat="1" ht="21" customHeight="1">
      <c r="A74" s="114">
        <f>IF(N68="","",A73+1)</f>
        <v>14</v>
      </c>
      <c r="B74" s="341" t="str">
        <f>IF('Master sheet'!$D$11="Hindi","अंग्रेजी","English")</f>
        <v>अंग्रेजी</v>
      </c>
      <c r="C74" s="396">
        <f>IFERROR(IF(AND(N68=""),"",VLOOKUP(N68,Marks,29,0)),"")</f>
        <v>5</v>
      </c>
      <c r="D74" s="396">
        <f>IFERROR(IF(AND(N68=""),"",VLOOKUP(N68,Marks,30,0)),"")</f>
        <v>3</v>
      </c>
      <c r="E74" s="396">
        <f>IFERROR(IF(AND(N68=""),"",VLOOKUP(N68,Marks,31,0)),"")</f>
        <v>4</v>
      </c>
      <c r="F74" s="85">
        <f>IFERROR(IF(AND(N68=""),"",VLOOKUP(N68,Marks,32,0)),"")</f>
        <v>12</v>
      </c>
      <c r="G74" s="396">
        <f>IFERROR(IF(AND(N68=""),"",VLOOKUP(N68,Marks,33,0)),"")</f>
        <v>25</v>
      </c>
      <c r="H74" s="396">
        <f>IFERROR(IF(AND(N68=""),"",VLOOKUP(N68,Marks,34,0)),"")</f>
        <v>8</v>
      </c>
      <c r="I74" s="85">
        <f>IFERROR(IF(AND(N68=""),"",VLOOKUP(N68,Marks,35,0)),"")</f>
        <v>33</v>
      </c>
      <c r="J74" s="84">
        <f>IFERROR(IF(AND(N68=""),"",VLOOKUP(N68,Marks,36,0)),"")</f>
        <v>45</v>
      </c>
      <c r="K74" s="396">
        <f>IFERROR(IF(AND(N68=""),"",VLOOKUP(N68,Marks,37,0)),"")</f>
        <v>24</v>
      </c>
      <c r="L74" s="396">
        <f>IFERROR(IF(AND(N68=""),"",VLOOKUP(N68,Marks,38,0)),"")</f>
        <v>13</v>
      </c>
      <c r="M74" s="85">
        <f>IFERROR(IF(AND(N68=""),"",VLOOKUP(N68,Marks,39,0)),"")</f>
        <v>37</v>
      </c>
      <c r="N74" s="84">
        <f>IFERROR(IF(AND(N68=""),"",VLOOKUP(N68,Marks,40,0)),"")</f>
        <v>82</v>
      </c>
      <c r="O74" s="95" t="str">
        <f>IFERROR(IF(AND(N68=""),"",VLOOKUP(N68,Marks,46,0)),"")</f>
        <v>B</v>
      </c>
      <c r="P74" s="237" t="str">
        <f>IFERROR(IF(AND(N68=""),"",VLOOKUP(N68,Marks,44,0)),"")</f>
        <v>P</v>
      </c>
      <c r="Q74" s="1005"/>
      <c r="R74" s="341" t="str">
        <f>IF('Master sheet'!$D$11="Hindi","अंग्रेजी","English")</f>
        <v>अंग्रेजी</v>
      </c>
      <c r="S74" s="396">
        <f>IFERROR(IF(AND(AD68=""),"",VLOOKUP(AD68,Marks,29,0)),"")</f>
        <v>5</v>
      </c>
      <c r="T74" s="396">
        <f>IFERROR(IF(AND(AD68=""),"",VLOOKUP(AD68,Marks,30,0)),"")</f>
        <v>3</v>
      </c>
      <c r="U74" s="396">
        <f>IFERROR(IF(AND(AD68=""),"",VLOOKUP(AD68,Marks,31,0)),"")</f>
        <v>4</v>
      </c>
      <c r="V74" s="85">
        <f>IFERROR(IF(AND(AD68=""),"",VLOOKUP(AD68,Marks,32,0)),"")</f>
        <v>12</v>
      </c>
      <c r="W74" s="396">
        <f>IFERROR(IF(AND(AD68=""),"",VLOOKUP(AD68,Marks,33,0)),"")</f>
        <v>10</v>
      </c>
      <c r="X74" s="396">
        <f>IFERROR(IF(AND(AD68=""),"",VLOOKUP(AD68,Marks,34,0)),"")</f>
        <v>7</v>
      </c>
      <c r="Y74" s="85">
        <f>IFERROR(IF(AND(AD68=""),"",VLOOKUP(AD68,Marks,35,0)),"")</f>
        <v>17</v>
      </c>
      <c r="Z74" s="84">
        <f>IFERROR(IF(AND(AD68=""),"",VLOOKUP(AD68,Marks,36,0)),"")</f>
        <v>29</v>
      </c>
      <c r="AA74" s="396">
        <f>IFERROR(IF(AND(AD68=""),"",VLOOKUP(AD68,Marks,37,0)),"")</f>
        <v>26</v>
      </c>
      <c r="AB74" s="396">
        <f>IFERROR(IF(AND(AD68=""),"",VLOOKUP(AD68,Marks,38,0)),"")</f>
        <v>12</v>
      </c>
      <c r="AC74" s="85">
        <f>IFERROR(IF(AND(AD68=""),"",VLOOKUP(AD68,Marks,39,0)),"")</f>
        <v>38</v>
      </c>
      <c r="AD74" s="84">
        <f>IFERROR(IF(AND(AD68=""),"",VLOOKUP(AD68,Marks,40,0)),"")</f>
        <v>67</v>
      </c>
      <c r="AE74" s="95" t="str">
        <f>IFERROR(IF(AND(AD68=""),"",VLOOKUP(AD68,Marks,46,0)),"")</f>
        <v>C</v>
      </c>
      <c r="AF74" s="237" t="str">
        <f>IFERROR(IF(AND(AD68=""),"",VLOOKUP(AD68,Marks,44,0)),"")</f>
        <v>P</v>
      </c>
    </row>
    <row r="75" spans="1:32" s="55" customFormat="1" ht="21" customHeight="1">
      <c r="A75" s="114">
        <f>IF(N68="","",A74+1)</f>
        <v>15</v>
      </c>
      <c r="B75" s="341" t="str">
        <f>IF('Master sheet'!$D$11="Hindi","गणित","Maths")</f>
        <v>गणित</v>
      </c>
      <c r="C75" s="396">
        <f>IFERROR(IF(AND(N68=""),"",VLOOKUP(N68,Marks,47,0)),"")</f>
        <v>9</v>
      </c>
      <c r="D75" s="396">
        <f>IFERROR(IF(AND(N68=""),"",VLOOKUP(N68,Marks,48,0)),"")</f>
        <v>6</v>
      </c>
      <c r="E75" s="396">
        <f>IFERROR(IF(AND(N68=""),"",VLOOKUP(N68,Marks,49,0)),"")</f>
        <v>24</v>
      </c>
      <c r="F75" s="85">
        <f>IFERROR(IF(AND(N68=""),"",VLOOKUP(N68,Marks,50,0)),"")</f>
        <v>39</v>
      </c>
      <c r="G75" s="396">
        <f>IFERROR(IF(AND(N68=""),"",VLOOKUP(N68,Marks,51,0)),"")</f>
        <v>6</v>
      </c>
      <c r="H75" s="396">
        <f>IFERROR(IF(AND(N68=""),"",VLOOKUP(N68,Marks,52,0)),"")</f>
        <v>8</v>
      </c>
      <c r="I75" s="85">
        <f>IFERROR(IF(AND(N68=""),"",VLOOKUP(N68,Marks,53,0)),"")</f>
        <v>14</v>
      </c>
      <c r="J75" s="84">
        <f>IFERROR(IF(AND(N68=""),"",VLOOKUP(N68,Marks,54,0)),"")</f>
        <v>53</v>
      </c>
      <c r="K75" s="396">
        <f>IFERROR(IF(AND(N68=""),"",VLOOKUP(N68,Marks,55,0)),"")</f>
        <v>47</v>
      </c>
      <c r="L75" s="396">
        <f>IFERROR(IF(AND(N68=""),"",VLOOKUP(N68,Marks,56,0)),"")</f>
        <v>15</v>
      </c>
      <c r="M75" s="85">
        <f>IFERROR(IF(AND(N68=""),"",VLOOKUP(N68,Marks,57,0)),"")</f>
        <v>62</v>
      </c>
      <c r="N75" s="84">
        <f>IFERROR(IF(AND(N68=""),"",VLOOKUP(N68,Marks,58,0)),"")</f>
        <v>115</v>
      </c>
      <c r="O75" s="95" t="str">
        <f>IFERROR(IF(AND(N68=""),"",VLOOKUP(N68,Marks,64,0)),"")</f>
        <v>C</v>
      </c>
      <c r="P75" s="237" t="str">
        <f>IFERROR(IF(AND(N68=""),"",VLOOKUP(N68,Marks,62,0)),"")</f>
        <v>P</v>
      </c>
      <c r="Q75" s="1005"/>
      <c r="R75" s="341" t="str">
        <f>IF('Master sheet'!$D$11="Hindi","गणित","Maths")</f>
        <v>गणित</v>
      </c>
      <c r="S75" s="396">
        <f>IFERROR(IF(AND(AD68=""),"",VLOOKUP(AD68,Marks,47,0)),"")</f>
        <v>9</v>
      </c>
      <c r="T75" s="396">
        <f>IFERROR(IF(AND(AD68=""),"",VLOOKUP(AD68,Marks,48,0)),"")</f>
        <v>6</v>
      </c>
      <c r="U75" s="396">
        <f>IFERROR(IF(AND(AD68=""),"",VLOOKUP(AD68,Marks,49,0)),"")</f>
        <v>21</v>
      </c>
      <c r="V75" s="85">
        <f>IFERROR(IF(AND(AD68=""),"",VLOOKUP(AD68,Marks,50,0)),"")</f>
        <v>36</v>
      </c>
      <c r="W75" s="396">
        <f>IFERROR(IF(AND(AD68=""),"",VLOOKUP(AD68,Marks,51,0)),"")</f>
        <v>4</v>
      </c>
      <c r="X75" s="396">
        <f>IFERROR(IF(AND(AD68=""),"",VLOOKUP(AD68,Marks,52,0)),"")</f>
        <v>9</v>
      </c>
      <c r="Y75" s="85">
        <f>IFERROR(IF(AND(AD68=""),"",VLOOKUP(AD68,Marks,53,0)),"")</f>
        <v>13</v>
      </c>
      <c r="Z75" s="84">
        <f>IFERROR(IF(AND(AD68=""),"",VLOOKUP(AD68,Marks,54,0)),"")</f>
        <v>49</v>
      </c>
      <c r="AA75" s="396">
        <f>IFERROR(IF(AND(AD68=""),"",VLOOKUP(AD68,Marks,55,0)),"")</f>
        <v>48</v>
      </c>
      <c r="AB75" s="396">
        <f>IFERROR(IF(AND(AD68=""),"",VLOOKUP(AD68,Marks,56,0)),"")</f>
        <v>15</v>
      </c>
      <c r="AC75" s="85">
        <f>IFERROR(IF(AND(AD68=""),"",VLOOKUP(AD68,Marks,57,0)),"")</f>
        <v>63</v>
      </c>
      <c r="AD75" s="84">
        <f>IFERROR(IF(AND(AD68=""),"",VLOOKUP(AD68,Marks,58,0)),"")</f>
        <v>112</v>
      </c>
      <c r="AE75" s="95" t="str">
        <f>IFERROR(IF(AND(AD68=""),"",VLOOKUP(AD68,Marks,64,0)),"")</f>
        <v>C</v>
      </c>
      <c r="AF75" s="237" t="str">
        <f>IFERROR(IF(AND(AD68=""),"",VLOOKUP(AD68,Marks,62,0)),"")</f>
        <v>P</v>
      </c>
    </row>
    <row r="76" spans="1:32" s="55" customFormat="1" ht="21" customHeight="1">
      <c r="A76" s="114">
        <f>IF(N68="","",A75+1)</f>
        <v>16</v>
      </c>
      <c r="B76" s="346" t="str">
        <f>IF('Master sheet'!$D$11="Hindi","पर्यावरण अध्ययन","EVS")</f>
        <v>पर्यावरण अध्ययन</v>
      </c>
      <c r="C76" s="396">
        <f>IFERROR(IF(AND(N68=""),"",VLOOKUP(N68,Marks,65,0)),"")</f>
        <v>9</v>
      </c>
      <c r="D76" s="396">
        <f>IFERROR(IF(AND(N68=""),"",VLOOKUP(N68,Marks,66,0)),"")</f>
        <v>7</v>
      </c>
      <c r="E76" s="396">
        <f>IFERROR(IF(AND(N68=""),"",VLOOKUP(N68,Marks,67,0)),"")</f>
        <v>26</v>
      </c>
      <c r="F76" s="85">
        <f>IFERROR(IF(AND(N68=""),"",VLOOKUP(N68,Marks,68,0)),"")</f>
        <v>42</v>
      </c>
      <c r="G76" s="396">
        <f>IFERROR(IF(AND(N68=""),"",VLOOKUP(N68,Marks,69,0)),"")</f>
        <v>3</v>
      </c>
      <c r="H76" s="396">
        <f>IFERROR(IF(AND(N68=""),"",VLOOKUP(N68,Marks,70,0)),"")</f>
        <v>11</v>
      </c>
      <c r="I76" s="85">
        <f>IFERROR(IF(AND(N68=""),"",VLOOKUP(N68,Marks,71,0)),"")</f>
        <v>14</v>
      </c>
      <c r="J76" s="84">
        <f>IFERROR(IF(AND(N68=""),"",VLOOKUP(N68,Marks,72,0)),"")</f>
        <v>56</v>
      </c>
      <c r="K76" s="396">
        <f>IFERROR(IF(AND(N68=""),"",VLOOKUP(N68,Marks,73,0)),"")</f>
        <v>48</v>
      </c>
      <c r="L76" s="396">
        <f>IFERROR(IF(AND(N68=""),"",VLOOKUP(N68,Marks,74,0)),"")</f>
        <v>16</v>
      </c>
      <c r="M76" s="85">
        <f>IFERROR(IF(AND(N68=""),"",VLOOKUP(N68,Marks,75,0)),"")</f>
        <v>64</v>
      </c>
      <c r="N76" s="84">
        <f>IFERROR(IF(AND(N68=""),"",VLOOKUP(N68,Marks,76,0)),"")</f>
        <v>120</v>
      </c>
      <c r="O76" s="95" t="str">
        <f>IFERROR(IF(AND(N68=""),"",VLOOKUP(N68,Marks,82,0)),"")</f>
        <v>C</v>
      </c>
      <c r="P76" s="237" t="str">
        <f>IFERROR(IF(AND(N68=""),"",VLOOKUP(N68,Marks,80,0)),"")</f>
        <v>P</v>
      </c>
      <c r="Q76" s="1005"/>
      <c r="R76" s="346" t="str">
        <f>IF('Master sheet'!$D$11="Hindi","पर्यावरण अध्ययन","EVS")</f>
        <v>पर्यावरण अध्ययन</v>
      </c>
      <c r="S76" s="396">
        <f>IFERROR(IF(AND(AD68=""),"",VLOOKUP(AD68,Marks,65,0)),"")</f>
        <v>9</v>
      </c>
      <c r="T76" s="396">
        <f>IFERROR(IF(AND(AD68=""),"",VLOOKUP(AD68,Marks,66,0)),"")</f>
        <v>7</v>
      </c>
      <c r="U76" s="396">
        <f>IFERROR(IF(AND(AD68=""),"",VLOOKUP(AD68,Marks,67,0)),"")</f>
        <v>28</v>
      </c>
      <c r="V76" s="85">
        <f>IFERROR(IF(AND(AD68=""),"",VLOOKUP(AD68,Marks,68,0)),"")</f>
        <v>44</v>
      </c>
      <c r="W76" s="396">
        <f>IFERROR(IF(AND(AD68=""),"",VLOOKUP(AD68,Marks,69,0)),"")</f>
        <v>4</v>
      </c>
      <c r="X76" s="396">
        <f>IFERROR(IF(AND(AD68=""),"",VLOOKUP(AD68,Marks,70,0)),"")</f>
        <v>11</v>
      </c>
      <c r="Y76" s="85">
        <f>IFERROR(IF(AND(AD68=""),"",VLOOKUP(AD68,Marks,71,0)),"")</f>
        <v>15</v>
      </c>
      <c r="Z76" s="84">
        <f>IFERROR(IF(AND(AD68=""),"",VLOOKUP(AD68,Marks,72,0)),"")</f>
        <v>59</v>
      </c>
      <c r="AA76" s="396">
        <f>IFERROR(IF(AND(AD68=""),"",VLOOKUP(AD68,Marks,73,0)),"")</f>
        <v>47</v>
      </c>
      <c r="AB76" s="396">
        <f>IFERROR(IF(AND(AD68=""),"",VLOOKUP(AD68,Marks,74,0)),"")</f>
        <v>16</v>
      </c>
      <c r="AC76" s="85">
        <f>IFERROR(IF(AND(AD68=""),"",VLOOKUP(AD68,Marks,75,0)),"")</f>
        <v>63</v>
      </c>
      <c r="AD76" s="84">
        <f>IFERROR(IF(AND(AD68=""),"",VLOOKUP(AD68,Marks,76,0)),"")</f>
        <v>122</v>
      </c>
      <c r="AE76" s="95" t="str">
        <f>IFERROR(IF(AND(AD68=""),"",VLOOKUP(AD68,Marks,82,0)),"")</f>
        <v>C</v>
      </c>
      <c r="AF76" s="237" t="str">
        <f>IFERROR(IF(AND(AD68=""),"",VLOOKUP(AD68,Marks,80,0)),"")</f>
        <v>P</v>
      </c>
    </row>
    <row r="77" spans="1:32" s="55" customFormat="1" ht="25.5" customHeight="1">
      <c r="A77" s="114">
        <f>IF(N68="","",A76+1)</f>
        <v>17</v>
      </c>
      <c r="B77" s="342" t="str">
        <f>IF('Master sheet'!$D$11="Hindi","कुल योग","Total")</f>
        <v>कुल योग</v>
      </c>
      <c r="C77" s="86">
        <f>IF(AND(N68=""),"",IF(AND(C73="",C74="",C75="",C76=""),"",SUM(C73:C76)))</f>
        <v>32</v>
      </c>
      <c r="D77" s="86">
        <f>IF(AND(N68=""),"",IF(AND(D73="",D74="",D75="",D76=""),"",SUM(D73:D76)))</f>
        <v>20</v>
      </c>
      <c r="E77" s="86">
        <f>IF(AND(N68=""),"",IF(AND(E73="",E74="",E75="",E76=""),"",SUM(E73:E76)))</f>
        <v>54</v>
      </c>
      <c r="F77" s="86">
        <f>IF(AND(N68=""),"",IF(AND(F73="",F74="",F75="",F76=""),"",SUM(F73:F76)))</f>
        <v>106</v>
      </c>
      <c r="G77" s="86">
        <f>IF(AND(N68=""),"",IF(AND(G73="",G74="",G75="",G76=""),"",SUM(G73:G76)))</f>
        <v>40</v>
      </c>
      <c r="H77" s="86">
        <f>IF(AND(N68=""),"",IF(AND(H73="",H74="",H75="",H76=""),"",SUM(H73:H76)))</f>
        <v>38</v>
      </c>
      <c r="I77" s="86">
        <f>IF(AND(N68=""),"",IF(AND(I73="",I74="",I75="",I76=""),"",SUM(I73:I76)))</f>
        <v>78</v>
      </c>
      <c r="J77" s="86">
        <f>IF(AND(N68=""),"",IF(AND(J73="",J74="",J75="",J76=""),"",SUM(J73:J76)))</f>
        <v>184</v>
      </c>
      <c r="K77" s="86">
        <f>IF(AND(N68=""),"",IF(AND(K73="",K74="",K75="",K76=""),"",SUM(K73:K76)))</f>
        <v>156</v>
      </c>
      <c r="L77" s="86">
        <f>IF(AND(N68=""),"",IF(AND(L73="",L74="",L75="",L76=""),"",SUM(L73:L76)))</f>
        <v>48</v>
      </c>
      <c r="M77" s="86">
        <f>IF(AND(N68=""),"",IF(AND(M73="",M74="",M75="",M76=""),"",SUM(M73:M76)))</f>
        <v>204</v>
      </c>
      <c r="N77" s="86">
        <f>IF(AND(N68=""),"",IF(AND(N73="",N74="",N75="",N76=""),"",SUM(N73:N76)))</f>
        <v>388</v>
      </c>
      <c r="O77" s="240" t="str">
        <f>IFERROR(IF(AND(N68=""),"",VLOOKUP(N68,Marks,128,0)),"")</f>
        <v>C</v>
      </c>
      <c r="P77" s="240"/>
      <c r="Q77" s="1005"/>
      <c r="R77" s="342" t="str">
        <f>IF('Master sheet'!$D$11="Hindi","कुल योग","Total")</f>
        <v>कुल योग</v>
      </c>
      <c r="S77" s="86">
        <f>IF(AND(AD68=""),"",IF(AND(S73="",S74="",S75="",S76=""),"",SUM(S73:S76)))</f>
        <v>32</v>
      </c>
      <c r="T77" s="86">
        <f>IF(AND(AD68=""),"",IF(AND(T73="",T74="",T75="",T76=""),"",SUM(T73:T76)))</f>
        <v>21</v>
      </c>
      <c r="U77" s="86">
        <f>IF(AND(AD68=""),"",IF(AND(U73="",U74="",U75="",U76=""),"",SUM(U73:U76)))</f>
        <v>78</v>
      </c>
      <c r="V77" s="86">
        <f>IF(AND(AD68=""),"",IF(AND(V73="",V74="",V75="",V76=""),"",SUM(V73:V76)))</f>
        <v>131</v>
      </c>
      <c r="W77" s="86">
        <f>IF(AND(AD68=""),"",IF(AND(W73="",W74="",W75="",W76=""),"",SUM(W73:W76)))</f>
        <v>24</v>
      </c>
      <c r="X77" s="86">
        <f>IF(AND(AD68=""),"",IF(AND(X73="",X74="",X75="",X76=""),"",SUM(X73:X76)))</f>
        <v>38</v>
      </c>
      <c r="Y77" s="86">
        <f>IF(AND(AD68=""),"",IF(AND(Y73="",Y74="",Y75="",Y76=""),"",SUM(Y73:Y76)))</f>
        <v>62</v>
      </c>
      <c r="Z77" s="86">
        <f>IF(AND(AD68=""),"",IF(AND(Z73="",Z74="",Z75="",Z76=""),"",SUM(Z73:Z76)))</f>
        <v>193</v>
      </c>
      <c r="AA77" s="86">
        <f>IF(AND(AD68=""),"",IF(AND(AA73="",AA74="",AA75="",AA76=""),"",SUM(AA73:AA76)))</f>
        <v>158</v>
      </c>
      <c r="AB77" s="86">
        <f>IF(AND(AD68=""),"",IF(AND(AB73="",AB74="",AB75="",AB76=""),"",SUM(AB73:AB76)))</f>
        <v>47</v>
      </c>
      <c r="AC77" s="86">
        <f>IF(AND(AD68=""),"",IF(AND(AC73="",AC74="",AC75="",AC76=""),"",SUM(AC73:AC76)))</f>
        <v>205</v>
      </c>
      <c r="AD77" s="86">
        <f>IF(AND(AD68=""),"",IF(AND(AD73="",AD74="",AD75="",AD76=""),"",SUM(AD73:AD76)))</f>
        <v>398</v>
      </c>
      <c r="AE77" s="240" t="str">
        <f>IFERROR(IF(AND(AD68=""),"",VLOOKUP(AD68,Marks,128,0)),"")</f>
        <v>C</v>
      </c>
      <c r="AF77" s="240"/>
    </row>
    <row r="78" spans="1:32" s="55" customFormat="1" ht="9" customHeight="1">
      <c r="A78" s="114">
        <f>IF(N68="","",A77+1)</f>
        <v>18</v>
      </c>
      <c r="B78" s="984"/>
      <c r="C78" s="984"/>
      <c r="D78" s="984"/>
      <c r="E78" s="984"/>
      <c r="F78" s="984"/>
      <c r="G78" s="984"/>
      <c r="H78" s="984"/>
      <c r="I78" s="984"/>
      <c r="J78" s="984"/>
      <c r="K78" s="984"/>
      <c r="L78" s="984"/>
      <c r="M78" s="984"/>
      <c r="N78" s="984"/>
      <c r="O78" s="984"/>
      <c r="P78" s="984"/>
      <c r="Q78" s="1005"/>
      <c r="R78" s="984"/>
      <c r="S78" s="984"/>
      <c r="T78" s="984"/>
      <c r="U78" s="984"/>
      <c r="V78" s="984"/>
      <c r="W78" s="984"/>
      <c r="X78" s="984"/>
      <c r="Y78" s="984"/>
      <c r="Z78" s="984"/>
      <c r="AA78" s="984"/>
      <c r="AB78" s="984"/>
      <c r="AC78" s="984"/>
      <c r="AD78" s="984"/>
      <c r="AE78" s="984"/>
      <c r="AF78" s="984"/>
    </row>
    <row r="79" spans="1:32" s="55" customFormat="1" ht="18.95" customHeight="1">
      <c r="A79" s="114">
        <f>IF(N68="","",A78+1)</f>
        <v>19</v>
      </c>
      <c r="B79" s="946" t="str">
        <f>IF('Master sheet'!$D$11="Hindi","अतिरिक्त विषय ","Extra Subject")</f>
        <v xml:space="preserve">अतिरिक्त विषय </v>
      </c>
      <c r="C79" s="946"/>
      <c r="D79" s="946"/>
      <c r="E79" s="946"/>
      <c r="F79" s="946"/>
      <c r="G79" s="946"/>
      <c r="H79" s="946"/>
      <c r="I79" s="946"/>
      <c r="J79" s="946"/>
      <c r="K79" s="946"/>
      <c r="L79" s="946"/>
      <c r="M79" s="946"/>
      <c r="N79" s="946"/>
      <c r="O79" s="946"/>
      <c r="P79" s="946"/>
      <c r="Q79" s="1005"/>
      <c r="R79" s="946" t="str">
        <f>IF('Master sheet'!$D$11="Hindi","अतिरिक्त विषय ","Extra Subject")</f>
        <v xml:space="preserve">अतिरिक्त विषय </v>
      </c>
      <c r="S79" s="946"/>
      <c r="T79" s="946"/>
      <c r="U79" s="946"/>
      <c r="V79" s="946"/>
      <c r="W79" s="946"/>
      <c r="X79" s="946"/>
      <c r="Y79" s="946"/>
      <c r="Z79" s="946"/>
      <c r="AA79" s="946"/>
      <c r="AB79" s="946"/>
      <c r="AC79" s="946"/>
      <c r="AD79" s="946"/>
      <c r="AE79" s="946"/>
      <c r="AF79" s="946"/>
    </row>
    <row r="80" spans="1:32" s="55" customFormat="1" ht="18.95" customHeight="1">
      <c r="A80" s="114">
        <f>IF(N68="","",A79+1)</f>
        <v>20</v>
      </c>
      <c r="B80" s="403" t="str">
        <f>IF('Master sheet'!$D$11="Hindi","विषय","Subject")</f>
        <v>विषय</v>
      </c>
      <c r="C80" s="947" t="str">
        <f>IF('Master sheet'!$D$11="Hindi","पूर्णांक","M.M.")</f>
        <v>पूर्णांक</v>
      </c>
      <c r="D80" s="948"/>
      <c r="E80" s="947" t="str">
        <f>IF('Master sheet'!$D$11="Hindi","प्राप्तांक","Ob.M.")</f>
        <v>प्राप्तांक</v>
      </c>
      <c r="F80" s="948"/>
      <c r="G80" s="947" t="str">
        <f>IF('Master sheet'!$D$11="Hindi","ग्रेड","Grade")</f>
        <v>ग्रेड</v>
      </c>
      <c r="H80" s="948"/>
      <c r="I80" s="947" t="str">
        <f>IF('Master sheet'!$D$11="Hindi","विषय","Subject")</f>
        <v>विषय</v>
      </c>
      <c r="J80" s="948"/>
      <c r="K80" s="947" t="str">
        <f>IF('Master sheet'!$D$11="Hindi","पूर्णांक","M.M.")</f>
        <v>पूर्णांक</v>
      </c>
      <c r="L80" s="948"/>
      <c r="M80" s="947" t="str">
        <f>IF('Master sheet'!$D$11="Hindi","प्राप्तांक","Ob.M.")</f>
        <v>प्राप्तांक</v>
      </c>
      <c r="N80" s="948"/>
      <c r="O80" s="947" t="str">
        <f>IF('Master sheet'!$D$11="Hindi","ग्रेड","Grade")</f>
        <v>ग्रेड</v>
      </c>
      <c r="P80" s="948"/>
      <c r="Q80" s="1005"/>
      <c r="R80" s="403" t="str">
        <f>IF('Master sheet'!$D$11="Hindi","विषय","Subject")</f>
        <v>विषय</v>
      </c>
      <c r="S80" s="947" t="str">
        <f>IF('Master sheet'!$D$11="Hindi","पूर्णांक","M.M.")</f>
        <v>पूर्णांक</v>
      </c>
      <c r="T80" s="948"/>
      <c r="U80" s="947" t="str">
        <f>IF('Master sheet'!$D$11="Hindi","प्राप्तांक","Ob.M.")</f>
        <v>प्राप्तांक</v>
      </c>
      <c r="V80" s="948"/>
      <c r="W80" s="947" t="str">
        <f>IF('Master sheet'!$D$11="Hindi","ग्रेड","Grade")</f>
        <v>ग्रेड</v>
      </c>
      <c r="X80" s="948"/>
      <c r="Y80" s="947" t="str">
        <f>IF('Master sheet'!$D$11="Hindi","विषय","Subject")</f>
        <v>विषय</v>
      </c>
      <c r="Z80" s="948"/>
      <c r="AA80" s="947" t="str">
        <f>IF('Master sheet'!$D$11="Hindi","पूर्णांक","M.M.")</f>
        <v>पूर्णांक</v>
      </c>
      <c r="AB80" s="948"/>
      <c r="AC80" s="947" t="str">
        <f>IF('Master sheet'!$D$11="Hindi","प्राप्तांक","Ob.M.")</f>
        <v>प्राप्तांक</v>
      </c>
      <c r="AD80" s="948"/>
      <c r="AE80" s="947" t="str">
        <f>IF('Master sheet'!$D$11="Hindi","ग्रेड","Grade")</f>
        <v>ग्रेड</v>
      </c>
      <c r="AF80" s="948"/>
    </row>
    <row r="81" spans="1:32" s="55" customFormat="1" ht="22.5" customHeight="1">
      <c r="A81" s="114">
        <f>IF(N68="","",A80+1)</f>
        <v>21</v>
      </c>
      <c r="B81" s="342" t="str">
        <f>IF(AND(N68=""),"",'Result Sheet'!$DJ$4)</f>
        <v/>
      </c>
      <c r="C81" s="965">
        <f>IF(AND(N68=""),"",'Result Sheet'!$DL$7)</f>
        <v>100</v>
      </c>
      <c r="D81" s="965"/>
      <c r="E81" s="944" t="str">
        <f>IFERROR(IF(AND(N68=""),"",VLOOKUP(N68,Marks,115,0)),"")</f>
        <v/>
      </c>
      <c r="F81" s="944"/>
      <c r="G81" s="945" t="str">
        <f>IFERROR(IF(AND(N68=""),"",VLOOKUP(N68,Marks,116,0)),"")</f>
        <v/>
      </c>
      <c r="H81" s="945"/>
      <c r="I81" s="965" t="str">
        <f>IF(AND(N68=""),"",'Result Sheet'!$DN$4)</f>
        <v/>
      </c>
      <c r="J81" s="965"/>
      <c r="K81" s="965">
        <f>IF(AND(N68=""),"",'Result Sheet'!$DP$7)</f>
        <v>100</v>
      </c>
      <c r="L81" s="965"/>
      <c r="M81" s="944" t="str">
        <f>IFERROR(IF(AND(N68=""),"",VLOOKUP(N68,Marks,119,0)),"")</f>
        <v/>
      </c>
      <c r="N81" s="944"/>
      <c r="O81" s="945" t="str">
        <f>IFERROR(IF(AND(N68=""),"",VLOOKUP(N68,Marks,120,0)),"")</f>
        <v/>
      </c>
      <c r="P81" s="945"/>
      <c r="Q81" s="1005"/>
      <c r="R81" s="342" t="str">
        <f>IF(AND(AD68=""),"",'Result Sheet'!$DJ$4)</f>
        <v/>
      </c>
      <c r="S81" s="965">
        <f>IF(AND(AD68=""),"",'Result Sheet'!$DL$7)</f>
        <v>100</v>
      </c>
      <c r="T81" s="965"/>
      <c r="U81" s="944" t="str">
        <f>IFERROR(IF(AND(AD68=""),"",VLOOKUP(AD68,Marks,115,0)),"")</f>
        <v/>
      </c>
      <c r="V81" s="944"/>
      <c r="W81" s="945" t="str">
        <f>IFERROR(IF(AND(AD68=""),"",VLOOKUP(AD68,Marks,116,0)),"")</f>
        <v/>
      </c>
      <c r="X81" s="945"/>
      <c r="Y81" s="965" t="str">
        <f>IF(AND(AD68=""),"",'Result Sheet'!$DN$4)</f>
        <v/>
      </c>
      <c r="Z81" s="965"/>
      <c r="AA81" s="965">
        <f>IF(AND(AD68=""),"",'Result Sheet'!$DP$7)</f>
        <v>100</v>
      </c>
      <c r="AB81" s="965"/>
      <c r="AC81" s="944" t="str">
        <f>IFERROR(IF(AND(AD68=""),"",VLOOKUP(AD68,Marks,119,0)),"")</f>
        <v/>
      </c>
      <c r="AD81" s="944"/>
      <c r="AE81" s="945" t="str">
        <f>IFERROR(IF(AND(AD68=""),"",VLOOKUP(AD68,Marks,120,0)),"")</f>
        <v/>
      </c>
      <c r="AF81" s="945"/>
    </row>
    <row r="82" spans="1:32" s="55" customFormat="1" ht="22.5" customHeight="1">
      <c r="A82" s="114">
        <f>IF(N68="","",A81+1)</f>
        <v>22</v>
      </c>
      <c r="B82" s="949" t="str">
        <f>IF('Master sheet'!$D$11="Hindi","विषय","Subject")</f>
        <v>विषय</v>
      </c>
      <c r="C82" s="949"/>
      <c r="D82" s="950" t="str">
        <f>IF('Master sheet'!$D$11="Hindi","प्राप्तांक","Marks ")</f>
        <v>प्राप्तांक</v>
      </c>
      <c r="E82" s="951"/>
      <c r="F82" s="344" t="str">
        <f>IF('Master sheet'!$D$11="Hindi","ग्रेड","Grade")</f>
        <v>ग्रेड</v>
      </c>
      <c r="G82" s="949" t="str">
        <f>IF('Master sheet'!$D$11="Hindi","विषय","Subject")</f>
        <v>विषय</v>
      </c>
      <c r="H82" s="949"/>
      <c r="I82" s="950" t="str">
        <f>IF('Master sheet'!$D$11="Hindi","प्राप्तांक","Marks")</f>
        <v>प्राप्तांक</v>
      </c>
      <c r="J82" s="951"/>
      <c r="K82" s="344" t="str">
        <f>IF('Master sheet'!$D$11="Hindi","ग्रेड","Grade")</f>
        <v>ग्रेड</v>
      </c>
      <c r="L82" s="949" t="str">
        <f>IF('Master sheet'!$D$11="Hindi","विषय","Subject")</f>
        <v>विषय</v>
      </c>
      <c r="M82" s="949"/>
      <c r="N82" s="950" t="str">
        <f>IF('Master sheet'!$D$11="Hindi","प्राप्तांक","Marks")</f>
        <v>प्राप्तांक</v>
      </c>
      <c r="O82" s="951"/>
      <c r="P82" s="412" t="str">
        <f>IF('Master sheet'!$D$11="Hindi","ग्रेड","Grade")</f>
        <v>ग्रेड</v>
      </c>
      <c r="Q82" s="1005"/>
      <c r="R82" s="949" t="str">
        <f>IF('Master sheet'!$D$11="Hindi","विषय","Subject")</f>
        <v>विषय</v>
      </c>
      <c r="S82" s="949"/>
      <c r="T82" s="950" t="str">
        <f>IF('Master sheet'!$D$11="Hindi","प्राप्तांक","Marks ")</f>
        <v>प्राप्तांक</v>
      </c>
      <c r="U82" s="951"/>
      <c r="V82" s="344" t="str">
        <f>IF('Master sheet'!$D$11="Hindi","ग्रेड","Grade")</f>
        <v>ग्रेड</v>
      </c>
      <c r="W82" s="949" t="str">
        <f>IF('Master sheet'!$D$11="Hindi","विषय","Subject")</f>
        <v>विषय</v>
      </c>
      <c r="X82" s="949"/>
      <c r="Y82" s="950" t="str">
        <f>IF('Master sheet'!$D$11="Hindi","प्राप्तांक","Marks")</f>
        <v>प्राप्तांक</v>
      </c>
      <c r="Z82" s="951"/>
      <c r="AA82" s="344" t="str">
        <f>IF('Master sheet'!$D$11="Hindi","ग्रेड","Grade")</f>
        <v>ग्रेड</v>
      </c>
      <c r="AB82" s="949" t="str">
        <f>IF('Master sheet'!$D$11="Hindi","विषय","Subject")</f>
        <v>विषय</v>
      </c>
      <c r="AC82" s="949"/>
      <c r="AD82" s="950" t="str">
        <f>IF('Master sheet'!$D$11="Hindi","प्राप्तांक","Marks")</f>
        <v>प्राप्तांक</v>
      </c>
      <c r="AE82" s="951"/>
      <c r="AF82" s="412" t="str">
        <f>IF('Master sheet'!$D$11="Hindi","ग्रेड","Grade")</f>
        <v>ग्रेड</v>
      </c>
    </row>
    <row r="83" spans="1:32" s="55" customFormat="1" ht="21.75" customHeight="1">
      <c r="A83" s="114">
        <f>IF(N68="","",A82+1)</f>
        <v>23</v>
      </c>
      <c r="B83" s="952" t="str">
        <f>IF('Master sheet'!$D$11="Hindi","कार्यानुभव","WORK EXP.")</f>
        <v>कार्यानुभव</v>
      </c>
      <c r="C83" s="953"/>
      <c r="D83" s="953"/>
      <c r="E83" s="85">
        <f>IFERROR(IF(AND(N68=""),"",VLOOKUP(N68,Marks,88,0)),"")</f>
        <v>80</v>
      </c>
      <c r="F83" s="95" t="str">
        <f>IFERROR(IF(AND(N68=""),"",VLOOKUP(N68,Marks,92,0)),"")</f>
        <v>A</v>
      </c>
      <c r="G83" s="952" t="str">
        <f>IF('Master sheet'!$D$11="Hindi","कला शिक्षा","ART EDU.")</f>
        <v>कला शिक्षा</v>
      </c>
      <c r="H83" s="953"/>
      <c r="I83" s="953"/>
      <c r="J83" s="85">
        <f>IFERROR(IF(AND(N68=""),"",VLOOKUP(N68,Marks,98,0)),"")</f>
        <v>76</v>
      </c>
      <c r="K83" s="95" t="str">
        <f>IFERROR(IF(AND(N68=""),"",VLOOKUP(N68,Marks,102,0)),"")</f>
        <v>A</v>
      </c>
      <c r="L83" s="954" t="str">
        <f>IF('Master sheet'!$D$11="Hindi","स्वा. एवं शा. शिक्षा","HE.&amp;PH. EDU.")</f>
        <v>स्वा. एवं शा. शिक्षा</v>
      </c>
      <c r="M83" s="955"/>
      <c r="N83" s="955"/>
      <c r="O83" s="85">
        <f>IFERROR(IF(AND(N68=""),"",VLOOKUP(N68,Marks,108,0)),"")</f>
        <v>79</v>
      </c>
      <c r="P83" s="95" t="str">
        <f>IFERROR(IF(AND(N68=""),"",VLOOKUP(N68,Marks,112,0)),"")</f>
        <v>A</v>
      </c>
      <c r="Q83" s="1005"/>
      <c r="R83" s="952" t="str">
        <f>IF('Master sheet'!$D$11="Hindi","कार्यानुभव","WORK EXP.")</f>
        <v>कार्यानुभव</v>
      </c>
      <c r="S83" s="953"/>
      <c r="T83" s="953"/>
      <c r="U83" s="85">
        <f>IFERROR(IF(AND(AD68=""),"",VLOOKUP(AD68,Marks,88,0)),"")</f>
        <v>78</v>
      </c>
      <c r="V83" s="95" t="str">
        <f>IFERROR(IF(AND(AD68=""),"",VLOOKUP(AD68,Marks,92,0)),"")</f>
        <v>A</v>
      </c>
      <c r="W83" s="952" t="str">
        <f>IF('Master sheet'!$D$11="Hindi","कला शिक्षा","ART EDU.")</f>
        <v>कला शिक्षा</v>
      </c>
      <c r="X83" s="953"/>
      <c r="Y83" s="953"/>
      <c r="Z83" s="85">
        <f>IFERROR(IF(AND(AD68=""),"",VLOOKUP(AD68,Marks,98,0)),"")</f>
        <v>75</v>
      </c>
      <c r="AA83" s="95" t="str">
        <f>IFERROR(IF(AND(AD68=""),"",VLOOKUP(AD68,Marks,102,0)),"")</f>
        <v>B</v>
      </c>
      <c r="AB83" s="954" t="str">
        <f>IF('Master sheet'!$D$11="Hindi","स्वा. एवं शा. शिक्षा","HE.&amp;PH. EDU.")</f>
        <v>स्वा. एवं शा. शिक्षा</v>
      </c>
      <c r="AC83" s="955"/>
      <c r="AD83" s="955"/>
      <c r="AE83" s="85">
        <f>IFERROR(IF(AND(AD68=""),"",VLOOKUP(AD68,Marks,108,0)),"")</f>
        <v>80</v>
      </c>
      <c r="AF83" s="95" t="str">
        <f>IFERROR(IF(AND(AD68=""),"",VLOOKUP(AD68,Marks,112,0)),"")</f>
        <v>A</v>
      </c>
    </row>
    <row r="84" spans="1:32" s="55" customFormat="1" ht="21" customHeight="1">
      <c r="A84" s="114">
        <f>IF(N68="","",A83+1)</f>
        <v>24</v>
      </c>
      <c r="B84" s="956" t="str">
        <f>IF('Master sheet'!$D$11="Hindi","कुल कार्य दिवस :-","Total Meeting :-")</f>
        <v>कुल कार्य दिवस :-</v>
      </c>
      <c r="C84" s="956"/>
      <c r="D84" s="956"/>
      <c r="E84" s="957">
        <f>IFERROR(IF(AND(N68=""),"",VLOOKUP(N68,Marks,126,0)),"")</f>
        <v>220</v>
      </c>
      <c r="F84" s="957"/>
      <c r="G84" s="957"/>
      <c r="H84" s="957"/>
      <c r="I84" s="956" t="str">
        <f>IF('Master sheet'!$D$11="Hindi","कुल उपस्थिति :-","Total Attendance :-")</f>
        <v>कुल उपस्थिति :-</v>
      </c>
      <c r="J84" s="956"/>
      <c r="K84" s="956"/>
      <c r="L84" s="956"/>
      <c r="M84" s="958">
        <f>IFERROR(IF(AND(N68=""),"",VLOOKUP(N68,Marks,127,0)),"")</f>
        <v>200</v>
      </c>
      <c r="N84" s="958"/>
      <c r="O84" s="958"/>
      <c r="P84" s="958"/>
      <c r="Q84" s="1005"/>
      <c r="R84" s="956" t="str">
        <f>IF('Master sheet'!$D$11="Hindi","कुल कार्य दिवस :-","Total Meeting :-")</f>
        <v>कुल कार्य दिवस :-</v>
      </c>
      <c r="S84" s="956"/>
      <c r="T84" s="956"/>
      <c r="U84" s="957">
        <f>IFERROR(IF(AND(AD68=""),"",VLOOKUP(AD68,Marks,126,0)),"")</f>
        <v>220</v>
      </c>
      <c r="V84" s="957"/>
      <c r="W84" s="957"/>
      <c r="X84" s="957"/>
      <c r="Y84" s="956" t="str">
        <f>IF('Master sheet'!$D$11="Hindi","कुल उपस्थिति :-","Total Attendance :-")</f>
        <v>कुल उपस्थिति :-</v>
      </c>
      <c r="Z84" s="956"/>
      <c r="AA84" s="956"/>
      <c r="AB84" s="956"/>
      <c r="AC84" s="958">
        <f>IFERROR(IF(AND(AD68=""),"",VLOOKUP(AD68,Marks,127,0)),"")</f>
        <v>204</v>
      </c>
      <c r="AD84" s="958"/>
      <c r="AE84" s="958"/>
      <c r="AF84" s="958"/>
    </row>
    <row r="85" spans="1:32" s="55" customFormat="1" ht="21" customHeight="1">
      <c r="A85" s="114">
        <f>IF(N68="","",A84+1)</f>
        <v>25</v>
      </c>
      <c r="B85" s="956" t="str">
        <f>IF('Master sheet'!$D$11="Hindi","परिणाम :-","Result :-")</f>
        <v>परिणाम :-</v>
      </c>
      <c r="C85" s="956"/>
      <c r="D85" s="956"/>
      <c r="E85" s="959" t="str">
        <f>IFERROR(IF(AND(N68=""),"",VLOOKUP(N68,Marks,125,0)),"")</f>
        <v>Promoted</v>
      </c>
      <c r="F85" s="959"/>
      <c r="G85" s="959"/>
      <c r="H85" s="959"/>
      <c r="I85" s="956" t="str">
        <f>IF('Master sheet'!$D$11="Hindi","परिणाम प्रतिशत में :-","Result in Percentage :-")</f>
        <v>परिणाम प्रतिशत में :-</v>
      </c>
      <c r="J85" s="956"/>
      <c r="K85" s="956"/>
      <c r="L85" s="956"/>
      <c r="M85" s="960">
        <f>IFERROR(IF(AND(N68=""),"",VLOOKUP(N68,Marks,122,0)),"")</f>
        <v>56.231884057971016</v>
      </c>
      <c r="N85" s="960"/>
      <c r="O85" s="960"/>
      <c r="P85" s="960"/>
      <c r="Q85" s="1005"/>
      <c r="R85" s="956" t="str">
        <f>IF('Master sheet'!$D$11="Hindi","परिणाम :-","Result :-")</f>
        <v>परिणाम :-</v>
      </c>
      <c r="S85" s="956"/>
      <c r="T85" s="956"/>
      <c r="U85" s="959" t="str">
        <f>IFERROR(IF(AND(AD68=""),"",VLOOKUP(AD68,Marks,125,0)),"")</f>
        <v>Promoted</v>
      </c>
      <c r="V85" s="959"/>
      <c r="W85" s="959"/>
      <c r="X85" s="959"/>
      <c r="Y85" s="956" t="str">
        <f>IF('Master sheet'!$D$11="Hindi","परिणाम प्रतिशत में :-","Result in Percentage :-")</f>
        <v>परिणाम प्रतिशत में :-</v>
      </c>
      <c r="Z85" s="956"/>
      <c r="AA85" s="956"/>
      <c r="AB85" s="956"/>
      <c r="AC85" s="960">
        <f>IFERROR(IF(AND(AD68=""),"",VLOOKUP(AD68,Marks,122,0)),"")</f>
        <v>56.857142857142854</v>
      </c>
      <c r="AD85" s="960"/>
      <c r="AE85" s="960"/>
      <c r="AF85" s="960"/>
    </row>
    <row r="86" spans="1:32" s="55" customFormat="1" ht="21" customHeight="1">
      <c r="A86" s="114">
        <f>IF(N68="","",A85+1)</f>
        <v>26</v>
      </c>
      <c r="B86" s="956" t="str">
        <f>IF('Master sheet'!$D$11="Hindi","श्रेणी / ग्रेड :-","Division / Grade :-")</f>
        <v>श्रेणी / ग्रेड :-</v>
      </c>
      <c r="C86" s="956"/>
      <c r="D86" s="956"/>
      <c r="E86" s="238" t="str">
        <f>IFERROR(IF(AND(N68=""),"",VLOOKUP(N68,Marks,123,0)),"")</f>
        <v>II</v>
      </c>
      <c r="F86" s="239" t="s">
        <v>130</v>
      </c>
      <c r="G86" s="961" t="str">
        <f>IFERROR(IF(AND(N68=""),"",VLOOKUP(N68,Marks,128,0)),"")</f>
        <v>C</v>
      </c>
      <c r="H86" s="961"/>
      <c r="I86" s="956" t="str">
        <f>IF('Master sheet'!$D$11="Hindi","कक्षा में स्थान :-","Position in the Class :-")</f>
        <v>कक्षा में स्थान :-</v>
      </c>
      <c r="J86" s="956"/>
      <c r="K86" s="956"/>
      <c r="L86" s="956"/>
      <c r="M86" s="962">
        <f>IFERROR(IF(AND(N68=""),"",VLOOKUP(N68,Marks,124,0)),"")</f>
        <v>17.000000000000298</v>
      </c>
      <c r="N86" s="962"/>
      <c r="O86" s="962"/>
      <c r="P86" s="962"/>
      <c r="Q86" s="1005"/>
      <c r="R86" s="956" t="str">
        <f>IF('Master sheet'!$D$11="Hindi","श्रेणी / ग्रेड :-","Division / Grade :-")</f>
        <v>श्रेणी / ग्रेड :-</v>
      </c>
      <c r="S86" s="956"/>
      <c r="T86" s="956"/>
      <c r="U86" s="238" t="str">
        <f>IFERROR(IF(AND(AD68=""),"",VLOOKUP(AD68,Marks,123,0)),"")</f>
        <v>II</v>
      </c>
      <c r="V86" s="239" t="s">
        <v>130</v>
      </c>
      <c r="W86" s="961" t="str">
        <f>IFERROR(IF(AND(AD68=""),"",VLOOKUP(AD68,Marks,128,0)),"")</f>
        <v>C</v>
      </c>
      <c r="X86" s="961"/>
      <c r="Y86" s="956" t="str">
        <f>IF('Master sheet'!$D$11="Hindi","कक्षा में स्थान :-","Position in the Class :-")</f>
        <v>कक्षा में स्थान :-</v>
      </c>
      <c r="Z86" s="956"/>
      <c r="AA86" s="956"/>
      <c r="AB86" s="956"/>
      <c r="AC86" s="962">
        <f>IFERROR(IF(AND(AD68=""),"",VLOOKUP(AD68,Marks,124,0)),"")</f>
        <v>12.999999999999996</v>
      </c>
      <c r="AD86" s="962"/>
      <c r="AE86" s="962"/>
      <c r="AF86" s="962"/>
    </row>
    <row r="87" spans="1:32" s="55" customFormat="1" ht="21" customHeight="1">
      <c r="A87" s="114">
        <f>IF(N68="","",A86+1)</f>
        <v>27</v>
      </c>
      <c r="B87" s="963" t="str">
        <f>IF('Master sheet'!$D$11="Hindi","परीक्षा परिणाम घोषणा दिनांक :-","Result Declaration Date :-")</f>
        <v>परीक्षा परिणाम घोषणा दिनांक :-</v>
      </c>
      <c r="C87" s="963"/>
      <c r="D87" s="963"/>
      <c r="E87" s="964">
        <f>IFERROR(IF(AND(N68=""),"",'Master sheet'!$D$10),"")</f>
        <v>45419</v>
      </c>
      <c r="F87" s="964"/>
      <c r="G87" s="964"/>
      <c r="H87" s="409"/>
      <c r="I87" s="87"/>
      <c r="J87" s="87"/>
      <c r="K87" s="56"/>
      <c r="L87" s="87"/>
      <c r="M87" s="87"/>
      <c r="N87" s="87"/>
      <c r="O87" s="87"/>
      <c r="P87" s="87"/>
      <c r="Q87" s="1005"/>
      <c r="R87" s="963" t="str">
        <f>IF('Master sheet'!$D$11="Hindi","परीक्षा परिणाम घोषणा दिनांक :-","Result Declaration Date :-")</f>
        <v>परीक्षा परिणाम घोषणा दिनांक :-</v>
      </c>
      <c r="S87" s="963"/>
      <c r="T87" s="963"/>
      <c r="U87" s="964">
        <f>IFERROR(IF(AND(AD68=""),"",'Master sheet'!$D$10),"")</f>
        <v>45419</v>
      </c>
      <c r="V87" s="964"/>
      <c r="W87" s="964"/>
      <c r="X87" s="409"/>
      <c r="Y87" s="87"/>
      <c r="Z87" s="87"/>
      <c r="AA87" s="56"/>
      <c r="AB87" s="87"/>
      <c r="AC87" s="87"/>
      <c r="AD87" s="87"/>
      <c r="AE87" s="87"/>
      <c r="AF87" s="87"/>
    </row>
    <row r="88" spans="1:32" s="55" customFormat="1" ht="39" customHeight="1">
      <c r="A88" s="114">
        <f>IF(N68="","",A87+1)</f>
        <v>28</v>
      </c>
      <c r="B88" s="975" t="str">
        <f>IF(AND(N68=""),"",IF(AND(C65=3),CONCATENATE("( ",UPPER('Master sheet'!$H$10)," )"),IF(AND(C65=4),CONCATENATE("( ",UPPER('Master sheet'!$H$18)," )"),"")))</f>
        <v>( ABHIMANYU SINGH )</v>
      </c>
      <c r="C88" s="975"/>
      <c r="D88" s="975"/>
      <c r="E88" s="975"/>
      <c r="F88" s="976" t="str">
        <f>IF(AND(N68=""),"",CONCATENATE("(",'Master sheet'!$D$14," )"))</f>
        <v>(Suresh Chand )</v>
      </c>
      <c r="G88" s="976"/>
      <c r="H88" s="976"/>
      <c r="I88" s="976"/>
      <c r="J88" s="976"/>
      <c r="K88" s="976" t="str">
        <f>IF(AND(N68=""),"",CONCATENATE("(",'Master sheet'!$D$12," )"))</f>
        <v>(USHA PALIYA )</v>
      </c>
      <c r="L88" s="976"/>
      <c r="M88" s="976"/>
      <c r="N88" s="976"/>
      <c r="O88" s="976"/>
      <c r="P88" s="976"/>
      <c r="Q88" s="1005"/>
      <c r="R88" s="975" t="str">
        <f>IF(AND(AD68=""),"",IF(AND(S65=3),CONCATENATE("( ",UPPER('Master sheet'!$H$10)," )"),IF(AND(S65=4),CONCATENATE("( ",UPPER('Master sheet'!$H$18)," )"),"")))</f>
        <v>( ABHIMANYU SINGH )</v>
      </c>
      <c r="S88" s="975"/>
      <c r="T88" s="975"/>
      <c r="U88" s="975"/>
      <c r="V88" s="976" t="str">
        <f>IF(AND(AD68=""),"",CONCATENATE("(",'Master sheet'!$D$14," )"))</f>
        <v>(Suresh Chand )</v>
      </c>
      <c r="W88" s="976"/>
      <c r="X88" s="976"/>
      <c r="Y88" s="976"/>
      <c r="Z88" s="976"/>
      <c r="AA88" s="976" t="str">
        <f>IF(AND(AD68=""),"",CONCATENATE("(",'Master sheet'!$D$12," )"))</f>
        <v>(USHA PALIYA )</v>
      </c>
      <c r="AB88" s="976"/>
      <c r="AC88" s="976"/>
      <c r="AD88" s="976"/>
      <c r="AE88" s="976"/>
      <c r="AF88" s="976"/>
    </row>
    <row r="89" spans="1:32" s="55" customFormat="1" ht="21" customHeight="1">
      <c r="A89" s="114">
        <f>IF(N68="","",A88+1)</f>
        <v>29</v>
      </c>
      <c r="B89" s="974" t="str">
        <f>IF('Master sheet'!$D$11="Hindi","हस्ताक्षर कक्षाध्यापक","Signature of the class teacher")</f>
        <v>हस्ताक्षर कक्षाध्यापक</v>
      </c>
      <c r="C89" s="974"/>
      <c r="D89" s="974"/>
      <c r="E89" s="974"/>
      <c r="F89" s="974" t="str">
        <f>IF('Master sheet'!$D$11="Hindi","हस्ताक्षर परीक्षा प्रभारी","Signature of the exam. Incharge")</f>
        <v>हस्ताक्षर परीक्षा प्रभारी</v>
      </c>
      <c r="G89" s="974"/>
      <c r="H89" s="974"/>
      <c r="I89" s="974"/>
      <c r="J89" s="974"/>
      <c r="K89" s="974" t="str">
        <f>IF('Master sheet'!$D$11="Hindi","हस्ताक्षर संस्था प्रधान","Head of Institute's Signature")</f>
        <v>हस्ताक्षर संस्था प्रधान</v>
      </c>
      <c r="L89" s="974"/>
      <c r="M89" s="974"/>
      <c r="N89" s="974"/>
      <c r="O89" s="974"/>
      <c r="P89" s="974"/>
      <c r="Q89" s="1005"/>
      <c r="R89" s="974" t="str">
        <f>IF('Master sheet'!$D$11="Hindi","हस्ताक्षर कक्षाध्यापक","Signature of the class teacher")</f>
        <v>हस्ताक्षर कक्षाध्यापक</v>
      </c>
      <c r="S89" s="974"/>
      <c r="T89" s="974"/>
      <c r="U89" s="974"/>
      <c r="V89" s="974" t="str">
        <f>IF('Master sheet'!$D$11="Hindi","हस्ताक्षर परीक्षा प्रभारी","Signature of the exam. Incharge")</f>
        <v>हस्ताक्षर परीक्षा प्रभारी</v>
      </c>
      <c r="W89" s="974"/>
      <c r="X89" s="974"/>
      <c r="Y89" s="974"/>
      <c r="Z89" s="974"/>
      <c r="AA89" s="974" t="str">
        <f>IF('Master sheet'!$D$11="Hindi","हस्ताक्षर संस्था प्रधान","Head of Institute's Signature")</f>
        <v>हस्ताक्षर संस्था प्रधान</v>
      </c>
      <c r="AB89" s="974"/>
      <c r="AC89" s="974"/>
      <c r="AD89" s="974"/>
      <c r="AE89" s="974"/>
      <c r="AF89" s="974"/>
    </row>
    <row r="91" spans="1:32" s="55" customFormat="1" ht="21.95" customHeight="1">
      <c r="A91" s="113">
        <f>IF(N98="","",1)</f>
        <v>1</v>
      </c>
      <c r="B91" s="966" t="str">
        <f>IF('Master sheet'!$D$11="Hindi","वार्षिक रिपोर्ट कार्ड ","Report Card")</f>
        <v xml:space="preserve">वार्षिक रिपोर्ट कार्ड </v>
      </c>
      <c r="C91" s="966"/>
      <c r="D91" s="966"/>
      <c r="E91" s="966"/>
      <c r="F91" s="966"/>
      <c r="G91" s="966"/>
      <c r="H91" s="966"/>
      <c r="I91" s="966"/>
      <c r="J91" s="966"/>
      <c r="K91" s="966"/>
      <c r="L91" s="966"/>
      <c r="M91" s="966"/>
      <c r="N91" s="966"/>
      <c r="O91" s="966"/>
      <c r="P91" s="966"/>
      <c r="Q91" s="1005" t="s">
        <v>98</v>
      </c>
      <c r="R91" s="966" t="str">
        <f>IF('Master sheet'!$D$11="Hindi","वार्षिक रिपोर्ट कार्ड ","Report Card")</f>
        <v xml:space="preserve">वार्षिक रिपोर्ट कार्ड </v>
      </c>
      <c r="S91" s="966"/>
      <c r="T91" s="966"/>
      <c r="U91" s="966"/>
      <c r="V91" s="966"/>
      <c r="W91" s="966"/>
      <c r="X91" s="966"/>
      <c r="Y91" s="966"/>
      <c r="Z91" s="966"/>
      <c r="AA91" s="966"/>
      <c r="AB91" s="966"/>
      <c r="AC91" s="966"/>
      <c r="AD91" s="966"/>
      <c r="AE91" s="966"/>
      <c r="AF91" s="966"/>
    </row>
    <row r="92" spans="1:32" s="55" customFormat="1" ht="21.95" customHeight="1">
      <c r="A92" s="114">
        <f>IF(N98="","",A91+1)</f>
        <v>2</v>
      </c>
      <c r="B92" s="967" t="str">
        <f>IF('Master sheet'!$D$11="Hindi","शिक्षा विभाग, राजस्थान सरकार","Education Department, Rajasthan Government")</f>
        <v>शिक्षा विभाग, राजस्थान सरकार</v>
      </c>
      <c r="C92" s="967"/>
      <c r="D92" s="967"/>
      <c r="E92" s="967"/>
      <c r="F92" s="967"/>
      <c r="G92" s="967"/>
      <c r="H92" s="967"/>
      <c r="I92" s="967"/>
      <c r="J92" s="967"/>
      <c r="K92" s="967"/>
      <c r="L92" s="967"/>
      <c r="M92" s="967"/>
      <c r="N92" s="967"/>
      <c r="O92" s="967"/>
      <c r="P92" s="967"/>
      <c r="Q92" s="1005"/>
      <c r="R92" s="967" t="str">
        <f>IF('Master sheet'!$D$11="Hindi","शिक्षा विभाग, राजस्थान सरकार","Education Department, Rajasthan Government")</f>
        <v>शिक्षा विभाग, राजस्थान सरकार</v>
      </c>
      <c r="S92" s="967"/>
      <c r="T92" s="967"/>
      <c r="U92" s="967"/>
      <c r="V92" s="967"/>
      <c r="W92" s="967"/>
      <c r="X92" s="967"/>
      <c r="Y92" s="967"/>
      <c r="Z92" s="967"/>
      <c r="AA92" s="967"/>
      <c r="AB92" s="967"/>
      <c r="AC92" s="967"/>
      <c r="AD92" s="967"/>
      <c r="AE92" s="967"/>
      <c r="AF92" s="967"/>
    </row>
    <row r="93" spans="1:32" s="55" customFormat="1" ht="21.95" customHeight="1">
      <c r="A93" s="114">
        <f>IF(N98="","",A92+1)</f>
        <v>3</v>
      </c>
      <c r="B93" s="1006" t="str">
        <f>IF('Master sheet'!$D$11="Hindi","विद्यालय का नाम :-","School Name :- ")</f>
        <v>विद्यालय का नाम :-</v>
      </c>
      <c r="C93" s="1006"/>
      <c r="D93" s="1006"/>
      <c r="E93" s="1007" t="str">
        <f>IF(AND(N98=""),"",IF('Master sheet'!$D$11="Hindi",'Master sheet'!$D$8,'Master sheet'!$D$7))</f>
        <v xml:space="preserve">महात्मा गाँधी राजकीय विद्यालय (अंग्रेजी माध्यम) बर, पाली </v>
      </c>
      <c r="F93" s="1007"/>
      <c r="G93" s="1007"/>
      <c r="H93" s="1007"/>
      <c r="I93" s="1007"/>
      <c r="J93" s="1007"/>
      <c r="K93" s="1007"/>
      <c r="L93" s="1007"/>
      <c r="M93" s="1007"/>
      <c r="N93" s="1007"/>
      <c r="O93" s="1007"/>
      <c r="P93" s="1007"/>
      <c r="Q93" s="1005"/>
      <c r="R93" s="1006" t="str">
        <f>IF('Master sheet'!$D$11="Hindi","विद्यालय का नाम :-","School Name :- ")</f>
        <v>विद्यालय का नाम :-</v>
      </c>
      <c r="S93" s="1006"/>
      <c r="T93" s="1006"/>
      <c r="U93" s="1007" t="str">
        <f>IF(AND(AD98=""),"",IF('Master sheet'!$D$11="Hindi",'Master sheet'!$D$8,'Master sheet'!$D$7))</f>
        <v xml:space="preserve">महात्मा गाँधी राजकीय विद्यालय (अंग्रेजी माध्यम) बर, पाली </v>
      </c>
      <c r="V93" s="1007"/>
      <c r="W93" s="1007"/>
      <c r="X93" s="1007"/>
      <c r="Y93" s="1007"/>
      <c r="Z93" s="1007"/>
      <c r="AA93" s="1007"/>
      <c r="AB93" s="1007"/>
      <c r="AC93" s="1007"/>
      <c r="AD93" s="1007"/>
      <c r="AE93" s="1007"/>
      <c r="AF93" s="1007"/>
    </row>
    <row r="94" spans="1:32" s="55" customFormat="1" ht="15.75" customHeight="1">
      <c r="A94" s="114">
        <f>IF(N98="","",A93+1)</f>
        <v>4</v>
      </c>
      <c r="B94" s="402"/>
      <c r="C94" s="402"/>
      <c r="D94" s="402"/>
      <c r="E94" s="1008" t="str">
        <f>IF(AND(N98=""),"",IF('Master sheet'!$D$11="Hindi",CONCATENATE("(विद्यालय मान्यता क्रमांक व वर्ष : ","  ",'Master sheet'!$D$6),CONCATENATE("(School Recognition Number &amp; Years : ","  ",'Master sheet'!$D$6)))</f>
        <v>(विद्यालय मान्यता क्रमांक व वर्ष :   शिक्षा/पाली/1995/2001</v>
      </c>
      <c r="F94" s="1008"/>
      <c r="G94" s="1008"/>
      <c r="H94" s="1008"/>
      <c r="I94" s="1008"/>
      <c r="J94" s="1008"/>
      <c r="K94" s="1008"/>
      <c r="L94" s="1008"/>
      <c r="M94" s="1008"/>
      <c r="N94" s="1008"/>
      <c r="O94" s="1008"/>
      <c r="P94" s="1008"/>
      <c r="Q94" s="1005"/>
      <c r="R94" s="402"/>
      <c r="S94" s="402"/>
      <c r="T94" s="402"/>
      <c r="U94" s="1008" t="str">
        <f>IF(AND(AD98=""),"",IF('Master sheet'!$D$11="Hindi",CONCATENATE("(विद्यालय मान्यता क्रमांक व वर्ष : ","  ",'Master sheet'!$D$6),CONCATENATE("(School Recognition Number &amp; Years : ","  ",'Master sheet'!$D$6)))</f>
        <v>(विद्यालय मान्यता क्रमांक व वर्ष :   शिक्षा/पाली/1995/2001</v>
      </c>
      <c r="V94" s="1008"/>
      <c r="W94" s="1008"/>
      <c r="X94" s="1008"/>
      <c r="Y94" s="1008"/>
      <c r="Z94" s="1008"/>
      <c r="AA94" s="1008"/>
      <c r="AB94" s="1008"/>
      <c r="AC94" s="1008"/>
      <c r="AD94" s="1008"/>
      <c r="AE94" s="1008"/>
      <c r="AF94" s="1008"/>
    </row>
    <row r="95" spans="1:32" s="55" customFormat="1" ht="21.95" customHeight="1">
      <c r="A95" s="114">
        <f>IF(N98="","",A94+1)</f>
        <v>5</v>
      </c>
      <c r="B95" s="399" t="str">
        <f>IF('Master sheet'!$D$11="Hindi","कक्षा  :-","CLASS :- ")</f>
        <v>कक्षा  :-</v>
      </c>
      <c r="C95" s="971">
        <f>IFERROR(IF(AND(N98=""),"",VLOOKUP(N98,Marks,2,0)),"")</f>
        <v>4</v>
      </c>
      <c r="D95" s="971"/>
      <c r="E95" s="972" t="str">
        <f>IF('Master sheet'!$D$11="Hindi","सेक्शन :-","Section :- ")</f>
        <v>सेक्शन :-</v>
      </c>
      <c r="F95" s="972"/>
      <c r="G95" s="972"/>
      <c r="H95" s="971" t="str">
        <f>IFERROR(IF(AND(N98=""),"",VLOOKUP(N98,Marks,3,0)),"")</f>
        <v>A</v>
      </c>
      <c r="I95" s="971"/>
      <c r="J95" s="973" t="str">
        <f>IF('Master sheet'!$D$11="Hindi","सत्र :- ","Session :- ")</f>
        <v xml:space="preserve">सत्र :- </v>
      </c>
      <c r="K95" s="973"/>
      <c r="L95" s="973"/>
      <c r="M95" s="973"/>
      <c r="N95" s="992" t="str">
        <f>IF(AND(N98=""),"",'Marks Entry 3rd'!$I$2)</f>
        <v xml:space="preserve"> 2023-2024</v>
      </c>
      <c r="O95" s="992"/>
      <c r="P95" s="992"/>
      <c r="Q95" s="1005"/>
      <c r="R95" s="399" t="str">
        <f>IF('Master sheet'!$D$11="Hindi","कक्षा  :-","CLASS :- ")</f>
        <v>कक्षा  :-</v>
      </c>
      <c r="S95" s="971">
        <f>IFERROR(IF(AND(AD98=""),"",VLOOKUP(AD98,Marks,2,0)),"")</f>
        <v>4</v>
      </c>
      <c r="T95" s="971"/>
      <c r="U95" s="972" t="str">
        <f>IF('Master sheet'!$D$11="Hindi","सेक्शन :-","Section :- ")</f>
        <v>सेक्शन :-</v>
      </c>
      <c r="V95" s="972"/>
      <c r="W95" s="972"/>
      <c r="X95" s="971" t="str">
        <f>IFERROR(IF(AND(AD98=""),"",VLOOKUP(AD98,Marks,3,0)),"")</f>
        <v>A</v>
      </c>
      <c r="Y95" s="971"/>
      <c r="Z95" s="973" t="str">
        <f>IF('Master sheet'!$D$11="Hindi","सत्र :- ","Session :- ")</f>
        <v xml:space="preserve">सत्र :- </v>
      </c>
      <c r="AA95" s="973"/>
      <c r="AB95" s="973"/>
      <c r="AC95" s="973"/>
      <c r="AD95" s="992" t="str">
        <f>IF(AND(AD98=""),"",'Marks Entry 3rd'!$I$2)</f>
        <v xml:space="preserve"> 2023-2024</v>
      </c>
      <c r="AE95" s="992"/>
      <c r="AF95" s="992"/>
    </row>
    <row r="96" spans="1:32" s="55" customFormat="1" ht="21.95" customHeight="1">
      <c r="A96" s="114">
        <f>IF(N98="","",A95+1)</f>
        <v>6</v>
      </c>
      <c r="B96" s="986" t="str">
        <f>IF('Master sheet'!$D$11="Hindi","विद्यार्थी का नाम :-","Student's Name :-")</f>
        <v>विद्यार्थी का नाम :-</v>
      </c>
      <c r="C96" s="986"/>
      <c r="D96" s="986"/>
      <c r="E96" s="987" t="str">
        <f>IFERROR(IF(AND(N98=""),"",VLOOKUP(N98,Marks,6,0)),"")</f>
        <v>DAKSH PRAJAPAT</v>
      </c>
      <c r="F96" s="987"/>
      <c r="G96" s="987"/>
      <c r="H96" s="987"/>
      <c r="I96" s="987"/>
      <c r="J96" s="988" t="str">
        <f>IF('Master sheet'!$D$11="Hindi","प्रवेशांक :","SR. NO. :")</f>
        <v>प्रवेशांक :</v>
      </c>
      <c r="K96" s="988"/>
      <c r="L96" s="988"/>
      <c r="M96" s="988"/>
      <c r="N96" s="990">
        <f>IFERROR(IF(AND(N98=""),"",VLOOKUP(N98,Marks,5,0)),"")</f>
        <v>942</v>
      </c>
      <c r="O96" s="990"/>
      <c r="P96" s="990"/>
      <c r="Q96" s="1005"/>
      <c r="R96" s="986" t="str">
        <f>IF('Master sheet'!$D$11="Hindi","विद्यार्थी का नाम :-","Student's Name :-")</f>
        <v>विद्यार्थी का नाम :-</v>
      </c>
      <c r="S96" s="986"/>
      <c r="T96" s="986"/>
      <c r="U96" s="987" t="str">
        <f>IFERROR(IF(AND(AD98=""),"",VLOOKUP(AD98,Marks,6,0)),"")</f>
        <v>DIVYA BAGRI</v>
      </c>
      <c r="V96" s="987"/>
      <c r="W96" s="987"/>
      <c r="X96" s="987"/>
      <c r="Y96" s="987"/>
      <c r="Z96" s="988" t="str">
        <f>IF('Master sheet'!$D$11="Hindi","प्रवेशांक :","SR. NO. :")</f>
        <v>प्रवेशांक :</v>
      </c>
      <c r="AA96" s="988"/>
      <c r="AB96" s="988"/>
      <c r="AC96" s="988"/>
      <c r="AD96" s="990">
        <f>IFERROR(IF(AND(AD98=""),"",VLOOKUP(AD98,Marks,5,0)),"")</f>
        <v>925</v>
      </c>
      <c r="AE96" s="990"/>
      <c r="AF96" s="990"/>
    </row>
    <row r="97" spans="1:32" s="55" customFormat="1" ht="21.95" customHeight="1">
      <c r="A97" s="114">
        <f>IF(N98="","",A96+1)</f>
        <v>7</v>
      </c>
      <c r="B97" s="986" t="str">
        <f>IF('Master sheet'!$D$11="Hindi","पिता का नाम :-","Father's Name :-")</f>
        <v>पिता का नाम :-</v>
      </c>
      <c r="C97" s="986"/>
      <c r="D97" s="986"/>
      <c r="E97" s="987" t="str">
        <f>IFERROR(IF(AND(N98=""),"",VLOOKUP(N98,Marks,7,0)),"")</f>
        <v>PRAKASH PRAJAPAT</v>
      </c>
      <c r="F97" s="987"/>
      <c r="G97" s="987"/>
      <c r="H97" s="987"/>
      <c r="I97" s="987"/>
      <c r="J97" s="988" t="str">
        <f>IF('Master sheet'!$D$11="Hindi","जन्म तिथि :","Date of Birth :")</f>
        <v>जन्म तिथि :</v>
      </c>
      <c r="K97" s="988"/>
      <c r="L97" s="988"/>
      <c r="M97" s="988"/>
      <c r="N97" s="991" t="str">
        <f>IFERROR(IF(AND(N98=""),"",VLOOKUP(N98,Marks,4,0)),"")</f>
        <v>28-09-2015</v>
      </c>
      <c r="O97" s="991"/>
      <c r="P97" s="991"/>
      <c r="Q97" s="1005"/>
      <c r="R97" s="986" t="str">
        <f>IF('Master sheet'!$D$11="Hindi","पिता का नाम :-","Father's Name :-")</f>
        <v>पिता का नाम :-</v>
      </c>
      <c r="S97" s="986"/>
      <c r="T97" s="986"/>
      <c r="U97" s="987" t="str">
        <f>IFERROR(IF(AND(AD98=""),"",VLOOKUP(AD98,Marks,7,0)),"")</f>
        <v>MUKESH</v>
      </c>
      <c r="V97" s="987"/>
      <c r="W97" s="987"/>
      <c r="X97" s="987"/>
      <c r="Y97" s="987"/>
      <c r="Z97" s="988" t="str">
        <f>IF('Master sheet'!$D$11="Hindi","जन्म तिथि :","Date of Birth :")</f>
        <v>जन्म तिथि :</v>
      </c>
      <c r="AA97" s="988"/>
      <c r="AB97" s="988"/>
      <c r="AC97" s="988"/>
      <c r="AD97" s="991" t="str">
        <f>IFERROR(IF(AND(AD98=""),"",VLOOKUP(AD98,Marks,4,0)),"")</f>
        <v>26-10-2015</v>
      </c>
      <c r="AE97" s="991"/>
      <c r="AF97" s="991"/>
    </row>
    <row r="98" spans="1:32" s="55" customFormat="1" ht="18" customHeight="1">
      <c r="A98" s="114">
        <f>IF(N98="","",A97+1)</f>
        <v>8</v>
      </c>
      <c r="B98" s="986" t="str">
        <f>IF('Master sheet'!$D$11="Hindi","माता का नाम :-","Mother's Name :-")</f>
        <v>माता का नाम :-</v>
      </c>
      <c r="C98" s="986"/>
      <c r="D98" s="986"/>
      <c r="E98" s="987" t="str">
        <f>IFERROR(IF(AND(N98=""),"",VLOOKUP(N98,Marks,8,0)),"")</f>
        <v>REKHA PRAJAPATI</v>
      </c>
      <c r="F98" s="987"/>
      <c r="G98" s="987"/>
      <c r="H98" s="987"/>
      <c r="I98" s="987"/>
      <c r="J98" s="988" t="str">
        <f>IF('Master sheet'!$D$11="Hindi","रोल नंबर :-","Roll No. :")</f>
        <v>रोल नंबर :-</v>
      </c>
      <c r="K98" s="988"/>
      <c r="L98" s="988"/>
      <c r="M98" s="988"/>
      <c r="N98" s="989">
        <f>IF(AD68="","",IF(AND(AD68+1&gt;$AN$7),"",AD68+1))</f>
        <v>407</v>
      </c>
      <c r="O98" s="989"/>
      <c r="P98" s="989"/>
      <c r="Q98" s="1005"/>
      <c r="R98" s="986" t="str">
        <f>IF('Master sheet'!$D$11="Hindi","माता का नाम :-","Mother's Name :-")</f>
        <v>माता का नाम :-</v>
      </c>
      <c r="S98" s="986"/>
      <c r="T98" s="986"/>
      <c r="U98" s="987" t="str">
        <f>IFERROR(IF(AND(AD98=""),"",VLOOKUP(AD98,Marks,8,0)),"")</f>
        <v>SEEMA</v>
      </c>
      <c r="V98" s="987"/>
      <c r="W98" s="987"/>
      <c r="X98" s="987"/>
      <c r="Y98" s="987"/>
      <c r="Z98" s="988" t="str">
        <f>IF('Master sheet'!$D$11="Hindi","रोल नंबर :-","Roll No. :")</f>
        <v>रोल नंबर :-</v>
      </c>
      <c r="AA98" s="988"/>
      <c r="AB98" s="988"/>
      <c r="AC98" s="988"/>
      <c r="AD98" s="1004">
        <f>IF(N98="","",IF(AND(N98+1&gt;$AN$7),"",N98+1))</f>
        <v>408</v>
      </c>
      <c r="AE98" s="1004"/>
      <c r="AF98" s="1004"/>
    </row>
    <row r="99" spans="1:32" s="55" customFormat="1" ht="10.5" customHeight="1">
      <c r="A99" s="114">
        <f>IF(N98="","",A98+1)</f>
        <v>9</v>
      </c>
      <c r="B99" s="401"/>
      <c r="C99" s="401"/>
      <c r="D99" s="401"/>
      <c r="E99" s="398"/>
      <c r="F99" s="398"/>
      <c r="G99" s="398"/>
      <c r="H99" s="398"/>
      <c r="I99" s="398"/>
      <c r="J99" s="397"/>
      <c r="K99" s="397"/>
      <c r="L99" s="397"/>
      <c r="M99" s="397"/>
      <c r="N99" s="400"/>
      <c r="O99" s="400"/>
      <c r="P99" s="400"/>
      <c r="Q99" s="1005"/>
      <c r="R99" s="88"/>
      <c r="S99" s="88"/>
      <c r="T99" s="88"/>
      <c r="U99" s="89"/>
      <c r="V99" s="89"/>
      <c r="W99" s="89"/>
      <c r="X99" s="88"/>
      <c r="Y99" s="88"/>
      <c r="Z99" s="90"/>
      <c r="AA99" s="90"/>
      <c r="AB99" s="90"/>
      <c r="AC99" s="56"/>
      <c r="AD99" s="56"/>
      <c r="AE99" s="56"/>
      <c r="AF99" s="56"/>
    </row>
    <row r="100" spans="1:32" s="55" customFormat="1" ht="21" customHeight="1">
      <c r="A100" s="114">
        <f>IF(N98="","",A99+1)</f>
        <v>10</v>
      </c>
      <c r="B100" s="723" t="str">
        <f>IF('Master sheet'!$D$11="Hindi","विषय","Subject")</f>
        <v>विषय</v>
      </c>
      <c r="C100" s="745" t="str">
        <f>IF('Master sheet'!$D$11="Hindi","सा. परख","Test")</f>
        <v>सा. परख</v>
      </c>
      <c r="D100" s="746"/>
      <c r="E100" s="746"/>
      <c r="F100" s="746"/>
      <c r="G100" s="745" t="str">
        <f>IF('Master sheet'!$D$11="Hindi","अर्द्धवार्षिक","Half Yearly")</f>
        <v>अर्द्धवार्षिक</v>
      </c>
      <c r="H100" s="746"/>
      <c r="I100" s="747"/>
      <c r="J100" s="985" t="str">
        <f>IF('Master sheet'!$D$11="Hindi","अर्द्ध वा. तक योग","Total Till H.Y.")</f>
        <v>अर्द्ध वा. तक योग</v>
      </c>
      <c r="K100" s="745" t="str">
        <f>IF('Master sheet'!$D$11="Hindi","वार्षिक","Yearly")</f>
        <v>वार्षिक</v>
      </c>
      <c r="L100" s="746"/>
      <c r="M100" s="747"/>
      <c r="N100" s="977" t="str">
        <f>IF('Master sheet'!$D$11="Hindi","कुल विषय योग ","Subject Total")</f>
        <v xml:space="preserve">कुल विषय योग </v>
      </c>
      <c r="O100" s="978" t="str">
        <f>IF('Master sheet'!$D$11="Hindi","ग्रेड","Grade")</f>
        <v>ग्रेड</v>
      </c>
      <c r="P100" s="981" t="str">
        <f>IF('Master sheet'!$D$11="Hindi","परिणाम","Results")</f>
        <v>परिणाम</v>
      </c>
      <c r="Q100" s="1005"/>
      <c r="R100" s="723" t="str">
        <f>IF('Master sheet'!$D$11="Hindi","विषय","Subject")</f>
        <v>विषय</v>
      </c>
      <c r="S100" s="745" t="str">
        <f>IF('Master sheet'!$D$11="Hindi","सा. परख","Test")</f>
        <v>सा. परख</v>
      </c>
      <c r="T100" s="746"/>
      <c r="U100" s="746"/>
      <c r="V100" s="746"/>
      <c r="W100" s="745" t="str">
        <f>IF('Master sheet'!$D$11="Hindi","अर्द्धवार्षिक","Half Yearly")</f>
        <v>अर्द्धवार्षिक</v>
      </c>
      <c r="X100" s="746"/>
      <c r="Y100" s="747"/>
      <c r="Z100" s="985" t="str">
        <f>IF('Master sheet'!$D$11="Hindi","अर्द्ध वा. तक योग","Total Till H.Y.")</f>
        <v>अर्द्ध वा. तक योग</v>
      </c>
      <c r="AA100" s="745" t="str">
        <f>IF('Master sheet'!$D$11="Hindi","वार्षिक","Yearly")</f>
        <v>वार्षिक</v>
      </c>
      <c r="AB100" s="746"/>
      <c r="AC100" s="747"/>
      <c r="AD100" s="977" t="str">
        <f>IF('Master sheet'!$D$11="Hindi","कुल विषय योग ","Subject Total")</f>
        <v xml:space="preserve">कुल विषय योग </v>
      </c>
      <c r="AE100" s="978" t="str">
        <f>IF('Master sheet'!$D$11="Hindi","ग्रेड","Grade")</f>
        <v>ग्रेड</v>
      </c>
      <c r="AF100" s="981" t="str">
        <f>IF('Master sheet'!$D$11="Hindi","परिणाम","Results")</f>
        <v>परिणाम</v>
      </c>
    </row>
    <row r="101" spans="1:32" s="55" customFormat="1" ht="90.75" customHeight="1">
      <c r="A101" s="114">
        <f>IF(N98="","",A100+1)</f>
        <v>11</v>
      </c>
      <c r="B101" s="723"/>
      <c r="C101" s="343" t="str">
        <f>IF('Master sheet'!$D$11="Hindi","प्रथम परख ","First Test")</f>
        <v xml:space="preserve">प्रथम परख </v>
      </c>
      <c r="D101" s="343" t="str">
        <f>IF('Master sheet'!$D$11="Hindi","द्वितीय परख","Second Test")</f>
        <v>द्वितीय परख</v>
      </c>
      <c r="E101" s="343" t="str">
        <f>IF('Master sheet'!$D$11="Hindi","तृतीय परख","Third Test")</f>
        <v>तृतीय परख</v>
      </c>
      <c r="F101" s="343" t="str">
        <f>IF('Master sheet'!$D$11="Hindi","सा. परख योग","Test Total")</f>
        <v>सा. परख योग</v>
      </c>
      <c r="G101" s="343" t="str">
        <f>IF('Master sheet'!$D$11="Hindi","लिखित","Written")</f>
        <v>लिखित</v>
      </c>
      <c r="H101" s="343" t="str">
        <f>IF('Master sheet'!$D$11="Hindi","मौखिक","Oral")</f>
        <v>मौखिक</v>
      </c>
      <c r="I101" s="343" t="str">
        <f>IF('Master sheet'!$D$11="Hindi","अर्द्ध वा. योग","H.Y. Total")</f>
        <v>अर्द्ध वा. योग</v>
      </c>
      <c r="J101" s="985"/>
      <c r="K101" s="343" t="str">
        <f>IF('Master sheet'!$D$11="Hindi","लिखित","Written")</f>
        <v>लिखित</v>
      </c>
      <c r="L101" s="343" t="str">
        <f>IF('Master sheet'!$D$11="Hindi","मौखिक","Oral")</f>
        <v>मौखिक</v>
      </c>
      <c r="M101" s="343" t="str">
        <f>IF('Master sheet'!$D$11="Hindi","वार्षिक योग","Yearly Total")</f>
        <v>वार्षिक योग</v>
      </c>
      <c r="N101" s="977"/>
      <c r="O101" s="979"/>
      <c r="P101" s="982"/>
      <c r="Q101" s="1005"/>
      <c r="R101" s="723"/>
      <c r="S101" s="343" t="str">
        <f>IF('Master sheet'!$D$11="Hindi","प्रथम परख ","First Test")</f>
        <v xml:space="preserve">प्रथम परख </v>
      </c>
      <c r="T101" s="343" t="str">
        <f>IF('Master sheet'!$D$11="Hindi","द्वितीय परख","Second Test")</f>
        <v>द्वितीय परख</v>
      </c>
      <c r="U101" s="343" t="str">
        <f>IF('Master sheet'!$D$11="Hindi","तृतीय परख","Third Test")</f>
        <v>तृतीय परख</v>
      </c>
      <c r="V101" s="343" t="str">
        <f>IF('Master sheet'!$D$11="Hindi","सा. परख योग","Test Total")</f>
        <v>सा. परख योग</v>
      </c>
      <c r="W101" s="343" t="str">
        <f>IF('Master sheet'!$D$11="Hindi","लिखित","Written")</f>
        <v>लिखित</v>
      </c>
      <c r="X101" s="343" t="str">
        <f>IF('Master sheet'!$D$11="Hindi","मौखिक","Oral")</f>
        <v>मौखिक</v>
      </c>
      <c r="Y101" s="343" t="str">
        <f>IF('Master sheet'!$D$11="Hindi","अर्द्ध वा. योग","H.Y. Total")</f>
        <v>अर्द्ध वा. योग</v>
      </c>
      <c r="Z101" s="985"/>
      <c r="AA101" s="343" t="str">
        <f>IF('Master sheet'!$D$11="Hindi","लिखित","Written")</f>
        <v>लिखित</v>
      </c>
      <c r="AB101" s="343" t="str">
        <f>IF('Master sheet'!$D$11="Hindi","मौखिक","Oral")</f>
        <v>मौखिक</v>
      </c>
      <c r="AC101" s="343" t="str">
        <f>IF('Master sheet'!$D$11="Hindi","वार्षिक योग","Yearly Total")</f>
        <v>वार्षिक योग</v>
      </c>
      <c r="AD101" s="977"/>
      <c r="AE101" s="979"/>
      <c r="AF101" s="982"/>
    </row>
    <row r="102" spans="1:32" s="55" customFormat="1" ht="18.75" customHeight="1">
      <c r="A102" s="114">
        <f>IF(N98="","",A101+1)</f>
        <v>12</v>
      </c>
      <c r="B102" s="723"/>
      <c r="C102" s="435">
        <v>10</v>
      </c>
      <c r="D102" s="435">
        <v>10</v>
      </c>
      <c r="E102" s="435">
        <v>10</v>
      </c>
      <c r="F102" s="436">
        <v>30</v>
      </c>
      <c r="G102" s="435">
        <v>50</v>
      </c>
      <c r="H102" s="435">
        <v>20</v>
      </c>
      <c r="I102" s="436">
        <v>70</v>
      </c>
      <c r="J102" s="437">
        <v>100</v>
      </c>
      <c r="K102" s="435">
        <v>60</v>
      </c>
      <c r="L102" s="435">
        <v>40</v>
      </c>
      <c r="M102" s="436">
        <v>100</v>
      </c>
      <c r="N102" s="437">
        <v>200</v>
      </c>
      <c r="O102" s="980"/>
      <c r="P102" s="983"/>
      <c r="Q102" s="1005"/>
      <c r="R102" s="723"/>
      <c r="S102" s="435">
        <v>10</v>
      </c>
      <c r="T102" s="435">
        <v>10</v>
      </c>
      <c r="U102" s="435">
        <v>10</v>
      </c>
      <c r="V102" s="436">
        <v>30</v>
      </c>
      <c r="W102" s="435">
        <v>50</v>
      </c>
      <c r="X102" s="435">
        <v>20</v>
      </c>
      <c r="Y102" s="436">
        <v>70</v>
      </c>
      <c r="Z102" s="437">
        <v>100</v>
      </c>
      <c r="AA102" s="435">
        <v>60</v>
      </c>
      <c r="AB102" s="435">
        <v>40</v>
      </c>
      <c r="AC102" s="436">
        <v>100</v>
      </c>
      <c r="AD102" s="437">
        <v>200</v>
      </c>
      <c r="AE102" s="980"/>
      <c r="AF102" s="983"/>
    </row>
    <row r="103" spans="1:32" s="55" customFormat="1" ht="21" customHeight="1">
      <c r="A103" s="114">
        <f>IF(N98="","",A102+1)</f>
        <v>13</v>
      </c>
      <c r="B103" s="341" t="str">
        <f>IF('Master sheet'!D$11="Hindi","हिंदी","Hindi")</f>
        <v>हिंदी</v>
      </c>
      <c r="C103" s="396">
        <f>IFERROR(IF(AND(N98=""),"",VLOOKUP(N98,Marks,11,0)),"")</f>
        <v>9</v>
      </c>
      <c r="D103" s="396">
        <f>IFERROR(IF(AND(N98=""),"",VLOOKUP(N98,Marks,12,0)),"")</f>
        <v>6</v>
      </c>
      <c r="E103" s="396">
        <f>IFERROR(IF(AND(N98=""),"",VLOOKUP(N98,Marks,13,0)),"")</f>
        <v>29</v>
      </c>
      <c r="F103" s="85">
        <f>IFERROR(IF(AND(N98=""),"",VLOOKUP(N98,Marks,14,0)),"")</f>
        <v>44</v>
      </c>
      <c r="G103" s="396">
        <f>IFERROR(IF(AND(N98=""),"",VLOOKUP(N98,Marks,15,0)),"")</f>
        <v>6</v>
      </c>
      <c r="H103" s="396">
        <f>IFERROR(IF(AND(N98=""),"",VLOOKUP(N98,Marks,16,0)),"")</f>
        <v>11</v>
      </c>
      <c r="I103" s="85">
        <f>IFERROR(IF(AND(N98=""),"",VLOOKUP(N98,Marks,17,0)),"")</f>
        <v>17</v>
      </c>
      <c r="J103" s="84">
        <f>IFERROR(IF(AND(N98=""),"",VLOOKUP(N98,Marks,18,0)),"")</f>
        <v>61</v>
      </c>
      <c r="K103" s="396">
        <f>IFERROR(IF(AND(N98=""),"",VLOOKUP(N98,Marks,19,0)),"")</f>
        <v>37</v>
      </c>
      <c r="L103" s="396">
        <f>IFERROR(IF(AND(N98=""),"",VLOOKUP(N98,Marks,20,0)),"")</f>
        <v>4</v>
      </c>
      <c r="M103" s="85">
        <f>IFERROR(IF(AND(N98=""),"",VLOOKUP(N98,Marks,21,0)),"")</f>
        <v>41</v>
      </c>
      <c r="N103" s="84">
        <f>IFERROR(IF(AND(N98=""),"",VLOOKUP(N98,Marks,22,0)),"")</f>
        <v>102</v>
      </c>
      <c r="O103" s="95" t="str">
        <f>IFERROR(IF(AND(N98=""),"",VLOOKUP(N98,Marks,28,0)),"")</f>
        <v>C</v>
      </c>
      <c r="P103" s="237" t="str">
        <f>IFERROR(IF(AND(N98=""),"",VLOOKUP(N98,Marks,26,0)),"")</f>
        <v>P</v>
      </c>
      <c r="Q103" s="1005"/>
      <c r="R103" s="341" t="str">
        <f>IF('Master sheet'!D$11="Hindi","हिंदी","Hindi")</f>
        <v>हिंदी</v>
      </c>
      <c r="S103" s="396">
        <f>IFERROR(IF(AND(AD98=""),"",VLOOKUP(AD98,Marks,11,0)),"")</f>
        <v>9</v>
      </c>
      <c r="T103" s="396">
        <f>IFERROR(IF(AND(AD98=""),"",VLOOKUP(AD98,Marks,12,0)),"")</f>
        <v>7</v>
      </c>
      <c r="U103" s="396">
        <f>IFERROR(IF(AND(AD98=""),"",VLOOKUP(AD98,Marks,13,0)),"")</f>
        <v>27</v>
      </c>
      <c r="V103" s="85">
        <f>IFERROR(IF(AND(AD98=""),"",VLOOKUP(AD98,Marks,14,0)),"")</f>
        <v>43</v>
      </c>
      <c r="W103" s="396">
        <f>IFERROR(IF(AND(AD98=""),"",VLOOKUP(AD98,Marks,15,0)),"")</f>
        <v>6</v>
      </c>
      <c r="X103" s="396">
        <f>IFERROR(IF(AND(AD98=""),"",VLOOKUP(AD98,Marks,16,0)),"")</f>
        <v>11</v>
      </c>
      <c r="Y103" s="85">
        <f>IFERROR(IF(AND(AD98=""),"",VLOOKUP(AD98,Marks,17,0)),"")</f>
        <v>17</v>
      </c>
      <c r="Z103" s="84">
        <f>IFERROR(IF(AND(AD98=""),"",VLOOKUP(AD98,Marks,18,0)),"")</f>
        <v>60</v>
      </c>
      <c r="AA103" s="396">
        <f>IFERROR(IF(AND(AD98=""),"",VLOOKUP(AD98,Marks,19,0)),"")</f>
        <v>37</v>
      </c>
      <c r="AB103" s="396">
        <f>IFERROR(IF(AND(AD98=""),"",VLOOKUP(AD98,Marks,20,0)),"")</f>
        <v>4</v>
      </c>
      <c r="AC103" s="85">
        <f>IFERROR(IF(AND(AD98=""),"",VLOOKUP(AD98,Marks,21,0)),"")</f>
        <v>41</v>
      </c>
      <c r="AD103" s="84">
        <f>IFERROR(IF(AND(AD98=""),"",VLOOKUP(AD98,Marks,22,0)),"")</f>
        <v>101</v>
      </c>
      <c r="AE103" s="95" t="str">
        <f>IFERROR(IF(AND(AD98=""),"",VLOOKUP(AD98,Marks,28,0)),"")</f>
        <v>D</v>
      </c>
      <c r="AF103" s="237" t="str">
        <f>IFERROR(IF(AND(AD98=""),"",VLOOKUP(AD98,Marks,26,0)),"")</f>
        <v>P</v>
      </c>
    </row>
    <row r="104" spans="1:32" s="55" customFormat="1" ht="21" customHeight="1">
      <c r="A104" s="114">
        <f>IF(N98="","",A103+1)</f>
        <v>14</v>
      </c>
      <c r="B104" s="341" t="str">
        <f>IF('Master sheet'!$D$11="Hindi","अंग्रेजी","English")</f>
        <v>अंग्रेजी</v>
      </c>
      <c r="C104" s="396">
        <f>IFERROR(IF(AND(N98=""),"",VLOOKUP(N98,Marks,29,0)),"")</f>
        <v>5</v>
      </c>
      <c r="D104" s="396">
        <f>IFERROR(IF(AND(N98=""),"",VLOOKUP(N98,Marks,30,0)),"")</f>
        <v>3</v>
      </c>
      <c r="E104" s="396">
        <f>IFERROR(IF(AND(N98=""),"",VLOOKUP(N98,Marks,31,0)),"")</f>
        <v>4</v>
      </c>
      <c r="F104" s="85">
        <f>IFERROR(IF(AND(N98=""),"",VLOOKUP(N98,Marks,32,0)),"")</f>
        <v>12</v>
      </c>
      <c r="G104" s="396">
        <f>IFERROR(IF(AND(N98=""),"",VLOOKUP(N98,Marks,33,0)),"")</f>
        <v>20</v>
      </c>
      <c r="H104" s="396">
        <f>IFERROR(IF(AND(N98=""),"",VLOOKUP(N98,Marks,34,0)),"")</f>
        <v>7</v>
      </c>
      <c r="I104" s="85">
        <f>IFERROR(IF(AND(N98=""),"",VLOOKUP(N98,Marks,35,0)),"")</f>
        <v>27</v>
      </c>
      <c r="J104" s="84">
        <f>IFERROR(IF(AND(N98=""),"",VLOOKUP(N98,Marks,36,0)),"")</f>
        <v>39</v>
      </c>
      <c r="K104" s="396">
        <f>IFERROR(IF(AND(N98=""),"",VLOOKUP(N98,Marks,37,0)),"")</f>
        <v>21</v>
      </c>
      <c r="L104" s="396">
        <f>IFERROR(IF(AND(N98=""),"",VLOOKUP(N98,Marks,38,0)),"")</f>
        <v>10</v>
      </c>
      <c r="M104" s="85">
        <f>IFERROR(IF(AND(N98=""),"",VLOOKUP(N98,Marks,39,0)),"")</f>
        <v>31</v>
      </c>
      <c r="N104" s="84">
        <f>IFERROR(IF(AND(N98=""),"",VLOOKUP(N98,Marks,40,0)),"")</f>
        <v>70</v>
      </c>
      <c r="O104" s="95" t="str">
        <f>IFERROR(IF(AND(N98=""),"",VLOOKUP(N98,Marks,46,0)),"")</f>
        <v>C</v>
      </c>
      <c r="P104" s="237" t="str">
        <f>IFERROR(IF(AND(N98=""),"",VLOOKUP(N98,Marks,44,0)),"")</f>
        <v>P</v>
      </c>
      <c r="Q104" s="1005"/>
      <c r="R104" s="341" t="str">
        <f>IF('Master sheet'!$D$11="Hindi","अंग्रेजी","English")</f>
        <v>अंग्रेजी</v>
      </c>
      <c r="S104" s="396">
        <f>IFERROR(IF(AND(AD98=""),"",VLOOKUP(AD98,Marks,29,0)),"")</f>
        <v>5</v>
      </c>
      <c r="T104" s="396">
        <f>IFERROR(IF(AND(AD98=""),"",VLOOKUP(AD98,Marks,30,0)),"")</f>
        <v>3</v>
      </c>
      <c r="U104" s="396">
        <f>IFERROR(IF(AND(AD98=""),"",VLOOKUP(AD98,Marks,31,0)),"")</f>
        <v>4</v>
      </c>
      <c r="V104" s="85">
        <f>IFERROR(IF(AND(AD98=""),"",VLOOKUP(AD98,Marks,32,0)),"")</f>
        <v>12</v>
      </c>
      <c r="W104" s="396">
        <f>IFERROR(IF(AND(AD98=""),"",VLOOKUP(AD98,Marks,33,0)),"")</f>
        <v>23</v>
      </c>
      <c r="X104" s="396">
        <f>IFERROR(IF(AND(AD98=""),"",VLOOKUP(AD98,Marks,34,0)),"")</f>
        <v>8</v>
      </c>
      <c r="Y104" s="85">
        <f>IFERROR(IF(AND(AD98=""),"",VLOOKUP(AD98,Marks,35,0)),"")</f>
        <v>31</v>
      </c>
      <c r="Z104" s="84">
        <f>IFERROR(IF(AND(AD98=""),"",VLOOKUP(AD98,Marks,36,0)),"")</f>
        <v>43</v>
      </c>
      <c r="AA104" s="396">
        <f>IFERROR(IF(AND(AD98=""),"",VLOOKUP(AD98,Marks,37,0)),"")</f>
        <v>25</v>
      </c>
      <c r="AB104" s="396">
        <f>IFERROR(IF(AND(AD98=""),"",VLOOKUP(AD98,Marks,38,0)),"")</f>
        <v>15</v>
      </c>
      <c r="AC104" s="85">
        <f>IFERROR(IF(AND(AD98=""),"",VLOOKUP(AD98,Marks,39,0)),"")</f>
        <v>40</v>
      </c>
      <c r="AD104" s="84">
        <f>IFERROR(IF(AND(AD98=""),"",VLOOKUP(AD98,Marks,40,0)),"")</f>
        <v>83</v>
      </c>
      <c r="AE104" s="95" t="str">
        <f>IFERROR(IF(AND(AD98=""),"",VLOOKUP(AD98,Marks,46,0)),"")</f>
        <v>B</v>
      </c>
      <c r="AF104" s="237" t="str">
        <f>IFERROR(IF(AND(AD98=""),"",VLOOKUP(AD98,Marks,44,0)),"")</f>
        <v>P</v>
      </c>
    </row>
    <row r="105" spans="1:32" s="55" customFormat="1" ht="21" customHeight="1">
      <c r="A105" s="114">
        <f>IF(N98="","",A104+1)</f>
        <v>15</v>
      </c>
      <c r="B105" s="341" t="str">
        <f>IF('Master sheet'!$D$11="Hindi","गणित","Maths")</f>
        <v>गणित</v>
      </c>
      <c r="C105" s="396">
        <f>IFERROR(IF(AND(N98=""),"",VLOOKUP(N98,Marks,47,0)),"")</f>
        <v>9</v>
      </c>
      <c r="D105" s="396">
        <f>IFERROR(IF(AND(N98=""),"",VLOOKUP(N98,Marks,48,0)),"")</f>
        <v>6</v>
      </c>
      <c r="E105" s="396">
        <f>IFERROR(IF(AND(N98=""),"",VLOOKUP(N98,Marks,49,0)),"")</f>
        <v>26</v>
      </c>
      <c r="F105" s="85">
        <f>IFERROR(IF(AND(N98=""),"",VLOOKUP(N98,Marks,50,0)),"")</f>
        <v>41</v>
      </c>
      <c r="G105" s="396">
        <f>IFERROR(IF(AND(N98=""),"",VLOOKUP(N98,Marks,51,0)),"")</f>
        <v>5</v>
      </c>
      <c r="H105" s="396">
        <f>IFERROR(IF(AND(N98=""),"",VLOOKUP(N98,Marks,52,0)),"")</f>
        <v>10</v>
      </c>
      <c r="I105" s="85">
        <f>IFERROR(IF(AND(N98=""),"",VLOOKUP(N98,Marks,53,0)),"")</f>
        <v>15</v>
      </c>
      <c r="J105" s="84">
        <f>IFERROR(IF(AND(N98=""),"",VLOOKUP(N98,Marks,54,0)),"")</f>
        <v>56</v>
      </c>
      <c r="K105" s="396">
        <f>IFERROR(IF(AND(N98=""),"",VLOOKUP(N98,Marks,55,0)),"")</f>
        <v>47</v>
      </c>
      <c r="L105" s="396">
        <f>IFERROR(IF(AND(N98=""),"",VLOOKUP(N98,Marks,56,0)),"")</f>
        <v>15</v>
      </c>
      <c r="M105" s="85">
        <f>IFERROR(IF(AND(N98=""),"",VLOOKUP(N98,Marks,57,0)),"")</f>
        <v>62</v>
      </c>
      <c r="N105" s="84">
        <f>IFERROR(IF(AND(N98=""),"",VLOOKUP(N98,Marks,58,0)),"")</f>
        <v>118</v>
      </c>
      <c r="O105" s="95" t="str">
        <f>IFERROR(IF(AND(N98=""),"",VLOOKUP(N98,Marks,64,0)),"")</f>
        <v>C</v>
      </c>
      <c r="P105" s="237" t="str">
        <f>IFERROR(IF(AND(N98=""),"",VLOOKUP(N98,Marks,62,0)),"")</f>
        <v>P</v>
      </c>
      <c r="Q105" s="1005"/>
      <c r="R105" s="341" t="str">
        <f>IF('Master sheet'!$D$11="Hindi","गणित","Maths")</f>
        <v>गणित</v>
      </c>
      <c r="S105" s="396">
        <f>IFERROR(IF(AND(AD98=""),"",VLOOKUP(AD98,Marks,47,0)),"")</f>
        <v>9</v>
      </c>
      <c r="T105" s="396">
        <f>IFERROR(IF(AND(AD98=""),"",VLOOKUP(AD98,Marks,48,0)),"")</f>
        <v>6</v>
      </c>
      <c r="U105" s="396">
        <f>IFERROR(IF(AND(AD98=""),"",VLOOKUP(AD98,Marks,49,0)),"")</f>
        <v>25</v>
      </c>
      <c r="V105" s="85">
        <f>IFERROR(IF(AND(AD98=""),"",VLOOKUP(AD98,Marks,50,0)),"")</f>
        <v>40</v>
      </c>
      <c r="W105" s="396">
        <f>IFERROR(IF(AND(AD98=""),"",VLOOKUP(AD98,Marks,51,0)),"")</f>
        <v>4</v>
      </c>
      <c r="X105" s="396">
        <f>IFERROR(IF(AND(AD98=""),"",VLOOKUP(AD98,Marks,52,0)),"")</f>
        <v>11</v>
      </c>
      <c r="Y105" s="85">
        <f>IFERROR(IF(AND(AD98=""),"",VLOOKUP(AD98,Marks,53,0)),"")</f>
        <v>15</v>
      </c>
      <c r="Z105" s="84">
        <f>IFERROR(IF(AND(AD98=""),"",VLOOKUP(AD98,Marks,54,0)),"")</f>
        <v>55</v>
      </c>
      <c r="AA105" s="396">
        <f>IFERROR(IF(AND(AD98=""),"",VLOOKUP(AD98,Marks,55,0)),"")</f>
        <v>46</v>
      </c>
      <c r="AB105" s="396">
        <f>IFERROR(IF(AND(AD98=""),"",VLOOKUP(AD98,Marks,56,0)),"")</f>
        <v>15</v>
      </c>
      <c r="AC105" s="85">
        <f>IFERROR(IF(AND(AD98=""),"",VLOOKUP(AD98,Marks,57,0)),"")</f>
        <v>61</v>
      </c>
      <c r="AD105" s="84">
        <f>IFERROR(IF(AND(AD98=""),"",VLOOKUP(AD98,Marks,58,0)),"")</f>
        <v>116</v>
      </c>
      <c r="AE105" s="95" t="str">
        <f>IFERROR(IF(AND(AD98=""),"",VLOOKUP(AD98,Marks,64,0)),"")</f>
        <v>C</v>
      </c>
      <c r="AF105" s="237" t="str">
        <f>IFERROR(IF(AND(AD98=""),"",VLOOKUP(AD98,Marks,62,0)),"")</f>
        <v>P</v>
      </c>
    </row>
    <row r="106" spans="1:32" s="55" customFormat="1" ht="21" customHeight="1">
      <c r="A106" s="114">
        <f>IF(N98="","",A105+1)</f>
        <v>16</v>
      </c>
      <c r="B106" s="346" t="str">
        <f>IF('Master sheet'!$D$11="Hindi","पर्यावरण अध्ययन","EVS")</f>
        <v>पर्यावरण अध्ययन</v>
      </c>
      <c r="C106" s="396">
        <f>IFERROR(IF(AND(N98=""),"",VLOOKUP(N98,Marks,65,0)),"")</f>
        <v>9</v>
      </c>
      <c r="D106" s="396">
        <f>IFERROR(IF(AND(N98=""),"",VLOOKUP(N98,Marks,66,0)),"")</f>
        <v>7</v>
      </c>
      <c r="E106" s="396">
        <f>IFERROR(IF(AND(N98=""),"",VLOOKUP(N98,Marks,67,0)),"")</f>
        <v>27</v>
      </c>
      <c r="F106" s="85">
        <f>IFERROR(IF(AND(N98=""),"",VLOOKUP(N98,Marks,68,0)),"")</f>
        <v>43</v>
      </c>
      <c r="G106" s="396">
        <f>IFERROR(IF(AND(N98=""),"",VLOOKUP(N98,Marks,69,0)),"")</f>
        <v>5</v>
      </c>
      <c r="H106" s="396">
        <f>IFERROR(IF(AND(N98=""),"",VLOOKUP(N98,Marks,70,0)),"")</f>
        <v>11</v>
      </c>
      <c r="I106" s="85">
        <f>IFERROR(IF(AND(N98=""),"",VLOOKUP(N98,Marks,71,0)),"")</f>
        <v>16</v>
      </c>
      <c r="J106" s="84">
        <f>IFERROR(IF(AND(N98=""),"",VLOOKUP(N98,Marks,72,0)),"")</f>
        <v>59</v>
      </c>
      <c r="K106" s="396">
        <f>IFERROR(IF(AND(N98=""),"",VLOOKUP(N98,Marks,73,0)),"")</f>
        <v>48</v>
      </c>
      <c r="L106" s="396">
        <f>IFERROR(IF(AND(N98=""),"",VLOOKUP(N98,Marks,74,0)),"")</f>
        <v>16</v>
      </c>
      <c r="M106" s="85">
        <f>IFERROR(IF(AND(N98=""),"",VLOOKUP(N98,Marks,75,0)),"")</f>
        <v>64</v>
      </c>
      <c r="N106" s="84">
        <f>IFERROR(IF(AND(N98=""),"",VLOOKUP(N98,Marks,76,0)),"")</f>
        <v>123</v>
      </c>
      <c r="O106" s="95" t="str">
        <f>IFERROR(IF(AND(N98=""),"",VLOOKUP(N98,Marks,82,0)),"")</f>
        <v>C</v>
      </c>
      <c r="P106" s="237" t="str">
        <f>IFERROR(IF(AND(N98=""),"",VLOOKUP(N98,Marks,80,0)),"")</f>
        <v>P</v>
      </c>
      <c r="Q106" s="1005"/>
      <c r="R106" s="346" t="str">
        <f>IF('Master sheet'!$D$11="Hindi","पर्यावरण अध्ययन","EVS")</f>
        <v>पर्यावरण अध्ययन</v>
      </c>
      <c r="S106" s="396">
        <f>IFERROR(IF(AND(AD98=""),"",VLOOKUP(AD98,Marks,65,0)),"")</f>
        <v>9</v>
      </c>
      <c r="T106" s="396">
        <f>IFERROR(IF(AND(AD98=""),"",VLOOKUP(AD98,Marks,66,0)),"")</f>
        <v>7</v>
      </c>
      <c r="U106" s="396">
        <f>IFERROR(IF(AND(AD98=""),"",VLOOKUP(AD98,Marks,67,0)),"")</f>
        <v>29</v>
      </c>
      <c r="V106" s="85">
        <f>IFERROR(IF(AND(AD98=""),"",VLOOKUP(AD98,Marks,68,0)),"")</f>
        <v>45</v>
      </c>
      <c r="W106" s="396">
        <f>IFERROR(IF(AND(AD98=""),"",VLOOKUP(AD98,Marks,69,0)),"")</f>
        <v>6</v>
      </c>
      <c r="X106" s="396">
        <f>IFERROR(IF(AND(AD98=""),"",VLOOKUP(AD98,Marks,70,0)),"")</f>
        <v>11</v>
      </c>
      <c r="Y106" s="85">
        <f>IFERROR(IF(AND(AD98=""),"",VLOOKUP(AD98,Marks,71,0)),"")</f>
        <v>17</v>
      </c>
      <c r="Z106" s="84">
        <f>IFERROR(IF(AND(AD98=""),"",VLOOKUP(AD98,Marks,72,0)),"")</f>
        <v>62</v>
      </c>
      <c r="AA106" s="396">
        <f>IFERROR(IF(AND(AD98=""),"",VLOOKUP(AD98,Marks,73,0)),"")</f>
        <v>49</v>
      </c>
      <c r="AB106" s="396">
        <f>IFERROR(IF(AND(AD98=""),"",VLOOKUP(AD98,Marks,74,0)),"")</f>
        <v>16</v>
      </c>
      <c r="AC106" s="85">
        <f>IFERROR(IF(AND(AD98=""),"",VLOOKUP(AD98,Marks,75,0)),"")</f>
        <v>65</v>
      </c>
      <c r="AD106" s="84">
        <f>IFERROR(IF(AND(AD98=""),"",VLOOKUP(AD98,Marks,76,0)),"")</f>
        <v>127</v>
      </c>
      <c r="AE106" s="95" t="str">
        <f>IFERROR(IF(AND(AD98=""),"",VLOOKUP(AD98,Marks,82,0)),"")</f>
        <v>C</v>
      </c>
      <c r="AF106" s="237" t="str">
        <f>IFERROR(IF(AND(AD98=""),"",VLOOKUP(AD98,Marks,80,0)),"")</f>
        <v>P</v>
      </c>
    </row>
    <row r="107" spans="1:32" s="55" customFormat="1" ht="25.5" customHeight="1">
      <c r="A107" s="114">
        <f>IF(N98="","",A106+1)</f>
        <v>17</v>
      </c>
      <c r="B107" s="342" t="str">
        <f>IF('Master sheet'!$D$11="Hindi","कुल योग","Total")</f>
        <v>कुल योग</v>
      </c>
      <c r="C107" s="86">
        <f>IF(AND(N98=""),"",IF(AND(C103="",C104="",C105="",C106=""),"",SUM(C103:C106)))</f>
        <v>32</v>
      </c>
      <c r="D107" s="86">
        <f>IF(AND(N98=""),"",IF(AND(D103="",D104="",D105="",D106=""),"",SUM(D103:D106)))</f>
        <v>22</v>
      </c>
      <c r="E107" s="86">
        <f>IF(AND(N98=""),"",IF(AND(E103="",E104="",E105="",E106=""),"",SUM(E103:E106)))</f>
        <v>86</v>
      </c>
      <c r="F107" s="86">
        <f>IF(AND(N98=""),"",IF(AND(F103="",F104="",F105="",F106=""),"",SUM(F103:F106)))</f>
        <v>140</v>
      </c>
      <c r="G107" s="86">
        <f>IF(AND(N98=""),"",IF(AND(G103="",G104="",G105="",G106=""),"",SUM(G103:G106)))</f>
        <v>36</v>
      </c>
      <c r="H107" s="86">
        <f>IF(AND(N98=""),"",IF(AND(H103="",H104="",H105="",H106=""),"",SUM(H103:H106)))</f>
        <v>39</v>
      </c>
      <c r="I107" s="86">
        <f>IF(AND(N98=""),"",IF(AND(I103="",I104="",I105="",I106=""),"",SUM(I103:I106)))</f>
        <v>75</v>
      </c>
      <c r="J107" s="86">
        <f>IF(AND(N98=""),"",IF(AND(J103="",J104="",J105="",J106=""),"",SUM(J103:J106)))</f>
        <v>215</v>
      </c>
      <c r="K107" s="86">
        <f>IF(AND(N98=""),"",IF(AND(K103="",K104="",K105="",K106=""),"",SUM(K103:K106)))</f>
        <v>153</v>
      </c>
      <c r="L107" s="86">
        <f>IF(AND(N98=""),"",IF(AND(L103="",L104="",L105="",L106=""),"",SUM(L103:L106)))</f>
        <v>45</v>
      </c>
      <c r="M107" s="86">
        <f>IF(AND(N98=""),"",IF(AND(M103="",M104="",M105="",M106=""),"",SUM(M103:M106)))</f>
        <v>198</v>
      </c>
      <c r="N107" s="86">
        <f>IF(AND(N98=""),"",IF(AND(N103="",N104="",N105="",N106=""),"",SUM(N103:N106)))</f>
        <v>413</v>
      </c>
      <c r="O107" s="240" t="str">
        <f>IFERROR(IF(AND(N98=""),"",VLOOKUP(N98,Marks,128,0)),"")</f>
        <v>C</v>
      </c>
      <c r="P107" s="240"/>
      <c r="Q107" s="1005"/>
      <c r="R107" s="342" t="str">
        <f>IF('Master sheet'!$D$11="Hindi","कुल योग","Total")</f>
        <v>कुल योग</v>
      </c>
      <c r="S107" s="86">
        <f>IF(AND(AD98=""),"",IF(AND(S103="",S104="",S105="",S106=""),"",SUM(S103:S106)))</f>
        <v>32</v>
      </c>
      <c r="T107" s="86">
        <f>IF(AND(AD98=""),"",IF(AND(T103="",T104="",T105="",T106=""),"",SUM(T103:T106)))</f>
        <v>23</v>
      </c>
      <c r="U107" s="86">
        <f>IF(AND(AD98=""),"",IF(AND(U103="",U104="",U105="",U106=""),"",SUM(U103:U106)))</f>
        <v>85</v>
      </c>
      <c r="V107" s="86">
        <f>IF(AND(AD98=""),"",IF(AND(V103="",V104="",V105="",V106=""),"",SUM(V103:V106)))</f>
        <v>140</v>
      </c>
      <c r="W107" s="86">
        <f>IF(AND(AD98=""),"",IF(AND(W103="",W104="",W105="",W106=""),"",SUM(W103:W106)))</f>
        <v>39</v>
      </c>
      <c r="X107" s="86">
        <f>IF(AND(AD98=""),"",IF(AND(X103="",X104="",X105="",X106=""),"",SUM(X103:X106)))</f>
        <v>41</v>
      </c>
      <c r="Y107" s="86">
        <f>IF(AND(AD98=""),"",IF(AND(Y103="",Y104="",Y105="",Y106=""),"",SUM(Y103:Y106)))</f>
        <v>80</v>
      </c>
      <c r="Z107" s="86">
        <f>IF(AND(AD98=""),"",IF(AND(Z103="",Z104="",Z105="",Z106=""),"",SUM(Z103:Z106)))</f>
        <v>220</v>
      </c>
      <c r="AA107" s="86">
        <f>IF(AND(AD98=""),"",IF(AND(AA103="",AA104="",AA105="",AA106=""),"",SUM(AA103:AA106)))</f>
        <v>157</v>
      </c>
      <c r="AB107" s="86">
        <f>IF(AND(AD98=""),"",IF(AND(AB103="",AB104="",AB105="",AB106=""),"",SUM(AB103:AB106)))</f>
        <v>50</v>
      </c>
      <c r="AC107" s="86">
        <f>IF(AND(AD98=""),"",IF(AND(AC103="",AC104="",AC105="",AC106=""),"",SUM(AC103:AC106)))</f>
        <v>207</v>
      </c>
      <c r="AD107" s="86">
        <f>IF(AND(AD98=""),"",IF(AND(AD103="",AD104="",AD105="",AD106=""),"",SUM(AD103:AD106)))</f>
        <v>427</v>
      </c>
      <c r="AE107" s="240" t="str">
        <f>IFERROR(IF(AND(AD98=""),"",VLOOKUP(AD98,Marks,128,0)),"")</f>
        <v>C</v>
      </c>
      <c r="AF107" s="240"/>
    </row>
    <row r="108" spans="1:32" s="55" customFormat="1" ht="9" customHeight="1">
      <c r="A108" s="114">
        <f>IF(N98="","",A107+1)</f>
        <v>18</v>
      </c>
      <c r="B108" s="984"/>
      <c r="C108" s="984"/>
      <c r="D108" s="984"/>
      <c r="E108" s="984"/>
      <c r="F108" s="984"/>
      <c r="G108" s="984"/>
      <c r="H108" s="984"/>
      <c r="I108" s="984"/>
      <c r="J108" s="984"/>
      <c r="K108" s="984"/>
      <c r="L108" s="984"/>
      <c r="M108" s="984"/>
      <c r="N108" s="984"/>
      <c r="O108" s="984"/>
      <c r="P108" s="984"/>
      <c r="Q108" s="1005"/>
      <c r="R108" s="984"/>
      <c r="S108" s="984"/>
      <c r="T108" s="984"/>
      <c r="U108" s="984"/>
      <c r="V108" s="984"/>
      <c r="W108" s="984"/>
      <c r="X108" s="984"/>
      <c r="Y108" s="984"/>
      <c r="Z108" s="984"/>
      <c r="AA108" s="984"/>
      <c r="AB108" s="984"/>
      <c r="AC108" s="984"/>
      <c r="AD108" s="984"/>
      <c r="AE108" s="984"/>
      <c r="AF108" s="984"/>
    </row>
    <row r="109" spans="1:32" s="55" customFormat="1" ht="18.95" customHeight="1">
      <c r="A109" s="114">
        <f>IF(N98="","",A108+1)</f>
        <v>19</v>
      </c>
      <c r="B109" s="946" t="str">
        <f>IF('Master sheet'!$D$11="Hindi","अतिरिक्त विषय ","Extra Subject")</f>
        <v xml:space="preserve">अतिरिक्त विषय </v>
      </c>
      <c r="C109" s="946"/>
      <c r="D109" s="946"/>
      <c r="E109" s="946"/>
      <c r="F109" s="946"/>
      <c r="G109" s="946"/>
      <c r="H109" s="946"/>
      <c r="I109" s="946"/>
      <c r="J109" s="946"/>
      <c r="K109" s="946"/>
      <c r="L109" s="946"/>
      <c r="M109" s="946"/>
      <c r="N109" s="946"/>
      <c r="O109" s="946"/>
      <c r="P109" s="946"/>
      <c r="Q109" s="1005"/>
      <c r="R109" s="946" t="str">
        <f>IF('Master sheet'!$D$11="Hindi","अतिरिक्त विषय ","Extra Subject")</f>
        <v xml:space="preserve">अतिरिक्त विषय </v>
      </c>
      <c r="S109" s="946"/>
      <c r="T109" s="946"/>
      <c r="U109" s="946"/>
      <c r="V109" s="946"/>
      <c r="W109" s="946"/>
      <c r="X109" s="946"/>
      <c r="Y109" s="946"/>
      <c r="Z109" s="946"/>
      <c r="AA109" s="946"/>
      <c r="AB109" s="946"/>
      <c r="AC109" s="946"/>
      <c r="AD109" s="946"/>
      <c r="AE109" s="946"/>
      <c r="AF109" s="946"/>
    </row>
    <row r="110" spans="1:32" s="55" customFormat="1" ht="18.95" customHeight="1">
      <c r="A110" s="114">
        <f>IF(N98="","",A109+1)</f>
        <v>20</v>
      </c>
      <c r="B110" s="403" t="str">
        <f>IF('Master sheet'!$D$11="Hindi","विषय","Subject")</f>
        <v>विषय</v>
      </c>
      <c r="C110" s="947" t="str">
        <f>IF('Master sheet'!$D$11="Hindi","पूर्णांक","M.M.")</f>
        <v>पूर्णांक</v>
      </c>
      <c r="D110" s="948"/>
      <c r="E110" s="947" t="str">
        <f>IF('Master sheet'!$D$11="Hindi","प्राप्तांक","Ob.M.")</f>
        <v>प्राप्तांक</v>
      </c>
      <c r="F110" s="948"/>
      <c r="G110" s="947" t="str">
        <f>IF('Master sheet'!$D$11="Hindi","ग्रेड","Grade")</f>
        <v>ग्रेड</v>
      </c>
      <c r="H110" s="948"/>
      <c r="I110" s="947" t="str">
        <f>IF('Master sheet'!$D$11="Hindi","विषय","Subject")</f>
        <v>विषय</v>
      </c>
      <c r="J110" s="948"/>
      <c r="K110" s="947" t="str">
        <f>IF('Master sheet'!$D$11="Hindi","पूर्णांक","M.M.")</f>
        <v>पूर्णांक</v>
      </c>
      <c r="L110" s="948"/>
      <c r="M110" s="947" t="str">
        <f>IF('Master sheet'!$D$11="Hindi","प्राप्तांक","Ob.M.")</f>
        <v>प्राप्तांक</v>
      </c>
      <c r="N110" s="948"/>
      <c r="O110" s="947" t="str">
        <f>IF('Master sheet'!$D$11="Hindi","ग्रेड","Grade")</f>
        <v>ग्रेड</v>
      </c>
      <c r="P110" s="948"/>
      <c r="Q110" s="1005"/>
      <c r="R110" s="403" t="str">
        <f>IF('Master sheet'!$D$11="Hindi","विषय","Subject")</f>
        <v>विषय</v>
      </c>
      <c r="S110" s="947" t="str">
        <f>IF('Master sheet'!$D$11="Hindi","पूर्णांक","M.M.")</f>
        <v>पूर्णांक</v>
      </c>
      <c r="T110" s="948"/>
      <c r="U110" s="947" t="str">
        <f>IF('Master sheet'!$D$11="Hindi","प्राप्तांक","Ob.M.")</f>
        <v>प्राप्तांक</v>
      </c>
      <c r="V110" s="948"/>
      <c r="W110" s="947" t="str">
        <f>IF('Master sheet'!$D$11="Hindi","ग्रेड","Grade")</f>
        <v>ग्रेड</v>
      </c>
      <c r="X110" s="948"/>
      <c r="Y110" s="947" t="str">
        <f>IF('Master sheet'!$D$11="Hindi","विषय","Subject")</f>
        <v>विषय</v>
      </c>
      <c r="Z110" s="948"/>
      <c r="AA110" s="947" t="str">
        <f>IF('Master sheet'!$D$11="Hindi","पूर्णांक","M.M.")</f>
        <v>पूर्णांक</v>
      </c>
      <c r="AB110" s="948"/>
      <c r="AC110" s="947" t="str">
        <f>IF('Master sheet'!$D$11="Hindi","प्राप्तांक","Ob.M.")</f>
        <v>प्राप्तांक</v>
      </c>
      <c r="AD110" s="948"/>
      <c r="AE110" s="947" t="str">
        <f>IF('Master sheet'!$D$11="Hindi","ग्रेड","Grade")</f>
        <v>ग्रेड</v>
      </c>
      <c r="AF110" s="948"/>
    </row>
    <row r="111" spans="1:32" s="55" customFormat="1" ht="22.5" customHeight="1">
      <c r="A111" s="114">
        <f>IF(N98="","",A110+1)</f>
        <v>21</v>
      </c>
      <c r="B111" s="342" t="str">
        <f>IF(AND(N98=""),"",'Result Sheet'!$DJ$4)</f>
        <v/>
      </c>
      <c r="C111" s="965">
        <f>IF(AND(N98=""),"",'Result Sheet'!$DL$7)</f>
        <v>100</v>
      </c>
      <c r="D111" s="965"/>
      <c r="E111" s="944" t="str">
        <f>IFERROR(IF(AND(N98=""),"",VLOOKUP(N98,Marks,115,0)),"")</f>
        <v/>
      </c>
      <c r="F111" s="944"/>
      <c r="G111" s="945" t="str">
        <f>IFERROR(IF(AND(N98=""),"",VLOOKUP(N98,Marks,116,0)),"")</f>
        <v/>
      </c>
      <c r="H111" s="945"/>
      <c r="I111" s="965" t="str">
        <f>IF(AND(N98=""),"",'Result Sheet'!$DN$4)</f>
        <v/>
      </c>
      <c r="J111" s="965"/>
      <c r="K111" s="965">
        <f>IF(AND(N98=""),"",'Result Sheet'!$DP$7)</f>
        <v>100</v>
      </c>
      <c r="L111" s="965"/>
      <c r="M111" s="944" t="str">
        <f>IFERROR(IF(AND(N98=""),"",VLOOKUP(N98,Marks,119,0)),"")</f>
        <v/>
      </c>
      <c r="N111" s="944"/>
      <c r="O111" s="945" t="str">
        <f>IFERROR(IF(AND(N98=""),"",VLOOKUP(N98,Marks,120,0)),"")</f>
        <v/>
      </c>
      <c r="P111" s="945"/>
      <c r="Q111" s="1005"/>
      <c r="R111" s="342" t="str">
        <f>IF(AND(AD98=""),"",'Result Sheet'!$DJ$4)</f>
        <v/>
      </c>
      <c r="S111" s="965">
        <f>IF(AND(AD98=""),"",'Result Sheet'!$DL$7)</f>
        <v>100</v>
      </c>
      <c r="T111" s="965"/>
      <c r="U111" s="944" t="str">
        <f>IFERROR(IF(AND(AD98=""),"",VLOOKUP(AD98,Marks,115,0)),"")</f>
        <v/>
      </c>
      <c r="V111" s="944"/>
      <c r="W111" s="945" t="str">
        <f>IFERROR(IF(AND(AD98=""),"",VLOOKUP(AD98,Marks,116,0)),"")</f>
        <v/>
      </c>
      <c r="X111" s="945"/>
      <c r="Y111" s="965" t="str">
        <f>IF(AND(AD98=""),"",'Result Sheet'!$DN$4)</f>
        <v/>
      </c>
      <c r="Z111" s="965"/>
      <c r="AA111" s="965">
        <f>IF(AND(AD98=""),"",'Result Sheet'!$DP$7)</f>
        <v>100</v>
      </c>
      <c r="AB111" s="965"/>
      <c r="AC111" s="944" t="str">
        <f>IFERROR(IF(AND(AD98=""),"",VLOOKUP(AD98,Marks,119,0)),"")</f>
        <v/>
      </c>
      <c r="AD111" s="944"/>
      <c r="AE111" s="945" t="str">
        <f>IFERROR(IF(AND(AD98=""),"",VLOOKUP(AD98,Marks,120,0)),"")</f>
        <v/>
      </c>
      <c r="AF111" s="945"/>
    </row>
    <row r="112" spans="1:32" s="55" customFormat="1" ht="22.5" customHeight="1">
      <c r="A112" s="114">
        <f>IF(N98="","",A111+1)</f>
        <v>22</v>
      </c>
      <c r="B112" s="949" t="str">
        <f>IF('Master sheet'!$D$11="Hindi","विषय","Subject")</f>
        <v>विषय</v>
      </c>
      <c r="C112" s="949"/>
      <c r="D112" s="950" t="str">
        <f>IF('Master sheet'!$D$11="Hindi","प्राप्तांक","Marks ")</f>
        <v>प्राप्तांक</v>
      </c>
      <c r="E112" s="951"/>
      <c r="F112" s="344" t="str">
        <f>IF('Master sheet'!$D$11="Hindi","ग्रेड","Grade")</f>
        <v>ग्रेड</v>
      </c>
      <c r="G112" s="949" t="str">
        <f>IF('Master sheet'!$D$11="Hindi","विषय","Subject")</f>
        <v>विषय</v>
      </c>
      <c r="H112" s="949"/>
      <c r="I112" s="950" t="str">
        <f>IF('Master sheet'!$D$11="Hindi","प्राप्तांक","Marks")</f>
        <v>प्राप्तांक</v>
      </c>
      <c r="J112" s="951"/>
      <c r="K112" s="344" t="str">
        <f>IF('Master sheet'!$D$11="Hindi","ग्रेड","Grade")</f>
        <v>ग्रेड</v>
      </c>
      <c r="L112" s="949" t="str">
        <f>IF('Master sheet'!$D$11="Hindi","विषय","Subject")</f>
        <v>विषय</v>
      </c>
      <c r="M112" s="949"/>
      <c r="N112" s="950" t="str">
        <f>IF('Master sheet'!$D$11="Hindi","प्राप्तांक","Marks")</f>
        <v>प्राप्तांक</v>
      </c>
      <c r="O112" s="951"/>
      <c r="P112" s="412" t="str">
        <f>IF('Master sheet'!$D$11="Hindi","ग्रेड","Grade")</f>
        <v>ग्रेड</v>
      </c>
      <c r="Q112" s="1005"/>
      <c r="R112" s="949" t="str">
        <f>IF('Master sheet'!$D$11="Hindi","विषय","Subject")</f>
        <v>विषय</v>
      </c>
      <c r="S112" s="949"/>
      <c r="T112" s="950" t="str">
        <f>IF('Master sheet'!$D$11="Hindi","प्राप्तांक","Marks ")</f>
        <v>प्राप्तांक</v>
      </c>
      <c r="U112" s="951"/>
      <c r="V112" s="344" t="str">
        <f>IF('Master sheet'!$D$11="Hindi","ग्रेड","Grade")</f>
        <v>ग्रेड</v>
      </c>
      <c r="W112" s="949" t="str">
        <f>IF('Master sheet'!$D$11="Hindi","विषय","Subject")</f>
        <v>विषय</v>
      </c>
      <c r="X112" s="949"/>
      <c r="Y112" s="950" t="str">
        <f>IF('Master sheet'!$D$11="Hindi","प्राप्तांक","Marks")</f>
        <v>प्राप्तांक</v>
      </c>
      <c r="Z112" s="951"/>
      <c r="AA112" s="344" t="str">
        <f>IF('Master sheet'!$D$11="Hindi","ग्रेड","Grade")</f>
        <v>ग्रेड</v>
      </c>
      <c r="AB112" s="949" t="str">
        <f>IF('Master sheet'!$D$11="Hindi","विषय","Subject")</f>
        <v>विषय</v>
      </c>
      <c r="AC112" s="949"/>
      <c r="AD112" s="950" t="str">
        <f>IF('Master sheet'!$D$11="Hindi","प्राप्तांक","Marks")</f>
        <v>प्राप्तांक</v>
      </c>
      <c r="AE112" s="951"/>
      <c r="AF112" s="412" t="str">
        <f>IF('Master sheet'!$D$11="Hindi","ग्रेड","Grade")</f>
        <v>ग्रेड</v>
      </c>
    </row>
    <row r="113" spans="1:32" s="55" customFormat="1" ht="21.75" customHeight="1">
      <c r="A113" s="114">
        <f>IF(N98="","",A112+1)</f>
        <v>23</v>
      </c>
      <c r="B113" s="952" t="str">
        <f>IF('Master sheet'!$D$11="Hindi","कार्यानुभव","WORK EXP.")</f>
        <v>कार्यानुभव</v>
      </c>
      <c r="C113" s="953"/>
      <c r="D113" s="953"/>
      <c r="E113" s="85">
        <f>IFERROR(IF(AND(N98=""),"",VLOOKUP(N98,Marks,88,0)),"")</f>
        <v>83</v>
      </c>
      <c r="F113" s="95" t="str">
        <f>IFERROR(IF(AND(N98=""),"",VLOOKUP(N98,Marks,92,0)),"")</f>
        <v>A</v>
      </c>
      <c r="G113" s="952" t="str">
        <f>IF('Master sheet'!$D$11="Hindi","कला शिक्षा","ART EDU.")</f>
        <v>कला शिक्षा</v>
      </c>
      <c r="H113" s="953"/>
      <c r="I113" s="953"/>
      <c r="J113" s="85">
        <f>IFERROR(IF(AND(N98=""),"",VLOOKUP(N98,Marks,98,0)),"")</f>
        <v>75</v>
      </c>
      <c r="K113" s="95" t="str">
        <f>IFERROR(IF(AND(N98=""),"",VLOOKUP(N98,Marks,102,0)),"")</f>
        <v>B</v>
      </c>
      <c r="L113" s="954" t="str">
        <f>IF('Master sheet'!$D$11="Hindi","स्वा. एवं शा. शिक्षा","HE.&amp;PH. EDU.")</f>
        <v>स्वा. एवं शा. शिक्षा</v>
      </c>
      <c r="M113" s="955"/>
      <c r="N113" s="955"/>
      <c r="O113" s="85">
        <f>IFERROR(IF(AND(N98=""),"",VLOOKUP(N98,Marks,108,0)),"")</f>
        <v>81</v>
      </c>
      <c r="P113" s="95" t="str">
        <f>IFERROR(IF(AND(N98=""),"",VLOOKUP(N98,Marks,112,0)),"")</f>
        <v>A</v>
      </c>
      <c r="Q113" s="1005"/>
      <c r="R113" s="952" t="str">
        <f>IF('Master sheet'!$D$11="Hindi","कार्यानुभव","WORK EXP.")</f>
        <v>कार्यानुभव</v>
      </c>
      <c r="S113" s="953"/>
      <c r="T113" s="953"/>
      <c r="U113" s="85">
        <f>IFERROR(IF(AND(AD98=""),"",VLOOKUP(AD98,Marks,88,0)),"")</f>
        <v>80</v>
      </c>
      <c r="V113" s="95" t="str">
        <f>IFERROR(IF(AND(AD98=""),"",VLOOKUP(AD98,Marks,92,0)),"")</f>
        <v>A</v>
      </c>
      <c r="W113" s="952" t="str">
        <f>IF('Master sheet'!$D$11="Hindi","कला शिक्षा","ART EDU.")</f>
        <v>कला शिक्षा</v>
      </c>
      <c r="X113" s="953"/>
      <c r="Y113" s="953"/>
      <c r="Z113" s="85">
        <f>IFERROR(IF(AND(AD98=""),"",VLOOKUP(AD98,Marks,98,0)),"")</f>
        <v>74</v>
      </c>
      <c r="AA113" s="95" t="str">
        <f>IFERROR(IF(AND(AD98=""),"",VLOOKUP(AD98,Marks,102,0)),"")</f>
        <v>B</v>
      </c>
      <c r="AB113" s="954" t="str">
        <f>IF('Master sheet'!$D$11="Hindi","स्वा. एवं शा. शिक्षा","HE.&amp;PH. EDU.")</f>
        <v>स्वा. एवं शा. शिक्षा</v>
      </c>
      <c r="AC113" s="955"/>
      <c r="AD113" s="955"/>
      <c r="AE113" s="85">
        <f>IFERROR(IF(AND(AD98=""),"",VLOOKUP(AD98,Marks,108,0)),"")</f>
        <v>82</v>
      </c>
      <c r="AF113" s="95" t="str">
        <f>IFERROR(IF(AND(AD98=""),"",VLOOKUP(AD98,Marks,112,0)),"")</f>
        <v>A</v>
      </c>
    </row>
    <row r="114" spans="1:32" s="55" customFormat="1" ht="21" customHeight="1">
      <c r="A114" s="114">
        <f>IF(N98="","",A113+1)</f>
        <v>24</v>
      </c>
      <c r="B114" s="956" t="str">
        <f>IF('Master sheet'!$D$11="Hindi","कुल कार्य दिवस :-","Total Meeting :-")</f>
        <v>कुल कार्य दिवस :-</v>
      </c>
      <c r="C114" s="956"/>
      <c r="D114" s="956"/>
      <c r="E114" s="957">
        <f>IFERROR(IF(AND(N98=""),"",VLOOKUP(N98,Marks,126,0)),"")</f>
        <v>220</v>
      </c>
      <c r="F114" s="957"/>
      <c r="G114" s="957"/>
      <c r="H114" s="957"/>
      <c r="I114" s="956" t="str">
        <f>IF('Master sheet'!$D$11="Hindi","कुल उपस्थिति :-","Total Attendance :-")</f>
        <v>कुल उपस्थिति :-</v>
      </c>
      <c r="J114" s="956"/>
      <c r="K114" s="956"/>
      <c r="L114" s="956"/>
      <c r="M114" s="958">
        <f>IFERROR(IF(AND(N98=""),"",VLOOKUP(N98,Marks,127,0)),"")</f>
        <v>208</v>
      </c>
      <c r="N114" s="958"/>
      <c r="O114" s="958"/>
      <c r="P114" s="958"/>
      <c r="Q114" s="1005"/>
      <c r="R114" s="956" t="str">
        <f>IF('Master sheet'!$D$11="Hindi","कुल कार्य दिवस :-","Total Meeting :-")</f>
        <v>कुल कार्य दिवस :-</v>
      </c>
      <c r="S114" s="956"/>
      <c r="T114" s="956"/>
      <c r="U114" s="957">
        <f>IFERROR(IF(AND(AD98=""),"",VLOOKUP(AD98,Marks,126,0)),"")</f>
        <v>220</v>
      </c>
      <c r="V114" s="957"/>
      <c r="W114" s="957"/>
      <c r="X114" s="957"/>
      <c r="Y114" s="956" t="str">
        <f>IF('Master sheet'!$D$11="Hindi","कुल उपस्थिति :-","Total Attendance :-")</f>
        <v>कुल उपस्थिति :-</v>
      </c>
      <c r="Z114" s="956"/>
      <c r="AA114" s="956"/>
      <c r="AB114" s="956"/>
      <c r="AC114" s="958">
        <f>IFERROR(IF(AND(AD98=""),"",VLOOKUP(AD98,Marks,127,0)),"")</f>
        <v>212</v>
      </c>
      <c r="AD114" s="958"/>
      <c r="AE114" s="958"/>
      <c r="AF114" s="958"/>
    </row>
    <row r="115" spans="1:32" s="55" customFormat="1" ht="21" customHeight="1">
      <c r="A115" s="114">
        <f>IF(N98="","",A114+1)</f>
        <v>25</v>
      </c>
      <c r="B115" s="956" t="str">
        <f>IF('Master sheet'!$D$11="Hindi","परिणाम :-","Result :-")</f>
        <v>परिणाम :-</v>
      </c>
      <c r="C115" s="956"/>
      <c r="D115" s="956"/>
      <c r="E115" s="959" t="str">
        <f>IFERROR(IF(AND(N98=""),"",VLOOKUP(N98,Marks,125,0)),"")</f>
        <v>Promoted</v>
      </c>
      <c r="F115" s="959"/>
      <c r="G115" s="959"/>
      <c r="H115" s="959"/>
      <c r="I115" s="956" t="str">
        <f>IF('Master sheet'!$D$11="Hindi","परिणाम प्रतिशत में :-","Result in Percentage :-")</f>
        <v>परिणाम प्रतिशत में :-</v>
      </c>
      <c r="J115" s="956"/>
      <c r="K115" s="956"/>
      <c r="L115" s="956"/>
      <c r="M115" s="960">
        <f>IFERROR(IF(AND(N98=""),"",VLOOKUP(N98,Marks,122,0)),"")</f>
        <v>59</v>
      </c>
      <c r="N115" s="960"/>
      <c r="O115" s="960"/>
      <c r="P115" s="960"/>
      <c r="Q115" s="1005"/>
      <c r="R115" s="956" t="str">
        <f>IF('Master sheet'!$D$11="Hindi","परिणाम :-","Result :-")</f>
        <v>परिणाम :-</v>
      </c>
      <c r="S115" s="956"/>
      <c r="T115" s="956"/>
      <c r="U115" s="959" t="str">
        <f>IFERROR(IF(AND(AD98=""),"",VLOOKUP(AD98,Marks,125,0)),"")</f>
        <v>Promoted</v>
      </c>
      <c r="V115" s="959"/>
      <c r="W115" s="959"/>
      <c r="X115" s="959"/>
      <c r="Y115" s="956" t="str">
        <f>IF('Master sheet'!$D$11="Hindi","परिणाम प्रतिशत में :-","Result in Percentage :-")</f>
        <v>परिणाम प्रतिशत में :-</v>
      </c>
      <c r="Z115" s="956"/>
      <c r="AA115" s="956"/>
      <c r="AB115" s="956"/>
      <c r="AC115" s="960">
        <f>IFERROR(IF(AND(AD98=""),"",VLOOKUP(AD98,Marks,122,0)),"")</f>
        <v>61</v>
      </c>
      <c r="AD115" s="960"/>
      <c r="AE115" s="960"/>
      <c r="AF115" s="960"/>
    </row>
    <row r="116" spans="1:32" s="55" customFormat="1" ht="21" customHeight="1">
      <c r="A116" s="114">
        <f>IF(N98="","",A115+1)</f>
        <v>26</v>
      </c>
      <c r="B116" s="956" t="str">
        <f>IF('Master sheet'!$D$11="Hindi","श्रेणी / ग्रेड :-","Division / Grade :-")</f>
        <v>श्रेणी / ग्रेड :-</v>
      </c>
      <c r="C116" s="956"/>
      <c r="D116" s="956"/>
      <c r="E116" s="238" t="str">
        <f>IFERROR(IF(AND(N98=""),"",VLOOKUP(N98,Marks,123,0)),"")</f>
        <v>II</v>
      </c>
      <c r="F116" s="239" t="s">
        <v>130</v>
      </c>
      <c r="G116" s="961" t="str">
        <f>IFERROR(IF(AND(N98=""),"",VLOOKUP(N98,Marks,128,0)),"")</f>
        <v>C</v>
      </c>
      <c r="H116" s="961"/>
      <c r="I116" s="956" t="str">
        <f>IF('Master sheet'!$D$11="Hindi","कक्षा में स्थान :-","Position in the Class :-")</f>
        <v>कक्षा में स्थान :-</v>
      </c>
      <c r="J116" s="956"/>
      <c r="K116" s="956"/>
      <c r="L116" s="956"/>
      <c r="M116" s="962">
        <f>IFERROR(IF(AND(N98=""),"",VLOOKUP(N98,Marks,124,0)),"")</f>
        <v>2.9999999999999964</v>
      </c>
      <c r="N116" s="962"/>
      <c r="O116" s="962"/>
      <c r="P116" s="962"/>
      <c r="Q116" s="1005"/>
      <c r="R116" s="956" t="str">
        <f>IF('Master sheet'!$D$11="Hindi","श्रेणी / ग्रेड :-","Division / Grade :-")</f>
        <v>श्रेणी / ग्रेड :-</v>
      </c>
      <c r="S116" s="956"/>
      <c r="T116" s="956"/>
      <c r="U116" s="238" t="str">
        <f>IFERROR(IF(AND(AD98=""),"",VLOOKUP(AD98,Marks,123,0)),"")</f>
        <v>I</v>
      </c>
      <c r="V116" s="239" t="s">
        <v>130</v>
      </c>
      <c r="W116" s="961" t="str">
        <f>IFERROR(IF(AND(AD98=""),"",VLOOKUP(AD98,Marks,128,0)),"")</f>
        <v>C</v>
      </c>
      <c r="X116" s="961"/>
      <c r="Y116" s="956" t="str">
        <f>IF('Master sheet'!$D$11="Hindi","कक्षा में स्थान :-","Position in the Class :-")</f>
        <v>कक्षा में स्थान :-</v>
      </c>
      <c r="Z116" s="956"/>
      <c r="AA116" s="956"/>
      <c r="AB116" s="956"/>
      <c r="AC116" s="962">
        <f>IFERROR(IF(AND(AD98=""),"",VLOOKUP(AD98,Marks,124,0)),"")</f>
        <v>0.99999999999999756</v>
      </c>
      <c r="AD116" s="962"/>
      <c r="AE116" s="962"/>
      <c r="AF116" s="962"/>
    </row>
    <row r="117" spans="1:32" s="55" customFormat="1" ht="21" customHeight="1">
      <c r="A117" s="114">
        <f>IF(N98="","",A116+1)</f>
        <v>27</v>
      </c>
      <c r="B117" s="963" t="str">
        <f>IF('Master sheet'!$D$11="Hindi","परीक्षा परिणाम घोषणा दिनांक :-","Result Declaration Date :-")</f>
        <v>परीक्षा परिणाम घोषणा दिनांक :-</v>
      </c>
      <c r="C117" s="963"/>
      <c r="D117" s="963"/>
      <c r="E117" s="964">
        <f>IFERROR(IF(AND(N98=""),"",'Master sheet'!$D$10),"")</f>
        <v>45419</v>
      </c>
      <c r="F117" s="964"/>
      <c r="G117" s="964"/>
      <c r="H117" s="409"/>
      <c r="I117" s="87"/>
      <c r="J117" s="87"/>
      <c r="K117" s="56"/>
      <c r="L117" s="87"/>
      <c r="M117" s="87"/>
      <c r="N117" s="87"/>
      <c r="O117" s="87"/>
      <c r="P117" s="87"/>
      <c r="Q117" s="1005"/>
      <c r="R117" s="963" t="str">
        <f>IF('Master sheet'!$D$11="Hindi","परीक्षा परिणाम घोषणा दिनांक :-","Result Declaration Date :-")</f>
        <v>परीक्षा परिणाम घोषणा दिनांक :-</v>
      </c>
      <c r="S117" s="963"/>
      <c r="T117" s="963"/>
      <c r="U117" s="964">
        <f>IFERROR(IF(AND(AD98=""),"",'Master sheet'!$D$10),"")</f>
        <v>45419</v>
      </c>
      <c r="V117" s="964"/>
      <c r="W117" s="964"/>
      <c r="X117" s="409"/>
      <c r="Y117" s="87"/>
      <c r="Z117" s="87"/>
      <c r="AA117" s="56"/>
      <c r="AB117" s="87"/>
      <c r="AC117" s="87"/>
      <c r="AD117" s="87"/>
      <c r="AE117" s="87"/>
      <c r="AF117" s="87"/>
    </row>
    <row r="118" spans="1:32" s="55" customFormat="1" ht="39" customHeight="1">
      <c r="A118" s="114">
        <f>IF(N98="","",A117+1)</f>
        <v>28</v>
      </c>
      <c r="B118" s="975" t="str">
        <f>IF(AND(N98=""),"",IF(AND(C95=3),CONCATENATE("( ",UPPER('Master sheet'!$H$10)," )"),IF(AND(C95=4),CONCATENATE("( ",UPPER('Master sheet'!$H$18)," )"),"")))</f>
        <v>( ABHIMANYU SINGH )</v>
      </c>
      <c r="C118" s="975"/>
      <c r="D118" s="975"/>
      <c r="E118" s="975"/>
      <c r="F118" s="976" t="str">
        <f>IF(AND(N98=""),"",CONCATENATE("(",'Master sheet'!$D$14," )"))</f>
        <v>(Suresh Chand )</v>
      </c>
      <c r="G118" s="976"/>
      <c r="H118" s="976"/>
      <c r="I118" s="976"/>
      <c r="J118" s="976"/>
      <c r="K118" s="976" t="str">
        <f>IF(AND(N98=""),"",CONCATENATE("(",'Master sheet'!$D$12," )"))</f>
        <v>(USHA PALIYA )</v>
      </c>
      <c r="L118" s="976"/>
      <c r="M118" s="976"/>
      <c r="N118" s="976"/>
      <c r="O118" s="976"/>
      <c r="P118" s="976"/>
      <c r="Q118" s="1005"/>
      <c r="R118" s="975" t="str">
        <f>IF(AND(AD98=""),"",IF(AND(S95=3),CONCATENATE("( ",UPPER('Master sheet'!$H$10)," )"),IF(AND(S95=4),CONCATENATE("( ",UPPER('Master sheet'!$H$18)," )"),"")))</f>
        <v>( ABHIMANYU SINGH )</v>
      </c>
      <c r="S118" s="975"/>
      <c r="T118" s="975"/>
      <c r="U118" s="975"/>
      <c r="V118" s="976" t="str">
        <f>IF(AND(AD98=""),"",CONCATENATE("(",'Master sheet'!$D$14," )"))</f>
        <v>(Suresh Chand )</v>
      </c>
      <c r="W118" s="976"/>
      <c r="X118" s="976"/>
      <c r="Y118" s="976"/>
      <c r="Z118" s="976"/>
      <c r="AA118" s="976" t="str">
        <f>IF(AND(AD98=""),"",CONCATENATE("(",'Master sheet'!$D$12," )"))</f>
        <v>(USHA PALIYA )</v>
      </c>
      <c r="AB118" s="976"/>
      <c r="AC118" s="976"/>
      <c r="AD118" s="976"/>
      <c r="AE118" s="976"/>
      <c r="AF118" s="976"/>
    </row>
    <row r="119" spans="1:32" s="55" customFormat="1" ht="21" customHeight="1">
      <c r="A119" s="114">
        <f>IF(N98="","",A118+1)</f>
        <v>29</v>
      </c>
      <c r="B119" s="974" t="str">
        <f>IF('Master sheet'!$D$11="Hindi","हस्ताक्षर कक्षाध्यापक","Signature of the class teacher")</f>
        <v>हस्ताक्षर कक्षाध्यापक</v>
      </c>
      <c r="C119" s="974"/>
      <c r="D119" s="974"/>
      <c r="E119" s="974"/>
      <c r="F119" s="974" t="str">
        <f>IF('Master sheet'!$D$11="Hindi","हस्ताक्षर परीक्षा प्रभारी","Signature of the exam. Incharge")</f>
        <v>हस्ताक्षर परीक्षा प्रभारी</v>
      </c>
      <c r="G119" s="974"/>
      <c r="H119" s="974"/>
      <c r="I119" s="974"/>
      <c r="J119" s="974"/>
      <c r="K119" s="974" t="str">
        <f>IF('Master sheet'!$D$11="Hindi","हस्ताक्षर संस्था प्रधान","Head of Institute's Signature")</f>
        <v>हस्ताक्षर संस्था प्रधान</v>
      </c>
      <c r="L119" s="974"/>
      <c r="M119" s="974"/>
      <c r="N119" s="974"/>
      <c r="O119" s="974"/>
      <c r="P119" s="974"/>
      <c r="Q119" s="1005"/>
      <c r="R119" s="974" t="str">
        <f>IF('Master sheet'!$D$11="Hindi","हस्ताक्षर कक्षाध्यापक","Signature of the class teacher")</f>
        <v>हस्ताक्षर कक्षाध्यापक</v>
      </c>
      <c r="S119" s="974"/>
      <c r="T119" s="974"/>
      <c r="U119" s="974"/>
      <c r="V119" s="974" t="str">
        <f>IF('Master sheet'!$D$11="Hindi","हस्ताक्षर परीक्षा प्रभारी","Signature of the exam. Incharge")</f>
        <v>हस्ताक्षर परीक्षा प्रभारी</v>
      </c>
      <c r="W119" s="974"/>
      <c r="X119" s="974"/>
      <c r="Y119" s="974"/>
      <c r="Z119" s="974"/>
      <c r="AA119" s="974" t="str">
        <f>IF('Master sheet'!$D$11="Hindi","हस्ताक्षर संस्था प्रधान","Head of Institute's Signature")</f>
        <v>हस्ताक्षर संस्था प्रधान</v>
      </c>
      <c r="AB119" s="974"/>
      <c r="AC119" s="974"/>
      <c r="AD119" s="974"/>
      <c r="AE119" s="974"/>
      <c r="AF119" s="974"/>
    </row>
    <row r="121" spans="1:32" s="55" customFormat="1" ht="21.95" customHeight="1">
      <c r="A121" s="113">
        <f>IF(N128="","",1)</f>
        <v>1</v>
      </c>
      <c r="B121" s="966" t="str">
        <f>IF('Master sheet'!$D$11="Hindi","वार्षिक रिपोर्ट कार्ड ","Report Card")</f>
        <v xml:space="preserve">वार्षिक रिपोर्ट कार्ड </v>
      </c>
      <c r="C121" s="966"/>
      <c r="D121" s="966"/>
      <c r="E121" s="966"/>
      <c r="F121" s="966"/>
      <c r="G121" s="966"/>
      <c r="H121" s="966"/>
      <c r="I121" s="966"/>
      <c r="J121" s="966"/>
      <c r="K121" s="966"/>
      <c r="L121" s="966"/>
      <c r="M121" s="966"/>
      <c r="N121" s="966"/>
      <c r="O121" s="966"/>
      <c r="P121" s="966"/>
      <c r="Q121" s="1005" t="s">
        <v>98</v>
      </c>
      <c r="R121" s="966" t="str">
        <f>IF('Master sheet'!$D$11="Hindi","वार्षिक रिपोर्ट कार्ड ","Report Card")</f>
        <v xml:space="preserve">वार्षिक रिपोर्ट कार्ड </v>
      </c>
      <c r="S121" s="966"/>
      <c r="T121" s="966"/>
      <c r="U121" s="966"/>
      <c r="V121" s="966"/>
      <c r="W121" s="966"/>
      <c r="X121" s="966"/>
      <c r="Y121" s="966"/>
      <c r="Z121" s="966"/>
      <c r="AA121" s="966"/>
      <c r="AB121" s="966"/>
      <c r="AC121" s="966"/>
      <c r="AD121" s="966"/>
      <c r="AE121" s="966"/>
      <c r="AF121" s="966"/>
    </row>
    <row r="122" spans="1:32" s="55" customFormat="1" ht="21.95" customHeight="1">
      <c r="A122" s="114">
        <f>IF(N128="","",A121+1)</f>
        <v>2</v>
      </c>
      <c r="B122" s="967" t="str">
        <f>IF('Master sheet'!$D$11="Hindi","शिक्षा विभाग, राजस्थान सरकार","Education Department, Rajasthan Government")</f>
        <v>शिक्षा विभाग, राजस्थान सरकार</v>
      </c>
      <c r="C122" s="967"/>
      <c r="D122" s="967"/>
      <c r="E122" s="967"/>
      <c r="F122" s="967"/>
      <c r="G122" s="967"/>
      <c r="H122" s="967"/>
      <c r="I122" s="967"/>
      <c r="J122" s="967"/>
      <c r="K122" s="967"/>
      <c r="L122" s="967"/>
      <c r="M122" s="967"/>
      <c r="N122" s="967"/>
      <c r="O122" s="967"/>
      <c r="P122" s="967"/>
      <c r="Q122" s="1005"/>
      <c r="R122" s="967" t="str">
        <f>IF('Master sheet'!$D$11="Hindi","शिक्षा विभाग, राजस्थान सरकार","Education Department, Rajasthan Government")</f>
        <v>शिक्षा विभाग, राजस्थान सरकार</v>
      </c>
      <c r="S122" s="967"/>
      <c r="T122" s="967"/>
      <c r="U122" s="967"/>
      <c r="V122" s="967"/>
      <c r="W122" s="967"/>
      <c r="X122" s="967"/>
      <c r="Y122" s="967"/>
      <c r="Z122" s="967"/>
      <c r="AA122" s="967"/>
      <c r="AB122" s="967"/>
      <c r="AC122" s="967"/>
      <c r="AD122" s="967"/>
      <c r="AE122" s="967"/>
      <c r="AF122" s="967"/>
    </row>
    <row r="123" spans="1:32" s="55" customFormat="1" ht="21.95" customHeight="1">
      <c r="A123" s="114">
        <f>IF(N128="","",A122+1)</f>
        <v>3</v>
      </c>
      <c r="B123" s="1006" t="str">
        <f>IF('Master sheet'!$D$11="Hindi","विद्यालय का नाम :-","School Name :- ")</f>
        <v>विद्यालय का नाम :-</v>
      </c>
      <c r="C123" s="1006"/>
      <c r="D123" s="1006"/>
      <c r="E123" s="1007" t="str">
        <f>IF(AND(N128=""),"",IF('Master sheet'!$D$11="Hindi",'Master sheet'!$D$8,'Master sheet'!$D$7))</f>
        <v xml:space="preserve">महात्मा गाँधी राजकीय विद्यालय (अंग्रेजी माध्यम) बर, पाली </v>
      </c>
      <c r="F123" s="1007"/>
      <c r="G123" s="1007"/>
      <c r="H123" s="1007"/>
      <c r="I123" s="1007"/>
      <c r="J123" s="1007"/>
      <c r="K123" s="1007"/>
      <c r="L123" s="1007"/>
      <c r="M123" s="1007"/>
      <c r="N123" s="1007"/>
      <c r="O123" s="1007"/>
      <c r="P123" s="1007"/>
      <c r="Q123" s="1005"/>
      <c r="R123" s="1006" t="str">
        <f>IF('Master sheet'!$D$11="Hindi","विद्यालय का नाम :-","School Name :- ")</f>
        <v>विद्यालय का नाम :-</v>
      </c>
      <c r="S123" s="1006"/>
      <c r="T123" s="1006"/>
      <c r="U123" s="1007" t="str">
        <f>IF(AND(AD128=""),"",IF('Master sheet'!$D$11="Hindi",'Master sheet'!$D$8,'Master sheet'!$D$7))</f>
        <v xml:space="preserve">महात्मा गाँधी राजकीय विद्यालय (अंग्रेजी माध्यम) बर, पाली </v>
      </c>
      <c r="V123" s="1007"/>
      <c r="W123" s="1007"/>
      <c r="X123" s="1007"/>
      <c r="Y123" s="1007"/>
      <c r="Z123" s="1007"/>
      <c r="AA123" s="1007"/>
      <c r="AB123" s="1007"/>
      <c r="AC123" s="1007"/>
      <c r="AD123" s="1007"/>
      <c r="AE123" s="1007"/>
      <c r="AF123" s="1007"/>
    </row>
    <row r="124" spans="1:32" s="55" customFormat="1" ht="15.75" customHeight="1">
      <c r="A124" s="114">
        <f>IF(N128="","",A123+1)</f>
        <v>4</v>
      </c>
      <c r="B124" s="402"/>
      <c r="C124" s="402"/>
      <c r="D124" s="402"/>
      <c r="E124" s="1008" t="str">
        <f>IF(AND(N128=""),"",IF('Master sheet'!$D$11="Hindi",CONCATENATE("(विद्यालय मान्यता क्रमांक व वर्ष : ","  ",'Master sheet'!$D$6),CONCATENATE("(School Recognition Number &amp; Years : ","  ",'Master sheet'!$D$6)))</f>
        <v>(विद्यालय मान्यता क्रमांक व वर्ष :   शिक्षा/पाली/1995/2001</v>
      </c>
      <c r="F124" s="1008"/>
      <c r="G124" s="1008"/>
      <c r="H124" s="1008"/>
      <c r="I124" s="1008"/>
      <c r="J124" s="1008"/>
      <c r="K124" s="1008"/>
      <c r="L124" s="1008"/>
      <c r="M124" s="1008"/>
      <c r="N124" s="1008"/>
      <c r="O124" s="1008"/>
      <c r="P124" s="1008"/>
      <c r="Q124" s="1005"/>
      <c r="R124" s="402"/>
      <c r="S124" s="402"/>
      <c r="T124" s="402"/>
      <c r="U124" s="1008" t="str">
        <f>IF(AND(AD128=""),"",IF('Master sheet'!$D$11="Hindi",CONCATENATE("(विद्यालय मान्यता क्रमांक व वर्ष : ","  ",'Master sheet'!$D$6),CONCATENATE("(School Recognition Number &amp; Years : ","  ",'Master sheet'!$D$6)))</f>
        <v>(विद्यालय मान्यता क्रमांक व वर्ष :   शिक्षा/पाली/1995/2001</v>
      </c>
      <c r="V124" s="1008"/>
      <c r="W124" s="1008"/>
      <c r="X124" s="1008"/>
      <c r="Y124" s="1008"/>
      <c r="Z124" s="1008"/>
      <c r="AA124" s="1008"/>
      <c r="AB124" s="1008"/>
      <c r="AC124" s="1008"/>
      <c r="AD124" s="1008"/>
      <c r="AE124" s="1008"/>
      <c r="AF124" s="1008"/>
    </row>
    <row r="125" spans="1:32" s="55" customFormat="1" ht="21.95" customHeight="1">
      <c r="A125" s="114">
        <f>IF(N128="","",A124+1)</f>
        <v>5</v>
      </c>
      <c r="B125" s="399" t="str">
        <f>IF('Master sheet'!$D$11="Hindi","कक्षा  :-","CLASS :- ")</f>
        <v>कक्षा  :-</v>
      </c>
      <c r="C125" s="971">
        <f>IFERROR(IF(AND(N128=""),"",VLOOKUP(N128,Marks,2,0)),"")</f>
        <v>4</v>
      </c>
      <c r="D125" s="971"/>
      <c r="E125" s="972" t="str">
        <f>IF('Master sheet'!$D$11="Hindi","सेक्शन :-","Section :- ")</f>
        <v>सेक्शन :-</v>
      </c>
      <c r="F125" s="972"/>
      <c r="G125" s="972"/>
      <c r="H125" s="971" t="str">
        <f>IFERROR(IF(AND(N128=""),"",VLOOKUP(N128,Marks,3,0)),"")</f>
        <v>A</v>
      </c>
      <c r="I125" s="971"/>
      <c r="J125" s="973" t="str">
        <f>IF('Master sheet'!$D$11="Hindi","सत्र :- ","Session :- ")</f>
        <v xml:space="preserve">सत्र :- </v>
      </c>
      <c r="K125" s="973"/>
      <c r="L125" s="973"/>
      <c r="M125" s="973"/>
      <c r="N125" s="992" t="str">
        <f>IF(AND(N128=""),"",'Marks Entry 3rd'!$I$2)</f>
        <v xml:space="preserve"> 2023-2024</v>
      </c>
      <c r="O125" s="992"/>
      <c r="P125" s="992"/>
      <c r="Q125" s="1005"/>
      <c r="R125" s="399" t="str">
        <f>IF('Master sheet'!$D$11="Hindi","कक्षा  :-","CLASS :- ")</f>
        <v>कक्षा  :-</v>
      </c>
      <c r="S125" s="971">
        <f>IFERROR(IF(AND(AD128=""),"",VLOOKUP(AD128,Marks,2,0)),"")</f>
        <v>4</v>
      </c>
      <c r="T125" s="971"/>
      <c r="U125" s="972" t="str">
        <f>IF('Master sheet'!$D$11="Hindi","सेक्शन :-","Section :- ")</f>
        <v>सेक्शन :-</v>
      </c>
      <c r="V125" s="972"/>
      <c r="W125" s="972"/>
      <c r="X125" s="971" t="str">
        <f>IFERROR(IF(AND(AD128=""),"",VLOOKUP(AD128,Marks,3,0)),"")</f>
        <v>A</v>
      </c>
      <c r="Y125" s="971"/>
      <c r="Z125" s="973" t="str">
        <f>IF('Master sheet'!$D$11="Hindi","सत्र :- ","Session :- ")</f>
        <v xml:space="preserve">सत्र :- </v>
      </c>
      <c r="AA125" s="973"/>
      <c r="AB125" s="973"/>
      <c r="AC125" s="973"/>
      <c r="AD125" s="992" t="str">
        <f>IF(AND(AD128=""),"",'Marks Entry 3rd'!$I$2)</f>
        <v xml:space="preserve"> 2023-2024</v>
      </c>
      <c r="AE125" s="992"/>
      <c r="AF125" s="992"/>
    </row>
    <row r="126" spans="1:32" s="55" customFormat="1" ht="21.95" customHeight="1">
      <c r="A126" s="114">
        <f>IF(N128="","",A125+1)</f>
        <v>6</v>
      </c>
      <c r="B126" s="986" t="str">
        <f>IF('Master sheet'!$D$11="Hindi","विद्यार्थी का नाम :-","Student's Name :-")</f>
        <v>विद्यार्थी का नाम :-</v>
      </c>
      <c r="C126" s="986"/>
      <c r="D126" s="986"/>
      <c r="E126" s="987" t="str">
        <f>IFERROR(IF(AND(N128=""),"",VLOOKUP(N128,Marks,6,0)),"")</f>
        <v>DUSHYANT DAYAMA</v>
      </c>
      <c r="F126" s="987"/>
      <c r="G126" s="987"/>
      <c r="H126" s="987"/>
      <c r="I126" s="987"/>
      <c r="J126" s="988" t="str">
        <f>IF('Master sheet'!$D$11="Hindi","प्रवेशांक :","SR. NO. :")</f>
        <v>प्रवेशांक :</v>
      </c>
      <c r="K126" s="988"/>
      <c r="L126" s="988"/>
      <c r="M126" s="988"/>
      <c r="N126" s="990">
        <f>IFERROR(IF(AND(N128=""),"",VLOOKUP(N128,Marks,5,0)),"")</f>
        <v>952</v>
      </c>
      <c r="O126" s="990"/>
      <c r="P126" s="990"/>
      <c r="Q126" s="1005"/>
      <c r="R126" s="986" t="str">
        <f>IF('Master sheet'!$D$11="Hindi","विद्यार्थी का नाम :-","Student's Name :-")</f>
        <v>विद्यार्थी का नाम :-</v>
      </c>
      <c r="S126" s="986"/>
      <c r="T126" s="986"/>
      <c r="U126" s="987" t="str">
        <f>IFERROR(IF(AND(AD128=""),"",VLOOKUP(AD128,Marks,6,0)),"")</f>
        <v>GUNEET CHOUHAN</v>
      </c>
      <c r="V126" s="987"/>
      <c r="W126" s="987"/>
      <c r="X126" s="987"/>
      <c r="Y126" s="987"/>
      <c r="Z126" s="988" t="str">
        <f>IF('Master sheet'!$D$11="Hindi","प्रवेशांक :","SR. NO. :")</f>
        <v>प्रवेशांक :</v>
      </c>
      <c r="AA126" s="988"/>
      <c r="AB126" s="988"/>
      <c r="AC126" s="988"/>
      <c r="AD126" s="990">
        <f>IFERROR(IF(AND(AD128=""),"",VLOOKUP(AD128,Marks,5,0)),"")</f>
        <v>931</v>
      </c>
      <c r="AE126" s="990"/>
      <c r="AF126" s="990"/>
    </row>
    <row r="127" spans="1:32" s="55" customFormat="1" ht="21.95" customHeight="1">
      <c r="A127" s="114">
        <f>IF(N128="","",A126+1)</f>
        <v>7</v>
      </c>
      <c r="B127" s="986" t="str">
        <f>IF('Master sheet'!$D$11="Hindi","पिता का नाम :-","Father's Name :-")</f>
        <v>पिता का नाम :-</v>
      </c>
      <c r="C127" s="986"/>
      <c r="D127" s="986"/>
      <c r="E127" s="987" t="str">
        <f>IFERROR(IF(AND(N128=""),"",VLOOKUP(N128,Marks,7,0)),"")</f>
        <v>BASANT KUMAR DAYAMA</v>
      </c>
      <c r="F127" s="987"/>
      <c r="G127" s="987"/>
      <c r="H127" s="987"/>
      <c r="I127" s="987"/>
      <c r="J127" s="988" t="str">
        <f>IF('Master sheet'!$D$11="Hindi","जन्म तिथि :","Date of Birth :")</f>
        <v>जन्म तिथि :</v>
      </c>
      <c r="K127" s="988"/>
      <c r="L127" s="988"/>
      <c r="M127" s="988"/>
      <c r="N127" s="991">
        <f>IFERROR(IF(AND(N128=""),"",VLOOKUP(N128,Marks,4,0)),"")</f>
        <v>42047</v>
      </c>
      <c r="O127" s="991"/>
      <c r="P127" s="991"/>
      <c r="Q127" s="1005"/>
      <c r="R127" s="986" t="str">
        <f>IF('Master sheet'!$D$11="Hindi","पिता का नाम :-","Father's Name :-")</f>
        <v>पिता का नाम :-</v>
      </c>
      <c r="S127" s="986"/>
      <c r="T127" s="986"/>
      <c r="U127" s="987" t="str">
        <f>IFERROR(IF(AND(AD128=""),"",VLOOKUP(AD128,Marks,7,0)),"")</f>
        <v>KAILASH CHOUHAN</v>
      </c>
      <c r="V127" s="987"/>
      <c r="W127" s="987"/>
      <c r="X127" s="987"/>
      <c r="Y127" s="987"/>
      <c r="Z127" s="988" t="str">
        <f>IF('Master sheet'!$D$11="Hindi","जन्म तिथि :","Date of Birth :")</f>
        <v>जन्म तिथि :</v>
      </c>
      <c r="AA127" s="988"/>
      <c r="AB127" s="988"/>
      <c r="AC127" s="988"/>
      <c r="AD127" s="991" t="str">
        <f>IFERROR(IF(AND(AD128=""),"",VLOOKUP(AD128,Marks,4,0)),"")</f>
        <v>23-10-2015</v>
      </c>
      <c r="AE127" s="991"/>
      <c r="AF127" s="991"/>
    </row>
    <row r="128" spans="1:32" s="55" customFormat="1" ht="18" customHeight="1">
      <c r="A128" s="114">
        <f>IF(N128="","",A127+1)</f>
        <v>8</v>
      </c>
      <c r="B128" s="986" t="str">
        <f>IF('Master sheet'!$D$11="Hindi","माता का नाम :-","Mother's Name :-")</f>
        <v>माता का नाम :-</v>
      </c>
      <c r="C128" s="986"/>
      <c r="D128" s="986"/>
      <c r="E128" s="987" t="str">
        <f>IFERROR(IF(AND(N128=""),"",VLOOKUP(N128,Marks,8,0)),"")</f>
        <v>PUSHPA DAYAMA</v>
      </c>
      <c r="F128" s="987"/>
      <c r="G128" s="987"/>
      <c r="H128" s="987"/>
      <c r="I128" s="987"/>
      <c r="J128" s="988" t="str">
        <f>IF('Master sheet'!$D$11="Hindi","रोल नंबर :-","Roll No. :")</f>
        <v>रोल नंबर :-</v>
      </c>
      <c r="K128" s="988"/>
      <c r="L128" s="988"/>
      <c r="M128" s="988"/>
      <c r="N128" s="989">
        <f>IF(AD98="","",IF(AND(AD98+1&gt;$AN$7),"",AD98+1))</f>
        <v>409</v>
      </c>
      <c r="O128" s="989"/>
      <c r="P128" s="989"/>
      <c r="Q128" s="1005"/>
      <c r="R128" s="986" t="str">
        <f>IF('Master sheet'!$D$11="Hindi","माता का नाम :-","Mother's Name :-")</f>
        <v>माता का नाम :-</v>
      </c>
      <c r="S128" s="986"/>
      <c r="T128" s="986"/>
      <c r="U128" s="987" t="str">
        <f>IFERROR(IF(AND(AD128=""),"",VLOOKUP(AD128,Marks,8,0)),"")</f>
        <v>PUSHPA DEVI</v>
      </c>
      <c r="V128" s="987"/>
      <c r="W128" s="987"/>
      <c r="X128" s="987"/>
      <c r="Y128" s="987"/>
      <c r="Z128" s="988" t="str">
        <f>IF('Master sheet'!$D$11="Hindi","रोल नंबर :-","Roll No. :")</f>
        <v>रोल नंबर :-</v>
      </c>
      <c r="AA128" s="988"/>
      <c r="AB128" s="988"/>
      <c r="AC128" s="988"/>
      <c r="AD128" s="1004">
        <f>IF(N128="","",IF(AND(N128+1&gt;$AN$7),"",N128+1))</f>
        <v>410</v>
      </c>
      <c r="AE128" s="1004"/>
      <c r="AF128" s="1004"/>
    </row>
    <row r="129" spans="1:32" s="55" customFormat="1" ht="10.5" customHeight="1">
      <c r="A129" s="114">
        <f>IF(N128="","",A128+1)</f>
        <v>9</v>
      </c>
      <c r="B129" s="401"/>
      <c r="C129" s="401"/>
      <c r="D129" s="401"/>
      <c r="E129" s="398"/>
      <c r="F129" s="398"/>
      <c r="G129" s="398"/>
      <c r="H129" s="398"/>
      <c r="I129" s="398"/>
      <c r="J129" s="397"/>
      <c r="K129" s="397"/>
      <c r="L129" s="397"/>
      <c r="M129" s="397"/>
      <c r="N129" s="400"/>
      <c r="O129" s="400"/>
      <c r="P129" s="400"/>
      <c r="Q129" s="1005"/>
      <c r="R129" s="88"/>
      <c r="S129" s="88"/>
      <c r="T129" s="88"/>
      <c r="U129" s="89"/>
      <c r="V129" s="89"/>
      <c r="W129" s="89"/>
      <c r="X129" s="88"/>
      <c r="Y129" s="88"/>
      <c r="Z129" s="90"/>
      <c r="AA129" s="90"/>
      <c r="AB129" s="90"/>
      <c r="AC129" s="56"/>
      <c r="AD129" s="56"/>
      <c r="AE129" s="56"/>
      <c r="AF129" s="56"/>
    </row>
    <row r="130" spans="1:32" s="55" customFormat="1" ht="21" customHeight="1">
      <c r="A130" s="114">
        <f>IF(N128="","",A129+1)</f>
        <v>10</v>
      </c>
      <c r="B130" s="723" t="str">
        <f>IF('Master sheet'!$D$11="Hindi","विषय","Subject")</f>
        <v>विषय</v>
      </c>
      <c r="C130" s="745" t="str">
        <f>IF('Master sheet'!$D$11="Hindi","सा. परख","Test")</f>
        <v>सा. परख</v>
      </c>
      <c r="D130" s="746"/>
      <c r="E130" s="746"/>
      <c r="F130" s="746"/>
      <c r="G130" s="745" t="str">
        <f>IF('Master sheet'!$D$11="Hindi","अर्द्धवार्षिक","Half Yearly")</f>
        <v>अर्द्धवार्षिक</v>
      </c>
      <c r="H130" s="746"/>
      <c r="I130" s="747"/>
      <c r="J130" s="985" t="str">
        <f>IF('Master sheet'!$D$11="Hindi","अर्द्ध वा. तक योग","Total Till H.Y.")</f>
        <v>अर्द्ध वा. तक योग</v>
      </c>
      <c r="K130" s="745" t="str">
        <f>IF('Master sheet'!$D$11="Hindi","वार्षिक","Yearly")</f>
        <v>वार्षिक</v>
      </c>
      <c r="L130" s="746"/>
      <c r="M130" s="747"/>
      <c r="N130" s="977" t="str">
        <f>IF('Master sheet'!$D$11="Hindi","कुल विषय योग ","Subject Total")</f>
        <v xml:space="preserve">कुल विषय योग </v>
      </c>
      <c r="O130" s="978" t="str">
        <f>IF('Master sheet'!$D$11="Hindi","ग्रेड","Grade")</f>
        <v>ग्रेड</v>
      </c>
      <c r="P130" s="981" t="str">
        <f>IF('Master sheet'!$D$11="Hindi","परिणाम","Results")</f>
        <v>परिणाम</v>
      </c>
      <c r="Q130" s="1005"/>
      <c r="R130" s="723" t="str">
        <f>IF('Master sheet'!$D$11="Hindi","विषय","Subject")</f>
        <v>विषय</v>
      </c>
      <c r="S130" s="745" t="str">
        <f>IF('Master sheet'!$D$11="Hindi","सा. परख","Test")</f>
        <v>सा. परख</v>
      </c>
      <c r="T130" s="746"/>
      <c r="U130" s="746"/>
      <c r="V130" s="746"/>
      <c r="W130" s="745" t="str">
        <f>IF('Master sheet'!$D$11="Hindi","अर्द्धवार्षिक","Half Yearly")</f>
        <v>अर्द्धवार्षिक</v>
      </c>
      <c r="X130" s="746"/>
      <c r="Y130" s="747"/>
      <c r="Z130" s="985" t="str">
        <f>IF('Master sheet'!$D$11="Hindi","अर्द्ध वा. तक योग","Total Till H.Y.")</f>
        <v>अर्द्ध वा. तक योग</v>
      </c>
      <c r="AA130" s="745" t="str">
        <f>IF('Master sheet'!$D$11="Hindi","वार्षिक","Yearly")</f>
        <v>वार्षिक</v>
      </c>
      <c r="AB130" s="746"/>
      <c r="AC130" s="747"/>
      <c r="AD130" s="977" t="str">
        <f>IF('Master sheet'!$D$11="Hindi","कुल विषय योग ","Subject Total")</f>
        <v xml:space="preserve">कुल विषय योग </v>
      </c>
      <c r="AE130" s="978" t="str">
        <f>IF('Master sheet'!$D$11="Hindi","ग्रेड","Grade")</f>
        <v>ग्रेड</v>
      </c>
      <c r="AF130" s="981" t="str">
        <f>IF('Master sheet'!$D$11="Hindi","परिणाम","Results")</f>
        <v>परिणाम</v>
      </c>
    </row>
    <row r="131" spans="1:32" s="55" customFormat="1" ht="90.75" customHeight="1">
      <c r="A131" s="114">
        <f>IF(N128="","",A130+1)</f>
        <v>11</v>
      </c>
      <c r="B131" s="723"/>
      <c r="C131" s="343" t="str">
        <f>IF('Master sheet'!$D$11="Hindi","प्रथम परख ","First Test")</f>
        <v xml:space="preserve">प्रथम परख </v>
      </c>
      <c r="D131" s="343" t="str">
        <f>IF('Master sheet'!$D$11="Hindi","द्वितीय परख","Second Test")</f>
        <v>द्वितीय परख</v>
      </c>
      <c r="E131" s="343" t="str">
        <f>IF('Master sheet'!$D$11="Hindi","तृतीय परख","Third Test")</f>
        <v>तृतीय परख</v>
      </c>
      <c r="F131" s="343" t="str">
        <f>IF('Master sheet'!$D$11="Hindi","सा. परख योग","Test Total")</f>
        <v>सा. परख योग</v>
      </c>
      <c r="G131" s="343" t="str">
        <f>IF('Master sheet'!$D$11="Hindi","लिखित","Written")</f>
        <v>लिखित</v>
      </c>
      <c r="H131" s="343" t="str">
        <f>IF('Master sheet'!$D$11="Hindi","मौखिक","Oral")</f>
        <v>मौखिक</v>
      </c>
      <c r="I131" s="343" t="str">
        <f>IF('Master sheet'!$D$11="Hindi","अर्द्ध वा. योग","H.Y. Total")</f>
        <v>अर्द्ध वा. योग</v>
      </c>
      <c r="J131" s="985"/>
      <c r="K131" s="343" t="str">
        <f>IF('Master sheet'!$D$11="Hindi","लिखित","Written")</f>
        <v>लिखित</v>
      </c>
      <c r="L131" s="343" t="str">
        <f>IF('Master sheet'!$D$11="Hindi","मौखिक","Oral")</f>
        <v>मौखिक</v>
      </c>
      <c r="M131" s="343" t="str">
        <f>IF('Master sheet'!$D$11="Hindi","वार्षिक योग","Yearly Total")</f>
        <v>वार्षिक योग</v>
      </c>
      <c r="N131" s="977"/>
      <c r="O131" s="979"/>
      <c r="P131" s="982"/>
      <c r="Q131" s="1005"/>
      <c r="R131" s="723"/>
      <c r="S131" s="343" t="str">
        <f>IF('Master sheet'!$D$11="Hindi","प्रथम परख ","First Test")</f>
        <v xml:space="preserve">प्रथम परख </v>
      </c>
      <c r="T131" s="343" t="str">
        <f>IF('Master sheet'!$D$11="Hindi","द्वितीय परख","Second Test")</f>
        <v>द्वितीय परख</v>
      </c>
      <c r="U131" s="343" t="str">
        <f>IF('Master sheet'!$D$11="Hindi","तृतीय परख","Third Test")</f>
        <v>तृतीय परख</v>
      </c>
      <c r="V131" s="343" t="str">
        <f>IF('Master sheet'!$D$11="Hindi","सा. परख योग","Test Total")</f>
        <v>सा. परख योग</v>
      </c>
      <c r="W131" s="343" t="str">
        <f>IF('Master sheet'!$D$11="Hindi","लिखित","Written")</f>
        <v>लिखित</v>
      </c>
      <c r="X131" s="343" t="str">
        <f>IF('Master sheet'!$D$11="Hindi","मौखिक","Oral")</f>
        <v>मौखिक</v>
      </c>
      <c r="Y131" s="343" t="str">
        <f>IF('Master sheet'!$D$11="Hindi","अर्द्ध वा. योग","H.Y. Total")</f>
        <v>अर्द्ध वा. योग</v>
      </c>
      <c r="Z131" s="985"/>
      <c r="AA131" s="343" t="str">
        <f>IF('Master sheet'!$D$11="Hindi","लिखित","Written")</f>
        <v>लिखित</v>
      </c>
      <c r="AB131" s="343" t="str">
        <f>IF('Master sheet'!$D$11="Hindi","मौखिक","Oral")</f>
        <v>मौखिक</v>
      </c>
      <c r="AC131" s="343" t="str">
        <f>IF('Master sheet'!$D$11="Hindi","वार्षिक योग","Yearly Total")</f>
        <v>वार्षिक योग</v>
      </c>
      <c r="AD131" s="977"/>
      <c r="AE131" s="979"/>
      <c r="AF131" s="982"/>
    </row>
    <row r="132" spans="1:32" s="55" customFormat="1" ht="18.75" customHeight="1">
      <c r="A132" s="114">
        <f>IF(N128="","",A131+1)</f>
        <v>12</v>
      </c>
      <c r="B132" s="723"/>
      <c r="C132" s="435">
        <v>10</v>
      </c>
      <c r="D132" s="435">
        <v>10</v>
      </c>
      <c r="E132" s="435">
        <v>10</v>
      </c>
      <c r="F132" s="436">
        <v>30</v>
      </c>
      <c r="G132" s="435">
        <v>50</v>
      </c>
      <c r="H132" s="435">
        <v>20</v>
      </c>
      <c r="I132" s="436">
        <v>70</v>
      </c>
      <c r="J132" s="437">
        <v>100</v>
      </c>
      <c r="K132" s="435">
        <v>60</v>
      </c>
      <c r="L132" s="435">
        <v>40</v>
      </c>
      <c r="M132" s="436">
        <v>100</v>
      </c>
      <c r="N132" s="437">
        <v>200</v>
      </c>
      <c r="O132" s="980"/>
      <c r="P132" s="983"/>
      <c r="Q132" s="1005"/>
      <c r="R132" s="723"/>
      <c r="S132" s="435">
        <v>10</v>
      </c>
      <c r="T132" s="435">
        <v>10</v>
      </c>
      <c r="U132" s="435">
        <v>10</v>
      </c>
      <c r="V132" s="436">
        <v>30</v>
      </c>
      <c r="W132" s="435">
        <v>50</v>
      </c>
      <c r="X132" s="435">
        <v>20</v>
      </c>
      <c r="Y132" s="436">
        <v>70</v>
      </c>
      <c r="Z132" s="437">
        <v>100</v>
      </c>
      <c r="AA132" s="435">
        <v>60</v>
      </c>
      <c r="AB132" s="435">
        <v>40</v>
      </c>
      <c r="AC132" s="436">
        <v>100</v>
      </c>
      <c r="AD132" s="437">
        <v>200</v>
      </c>
      <c r="AE132" s="980"/>
      <c r="AF132" s="983"/>
    </row>
    <row r="133" spans="1:32" s="55" customFormat="1" ht="21" customHeight="1">
      <c r="A133" s="114">
        <f>IF(N128="","",A132+1)</f>
        <v>13</v>
      </c>
      <c r="B133" s="341" t="str">
        <f>IF('Master sheet'!D$11="Hindi","हिंदी","Hindi")</f>
        <v>हिंदी</v>
      </c>
      <c r="C133" s="396">
        <f>IFERROR(IF(AND(N128=""),"",VLOOKUP(N128,Marks,11,0)),"")</f>
        <v>9</v>
      </c>
      <c r="D133" s="396">
        <f>IFERROR(IF(AND(N128=""),"",VLOOKUP(N128,Marks,12,0)),"")</f>
        <v>8</v>
      </c>
      <c r="E133" s="396">
        <f>IFERROR(IF(AND(N128=""),"",VLOOKUP(N128,Marks,13,0)),"")</f>
        <v>25</v>
      </c>
      <c r="F133" s="85">
        <f>IFERROR(IF(AND(N128=""),"",VLOOKUP(N128,Marks,14,0)),"")</f>
        <v>42</v>
      </c>
      <c r="G133" s="396">
        <f>IFERROR(IF(AND(N128=""),"",VLOOKUP(N128,Marks,15,0)),"")</f>
        <v>6</v>
      </c>
      <c r="H133" s="396">
        <f>IFERROR(IF(AND(N128=""),"",VLOOKUP(N128,Marks,16,0)),"")</f>
        <v>11</v>
      </c>
      <c r="I133" s="85">
        <f>IFERROR(IF(AND(N128=""),"",VLOOKUP(N128,Marks,17,0)),"")</f>
        <v>17</v>
      </c>
      <c r="J133" s="84">
        <f>IFERROR(IF(AND(N128=""),"",VLOOKUP(N128,Marks,18,0)),"")</f>
        <v>59</v>
      </c>
      <c r="K133" s="396">
        <f>IFERROR(IF(AND(N128=""),"",VLOOKUP(N128,Marks,19,0)),"")</f>
        <v>37</v>
      </c>
      <c r="L133" s="396">
        <f>IFERROR(IF(AND(N128=""),"",VLOOKUP(N128,Marks,20,0)),"")</f>
        <v>4</v>
      </c>
      <c r="M133" s="85">
        <f>IFERROR(IF(AND(N128=""),"",VLOOKUP(N128,Marks,21,0)),"")</f>
        <v>41</v>
      </c>
      <c r="N133" s="84">
        <f>IFERROR(IF(AND(N128=""),"",VLOOKUP(N128,Marks,22,0)),"")</f>
        <v>100</v>
      </c>
      <c r="O133" s="95" t="str">
        <f>IFERROR(IF(AND(N128=""),"",VLOOKUP(N128,Marks,28,0)),"")</f>
        <v>D</v>
      </c>
      <c r="P133" s="237" t="str">
        <f>IFERROR(IF(AND(N128=""),"",VLOOKUP(N128,Marks,26,0)),"")</f>
        <v>P</v>
      </c>
      <c r="Q133" s="1005"/>
      <c r="R133" s="341" t="str">
        <f>IF('Master sheet'!D$11="Hindi","हिंदी","Hindi")</f>
        <v>हिंदी</v>
      </c>
      <c r="S133" s="396" t="str">
        <f>IFERROR(IF(AND(AD128=""),"",VLOOKUP(AD128,Marks,11,0)),"")</f>
        <v>AB</v>
      </c>
      <c r="T133" s="396">
        <f>IFERROR(IF(AND(AD128=""),"",VLOOKUP(AD128,Marks,12,0)),"")</f>
        <v>3</v>
      </c>
      <c r="U133" s="396">
        <f>IFERROR(IF(AND(AD128=""),"",VLOOKUP(AD128,Marks,13,0)),"")</f>
        <v>26</v>
      </c>
      <c r="V133" s="85">
        <f>IFERROR(IF(AND(AD128=""),"",VLOOKUP(AD128,Marks,14,0)),"")</f>
        <v>29</v>
      </c>
      <c r="W133" s="396">
        <f>IFERROR(IF(AND(AD128=""),"",VLOOKUP(AD128,Marks,15,0)),"")</f>
        <v>6</v>
      </c>
      <c r="X133" s="396">
        <f>IFERROR(IF(AND(AD128=""),"",VLOOKUP(AD128,Marks,16,0)),"")</f>
        <v>11</v>
      </c>
      <c r="Y133" s="85">
        <f>IFERROR(IF(AND(AD128=""),"",VLOOKUP(AD128,Marks,17,0)),"")</f>
        <v>17</v>
      </c>
      <c r="Z133" s="84">
        <f>IFERROR(IF(AND(AD128=""),"",VLOOKUP(AD128,Marks,18,0)),"")</f>
        <v>46</v>
      </c>
      <c r="AA133" s="396">
        <f>IFERROR(IF(AND(AD128=""),"",VLOOKUP(AD128,Marks,19,0)),"")</f>
        <v>37</v>
      </c>
      <c r="AB133" s="396">
        <f>IFERROR(IF(AND(AD128=""),"",VLOOKUP(AD128,Marks,20,0)),"")</f>
        <v>4</v>
      </c>
      <c r="AC133" s="85">
        <f>IFERROR(IF(AND(AD128=""),"",VLOOKUP(AD128,Marks,21,0)),"")</f>
        <v>41</v>
      </c>
      <c r="AD133" s="84">
        <f>IFERROR(IF(AND(AD128=""),"",VLOOKUP(AD128,Marks,22,0)),"")</f>
        <v>87</v>
      </c>
      <c r="AE133" s="95" t="str">
        <f>IFERROR(IF(AND(AD128=""),"",VLOOKUP(AD128,Marks,28,0)),"")</f>
        <v>D</v>
      </c>
      <c r="AF133" s="237" t="str">
        <f>IFERROR(IF(AND(AD128=""),"",VLOOKUP(AD128,Marks,26,0)),"")</f>
        <v>P</v>
      </c>
    </row>
    <row r="134" spans="1:32" s="55" customFormat="1" ht="21" customHeight="1">
      <c r="A134" s="114">
        <f>IF(N128="","",A133+1)</f>
        <v>14</v>
      </c>
      <c r="B134" s="341" t="str">
        <f>IF('Master sheet'!$D$11="Hindi","अंग्रेजी","English")</f>
        <v>अंग्रेजी</v>
      </c>
      <c r="C134" s="396">
        <f>IFERROR(IF(AND(N128=""),"",VLOOKUP(N128,Marks,29,0)),"")</f>
        <v>5</v>
      </c>
      <c r="D134" s="396">
        <f>IFERROR(IF(AND(N128=""),"",VLOOKUP(N128,Marks,30,0)),"")</f>
        <v>3</v>
      </c>
      <c r="E134" s="396">
        <f>IFERROR(IF(AND(N128=""),"",VLOOKUP(N128,Marks,31,0)),"")</f>
        <v>4</v>
      </c>
      <c r="F134" s="85">
        <f>IFERROR(IF(AND(N128=""),"",VLOOKUP(N128,Marks,32,0)),"")</f>
        <v>12</v>
      </c>
      <c r="G134" s="396">
        <f>IFERROR(IF(AND(N128=""),"",VLOOKUP(N128,Marks,33,0)),"")</f>
        <v>21</v>
      </c>
      <c r="H134" s="396">
        <f>IFERROR(IF(AND(N128=""),"",VLOOKUP(N128,Marks,34,0)),"")</f>
        <v>9</v>
      </c>
      <c r="I134" s="85">
        <f>IFERROR(IF(AND(N128=""),"",VLOOKUP(N128,Marks,35,0)),"")</f>
        <v>30</v>
      </c>
      <c r="J134" s="84">
        <f>IFERROR(IF(AND(N128=""),"",VLOOKUP(N128,Marks,36,0)),"")</f>
        <v>42</v>
      </c>
      <c r="K134" s="396">
        <f>IFERROR(IF(AND(N128=""),"",VLOOKUP(N128,Marks,37,0)),"")</f>
        <v>26</v>
      </c>
      <c r="L134" s="396">
        <f>IFERROR(IF(AND(N128=""),"",VLOOKUP(N128,Marks,38,0)),"")</f>
        <v>14</v>
      </c>
      <c r="M134" s="85">
        <f>IFERROR(IF(AND(N128=""),"",VLOOKUP(N128,Marks,39,0)),"")</f>
        <v>40</v>
      </c>
      <c r="N134" s="84">
        <f>IFERROR(IF(AND(N128=""),"",VLOOKUP(N128,Marks,40,0)),"")</f>
        <v>82</v>
      </c>
      <c r="O134" s="95" t="str">
        <f>IFERROR(IF(AND(N128=""),"",VLOOKUP(N128,Marks,46,0)),"")</f>
        <v>B</v>
      </c>
      <c r="P134" s="237" t="str">
        <f>IFERROR(IF(AND(N128=""),"",VLOOKUP(N128,Marks,44,0)),"")</f>
        <v>P</v>
      </c>
      <c r="Q134" s="1005"/>
      <c r="R134" s="341" t="str">
        <f>IF('Master sheet'!$D$11="Hindi","अंग्रेजी","English")</f>
        <v>अंग्रेजी</v>
      </c>
      <c r="S134" s="396">
        <f>IFERROR(IF(AND(AD128=""),"",VLOOKUP(AD128,Marks,29,0)),"")</f>
        <v>5</v>
      </c>
      <c r="T134" s="396">
        <f>IFERROR(IF(AND(AD128=""),"",VLOOKUP(AD128,Marks,30,0)),"")</f>
        <v>3</v>
      </c>
      <c r="U134" s="396">
        <f>IFERROR(IF(AND(AD128=""),"",VLOOKUP(AD128,Marks,31,0)),"")</f>
        <v>4</v>
      </c>
      <c r="V134" s="85">
        <f>IFERROR(IF(AND(AD128=""),"",VLOOKUP(AD128,Marks,32,0)),"")</f>
        <v>12</v>
      </c>
      <c r="W134" s="396">
        <f>IFERROR(IF(AND(AD128=""),"",VLOOKUP(AD128,Marks,33,0)),"")</f>
        <v>20</v>
      </c>
      <c r="X134" s="396">
        <f>IFERROR(IF(AND(AD128=""),"",VLOOKUP(AD128,Marks,34,0)),"")</f>
        <v>8</v>
      </c>
      <c r="Y134" s="85">
        <f>IFERROR(IF(AND(AD128=""),"",VLOOKUP(AD128,Marks,35,0)),"")</f>
        <v>28</v>
      </c>
      <c r="Z134" s="84">
        <f>IFERROR(IF(AND(AD128=""),"",VLOOKUP(AD128,Marks,36,0)),"")</f>
        <v>40</v>
      </c>
      <c r="AA134" s="396">
        <f>IFERROR(IF(AND(AD128=""),"",VLOOKUP(AD128,Marks,37,0)),"")</f>
        <v>24</v>
      </c>
      <c r="AB134" s="396">
        <f>IFERROR(IF(AND(AD128=""),"",VLOOKUP(AD128,Marks,38,0)),"")</f>
        <v>13</v>
      </c>
      <c r="AC134" s="85">
        <f>IFERROR(IF(AND(AD128=""),"",VLOOKUP(AD128,Marks,39,0)),"")</f>
        <v>37</v>
      </c>
      <c r="AD134" s="84">
        <f>IFERROR(IF(AND(AD128=""),"",VLOOKUP(AD128,Marks,40,0)),"")</f>
        <v>77</v>
      </c>
      <c r="AE134" s="95" t="str">
        <f>IFERROR(IF(AND(AD128=""),"",VLOOKUP(AD128,Marks,46,0)),"")</f>
        <v>B</v>
      </c>
      <c r="AF134" s="237" t="str">
        <f>IFERROR(IF(AND(AD128=""),"",VLOOKUP(AD128,Marks,44,0)),"")</f>
        <v>P</v>
      </c>
    </row>
    <row r="135" spans="1:32" s="55" customFormat="1" ht="21" customHeight="1">
      <c r="A135" s="114">
        <f>IF(N128="","",A134+1)</f>
        <v>15</v>
      </c>
      <c r="B135" s="341" t="str">
        <f>IF('Master sheet'!$D$11="Hindi","गणित","Maths")</f>
        <v>गणित</v>
      </c>
      <c r="C135" s="396">
        <f>IFERROR(IF(AND(N128=""),"",VLOOKUP(N128,Marks,47,0)),"")</f>
        <v>9</v>
      </c>
      <c r="D135" s="396">
        <f>IFERROR(IF(AND(N128=""),"",VLOOKUP(N128,Marks,48,0)),"")</f>
        <v>6</v>
      </c>
      <c r="E135" s="396">
        <f>IFERROR(IF(AND(N128=""),"",VLOOKUP(N128,Marks,49,0)),"")</f>
        <v>26</v>
      </c>
      <c r="F135" s="85">
        <f>IFERROR(IF(AND(N128=""),"",VLOOKUP(N128,Marks,50,0)),"")</f>
        <v>41</v>
      </c>
      <c r="G135" s="396">
        <f>IFERROR(IF(AND(N128=""),"",VLOOKUP(N128,Marks,51,0)),"")</f>
        <v>5</v>
      </c>
      <c r="H135" s="396">
        <f>IFERROR(IF(AND(N128=""),"",VLOOKUP(N128,Marks,52,0)),"")</f>
        <v>9</v>
      </c>
      <c r="I135" s="85">
        <f>IFERROR(IF(AND(N128=""),"",VLOOKUP(N128,Marks,53,0)),"")</f>
        <v>14</v>
      </c>
      <c r="J135" s="84">
        <f>IFERROR(IF(AND(N128=""),"",VLOOKUP(N128,Marks,54,0)),"")</f>
        <v>55</v>
      </c>
      <c r="K135" s="396">
        <f>IFERROR(IF(AND(N128=""),"",VLOOKUP(N128,Marks,55,0)),"")</f>
        <v>45</v>
      </c>
      <c r="L135" s="396">
        <f>IFERROR(IF(AND(N128=""),"",VLOOKUP(N128,Marks,56,0)),"")</f>
        <v>15</v>
      </c>
      <c r="M135" s="85">
        <f>IFERROR(IF(AND(N128=""),"",VLOOKUP(N128,Marks,57,0)),"")</f>
        <v>60</v>
      </c>
      <c r="N135" s="84">
        <f>IFERROR(IF(AND(N128=""),"",VLOOKUP(N128,Marks,58,0)),"")</f>
        <v>115</v>
      </c>
      <c r="O135" s="95" t="str">
        <f>IFERROR(IF(AND(N128=""),"",VLOOKUP(N128,Marks,64,0)),"")</f>
        <v>C</v>
      </c>
      <c r="P135" s="237" t="str">
        <f>IFERROR(IF(AND(N128=""),"",VLOOKUP(N128,Marks,62,0)),"")</f>
        <v>P</v>
      </c>
      <c r="Q135" s="1005"/>
      <c r="R135" s="341" t="str">
        <f>IF('Master sheet'!$D$11="Hindi","गणित","Maths")</f>
        <v>गणित</v>
      </c>
      <c r="S135" s="396">
        <f>IFERROR(IF(AND(AD128=""),"",VLOOKUP(AD128,Marks,47,0)),"")</f>
        <v>9</v>
      </c>
      <c r="T135" s="396">
        <f>IFERROR(IF(AND(AD128=""),"",VLOOKUP(AD128,Marks,48,0)),"")</f>
        <v>6</v>
      </c>
      <c r="U135" s="396">
        <f>IFERROR(IF(AND(AD128=""),"",VLOOKUP(AD128,Marks,49,0)),"")</f>
        <v>24</v>
      </c>
      <c r="V135" s="85">
        <f>IFERROR(IF(AND(AD128=""),"",VLOOKUP(AD128,Marks,50,0)),"")</f>
        <v>39</v>
      </c>
      <c r="W135" s="396">
        <f>IFERROR(IF(AND(AD128=""),"",VLOOKUP(AD128,Marks,51,0)),"")</f>
        <v>4</v>
      </c>
      <c r="X135" s="396">
        <f>IFERROR(IF(AND(AD128=""),"",VLOOKUP(AD128,Marks,52,0)),"")</f>
        <v>9</v>
      </c>
      <c r="Y135" s="85">
        <f>IFERROR(IF(AND(AD128=""),"",VLOOKUP(AD128,Marks,53,0)),"")</f>
        <v>13</v>
      </c>
      <c r="Z135" s="84">
        <f>IFERROR(IF(AND(AD128=""),"",VLOOKUP(AD128,Marks,54,0)),"")</f>
        <v>52</v>
      </c>
      <c r="AA135" s="396">
        <f>IFERROR(IF(AND(AD128=""),"",VLOOKUP(AD128,Marks,55,0)),"")</f>
        <v>43</v>
      </c>
      <c r="AB135" s="396">
        <f>IFERROR(IF(AND(AD128=""),"",VLOOKUP(AD128,Marks,56,0)),"")</f>
        <v>15</v>
      </c>
      <c r="AC135" s="85">
        <f>IFERROR(IF(AND(AD128=""),"",VLOOKUP(AD128,Marks,57,0)),"")</f>
        <v>58</v>
      </c>
      <c r="AD135" s="84">
        <f>IFERROR(IF(AND(AD128=""),"",VLOOKUP(AD128,Marks,58,0)),"")</f>
        <v>110</v>
      </c>
      <c r="AE135" s="95" t="str">
        <f>IFERROR(IF(AND(AD128=""),"",VLOOKUP(AD128,Marks,64,0)),"")</f>
        <v>C</v>
      </c>
      <c r="AF135" s="237" t="str">
        <f>IFERROR(IF(AND(AD128=""),"",VLOOKUP(AD128,Marks,62,0)),"")</f>
        <v>P</v>
      </c>
    </row>
    <row r="136" spans="1:32" s="55" customFormat="1" ht="21" customHeight="1">
      <c r="A136" s="114">
        <f>IF(N128="","",A135+1)</f>
        <v>16</v>
      </c>
      <c r="B136" s="346" t="str">
        <f>IF('Master sheet'!$D$11="Hindi","पर्यावरण अध्ययन","EVS")</f>
        <v>पर्यावरण अध्ययन</v>
      </c>
      <c r="C136" s="396">
        <f>IFERROR(IF(AND(N128=""),"",VLOOKUP(N128,Marks,65,0)),"")</f>
        <v>9</v>
      </c>
      <c r="D136" s="396">
        <f>IFERROR(IF(AND(N128=""),"",VLOOKUP(N128,Marks,66,0)),"")</f>
        <v>7</v>
      </c>
      <c r="E136" s="396">
        <f>IFERROR(IF(AND(N128=""),"",VLOOKUP(N128,Marks,67,0)),"")</f>
        <v>30</v>
      </c>
      <c r="F136" s="85">
        <f>IFERROR(IF(AND(N128=""),"",VLOOKUP(N128,Marks,68,0)),"")</f>
        <v>46</v>
      </c>
      <c r="G136" s="396">
        <f>IFERROR(IF(AND(N128=""),"",VLOOKUP(N128,Marks,69,0)),"")</f>
        <v>4</v>
      </c>
      <c r="H136" s="396">
        <f>IFERROR(IF(AND(N128=""),"",VLOOKUP(N128,Marks,70,0)),"")</f>
        <v>11</v>
      </c>
      <c r="I136" s="85">
        <f>IFERROR(IF(AND(N128=""),"",VLOOKUP(N128,Marks,71,0)),"")</f>
        <v>15</v>
      </c>
      <c r="J136" s="84">
        <f>IFERROR(IF(AND(N128=""),"",VLOOKUP(N128,Marks,72,0)),"")</f>
        <v>61</v>
      </c>
      <c r="K136" s="396">
        <f>IFERROR(IF(AND(N128=""),"",VLOOKUP(N128,Marks,73,0)),"")</f>
        <v>47</v>
      </c>
      <c r="L136" s="396">
        <f>IFERROR(IF(AND(N128=""),"",VLOOKUP(N128,Marks,74,0)),"")</f>
        <v>16</v>
      </c>
      <c r="M136" s="85">
        <f>IFERROR(IF(AND(N128=""),"",VLOOKUP(N128,Marks,75,0)),"")</f>
        <v>63</v>
      </c>
      <c r="N136" s="84">
        <f>IFERROR(IF(AND(N128=""),"",VLOOKUP(N128,Marks,76,0)),"")</f>
        <v>124</v>
      </c>
      <c r="O136" s="95" t="str">
        <f>IFERROR(IF(AND(N128=""),"",VLOOKUP(N128,Marks,82,0)),"")</f>
        <v>C</v>
      </c>
      <c r="P136" s="237" t="str">
        <f>IFERROR(IF(AND(N128=""),"",VLOOKUP(N128,Marks,80,0)),"")</f>
        <v>P</v>
      </c>
      <c r="Q136" s="1005"/>
      <c r="R136" s="346" t="str">
        <f>IF('Master sheet'!$D$11="Hindi","पर्यावरण अध्ययन","EVS")</f>
        <v>पर्यावरण अध्ययन</v>
      </c>
      <c r="S136" s="396">
        <f>IFERROR(IF(AND(AD128=""),"",VLOOKUP(AD128,Marks,65,0)),"")</f>
        <v>9</v>
      </c>
      <c r="T136" s="396">
        <f>IFERROR(IF(AND(AD128=""),"",VLOOKUP(AD128,Marks,66,0)),"")</f>
        <v>7</v>
      </c>
      <c r="U136" s="396">
        <f>IFERROR(IF(AND(AD128=""),"",VLOOKUP(AD128,Marks,67,0)),"")</f>
        <v>32</v>
      </c>
      <c r="V136" s="85">
        <f>IFERROR(IF(AND(AD128=""),"",VLOOKUP(AD128,Marks,68,0)),"")</f>
        <v>48</v>
      </c>
      <c r="W136" s="396">
        <f>IFERROR(IF(AND(AD128=""),"",VLOOKUP(AD128,Marks,69,0)),"")</f>
        <v>6</v>
      </c>
      <c r="X136" s="396">
        <f>IFERROR(IF(AND(AD128=""),"",VLOOKUP(AD128,Marks,70,0)),"")</f>
        <v>11</v>
      </c>
      <c r="Y136" s="85">
        <f>IFERROR(IF(AND(AD128=""),"",VLOOKUP(AD128,Marks,71,0)),"")</f>
        <v>17</v>
      </c>
      <c r="Z136" s="84">
        <f>IFERROR(IF(AND(AD128=""),"",VLOOKUP(AD128,Marks,72,0)),"")</f>
        <v>65</v>
      </c>
      <c r="AA136" s="396">
        <f>IFERROR(IF(AND(AD128=""),"",VLOOKUP(AD128,Marks,73,0)),"")</f>
        <v>48</v>
      </c>
      <c r="AB136" s="396">
        <f>IFERROR(IF(AND(AD128=""),"",VLOOKUP(AD128,Marks,74,0)),"")</f>
        <v>16</v>
      </c>
      <c r="AC136" s="85">
        <f>IFERROR(IF(AND(AD128=""),"",VLOOKUP(AD128,Marks,75,0)),"")</f>
        <v>64</v>
      </c>
      <c r="AD136" s="84">
        <f>IFERROR(IF(AND(AD128=""),"",VLOOKUP(AD128,Marks,76,0)),"")</f>
        <v>129</v>
      </c>
      <c r="AE136" s="95" t="str">
        <f>IFERROR(IF(AND(AD128=""),"",VLOOKUP(AD128,Marks,82,0)),"")</f>
        <v>C</v>
      </c>
      <c r="AF136" s="237" t="str">
        <f>IFERROR(IF(AND(AD128=""),"",VLOOKUP(AD128,Marks,80,0)),"")</f>
        <v>P</v>
      </c>
    </row>
    <row r="137" spans="1:32" s="55" customFormat="1" ht="25.5" customHeight="1">
      <c r="A137" s="114">
        <f>IF(N128="","",A136+1)</f>
        <v>17</v>
      </c>
      <c r="B137" s="342" t="str">
        <f>IF('Master sheet'!$D$11="Hindi","कुल योग","Total")</f>
        <v>कुल योग</v>
      </c>
      <c r="C137" s="86">
        <f>IF(AND(N128=""),"",IF(AND(C133="",C134="",C135="",C136=""),"",SUM(C133:C136)))</f>
        <v>32</v>
      </c>
      <c r="D137" s="86">
        <f>IF(AND(N128=""),"",IF(AND(D133="",D134="",D135="",D136=""),"",SUM(D133:D136)))</f>
        <v>24</v>
      </c>
      <c r="E137" s="86">
        <f>IF(AND(N128=""),"",IF(AND(E133="",E134="",E135="",E136=""),"",SUM(E133:E136)))</f>
        <v>85</v>
      </c>
      <c r="F137" s="86">
        <f>IF(AND(N128=""),"",IF(AND(F133="",F134="",F135="",F136=""),"",SUM(F133:F136)))</f>
        <v>141</v>
      </c>
      <c r="G137" s="86">
        <f>IF(AND(N128=""),"",IF(AND(G133="",G134="",G135="",G136=""),"",SUM(G133:G136)))</f>
        <v>36</v>
      </c>
      <c r="H137" s="86">
        <f>IF(AND(N128=""),"",IF(AND(H133="",H134="",H135="",H136=""),"",SUM(H133:H136)))</f>
        <v>40</v>
      </c>
      <c r="I137" s="86">
        <f>IF(AND(N128=""),"",IF(AND(I133="",I134="",I135="",I136=""),"",SUM(I133:I136)))</f>
        <v>76</v>
      </c>
      <c r="J137" s="86">
        <f>IF(AND(N128=""),"",IF(AND(J133="",J134="",J135="",J136=""),"",SUM(J133:J136)))</f>
        <v>217</v>
      </c>
      <c r="K137" s="86">
        <f>IF(AND(N128=""),"",IF(AND(K133="",K134="",K135="",K136=""),"",SUM(K133:K136)))</f>
        <v>155</v>
      </c>
      <c r="L137" s="86">
        <f>IF(AND(N128=""),"",IF(AND(L133="",L134="",L135="",L136=""),"",SUM(L133:L136)))</f>
        <v>49</v>
      </c>
      <c r="M137" s="86">
        <f>IF(AND(N128=""),"",IF(AND(M133="",M134="",M135="",M136=""),"",SUM(M133:M136)))</f>
        <v>204</v>
      </c>
      <c r="N137" s="86">
        <f>IF(AND(N128=""),"",IF(AND(N133="",N134="",N135="",N136=""),"",SUM(N133:N136)))</f>
        <v>421</v>
      </c>
      <c r="O137" s="240" t="str">
        <f>IFERROR(IF(AND(N128=""),"",VLOOKUP(N128,Marks,128,0)),"")</f>
        <v>C</v>
      </c>
      <c r="P137" s="240"/>
      <c r="Q137" s="1005"/>
      <c r="R137" s="342" t="str">
        <f>IF('Master sheet'!$D$11="Hindi","कुल योग","Total")</f>
        <v>कुल योग</v>
      </c>
      <c r="S137" s="86">
        <f>IF(AND(AD128=""),"",IF(AND(S133="",S134="",S135="",S136=""),"",SUM(S133:S136)))</f>
        <v>23</v>
      </c>
      <c r="T137" s="86">
        <f>IF(AND(AD128=""),"",IF(AND(T133="",T134="",T135="",T136=""),"",SUM(T133:T136)))</f>
        <v>19</v>
      </c>
      <c r="U137" s="86">
        <f>IF(AND(AD128=""),"",IF(AND(U133="",U134="",U135="",U136=""),"",SUM(U133:U136)))</f>
        <v>86</v>
      </c>
      <c r="V137" s="86">
        <f>IF(AND(AD128=""),"",IF(AND(V133="",V134="",V135="",V136=""),"",SUM(V133:V136)))</f>
        <v>128</v>
      </c>
      <c r="W137" s="86">
        <f>IF(AND(AD128=""),"",IF(AND(W133="",W134="",W135="",W136=""),"",SUM(W133:W136)))</f>
        <v>36</v>
      </c>
      <c r="X137" s="86">
        <f>IF(AND(AD128=""),"",IF(AND(X133="",X134="",X135="",X136=""),"",SUM(X133:X136)))</f>
        <v>39</v>
      </c>
      <c r="Y137" s="86">
        <f>IF(AND(AD128=""),"",IF(AND(Y133="",Y134="",Y135="",Y136=""),"",SUM(Y133:Y136)))</f>
        <v>75</v>
      </c>
      <c r="Z137" s="86">
        <f>IF(AND(AD128=""),"",IF(AND(Z133="",Z134="",Z135="",Z136=""),"",SUM(Z133:Z136)))</f>
        <v>203</v>
      </c>
      <c r="AA137" s="86">
        <f>IF(AND(AD128=""),"",IF(AND(AA133="",AA134="",AA135="",AA136=""),"",SUM(AA133:AA136)))</f>
        <v>152</v>
      </c>
      <c r="AB137" s="86">
        <f>IF(AND(AD128=""),"",IF(AND(AB133="",AB134="",AB135="",AB136=""),"",SUM(AB133:AB136)))</f>
        <v>48</v>
      </c>
      <c r="AC137" s="86">
        <f>IF(AND(AD128=""),"",IF(AND(AC133="",AC134="",AC135="",AC136=""),"",SUM(AC133:AC136)))</f>
        <v>200</v>
      </c>
      <c r="AD137" s="86">
        <f>IF(AND(AD128=""),"",IF(AND(AD133="",AD134="",AD135="",AD136=""),"",SUM(AD133:AD136)))</f>
        <v>403</v>
      </c>
      <c r="AE137" s="240" t="str">
        <f>IFERROR(IF(AND(AD128=""),"",VLOOKUP(AD128,Marks,128,0)),"")</f>
        <v>C</v>
      </c>
      <c r="AF137" s="240"/>
    </row>
    <row r="138" spans="1:32" s="55" customFormat="1" ht="9" customHeight="1">
      <c r="A138" s="114">
        <f>IF(N128="","",A137+1)</f>
        <v>18</v>
      </c>
      <c r="B138" s="984"/>
      <c r="C138" s="984"/>
      <c r="D138" s="984"/>
      <c r="E138" s="984"/>
      <c r="F138" s="984"/>
      <c r="G138" s="984"/>
      <c r="H138" s="984"/>
      <c r="I138" s="984"/>
      <c r="J138" s="984"/>
      <c r="K138" s="984"/>
      <c r="L138" s="984"/>
      <c r="M138" s="984"/>
      <c r="N138" s="984"/>
      <c r="O138" s="984"/>
      <c r="P138" s="984"/>
      <c r="Q138" s="1005"/>
      <c r="R138" s="984"/>
      <c r="S138" s="984"/>
      <c r="T138" s="984"/>
      <c r="U138" s="984"/>
      <c r="V138" s="984"/>
      <c r="W138" s="984"/>
      <c r="X138" s="984"/>
      <c r="Y138" s="984"/>
      <c r="Z138" s="984"/>
      <c r="AA138" s="984"/>
      <c r="AB138" s="984"/>
      <c r="AC138" s="984"/>
      <c r="AD138" s="984"/>
      <c r="AE138" s="984"/>
      <c r="AF138" s="984"/>
    </row>
    <row r="139" spans="1:32" s="55" customFormat="1" ht="18.95" customHeight="1">
      <c r="A139" s="114">
        <f>IF(N128="","",A138+1)</f>
        <v>19</v>
      </c>
      <c r="B139" s="946" t="str">
        <f>IF('Master sheet'!$D$11="Hindi","अतिरिक्त विषय ","Extra Subject")</f>
        <v xml:space="preserve">अतिरिक्त विषय </v>
      </c>
      <c r="C139" s="946"/>
      <c r="D139" s="946"/>
      <c r="E139" s="946"/>
      <c r="F139" s="946"/>
      <c r="G139" s="946"/>
      <c r="H139" s="946"/>
      <c r="I139" s="946"/>
      <c r="J139" s="946"/>
      <c r="K139" s="946"/>
      <c r="L139" s="946"/>
      <c r="M139" s="946"/>
      <c r="N139" s="946"/>
      <c r="O139" s="946"/>
      <c r="P139" s="946"/>
      <c r="Q139" s="1005"/>
      <c r="R139" s="946" t="str">
        <f>IF('Master sheet'!$D$11="Hindi","अतिरिक्त विषय ","Extra Subject")</f>
        <v xml:space="preserve">अतिरिक्त विषय </v>
      </c>
      <c r="S139" s="946"/>
      <c r="T139" s="946"/>
      <c r="U139" s="946"/>
      <c r="V139" s="946"/>
      <c r="W139" s="946"/>
      <c r="X139" s="946"/>
      <c r="Y139" s="946"/>
      <c r="Z139" s="946"/>
      <c r="AA139" s="946"/>
      <c r="AB139" s="946"/>
      <c r="AC139" s="946"/>
      <c r="AD139" s="946"/>
      <c r="AE139" s="946"/>
      <c r="AF139" s="946"/>
    </row>
    <row r="140" spans="1:32" s="55" customFormat="1" ht="18.95" customHeight="1">
      <c r="A140" s="114">
        <f>IF(N128="","",A139+1)</f>
        <v>20</v>
      </c>
      <c r="B140" s="403" t="str">
        <f>IF('Master sheet'!$D$11="Hindi","विषय","Subject")</f>
        <v>विषय</v>
      </c>
      <c r="C140" s="947" t="str">
        <f>IF('Master sheet'!$D$11="Hindi","पूर्णांक","M.M.")</f>
        <v>पूर्णांक</v>
      </c>
      <c r="D140" s="948"/>
      <c r="E140" s="947" t="str">
        <f>IF('Master sheet'!$D$11="Hindi","प्राप्तांक","Ob.M.")</f>
        <v>प्राप्तांक</v>
      </c>
      <c r="F140" s="948"/>
      <c r="G140" s="947" t="str">
        <f>IF('Master sheet'!$D$11="Hindi","ग्रेड","Grade")</f>
        <v>ग्रेड</v>
      </c>
      <c r="H140" s="948"/>
      <c r="I140" s="947" t="str">
        <f>IF('Master sheet'!$D$11="Hindi","विषय","Subject")</f>
        <v>विषय</v>
      </c>
      <c r="J140" s="948"/>
      <c r="K140" s="947" t="str">
        <f>IF('Master sheet'!$D$11="Hindi","पूर्णांक","M.M.")</f>
        <v>पूर्णांक</v>
      </c>
      <c r="L140" s="948"/>
      <c r="M140" s="947" t="str">
        <f>IF('Master sheet'!$D$11="Hindi","प्राप्तांक","Ob.M.")</f>
        <v>प्राप्तांक</v>
      </c>
      <c r="N140" s="948"/>
      <c r="O140" s="947" t="str">
        <f>IF('Master sheet'!$D$11="Hindi","ग्रेड","Grade")</f>
        <v>ग्रेड</v>
      </c>
      <c r="P140" s="948"/>
      <c r="Q140" s="1005"/>
      <c r="R140" s="403" t="str">
        <f>IF('Master sheet'!$D$11="Hindi","विषय","Subject")</f>
        <v>विषय</v>
      </c>
      <c r="S140" s="947" t="str">
        <f>IF('Master sheet'!$D$11="Hindi","पूर्णांक","M.M.")</f>
        <v>पूर्णांक</v>
      </c>
      <c r="T140" s="948"/>
      <c r="U140" s="947" t="str">
        <f>IF('Master sheet'!$D$11="Hindi","प्राप्तांक","Ob.M.")</f>
        <v>प्राप्तांक</v>
      </c>
      <c r="V140" s="948"/>
      <c r="W140" s="947" t="str">
        <f>IF('Master sheet'!$D$11="Hindi","ग्रेड","Grade")</f>
        <v>ग्रेड</v>
      </c>
      <c r="X140" s="948"/>
      <c r="Y140" s="947" t="str">
        <f>IF('Master sheet'!$D$11="Hindi","विषय","Subject")</f>
        <v>विषय</v>
      </c>
      <c r="Z140" s="948"/>
      <c r="AA140" s="947" t="str">
        <f>IF('Master sheet'!$D$11="Hindi","पूर्णांक","M.M.")</f>
        <v>पूर्णांक</v>
      </c>
      <c r="AB140" s="948"/>
      <c r="AC140" s="947" t="str">
        <f>IF('Master sheet'!$D$11="Hindi","प्राप्तांक","Ob.M.")</f>
        <v>प्राप्तांक</v>
      </c>
      <c r="AD140" s="948"/>
      <c r="AE140" s="947" t="str">
        <f>IF('Master sheet'!$D$11="Hindi","ग्रेड","Grade")</f>
        <v>ग्रेड</v>
      </c>
      <c r="AF140" s="948"/>
    </row>
    <row r="141" spans="1:32" s="55" customFormat="1" ht="22.5" customHeight="1">
      <c r="A141" s="114">
        <f>IF(N128="","",A140+1)</f>
        <v>21</v>
      </c>
      <c r="B141" s="342" t="str">
        <f>IF(AND(N128=""),"",'Result Sheet'!$DJ$4)</f>
        <v/>
      </c>
      <c r="C141" s="965">
        <f>IF(AND(N128=""),"",'Result Sheet'!$DL$7)</f>
        <v>100</v>
      </c>
      <c r="D141" s="965"/>
      <c r="E141" s="944" t="str">
        <f>IFERROR(IF(AND(N128=""),"",VLOOKUP(N128,Marks,115,0)),"")</f>
        <v/>
      </c>
      <c r="F141" s="944"/>
      <c r="G141" s="945" t="str">
        <f>IFERROR(IF(AND(N128=""),"",VLOOKUP(N128,Marks,116,0)),"")</f>
        <v/>
      </c>
      <c r="H141" s="945"/>
      <c r="I141" s="965" t="str">
        <f>IF(AND(N128=""),"",'Result Sheet'!$DN$4)</f>
        <v/>
      </c>
      <c r="J141" s="965"/>
      <c r="K141" s="965">
        <f>IF(AND(N128=""),"",'Result Sheet'!$DP$7)</f>
        <v>100</v>
      </c>
      <c r="L141" s="965"/>
      <c r="M141" s="944" t="str">
        <f>IFERROR(IF(AND(N128=""),"",VLOOKUP(N128,Marks,119,0)),"")</f>
        <v/>
      </c>
      <c r="N141" s="944"/>
      <c r="O141" s="945" t="str">
        <f>IFERROR(IF(AND(N128=""),"",VLOOKUP(N128,Marks,120,0)),"")</f>
        <v/>
      </c>
      <c r="P141" s="945"/>
      <c r="Q141" s="1005"/>
      <c r="R141" s="342" t="str">
        <f>IF(AND(AD128=""),"",'Result Sheet'!$DJ$4)</f>
        <v/>
      </c>
      <c r="S141" s="965">
        <f>IF(AND(AD128=""),"",'Result Sheet'!$DL$7)</f>
        <v>100</v>
      </c>
      <c r="T141" s="965"/>
      <c r="U141" s="944" t="str">
        <f>IFERROR(IF(AND(AD128=""),"",VLOOKUP(AD128,Marks,115,0)),"")</f>
        <v/>
      </c>
      <c r="V141" s="944"/>
      <c r="W141" s="945" t="str">
        <f>IFERROR(IF(AND(AD128=""),"",VLOOKUP(AD128,Marks,116,0)),"")</f>
        <v/>
      </c>
      <c r="X141" s="945"/>
      <c r="Y141" s="965" t="str">
        <f>IF(AND(AD128=""),"",'Result Sheet'!$DN$4)</f>
        <v/>
      </c>
      <c r="Z141" s="965"/>
      <c r="AA141" s="965">
        <f>IF(AND(AD128=""),"",'Result Sheet'!$DP$7)</f>
        <v>100</v>
      </c>
      <c r="AB141" s="965"/>
      <c r="AC141" s="944" t="str">
        <f>IFERROR(IF(AND(AD128=""),"",VLOOKUP(AD128,Marks,119,0)),"")</f>
        <v/>
      </c>
      <c r="AD141" s="944"/>
      <c r="AE141" s="945" t="str">
        <f>IFERROR(IF(AND(AD128=""),"",VLOOKUP(AD128,Marks,120,0)),"")</f>
        <v/>
      </c>
      <c r="AF141" s="945"/>
    </row>
    <row r="142" spans="1:32" s="55" customFormat="1" ht="22.5" customHeight="1">
      <c r="A142" s="114">
        <f>IF(N128="","",A141+1)</f>
        <v>22</v>
      </c>
      <c r="B142" s="949" t="str">
        <f>IF('Master sheet'!$D$11="Hindi","विषय","Subject")</f>
        <v>विषय</v>
      </c>
      <c r="C142" s="949"/>
      <c r="D142" s="950" t="str">
        <f>IF('Master sheet'!$D$11="Hindi","प्राप्तांक","Marks ")</f>
        <v>प्राप्तांक</v>
      </c>
      <c r="E142" s="951"/>
      <c r="F142" s="344" t="str">
        <f>IF('Master sheet'!$D$11="Hindi","ग्रेड","Grade")</f>
        <v>ग्रेड</v>
      </c>
      <c r="G142" s="949" t="str">
        <f>IF('Master sheet'!$D$11="Hindi","विषय","Subject")</f>
        <v>विषय</v>
      </c>
      <c r="H142" s="949"/>
      <c r="I142" s="950" t="str">
        <f>IF('Master sheet'!$D$11="Hindi","प्राप्तांक","Marks")</f>
        <v>प्राप्तांक</v>
      </c>
      <c r="J142" s="951"/>
      <c r="K142" s="344" t="str">
        <f>IF('Master sheet'!$D$11="Hindi","ग्रेड","Grade")</f>
        <v>ग्रेड</v>
      </c>
      <c r="L142" s="949" t="str">
        <f>IF('Master sheet'!$D$11="Hindi","विषय","Subject")</f>
        <v>विषय</v>
      </c>
      <c r="M142" s="949"/>
      <c r="N142" s="950" t="str">
        <f>IF('Master sheet'!$D$11="Hindi","प्राप्तांक","Marks")</f>
        <v>प्राप्तांक</v>
      </c>
      <c r="O142" s="951"/>
      <c r="P142" s="412" t="str">
        <f>IF('Master sheet'!$D$11="Hindi","ग्रेड","Grade")</f>
        <v>ग्रेड</v>
      </c>
      <c r="Q142" s="1005"/>
      <c r="R142" s="949" t="str">
        <f>IF('Master sheet'!$D$11="Hindi","विषय","Subject")</f>
        <v>विषय</v>
      </c>
      <c r="S142" s="949"/>
      <c r="T142" s="950" t="str">
        <f>IF('Master sheet'!$D$11="Hindi","प्राप्तांक","Marks ")</f>
        <v>प्राप्तांक</v>
      </c>
      <c r="U142" s="951"/>
      <c r="V142" s="344" t="str">
        <f>IF('Master sheet'!$D$11="Hindi","ग्रेड","Grade")</f>
        <v>ग्रेड</v>
      </c>
      <c r="W142" s="949" t="str">
        <f>IF('Master sheet'!$D$11="Hindi","विषय","Subject")</f>
        <v>विषय</v>
      </c>
      <c r="X142" s="949"/>
      <c r="Y142" s="950" t="str">
        <f>IF('Master sheet'!$D$11="Hindi","प्राप्तांक","Marks")</f>
        <v>प्राप्तांक</v>
      </c>
      <c r="Z142" s="951"/>
      <c r="AA142" s="344" t="str">
        <f>IF('Master sheet'!$D$11="Hindi","ग्रेड","Grade")</f>
        <v>ग्रेड</v>
      </c>
      <c r="AB142" s="949" t="str">
        <f>IF('Master sheet'!$D$11="Hindi","विषय","Subject")</f>
        <v>विषय</v>
      </c>
      <c r="AC142" s="949"/>
      <c r="AD142" s="950" t="str">
        <f>IF('Master sheet'!$D$11="Hindi","प्राप्तांक","Marks")</f>
        <v>प्राप्तांक</v>
      </c>
      <c r="AE142" s="951"/>
      <c r="AF142" s="412" t="str">
        <f>IF('Master sheet'!$D$11="Hindi","ग्रेड","Grade")</f>
        <v>ग्रेड</v>
      </c>
    </row>
    <row r="143" spans="1:32" s="55" customFormat="1" ht="21.75" customHeight="1">
      <c r="A143" s="114">
        <f>IF(N128="","",A142+1)</f>
        <v>23</v>
      </c>
      <c r="B143" s="952" t="str">
        <f>IF('Master sheet'!$D$11="Hindi","कार्यानुभव","WORK EXP.")</f>
        <v>कार्यानुभव</v>
      </c>
      <c r="C143" s="953"/>
      <c r="D143" s="953"/>
      <c r="E143" s="85">
        <f>IFERROR(IF(AND(N128=""),"",VLOOKUP(N128,Marks,88,0)),"")</f>
        <v>79</v>
      </c>
      <c r="F143" s="95" t="str">
        <f>IFERROR(IF(AND(N128=""),"",VLOOKUP(N128,Marks,92,0)),"")</f>
        <v>A</v>
      </c>
      <c r="G143" s="952" t="str">
        <f>IF('Master sheet'!$D$11="Hindi","कला शिक्षा","ART EDU.")</f>
        <v>कला शिक्षा</v>
      </c>
      <c r="H143" s="953"/>
      <c r="I143" s="953"/>
      <c r="J143" s="85">
        <f>IFERROR(IF(AND(N128=""),"",VLOOKUP(N128,Marks,98,0)),"")</f>
        <v>74</v>
      </c>
      <c r="K143" s="95" t="str">
        <f>IFERROR(IF(AND(N128=""),"",VLOOKUP(N128,Marks,102,0)),"")</f>
        <v>B</v>
      </c>
      <c r="L143" s="954" t="str">
        <f>IF('Master sheet'!$D$11="Hindi","स्वा. एवं शा. शिक्षा","HE.&amp;PH. EDU.")</f>
        <v>स्वा. एवं शा. शिक्षा</v>
      </c>
      <c r="M143" s="955"/>
      <c r="N143" s="955"/>
      <c r="O143" s="85">
        <f>IFERROR(IF(AND(N128=""),"",VLOOKUP(N128,Marks,108,0)),"")</f>
        <v>83</v>
      </c>
      <c r="P143" s="95" t="str">
        <f>IFERROR(IF(AND(N128=""),"",VLOOKUP(N128,Marks,112,0)),"")</f>
        <v>A</v>
      </c>
      <c r="Q143" s="1005"/>
      <c r="R143" s="952" t="str">
        <f>IF('Master sheet'!$D$11="Hindi","कार्यानुभव","WORK EXP.")</f>
        <v>कार्यानुभव</v>
      </c>
      <c r="S143" s="953"/>
      <c r="T143" s="953"/>
      <c r="U143" s="85">
        <f>IFERROR(IF(AND(AD128=""),"",VLOOKUP(AD128,Marks,88,0)),"")</f>
        <v>81</v>
      </c>
      <c r="V143" s="95" t="str">
        <f>IFERROR(IF(AND(AD128=""),"",VLOOKUP(AD128,Marks,92,0)),"")</f>
        <v>A</v>
      </c>
      <c r="W143" s="952" t="str">
        <f>IF('Master sheet'!$D$11="Hindi","कला शिक्षा","ART EDU.")</f>
        <v>कला शिक्षा</v>
      </c>
      <c r="X143" s="953"/>
      <c r="Y143" s="953"/>
      <c r="Z143" s="85">
        <f>IFERROR(IF(AND(AD128=""),"",VLOOKUP(AD128,Marks,98,0)),"")</f>
        <v>74</v>
      </c>
      <c r="AA143" s="95" t="str">
        <f>IFERROR(IF(AND(AD128=""),"",VLOOKUP(AD128,Marks,102,0)),"")</f>
        <v>B</v>
      </c>
      <c r="AB143" s="954" t="str">
        <f>IF('Master sheet'!$D$11="Hindi","स्वा. एवं शा. शिक्षा","HE.&amp;PH. EDU.")</f>
        <v>स्वा. एवं शा. शिक्षा</v>
      </c>
      <c r="AC143" s="955"/>
      <c r="AD143" s="955"/>
      <c r="AE143" s="85">
        <f>IFERROR(IF(AND(AD128=""),"",VLOOKUP(AD128,Marks,108,0)),"")</f>
        <v>83</v>
      </c>
      <c r="AF143" s="95" t="str">
        <f>IFERROR(IF(AND(AD128=""),"",VLOOKUP(AD128,Marks,112,0)),"")</f>
        <v>A</v>
      </c>
    </row>
    <row r="144" spans="1:32" s="55" customFormat="1" ht="21" customHeight="1">
      <c r="A144" s="114">
        <f>IF(N128="","",A143+1)</f>
        <v>24</v>
      </c>
      <c r="B144" s="956" t="str">
        <f>IF('Master sheet'!$D$11="Hindi","कुल कार्य दिवस :-","Total Meeting :-")</f>
        <v>कुल कार्य दिवस :-</v>
      </c>
      <c r="C144" s="956"/>
      <c r="D144" s="956"/>
      <c r="E144" s="957">
        <f>IFERROR(IF(AND(N128=""),"",VLOOKUP(N128,Marks,126,0)),"")</f>
        <v>220</v>
      </c>
      <c r="F144" s="957"/>
      <c r="G144" s="957"/>
      <c r="H144" s="957"/>
      <c r="I144" s="956" t="str">
        <f>IF('Master sheet'!$D$11="Hindi","कुल उपस्थिति :-","Total Attendance :-")</f>
        <v>कुल उपस्थिति :-</v>
      </c>
      <c r="J144" s="956"/>
      <c r="K144" s="956"/>
      <c r="L144" s="956"/>
      <c r="M144" s="958">
        <f>IFERROR(IF(AND(N128=""),"",VLOOKUP(N128,Marks,127,0)),"")</f>
        <v>212</v>
      </c>
      <c r="N144" s="958"/>
      <c r="O144" s="958"/>
      <c r="P144" s="958"/>
      <c r="Q144" s="1005"/>
      <c r="R144" s="956" t="str">
        <f>IF('Master sheet'!$D$11="Hindi","कुल कार्य दिवस :-","Total Meeting :-")</f>
        <v>कुल कार्य दिवस :-</v>
      </c>
      <c r="S144" s="956"/>
      <c r="T144" s="956"/>
      <c r="U144" s="957">
        <f>IFERROR(IF(AND(AD128=""),"",VLOOKUP(AD128,Marks,126,0)),"")</f>
        <v>220</v>
      </c>
      <c r="V144" s="957"/>
      <c r="W144" s="957"/>
      <c r="X144" s="957"/>
      <c r="Y144" s="956" t="str">
        <f>IF('Master sheet'!$D$11="Hindi","कुल उपस्थिति :-","Total Attendance :-")</f>
        <v>कुल उपस्थिति :-</v>
      </c>
      <c r="Z144" s="956"/>
      <c r="AA144" s="956"/>
      <c r="AB144" s="956"/>
      <c r="AC144" s="958">
        <f>IFERROR(IF(AND(AD128=""),"",VLOOKUP(AD128,Marks,127,0)),"")</f>
        <v>210</v>
      </c>
      <c r="AD144" s="958"/>
      <c r="AE144" s="958"/>
      <c r="AF144" s="958"/>
    </row>
    <row r="145" spans="1:32" s="55" customFormat="1" ht="21" customHeight="1">
      <c r="A145" s="114">
        <f>IF(N128="","",A144+1)</f>
        <v>25</v>
      </c>
      <c r="B145" s="956" t="str">
        <f>IF('Master sheet'!$D$11="Hindi","परिणाम :-","Result :-")</f>
        <v>परिणाम :-</v>
      </c>
      <c r="C145" s="956"/>
      <c r="D145" s="956"/>
      <c r="E145" s="959" t="str">
        <f>IFERROR(IF(AND(N128=""),"",VLOOKUP(N128,Marks,125,0)),"")</f>
        <v>Promoted</v>
      </c>
      <c r="F145" s="959"/>
      <c r="G145" s="959"/>
      <c r="H145" s="959"/>
      <c r="I145" s="956" t="str">
        <f>IF('Master sheet'!$D$11="Hindi","परिणाम प्रतिशत में :-","Result in Percentage :-")</f>
        <v>परिणाम प्रतिशत में :-</v>
      </c>
      <c r="J145" s="956"/>
      <c r="K145" s="956"/>
      <c r="L145" s="956"/>
      <c r="M145" s="960">
        <f>IFERROR(IF(AND(N128=""),"",VLOOKUP(N128,Marks,122,0)),"")</f>
        <v>60.142857142857146</v>
      </c>
      <c r="N145" s="960"/>
      <c r="O145" s="960"/>
      <c r="P145" s="960"/>
      <c r="Q145" s="1005"/>
      <c r="R145" s="956" t="str">
        <f>IF('Master sheet'!$D$11="Hindi","परिणाम :-","Result :-")</f>
        <v>परिणाम :-</v>
      </c>
      <c r="S145" s="956"/>
      <c r="T145" s="956"/>
      <c r="U145" s="959" t="str">
        <f>IFERROR(IF(AND(AD128=""),"",VLOOKUP(AD128,Marks,125,0)),"")</f>
        <v>Promoted</v>
      </c>
      <c r="V145" s="959"/>
      <c r="W145" s="959"/>
      <c r="X145" s="959"/>
      <c r="Y145" s="956" t="str">
        <f>IF('Master sheet'!$D$11="Hindi","परिणाम प्रतिशत में :-","Result in Percentage :-")</f>
        <v>परिणाम प्रतिशत में :-</v>
      </c>
      <c r="Z145" s="956"/>
      <c r="AA145" s="956"/>
      <c r="AB145" s="956"/>
      <c r="AC145" s="960">
        <f>IFERROR(IF(AND(AD128=""),"",VLOOKUP(AD128,Marks,122,0)),"")</f>
        <v>57.571428571428569</v>
      </c>
      <c r="AD145" s="960"/>
      <c r="AE145" s="960"/>
      <c r="AF145" s="960"/>
    </row>
    <row r="146" spans="1:32" s="55" customFormat="1" ht="21" customHeight="1">
      <c r="A146" s="114">
        <f>IF(N128="","",A145+1)</f>
        <v>26</v>
      </c>
      <c r="B146" s="956" t="str">
        <f>IF('Master sheet'!$D$11="Hindi","श्रेणी / ग्रेड :-","Division / Grade :-")</f>
        <v>श्रेणी / ग्रेड :-</v>
      </c>
      <c r="C146" s="956"/>
      <c r="D146" s="956"/>
      <c r="E146" s="238" t="str">
        <f>IFERROR(IF(AND(N128=""),"",VLOOKUP(N128,Marks,123,0)),"")</f>
        <v>I</v>
      </c>
      <c r="F146" s="239" t="s">
        <v>130</v>
      </c>
      <c r="G146" s="961" t="str">
        <f>IFERROR(IF(AND(N128=""),"",VLOOKUP(N128,Marks,128,0)),"")</f>
        <v>C</v>
      </c>
      <c r="H146" s="961"/>
      <c r="I146" s="956" t="str">
        <f>IF('Master sheet'!$D$11="Hindi","कक्षा में स्थान :-","Position in the Class :-")</f>
        <v>कक्षा में स्थान :-</v>
      </c>
      <c r="J146" s="956"/>
      <c r="K146" s="956"/>
      <c r="L146" s="956"/>
      <c r="M146" s="962">
        <f>IFERROR(IF(AND(N128=""),"",VLOOKUP(N128,Marks,124,0)),"")</f>
        <v>1.9999999999999964</v>
      </c>
      <c r="N146" s="962"/>
      <c r="O146" s="962"/>
      <c r="P146" s="962"/>
      <c r="Q146" s="1005"/>
      <c r="R146" s="956" t="str">
        <f>IF('Master sheet'!$D$11="Hindi","श्रेणी / ग्रेड :-","Division / Grade :-")</f>
        <v>श्रेणी / ग्रेड :-</v>
      </c>
      <c r="S146" s="956"/>
      <c r="T146" s="956"/>
      <c r="U146" s="238" t="str">
        <f>IFERROR(IF(AND(AD128=""),"",VLOOKUP(AD128,Marks,123,0)),"")</f>
        <v>II</v>
      </c>
      <c r="V146" s="239" t="s">
        <v>130</v>
      </c>
      <c r="W146" s="961" t="str">
        <f>IFERROR(IF(AND(AD128=""),"",VLOOKUP(AD128,Marks,128,0)),"")</f>
        <v>C</v>
      </c>
      <c r="X146" s="961"/>
      <c r="Y146" s="956" t="str">
        <f>IF('Master sheet'!$D$11="Hindi","कक्षा में स्थान :-","Position in the Class :-")</f>
        <v>कक्षा में स्थान :-</v>
      </c>
      <c r="Z146" s="956"/>
      <c r="AA146" s="956"/>
      <c r="AB146" s="956"/>
      <c r="AC146" s="962">
        <f>IFERROR(IF(AND(AD128=""),"",VLOOKUP(AD128,Marks,124,0)),"")</f>
        <v>8.9999999999999964</v>
      </c>
      <c r="AD146" s="962"/>
      <c r="AE146" s="962"/>
      <c r="AF146" s="962"/>
    </row>
    <row r="147" spans="1:32" s="55" customFormat="1" ht="21" customHeight="1">
      <c r="A147" s="114">
        <f>IF(N128="","",A146+1)</f>
        <v>27</v>
      </c>
      <c r="B147" s="963" t="str">
        <f>IF('Master sheet'!$D$11="Hindi","परीक्षा परिणाम घोषणा दिनांक :-","Result Declaration Date :-")</f>
        <v>परीक्षा परिणाम घोषणा दिनांक :-</v>
      </c>
      <c r="C147" s="963"/>
      <c r="D147" s="963"/>
      <c r="E147" s="964">
        <f>IFERROR(IF(AND(N128=""),"",'Master sheet'!$D$10),"")</f>
        <v>45419</v>
      </c>
      <c r="F147" s="964"/>
      <c r="G147" s="964"/>
      <c r="H147" s="409"/>
      <c r="I147" s="87"/>
      <c r="J147" s="87"/>
      <c r="K147" s="56"/>
      <c r="L147" s="87"/>
      <c r="M147" s="87"/>
      <c r="N147" s="87"/>
      <c r="O147" s="87"/>
      <c r="P147" s="87"/>
      <c r="Q147" s="1005"/>
      <c r="R147" s="963" t="str">
        <f>IF('Master sheet'!$D$11="Hindi","परीक्षा परिणाम घोषणा दिनांक :-","Result Declaration Date :-")</f>
        <v>परीक्षा परिणाम घोषणा दिनांक :-</v>
      </c>
      <c r="S147" s="963"/>
      <c r="T147" s="963"/>
      <c r="U147" s="964">
        <f>IFERROR(IF(AND(AD128=""),"",'Master sheet'!$D$10),"")</f>
        <v>45419</v>
      </c>
      <c r="V147" s="964"/>
      <c r="W147" s="964"/>
      <c r="X147" s="409"/>
      <c r="Y147" s="87"/>
      <c r="Z147" s="87"/>
      <c r="AA147" s="56"/>
      <c r="AB147" s="87"/>
      <c r="AC147" s="87"/>
      <c r="AD147" s="87"/>
      <c r="AE147" s="87"/>
      <c r="AF147" s="87"/>
    </row>
    <row r="148" spans="1:32" s="55" customFormat="1" ht="39" customHeight="1">
      <c r="A148" s="114">
        <f>IF(N128="","",A147+1)</f>
        <v>28</v>
      </c>
      <c r="B148" s="975" t="str">
        <f>IF(AND(N128=""),"",IF(AND(C125=3),CONCATENATE("( ",UPPER('Master sheet'!$H$10)," )"),IF(AND(C125=4),CONCATENATE("( ",UPPER('Master sheet'!$H$18)," )"),"")))</f>
        <v>( ABHIMANYU SINGH )</v>
      </c>
      <c r="C148" s="975"/>
      <c r="D148" s="975"/>
      <c r="E148" s="975"/>
      <c r="F148" s="976" t="str">
        <f>IF(AND(N128=""),"",CONCATENATE("(",'Master sheet'!$D$14," )"))</f>
        <v>(Suresh Chand )</v>
      </c>
      <c r="G148" s="976"/>
      <c r="H148" s="976"/>
      <c r="I148" s="976"/>
      <c r="J148" s="976"/>
      <c r="K148" s="976" t="str">
        <f>IF(AND(N128=""),"",CONCATENATE("(",'Master sheet'!$D$12," )"))</f>
        <v>(USHA PALIYA )</v>
      </c>
      <c r="L148" s="976"/>
      <c r="M148" s="976"/>
      <c r="N148" s="976"/>
      <c r="O148" s="976"/>
      <c r="P148" s="976"/>
      <c r="Q148" s="1005"/>
      <c r="R148" s="975" t="str">
        <f>IF(AND(AD128=""),"",IF(AND(S125=3),CONCATENATE("( ",UPPER('Master sheet'!$H$10)," )"),IF(AND(S125=4),CONCATENATE("( ",UPPER('Master sheet'!$H$18)," )"),"")))</f>
        <v>( ABHIMANYU SINGH )</v>
      </c>
      <c r="S148" s="975"/>
      <c r="T148" s="975"/>
      <c r="U148" s="975"/>
      <c r="V148" s="976" t="str">
        <f>IF(AND(AD128=""),"",CONCATENATE("(",'Master sheet'!$D$14," )"))</f>
        <v>(Suresh Chand )</v>
      </c>
      <c r="W148" s="976"/>
      <c r="X148" s="976"/>
      <c r="Y148" s="976"/>
      <c r="Z148" s="976"/>
      <c r="AA148" s="976" t="str">
        <f>IF(AND(AD128=""),"",CONCATENATE("(",'Master sheet'!$D$12," )"))</f>
        <v>(USHA PALIYA )</v>
      </c>
      <c r="AB148" s="976"/>
      <c r="AC148" s="976"/>
      <c r="AD148" s="976"/>
      <c r="AE148" s="976"/>
      <c r="AF148" s="976"/>
    </row>
    <row r="149" spans="1:32" s="55" customFormat="1" ht="21" customHeight="1">
      <c r="A149" s="114">
        <f>IF(N128="","",A148+1)</f>
        <v>29</v>
      </c>
      <c r="B149" s="974" t="str">
        <f>IF('Master sheet'!$D$11="Hindi","हस्ताक्षर कक्षाध्यापक","Signature of the class teacher")</f>
        <v>हस्ताक्षर कक्षाध्यापक</v>
      </c>
      <c r="C149" s="974"/>
      <c r="D149" s="974"/>
      <c r="E149" s="974"/>
      <c r="F149" s="974" t="str">
        <f>IF('Master sheet'!$D$11="Hindi","हस्ताक्षर परीक्षा प्रभारी","Signature of the exam. Incharge")</f>
        <v>हस्ताक्षर परीक्षा प्रभारी</v>
      </c>
      <c r="G149" s="974"/>
      <c r="H149" s="974"/>
      <c r="I149" s="974"/>
      <c r="J149" s="974"/>
      <c r="K149" s="974" t="str">
        <f>IF('Master sheet'!$D$11="Hindi","हस्ताक्षर संस्था प्रधान","Head of Institute's Signature")</f>
        <v>हस्ताक्षर संस्था प्रधान</v>
      </c>
      <c r="L149" s="974"/>
      <c r="M149" s="974"/>
      <c r="N149" s="974"/>
      <c r="O149" s="974"/>
      <c r="P149" s="974"/>
      <c r="Q149" s="1005"/>
      <c r="R149" s="974" t="str">
        <f>IF('Master sheet'!$D$11="Hindi","हस्ताक्षर कक्षाध्यापक","Signature of the class teacher")</f>
        <v>हस्ताक्षर कक्षाध्यापक</v>
      </c>
      <c r="S149" s="974"/>
      <c r="T149" s="974"/>
      <c r="U149" s="974"/>
      <c r="V149" s="974" t="str">
        <f>IF('Master sheet'!$D$11="Hindi","हस्ताक्षर परीक्षा प्रभारी","Signature of the exam. Incharge")</f>
        <v>हस्ताक्षर परीक्षा प्रभारी</v>
      </c>
      <c r="W149" s="974"/>
      <c r="X149" s="974"/>
      <c r="Y149" s="974"/>
      <c r="Z149" s="974"/>
      <c r="AA149" s="974" t="str">
        <f>IF('Master sheet'!$D$11="Hindi","हस्ताक्षर संस्था प्रधान","Head of Institute's Signature")</f>
        <v>हस्ताक्षर संस्था प्रधान</v>
      </c>
      <c r="AB149" s="974"/>
      <c r="AC149" s="974"/>
      <c r="AD149" s="974"/>
      <c r="AE149" s="974"/>
      <c r="AF149" s="974"/>
    </row>
    <row r="151" spans="1:32" s="55" customFormat="1" ht="21.95" customHeight="1">
      <c r="A151" s="113">
        <f>IF(N158="","",1)</f>
        <v>1</v>
      </c>
      <c r="B151" s="966" t="str">
        <f>IF('Master sheet'!$D$11="Hindi","वार्षिक रिपोर्ट कार्ड ","Report Card")</f>
        <v xml:space="preserve">वार्षिक रिपोर्ट कार्ड </v>
      </c>
      <c r="C151" s="966"/>
      <c r="D151" s="966"/>
      <c r="E151" s="966"/>
      <c r="F151" s="966"/>
      <c r="G151" s="966"/>
      <c r="H151" s="966"/>
      <c r="I151" s="966"/>
      <c r="J151" s="966"/>
      <c r="K151" s="966"/>
      <c r="L151" s="966"/>
      <c r="M151" s="966"/>
      <c r="N151" s="966"/>
      <c r="O151" s="966"/>
      <c r="P151" s="966"/>
      <c r="Q151" s="1005" t="s">
        <v>98</v>
      </c>
      <c r="R151" s="966" t="str">
        <f>IF('Master sheet'!$D$11="Hindi","वार्षिक रिपोर्ट कार्ड ","Report Card")</f>
        <v xml:space="preserve">वार्षिक रिपोर्ट कार्ड </v>
      </c>
      <c r="S151" s="966"/>
      <c r="T151" s="966"/>
      <c r="U151" s="966"/>
      <c r="V151" s="966"/>
      <c r="W151" s="966"/>
      <c r="X151" s="966"/>
      <c r="Y151" s="966"/>
      <c r="Z151" s="966"/>
      <c r="AA151" s="966"/>
      <c r="AB151" s="966"/>
      <c r="AC151" s="966"/>
      <c r="AD151" s="966"/>
      <c r="AE151" s="966"/>
      <c r="AF151" s="966"/>
    </row>
    <row r="152" spans="1:32" s="55" customFormat="1" ht="21.95" customHeight="1">
      <c r="A152" s="114">
        <f>IF(N158="","",A151+1)</f>
        <v>2</v>
      </c>
      <c r="B152" s="967" t="str">
        <f>IF('Master sheet'!$D$11="Hindi","शिक्षा विभाग, राजस्थान सरकार","Education Department, Rajasthan Government")</f>
        <v>शिक्षा विभाग, राजस्थान सरकार</v>
      </c>
      <c r="C152" s="967"/>
      <c r="D152" s="967"/>
      <c r="E152" s="967"/>
      <c r="F152" s="967"/>
      <c r="G152" s="967"/>
      <c r="H152" s="967"/>
      <c r="I152" s="967"/>
      <c r="J152" s="967"/>
      <c r="K152" s="967"/>
      <c r="L152" s="967"/>
      <c r="M152" s="967"/>
      <c r="N152" s="967"/>
      <c r="O152" s="967"/>
      <c r="P152" s="967"/>
      <c r="Q152" s="1005"/>
      <c r="R152" s="967" t="str">
        <f>IF('Master sheet'!$D$11="Hindi","शिक्षा विभाग, राजस्थान सरकार","Education Department, Rajasthan Government")</f>
        <v>शिक्षा विभाग, राजस्थान सरकार</v>
      </c>
      <c r="S152" s="967"/>
      <c r="T152" s="967"/>
      <c r="U152" s="967"/>
      <c r="V152" s="967"/>
      <c r="W152" s="967"/>
      <c r="X152" s="967"/>
      <c r="Y152" s="967"/>
      <c r="Z152" s="967"/>
      <c r="AA152" s="967"/>
      <c r="AB152" s="967"/>
      <c r="AC152" s="967"/>
      <c r="AD152" s="967"/>
      <c r="AE152" s="967"/>
      <c r="AF152" s="967"/>
    </row>
    <row r="153" spans="1:32" s="55" customFormat="1" ht="21.95" customHeight="1">
      <c r="A153" s="114">
        <f>IF(N158="","",A152+1)</f>
        <v>3</v>
      </c>
      <c r="B153" s="1006" t="str">
        <f>IF('Master sheet'!$D$11="Hindi","विद्यालय का नाम :-","School Name :- ")</f>
        <v>विद्यालय का नाम :-</v>
      </c>
      <c r="C153" s="1006"/>
      <c r="D153" s="1006"/>
      <c r="E153" s="1007" t="str">
        <f>IF(AND(N158=""),"",IF('Master sheet'!$D$11="Hindi",'Master sheet'!$D$8,'Master sheet'!$D$7))</f>
        <v xml:space="preserve">महात्मा गाँधी राजकीय विद्यालय (अंग्रेजी माध्यम) बर, पाली </v>
      </c>
      <c r="F153" s="1007"/>
      <c r="G153" s="1007"/>
      <c r="H153" s="1007"/>
      <c r="I153" s="1007"/>
      <c r="J153" s="1007"/>
      <c r="K153" s="1007"/>
      <c r="L153" s="1007"/>
      <c r="M153" s="1007"/>
      <c r="N153" s="1007"/>
      <c r="O153" s="1007"/>
      <c r="P153" s="1007"/>
      <c r="Q153" s="1005"/>
      <c r="R153" s="1006" t="str">
        <f>IF('Master sheet'!$D$11="Hindi","विद्यालय का नाम :-","School Name :- ")</f>
        <v>विद्यालय का नाम :-</v>
      </c>
      <c r="S153" s="1006"/>
      <c r="T153" s="1006"/>
      <c r="U153" s="1007" t="str">
        <f>IF(AND(AD158=""),"",IF('Master sheet'!$D$11="Hindi",'Master sheet'!$D$8,'Master sheet'!$D$7))</f>
        <v xml:space="preserve">महात्मा गाँधी राजकीय विद्यालय (अंग्रेजी माध्यम) बर, पाली </v>
      </c>
      <c r="V153" s="1007"/>
      <c r="W153" s="1007"/>
      <c r="X153" s="1007"/>
      <c r="Y153" s="1007"/>
      <c r="Z153" s="1007"/>
      <c r="AA153" s="1007"/>
      <c r="AB153" s="1007"/>
      <c r="AC153" s="1007"/>
      <c r="AD153" s="1007"/>
      <c r="AE153" s="1007"/>
      <c r="AF153" s="1007"/>
    </row>
    <row r="154" spans="1:32" s="55" customFormat="1" ht="15.75" customHeight="1">
      <c r="A154" s="114">
        <f>IF(N158="","",A153+1)</f>
        <v>4</v>
      </c>
      <c r="B154" s="402"/>
      <c r="C154" s="402"/>
      <c r="D154" s="402"/>
      <c r="E154" s="1008" t="str">
        <f>IF(AND(N158=""),"",IF('Master sheet'!$D$11="Hindi",CONCATENATE("(विद्यालय मान्यता क्रमांक व वर्ष : ","  ",'Master sheet'!$D$6),CONCATENATE("(School Recognition Number &amp; Years : ","  ",'Master sheet'!$D$6)))</f>
        <v>(विद्यालय मान्यता क्रमांक व वर्ष :   शिक्षा/पाली/1995/2001</v>
      </c>
      <c r="F154" s="1008"/>
      <c r="G154" s="1008"/>
      <c r="H154" s="1008"/>
      <c r="I154" s="1008"/>
      <c r="J154" s="1008"/>
      <c r="K154" s="1008"/>
      <c r="L154" s="1008"/>
      <c r="M154" s="1008"/>
      <c r="N154" s="1008"/>
      <c r="O154" s="1008"/>
      <c r="P154" s="1008"/>
      <c r="Q154" s="1005"/>
      <c r="R154" s="402"/>
      <c r="S154" s="402"/>
      <c r="T154" s="402"/>
      <c r="U154" s="1008" t="str">
        <f>IF(AND(AD158=""),"",IF('Master sheet'!$D$11="Hindi",CONCATENATE("(विद्यालय मान्यता क्रमांक व वर्ष : ","  ",'Master sheet'!$D$6),CONCATENATE("(School Recognition Number &amp; Years : ","  ",'Master sheet'!$D$6)))</f>
        <v>(विद्यालय मान्यता क्रमांक व वर्ष :   शिक्षा/पाली/1995/2001</v>
      </c>
      <c r="V154" s="1008"/>
      <c r="W154" s="1008"/>
      <c r="X154" s="1008"/>
      <c r="Y154" s="1008"/>
      <c r="Z154" s="1008"/>
      <c r="AA154" s="1008"/>
      <c r="AB154" s="1008"/>
      <c r="AC154" s="1008"/>
      <c r="AD154" s="1008"/>
      <c r="AE154" s="1008"/>
      <c r="AF154" s="1008"/>
    </row>
    <row r="155" spans="1:32" s="55" customFormat="1" ht="21.95" customHeight="1">
      <c r="A155" s="114">
        <f>IF(N158="","",A154+1)</f>
        <v>5</v>
      </c>
      <c r="B155" s="399" t="str">
        <f>IF('Master sheet'!$D$11="Hindi","कक्षा  :-","CLASS :- ")</f>
        <v>कक्षा  :-</v>
      </c>
      <c r="C155" s="971">
        <f>IFERROR(IF(AND(N158=""),"",VLOOKUP(N158,Marks,2,0)),"")</f>
        <v>4</v>
      </c>
      <c r="D155" s="971"/>
      <c r="E155" s="972" t="str">
        <f>IF('Master sheet'!$D$11="Hindi","सेक्शन :-","Section :- ")</f>
        <v>सेक्शन :-</v>
      </c>
      <c r="F155" s="972"/>
      <c r="G155" s="972"/>
      <c r="H155" s="971" t="str">
        <f>IFERROR(IF(AND(N158=""),"",VLOOKUP(N158,Marks,3,0)),"")</f>
        <v>A</v>
      </c>
      <c r="I155" s="971"/>
      <c r="J155" s="973" t="str">
        <f>IF('Master sheet'!$D$11="Hindi","सत्र :- ","Session :- ")</f>
        <v xml:space="preserve">सत्र :- </v>
      </c>
      <c r="K155" s="973"/>
      <c r="L155" s="973"/>
      <c r="M155" s="973"/>
      <c r="N155" s="992" t="str">
        <f>IF(AND(N158=""),"",'Marks Entry 3rd'!$I$2)</f>
        <v xml:space="preserve"> 2023-2024</v>
      </c>
      <c r="O155" s="992"/>
      <c r="P155" s="992"/>
      <c r="Q155" s="1005"/>
      <c r="R155" s="399" t="str">
        <f>IF('Master sheet'!$D$11="Hindi","कक्षा  :-","CLASS :- ")</f>
        <v>कक्षा  :-</v>
      </c>
      <c r="S155" s="971">
        <f>IFERROR(IF(AND(AD158=""),"",VLOOKUP(AD158,Marks,2,0)),"")</f>
        <v>4</v>
      </c>
      <c r="T155" s="971"/>
      <c r="U155" s="972" t="str">
        <f>IF('Master sheet'!$D$11="Hindi","सेक्शन :-","Section :- ")</f>
        <v>सेक्शन :-</v>
      </c>
      <c r="V155" s="972"/>
      <c r="W155" s="972"/>
      <c r="X155" s="971" t="str">
        <f>IFERROR(IF(AND(AD158=""),"",VLOOKUP(AD158,Marks,3,0)),"")</f>
        <v>A</v>
      </c>
      <c r="Y155" s="971"/>
      <c r="Z155" s="973" t="str">
        <f>IF('Master sheet'!$D$11="Hindi","सत्र :- ","Session :- ")</f>
        <v xml:space="preserve">सत्र :- </v>
      </c>
      <c r="AA155" s="973"/>
      <c r="AB155" s="973"/>
      <c r="AC155" s="973"/>
      <c r="AD155" s="992" t="str">
        <f>IF(AND(AD158=""),"",'Marks Entry 3rd'!$I$2)</f>
        <v xml:space="preserve"> 2023-2024</v>
      </c>
      <c r="AE155" s="992"/>
      <c r="AF155" s="992"/>
    </row>
    <row r="156" spans="1:32" s="55" customFormat="1" ht="21.95" customHeight="1">
      <c r="A156" s="114">
        <f>IF(N158="","",A155+1)</f>
        <v>6</v>
      </c>
      <c r="B156" s="986" t="str">
        <f>IF('Master sheet'!$D$11="Hindi","विद्यार्थी का नाम :-","Student's Name :-")</f>
        <v>विद्यार्थी का नाम :-</v>
      </c>
      <c r="C156" s="986"/>
      <c r="D156" s="986"/>
      <c r="E156" s="987" t="str">
        <f>IFERROR(IF(AND(N158=""),"",VLOOKUP(N158,Marks,6,0)),"")</f>
        <v>GUNJAN TAK</v>
      </c>
      <c r="F156" s="987"/>
      <c r="G156" s="987"/>
      <c r="H156" s="987"/>
      <c r="I156" s="987"/>
      <c r="J156" s="988" t="str">
        <f>IF('Master sheet'!$D$11="Hindi","प्रवेशांक :","SR. NO. :")</f>
        <v>प्रवेशांक :</v>
      </c>
      <c r="K156" s="988"/>
      <c r="L156" s="988"/>
      <c r="M156" s="988"/>
      <c r="N156" s="990">
        <f>IFERROR(IF(AND(N158=""),"",VLOOKUP(N158,Marks,5,0)),"")</f>
        <v>923</v>
      </c>
      <c r="O156" s="990"/>
      <c r="P156" s="990"/>
      <c r="Q156" s="1005"/>
      <c r="R156" s="986" t="str">
        <f>IF('Master sheet'!$D$11="Hindi","विद्यार्थी का नाम :-","Student's Name :-")</f>
        <v>विद्यार्थी का नाम :-</v>
      </c>
      <c r="S156" s="986"/>
      <c r="T156" s="986"/>
      <c r="U156" s="987" t="str">
        <f>IFERROR(IF(AND(AD158=""),"",VLOOKUP(AD158,Marks,6,0)),"")</f>
        <v>JAGRAT SOLANKI</v>
      </c>
      <c r="V156" s="987"/>
      <c r="W156" s="987"/>
      <c r="X156" s="987"/>
      <c r="Y156" s="987"/>
      <c r="Z156" s="988" t="str">
        <f>IF('Master sheet'!$D$11="Hindi","प्रवेशांक :","SR. NO. :")</f>
        <v>प्रवेशांक :</v>
      </c>
      <c r="AA156" s="988"/>
      <c r="AB156" s="988"/>
      <c r="AC156" s="988"/>
      <c r="AD156" s="990">
        <f>IFERROR(IF(AND(AD158=""),"",VLOOKUP(AD158,Marks,5,0)),"")</f>
        <v>949</v>
      </c>
      <c r="AE156" s="990"/>
      <c r="AF156" s="990"/>
    </row>
    <row r="157" spans="1:32" s="55" customFormat="1" ht="21.95" customHeight="1">
      <c r="A157" s="114">
        <f>IF(N158="","",A156+1)</f>
        <v>7</v>
      </c>
      <c r="B157" s="986" t="str">
        <f>IF('Master sheet'!$D$11="Hindi","पिता का नाम :-","Father's Name :-")</f>
        <v>पिता का नाम :-</v>
      </c>
      <c r="C157" s="986"/>
      <c r="D157" s="986"/>
      <c r="E157" s="987" t="str">
        <f>IFERROR(IF(AND(N158=""),"",VLOOKUP(N158,Marks,7,0)),"")</f>
        <v>DINESH KUMAR TAK</v>
      </c>
      <c r="F157" s="987"/>
      <c r="G157" s="987"/>
      <c r="H157" s="987"/>
      <c r="I157" s="987"/>
      <c r="J157" s="988" t="str">
        <f>IF('Master sheet'!$D$11="Hindi","जन्म तिथि :","Date of Birth :")</f>
        <v>जन्म तिथि :</v>
      </c>
      <c r="K157" s="988"/>
      <c r="L157" s="988"/>
      <c r="M157" s="988"/>
      <c r="N157" s="991" t="str">
        <f>IFERROR(IF(AND(N158=""),"",VLOOKUP(N158,Marks,4,0)),"")</f>
        <v>23-10-2015</v>
      </c>
      <c r="O157" s="991"/>
      <c r="P157" s="991"/>
      <c r="Q157" s="1005"/>
      <c r="R157" s="986" t="str">
        <f>IF('Master sheet'!$D$11="Hindi","पिता का नाम :-","Father's Name :-")</f>
        <v>पिता का नाम :-</v>
      </c>
      <c r="S157" s="986"/>
      <c r="T157" s="986"/>
      <c r="U157" s="987" t="str">
        <f>IFERROR(IF(AND(AD158=""),"",VLOOKUP(AD158,Marks,7,0)),"")</f>
        <v>KRISHAN KAMAL SOLANKI</v>
      </c>
      <c r="V157" s="987"/>
      <c r="W157" s="987"/>
      <c r="X157" s="987"/>
      <c r="Y157" s="987"/>
      <c r="Z157" s="988" t="str">
        <f>IF('Master sheet'!$D$11="Hindi","जन्म तिथि :","Date of Birth :")</f>
        <v>जन्म तिथि :</v>
      </c>
      <c r="AA157" s="988"/>
      <c r="AB157" s="988"/>
      <c r="AC157" s="988"/>
      <c r="AD157" s="991" t="str">
        <f>IFERROR(IF(AND(AD158=""),"",VLOOKUP(AD158,Marks,4,0)),"")</f>
        <v>30-10-2014</v>
      </c>
      <c r="AE157" s="991"/>
      <c r="AF157" s="991"/>
    </row>
    <row r="158" spans="1:32" s="55" customFormat="1" ht="18" customHeight="1">
      <c r="A158" s="114">
        <f>IF(N158="","",A157+1)</f>
        <v>8</v>
      </c>
      <c r="B158" s="986" t="str">
        <f>IF('Master sheet'!$D$11="Hindi","माता का नाम :-","Mother's Name :-")</f>
        <v>माता का नाम :-</v>
      </c>
      <c r="C158" s="986"/>
      <c r="D158" s="986"/>
      <c r="E158" s="987" t="str">
        <f>IFERROR(IF(AND(N158=""),"",VLOOKUP(N158,Marks,8,0)),"")</f>
        <v>SHARDA TAK</v>
      </c>
      <c r="F158" s="987"/>
      <c r="G158" s="987"/>
      <c r="H158" s="987"/>
      <c r="I158" s="987"/>
      <c r="J158" s="988" t="str">
        <f>IF('Master sheet'!$D$11="Hindi","रोल नंबर :-","Roll No. :")</f>
        <v>रोल नंबर :-</v>
      </c>
      <c r="K158" s="988"/>
      <c r="L158" s="988"/>
      <c r="M158" s="988"/>
      <c r="N158" s="989">
        <f>IF(AD128="","",IF(AND(AD128+1&gt;$AN$7),"",AD128+1))</f>
        <v>411</v>
      </c>
      <c r="O158" s="989"/>
      <c r="P158" s="989"/>
      <c r="Q158" s="1005"/>
      <c r="R158" s="986" t="str">
        <f>IF('Master sheet'!$D$11="Hindi","माता का नाम :-","Mother's Name :-")</f>
        <v>माता का नाम :-</v>
      </c>
      <c r="S158" s="986"/>
      <c r="T158" s="986"/>
      <c r="U158" s="987" t="str">
        <f>IFERROR(IF(AND(AD158=""),"",VLOOKUP(AD158,Marks,8,0)),"")</f>
        <v>GEETA DEVI</v>
      </c>
      <c r="V158" s="987"/>
      <c r="W158" s="987"/>
      <c r="X158" s="987"/>
      <c r="Y158" s="987"/>
      <c r="Z158" s="988" t="str">
        <f>IF('Master sheet'!$D$11="Hindi","रोल नंबर :-","Roll No. :")</f>
        <v>रोल नंबर :-</v>
      </c>
      <c r="AA158" s="988"/>
      <c r="AB158" s="988"/>
      <c r="AC158" s="988"/>
      <c r="AD158" s="1004">
        <f>IF(N158="","",IF(AND(N158+1&gt;$AN$7),"",N158+1))</f>
        <v>412</v>
      </c>
      <c r="AE158" s="1004"/>
      <c r="AF158" s="1004"/>
    </row>
    <row r="159" spans="1:32" s="55" customFormat="1" ht="10.5" customHeight="1">
      <c r="A159" s="114">
        <f>IF(N158="","",A158+1)</f>
        <v>9</v>
      </c>
      <c r="B159" s="401"/>
      <c r="C159" s="401"/>
      <c r="D159" s="401"/>
      <c r="E159" s="398"/>
      <c r="F159" s="398"/>
      <c r="G159" s="398"/>
      <c r="H159" s="398"/>
      <c r="I159" s="398"/>
      <c r="J159" s="397"/>
      <c r="K159" s="397"/>
      <c r="L159" s="397"/>
      <c r="M159" s="397"/>
      <c r="N159" s="400"/>
      <c r="O159" s="400"/>
      <c r="P159" s="400"/>
      <c r="Q159" s="1005"/>
      <c r="R159" s="88"/>
      <c r="S159" s="88"/>
      <c r="T159" s="88"/>
      <c r="U159" s="89"/>
      <c r="V159" s="89"/>
      <c r="W159" s="89"/>
      <c r="X159" s="88"/>
      <c r="Y159" s="88"/>
      <c r="Z159" s="90"/>
      <c r="AA159" s="90"/>
      <c r="AB159" s="90"/>
      <c r="AC159" s="56"/>
      <c r="AD159" s="56"/>
      <c r="AE159" s="56"/>
      <c r="AF159" s="56"/>
    </row>
    <row r="160" spans="1:32" s="55" customFormat="1" ht="21" customHeight="1">
      <c r="A160" s="114">
        <f>IF(N158="","",A159+1)</f>
        <v>10</v>
      </c>
      <c r="B160" s="723" t="str">
        <f>IF('Master sheet'!$D$11="Hindi","विषय","Subject")</f>
        <v>विषय</v>
      </c>
      <c r="C160" s="745" t="str">
        <f>IF('Master sheet'!$D$11="Hindi","सा. परख","Test")</f>
        <v>सा. परख</v>
      </c>
      <c r="D160" s="746"/>
      <c r="E160" s="746"/>
      <c r="F160" s="746"/>
      <c r="G160" s="745" t="str">
        <f>IF('Master sheet'!$D$11="Hindi","अर्द्धवार्षिक","Half Yearly")</f>
        <v>अर्द्धवार्षिक</v>
      </c>
      <c r="H160" s="746"/>
      <c r="I160" s="747"/>
      <c r="J160" s="985" t="str">
        <f>IF('Master sheet'!$D$11="Hindi","अर्द्ध वा. तक योग","Total Till H.Y.")</f>
        <v>अर्द्ध वा. तक योग</v>
      </c>
      <c r="K160" s="745" t="str">
        <f>IF('Master sheet'!$D$11="Hindi","वार्षिक","Yearly")</f>
        <v>वार्षिक</v>
      </c>
      <c r="L160" s="746"/>
      <c r="M160" s="747"/>
      <c r="N160" s="977" t="str">
        <f>IF('Master sheet'!$D$11="Hindi","कुल विषय योग ","Subject Total")</f>
        <v xml:space="preserve">कुल विषय योग </v>
      </c>
      <c r="O160" s="978" t="str">
        <f>IF('Master sheet'!$D$11="Hindi","ग्रेड","Grade")</f>
        <v>ग्रेड</v>
      </c>
      <c r="P160" s="981" t="str">
        <f>IF('Master sheet'!$D$11="Hindi","परिणाम","Results")</f>
        <v>परिणाम</v>
      </c>
      <c r="Q160" s="1005"/>
      <c r="R160" s="723" t="str">
        <f>IF('Master sheet'!$D$11="Hindi","विषय","Subject")</f>
        <v>विषय</v>
      </c>
      <c r="S160" s="745" t="str">
        <f>IF('Master sheet'!$D$11="Hindi","सा. परख","Test")</f>
        <v>सा. परख</v>
      </c>
      <c r="T160" s="746"/>
      <c r="U160" s="746"/>
      <c r="V160" s="746"/>
      <c r="W160" s="745" t="str">
        <f>IF('Master sheet'!$D$11="Hindi","अर्द्धवार्षिक","Half Yearly")</f>
        <v>अर्द्धवार्षिक</v>
      </c>
      <c r="X160" s="746"/>
      <c r="Y160" s="747"/>
      <c r="Z160" s="985" t="str">
        <f>IF('Master sheet'!$D$11="Hindi","अर्द्ध वा. तक योग","Total Till H.Y.")</f>
        <v>अर्द्ध वा. तक योग</v>
      </c>
      <c r="AA160" s="745" t="str">
        <f>IF('Master sheet'!$D$11="Hindi","वार्षिक","Yearly")</f>
        <v>वार्षिक</v>
      </c>
      <c r="AB160" s="746"/>
      <c r="AC160" s="747"/>
      <c r="AD160" s="977" t="str">
        <f>IF('Master sheet'!$D$11="Hindi","कुल विषय योग ","Subject Total")</f>
        <v xml:space="preserve">कुल विषय योग </v>
      </c>
      <c r="AE160" s="978" t="str">
        <f>IF('Master sheet'!$D$11="Hindi","ग्रेड","Grade")</f>
        <v>ग्रेड</v>
      </c>
      <c r="AF160" s="981" t="str">
        <f>IF('Master sheet'!$D$11="Hindi","परिणाम","Results")</f>
        <v>परिणाम</v>
      </c>
    </row>
    <row r="161" spans="1:32" s="55" customFormat="1" ht="90.75" customHeight="1">
      <c r="A161" s="114">
        <f>IF(N158="","",A160+1)</f>
        <v>11</v>
      </c>
      <c r="B161" s="723"/>
      <c r="C161" s="343" t="str">
        <f>IF('Master sheet'!$D$11="Hindi","प्रथम परख ","First Test")</f>
        <v xml:space="preserve">प्रथम परख </v>
      </c>
      <c r="D161" s="343" t="str">
        <f>IF('Master sheet'!$D$11="Hindi","द्वितीय परख","Second Test")</f>
        <v>द्वितीय परख</v>
      </c>
      <c r="E161" s="343" t="str">
        <f>IF('Master sheet'!$D$11="Hindi","तृतीय परख","Third Test")</f>
        <v>तृतीय परख</v>
      </c>
      <c r="F161" s="343" t="str">
        <f>IF('Master sheet'!$D$11="Hindi","सा. परख योग","Test Total")</f>
        <v>सा. परख योग</v>
      </c>
      <c r="G161" s="343" t="str">
        <f>IF('Master sheet'!$D$11="Hindi","लिखित","Written")</f>
        <v>लिखित</v>
      </c>
      <c r="H161" s="343" t="str">
        <f>IF('Master sheet'!$D$11="Hindi","मौखिक","Oral")</f>
        <v>मौखिक</v>
      </c>
      <c r="I161" s="343" t="str">
        <f>IF('Master sheet'!$D$11="Hindi","अर्द्ध वा. योग","H.Y. Total")</f>
        <v>अर्द्ध वा. योग</v>
      </c>
      <c r="J161" s="985"/>
      <c r="K161" s="343" t="str">
        <f>IF('Master sheet'!$D$11="Hindi","लिखित","Written")</f>
        <v>लिखित</v>
      </c>
      <c r="L161" s="343" t="str">
        <f>IF('Master sheet'!$D$11="Hindi","मौखिक","Oral")</f>
        <v>मौखिक</v>
      </c>
      <c r="M161" s="343" t="str">
        <f>IF('Master sheet'!$D$11="Hindi","वार्षिक योग","Yearly Total")</f>
        <v>वार्षिक योग</v>
      </c>
      <c r="N161" s="977"/>
      <c r="O161" s="979"/>
      <c r="P161" s="982"/>
      <c r="Q161" s="1005"/>
      <c r="R161" s="723"/>
      <c r="S161" s="343" t="str">
        <f>IF('Master sheet'!$D$11="Hindi","प्रथम परख ","First Test")</f>
        <v xml:space="preserve">प्रथम परख </v>
      </c>
      <c r="T161" s="343" t="str">
        <f>IF('Master sheet'!$D$11="Hindi","द्वितीय परख","Second Test")</f>
        <v>द्वितीय परख</v>
      </c>
      <c r="U161" s="343" t="str">
        <f>IF('Master sheet'!$D$11="Hindi","तृतीय परख","Third Test")</f>
        <v>तृतीय परख</v>
      </c>
      <c r="V161" s="343" t="str">
        <f>IF('Master sheet'!$D$11="Hindi","सा. परख योग","Test Total")</f>
        <v>सा. परख योग</v>
      </c>
      <c r="W161" s="343" t="str">
        <f>IF('Master sheet'!$D$11="Hindi","लिखित","Written")</f>
        <v>लिखित</v>
      </c>
      <c r="X161" s="343" t="str">
        <f>IF('Master sheet'!$D$11="Hindi","मौखिक","Oral")</f>
        <v>मौखिक</v>
      </c>
      <c r="Y161" s="343" t="str">
        <f>IF('Master sheet'!$D$11="Hindi","अर्द्ध वा. योग","H.Y. Total")</f>
        <v>अर्द्ध वा. योग</v>
      </c>
      <c r="Z161" s="985"/>
      <c r="AA161" s="343" t="str">
        <f>IF('Master sheet'!$D$11="Hindi","लिखित","Written")</f>
        <v>लिखित</v>
      </c>
      <c r="AB161" s="343" t="str">
        <f>IF('Master sheet'!$D$11="Hindi","मौखिक","Oral")</f>
        <v>मौखिक</v>
      </c>
      <c r="AC161" s="343" t="str">
        <f>IF('Master sheet'!$D$11="Hindi","वार्षिक योग","Yearly Total")</f>
        <v>वार्षिक योग</v>
      </c>
      <c r="AD161" s="977"/>
      <c r="AE161" s="979"/>
      <c r="AF161" s="982"/>
    </row>
    <row r="162" spans="1:32" s="55" customFormat="1" ht="18.75" customHeight="1">
      <c r="A162" s="114">
        <f>IF(N158="","",A161+1)</f>
        <v>12</v>
      </c>
      <c r="B162" s="723"/>
      <c r="C162" s="435">
        <v>10</v>
      </c>
      <c r="D162" s="435">
        <v>10</v>
      </c>
      <c r="E162" s="435">
        <v>10</v>
      </c>
      <c r="F162" s="436">
        <v>30</v>
      </c>
      <c r="G162" s="435">
        <v>50</v>
      </c>
      <c r="H162" s="435">
        <v>20</v>
      </c>
      <c r="I162" s="436">
        <v>70</v>
      </c>
      <c r="J162" s="437">
        <v>100</v>
      </c>
      <c r="K162" s="435">
        <v>60</v>
      </c>
      <c r="L162" s="435">
        <v>40</v>
      </c>
      <c r="M162" s="436">
        <v>100</v>
      </c>
      <c r="N162" s="437">
        <v>200</v>
      </c>
      <c r="O162" s="980"/>
      <c r="P162" s="983"/>
      <c r="Q162" s="1005"/>
      <c r="R162" s="723"/>
      <c r="S162" s="435">
        <v>10</v>
      </c>
      <c r="T162" s="435">
        <v>10</v>
      </c>
      <c r="U162" s="435">
        <v>10</v>
      </c>
      <c r="V162" s="436">
        <v>30</v>
      </c>
      <c r="W162" s="435">
        <v>50</v>
      </c>
      <c r="X162" s="435">
        <v>20</v>
      </c>
      <c r="Y162" s="436">
        <v>70</v>
      </c>
      <c r="Z162" s="437">
        <v>100</v>
      </c>
      <c r="AA162" s="435">
        <v>60</v>
      </c>
      <c r="AB162" s="435">
        <v>40</v>
      </c>
      <c r="AC162" s="436">
        <v>100</v>
      </c>
      <c r="AD162" s="437">
        <v>200</v>
      </c>
      <c r="AE162" s="980"/>
      <c r="AF162" s="983"/>
    </row>
    <row r="163" spans="1:32" s="55" customFormat="1" ht="21" customHeight="1">
      <c r="A163" s="114">
        <f>IF(N158="","",A162+1)</f>
        <v>13</v>
      </c>
      <c r="B163" s="341" t="str">
        <f>IF('Master sheet'!D$11="Hindi","हिंदी","Hindi")</f>
        <v>हिंदी</v>
      </c>
      <c r="C163" s="396">
        <f>IFERROR(IF(AND(N158=""),"",VLOOKUP(N158,Marks,11,0)),"")</f>
        <v>9</v>
      </c>
      <c r="D163" s="396">
        <f>IFERROR(IF(AND(N158=""),"",VLOOKUP(N158,Marks,12,0)),"")</f>
        <v>9</v>
      </c>
      <c r="E163" s="396">
        <f>IFERROR(IF(AND(N158=""),"",VLOOKUP(N158,Marks,13,0)),"")</f>
        <v>29</v>
      </c>
      <c r="F163" s="85">
        <f>IFERROR(IF(AND(N158=""),"",VLOOKUP(N158,Marks,14,0)),"")</f>
        <v>47</v>
      </c>
      <c r="G163" s="396">
        <f>IFERROR(IF(AND(N158=""),"",VLOOKUP(N158,Marks,15,0)),"")</f>
        <v>6</v>
      </c>
      <c r="H163" s="396">
        <f>IFERROR(IF(AND(N158=""),"",VLOOKUP(N158,Marks,16,0)),"")</f>
        <v>11</v>
      </c>
      <c r="I163" s="85">
        <f>IFERROR(IF(AND(N158=""),"",VLOOKUP(N158,Marks,17,0)),"")</f>
        <v>17</v>
      </c>
      <c r="J163" s="84">
        <f>IFERROR(IF(AND(N158=""),"",VLOOKUP(N158,Marks,18,0)),"")</f>
        <v>64</v>
      </c>
      <c r="K163" s="396">
        <f>IFERROR(IF(AND(N158=""),"",VLOOKUP(N158,Marks,19,0)),"")</f>
        <v>37</v>
      </c>
      <c r="L163" s="396">
        <f>IFERROR(IF(AND(N158=""),"",VLOOKUP(N158,Marks,20,0)),"")</f>
        <v>4</v>
      </c>
      <c r="M163" s="85">
        <f>IFERROR(IF(AND(N158=""),"",VLOOKUP(N158,Marks,21,0)),"")</f>
        <v>41</v>
      </c>
      <c r="N163" s="84">
        <f>IFERROR(IF(AND(N158=""),"",VLOOKUP(N158,Marks,22,0)),"")</f>
        <v>105</v>
      </c>
      <c r="O163" s="95" t="str">
        <f>IFERROR(IF(AND(N158=""),"",VLOOKUP(N158,Marks,28,0)),"")</f>
        <v>C</v>
      </c>
      <c r="P163" s="237" t="str">
        <f>IFERROR(IF(AND(N158=""),"",VLOOKUP(N158,Marks,26,0)),"")</f>
        <v>P</v>
      </c>
      <c r="Q163" s="1005"/>
      <c r="R163" s="341" t="str">
        <f>IF('Master sheet'!D$11="Hindi","हिंदी","Hindi")</f>
        <v>हिंदी</v>
      </c>
      <c r="S163" s="396">
        <f>IFERROR(IF(AND(AD158=""),"",VLOOKUP(AD158,Marks,11,0)),"")</f>
        <v>9</v>
      </c>
      <c r="T163" s="396">
        <f>IFERROR(IF(AND(AD158=""),"",VLOOKUP(AD158,Marks,12,0)),"")</f>
        <v>9</v>
      </c>
      <c r="U163" s="396">
        <f>IFERROR(IF(AND(AD158=""),"",VLOOKUP(AD158,Marks,13,0)),"")</f>
        <v>20</v>
      </c>
      <c r="V163" s="85">
        <f>IFERROR(IF(AND(AD158=""),"",VLOOKUP(AD158,Marks,14,0)),"")</f>
        <v>38</v>
      </c>
      <c r="W163" s="396">
        <f>IFERROR(IF(AND(AD158=""),"",VLOOKUP(AD158,Marks,15,0)),"")</f>
        <v>6</v>
      </c>
      <c r="X163" s="396">
        <f>IFERROR(IF(AND(AD158=""),"",VLOOKUP(AD158,Marks,16,0)),"")</f>
        <v>11</v>
      </c>
      <c r="Y163" s="85">
        <f>IFERROR(IF(AND(AD158=""),"",VLOOKUP(AD158,Marks,17,0)),"")</f>
        <v>17</v>
      </c>
      <c r="Z163" s="84">
        <f>IFERROR(IF(AND(AD158=""),"",VLOOKUP(AD158,Marks,18,0)),"")</f>
        <v>55</v>
      </c>
      <c r="AA163" s="396">
        <f>IFERROR(IF(AND(AD158=""),"",VLOOKUP(AD158,Marks,19,0)),"")</f>
        <v>37</v>
      </c>
      <c r="AB163" s="396">
        <f>IFERROR(IF(AND(AD158=""),"",VLOOKUP(AD158,Marks,20,0)),"")</f>
        <v>4</v>
      </c>
      <c r="AC163" s="85">
        <f>IFERROR(IF(AND(AD158=""),"",VLOOKUP(AD158,Marks,21,0)),"")</f>
        <v>41</v>
      </c>
      <c r="AD163" s="84">
        <f>IFERROR(IF(AND(AD158=""),"",VLOOKUP(AD158,Marks,22,0)),"")</f>
        <v>96</v>
      </c>
      <c r="AE163" s="95" t="str">
        <f>IFERROR(IF(AND(AD158=""),"",VLOOKUP(AD158,Marks,28,0)),"")</f>
        <v>D</v>
      </c>
      <c r="AF163" s="237" t="str">
        <f>IFERROR(IF(AND(AD158=""),"",VLOOKUP(AD158,Marks,26,0)),"")</f>
        <v>P</v>
      </c>
    </row>
    <row r="164" spans="1:32" s="55" customFormat="1" ht="21" customHeight="1">
      <c r="A164" s="114">
        <f>IF(N158="","",A163+1)</f>
        <v>14</v>
      </c>
      <c r="B164" s="341" t="str">
        <f>IF('Master sheet'!$D$11="Hindi","अंग्रेजी","English")</f>
        <v>अंग्रेजी</v>
      </c>
      <c r="C164" s="396">
        <f>IFERROR(IF(AND(N158=""),"",VLOOKUP(N158,Marks,29,0)),"")</f>
        <v>5</v>
      </c>
      <c r="D164" s="396">
        <f>IFERROR(IF(AND(N158=""),"",VLOOKUP(N158,Marks,30,0)),"")</f>
        <v>3</v>
      </c>
      <c r="E164" s="396">
        <f>IFERROR(IF(AND(N158=""),"",VLOOKUP(N158,Marks,31,0)),"")</f>
        <v>4</v>
      </c>
      <c r="F164" s="85">
        <f>IFERROR(IF(AND(N158=""),"",VLOOKUP(N158,Marks,32,0)),"")</f>
        <v>12</v>
      </c>
      <c r="G164" s="396">
        <f>IFERROR(IF(AND(N158=""),"",VLOOKUP(N158,Marks,33,0)),"")</f>
        <v>23</v>
      </c>
      <c r="H164" s="396">
        <f>IFERROR(IF(AND(N158=""),"",VLOOKUP(N158,Marks,34,0)),"")</f>
        <v>7</v>
      </c>
      <c r="I164" s="85">
        <f>IFERROR(IF(AND(N158=""),"",VLOOKUP(N158,Marks,35,0)),"")</f>
        <v>30</v>
      </c>
      <c r="J164" s="84">
        <f>IFERROR(IF(AND(N158=""),"",VLOOKUP(N158,Marks,36,0)),"")</f>
        <v>42</v>
      </c>
      <c r="K164" s="396">
        <f>IFERROR(IF(AND(N158=""),"",VLOOKUP(N158,Marks,37,0)),"")</f>
        <v>21</v>
      </c>
      <c r="L164" s="396">
        <f>IFERROR(IF(AND(N158=""),"",VLOOKUP(N158,Marks,38,0)),"")</f>
        <v>4</v>
      </c>
      <c r="M164" s="85">
        <f>IFERROR(IF(AND(N158=""),"",VLOOKUP(N158,Marks,39,0)),"")</f>
        <v>25</v>
      </c>
      <c r="N164" s="84">
        <f>IFERROR(IF(AND(N158=""),"",VLOOKUP(N158,Marks,40,0)),"")</f>
        <v>67</v>
      </c>
      <c r="O164" s="95" t="str">
        <f>IFERROR(IF(AND(N158=""),"",VLOOKUP(N158,Marks,46,0)),"")</f>
        <v>C</v>
      </c>
      <c r="P164" s="237" t="str">
        <f>IFERROR(IF(AND(N158=""),"",VLOOKUP(N158,Marks,44,0)),"")</f>
        <v>P</v>
      </c>
      <c r="Q164" s="1005"/>
      <c r="R164" s="341" t="str">
        <f>IF('Master sheet'!$D$11="Hindi","अंग्रेजी","English")</f>
        <v>अंग्रेजी</v>
      </c>
      <c r="S164" s="396">
        <f>IFERROR(IF(AND(AD158=""),"",VLOOKUP(AD158,Marks,29,0)),"")</f>
        <v>4</v>
      </c>
      <c r="T164" s="396">
        <f>IFERROR(IF(AND(AD158=""),"",VLOOKUP(AD158,Marks,30,0)),"")</f>
        <v>3</v>
      </c>
      <c r="U164" s="396">
        <f>IFERROR(IF(AND(AD158=""),"",VLOOKUP(AD158,Marks,31,0)),"")</f>
        <v>4</v>
      </c>
      <c r="V164" s="85">
        <f>IFERROR(IF(AND(AD158=""),"",VLOOKUP(AD158,Marks,32,0)),"")</f>
        <v>11</v>
      </c>
      <c r="W164" s="396">
        <f>IFERROR(IF(AND(AD158=""),"",VLOOKUP(AD158,Marks,33,0)),"")</f>
        <v>14</v>
      </c>
      <c r="X164" s="396">
        <f>IFERROR(IF(AND(AD158=""),"",VLOOKUP(AD158,Marks,34,0)),"")</f>
        <v>3</v>
      </c>
      <c r="Y164" s="85">
        <f>IFERROR(IF(AND(AD158=""),"",VLOOKUP(AD158,Marks,35,0)),"")</f>
        <v>17</v>
      </c>
      <c r="Z164" s="84">
        <f>IFERROR(IF(AND(AD158=""),"",VLOOKUP(AD158,Marks,36,0)),"")</f>
        <v>28</v>
      </c>
      <c r="AA164" s="396">
        <f>IFERROR(IF(AND(AD158=""),"",VLOOKUP(AD158,Marks,37,0)),"")</f>
        <v>21</v>
      </c>
      <c r="AB164" s="396">
        <f>IFERROR(IF(AND(AD158=""),"",VLOOKUP(AD158,Marks,38,0)),"")</f>
        <v>1</v>
      </c>
      <c r="AC164" s="85">
        <f>IFERROR(IF(AND(AD158=""),"",VLOOKUP(AD158,Marks,39,0)),"")</f>
        <v>22</v>
      </c>
      <c r="AD164" s="84">
        <f>IFERROR(IF(AND(AD158=""),"",VLOOKUP(AD158,Marks,40,0)),"")</f>
        <v>50</v>
      </c>
      <c r="AE164" s="95" t="str">
        <f>IFERROR(IF(AND(AD158=""),"",VLOOKUP(AD158,Marks,46,0)),"")</f>
        <v>D</v>
      </c>
      <c r="AF164" s="237" t="str">
        <f>IFERROR(IF(AND(AD158=""),"",VLOOKUP(AD158,Marks,44,0)),"")</f>
        <v>P</v>
      </c>
    </row>
    <row r="165" spans="1:32" s="55" customFormat="1" ht="21" customHeight="1">
      <c r="A165" s="114">
        <f>IF(N158="","",A164+1)</f>
        <v>15</v>
      </c>
      <c r="B165" s="341" t="str">
        <f>IF('Master sheet'!$D$11="Hindi","गणित","Maths")</f>
        <v>गणित</v>
      </c>
      <c r="C165" s="396">
        <f>IFERROR(IF(AND(N158=""),"",VLOOKUP(N158,Marks,47,0)),"")</f>
        <v>9</v>
      </c>
      <c r="D165" s="396">
        <f>IFERROR(IF(AND(N158=""),"",VLOOKUP(N158,Marks,48,0)),"")</f>
        <v>6</v>
      </c>
      <c r="E165" s="396">
        <f>IFERROR(IF(AND(N158=""),"",VLOOKUP(N158,Marks,49,0)),"")</f>
        <v>25</v>
      </c>
      <c r="F165" s="85">
        <f>IFERROR(IF(AND(N158=""),"",VLOOKUP(N158,Marks,50,0)),"")</f>
        <v>40</v>
      </c>
      <c r="G165" s="396">
        <f>IFERROR(IF(AND(N158=""),"",VLOOKUP(N158,Marks,51,0)),"")</f>
        <v>5</v>
      </c>
      <c r="H165" s="396">
        <f>IFERROR(IF(AND(N158=""),"",VLOOKUP(N158,Marks,52,0)),"")</f>
        <v>9</v>
      </c>
      <c r="I165" s="85">
        <f>IFERROR(IF(AND(N158=""),"",VLOOKUP(N158,Marks,53,0)),"")</f>
        <v>14</v>
      </c>
      <c r="J165" s="84">
        <f>IFERROR(IF(AND(N158=""),"",VLOOKUP(N158,Marks,54,0)),"")</f>
        <v>54</v>
      </c>
      <c r="K165" s="396">
        <f>IFERROR(IF(AND(N158=""),"",VLOOKUP(N158,Marks,55,0)),"")</f>
        <v>42</v>
      </c>
      <c r="L165" s="396">
        <f>IFERROR(IF(AND(N158=""),"",VLOOKUP(N158,Marks,56,0)),"")</f>
        <v>15</v>
      </c>
      <c r="M165" s="85">
        <f>IFERROR(IF(AND(N158=""),"",VLOOKUP(N158,Marks,57,0)),"")</f>
        <v>57</v>
      </c>
      <c r="N165" s="84">
        <f>IFERROR(IF(AND(N158=""),"",VLOOKUP(N158,Marks,58,0)),"")</f>
        <v>111</v>
      </c>
      <c r="O165" s="95" t="str">
        <f>IFERROR(IF(AND(N158=""),"",VLOOKUP(N158,Marks,64,0)),"")</f>
        <v>C</v>
      </c>
      <c r="P165" s="237" t="str">
        <f>IFERROR(IF(AND(N158=""),"",VLOOKUP(N158,Marks,62,0)),"")</f>
        <v>P</v>
      </c>
      <c r="Q165" s="1005"/>
      <c r="R165" s="341" t="str">
        <f>IF('Master sheet'!$D$11="Hindi","गणित","Maths")</f>
        <v>गणित</v>
      </c>
      <c r="S165" s="396" t="str">
        <f>IFERROR(IF(AND(AD158=""),"",VLOOKUP(AD158,Marks,47,0)),"")</f>
        <v>NA</v>
      </c>
      <c r="T165" s="396">
        <f>IFERROR(IF(AND(AD158=""),"",VLOOKUP(AD158,Marks,48,0)),"")</f>
        <v>6</v>
      </c>
      <c r="U165" s="396">
        <f>IFERROR(IF(AND(AD158=""),"",VLOOKUP(AD158,Marks,49,0)),"")</f>
        <v>26</v>
      </c>
      <c r="V165" s="85">
        <f>IFERROR(IF(AND(AD158=""),"",VLOOKUP(AD158,Marks,50,0)),"")</f>
        <v>32</v>
      </c>
      <c r="W165" s="396">
        <f>IFERROR(IF(AND(AD158=""),"",VLOOKUP(AD158,Marks,51,0)),"")</f>
        <v>6</v>
      </c>
      <c r="X165" s="396">
        <f>IFERROR(IF(AND(AD158=""),"",VLOOKUP(AD158,Marks,52,0)),"")</f>
        <v>9</v>
      </c>
      <c r="Y165" s="85">
        <f>IFERROR(IF(AND(AD158=""),"",VLOOKUP(AD158,Marks,53,0)),"")</f>
        <v>15</v>
      </c>
      <c r="Z165" s="84">
        <f>IFERROR(IF(AND(AD158=""),"",VLOOKUP(AD158,Marks,54,0)),"")</f>
        <v>47</v>
      </c>
      <c r="AA165" s="396">
        <f>IFERROR(IF(AND(AD158=""),"",VLOOKUP(AD158,Marks,55,0)),"")</f>
        <v>41</v>
      </c>
      <c r="AB165" s="396">
        <f>IFERROR(IF(AND(AD158=""),"",VLOOKUP(AD158,Marks,56,0)),"")</f>
        <v>15</v>
      </c>
      <c r="AC165" s="85">
        <f>IFERROR(IF(AND(AD158=""),"",VLOOKUP(AD158,Marks,57,0)),"")</f>
        <v>56</v>
      </c>
      <c r="AD165" s="84">
        <f>IFERROR(IF(AND(AD158=""),"",VLOOKUP(AD158,Marks,58,0)),"")</f>
        <v>103</v>
      </c>
      <c r="AE165" s="95" t="str">
        <f>IFERROR(IF(AND(AD158=""),"",VLOOKUP(AD158,Marks,64,0)),"")</f>
        <v>C</v>
      </c>
      <c r="AF165" s="237" t="str">
        <f>IFERROR(IF(AND(AD158=""),"",VLOOKUP(AD158,Marks,62,0)),"")</f>
        <v>P</v>
      </c>
    </row>
    <row r="166" spans="1:32" s="55" customFormat="1" ht="21" customHeight="1">
      <c r="A166" s="114">
        <f>IF(N158="","",A165+1)</f>
        <v>16</v>
      </c>
      <c r="B166" s="346" t="str">
        <f>IF('Master sheet'!$D$11="Hindi","पर्यावरण अध्ययन","EVS")</f>
        <v>पर्यावरण अध्ययन</v>
      </c>
      <c r="C166" s="396">
        <f>IFERROR(IF(AND(N158=""),"",VLOOKUP(N158,Marks,65,0)),"")</f>
        <v>9</v>
      </c>
      <c r="D166" s="396">
        <f>IFERROR(IF(AND(N158=""),"",VLOOKUP(N158,Marks,66,0)),"")</f>
        <v>7</v>
      </c>
      <c r="E166" s="396">
        <f>IFERROR(IF(AND(N158=""),"",VLOOKUP(N158,Marks,67,0)),"")</f>
        <v>25</v>
      </c>
      <c r="F166" s="85">
        <f>IFERROR(IF(AND(N158=""),"",VLOOKUP(N158,Marks,68,0)),"")</f>
        <v>41</v>
      </c>
      <c r="G166" s="396">
        <f>IFERROR(IF(AND(N158=""),"",VLOOKUP(N158,Marks,69,0)),"")</f>
        <v>4</v>
      </c>
      <c r="H166" s="396">
        <f>IFERROR(IF(AND(N158=""),"",VLOOKUP(N158,Marks,70,0)),"")</f>
        <v>11</v>
      </c>
      <c r="I166" s="85">
        <f>IFERROR(IF(AND(N158=""),"",VLOOKUP(N158,Marks,71,0)),"")</f>
        <v>15</v>
      </c>
      <c r="J166" s="84">
        <f>IFERROR(IF(AND(N158=""),"",VLOOKUP(N158,Marks,72,0)),"")</f>
        <v>56</v>
      </c>
      <c r="K166" s="396">
        <f>IFERROR(IF(AND(N158=""),"",VLOOKUP(N158,Marks,73,0)),"")</f>
        <v>45</v>
      </c>
      <c r="L166" s="396">
        <f>IFERROR(IF(AND(N158=""),"",VLOOKUP(N158,Marks,74,0)),"")</f>
        <v>16</v>
      </c>
      <c r="M166" s="85">
        <f>IFERROR(IF(AND(N158=""),"",VLOOKUP(N158,Marks,75,0)),"")</f>
        <v>61</v>
      </c>
      <c r="N166" s="84">
        <f>IFERROR(IF(AND(N158=""),"",VLOOKUP(N158,Marks,76,0)),"")</f>
        <v>117</v>
      </c>
      <c r="O166" s="95" t="str">
        <f>IFERROR(IF(AND(N158=""),"",VLOOKUP(N158,Marks,82,0)),"")</f>
        <v>C</v>
      </c>
      <c r="P166" s="237" t="str">
        <f>IFERROR(IF(AND(N158=""),"",VLOOKUP(N158,Marks,80,0)),"")</f>
        <v>P</v>
      </c>
      <c r="Q166" s="1005"/>
      <c r="R166" s="346" t="str">
        <f>IF('Master sheet'!$D$11="Hindi","पर्यावरण अध्ययन","EVS")</f>
        <v>पर्यावरण अध्ययन</v>
      </c>
      <c r="S166" s="396">
        <f>IFERROR(IF(AND(AD158=""),"",VLOOKUP(AD158,Marks,65,0)),"")</f>
        <v>9</v>
      </c>
      <c r="T166" s="396">
        <f>IFERROR(IF(AND(AD158=""),"",VLOOKUP(AD158,Marks,66,0)),"")</f>
        <v>7</v>
      </c>
      <c r="U166" s="396">
        <f>IFERROR(IF(AND(AD158=""),"",VLOOKUP(AD158,Marks,67,0)),"")</f>
        <v>29</v>
      </c>
      <c r="V166" s="85">
        <f>IFERROR(IF(AND(AD158=""),"",VLOOKUP(AD158,Marks,68,0)),"")</f>
        <v>45</v>
      </c>
      <c r="W166" s="396">
        <f>IFERROR(IF(AND(AD158=""),"",VLOOKUP(AD158,Marks,69,0)),"")</f>
        <v>4</v>
      </c>
      <c r="X166" s="396">
        <f>IFERROR(IF(AND(AD158=""),"",VLOOKUP(AD158,Marks,70,0)),"")</f>
        <v>11</v>
      </c>
      <c r="Y166" s="85">
        <f>IFERROR(IF(AND(AD158=""),"",VLOOKUP(AD158,Marks,71,0)),"")</f>
        <v>15</v>
      </c>
      <c r="Z166" s="84">
        <f>IFERROR(IF(AND(AD158=""),"",VLOOKUP(AD158,Marks,72,0)),"")</f>
        <v>60</v>
      </c>
      <c r="AA166" s="396">
        <f>IFERROR(IF(AND(AD158=""),"",VLOOKUP(AD158,Marks,73,0)),"")</f>
        <v>49</v>
      </c>
      <c r="AB166" s="396">
        <f>IFERROR(IF(AND(AD158=""),"",VLOOKUP(AD158,Marks,74,0)),"")</f>
        <v>16</v>
      </c>
      <c r="AC166" s="85">
        <f>IFERROR(IF(AND(AD158=""),"",VLOOKUP(AD158,Marks,75,0)),"")</f>
        <v>65</v>
      </c>
      <c r="AD166" s="84">
        <f>IFERROR(IF(AND(AD158=""),"",VLOOKUP(AD158,Marks,76,0)),"")</f>
        <v>125</v>
      </c>
      <c r="AE166" s="95" t="str">
        <f>IFERROR(IF(AND(AD158=""),"",VLOOKUP(AD158,Marks,82,0)),"")</f>
        <v>C</v>
      </c>
      <c r="AF166" s="237" t="str">
        <f>IFERROR(IF(AND(AD158=""),"",VLOOKUP(AD158,Marks,80,0)),"")</f>
        <v>P</v>
      </c>
    </row>
    <row r="167" spans="1:32" s="55" customFormat="1" ht="25.5" customHeight="1">
      <c r="A167" s="114">
        <f>IF(N158="","",A166+1)</f>
        <v>17</v>
      </c>
      <c r="B167" s="342" t="str">
        <f>IF('Master sheet'!$D$11="Hindi","कुल योग","Total")</f>
        <v>कुल योग</v>
      </c>
      <c r="C167" s="86">
        <f>IF(AND(N158=""),"",IF(AND(C163="",C164="",C165="",C166=""),"",SUM(C163:C166)))</f>
        <v>32</v>
      </c>
      <c r="D167" s="86">
        <f>IF(AND(N158=""),"",IF(AND(D163="",D164="",D165="",D166=""),"",SUM(D163:D166)))</f>
        <v>25</v>
      </c>
      <c r="E167" s="86">
        <f>IF(AND(N158=""),"",IF(AND(E163="",E164="",E165="",E166=""),"",SUM(E163:E166)))</f>
        <v>83</v>
      </c>
      <c r="F167" s="86">
        <f>IF(AND(N158=""),"",IF(AND(F163="",F164="",F165="",F166=""),"",SUM(F163:F166)))</f>
        <v>140</v>
      </c>
      <c r="G167" s="86">
        <f>IF(AND(N158=""),"",IF(AND(G163="",G164="",G165="",G166=""),"",SUM(G163:G166)))</f>
        <v>38</v>
      </c>
      <c r="H167" s="86">
        <f>IF(AND(N158=""),"",IF(AND(H163="",H164="",H165="",H166=""),"",SUM(H163:H166)))</f>
        <v>38</v>
      </c>
      <c r="I167" s="86">
        <f>IF(AND(N158=""),"",IF(AND(I163="",I164="",I165="",I166=""),"",SUM(I163:I166)))</f>
        <v>76</v>
      </c>
      <c r="J167" s="86">
        <f>IF(AND(N158=""),"",IF(AND(J163="",J164="",J165="",J166=""),"",SUM(J163:J166)))</f>
        <v>216</v>
      </c>
      <c r="K167" s="86">
        <f>IF(AND(N158=""),"",IF(AND(K163="",K164="",K165="",K166=""),"",SUM(K163:K166)))</f>
        <v>145</v>
      </c>
      <c r="L167" s="86">
        <f>IF(AND(N158=""),"",IF(AND(L163="",L164="",L165="",L166=""),"",SUM(L163:L166)))</f>
        <v>39</v>
      </c>
      <c r="M167" s="86">
        <f>IF(AND(N158=""),"",IF(AND(M163="",M164="",M165="",M166=""),"",SUM(M163:M166)))</f>
        <v>184</v>
      </c>
      <c r="N167" s="86">
        <f>IF(AND(N158=""),"",IF(AND(N163="",N164="",N165="",N166=""),"",SUM(N163:N166)))</f>
        <v>400</v>
      </c>
      <c r="O167" s="240" t="str">
        <f>IFERROR(IF(AND(N158=""),"",VLOOKUP(N158,Marks,128,0)),"")</f>
        <v>C</v>
      </c>
      <c r="P167" s="240"/>
      <c r="Q167" s="1005"/>
      <c r="R167" s="342" t="str">
        <f>IF('Master sheet'!$D$11="Hindi","कुल योग","Total")</f>
        <v>कुल योग</v>
      </c>
      <c r="S167" s="86">
        <f>IF(AND(AD158=""),"",IF(AND(S163="",S164="",S165="",S166=""),"",SUM(S163:S166)))</f>
        <v>22</v>
      </c>
      <c r="T167" s="86">
        <f>IF(AND(AD158=""),"",IF(AND(T163="",T164="",T165="",T166=""),"",SUM(T163:T166)))</f>
        <v>25</v>
      </c>
      <c r="U167" s="86">
        <f>IF(AND(AD158=""),"",IF(AND(U163="",U164="",U165="",U166=""),"",SUM(U163:U166)))</f>
        <v>79</v>
      </c>
      <c r="V167" s="86">
        <f>IF(AND(AD158=""),"",IF(AND(V163="",V164="",V165="",V166=""),"",SUM(V163:V166)))</f>
        <v>126</v>
      </c>
      <c r="W167" s="86">
        <f>IF(AND(AD158=""),"",IF(AND(W163="",W164="",W165="",W166=""),"",SUM(W163:W166)))</f>
        <v>30</v>
      </c>
      <c r="X167" s="86">
        <f>IF(AND(AD158=""),"",IF(AND(X163="",X164="",X165="",X166=""),"",SUM(X163:X166)))</f>
        <v>34</v>
      </c>
      <c r="Y167" s="86">
        <f>IF(AND(AD158=""),"",IF(AND(Y163="",Y164="",Y165="",Y166=""),"",SUM(Y163:Y166)))</f>
        <v>64</v>
      </c>
      <c r="Z167" s="86">
        <f>IF(AND(AD158=""),"",IF(AND(Z163="",Z164="",Z165="",Z166=""),"",SUM(Z163:Z166)))</f>
        <v>190</v>
      </c>
      <c r="AA167" s="86">
        <f>IF(AND(AD158=""),"",IF(AND(AA163="",AA164="",AA165="",AA166=""),"",SUM(AA163:AA166)))</f>
        <v>148</v>
      </c>
      <c r="AB167" s="86">
        <f>IF(AND(AD158=""),"",IF(AND(AB163="",AB164="",AB165="",AB166=""),"",SUM(AB163:AB166)))</f>
        <v>36</v>
      </c>
      <c r="AC167" s="86">
        <f>IF(AND(AD158=""),"",IF(AND(AC163="",AC164="",AC165="",AC166=""),"",SUM(AC163:AC166)))</f>
        <v>184</v>
      </c>
      <c r="AD167" s="86">
        <f>IF(AND(AD158=""),"",IF(AND(AD163="",AD164="",AD165="",AD166=""),"",SUM(AD163:AD166)))</f>
        <v>374</v>
      </c>
      <c r="AE167" s="240" t="str">
        <f>IFERROR(IF(AND(AD158=""),"",VLOOKUP(AD158,Marks,128,0)),"")</f>
        <v>C</v>
      </c>
      <c r="AF167" s="240"/>
    </row>
    <row r="168" spans="1:32" s="55" customFormat="1" ht="9" customHeight="1">
      <c r="A168" s="114">
        <f>IF(N158="","",A167+1)</f>
        <v>18</v>
      </c>
      <c r="B168" s="984"/>
      <c r="C168" s="984"/>
      <c r="D168" s="984"/>
      <c r="E168" s="984"/>
      <c r="F168" s="984"/>
      <c r="G168" s="984"/>
      <c r="H168" s="984"/>
      <c r="I168" s="984"/>
      <c r="J168" s="984"/>
      <c r="K168" s="984"/>
      <c r="L168" s="984"/>
      <c r="M168" s="984"/>
      <c r="N168" s="984"/>
      <c r="O168" s="984"/>
      <c r="P168" s="984"/>
      <c r="Q168" s="1005"/>
      <c r="R168" s="984"/>
      <c r="S168" s="984"/>
      <c r="T168" s="984"/>
      <c r="U168" s="984"/>
      <c r="V168" s="984"/>
      <c r="W168" s="984"/>
      <c r="X168" s="984"/>
      <c r="Y168" s="984"/>
      <c r="Z168" s="984"/>
      <c r="AA168" s="984"/>
      <c r="AB168" s="984"/>
      <c r="AC168" s="984"/>
      <c r="AD168" s="984"/>
      <c r="AE168" s="984"/>
      <c r="AF168" s="984"/>
    </row>
    <row r="169" spans="1:32" s="55" customFormat="1" ht="18.95" customHeight="1">
      <c r="A169" s="114">
        <f>IF(N158="","",A168+1)</f>
        <v>19</v>
      </c>
      <c r="B169" s="946" t="str">
        <f>IF('Master sheet'!$D$11="Hindi","अतिरिक्त विषय ","Extra Subject")</f>
        <v xml:space="preserve">अतिरिक्त विषय </v>
      </c>
      <c r="C169" s="946"/>
      <c r="D169" s="946"/>
      <c r="E169" s="946"/>
      <c r="F169" s="946"/>
      <c r="G169" s="946"/>
      <c r="H169" s="946"/>
      <c r="I169" s="946"/>
      <c r="J169" s="946"/>
      <c r="K169" s="946"/>
      <c r="L169" s="946"/>
      <c r="M169" s="946"/>
      <c r="N169" s="946"/>
      <c r="O169" s="946"/>
      <c r="P169" s="946"/>
      <c r="Q169" s="1005"/>
      <c r="R169" s="946" t="str">
        <f>IF('Master sheet'!$D$11="Hindi","अतिरिक्त विषय ","Extra Subject")</f>
        <v xml:space="preserve">अतिरिक्त विषय </v>
      </c>
      <c r="S169" s="946"/>
      <c r="T169" s="946"/>
      <c r="U169" s="946"/>
      <c r="V169" s="946"/>
      <c r="W169" s="946"/>
      <c r="X169" s="946"/>
      <c r="Y169" s="946"/>
      <c r="Z169" s="946"/>
      <c r="AA169" s="946"/>
      <c r="AB169" s="946"/>
      <c r="AC169" s="946"/>
      <c r="AD169" s="946"/>
      <c r="AE169" s="946"/>
      <c r="AF169" s="946"/>
    </row>
    <row r="170" spans="1:32" s="55" customFormat="1" ht="18.95" customHeight="1">
      <c r="A170" s="114">
        <f>IF(N158="","",A169+1)</f>
        <v>20</v>
      </c>
      <c r="B170" s="403" t="str">
        <f>IF('Master sheet'!$D$11="Hindi","विषय","Subject")</f>
        <v>विषय</v>
      </c>
      <c r="C170" s="947" t="str">
        <f>IF('Master sheet'!$D$11="Hindi","पूर्णांक","M.M.")</f>
        <v>पूर्णांक</v>
      </c>
      <c r="D170" s="948"/>
      <c r="E170" s="947" t="str">
        <f>IF('Master sheet'!$D$11="Hindi","प्राप्तांक","Ob.M.")</f>
        <v>प्राप्तांक</v>
      </c>
      <c r="F170" s="948"/>
      <c r="G170" s="947" t="str">
        <f>IF('Master sheet'!$D$11="Hindi","ग्रेड","Grade")</f>
        <v>ग्रेड</v>
      </c>
      <c r="H170" s="948"/>
      <c r="I170" s="947" t="str">
        <f>IF('Master sheet'!$D$11="Hindi","विषय","Subject")</f>
        <v>विषय</v>
      </c>
      <c r="J170" s="948"/>
      <c r="K170" s="947" t="str">
        <f>IF('Master sheet'!$D$11="Hindi","पूर्णांक","M.M.")</f>
        <v>पूर्णांक</v>
      </c>
      <c r="L170" s="948"/>
      <c r="M170" s="947" t="str">
        <f>IF('Master sheet'!$D$11="Hindi","प्राप्तांक","Ob.M.")</f>
        <v>प्राप्तांक</v>
      </c>
      <c r="N170" s="948"/>
      <c r="O170" s="947" t="str">
        <f>IF('Master sheet'!$D$11="Hindi","ग्रेड","Grade")</f>
        <v>ग्रेड</v>
      </c>
      <c r="P170" s="948"/>
      <c r="Q170" s="1005"/>
      <c r="R170" s="403" t="str">
        <f>IF('Master sheet'!$D$11="Hindi","विषय","Subject")</f>
        <v>विषय</v>
      </c>
      <c r="S170" s="947" t="str">
        <f>IF('Master sheet'!$D$11="Hindi","पूर्णांक","M.M.")</f>
        <v>पूर्णांक</v>
      </c>
      <c r="T170" s="948"/>
      <c r="U170" s="947" t="str">
        <f>IF('Master sheet'!$D$11="Hindi","प्राप्तांक","Ob.M.")</f>
        <v>प्राप्तांक</v>
      </c>
      <c r="V170" s="948"/>
      <c r="W170" s="947" t="str">
        <f>IF('Master sheet'!$D$11="Hindi","ग्रेड","Grade")</f>
        <v>ग्रेड</v>
      </c>
      <c r="X170" s="948"/>
      <c r="Y170" s="947" t="str">
        <f>IF('Master sheet'!$D$11="Hindi","विषय","Subject")</f>
        <v>विषय</v>
      </c>
      <c r="Z170" s="948"/>
      <c r="AA170" s="947" t="str">
        <f>IF('Master sheet'!$D$11="Hindi","पूर्णांक","M.M.")</f>
        <v>पूर्णांक</v>
      </c>
      <c r="AB170" s="948"/>
      <c r="AC170" s="947" t="str">
        <f>IF('Master sheet'!$D$11="Hindi","प्राप्तांक","Ob.M.")</f>
        <v>प्राप्तांक</v>
      </c>
      <c r="AD170" s="948"/>
      <c r="AE170" s="947" t="str">
        <f>IF('Master sheet'!$D$11="Hindi","ग्रेड","Grade")</f>
        <v>ग्रेड</v>
      </c>
      <c r="AF170" s="948"/>
    </row>
    <row r="171" spans="1:32" s="55" customFormat="1" ht="22.5" customHeight="1">
      <c r="A171" s="114">
        <f>IF(N158="","",A170+1)</f>
        <v>21</v>
      </c>
      <c r="B171" s="342" t="str">
        <f>IF(AND(N158=""),"",'Result Sheet'!$DJ$4)</f>
        <v/>
      </c>
      <c r="C171" s="965">
        <f>IF(AND(N158=""),"",'Result Sheet'!$DL$7)</f>
        <v>100</v>
      </c>
      <c r="D171" s="965"/>
      <c r="E171" s="944" t="str">
        <f>IFERROR(IF(AND(N158=""),"",VLOOKUP(N158,Marks,115,0)),"")</f>
        <v/>
      </c>
      <c r="F171" s="944"/>
      <c r="G171" s="945" t="str">
        <f>IFERROR(IF(AND(N158=""),"",VLOOKUP(N158,Marks,116,0)),"")</f>
        <v/>
      </c>
      <c r="H171" s="945"/>
      <c r="I171" s="965" t="str">
        <f>IF(AND(N158=""),"",'Result Sheet'!$DN$4)</f>
        <v/>
      </c>
      <c r="J171" s="965"/>
      <c r="K171" s="965">
        <f>IF(AND(N158=""),"",'Result Sheet'!$DP$7)</f>
        <v>100</v>
      </c>
      <c r="L171" s="965"/>
      <c r="M171" s="944" t="str">
        <f>IFERROR(IF(AND(N158=""),"",VLOOKUP(N158,Marks,119,0)),"")</f>
        <v/>
      </c>
      <c r="N171" s="944"/>
      <c r="O171" s="945" t="str">
        <f>IFERROR(IF(AND(N158=""),"",VLOOKUP(N158,Marks,120,0)),"")</f>
        <v/>
      </c>
      <c r="P171" s="945"/>
      <c r="Q171" s="1005"/>
      <c r="R171" s="342" t="str">
        <f>IF(AND(AD158=""),"",'Result Sheet'!$DJ$4)</f>
        <v/>
      </c>
      <c r="S171" s="965">
        <f>IF(AND(AD158=""),"",'Result Sheet'!$DL$7)</f>
        <v>100</v>
      </c>
      <c r="T171" s="965"/>
      <c r="U171" s="944" t="str">
        <f>IFERROR(IF(AND(AD158=""),"",VLOOKUP(AD158,Marks,115,0)),"")</f>
        <v/>
      </c>
      <c r="V171" s="944"/>
      <c r="W171" s="945" t="str">
        <f>IFERROR(IF(AND(AD158=""),"",VLOOKUP(AD158,Marks,116,0)),"")</f>
        <v/>
      </c>
      <c r="X171" s="945"/>
      <c r="Y171" s="965" t="str">
        <f>IF(AND(AD158=""),"",'Result Sheet'!$DN$4)</f>
        <v/>
      </c>
      <c r="Z171" s="965"/>
      <c r="AA171" s="965">
        <f>IF(AND(AD158=""),"",'Result Sheet'!$DP$7)</f>
        <v>100</v>
      </c>
      <c r="AB171" s="965"/>
      <c r="AC171" s="944" t="str">
        <f>IFERROR(IF(AND(AD158=""),"",VLOOKUP(AD158,Marks,119,0)),"")</f>
        <v/>
      </c>
      <c r="AD171" s="944"/>
      <c r="AE171" s="945" t="str">
        <f>IFERROR(IF(AND(AD158=""),"",VLOOKUP(AD158,Marks,120,0)),"")</f>
        <v/>
      </c>
      <c r="AF171" s="945"/>
    </row>
    <row r="172" spans="1:32" s="55" customFormat="1" ht="22.5" customHeight="1">
      <c r="A172" s="114">
        <f>IF(N158="","",A171+1)</f>
        <v>22</v>
      </c>
      <c r="B172" s="949" t="str">
        <f>IF('Master sheet'!$D$11="Hindi","विषय","Subject")</f>
        <v>विषय</v>
      </c>
      <c r="C172" s="949"/>
      <c r="D172" s="950" t="str">
        <f>IF('Master sheet'!$D$11="Hindi","प्राप्तांक","Marks ")</f>
        <v>प्राप्तांक</v>
      </c>
      <c r="E172" s="951"/>
      <c r="F172" s="344" t="str">
        <f>IF('Master sheet'!$D$11="Hindi","ग्रेड","Grade")</f>
        <v>ग्रेड</v>
      </c>
      <c r="G172" s="949" t="str">
        <f>IF('Master sheet'!$D$11="Hindi","विषय","Subject")</f>
        <v>विषय</v>
      </c>
      <c r="H172" s="949"/>
      <c r="I172" s="950" t="str">
        <f>IF('Master sheet'!$D$11="Hindi","प्राप्तांक","Marks")</f>
        <v>प्राप्तांक</v>
      </c>
      <c r="J172" s="951"/>
      <c r="K172" s="344" t="str">
        <f>IF('Master sheet'!$D$11="Hindi","ग्रेड","Grade")</f>
        <v>ग्रेड</v>
      </c>
      <c r="L172" s="949" t="str">
        <f>IF('Master sheet'!$D$11="Hindi","विषय","Subject")</f>
        <v>विषय</v>
      </c>
      <c r="M172" s="949"/>
      <c r="N172" s="950" t="str">
        <f>IF('Master sheet'!$D$11="Hindi","प्राप्तांक","Marks")</f>
        <v>प्राप्तांक</v>
      </c>
      <c r="O172" s="951"/>
      <c r="P172" s="412" t="str">
        <f>IF('Master sheet'!$D$11="Hindi","ग्रेड","Grade")</f>
        <v>ग्रेड</v>
      </c>
      <c r="Q172" s="1005"/>
      <c r="R172" s="949" t="str">
        <f>IF('Master sheet'!$D$11="Hindi","विषय","Subject")</f>
        <v>विषय</v>
      </c>
      <c r="S172" s="949"/>
      <c r="T172" s="950" t="str">
        <f>IF('Master sheet'!$D$11="Hindi","प्राप्तांक","Marks ")</f>
        <v>प्राप्तांक</v>
      </c>
      <c r="U172" s="951"/>
      <c r="V172" s="344" t="str">
        <f>IF('Master sheet'!$D$11="Hindi","ग्रेड","Grade")</f>
        <v>ग्रेड</v>
      </c>
      <c r="W172" s="949" t="str">
        <f>IF('Master sheet'!$D$11="Hindi","विषय","Subject")</f>
        <v>विषय</v>
      </c>
      <c r="X172" s="949"/>
      <c r="Y172" s="950" t="str">
        <f>IF('Master sheet'!$D$11="Hindi","प्राप्तांक","Marks")</f>
        <v>प्राप्तांक</v>
      </c>
      <c r="Z172" s="951"/>
      <c r="AA172" s="344" t="str">
        <f>IF('Master sheet'!$D$11="Hindi","ग्रेड","Grade")</f>
        <v>ग्रेड</v>
      </c>
      <c r="AB172" s="949" t="str">
        <f>IF('Master sheet'!$D$11="Hindi","विषय","Subject")</f>
        <v>विषय</v>
      </c>
      <c r="AC172" s="949"/>
      <c r="AD172" s="950" t="str">
        <f>IF('Master sheet'!$D$11="Hindi","प्राप्तांक","Marks")</f>
        <v>प्राप्तांक</v>
      </c>
      <c r="AE172" s="951"/>
      <c r="AF172" s="412" t="str">
        <f>IF('Master sheet'!$D$11="Hindi","ग्रेड","Grade")</f>
        <v>ग्रेड</v>
      </c>
    </row>
    <row r="173" spans="1:32" s="55" customFormat="1" ht="21.75" customHeight="1">
      <c r="A173" s="114">
        <f>IF(N158="","",A172+1)</f>
        <v>23</v>
      </c>
      <c r="B173" s="952" t="str">
        <f>IF('Master sheet'!$D$11="Hindi","कार्यानुभव","WORK EXP.")</f>
        <v>कार्यानुभव</v>
      </c>
      <c r="C173" s="953"/>
      <c r="D173" s="953"/>
      <c r="E173" s="85">
        <f>IFERROR(IF(AND(N158=""),"",VLOOKUP(N158,Marks,88,0)),"")</f>
        <v>79</v>
      </c>
      <c r="F173" s="95" t="str">
        <f>IFERROR(IF(AND(N158=""),"",VLOOKUP(N158,Marks,92,0)),"")</f>
        <v>A</v>
      </c>
      <c r="G173" s="952" t="str">
        <f>IF('Master sheet'!$D$11="Hindi","कला शिक्षा","ART EDU.")</f>
        <v>कला शिक्षा</v>
      </c>
      <c r="H173" s="953"/>
      <c r="I173" s="953"/>
      <c r="J173" s="85">
        <f>IFERROR(IF(AND(N158=""),"",VLOOKUP(N158,Marks,98,0)),"")</f>
        <v>75</v>
      </c>
      <c r="K173" s="95" t="str">
        <f>IFERROR(IF(AND(N158=""),"",VLOOKUP(N158,Marks,102,0)),"")</f>
        <v>B</v>
      </c>
      <c r="L173" s="954" t="str">
        <f>IF('Master sheet'!$D$11="Hindi","स्वा. एवं शा. शिक्षा","HE.&amp;PH. EDU.")</f>
        <v>स्वा. एवं शा. शिक्षा</v>
      </c>
      <c r="M173" s="955"/>
      <c r="N173" s="955"/>
      <c r="O173" s="85">
        <f>IFERROR(IF(AND(N158=""),"",VLOOKUP(N158,Marks,108,0)),"")</f>
        <v>82</v>
      </c>
      <c r="P173" s="95" t="str">
        <f>IFERROR(IF(AND(N158=""),"",VLOOKUP(N158,Marks,112,0)),"")</f>
        <v>A</v>
      </c>
      <c r="Q173" s="1005"/>
      <c r="R173" s="952" t="str">
        <f>IF('Master sheet'!$D$11="Hindi","कार्यानुभव","WORK EXP.")</f>
        <v>कार्यानुभव</v>
      </c>
      <c r="S173" s="953"/>
      <c r="T173" s="953"/>
      <c r="U173" s="85">
        <f>IFERROR(IF(AND(AD158=""),"",VLOOKUP(AD158,Marks,88,0)),"")</f>
        <v>79</v>
      </c>
      <c r="V173" s="95" t="str">
        <f>IFERROR(IF(AND(AD158=""),"",VLOOKUP(AD158,Marks,92,0)),"")</f>
        <v>A</v>
      </c>
      <c r="W173" s="952" t="str">
        <f>IF('Master sheet'!$D$11="Hindi","कला शिक्षा","ART EDU.")</f>
        <v>कला शिक्षा</v>
      </c>
      <c r="X173" s="953"/>
      <c r="Y173" s="953"/>
      <c r="Z173" s="85">
        <f>IFERROR(IF(AND(AD158=""),"",VLOOKUP(AD158,Marks,98,0)),"")</f>
        <v>76</v>
      </c>
      <c r="AA173" s="95" t="str">
        <f>IFERROR(IF(AND(AD158=""),"",VLOOKUP(AD158,Marks,102,0)),"")</f>
        <v>A</v>
      </c>
      <c r="AB173" s="954" t="str">
        <f>IF('Master sheet'!$D$11="Hindi","स्वा. एवं शा. शिक्षा","HE.&amp;PH. EDU.")</f>
        <v>स्वा. एवं शा. शिक्षा</v>
      </c>
      <c r="AC173" s="955"/>
      <c r="AD173" s="955"/>
      <c r="AE173" s="85">
        <f>IFERROR(IF(AND(AD158=""),"",VLOOKUP(AD158,Marks,108,0)),"")</f>
        <v>81</v>
      </c>
      <c r="AF173" s="95" t="str">
        <f>IFERROR(IF(AND(AD158=""),"",VLOOKUP(AD158,Marks,112,0)),"")</f>
        <v>A</v>
      </c>
    </row>
    <row r="174" spans="1:32" s="55" customFormat="1" ht="21" customHeight="1">
      <c r="A174" s="114">
        <f>IF(N158="","",A173+1)</f>
        <v>24</v>
      </c>
      <c r="B174" s="956" t="str">
        <f>IF('Master sheet'!$D$11="Hindi","कुल कार्य दिवस :-","Total Meeting :-")</f>
        <v>कुल कार्य दिवस :-</v>
      </c>
      <c r="C174" s="956"/>
      <c r="D174" s="956"/>
      <c r="E174" s="957">
        <f>IFERROR(IF(AND(N158=""),"",VLOOKUP(N158,Marks,126,0)),"")</f>
        <v>220</v>
      </c>
      <c r="F174" s="957"/>
      <c r="G174" s="957"/>
      <c r="H174" s="957"/>
      <c r="I174" s="956" t="str">
        <f>IF('Master sheet'!$D$11="Hindi","कुल उपस्थिति :-","Total Attendance :-")</f>
        <v>कुल उपस्थिति :-</v>
      </c>
      <c r="J174" s="956"/>
      <c r="K174" s="956"/>
      <c r="L174" s="956"/>
      <c r="M174" s="958">
        <f>IFERROR(IF(AND(N158=""),"",VLOOKUP(N158,Marks,127,0)),"")</f>
        <v>212</v>
      </c>
      <c r="N174" s="958"/>
      <c r="O174" s="958"/>
      <c r="P174" s="958"/>
      <c r="Q174" s="1005"/>
      <c r="R174" s="956" t="str">
        <f>IF('Master sheet'!$D$11="Hindi","कुल कार्य दिवस :-","Total Meeting :-")</f>
        <v>कुल कार्य दिवस :-</v>
      </c>
      <c r="S174" s="956"/>
      <c r="T174" s="956"/>
      <c r="U174" s="957">
        <f>IFERROR(IF(AND(AD158=""),"",VLOOKUP(AD158,Marks,126,0)),"")</f>
        <v>220</v>
      </c>
      <c r="V174" s="957"/>
      <c r="W174" s="957"/>
      <c r="X174" s="957"/>
      <c r="Y174" s="956" t="str">
        <f>IF('Master sheet'!$D$11="Hindi","कुल उपस्थिति :-","Total Attendance :-")</f>
        <v>कुल उपस्थिति :-</v>
      </c>
      <c r="Z174" s="956"/>
      <c r="AA174" s="956"/>
      <c r="AB174" s="956"/>
      <c r="AC174" s="958">
        <f>IFERROR(IF(AND(AD158=""),"",VLOOKUP(AD158,Marks,127,0)),"")</f>
        <v>208</v>
      </c>
      <c r="AD174" s="958"/>
      <c r="AE174" s="958"/>
      <c r="AF174" s="958"/>
    </row>
    <row r="175" spans="1:32" s="55" customFormat="1" ht="21" customHeight="1">
      <c r="A175" s="114">
        <f>IF(N158="","",A174+1)</f>
        <v>25</v>
      </c>
      <c r="B175" s="956" t="str">
        <f>IF('Master sheet'!$D$11="Hindi","परिणाम :-","Result :-")</f>
        <v>परिणाम :-</v>
      </c>
      <c r="C175" s="956"/>
      <c r="D175" s="956"/>
      <c r="E175" s="959" t="str">
        <f>IFERROR(IF(AND(N158=""),"",VLOOKUP(N158,Marks,125,0)),"")</f>
        <v>Promoted</v>
      </c>
      <c r="F175" s="959"/>
      <c r="G175" s="959"/>
      <c r="H175" s="959"/>
      <c r="I175" s="956" t="str">
        <f>IF('Master sheet'!$D$11="Hindi","परिणाम प्रतिशत में :-","Result in Percentage :-")</f>
        <v>परिणाम प्रतिशत में :-</v>
      </c>
      <c r="J175" s="956"/>
      <c r="K175" s="956"/>
      <c r="L175" s="956"/>
      <c r="M175" s="960">
        <f>IFERROR(IF(AND(N158=""),"",VLOOKUP(N158,Marks,122,0)),"")</f>
        <v>57.142857142857146</v>
      </c>
      <c r="N175" s="960"/>
      <c r="O175" s="960"/>
      <c r="P175" s="960"/>
      <c r="Q175" s="1005"/>
      <c r="R175" s="956" t="str">
        <f>IF('Master sheet'!$D$11="Hindi","परिणाम :-","Result :-")</f>
        <v>परिणाम :-</v>
      </c>
      <c r="S175" s="956"/>
      <c r="T175" s="956"/>
      <c r="U175" s="959" t="str">
        <f>IFERROR(IF(AND(AD158=""),"",VLOOKUP(AD158,Marks,125,0)),"")</f>
        <v>Promoted</v>
      </c>
      <c r="V175" s="959"/>
      <c r="W175" s="959"/>
      <c r="X175" s="959"/>
      <c r="Y175" s="956" t="str">
        <f>IF('Master sheet'!$D$11="Hindi","परिणाम प्रतिशत में :-","Result in Percentage :-")</f>
        <v>परिणाम प्रतिशत में :-</v>
      </c>
      <c r="Z175" s="956"/>
      <c r="AA175" s="956"/>
      <c r="AB175" s="956"/>
      <c r="AC175" s="960">
        <f>IFERROR(IF(AND(AD158=""),"",VLOOKUP(AD158,Marks,122,0)),"")</f>
        <v>54.20289855072464</v>
      </c>
      <c r="AD175" s="960"/>
      <c r="AE175" s="960"/>
      <c r="AF175" s="960"/>
    </row>
    <row r="176" spans="1:32" s="55" customFormat="1" ht="21" customHeight="1">
      <c r="A176" s="114">
        <f>IF(N158="","",A175+1)</f>
        <v>26</v>
      </c>
      <c r="B176" s="956" t="str">
        <f>IF('Master sheet'!$D$11="Hindi","श्रेणी / ग्रेड :-","Division / Grade :-")</f>
        <v>श्रेणी / ग्रेड :-</v>
      </c>
      <c r="C176" s="956"/>
      <c r="D176" s="956"/>
      <c r="E176" s="238" t="str">
        <f>IFERROR(IF(AND(N158=""),"",VLOOKUP(N158,Marks,123,0)),"")</f>
        <v>II</v>
      </c>
      <c r="F176" s="239" t="s">
        <v>130</v>
      </c>
      <c r="G176" s="961" t="str">
        <f>IFERROR(IF(AND(N158=""),"",VLOOKUP(N158,Marks,128,0)),"")</f>
        <v>C</v>
      </c>
      <c r="H176" s="961"/>
      <c r="I176" s="956" t="str">
        <f>IF('Master sheet'!$D$11="Hindi","कक्षा में स्थान :-","Position in the Class :-")</f>
        <v>कक्षा में स्थान :-</v>
      </c>
      <c r="J176" s="956"/>
      <c r="K176" s="956"/>
      <c r="L176" s="956"/>
      <c r="M176" s="962">
        <f>IFERROR(IF(AND(N158=""),"",VLOOKUP(N158,Marks,124,0)),"")</f>
        <v>11.999999999999996</v>
      </c>
      <c r="N176" s="962"/>
      <c r="O176" s="962"/>
      <c r="P176" s="962"/>
      <c r="Q176" s="1005"/>
      <c r="R176" s="956" t="str">
        <f>IF('Master sheet'!$D$11="Hindi","श्रेणी / ग्रेड :-","Division / Grade :-")</f>
        <v>श्रेणी / ग्रेड :-</v>
      </c>
      <c r="S176" s="956"/>
      <c r="T176" s="956"/>
      <c r="U176" s="238" t="str">
        <f>IFERROR(IF(AND(AD158=""),"",VLOOKUP(AD158,Marks,123,0)),"")</f>
        <v>II</v>
      </c>
      <c r="V176" s="239" t="s">
        <v>130</v>
      </c>
      <c r="W176" s="961" t="str">
        <f>IFERROR(IF(AND(AD158=""),"",VLOOKUP(AD158,Marks,128,0)),"")</f>
        <v>C</v>
      </c>
      <c r="X176" s="961"/>
      <c r="Y176" s="956" t="str">
        <f>IF('Master sheet'!$D$11="Hindi","कक्षा में स्थान :-","Position in the Class :-")</f>
        <v>कक्षा में स्थान :-</v>
      </c>
      <c r="Z176" s="956"/>
      <c r="AA176" s="956"/>
      <c r="AB176" s="956"/>
      <c r="AC176" s="962">
        <f>IFERROR(IF(AND(AD158=""),"",VLOOKUP(AD158,Marks,124,0)),"")</f>
        <v>25.000000000000298</v>
      </c>
      <c r="AD176" s="962"/>
      <c r="AE176" s="962"/>
      <c r="AF176" s="962"/>
    </row>
    <row r="177" spans="1:32" s="55" customFormat="1" ht="21" customHeight="1">
      <c r="A177" s="114">
        <f>IF(N158="","",A176+1)</f>
        <v>27</v>
      </c>
      <c r="B177" s="963" t="str">
        <f>IF('Master sheet'!$D$11="Hindi","परीक्षा परिणाम घोषणा दिनांक :-","Result Declaration Date :-")</f>
        <v>परीक्षा परिणाम घोषणा दिनांक :-</v>
      </c>
      <c r="C177" s="963"/>
      <c r="D177" s="963"/>
      <c r="E177" s="964">
        <f>IFERROR(IF(AND(N158=""),"",'Master sheet'!$D$10),"")</f>
        <v>45419</v>
      </c>
      <c r="F177" s="964"/>
      <c r="G177" s="964"/>
      <c r="H177" s="409"/>
      <c r="I177" s="87"/>
      <c r="J177" s="87"/>
      <c r="K177" s="56"/>
      <c r="L177" s="87"/>
      <c r="M177" s="87"/>
      <c r="N177" s="87"/>
      <c r="O177" s="87"/>
      <c r="P177" s="87"/>
      <c r="Q177" s="1005"/>
      <c r="R177" s="963" t="str">
        <f>IF('Master sheet'!$D$11="Hindi","परीक्षा परिणाम घोषणा दिनांक :-","Result Declaration Date :-")</f>
        <v>परीक्षा परिणाम घोषणा दिनांक :-</v>
      </c>
      <c r="S177" s="963"/>
      <c r="T177" s="963"/>
      <c r="U177" s="964">
        <f>IFERROR(IF(AND(AD158=""),"",'Master sheet'!$D$10),"")</f>
        <v>45419</v>
      </c>
      <c r="V177" s="964"/>
      <c r="W177" s="964"/>
      <c r="X177" s="409"/>
      <c r="Y177" s="87"/>
      <c r="Z177" s="87"/>
      <c r="AA177" s="56"/>
      <c r="AB177" s="87"/>
      <c r="AC177" s="87"/>
      <c r="AD177" s="87"/>
      <c r="AE177" s="87"/>
      <c r="AF177" s="87"/>
    </row>
    <row r="178" spans="1:32" s="55" customFormat="1" ht="39" customHeight="1">
      <c r="A178" s="114">
        <f>IF(N158="","",A177+1)</f>
        <v>28</v>
      </c>
      <c r="B178" s="975" t="str">
        <f>IF(AND(N158=""),"",IF(AND(C155=3),CONCATENATE("( ",UPPER('Master sheet'!$H$10)," )"),IF(AND(C155=4),CONCATENATE("( ",UPPER('Master sheet'!$H$18)," )"),"")))</f>
        <v>( ABHIMANYU SINGH )</v>
      </c>
      <c r="C178" s="975"/>
      <c r="D178" s="975"/>
      <c r="E178" s="975"/>
      <c r="F178" s="976" t="str">
        <f>IF(AND(N158=""),"",CONCATENATE("(",'Master sheet'!$D$14," )"))</f>
        <v>(Suresh Chand )</v>
      </c>
      <c r="G178" s="976"/>
      <c r="H178" s="976"/>
      <c r="I178" s="976"/>
      <c r="J178" s="976"/>
      <c r="K178" s="976" t="str">
        <f>IF(AND(N158=""),"",CONCATENATE("(",'Master sheet'!$D$12," )"))</f>
        <v>(USHA PALIYA )</v>
      </c>
      <c r="L178" s="976"/>
      <c r="M178" s="976"/>
      <c r="N178" s="976"/>
      <c r="O178" s="976"/>
      <c r="P178" s="976"/>
      <c r="Q178" s="1005"/>
      <c r="R178" s="975" t="str">
        <f>IF(AND(AD158=""),"",IF(AND(S155=3),CONCATENATE("( ",UPPER('Master sheet'!$H$10)," )"),IF(AND(S155=4),CONCATENATE("( ",UPPER('Master sheet'!$H$18)," )"),"")))</f>
        <v>( ABHIMANYU SINGH )</v>
      </c>
      <c r="S178" s="975"/>
      <c r="T178" s="975"/>
      <c r="U178" s="975"/>
      <c r="V178" s="976" t="str">
        <f>IF(AND(AD158=""),"",CONCATENATE("(",'Master sheet'!$D$14," )"))</f>
        <v>(Suresh Chand )</v>
      </c>
      <c r="W178" s="976"/>
      <c r="X178" s="976"/>
      <c r="Y178" s="976"/>
      <c r="Z178" s="976"/>
      <c r="AA178" s="976" t="str">
        <f>IF(AND(AD158=""),"",CONCATENATE("(",'Master sheet'!$D$12," )"))</f>
        <v>(USHA PALIYA )</v>
      </c>
      <c r="AB178" s="976"/>
      <c r="AC178" s="976"/>
      <c r="AD178" s="976"/>
      <c r="AE178" s="976"/>
      <c r="AF178" s="976"/>
    </row>
    <row r="179" spans="1:32" s="55" customFormat="1" ht="21" customHeight="1">
      <c r="A179" s="114">
        <f>IF(N158="","",A178+1)</f>
        <v>29</v>
      </c>
      <c r="B179" s="974" t="str">
        <f>IF('Master sheet'!$D$11="Hindi","हस्ताक्षर कक्षाध्यापक","Signature of the class teacher")</f>
        <v>हस्ताक्षर कक्षाध्यापक</v>
      </c>
      <c r="C179" s="974"/>
      <c r="D179" s="974"/>
      <c r="E179" s="974"/>
      <c r="F179" s="974" t="str">
        <f>IF('Master sheet'!$D$11="Hindi","हस्ताक्षर परीक्षा प्रभारी","Signature of the exam. Incharge")</f>
        <v>हस्ताक्षर परीक्षा प्रभारी</v>
      </c>
      <c r="G179" s="974"/>
      <c r="H179" s="974"/>
      <c r="I179" s="974"/>
      <c r="J179" s="974"/>
      <c r="K179" s="974" t="str">
        <f>IF('Master sheet'!$D$11="Hindi","हस्ताक्षर संस्था प्रधान","Head of Institute's Signature")</f>
        <v>हस्ताक्षर संस्था प्रधान</v>
      </c>
      <c r="L179" s="974"/>
      <c r="M179" s="974"/>
      <c r="N179" s="974"/>
      <c r="O179" s="974"/>
      <c r="P179" s="974"/>
      <c r="Q179" s="1005"/>
      <c r="R179" s="974" t="str">
        <f>IF('Master sheet'!$D$11="Hindi","हस्ताक्षर कक्षाध्यापक","Signature of the class teacher")</f>
        <v>हस्ताक्षर कक्षाध्यापक</v>
      </c>
      <c r="S179" s="974"/>
      <c r="T179" s="974"/>
      <c r="U179" s="974"/>
      <c r="V179" s="974" t="str">
        <f>IF('Master sheet'!$D$11="Hindi","हस्ताक्षर परीक्षा प्रभारी","Signature of the exam. Incharge")</f>
        <v>हस्ताक्षर परीक्षा प्रभारी</v>
      </c>
      <c r="W179" s="974"/>
      <c r="X179" s="974"/>
      <c r="Y179" s="974"/>
      <c r="Z179" s="974"/>
      <c r="AA179" s="974" t="str">
        <f>IF('Master sheet'!$D$11="Hindi","हस्ताक्षर संस्था प्रधान","Head of Institute's Signature")</f>
        <v>हस्ताक्षर संस्था प्रधान</v>
      </c>
      <c r="AB179" s="974"/>
      <c r="AC179" s="974"/>
      <c r="AD179" s="974"/>
      <c r="AE179" s="974"/>
      <c r="AF179" s="974"/>
    </row>
    <row r="181" spans="1:32" s="55" customFormat="1" ht="21.95" customHeight="1">
      <c r="A181" s="113">
        <f>IF(N188="","",1)</f>
        <v>1</v>
      </c>
      <c r="B181" s="966" t="str">
        <f>IF('Master sheet'!$D$11="Hindi","वार्षिक रिपोर्ट कार्ड ","Report Card")</f>
        <v xml:space="preserve">वार्षिक रिपोर्ट कार्ड </v>
      </c>
      <c r="C181" s="966"/>
      <c r="D181" s="966"/>
      <c r="E181" s="966"/>
      <c r="F181" s="966"/>
      <c r="G181" s="966"/>
      <c r="H181" s="966"/>
      <c r="I181" s="966"/>
      <c r="J181" s="966"/>
      <c r="K181" s="966"/>
      <c r="L181" s="966"/>
      <c r="M181" s="966"/>
      <c r="N181" s="966"/>
      <c r="O181" s="966"/>
      <c r="P181" s="966"/>
      <c r="Q181" s="1005" t="s">
        <v>98</v>
      </c>
      <c r="R181" s="966" t="str">
        <f>IF('Master sheet'!$D$11="Hindi","वार्षिक रिपोर्ट कार्ड ","Report Card")</f>
        <v xml:space="preserve">वार्षिक रिपोर्ट कार्ड </v>
      </c>
      <c r="S181" s="966"/>
      <c r="T181" s="966"/>
      <c r="U181" s="966"/>
      <c r="V181" s="966"/>
      <c r="W181" s="966"/>
      <c r="X181" s="966"/>
      <c r="Y181" s="966"/>
      <c r="Z181" s="966"/>
      <c r="AA181" s="966"/>
      <c r="AB181" s="966"/>
      <c r="AC181" s="966"/>
      <c r="AD181" s="966"/>
      <c r="AE181" s="966"/>
      <c r="AF181" s="966"/>
    </row>
    <row r="182" spans="1:32" s="55" customFormat="1" ht="21.95" customHeight="1">
      <c r="A182" s="114">
        <f>IF(N188="","",A181+1)</f>
        <v>2</v>
      </c>
      <c r="B182" s="967" t="str">
        <f>IF('Master sheet'!$D$11="Hindi","शिक्षा विभाग, राजस्थान सरकार","Education Department, Rajasthan Government")</f>
        <v>शिक्षा विभाग, राजस्थान सरकार</v>
      </c>
      <c r="C182" s="967"/>
      <c r="D182" s="967"/>
      <c r="E182" s="967"/>
      <c r="F182" s="967"/>
      <c r="G182" s="967"/>
      <c r="H182" s="967"/>
      <c r="I182" s="967"/>
      <c r="J182" s="967"/>
      <c r="K182" s="967"/>
      <c r="L182" s="967"/>
      <c r="M182" s="967"/>
      <c r="N182" s="967"/>
      <c r="O182" s="967"/>
      <c r="P182" s="967"/>
      <c r="Q182" s="1005"/>
      <c r="R182" s="967" t="str">
        <f>IF('Master sheet'!$D$11="Hindi","शिक्षा विभाग, राजस्थान सरकार","Education Department, Rajasthan Government")</f>
        <v>शिक्षा विभाग, राजस्थान सरकार</v>
      </c>
      <c r="S182" s="967"/>
      <c r="T182" s="967"/>
      <c r="U182" s="967"/>
      <c r="V182" s="967"/>
      <c r="W182" s="967"/>
      <c r="X182" s="967"/>
      <c r="Y182" s="967"/>
      <c r="Z182" s="967"/>
      <c r="AA182" s="967"/>
      <c r="AB182" s="967"/>
      <c r="AC182" s="967"/>
      <c r="AD182" s="967"/>
      <c r="AE182" s="967"/>
      <c r="AF182" s="967"/>
    </row>
    <row r="183" spans="1:32" s="55" customFormat="1" ht="21.95" customHeight="1">
      <c r="A183" s="114">
        <f>IF(N188="","",A182+1)</f>
        <v>3</v>
      </c>
      <c r="B183" s="1006" t="str">
        <f>IF('Master sheet'!$D$11="Hindi","विद्यालय का नाम :-","School Name :- ")</f>
        <v>विद्यालय का नाम :-</v>
      </c>
      <c r="C183" s="1006"/>
      <c r="D183" s="1006"/>
      <c r="E183" s="1007" t="str">
        <f>IF(AND(N188=""),"",IF('Master sheet'!$D$11="Hindi",'Master sheet'!$D$8,'Master sheet'!$D$7))</f>
        <v xml:space="preserve">महात्मा गाँधी राजकीय विद्यालय (अंग्रेजी माध्यम) बर, पाली </v>
      </c>
      <c r="F183" s="1007"/>
      <c r="G183" s="1007"/>
      <c r="H183" s="1007"/>
      <c r="I183" s="1007"/>
      <c r="J183" s="1007"/>
      <c r="K183" s="1007"/>
      <c r="L183" s="1007"/>
      <c r="M183" s="1007"/>
      <c r="N183" s="1007"/>
      <c r="O183" s="1007"/>
      <c r="P183" s="1007"/>
      <c r="Q183" s="1005"/>
      <c r="R183" s="1006" t="str">
        <f>IF('Master sheet'!$D$11="Hindi","विद्यालय का नाम :-","School Name :- ")</f>
        <v>विद्यालय का नाम :-</v>
      </c>
      <c r="S183" s="1006"/>
      <c r="T183" s="1006"/>
      <c r="U183" s="1007" t="str">
        <f>IF(AND(AD188=""),"",IF('Master sheet'!$D$11="Hindi",'Master sheet'!$D$8,'Master sheet'!$D$7))</f>
        <v xml:space="preserve">महात्मा गाँधी राजकीय विद्यालय (अंग्रेजी माध्यम) बर, पाली </v>
      </c>
      <c r="V183" s="1007"/>
      <c r="W183" s="1007"/>
      <c r="X183" s="1007"/>
      <c r="Y183" s="1007"/>
      <c r="Z183" s="1007"/>
      <c r="AA183" s="1007"/>
      <c r="AB183" s="1007"/>
      <c r="AC183" s="1007"/>
      <c r="AD183" s="1007"/>
      <c r="AE183" s="1007"/>
      <c r="AF183" s="1007"/>
    </row>
    <row r="184" spans="1:32" s="55" customFormat="1" ht="15.75" customHeight="1">
      <c r="A184" s="114">
        <f>IF(N188="","",A183+1)</f>
        <v>4</v>
      </c>
      <c r="B184" s="402"/>
      <c r="C184" s="402"/>
      <c r="D184" s="402"/>
      <c r="E184" s="1008" t="str">
        <f>IF(AND(N188=""),"",IF('Master sheet'!$D$11="Hindi",CONCATENATE("(विद्यालय मान्यता क्रमांक व वर्ष : ","  ",'Master sheet'!$D$6),CONCATENATE("(School Recognition Number &amp; Years : ","  ",'Master sheet'!$D$6)))</f>
        <v>(विद्यालय मान्यता क्रमांक व वर्ष :   शिक्षा/पाली/1995/2001</v>
      </c>
      <c r="F184" s="1008"/>
      <c r="G184" s="1008"/>
      <c r="H184" s="1008"/>
      <c r="I184" s="1008"/>
      <c r="J184" s="1008"/>
      <c r="K184" s="1008"/>
      <c r="L184" s="1008"/>
      <c r="M184" s="1008"/>
      <c r="N184" s="1008"/>
      <c r="O184" s="1008"/>
      <c r="P184" s="1008"/>
      <c r="Q184" s="1005"/>
      <c r="R184" s="402"/>
      <c r="S184" s="402"/>
      <c r="T184" s="402"/>
      <c r="U184" s="1008" t="str">
        <f>IF(AND(AD188=""),"",IF('Master sheet'!$D$11="Hindi",CONCATENATE("(विद्यालय मान्यता क्रमांक व वर्ष : ","  ",'Master sheet'!$D$6),CONCATENATE("(School Recognition Number &amp; Years : ","  ",'Master sheet'!$D$6)))</f>
        <v>(विद्यालय मान्यता क्रमांक व वर्ष :   शिक्षा/पाली/1995/2001</v>
      </c>
      <c r="V184" s="1008"/>
      <c r="W184" s="1008"/>
      <c r="X184" s="1008"/>
      <c r="Y184" s="1008"/>
      <c r="Z184" s="1008"/>
      <c r="AA184" s="1008"/>
      <c r="AB184" s="1008"/>
      <c r="AC184" s="1008"/>
      <c r="AD184" s="1008"/>
      <c r="AE184" s="1008"/>
      <c r="AF184" s="1008"/>
    </row>
    <row r="185" spans="1:32" s="55" customFormat="1" ht="21.95" customHeight="1">
      <c r="A185" s="114">
        <f>IF(N188="","",A184+1)</f>
        <v>5</v>
      </c>
      <c r="B185" s="399" t="str">
        <f>IF('Master sheet'!$D$11="Hindi","कक्षा  :-","CLASS :- ")</f>
        <v>कक्षा  :-</v>
      </c>
      <c r="C185" s="971">
        <f>IFERROR(IF(AND(N188=""),"",VLOOKUP(N188,Marks,2,0)),"")</f>
        <v>4</v>
      </c>
      <c r="D185" s="971"/>
      <c r="E185" s="972" t="str">
        <f>IF('Master sheet'!$D$11="Hindi","सेक्शन :-","Section :- ")</f>
        <v>सेक्शन :-</v>
      </c>
      <c r="F185" s="972"/>
      <c r="G185" s="972"/>
      <c r="H185" s="971" t="str">
        <f>IFERROR(IF(AND(N188=""),"",VLOOKUP(N188,Marks,3,0)),"")</f>
        <v>A</v>
      </c>
      <c r="I185" s="971"/>
      <c r="J185" s="973" t="str">
        <f>IF('Master sheet'!$D$11="Hindi","सत्र :- ","Session :- ")</f>
        <v xml:space="preserve">सत्र :- </v>
      </c>
      <c r="K185" s="973"/>
      <c r="L185" s="973"/>
      <c r="M185" s="973"/>
      <c r="N185" s="992" t="str">
        <f>IF(AND(N188=""),"",'Marks Entry 3rd'!$I$2)</f>
        <v xml:space="preserve"> 2023-2024</v>
      </c>
      <c r="O185" s="992"/>
      <c r="P185" s="992"/>
      <c r="Q185" s="1005"/>
      <c r="R185" s="399" t="str">
        <f>IF('Master sheet'!$D$11="Hindi","कक्षा  :-","CLASS :- ")</f>
        <v>कक्षा  :-</v>
      </c>
      <c r="S185" s="971">
        <f>IFERROR(IF(AND(AD188=""),"",VLOOKUP(AD188,Marks,2,0)),"")</f>
        <v>4</v>
      </c>
      <c r="T185" s="971"/>
      <c r="U185" s="972" t="str">
        <f>IF('Master sheet'!$D$11="Hindi","सेक्शन :-","Section :- ")</f>
        <v>सेक्शन :-</v>
      </c>
      <c r="V185" s="972"/>
      <c r="W185" s="972"/>
      <c r="X185" s="971" t="str">
        <f>IFERROR(IF(AND(AD188=""),"",VLOOKUP(AD188,Marks,3,0)),"")</f>
        <v>A</v>
      </c>
      <c r="Y185" s="971"/>
      <c r="Z185" s="973" t="str">
        <f>IF('Master sheet'!$D$11="Hindi","सत्र :- ","Session :- ")</f>
        <v xml:space="preserve">सत्र :- </v>
      </c>
      <c r="AA185" s="973"/>
      <c r="AB185" s="973"/>
      <c r="AC185" s="973"/>
      <c r="AD185" s="992" t="str">
        <f>IF(AND(AD188=""),"",'Marks Entry 3rd'!$I$2)</f>
        <v xml:space="preserve"> 2023-2024</v>
      </c>
      <c r="AE185" s="992"/>
      <c r="AF185" s="992"/>
    </row>
    <row r="186" spans="1:32" s="55" customFormat="1" ht="21.95" customHeight="1">
      <c r="A186" s="114">
        <f>IF(N188="","",A185+1)</f>
        <v>6</v>
      </c>
      <c r="B186" s="986" t="str">
        <f>IF('Master sheet'!$D$11="Hindi","विद्यार्थी का नाम :-","Student's Name :-")</f>
        <v>विद्यार्थी का नाम :-</v>
      </c>
      <c r="C186" s="986"/>
      <c r="D186" s="986"/>
      <c r="E186" s="987" t="str">
        <f>IFERROR(IF(AND(N188=""),"",VLOOKUP(N188,Marks,6,0)),"")</f>
        <v>JOYA KHAN</v>
      </c>
      <c r="F186" s="987"/>
      <c r="G186" s="987"/>
      <c r="H186" s="987"/>
      <c r="I186" s="987"/>
      <c r="J186" s="988" t="str">
        <f>IF('Master sheet'!$D$11="Hindi","प्रवेशांक :","SR. NO. :")</f>
        <v>प्रवेशांक :</v>
      </c>
      <c r="K186" s="988"/>
      <c r="L186" s="988"/>
      <c r="M186" s="988"/>
      <c r="N186" s="990">
        <f>IFERROR(IF(AND(N188=""),"",VLOOKUP(N188,Marks,5,0)),"")</f>
        <v>933</v>
      </c>
      <c r="O186" s="990"/>
      <c r="P186" s="990"/>
      <c r="Q186" s="1005"/>
      <c r="R186" s="986" t="str">
        <f>IF('Master sheet'!$D$11="Hindi","विद्यार्थी का नाम :-","Student's Name :-")</f>
        <v>विद्यार्थी का नाम :-</v>
      </c>
      <c r="S186" s="986"/>
      <c r="T186" s="986"/>
      <c r="U186" s="987" t="str">
        <f>IFERROR(IF(AND(AD188=""),"",VLOOKUP(AD188,Marks,6,0)),"")</f>
        <v>JOYA KHAN</v>
      </c>
      <c r="V186" s="987"/>
      <c r="W186" s="987"/>
      <c r="X186" s="987"/>
      <c r="Y186" s="987"/>
      <c r="Z186" s="988" t="str">
        <f>IF('Master sheet'!$D$11="Hindi","प्रवेशांक :","SR. NO. :")</f>
        <v>प्रवेशांक :</v>
      </c>
      <c r="AA186" s="988"/>
      <c r="AB186" s="988"/>
      <c r="AC186" s="988"/>
      <c r="AD186" s="990">
        <f>IFERROR(IF(AND(AD188=""),"",VLOOKUP(AD188,Marks,5,0)),"")</f>
        <v>946</v>
      </c>
      <c r="AE186" s="990"/>
      <c r="AF186" s="990"/>
    </row>
    <row r="187" spans="1:32" s="55" customFormat="1" ht="21.95" customHeight="1">
      <c r="A187" s="114">
        <f>IF(N188="","",A186+1)</f>
        <v>7</v>
      </c>
      <c r="B187" s="986" t="str">
        <f>IF('Master sheet'!$D$11="Hindi","पिता का नाम :-","Father's Name :-")</f>
        <v>पिता का नाम :-</v>
      </c>
      <c r="C187" s="986"/>
      <c r="D187" s="986"/>
      <c r="E187" s="987" t="str">
        <f>IFERROR(IF(AND(N188=""),"",VLOOKUP(N188,Marks,7,0)),"")</f>
        <v>BARGAT KHAN</v>
      </c>
      <c r="F187" s="987"/>
      <c r="G187" s="987"/>
      <c r="H187" s="987"/>
      <c r="I187" s="987"/>
      <c r="J187" s="988" t="str">
        <f>IF('Master sheet'!$D$11="Hindi","जन्म तिथि :","Date of Birth :")</f>
        <v>जन्म तिथि :</v>
      </c>
      <c r="K187" s="988"/>
      <c r="L187" s="988"/>
      <c r="M187" s="988"/>
      <c r="N187" s="991" t="str">
        <f>IFERROR(IF(AND(N188=""),"",VLOOKUP(N188,Marks,4,0)),"")</f>
        <v>26-05-2014</v>
      </c>
      <c r="O187" s="991"/>
      <c r="P187" s="991"/>
      <c r="Q187" s="1005"/>
      <c r="R187" s="986" t="str">
        <f>IF('Master sheet'!$D$11="Hindi","पिता का नाम :-","Father's Name :-")</f>
        <v>पिता का नाम :-</v>
      </c>
      <c r="S187" s="986"/>
      <c r="T187" s="986"/>
      <c r="U187" s="987" t="str">
        <f>IFERROR(IF(AND(AD188=""),"",VLOOKUP(AD188,Marks,7,0)),"")</f>
        <v>SAHIMAN LOHAR</v>
      </c>
      <c r="V187" s="987"/>
      <c r="W187" s="987"/>
      <c r="X187" s="987"/>
      <c r="Y187" s="987"/>
      <c r="Z187" s="988" t="str">
        <f>IF('Master sheet'!$D$11="Hindi","जन्म तिथि :","Date of Birth :")</f>
        <v>जन्म तिथि :</v>
      </c>
      <c r="AA187" s="988"/>
      <c r="AB187" s="988"/>
      <c r="AC187" s="988"/>
      <c r="AD187" s="991" t="str">
        <f>IFERROR(IF(AND(AD188=""),"",VLOOKUP(AD188,Marks,4,0)),"")</f>
        <v>18-02-2015</v>
      </c>
      <c r="AE187" s="991"/>
      <c r="AF187" s="991"/>
    </row>
    <row r="188" spans="1:32" s="55" customFormat="1" ht="18" customHeight="1">
      <c r="A188" s="114">
        <f>IF(N188="","",A187+1)</f>
        <v>8</v>
      </c>
      <c r="B188" s="986" t="str">
        <f>IF('Master sheet'!$D$11="Hindi","माता का नाम :-","Mother's Name :-")</f>
        <v>माता का नाम :-</v>
      </c>
      <c r="C188" s="986"/>
      <c r="D188" s="986"/>
      <c r="E188" s="987" t="str">
        <f>IFERROR(IF(AND(N188=""),"",VLOOKUP(N188,Marks,8,0)),"")</f>
        <v>MADINA BANO</v>
      </c>
      <c r="F188" s="987"/>
      <c r="G188" s="987"/>
      <c r="H188" s="987"/>
      <c r="I188" s="987"/>
      <c r="J188" s="988" t="str">
        <f>IF('Master sheet'!$D$11="Hindi","रोल नंबर :-","Roll No. :")</f>
        <v>रोल नंबर :-</v>
      </c>
      <c r="K188" s="988"/>
      <c r="L188" s="988"/>
      <c r="M188" s="988"/>
      <c r="N188" s="989">
        <f>IF(AD158="","",IF(AND(AD158+1&gt;$AN$7),"",AD158+1))</f>
        <v>413</v>
      </c>
      <c r="O188" s="989"/>
      <c r="P188" s="989"/>
      <c r="Q188" s="1005"/>
      <c r="R188" s="986" t="str">
        <f>IF('Master sheet'!$D$11="Hindi","माता का नाम :-","Mother's Name :-")</f>
        <v>माता का नाम :-</v>
      </c>
      <c r="S188" s="986"/>
      <c r="T188" s="986"/>
      <c r="U188" s="987" t="str">
        <f>IFERROR(IF(AND(AD188=""),"",VLOOKUP(AD188,Marks,8,0)),"")</f>
        <v>SABINA BANO</v>
      </c>
      <c r="V188" s="987"/>
      <c r="W188" s="987"/>
      <c r="X188" s="987"/>
      <c r="Y188" s="987"/>
      <c r="Z188" s="988" t="str">
        <f>IF('Master sheet'!$D$11="Hindi","रोल नंबर :-","Roll No. :")</f>
        <v>रोल नंबर :-</v>
      </c>
      <c r="AA188" s="988"/>
      <c r="AB188" s="988"/>
      <c r="AC188" s="988"/>
      <c r="AD188" s="1004">
        <f>IF(N188="","",IF(AND(N188+1&gt;$AN$7),"",N188+1))</f>
        <v>414</v>
      </c>
      <c r="AE188" s="1004"/>
      <c r="AF188" s="1004"/>
    </row>
    <row r="189" spans="1:32" s="55" customFormat="1" ht="10.5" customHeight="1">
      <c r="A189" s="114">
        <f>IF(N188="","",A188+1)</f>
        <v>9</v>
      </c>
      <c r="B189" s="401"/>
      <c r="C189" s="401"/>
      <c r="D189" s="401"/>
      <c r="E189" s="398"/>
      <c r="F189" s="398"/>
      <c r="G189" s="398"/>
      <c r="H189" s="398"/>
      <c r="I189" s="398"/>
      <c r="J189" s="397"/>
      <c r="K189" s="397"/>
      <c r="L189" s="397"/>
      <c r="M189" s="397"/>
      <c r="N189" s="400"/>
      <c r="O189" s="400"/>
      <c r="P189" s="400"/>
      <c r="Q189" s="1005"/>
      <c r="R189" s="88"/>
      <c r="S189" s="88"/>
      <c r="T189" s="88"/>
      <c r="U189" s="89"/>
      <c r="V189" s="89"/>
      <c r="W189" s="89"/>
      <c r="X189" s="88"/>
      <c r="Y189" s="88"/>
      <c r="Z189" s="90"/>
      <c r="AA189" s="90"/>
      <c r="AB189" s="90"/>
      <c r="AC189" s="56"/>
      <c r="AD189" s="56"/>
      <c r="AE189" s="56"/>
      <c r="AF189" s="56"/>
    </row>
    <row r="190" spans="1:32" s="55" customFormat="1" ht="21" customHeight="1">
      <c r="A190" s="114">
        <f>IF(N188="","",A189+1)</f>
        <v>10</v>
      </c>
      <c r="B190" s="723" t="str">
        <f>IF('Master sheet'!$D$11="Hindi","विषय","Subject")</f>
        <v>विषय</v>
      </c>
      <c r="C190" s="745" t="str">
        <f>IF('Master sheet'!$D$11="Hindi","सा. परख","Test")</f>
        <v>सा. परख</v>
      </c>
      <c r="D190" s="746"/>
      <c r="E190" s="746"/>
      <c r="F190" s="746"/>
      <c r="G190" s="745" t="str">
        <f>IF('Master sheet'!$D$11="Hindi","अर्द्धवार्षिक","Half Yearly")</f>
        <v>अर्द्धवार्षिक</v>
      </c>
      <c r="H190" s="746"/>
      <c r="I190" s="747"/>
      <c r="J190" s="985" t="str">
        <f>IF('Master sheet'!$D$11="Hindi","अर्द्ध वा. तक योग","Total Till H.Y.")</f>
        <v>अर्द्ध वा. तक योग</v>
      </c>
      <c r="K190" s="745" t="str">
        <f>IF('Master sheet'!$D$11="Hindi","वार्षिक","Yearly")</f>
        <v>वार्षिक</v>
      </c>
      <c r="L190" s="746"/>
      <c r="M190" s="747"/>
      <c r="N190" s="977" t="str">
        <f>IF('Master sheet'!$D$11="Hindi","कुल विषय योग ","Subject Total")</f>
        <v xml:space="preserve">कुल विषय योग </v>
      </c>
      <c r="O190" s="978" t="str">
        <f>IF('Master sheet'!$D$11="Hindi","ग्रेड","Grade")</f>
        <v>ग्रेड</v>
      </c>
      <c r="P190" s="981" t="str">
        <f>IF('Master sheet'!$D$11="Hindi","परिणाम","Results")</f>
        <v>परिणाम</v>
      </c>
      <c r="Q190" s="1005"/>
      <c r="R190" s="723" t="str">
        <f>IF('Master sheet'!$D$11="Hindi","विषय","Subject")</f>
        <v>विषय</v>
      </c>
      <c r="S190" s="745" t="str">
        <f>IF('Master sheet'!$D$11="Hindi","सा. परख","Test")</f>
        <v>सा. परख</v>
      </c>
      <c r="T190" s="746"/>
      <c r="U190" s="746"/>
      <c r="V190" s="746"/>
      <c r="W190" s="745" t="str">
        <f>IF('Master sheet'!$D$11="Hindi","अर्द्धवार्षिक","Half Yearly")</f>
        <v>अर्द्धवार्षिक</v>
      </c>
      <c r="X190" s="746"/>
      <c r="Y190" s="747"/>
      <c r="Z190" s="985" t="str">
        <f>IF('Master sheet'!$D$11="Hindi","अर्द्ध वा. तक योग","Total Till H.Y.")</f>
        <v>अर्द्ध वा. तक योग</v>
      </c>
      <c r="AA190" s="745" t="str">
        <f>IF('Master sheet'!$D$11="Hindi","वार्षिक","Yearly")</f>
        <v>वार्षिक</v>
      </c>
      <c r="AB190" s="746"/>
      <c r="AC190" s="747"/>
      <c r="AD190" s="977" t="str">
        <f>IF('Master sheet'!$D$11="Hindi","कुल विषय योग ","Subject Total")</f>
        <v xml:space="preserve">कुल विषय योग </v>
      </c>
      <c r="AE190" s="978" t="str">
        <f>IF('Master sheet'!$D$11="Hindi","ग्रेड","Grade")</f>
        <v>ग्रेड</v>
      </c>
      <c r="AF190" s="981" t="str">
        <f>IF('Master sheet'!$D$11="Hindi","परिणाम","Results")</f>
        <v>परिणाम</v>
      </c>
    </row>
    <row r="191" spans="1:32" s="55" customFormat="1" ht="90.75" customHeight="1">
      <c r="A191" s="114">
        <f>IF(N188="","",A190+1)</f>
        <v>11</v>
      </c>
      <c r="B191" s="723"/>
      <c r="C191" s="343" t="str">
        <f>IF('Master sheet'!$D$11="Hindi","प्रथम परख ","First Test")</f>
        <v xml:space="preserve">प्रथम परख </v>
      </c>
      <c r="D191" s="343" t="str">
        <f>IF('Master sheet'!$D$11="Hindi","द्वितीय परख","Second Test")</f>
        <v>द्वितीय परख</v>
      </c>
      <c r="E191" s="343" t="str">
        <f>IF('Master sheet'!$D$11="Hindi","तृतीय परख","Third Test")</f>
        <v>तृतीय परख</v>
      </c>
      <c r="F191" s="343" t="str">
        <f>IF('Master sheet'!$D$11="Hindi","सा. परख योग","Test Total")</f>
        <v>सा. परख योग</v>
      </c>
      <c r="G191" s="343" t="str">
        <f>IF('Master sheet'!$D$11="Hindi","लिखित","Written")</f>
        <v>लिखित</v>
      </c>
      <c r="H191" s="343" t="str">
        <f>IF('Master sheet'!$D$11="Hindi","मौखिक","Oral")</f>
        <v>मौखिक</v>
      </c>
      <c r="I191" s="343" t="str">
        <f>IF('Master sheet'!$D$11="Hindi","अर्द्ध वा. योग","H.Y. Total")</f>
        <v>अर्द्ध वा. योग</v>
      </c>
      <c r="J191" s="985"/>
      <c r="K191" s="343" t="str">
        <f>IF('Master sheet'!$D$11="Hindi","लिखित","Written")</f>
        <v>लिखित</v>
      </c>
      <c r="L191" s="343" t="str">
        <f>IF('Master sheet'!$D$11="Hindi","मौखिक","Oral")</f>
        <v>मौखिक</v>
      </c>
      <c r="M191" s="343" t="str">
        <f>IF('Master sheet'!$D$11="Hindi","वार्षिक योग","Yearly Total")</f>
        <v>वार्षिक योग</v>
      </c>
      <c r="N191" s="977"/>
      <c r="O191" s="979"/>
      <c r="P191" s="982"/>
      <c r="Q191" s="1005"/>
      <c r="R191" s="723"/>
      <c r="S191" s="343" t="str">
        <f>IF('Master sheet'!$D$11="Hindi","प्रथम परख ","First Test")</f>
        <v xml:space="preserve">प्रथम परख </v>
      </c>
      <c r="T191" s="343" t="str">
        <f>IF('Master sheet'!$D$11="Hindi","द्वितीय परख","Second Test")</f>
        <v>द्वितीय परख</v>
      </c>
      <c r="U191" s="343" t="str">
        <f>IF('Master sheet'!$D$11="Hindi","तृतीय परख","Third Test")</f>
        <v>तृतीय परख</v>
      </c>
      <c r="V191" s="343" t="str">
        <f>IF('Master sheet'!$D$11="Hindi","सा. परख योग","Test Total")</f>
        <v>सा. परख योग</v>
      </c>
      <c r="W191" s="343" t="str">
        <f>IF('Master sheet'!$D$11="Hindi","लिखित","Written")</f>
        <v>लिखित</v>
      </c>
      <c r="X191" s="343" t="str">
        <f>IF('Master sheet'!$D$11="Hindi","मौखिक","Oral")</f>
        <v>मौखिक</v>
      </c>
      <c r="Y191" s="343" t="str">
        <f>IF('Master sheet'!$D$11="Hindi","अर्द्ध वा. योग","H.Y. Total")</f>
        <v>अर्द्ध वा. योग</v>
      </c>
      <c r="Z191" s="985"/>
      <c r="AA191" s="343" t="str">
        <f>IF('Master sheet'!$D$11="Hindi","लिखित","Written")</f>
        <v>लिखित</v>
      </c>
      <c r="AB191" s="343" t="str">
        <f>IF('Master sheet'!$D$11="Hindi","मौखिक","Oral")</f>
        <v>मौखिक</v>
      </c>
      <c r="AC191" s="343" t="str">
        <f>IF('Master sheet'!$D$11="Hindi","वार्षिक योग","Yearly Total")</f>
        <v>वार्षिक योग</v>
      </c>
      <c r="AD191" s="977"/>
      <c r="AE191" s="979"/>
      <c r="AF191" s="982"/>
    </row>
    <row r="192" spans="1:32" s="55" customFormat="1" ht="18.75" customHeight="1">
      <c r="A192" s="114">
        <f>IF(N188="","",A191+1)</f>
        <v>12</v>
      </c>
      <c r="B192" s="723"/>
      <c r="C192" s="435">
        <v>10</v>
      </c>
      <c r="D192" s="435">
        <v>10</v>
      </c>
      <c r="E192" s="435">
        <v>10</v>
      </c>
      <c r="F192" s="436">
        <v>30</v>
      </c>
      <c r="G192" s="435">
        <v>50</v>
      </c>
      <c r="H192" s="435">
        <v>20</v>
      </c>
      <c r="I192" s="436">
        <v>70</v>
      </c>
      <c r="J192" s="437">
        <v>100</v>
      </c>
      <c r="K192" s="435">
        <v>60</v>
      </c>
      <c r="L192" s="435">
        <v>40</v>
      </c>
      <c r="M192" s="436">
        <v>100</v>
      </c>
      <c r="N192" s="437">
        <v>200</v>
      </c>
      <c r="O192" s="980"/>
      <c r="P192" s="983"/>
      <c r="Q192" s="1005"/>
      <c r="R192" s="723"/>
      <c r="S192" s="435">
        <v>10</v>
      </c>
      <c r="T192" s="435">
        <v>10</v>
      </c>
      <c r="U192" s="435">
        <v>10</v>
      </c>
      <c r="V192" s="436">
        <v>30</v>
      </c>
      <c r="W192" s="435">
        <v>50</v>
      </c>
      <c r="X192" s="435">
        <v>20</v>
      </c>
      <c r="Y192" s="436">
        <v>70</v>
      </c>
      <c r="Z192" s="437">
        <v>100</v>
      </c>
      <c r="AA192" s="435">
        <v>60</v>
      </c>
      <c r="AB192" s="435">
        <v>40</v>
      </c>
      <c r="AC192" s="436">
        <v>100</v>
      </c>
      <c r="AD192" s="437">
        <v>200</v>
      </c>
      <c r="AE192" s="980"/>
      <c r="AF192" s="983"/>
    </row>
    <row r="193" spans="1:32" s="55" customFormat="1" ht="21" customHeight="1">
      <c r="A193" s="114">
        <f>IF(N188="","",A192+1)</f>
        <v>13</v>
      </c>
      <c r="B193" s="341" t="str">
        <f>IF('Master sheet'!D$11="Hindi","हिंदी","Hindi")</f>
        <v>हिंदी</v>
      </c>
      <c r="C193" s="396">
        <f>IFERROR(IF(AND(N188=""),"",VLOOKUP(N188,Marks,11,0)),"")</f>
        <v>5</v>
      </c>
      <c r="D193" s="396">
        <f>IFERROR(IF(AND(N188=""),"",VLOOKUP(N188,Marks,12,0)),"")</f>
        <v>6</v>
      </c>
      <c r="E193" s="396">
        <f>IFERROR(IF(AND(N188=""),"",VLOOKUP(N188,Marks,13,0)),"")</f>
        <v>21</v>
      </c>
      <c r="F193" s="85">
        <f>IFERROR(IF(AND(N188=""),"",VLOOKUP(N188,Marks,14,0)),"")</f>
        <v>32</v>
      </c>
      <c r="G193" s="396">
        <f>IFERROR(IF(AND(N188=""),"",VLOOKUP(N188,Marks,15,0)),"")</f>
        <v>6</v>
      </c>
      <c r="H193" s="396">
        <f>IFERROR(IF(AND(N188=""),"",VLOOKUP(N188,Marks,16,0)),"")</f>
        <v>4</v>
      </c>
      <c r="I193" s="85">
        <f>IFERROR(IF(AND(N188=""),"",VLOOKUP(N188,Marks,17,0)),"")</f>
        <v>10</v>
      </c>
      <c r="J193" s="84">
        <f>IFERROR(IF(AND(N188=""),"",VLOOKUP(N188,Marks,18,0)),"")</f>
        <v>42</v>
      </c>
      <c r="K193" s="396">
        <f>IFERROR(IF(AND(N188=""),"",VLOOKUP(N188,Marks,19,0)),"")</f>
        <v>37</v>
      </c>
      <c r="L193" s="396">
        <f>IFERROR(IF(AND(N188=""),"",VLOOKUP(N188,Marks,20,0)),"")</f>
        <v>4</v>
      </c>
      <c r="M193" s="85">
        <f>IFERROR(IF(AND(N188=""),"",VLOOKUP(N188,Marks,21,0)),"")</f>
        <v>41</v>
      </c>
      <c r="N193" s="84">
        <f>IFERROR(IF(AND(N188=""),"",VLOOKUP(N188,Marks,22,0)),"")</f>
        <v>83</v>
      </c>
      <c r="O193" s="95" t="str">
        <f>IFERROR(IF(AND(N188=""),"",VLOOKUP(N188,Marks,28,0)),"")</f>
        <v>D</v>
      </c>
      <c r="P193" s="237" t="str">
        <f>IFERROR(IF(AND(N188=""),"",VLOOKUP(N188,Marks,26,0)),"")</f>
        <v>P</v>
      </c>
      <c r="Q193" s="1005"/>
      <c r="R193" s="341" t="str">
        <f>IF('Master sheet'!D$11="Hindi","हिंदी","Hindi")</f>
        <v>हिंदी</v>
      </c>
      <c r="S193" s="396">
        <f>IFERROR(IF(AND(AD188=""),"",VLOOKUP(AD188,Marks,11,0)),"")</f>
        <v>9</v>
      </c>
      <c r="T193" s="396">
        <f>IFERROR(IF(AND(AD188=""),"",VLOOKUP(AD188,Marks,12,0)),"")</f>
        <v>9</v>
      </c>
      <c r="U193" s="396">
        <f>IFERROR(IF(AND(AD188=""),"",VLOOKUP(AD188,Marks,13,0)),"")</f>
        <v>26</v>
      </c>
      <c r="V193" s="85">
        <f>IFERROR(IF(AND(AD188=""),"",VLOOKUP(AD188,Marks,14,0)),"")</f>
        <v>44</v>
      </c>
      <c r="W193" s="396">
        <f>IFERROR(IF(AND(AD188=""),"",VLOOKUP(AD188,Marks,15,0)),"")</f>
        <v>6</v>
      </c>
      <c r="X193" s="396">
        <f>IFERROR(IF(AND(AD188=""),"",VLOOKUP(AD188,Marks,16,0)),"")</f>
        <v>0</v>
      </c>
      <c r="Y193" s="85">
        <f>IFERROR(IF(AND(AD188=""),"",VLOOKUP(AD188,Marks,17,0)),"")</f>
        <v>6</v>
      </c>
      <c r="Z193" s="84">
        <f>IFERROR(IF(AND(AD188=""),"",VLOOKUP(AD188,Marks,18,0)),"")</f>
        <v>50</v>
      </c>
      <c r="AA193" s="396">
        <f>IFERROR(IF(AND(AD188=""),"",VLOOKUP(AD188,Marks,19,0)),"")</f>
        <v>37</v>
      </c>
      <c r="AB193" s="396">
        <f>IFERROR(IF(AND(AD188=""),"",VLOOKUP(AD188,Marks,20,0)),"")</f>
        <v>4</v>
      </c>
      <c r="AC193" s="85">
        <f>IFERROR(IF(AND(AD188=""),"",VLOOKUP(AD188,Marks,21,0)),"")</f>
        <v>41</v>
      </c>
      <c r="AD193" s="84">
        <f>IFERROR(IF(AND(AD188=""),"",VLOOKUP(AD188,Marks,22,0)),"")</f>
        <v>91</v>
      </c>
      <c r="AE193" s="95" t="str">
        <f>IFERROR(IF(AND(AD188=""),"",VLOOKUP(AD188,Marks,28,0)),"")</f>
        <v>D</v>
      </c>
      <c r="AF193" s="237" t="str">
        <f>IFERROR(IF(AND(AD188=""),"",VLOOKUP(AD188,Marks,26,0)),"")</f>
        <v>P</v>
      </c>
    </row>
    <row r="194" spans="1:32" s="55" customFormat="1" ht="21" customHeight="1">
      <c r="A194" s="114">
        <f>IF(N188="","",A193+1)</f>
        <v>14</v>
      </c>
      <c r="B194" s="341" t="str">
        <f>IF('Master sheet'!$D$11="Hindi","अंग्रेजी","English")</f>
        <v>अंग्रेजी</v>
      </c>
      <c r="C194" s="396">
        <f>IFERROR(IF(AND(N188=""),"",VLOOKUP(N188,Marks,29,0)),"")</f>
        <v>4</v>
      </c>
      <c r="D194" s="396">
        <f>IFERROR(IF(AND(N188=""),"",VLOOKUP(N188,Marks,30,0)),"")</f>
        <v>3</v>
      </c>
      <c r="E194" s="396">
        <f>IFERROR(IF(AND(N188=""),"",VLOOKUP(N188,Marks,31,0)),"")</f>
        <v>4</v>
      </c>
      <c r="F194" s="85">
        <f>IFERROR(IF(AND(N188=""),"",VLOOKUP(N188,Marks,32,0)),"")</f>
        <v>11</v>
      </c>
      <c r="G194" s="396">
        <f>IFERROR(IF(AND(N188=""),"",VLOOKUP(N188,Marks,33,0)),"")</f>
        <v>15</v>
      </c>
      <c r="H194" s="396">
        <f>IFERROR(IF(AND(N188=""),"",VLOOKUP(N188,Marks,34,0)),"")</f>
        <v>5</v>
      </c>
      <c r="I194" s="85">
        <f>IFERROR(IF(AND(N188=""),"",VLOOKUP(N188,Marks,35,0)),"")</f>
        <v>20</v>
      </c>
      <c r="J194" s="84">
        <f>IFERROR(IF(AND(N188=""),"",VLOOKUP(N188,Marks,36,0)),"")</f>
        <v>31</v>
      </c>
      <c r="K194" s="396">
        <f>IFERROR(IF(AND(N188=""),"",VLOOKUP(N188,Marks,37,0)),"")</f>
        <v>23</v>
      </c>
      <c r="L194" s="396">
        <f>IFERROR(IF(AND(N188=""),"",VLOOKUP(N188,Marks,38,0)),"")</f>
        <v>11</v>
      </c>
      <c r="M194" s="85">
        <f>IFERROR(IF(AND(N188=""),"",VLOOKUP(N188,Marks,39,0)),"")</f>
        <v>34</v>
      </c>
      <c r="N194" s="84">
        <f>IFERROR(IF(AND(N188=""),"",VLOOKUP(N188,Marks,40,0)),"")</f>
        <v>65</v>
      </c>
      <c r="O194" s="95" t="str">
        <f>IFERROR(IF(AND(N188=""),"",VLOOKUP(N188,Marks,46,0)),"")</f>
        <v>C</v>
      </c>
      <c r="P194" s="237" t="str">
        <f>IFERROR(IF(AND(N188=""),"",VLOOKUP(N188,Marks,44,0)),"")</f>
        <v>P</v>
      </c>
      <c r="Q194" s="1005"/>
      <c r="R194" s="341" t="str">
        <f>IF('Master sheet'!$D$11="Hindi","अंग्रेजी","English")</f>
        <v>अंग्रेजी</v>
      </c>
      <c r="S194" s="396">
        <f>IFERROR(IF(AND(AD188=""),"",VLOOKUP(AD188,Marks,29,0)),"")</f>
        <v>4</v>
      </c>
      <c r="T194" s="396">
        <f>IFERROR(IF(AND(AD188=""),"",VLOOKUP(AD188,Marks,30,0)),"")</f>
        <v>3</v>
      </c>
      <c r="U194" s="396">
        <f>IFERROR(IF(AND(AD188=""),"",VLOOKUP(AD188,Marks,31,0)),"")</f>
        <v>4</v>
      </c>
      <c r="V194" s="85">
        <f>IFERROR(IF(AND(AD188=""),"",VLOOKUP(AD188,Marks,32,0)),"")</f>
        <v>11</v>
      </c>
      <c r="W194" s="396">
        <f>IFERROR(IF(AND(AD188=""),"",VLOOKUP(AD188,Marks,33,0)),"")</f>
        <v>16</v>
      </c>
      <c r="X194" s="396">
        <f>IFERROR(IF(AND(AD188=""),"",VLOOKUP(AD188,Marks,34,0)),"")</f>
        <v>5</v>
      </c>
      <c r="Y194" s="85">
        <f>IFERROR(IF(AND(AD188=""),"",VLOOKUP(AD188,Marks,35,0)),"")</f>
        <v>21</v>
      </c>
      <c r="Z194" s="84">
        <f>IFERROR(IF(AND(AD188=""),"",VLOOKUP(AD188,Marks,36,0)),"")</f>
        <v>32</v>
      </c>
      <c r="AA194" s="396">
        <f>IFERROR(IF(AND(AD188=""),"",VLOOKUP(AD188,Marks,37,0)),"")</f>
        <v>25</v>
      </c>
      <c r="AB194" s="396">
        <f>IFERROR(IF(AND(AD188=""),"",VLOOKUP(AD188,Marks,38,0)),"")</f>
        <v>10</v>
      </c>
      <c r="AC194" s="85">
        <f>IFERROR(IF(AND(AD188=""),"",VLOOKUP(AD188,Marks,39,0)),"")</f>
        <v>35</v>
      </c>
      <c r="AD194" s="84">
        <f>IFERROR(IF(AND(AD188=""),"",VLOOKUP(AD188,Marks,40,0)),"")</f>
        <v>67</v>
      </c>
      <c r="AE194" s="95" t="str">
        <f>IFERROR(IF(AND(AD188=""),"",VLOOKUP(AD188,Marks,46,0)),"")</f>
        <v>C</v>
      </c>
      <c r="AF194" s="237" t="str">
        <f>IFERROR(IF(AND(AD188=""),"",VLOOKUP(AD188,Marks,44,0)),"")</f>
        <v>P</v>
      </c>
    </row>
    <row r="195" spans="1:32" s="55" customFormat="1" ht="21" customHeight="1">
      <c r="A195" s="114">
        <f>IF(N188="","",A194+1)</f>
        <v>15</v>
      </c>
      <c r="B195" s="341" t="str">
        <f>IF('Master sheet'!$D$11="Hindi","गणित","Maths")</f>
        <v>गणित</v>
      </c>
      <c r="C195" s="396">
        <f>IFERROR(IF(AND(N188=""),"",VLOOKUP(N188,Marks,47,0)),"")</f>
        <v>9</v>
      </c>
      <c r="D195" s="396">
        <f>IFERROR(IF(AND(N188=""),"",VLOOKUP(N188,Marks,48,0)),"")</f>
        <v>6</v>
      </c>
      <c r="E195" s="396">
        <f>IFERROR(IF(AND(N188=""),"",VLOOKUP(N188,Marks,49,0)),"")</f>
        <v>21</v>
      </c>
      <c r="F195" s="85">
        <f>IFERROR(IF(AND(N188=""),"",VLOOKUP(N188,Marks,50,0)),"")</f>
        <v>36</v>
      </c>
      <c r="G195" s="396">
        <f>IFERROR(IF(AND(N188=""),"",VLOOKUP(N188,Marks,51,0)),"")</f>
        <v>5</v>
      </c>
      <c r="H195" s="396">
        <f>IFERROR(IF(AND(N188=""),"",VLOOKUP(N188,Marks,52,0)),"")</f>
        <v>9</v>
      </c>
      <c r="I195" s="85">
        <f>IFERROR(IF(AND(N188=""),"",VLOOKUP(N188,Marks,53,0)),"")</f>
        <v>14</v>
      </c>
      <c r="J195" s="84">
        <f>IFERROR(IF(AND(N188=""),"",VLOOKUP(N188,Marks,54,0)),"")</f>
        <v>50</v>
      </c>
      <c r="K195" s="396">
        <f>IFERROR(IF(AND(N188=""),"",VLOOKUP(N188,Marks,55,0)),"")</f>
        <v>41</v>
      </c>
      <c r="L195" s="396">
        <f>IFERROR(IF(AND(N188=""),"",VLOOKUP(N188,Marks,56,0)),"")</f>
        <v>15</v>
      </c>
      <c r="M195" s="85">
        <f>IFERROR(IF(AND(N188=""),"",VLOOKUP(N188,Marks,57,0)),"")</f>
        <v>56</v>
      </c>
      <c r="N195" s="84">
        <f>IFERROR(IF(AND(N188=""),"",VLOOKUP(N188,Marks,58,0)),"")</f>
        <v>106</v>
      </c>
      <c r="O195" s="95" t="str">
        <f>IFERROR(IF(AND(N188=""),"",VLOOKUP(N188,Marks,64,0)),"")</f>
        <v>C</v>
      </c>
      <c r="P195" s="237" t="str">
        <f>IFERROR(IF(AND(N188=""),"",VLOOKUP(N188,Marks,62,0)),"")</f>
        <v>P</v>
      </c>
      <c r="Q195" s="1005"/>
      <c r="R195" s="341" t="str">
        <f>IF('Master sheet'!$D$11="Hindi","गणित","Maths")</f>
        <v>गणित</v>
      </c>
      <c r="S195" s="396">
        <f>IFERROR(IF(AND(AD188=""),"",VLOOKUP(AD188,Marks,47,0)),"")</f>
        <v>9</v>
      </c>
      <c r="T195" s="396">
        <f>IFERROR(IF(AND(AD188=""),"",VLOOKUP(AD188,Marks,48,0)),"")</f>
        <v>6</v>
      </c>
      <c r="U195" s="396">
        <f>IFERROR(IF(AND(AD188=""),"",VLOOKUP(AD188,Marks,49,0)),"")</f>
        <v>23</v>
      </c>
      <c r="V195" s="85">
        <f>IFERROR(IF(AND(AD188=""),"",VLOOKUP(AD188,Marks,50,0)),"")</f>
        <v>38</v>
      </c>
      <c r="W195" s="396">
        <f>IFERROR(IF(AND(AD188=""),"",VLOOKUP(AD188,Marks,51,0)),"")</f>
        <v>5</v>
      </c>
      <c r="X195" s="396">
        <f>IFERROR(IF(AND(AD188=""),"",VLOOKUP(AD188,Marks,52,0)),"")</f>
        <v>9</v>
      </c>
      <c r="Y195" s="85">
        <f>IFERROR(IF(AND(AD188=""),"",VLOOKUP(AD188,Marks,53,0)),"")</f>
        <v>14</v>
      </c>
      <c r="Z195" s="84">
        <f>IFERROR(IF(AND(AD188=""),"",VLOOKUP(AD188,Marks,54,0)),"")</f>
        <v>52</v>
      </c>
      <c r="AA195" s="396">
        <f>IFERROR(IF(AND(AD188=""),"",VLOOKUP(AD188,Marks,55,0)),"")</f>
        <v>41</v>
      </c>
      <c r="AB195" s="396">
        <f>IFERROR(IF(AND(AD188=""),"",VLOOKUP(AD188,Marks,56,0)),"")</f>
        <v>15</v>
      </c>
      <c r="AC195" s="85">
        <f>IFERROR(IF(AND(AD188=""),"",VLOOKUP(AD188,Marks,57,0)),"")</f>
        <v>56</v>
      </c>
      <c r="AD195" s="84">
        <f>IFERROR(IF(AND(AD188=""),"",VLOOKUP(AD188,Marks,58,0)),"")</f>
        <v>108</v>
      </c>
      <c r="AE195" s="95" t="str">
        <f>IFERROR(IF(AND(AD188=""),"",VLOOKUP(AD188,Marks,64,0)),"")</f>
        <v>C</v>
      </c>
      <c r="AF195" s="237" t="str">
        <f>IFERROR(IF(AND(AD188=""),"",VLOOKUP(AD188,Marks,62,0)),"")</f>
        <v>P</v>
      </c>
    </row>
    <row r="196" spans="1:32" s="55" customFormat="1" ht="21" customHeight="1">
      <c r="A196" s="114">
        <f>IF(N188="","",A195+1)</f>
        <v>16</v>
      </c>
      <c r="B196" s="346" t="str">
        <f>IF('Master sheet'!$D$11="Hindi","पर्यावरण अध्ययन","EVS")</f>
        <v>पर्यावरण अध्ययन</v>
      </c>
      <c r="C196" s="396">
        <f>IFERROR(IF(AND(N188=""),"",VLOOKUP(N188,Marks,65,0)),"")</f>
        <v>9</v>
      </c>
      <c r="D196" s="396">
        <f>IFERROR(IF(AND(N188=""),"",VLOOKUP(N188,Marks,66,0)),"")</f>
        <v>7</v>
      </c>
      <c r="E196" s="396">
        <f>IFERROR(IF(AND(N188=""),"",VLOOKUP(N188,Marks,67,0)),"")</f>
        <v>28</v>
      </c>
      <c r="F196" s="85">
        <f>IFERROR(IF(AND(N188=""),"",VLOOKUP(N188,Marks,68,0)),"")</f>
        <v>44</v>
      </c>
      <c r="G196" s="396">
        <f>IFERROR(IF(AND(N188=""),"",VLOOKUP(N188,Marks,69,0)),"")</f>
        <v>4</v>
      </c>
      <c r="H196" s="396">
        <f>IFERROR(IF(AND(N188=""),"",VLOOKUP(N188,Marks,70,0)),"")</f>
        <v>11</v>
      </c>
      <c r="I196" s="85">
        <f>IFERROR(IF(AND(N188=""),"",VLOOKUP(N188,Marks,71,0)),"")</f>
        <v>15</v>
      </c>
      <c r="J196" s="84">
        <f>IFERROR(IF(AND(N188=""),"",VLOOKUP(N188,Marks,72,0)),"")</f>
        <v>59</v>
      </c>
      <c r="K196" s="396">
        <f>IFERROR(IF(AND(N188=""),"",VLOOKUP(N188,Marks,73,0)),"")</f>
        <v>47</v>
      </c>
      <c r="L196" s="396">
        <f>IFERROR(IF(AND(N188=""),"",VLOOKUP(N188,Marks,74,0)),"")</f>
        <v>16</v>
      </c>
      <c r="M196" s="85">
        <f>IFERROR(IF(AND(N188=""),"",VLOOKUP(N188,Marks,75,0)),"")</f>
        <v>63</v>
      </c>
      <c r="N196" s="84">
        <f>IFERROR(IF(AND(N188=""),"",VLOOKUP(N188,Marks,76,0)),"")</f>
        <v>122</v>
      </c>
      <c r="O196" s="95" t="str">
        <f>IFERROR(IF(AND(N188=""),"",VLOOKUP(N188,Marks,82,0)),"")</f>
        <v>C</v>
      </c>
      <c r="P196" s="237" t="str">
        <f>IFERROR(IF(AND(N188=""),"",VLOOKUP(N188,Marks,80,0)),"")</f>
        <v>P</v>
      </c>
      <c r="Q196" s="1005"/>
      <c r="R196" s="346" t="str">
        <f>IF('Master sheet'!$D$11="Hindi","पर्यावरण अध्ययन","EVS")</f>
        <v>पर्यावरण अध्ययन</v>
      </c>
      <c r="S196" s="396">
        <f>IFERROR(IF(AND(AD188=""),"",VLOOKUP(AD188,Marks,65,0)),"")</f>
        <v>9</v>
      </c>
      <c r="T196" s="396">
        <f>IFERROR(IF(AND(AD188=""),"",VLOOKUP(AD188,Marks,66,0)),"")</f>
        <v>7</v>
      </c>
      <c r="U196" s="396">
        <f>IFERROR(IF(AND(AD188=""),"",VLOOKUP(AD188,Marks,67,0)),"")</f>
        <v>27</v>
      </c>
      <c r="V196" s="85">
        <f>IFERROR(IF(AND(AD188=""),"",VLOOKUP(AD188,Marks,68,0)),"")</f>
        <v>43</v>
      </c>
      <c r="W196" s="396">
        <f>IFERROR(IF(AND(AD188=""),"",VLOOKUP(AD188,Marks,69,0)),"")</f>
        <v>4</v>
      </c>
      <c r="X196" s="396">
        <f>IFERROR(IF(AND(AD188=""),"",VLOOKUP(AD188,Marks,70,0)),"")</f>
        <v>12</v>
      </c>
      <c r="Y196" s="85">
        <f>IFERROR(IF(AND(AD188=""),"",VLOOKUP(AD188,Marks,71,0)),"")</f>
        <v>16</v>
      </c>
      <c r="Z196" s="84">
        <f>IFERROR(IF(AND(AD188=""),"",VLOOKUP(AD188,Marks,72,0)),"")</f>
        <v>59</v>
      </c>
      <c r="AA196" s="396">
        <f>IFERROR(IF(AND(AD188=""),"",VLOOKUP(AD188,Marks,73,0)),"")</f>
        <v>48</v>
      </c>
      <c r="AB196" s="396">
        <f>IFERROR(IF(AND(AD188=""),"",VLOOKUP(AD188,Marks,74,0)),"")</f>
        <v>16</v>
      </c>
      <c r="AC196" s="85">
        <f>IFERROR(IF(AND(AD188=""),"",VLOOKUP(AD188,Marks,75,0)),"")</f>
        <v>64</v>
      </c>
      <c r="AD196" s="84">
        <f>IFERROR(IF(AND(AD188=""),"",VLOOKUP(AD188,Marks,76,0)),"")</f>
        <v>123</v>
      </c>
      <c r="AE196" s="95" t="str">
        <f>IFERROR(IF(AND(AD188=""),"",VLOOKUP(AD188,Marks,82,0)),"")</f>
        <v>C</v>
      </c>
      <c r="AF196" s="237" t="str">
        <f>IFERROR(IF(AND(AD188=""),"",VLOOKUP(AD188,Marks,80,0)),"")</f>
        <v>P</v>
      </c>
    </row>
    <row r="197" spans="1:32" s="55" customFormat="1" ht="25.5" customHeight="1">
      <c r="A197" s="114">
        <f>IF(N188="","",A196+1)</f>
        <v>17</v>
      </c>
      <c r="B197" s="342" t="str">
        <f>IF('Master sheet'!$D$11="Hindi","कुल योग","Total")</f>
        <v>कुल योग</v>
      </c>
      <c r="C197" s="86">
        <f>IF(AND(N188=""),"",IF(AND(C193="",C194="",C195="",C196=""),"",SUM(C193:C196)))</f>
        <v>27</v>
      </c>
      <c r="D197" s="86">
        <f>IF(AND(N188=""),"",IF(AND(D193="",D194="",D195="",D196=""),"",SUM(D193:D196)))</f>
        <v>22</v>
      </c>
      <c r="E197" s="86">
        <f>IF(AND(N188=""),"",IF(AND(E193="",E194="",E195="",E196=""),"",SUM(E193:E196)))</f>
        <v>74</v>
      </c>
      <c r="F197" s="86">
        <f>IF(AND(N188=""),"",IF(AND(F193="",F194="",F195="",F196=""),"",SUM(F193:F196)))</f>
        <v>123</v>
      </c>
      <c r="G197" s="86">
        <f>IF(AND(N188=""),"",IF(AND(G193="",G194="",G195="",G196=""),"",SUM(G193:G196)))</f>
        <v>30</v>
      </c>
      <c r="H197" s="86">
        <f>IF(AND(N188=""),"",IF(AND(H193="",H194="",H195="",H196=""),"",SUM(H193:H196)))</f>
        <v>29</v>
      </c>
      <c r="I197" s="86">
        <f>IF(AND(N188=""),"",IF(AND(I193="",I194="",I195="",I196=""),"",SUM(I193:I196)))</f>
        <v>59</v>
      </c>
      <c r="J197" s="86">
        <f>IF(AND(N188=""),"",IF(AND(J193="",J194="",J195="",J196=""),"",SUM(J193:J196)))</f>
        <v>182</v>
      </c>
      <c r="K197" s="86">
        <f>IF(AND(N188=""),"",IF(AND(K193="",K194="",K195="",K196=""),"",SUM(K193:K196)))</f>
        <v>148</v>
      </c>
      <c r="L197" s="86">
        <f>IF(AND(N188=""),"",IF(AND(L193="",L194="",L195="",L196=""),"",SUM(L193:L196)))</f>
        <v>46</v>
      </c>
      <c r="M197" s="86">
        <f>IF(AND(N188=""),"",IF(AND(M193="",M194="",M195="",M196=""),"",SUM(M193:M196)))</f>
        <v>194</v>
      </c>
      <c r="N197" s="86">
        <f>IF(AND(N188=""),"",IF(AND(N193="",N194="",N195="",N196=""),"",SUM(N193:N196)))</f>
        <v>376</v>
      </c>
      <c r="O197" s="240" t="str">
        <f>IFERROR(IF(AND(N188=""),"",VLOOKUP(N188,Marks,128,0)),"")</f>
        <v>C</v>
      </c>
      <c r="P197" s="240"/>
      <c r="Q197" s="1005"/>
      <c r="R197" s="342" t="str">
        <f>IF('Master sheet'!$D$11="Hindi","कुल योग","Total")</f>
        <v>कुल योग</v>
      </c>
      <c r="S197" s="86">
        <f>IF(AND(AD188=""),"",IF(AND(S193="",S194="",S195="",S196=""),"",SUM(S193:S196)))</f>
        <v>31</v>
      </c>
      <c r="T197" s="86">
        <f>IF(AND(AD188=""),"",IF(AND(T193="",T194="",T195="",T196=""),"",SUM(T193:T196)))</f>
        <v>25</v>
      </c>
      <c r="U197" s="86">
        <f>IF(AND(AD188=""),"",IF(AND(U193="",U194="",U195="",U196=""),"",SUM(U193:U196)))</f>
        <v>80</v>
      </c>
      <c r="V197" s="86">
        <f>IF(AND(AD188=""),"",IF(AND(V193="",V194="",V195="",V196=""),"",SUM(V193:V196)))</f>
        <v>136</v>
      </c>
      <c r="W197" s="86">
        <f>IF(AND(AD188=""),"",IF(AND(W193="",W194="",W195="",W196=""),"",SUM(W193:W196)))</f>
        <v>31</v>
      </c>
      <c r="X197" s="86">
        <f>IF(AND(AD188=""),"",IF(AND(X193="",X194="",X195="",X196=""),"",SUM(X193:X196)))</f>
        <v>26</v>
      </c>
      <c r="Y197" s="86">
        <f>IF(AND(AD188=""),"",IF(AND(Y193="",Y194="",Y195="",Y196=""),"",SUM(Y193:Y196)))</f>
        <v>57</v>
      </c>
      <c r="Z197" s="86">
        <f>IF(AND(AD188=""),"",IF(AND(Z193="",Z194="",Z195="",Z196=""),"",SUM(Z193:Z196)))</f>
        <v>193</v>
      </c>
      <c r="AA197" s="86">
        <f>IF(AND(AD188=""),"",IF(AND(AA193="",AA194="",AA195="",AA196=""),"",SUM(AA193:AA196)))</f>
        <v>151</v>
      </c>
      <c r="AB197" s="86">
        <f>IF(AND(AD188=""),"",IF(AND(AB193="",AB194="",AB195="",AB196=""),"",SUM(AB193:AB196)))</f>
        <v>45</v>
      </c>
      <c r="AC197" s="86">
        <f>IF(AND(AD188=""),"",IF(AND(AC193="",AC194="",AC195="",AC196=""),"",SUM(AC193:AC196)))</f>
        <v>196</v>
      </c>
      <c r="AD197" s="86">
        <f>IF(AND(AD188=""),"",IF(AND(AD193="",AD194="",AD195="",AD196=""),"",SUM(AD193:AD196)))</f>
        <v>389</v>
      </c>
      <c r="AE197" s="240" t="str">
        <f>IFERROR(IF(AND(AD188=""),"",VLOOKUP(AD188,Marks,128,0)),"")</f>
        <v>C</v>
      </c>
      <c r="AF197" s="240"/>
    </row>
    <row r="198" spans="1:32" s="55" customFormat="1" ht="9" customHeight="1">
      <c r="A198" s="114">
        <f>IF(N188="","",A197+1)</f>
        <v>18</v>
      </c>
      <c r="B198" s="984"/>
      <c r="C198" s="984"/>
      <c r="D198" s="984"/>
      <c r="E198" s="984"/>
      <c r="F198" s="984"/>
      <c r="G198" s="984"/>
      <c r="H198" s="984"/>
      <c r="I198" s="984"/>
      <c r="J198" s="984"/>
      <c r="K198" s="984"/>
      <c r="L198" s="984"/>
      <c r="M198" s="984"/>
      <c r="N198" s="984"/>
      <c r="O198" s="984"/>
      <c r="P198" s="984"/>
      <c r="Q198" s="1005"/>
      <c r="R198" s="984"/>
      <c r="S198" s="984"/>
      <c r="T198" s="984"/>
      <c r="U198" s="984"/>
      <c r="V198" s="984"/>
      <c r="W198" s="984"/>
      <c r="X198" s="984"/>
      <c r="Y198" s="984"/>
      <c r="Z198" s="984"/>
      <c r="AA198" s="984"/>
      <c r="AB198" s="984"/>
      <c r="AC198" s="984"/>
      <c r="AD198" s="984"/>
      <c r="AE198" s="984"/>
      <c r="AF198" s="984"/>
    </row>
    <row r="199" spans="1:32" s="55" customFormat="1" ht="18.95" customHeight="1">
      <c r="A199" s="114">
        <f>IF(N188="","",A198+1)</f>
        <v>19</v>
      </c>
      <c r="B199" s="946" t="str">
        <f>IF('Master sheet'!$D$11="Hindi","अतिरिक्त विषय ","Extra Subject")</f>
        <v xml:space="preserve">अतिरिक्त विषय </v>
      </c>
      <c r="C199" s="946"/>
      <c r="D199" s="946"/>
      <c r="E199" s="946"/>
      <c r="F199" s="946"/>
      <c r="G199" s="946"/>
      <c r="H199" s="946"/>
      <c r="I199" s="946"/>
      <c r="J199" s="946"/>
      <c r="K199" s="946"/>
      <c r="L199" s="946"/>
      <c r="M199" s="946"/>
      <c r="N199" s="946"/>
      <c r="O199" s="946"/>
      <c r="P199" s="946"/>
      <c r="Q199" s="1005"/>
      <c r="R199" s="946" t="str">
        <f>IF('Master sheet'!$D$11="Hindi","अतिरिक्त विषय ","Extra Subject")</f>
        <v xml:space="preserve">अतिरिक्त विषय </v>
      </c>
      <c r="S199" s="946"/>
      <c r="T199" s="946"/>
      <c r="U199" s="946"/>
      <c r="V199" s="946"/>
      <c r="W199" s="946"/>
      <c r="X199" s="946"/>
      <c r="Y199" s="946"/>
      <c r="Z199" s="946"/>
      <c r="AA199" s="946"/>
      <c r="AB199" s="946"/>
      <c r="AC199" s="946"/>
      <c r="AD199" s="946"/>
      <c r="AE199" s="946"/>
      <c r="AF199" s="946"/>
    </row>
    <row r="200" spans="1:32" s="55" customFormat="1" ht="18.95" customHeight="1">
      <c r="A200" s="114">
        <f>IF(N188="","",A199+1)</f>
        <v>20</v>
      </c>
      <c r="B200" s="403" t="str">
        <f>IF('Master sheet'!$D$11="Hindi","विषय","Subject")</f>
        <v>विषय</v>
      </c>
      <c r="C200" s="947" t="str">
        <f>IF('Master sheet'!$D$11="Hindi","पूर्णांक","M.M.")</f>
        <v>पूर्णांक</v>
      </c>
      <c r="D200" s="948"/>
      <c r="E200" s="947" t="str">
        <f>IF('Master sheet'!$D$11="Hindi","प्राप्तांक","Ob.M.")</f>
        <v>प्राप्तांक</v>
      </c>
      <c r="F200" s="948"/>
      <c r="G200" s="947" t="str">
        <f>IF('Master sheet'!$D$11="Hindi","ग्रेड","Grade")</f>
        <v>ग्रेड</v>
      </c>
      <c r="H200" s="948"/>
      <c r="I200" s="947" t="str">
        <f>IF('Master sheet'!$D$11="Hindi","विषय","Subject")</f>
        <v>विषय</v>
      </c>
      <c r="J200" s="948"/>
      <c r="K200" s="947" t="str">
        <f>IF('Master sheet'!$D$11="Hindi","पूर्णांक","M.M.")</f>
        <v>पूर्णांक</v>
      </c>
      <c r="L200" s="948"/>
      <c r="M200" s="947" t="str">
        <f>IF('Master sheet'!$D$11="Hindi","प्राप्तांक","Ob.M.")</f>
        <v>प्राप्तांक</v>
      </c>
      <c r="N200" s="948"/>
      <c r="O200" s="947" t="str">
        <f>IF('Master sheet'!$D$11="Hindi","ग्रेड","Grade")</f>
        <v>ग्रेड</v>
      </c>
      <c r="P200" s="948"/>
      <c r="Q200" s="1005"/>
      <c r="R200" s="403" t="str">
        <f>IF('Master sheet'!$D$11="Hindi","विषय","Subject")</f>
        <v>विषय</v>
      </c>
      <c r="S200" s="947" t="str">
        <f>IF('Master sheet'!$D$11="Hindi","पूर्णांक","M.M.")</f>
        <v>पूर्णांक</v>
      </c>
      <c r="T200" s="948"/>
      <c r="U200" s="947" t="str">
        <f>IF('Master sheet'!$D$11="Hindi","प्राप्तांक","Ob.M.")</f>
        <v>प्राप्तांक</v>
      </c>
      <c r="V200" s="948"/>
      <c r="W200" s="947" t="str">
        <f>IF('Master sheet'!$D$11="Hindi","ग्रेड","Grade")</f>
        <v>ग्रेड</v>
      </c>
      <c r="X200" s="948"/>
      <c r="Y200" s="947" t="str">
        <f>IF('Master sheet'!$D$11="Hindi","विषय","Subject")</f>
        <v>विषय</v>
      </c>
      <c r="Z200" s="948"/>
      <c r="AA200" s="947" t="str">
        <f>IF('Master sheet'!$D$11="Hindi","पूर्णांक","M.M.")</f>
        <v>पूर्णांक</v>
      </c>
      <c r="AB200" s="948"/>
      <c r="AC200" s="947" t="str">
        <f>IF('Master sheet'!$D$11="Hindi","प्राप्तांक","Ob.M.")</f>
        <v>प्राप्तांक</v>
      </c>
      <c r="AD200" s="948"/>
      <c r="AE200" s="947" t="str">
        <f>IF('Master sheet'!$D$11="Hindi","ग्रेड","Grade")</f>
        <v>ग्रेड</v>
      </c>
      <c r="AF200" s="948"/>
    </row>
    <row r="201" spans="1:32" s="55" customFormat="1" ht="22.5" customHeight="1">
      <c r="A201" s="114">
        <f>IF(N188="","",A200+1)</f>
        <v>21</v>
      </c>
      <c r="B201" s="342" t="str">
        <f>IF(AND(N188=""),"",'Result Sheet'!$DJ$4)</f>
        <v/>
      </c>
      <c r="C201" s="965">
        <f>IF(AND(N188=""),"",'Result Sheet'!$DL$7)</f>
        <v>100</v>
      </c>
      <c r="D201" s="965"/>
      <c r="E201" s="944" t="str">
        <f>IFERROR(IF(AND(N188=""),"",VLOOKUP(N188,Marks,115,0)),"")</f>
        <v/>
      </c>
      <c r="F201" s="944"/>
      <c r="G201" s="945" t="str">
        <f>IFERROR(IF(AND(N188=""),"",VLOOKUP(N188,Marks,116,0)),"")</f>
        <v/>
      </c>
      <c r="H201" s="945"/>
      <c r="I201" s="965" t="str">
        <f>IF(AND(N188=""),"",'Result Sheet'!$DN$4)</f>
        <v/>
      </c>
      <c r="J201" s="965"/>
      <c r="K201" s="965">
        <f>IF(AND(N188=""),"",'Result Sheet'!$DP$7)</f>
        <v>100</v>
      </c>
      <c r="L201" s="965"/>
      <c r="M201" s="944" t="str">
        <f>IFERROR(IF(AND(N188=""),"",VLOOKUP(N188,Marks,119,0)),"")</f>
        <v/>
      </c>
      <c r="N201" s="944"/>
      <c r="O201" s="945" t="str">
        <f>IFERROR(IF(AND(N188=""),"",VLOOKUP(N188,Marks,120,0)),"")</f>
        <v/>
      </c>
      <c r="P201" s="945"/>
      <c r="Q201" s="1005"/>
      <c r="R201" s="342" t="str">
        <f>IF(AND(AD188=""),"",'Result Sheet'!$DJ$4)</f>
        <v/>
      </c>
      <c r="S201" s="965">
        <f>IF(AND(AD188=""),"",'Result Sheet'!$DL$7)</f>
        <v>100</v>
      </c>
      <c r="T201" s="965"/>
      <c r="U201" s="944" t="str">
        <f>IFERROR(IF(AND(AD188=""),"",VLOOKUP(AD188,Marks,115,0)),"")</f>
        <v/>
      </c>
      <c r="V201" s="944"/>
      <c r="W201" s="945" t="str">
        <f>IFERROR(IF(AND(AD188=""),"",VLOOKUP(AD188,Marks,116,0)),"")</f>
        <v/>
      </c>
      <c r="X201" s="945"/>
      <c r="Y201" s="965" t="str">
        <f>IF(AND(AD188=""),"",'Result Sheet'!$DN$4)</f>
        <v/>
      </c>
      <c r="Z201" s="965"/>
      <c r="AA201" s="965">
        <f>IF(AND(AD188=""),"",'Result Sheet'!$DP$7)</f>
        <v>100</v>
      </c>
      <c r="AB201" s="965"/>
      <c r="AC201" s="944" t="str">
        <f>IFERROR(IF(AND(AD188=""),"",VLOOKUP(AD188,Marks,119,0)),"")</f>
        <v/>
      </c>
      <c r="AD201" s="944"/>
      <c r="AE201" s="945" t="str">
        <f>IFERROR(IF(AND(AD188=""),"",VLOOKUP(AD188,Marks,120,0)),"")</f>
        <v/>
      </c>
      <c r="AF201" s="945"/>
    </row>
    <row r="202" spans="1:32" s="55" customFormat="1" ht="22.5" customHeight="1">
      <c r="A202" s="114">
        <f>IF(N188="","",A201+1)</f>
        <v>22</v>
      </c>
      <c r="B202" s="949" t="str">
        <f>IF('Master sheet'!$D$11="Hindi","विषय","Subject")</f>
        <v>विषय</v>
      </c>
      <c r="C202" s="949"/>
      <c r="D202" s="950" t="str">
        <f>IF('Master sheet'!$D$11="Hindi","प्राप्तांक","Marks ")</f>
        <v>प्राप्तांक</v>
      </c>
      <c r="E202" s="951"/>
      <c r="F202" s="344" t="str">
        <f>IF('Master sheet'!$D$11="Hindi","ग्रेड","Grade")</f>
        <v>ग्रेड</v>
      </c>
      <c r="G202" s="949" t="str">
        <f>IF('Master sheet'!$D$11="Hindi","विषय","Subject")</f>
        <v>विषय</v>
      </c>
      <c r="H202" s="949"/>
      <c r="I202" s="950" t="str">
        <f>IF('Master sheet'!$D$11="Hindi","प्राप्तांक","Marks")</f>
        <v>प्राप्तांक</v>
      </c>
      <c r="J202" s="951"/>
      <c r="K202" s="344" t="str">
        <f>IF('Master sheet'!$D$11="Hindi","ग्रेड","Grade")</f>
        <v>ग्रेड</v>
      </c>
      <c r="L202" s="949" t="str">
        <f>IF('Master sheet'!$D$11="Hindi","विषय","Subject")</f>
        <v>विषय</v>
      </c>
      <c r="M202" s="949"/>
      <c r="N202" s="950" t="str">
        <f>IF('Master sheet'!$D$11="Hindi","प्राप्तांक","Marks")</f>
        <v>प्राप्तांक</v>
      </c>
      <c r="O202" s="951"/>
      <c r="P202" s="412" t="str">
        <f>IF('Master sheet'!$D$11="Hindi","ग्रेड","Grade")</f>
        <v>ग्रेड</v>
      </c>
      <c r="Q202" s="1005"/>
      <c r="R202" s="949" t="str">
        <f>IF('Master sheet'!$D$11="Hindi","विषय","Subject")</f>
        <v>विषय</v>
      </c>
      <c r="S202" s="949"/>
      <c r="T202" s="950" t="str">
        <f>IF('Master sheet'!$D$11="Hindi","प्राप्तांक","Marks ")</f>
        <v>प्राप्तांक</v>
      </c>
      <c r="U202" s="951"/>
      <c r="V202" s="344" t="str">
        <f>IF('Master sheet'!$D$11="Hindi","ग्रेड","Grade")</f>
        <v>ग्रेड</v>
      </c>
      <c r="W202" s="949" t="str">
        <f>IF('Master sheet'!$D$11="Hindi","विषय","Subject")</f>
        <v>विषय</v>
      </c>
      <c r="X202" s="949"/>
      <c r="Y202" s="950" t="str">
        <f>IF('Master sheet'!$D$11="Hindi","प्राप्तांक","Marks")</f>
        <v>प्राप्तांक</v>
      </c>
      <c r="Z202" s="951"/>
      <c r="AA202" s="344" t="str">
        <f>IF('Master sheet'!$D$11="Hindi","ग्रेड","Grade")</f>
        <v>ग्रेड</v>
      </c>
      <c r="AB202" s="949" t="str">
        <f>IF('Master sheet'!$D$11="Hindi","विषय","Subject")</f>
        <v>विषय</v>
      </c>
      <c r="AC202" s="949"/>
      <c r="AD202" s="950" t="str">
        <f>IF('Master sheet'!$D$11="Hindi","प्राप्तांक","Marks")</f>
        <v>प्राप्तांक</v>
      </c>
      <c r="AE202" s="951"/>
      <c r="AF202" s="412" t="str">
        <f>IF('Master sheet'!$D$11="Hindi","ग्रेड","Grade")</f>
        <v>ग्रेड</v>
      </c>
    </row>
    <row r="203" spans="1:32" s="55" customFormat="1" ht="21.75" customHeight="1">
      <c r="A203" s="114">
        <f>IF(N188="","",A202+1)</f>
        <v>23</v>
      </c>
      <c r="B203" s="952" t="str">
        <f>IF('Master sheet'!$D$11="Hindi","कार्यानुभव","WORK EXP.")</f>
        <v>कार्यानुभव</v>
      </c>
      <c r="C203" s="953"/>
      <c r="D203" s="953"/>
      <c r="E203" s="85">
        <f>IFERROR(IF(AND(N188=""),"",VLOOKUP(N188,Marks,88,0)),"")</f>
        <v>81</v>
      </c>
      <c r="F203" s="95" t="str">
        <f>IFERROR(IF(AND(N188=""),"",VLOOKUP(N188,Marks,92,0)),"")</f>
        <v>A</v>
      </c>
      <c r="G203" s="952" t="str">
        <f>IF('Master sheet'!$D$11="Hindi","कला शिक्षा","ART EDU.")</f>
        <v>कला शिक्षा</v>
      </c>
      <c r="H203" s="953"/>
      <c r="I203" s="953"/>
      <c r="J203" s="85">
        <f>IFERROR(IF(AND(N188=""),"",VLOOKUP(N188,Marks,98,0)),"")</f>
        <v>77</v>
      </c>
      <c r="K203" s="95" t="str">
        <f>IFERROR(IF(AND(N188=""),"",VLOOKUP(N188,Marks,102,0)),"")</f>
        <v>A</v>
      </c>
      <c r="L203" s="954" t="str">
        <f>IF('Master sheet'!$D$11="Hindi","स्वा. एवं शा. शिक्षा","HE.&amp;PH. EDU.")</f>
        <v>स्वा. एवं शा. शिक्षा</v>
      </c>
      <c r="M203" s="955"/>
      <c r="N203" s="955"/>
      <c r="O203" s="85">
        <f>IFERROR(IF(AND(N188=""),"",VLOOKUP(N188,Marks,108,0)),"")</f>
        <v>82</v>
      </c>
      <c r="P203" s="95" t="str">
        <f>IFERROR(IF(AND(N188=""),"",VLOOKUP(N188,Marks,112,0)),"")</f>
        <v>A</v>
      </c>
      <c r="Q203" s="1005"/>
      <c r="R203" s="952" t="str">
        <f>IF('Master sheet'!$D$11="Hindi","कार्यानुभव","WORK EXP.")</f>
        <v>कार्यानुभव</v>
      </c>
      <c r="S203" s="953"/>
      <c r="T203" s="953"/>
      <c r="U203" s="85">
        <f>IFERROR(IF(AND(AD188=""),"",VLOOKUP(AD188,Marks,88,0)),"")</f>
        <v>79</v>
      </c>
      <c r="V203" s="95" t="str">
        <f>IFERROR(IF(AND(AD188=""),"",VLOOKUP(AD188,Marks,92,0)),"")</f>
        <v>A</v>
      </c>
      <c r="W203" s="952" t="str">
        <f>IF('Master sheet'!$D$11="Hindi","कला शिक्षा","ART EDU.")</f>
        <v>कला शिक्षा</v>
      </c>
      <c r="X203" s="953"/>
      <c r="Y203" s="953"/>
      <c r="Z203" s="85">
        <f>IFERROR(IF(AND(AD188=""),"",VLOOKUP(AD188,Marks,98,0)),"")</f>
        <v>78</v>
      </c>
      <c r="AA203" s="95" t="str">
        <f>IFERROR(IF(AND(AD188=""),"",VLOOKUP(AD188,Marks,102,0)),"")</f>
        <v>A</v>
      </c>
      <c r="AB203" s="954" t="str">
        <f>IF('Master sheet'!$D$11="Hindi","स्वा. एवं शा. शिक्षा","HE.&amp;PH. EDU.")</f>
        <v>स्वा. एवं शा. शिक्षा</v>
      </c>
      <c r="AC203" s="955"/>
      <c r="AD203" s="955"/>
      <c r="AE203" s="85">
        <f>IFERROR(IF(AND(AD188=""),"",VLOOKUP(AD188,Marks,108,0)),"")</f>
        <v>83</v>
      </c>
      <c r="AF203" s="95" t="str">
        <f>IFERROR(IF(AND(AD188=""),"",VLOOKUP(AD188,Marks,112,0)),"")</f>
        <v>A</v>
      </c>
    </row>
    <row r="204" spans="1:32" s="55" customFormat="1" ht="21" customHeight="1">
      <c r="A204" s="114">
        <f>IF(N188="","",A203+1)</f>
        <v>24</v>
      </c>
      <c r="B204" s="956" t="str">
        <f>IF('Master sheet'!$D$11="Hindi","कुल कार्य दिवस :-","Total Meeting :-")</f>
        <v>कुल कार्य दिवस :-</v>
      </c>
      <c r="C204" s="956"/>
      <c r="D204" s="956"/>
      <c r="E204" s="957">
        <f>IFERROR(IF(AND(N188=""),"",VLOOKUP(N188,Marks,126,0)),"")</f>
        <v>220</v>
      </c>
      <c r="F204" s="957"/>
      <c r="G204" s="957"/>
      <c r="H204" s="957"/>
      <c r="I204" s="956" t="str">
        <f>IF('Master sheet'!$D$11="Hindi","कुल उपस्थिति :-","Total Attendance :-")</f>
        <v>कुल उपस्थिति :-</v>
      </c>
      <c r="J204" s="956"/>
      <c r="K204" s="956"/>
      <c r="L204" s="956"/>
      <c r="M204" s="958">
        <f>IFERROR(IF(AND(N188=""),"",VLOOKUP(N188,Marks,127,0)),"")</f>
        <v>204</v>
      </c>
      <c r="N204" s="958"/>
      <c r="O204" s="958"/>
      <c r="P204" s="958"/>
      <c r="Q204" s="1005"/>
      <c r="R204" s="956" t="str">
        <f>IF('Master sheet'!$D$11="Hindi","कुल कार्य दिवस :-","Total Meeting :-")</f>
        <v>कुल कार्य दिवस :-</v>
      </c>
      <c r="S204" s="956"/>
      <c r="T204" s="956"/>
      <c r="U204" s="957">
        <f>IFERROR(IF(AND(AD188=""),"",VLOOKUP(AD188,Marks,126,0)),"")</f>
        <v>220</v>
      </c>
      <c r="V204" s="957"/>
      <c r="W204" s="957"/>
      <c r="X204" s="957"/>
      <c r="Y204" s="956" t="str">
        <f>IF('Master sheet'!$D$11="Hindi","कुल उपस्थिति :-","Total Attendance :-")</f>
        <v>कुल उपस्थिति :-</v>
      </c>
      <c r="Z204" s="956"/>
      <c r="AA204" s="956"/>
      <c r="AB204" s="956"/>
      <c r="AC204" s="958">
        <f>IFERROR(IF(AND(AD188=""),"",VLOOKUP(AD188,Marks,127,0)),"")</f>
        <v>206</v>
      </c>
      <c r="AD204" s="958"/>
      <c r="AE204" s="958"/>
      <c r="AF204" s="958"/>
    </row>
    <row r="205" spans="1:32" s="55" customFormat="1" ht="21" customHeight="1">
      <c r="A205" s="114">
        <f>IF(N188="","",A204+1)</f>
        <v>25</v>
      </c>
      <c r="B205" s="956" t="str">
        <f>IF('Master sheet'!$D$11="Hindi","परिणाम :-","Result :-")</f>
        <v>परिणाम :-</v>
      </c>
      <c r="C205" s="956"/>
      <c r="D205" s="956"/>
      <c r="E205" s="959" t="str">
        <f>IFERROR(IF(AND(N188=""),"",VLOOKUP(N188,Marks,125,0)),"")</f>
        <v>Promoted</v>
      </c>
      <c r="F205" s="959"/>
      <c r="G205" s="959"/>
      <c r="H205" s="959"/>
      <c r="I205" s="956" t="str">
        <f>IF('Master sheet'!$D$11="Hindi","परिणाम प्रतिशत में :-","Result in Percentage :-")</f>
        <v>परिणाम प्रतिशत में :-</v>
      </c>
      <c r="J205" s="956"/>
      <c r="K205" s="956"/>
      <c r="L205" s="956"/>
      <c r="M205" s="960">
        <f>IFERROR(IF(AND(N188=""),"",VLOOKUP(N188,Marks,122,0)),"")</f>
        <v>53.714285714285715</v>
      </c>
      <c r="N205" s="960"/>
      <c r="O205" s="960"/>
      <c r="P205" s="960"/>
      <c r="Q205" s="1005"/>
      <c r="R205" s="956" t="str">
        <f>IF('Master sheet'!$D$11="Hindi","परिणाम :-","Result :-")</f>
        <v>परिणाम :-</v>
      </c>
      <c r="S205" s="956"/>
      <c r="T205" s="956"/>
      <c r="U205" s="959" t="str">
        <f>IFERROR(IF(AND(AD188=""),"",VLOOKUP(AD188,Marks,125,0)),"")</f>
        <v>Promoted</v>
      </c>
      <c r="V205" s="959"/>
      <c r="W205" s="959"/>
      <c r="X205" s="959"/>
      <c r="Y205" s="956" t="str">
        <f>IF('Master sheet'!$D$11="Hindi","परिणाम प्रतिशत में :-","Result in Percentage :-")</f>
        <v>परिणाम प्रतिशत में :-</v>
      </c>
      <c r="Z205" s="956"/>
      <c r="AA205" s="956"/>
      <c r="AB205" s="956"/>
      <c r="AC205" s="960">
        <f>IFERROR(IF(AND(AD188=""),"",VLOOKUP(AD188,Marks,122,0)),"")</f>
        <v>55.571428571428569</v>
      </c>
      <c r="AD205" s="960"/>
      <c r="AE205" s="960"/>
      <c r="AF205" s="960"/>
    </row>
    <row r="206" spans="1:32" s="55" customFormat="1" ht="21" customHeight="1">
      <c r="A206" s="114">
        <f>IF(N188="","",A205+1)</f>
        <v>26</v>
      </c>
      <c r="B206" s="956" t="str">
        <f>IF('Master sheet'!$D$11="Hindi","श्रेणी / ग्रेड :-","Division / Grade :-")</f>
        <v>श्रेणी / ग्रेड :-</v>
      </c>
      <c r="C206" s="956"/>
      <c r="D206" s="956"/>
      <c r="E206" s="238" t="str">
        <f>IFERROR(IF(AND(N188=""),"",VLOOKUP(N188,Marks,123,0)),"")</f>
        <v>II</v>
      </c>
      <c r="F206" s="239" t="s">
        <v>130</v>
      </c>
      <c r="G206" s="961" t="str">
        <f>IFERROR(IF(AND(N188=""),"",VLOOKUP(N188,Marks,128,0)),"")</f>
        <v>C</v>
      </c>
      <c r="H206" s="961"/>
      <c r="I206" s="956" t="str">
        <f>IF('Master sheet'!$D$11="Hindi","कक्षा में स्थान :-","Position in the Class :-")</f>
        <v>कक्षा में स्थान :-</v>
      </c>
      <c r="J206" s="956"/>
      <c r="K206" s="956"/>
      <c r="L206" s="956"/>
      <c r="M206" s="962">
        <f>IFERROR(IF(AND(N188=""),"",VLOOKUP(N188,Marks,124,0)),"")</f>
        <v>26.000000000000298</v>
      </c>
      <c r="N206" s="962"/>
      <c r="O206" s="962"/>
      <c r="P206" s="962"/>
      <c r="Q206" s="1005"/>
      <c r="R206" s="956" t="str">
        <f>IF('Master sheet'!$D$11="Hindi","श्रेणी / ग्रेड :-","Division / Grade :-")</f>
        <v>श्रेणी / ग्रेड :-</v>
      </c>
      <c r="S206" s="956"/>
      <c r="T206" s="956"/>
      <c r="U206" s="238" t="str">
        <f>IFERROR(IF(AND(AD188=""),"",VLOOKUP(AD188,Marks,123,0)),"")</f>
        <v>II</v>
      </c>
      <c r="V206" s="239" t="s">
        <v>130</v>
      </c>
      <c r="W206" s="961" t="str">
        <f>IFERROR(IF(AND(AD188=""),"",VLOOKUP(AD188,Marks,128,0)),"")</f>
        <v>C</v>
      </c>
      <c r="X206" s="961"/>
      <c r="Y206" s="956" t="str">
        <f>IF('Master sheet'!$D$11="Hindi","कक्षा में स्थान :-","Position in the Class :-")</f>
        <v>कक्षा में स्थान :-</v>
      </c>
      <c r="Z206" s="956"/>
      <c r="AA206" s="956"/>
      <c r="AB206" s="956"/>
      <c r="AC206" s="962">
        <f>IFERROR(IF(AND(AD188=""),"",VLOOKUP(AD188,Marks,124,0)),"")</f>
        <v>21.000000000000298</v>
      </c>
      <c r="AD206" s="962"/>
      <c r="AE206" s="962"/>
      <c r="AF206" s="962"/>
    </row>
    <row r="207" spans="1:32" s="55" customFormat="1" ht="21" customHeight="1">
      <c r="A207" s="114">
        <f>IF(N188="","",A206+1)</f>
        <v>27</v>
      </c>
      <c r="B207" s="963" t="str">
        <f>IF('Master sheet'!$D$11="Hindi","परीक्षा परिणाम घोषणा दिनांक :-","Result Declaration Date :-")</f>
        <v>परीक्षा परिणाम घोषणा दिनांक :-</v>
      </c>
      <c r="C207" s="963"/>
      <c r="D207" s="963"/>
      <c r="E207" s="964">
        <f>IFERROR(IF(AND(N188=""),"",'Master sheet'!$D$10),"")</f>
        <v>45419</v>
      </c>
      <c r="F207" s="964"/>
      <c r="G207" s="964"/>
      <c r="H207" s="409"/>
      <c r="I207" s="87"/>
      <c r="J207" s="87"/>
      <c r="K207" s="56"/>
      <c r="L207" s="87"/>
      <c r="M207" s="87"/>
      <c r="N207" s="87"/>
      <c r="O207" s="87"/>
      <c r="P207" s="87"/>
      <c r="Q207" s="1005"/>
      <c r="R207" s="963" t="str">
        <f>IF('Master sheet'!$D$11="Hindi","परीक्षा परिणाम घोषणा दिनांक :-","Result Declaration Date :-")</f>
        <v>परीक्षा परिणाम घोषणा दिनांक :-</v>
      </c>
      <c r="S207" s="963"/>
      <c r="T207" s="963"/>
      <c r="U207" s="964">
        <f>IFERROR(IF(AND(AD188=""),"",'Master sheet'!$D$10),"")</f>
        <v>45419</v>
      </c>
      <c r="V207" s="964"/>
      <c r="W207" s="964"/>
      <c r="X207" s="409"/>
      <c r="Y207" s="87"/>
      <c r="Z207" s="87"/>
      <c r="AA207" s="56"/>
      <c r="AB207" s="87"/>
      <c r="AC207" s="87"/>
      <c r="AD207" s="87"/>
      <c r="AE207" s="87"/>
      <c r="AF207" s="87"/>
    </row>
    <row r="208" spans="1:32" s="55" customFormat="1" ht="39" customHeight="1">
      <c r="A208" s="114">
        <f>IF(N188="","",A207+1)</f>
        <v>28</v>
      </c>
      <c r="B208" s="975" t="str">
        <f>IF(AND(N188=""),"",IF(AND(C185=3),CONCATENATE("( ",UPPER('Master sheet'!$H$10)," )"),IF(AND(C185=4),CONCATENATE("( ",UPPER('Master sheet'!$H$18)," )"),"")))</f>
        <v>( ABHIMANYU SINGH )</v>
      </c>
      <c r="C208" s="975"/>
      <c r="D208" s="975"/>
      <c r="E208" s="975"/>
      <c r="F208" s="976" t="str">
        <f>IF(AND(N188=""),"",CONCATENATE("(",'Master sheet'!$D$14," )"))</f>
        <v>(Suresh Chand )</v>
      </c>
      <c r="G208" s="976"/>
      <c r="H208" s="976"/>
      <c r="I208" s="976"/>
      <c r="J208" s="976"/>
      <c r="K208" s="976" t="str">
        <f>IF(AND(N188=""),"",CONCATENATE("(",'Master sheet'!$D$12," )"))</f>
        <v>(USHA PALIYA )</v>
      </c>
      <c r="L208" s="976"/>
      <c r="M208" s="976"/>
      <c r="N208" s="976"/>
      <c r="O208" s="976"/>
      <c r="P208" s="976"/>
      <c r="Q208" s="1005"/>
      <c r="R208" s="975" t="str">
        <f>IF(AND(AD188=""),"",IF(AND(S185=3),CONCATENATE("( ",UPPER('Master sheet'!$H$10)," )"),IF(AND(S185=4),CONCATENATE("( ",UPPER('Master sheet'!$H$18)," )"),"")))</f>
        <v>( ABHIMANYU SINGH )</v>
      </c>
      <c r="S208" s="975"/>
      <c r="T208" s="975"/>
      <c r="U208" s="975"/>
      <c r="V208" s="976" t="str">
        <f>IF(AND(AD188=""),"",CONCATENATE("(",'Master sheet'!$D$14," )"))</f>
        <v>(Suresh Chand )</v>
      </c>
      <c r="W208" s="976"/>
      <c r="X208" s="976"/>
      <c r="Y208" s="976"/>
      <c r="Z208" s="976"/>
      <c r="AA208" s="976" t="str">
        <f>IF(AND(AD188=""),"",CONCATENATE("(",'Master sheet'!$D$12," )"))</f>
        <v>(USHA PALIYA )</v>
      </c>
      <c r="AB208" s="976"/>
      <c r="AC208" s="976"/>
      <c r="AD208" s="976"/>
      <c r="AE208" s="976"/>
      <c r="AF208" s="976"/>
    </row>
    <row r="209" spans="1:32" s="55" customFormat="1" ht="21" customHeight="1">
      <c r="A209" s="114">
        <f>IF(N188="","",A208+1)</f>
        <v>29</v>
      </c>
      <c r="B209" s="974" t="str">
        <f>IF('Master sheet'!$D$11="Hindi","हस्ताक्षर कक्षाध्यापक","Signature of the class teacher")</f>
        <v>हस्ताक्षर कक्षाध्यापक</v>
      </c>
      <c r="C209" s="974"/>
      <c r="D209" s="974"/>
      <c r="E209" s="974"/>
      <c r="F209" s="974" t="str">
        <f>IF('Master sheet'!$D$11="Hindi","हस्ताक्षर परीक्षा प्रभारी","Signature of the exam. Incharge")</f>
        <v>हस्ताक्षर परीक्षा प्रभारी</v>
      </c>
      <c r="G209" s="974"/>
      <c r="H209" s="974"/>
      <c r="I209" s="974"/>
      <c r="J209" s="974"/>
      <c r="K209" s="974" t="str">
        <f>IF('Master sheet'!$D$11="Hindi","हस्ताक्षर संस्था प्रधान","Head of Institute's Signature")</f>
        <v>हस्ताक्षर संस्था प्रधान</v>
      </c>
      <c r="L209" s="974"/>
      <c r="M209" s="974"/>
      <c r="N209" s="974"/>
      <c r="O209" s="974"/>
      <c r="P209" s="974"/>
      <c r="Q209" s="1005"/>
      <c r="R209" s="974" t="str">
        <f>IF('Master sheet'!$D$11="Hindi","हस्ताक्षर कक्षाध्यापक","Signature of the class teacher")</f>
        <v>हस्ताक्षर कक्षाध्यापक</v>
      </c>
      <c r="S209" s="974"/>
      <c r="T209" s="974"/>
      <c r="U209" s="974"/>
      <c r="V209" s="974" t="str">
        <f>IF('Master sheet'!$D$11="Hindi","हस्ताक्षर परीक्षा प्रभारी","Signature of the exam. Incharge")</f>
        <v>हस्ताक्षर परीक्षा प्रभारी</v>
      </c>
      <c r="W209" s="974"/>
      <c r="X209" s="974"/>
      <c r="Y209" s="974"/>
      <c r="Z209" s="974"/>
      <c r="AA209" s="974" t="str">
        <f>IF('Master sheet'!$D$11="Hindi","हस्ताक्षर संस्था प्रधान","Head of Institute's Signature")</f>
        <v>हस्ताक्षर संस्था प्रधान</v>
      </c>
      <c r="AB209" s="974"/>
      <c r="AC209" s="974"/>
      <c r="AD209" s="974"/>
      <c r="AE209" s="974"/>
      <c r="AF209" s="974"/>
    </row>
    <row r="211" spans="1:32" s="55" customFormat="1" ht="21.95" customHeight="1">
      <c r="A211" s="113">
        <f>IF(N218="","",1)</f>
        <v>1</v>
      </c>
      <c r="B211" s="966" t="str">
        <f>IF('Master sheet'!$D$11="Hindi","वार्षिक रिपोर्ट कार्ड ","Report Card")</f>
        <v xml:space="preserve">वार्षिक रिपोर्ट कार्ड </v>
      </c>
      <c r="C211" s="966"/>
      <c r="D211" s="966"/>
      <c r="E211" s="966"/>
      <c r="F211" s="966"/>
      <c r="G211" s="966"/>
      <c r="H211" s="966"/>
      <c r="I211" s="966"/>
      <c r="J211" s="966"/>
      <c r="K211" s="966"/>
      <c r="L211" s="966"/>
      <c r="M211" s="966"/>
      <c r="N211" s="966"/>
      <c r="O211" s="966"/>
      <c r="P211" s="966"/>
      <c r="Q211" s="1005" t="s">
        <v>98</v>
      </c>
      <c r="R211" s="966" t="str">
        <f>IF('Master sheet'!$D$11="Hindi","वार्षिक रिपोर्ट कार्ड ","Report Card")</f>
        <v xml:space="preserve">वार्षिक रिपोर्ट कार्ड </v>
      </c>
      <c r="S211" s="966"/>
      <c r="T211" s="966"/>
      <c r="U211" s="966"/>
      <c r="V211" s="966"/>
      <c r="W211" s="966"/>
      <c r="X211" s="966"/>
      <c r="Y211" s="966"/>
      <c r="Z211" s="966"/>
      <c r="AA211" s="966"/>
      <c r="AB211" s="966"/>
      <c r="AC211" s="966"/>
      <c r="AD211" s="966"/>
      <c r="AE211" s="966"/>
      <c r="AF211" s="966"/>
    </row>
    <row r="212" spans="1:32" s="55" customFormat="1" ht="21.95" customHeight="1">
      <c r="A212" s="114">
        <f>IF(N218="","",A211+1)</f>
        <v>2</v>
      </c>
      <c r="B212" s="967" t="str">
        <f>IF('Master sheet'!$D$11="Hindi","शिक्षा विभाग, राजस्थान सरकार","Education Department, Rajasthan Government")</f>
        <v>शिक्षा विभाग, राजस्थान सरकार</v>
      </c>
      <c r="C212" s="967"/>
      <c r="D212" s="967"/>
      <c r="E212" s="967"/>
      <c r="F212" s="967"/>
      <c r="G212" s="967"/>
      <c r="H212" s="967"/>
      <c r="I212" s="967"/>
      <c r="J212" s="967"/>
      <c r="K212" s="967"/>
      <c r="L212" s="967"/>
      <c r="M212" s="967"/>
      <c r="N212" s="967"/>
      <c r="O212" s="967"/>
      <c r="P212" s="967"/>
      <c r="Q212" s="1005"/>
      <c r="R212" s="967" t="str">
        <f>IF('Master sheet'!$D$11="Hindi","शिक्षा विभाग, राजस्थान सरकार","Education Department, Rajasthan Government")</f>
        <v>शिक्षा विभाग, राजस्थान सरकार</v>
      </c>
      <c r="S212" s="967"/>
      <c r="T212" s="967"/>
      <c r="U212" s="967"/>
      <c r="V212" s="967"/>
      <c r="W212" s="967"/>
      <c r="X212" s="967"/>
      <c r="Y212" s="967"/>
      <c r="Z212" s="967"/>
      <c r="AA212" s="967"/>
      <c r="AB212" s="967"/>
      <c r="AC212" s="967"/>
      <c r="AD212" s="967"/>
      <c r="AE212" s="967"/>
      <c r="AF212" s="967"/>
    </row>
    <row r="213" spans="1:32" s="55" customFormat="1" ht="21.95" customHeight="1">
      <c r="A213" s="114">
        <f>IF(N218="","",A212+1)</f>
        <v>3</v>
      </c>
      <c r="B213" s="1006" t="str">
        <f>IF('Master sheet'!$D$11="Hindi","विद्यालय का नाम :-","School Name :- ")</f>
        <v>विद्यालय का नाम :-</v>
      </c>
      <c r="C213" s="1006"/>
      <c r="D213" s="1006"/>
      <c r="E213" s="1007" t="str">
        <f>IF(AND(N218=""),"",IF('Master sheet'!$D$11="Hindi",'Master sheet'!$D$8,'Master sheet'!$D$7))</f>
        <v xml:space="preserve">महात्मा गाँधी राजकीय विद्यालय (अंग्रेजी माध्यम) बर, पाली </v>
      </c>
      <c r="F213" s="1007"/>
      <c r="G213" s="1007"/>
      <c r="H213" s="1007"/>
      <c r="I213" s="1007"/>
      <c r="J213" s="1007"/>
      <c r="K213" s="1007"/>
      <c r="L213" s="1007"/>
      <c r="M213" s="1007"/>
      <c r="N213" s="1007"/>
      <c r="O213" s="1007"/>
      <c r="P213" s="1007"/>
      <c r="Q213" s="1005"/>
      <c r="R213" s="1006" t="str">
        <f>IF('Master sheet'!$D$11="Hindi","विद्यालय का नाम :-","School Name :- ")</f>
        <v>विद्यालय का नाम :-</v>
      </c>
      <c r="S213" s="1006"/>
      <c r="T213" s="1006"/>
      <c r="U213" s="1007" t="str">
        <f>IF(AND(AD218=""),"",IF('Master sheet'!$D$11="Hindi",'Master sheet'!$D$8,'Master sheet'!$D$7))</f>
        <v xml:space="preserve">महात्मा गाँधी राजकीय विद्यालय (अंग्रेजी माध्यम) बर, पाली </v>
      </c>
      <c r="V213" s="1007"/>
      <c r="W213" s="1007"/>
      <c r="X213" s="1007"/>
      <c r="Y213" s="1007"/>
      <c r="Z213" s="1007"/>
      <c r="AA213" s="1007"/>
      <c r="AB213" s="1007"/>
      <c r="AC213" s="1007"/>
      <c r="AD213" s="1007"/>
      <c r="AE213" s="1007"/>
      <c r="AF213" s="1007"/>
    </row>
    <row r="214" spans="1:32" s="55" customFormat="1" ht="15.75" customHeight="1">
      <c r="A214" s="114">
        <f>IF(N218="","",A213+1)</f>
        <v>4</v>
      </c>
      <c r="B214" s="402"/>
      <c r="C214" s="402"/>
      <c r="D214" s="402"/>
      <c r="E214" s="1008" t="str">
        <f>IF(AND(N218=""),"",IF('Master sheet'!$D$11="Hindi",CONCATENATE("(विद्यालय मान्यता क्रमांक व वर्ष : ","  ",'Master sheet'!$D$6),CONCATENATE("(School Recognition Number &amp; Years : ","  ",'Master sheet'!$D$6)))</f>
        <v>(विद्यालय मान्यता क्रमांक व वर्ष :   शिक्षा/पाली/1995/2001</v>
      </c>
      <c r="F214" s="1008"/>
      <c r="G214" s="1008"/>
      <c r="H214" s="1008"/>
      <c r="I214" s="1008"/>
      <c r="J214" s="1008"/>
      <c r="K214" s="1008"/>
      <c r="L214" s="1008"/>
      <c r="M214" s="1008"/>
      <c r="N214" s="1008"/>
      <c r="O214" s="1008"/>
      <c r="P214" s="1008"/>
      <c r="Q214" s="1005"/>
      <c r="R214" s="402"/>
      <c r="S214" s="402"/>
      <c r="T214" s="402"/>
      <c r="U214" s="1008" t="str">
        <f>IF(AND(AD218=""),"",IF('Master sheet'!$D$11="Hindi",CONCATENATE("(विद्यालय मान्यता क्रमांक व वर्ष : ","  ",'Master sheet'!$D$6),CONCATENATE("(School Recognition Number &amp; Years : ","  ",'Master sheet'!$D$6)))</f>
        <v>(विद्यालय मान्यता क्रमांक व वर्ष :   शिक्षा/पाली/1995/2001</v>
      </c>
      <c r="V214" s="1008"/>
      <c r="W214" s="1008"/>
      <c r="X214" s="1008"/>
      <c r="Y214" s="1008"/>
      <c r="Z214" s="1008"/>
      <c r="AA214" s="1008"/>
      <c r="AB214" s="1008"/>
      <c r="AC214" s="1008"/>
      <c r="AD214" s="1008"/>
      <c r="AE214" s="1008"/>
      <c r="AF214" s="1008"/>
    </row>
    <row r="215" spans="1:32" s="55" customFormat="1" ht="21.95" customHeight="1">
      <c r="A215" s="114">
        <f>IF(N218="","",A214+1)</f>
        <v>5</v>
      </c>
      <c r="B215" s="399" t="str">
        <f>IF('Master sheet'!$D$11="Hindi","कक्षा  :-","CLASS :- ")</f>
        <v>कक्षा  :-</v>
      </c>
      <c r="C215" s="971">
        <f>IFERROR(IF(AND(N218=""),"",VLOOKUP(N218,Marks,2,0)),"")</f>
        <v>4</v>
      </c>
      <c r="D215" s="971"/>
      <c r="E215" s="972" t="str">
        <f>IF('Master sheet'!$D$11="Hindi","सेक्शन :-","Section :- ")</f>
        <v>सेक्शन :-</v>
      </c>
      <c r="F215" s="972"/>
      <c r="G215" s="972"/>
      <c r="H215" s="971" t="str">
        <f>IFERROR(IF(AND(N218=""),"",VLOOKUP(N218,Marks,3,0)),"")</f>
        <v>A</v>
      </c>
      <c r="I215" s="971"/>
      <c r="J215" s="973" t="str">
        <f>IF('Master sheet'!$D$11="Hindi","सत्र :- ","Session :- ")</f>
        <v xml:space="preserve">सत्र :- </v>
      </c>
      <c r="K215" s="973"/>
      <c r="L215" s="973"/>
      <c r="M215" s="973"/>
      <c r="N215" s="992" t="str">
        <f>IF(AND(N218=""),"",'Marks Entry 3rd'!$I$2)</f>
        <v xml:space="preserve"> 2023-2024</v>
      </c>
      <c r="O215" s="992"/>
      <c r="P215" s="992"/>
      <c r="Q215" s="1005"/>
      <c r="R215" s="399" t="str">
        <f>IF('Master sheet'!$D$11="Hindi","कक्षा  :-","CLASS :- ")</f>
        <v>कक्षा  :-</v>
      </c>
      <c r="S215" s="971">
        <f>IFERROR(IF(AND(AD218=""),"",VLOOKUP(AD218,Marks,2,0)),"")</f>
        <v>4</v>
      </c>
      <c r="T215" s="971"/>
      <c r="U215" s="972" t="str">
        <f>IF('Master sheet'!$D$11="Hindi","सेक्शन :-","Section :- ")</f>
        <v>सेक्शन :-</v>
      </c>
      <c r="V215" s="972"/>
      <c r="W215" s="972"/>
      <c r="X215" s="971" t="str">
        <f>IFERROR(IF(AND(AD218=""),"",VLOOKUP(AD218,Marks,3,0)),"")</f>
        <v>A</v>
      </c>
      <c r="Y215" s="971"/>
      <c r="Z215" s="973" t="str">
        <f>IF('Master sheet'!$D$11="Hindi","सत्र :- ","Session :- ")</f>
        <v xml:space="preserve">सत्र :- </v>
      </c>
      <c r="AA215" s="973"/>
      <c r="AB215" s="973"/>
      <c r="AC215" s="973"/>
      <c r="AD215" s="992" t="str">
        <f>IF(AND(AD218=""),"",'Marks Entry 3rd'!$I$2)</f>
        <v xml:space="preserve"> 2023-2024</v>
      </c>
      <c r="AE215" s="992"/>
      <c r="AF215" s="992"/>
    </row>
    <row r="216" spans="1:32" s="55" customFormat="1" ht="21.95" customHeight="1">
      <c r="A216" s="114">
        <f>IF(N218="","",A215+1)</f>
        <v>6</v>
      </c>
      <c r="B216" s="986" t="str">
        <f>IF('Master sheet'!$D$11="Hindi","विद्यार्थी का नाम :-","Student's Name :-")</f>
        <v>विद्यार्थी का नाम :-</v>
      </c>
      <c r="C216" s="986"/>
      <c r="D216" s="986"/>
      <c r="E216" s="987" t="str">
        <f>IFERROR(IF(AND(N218=""),"",VLOOKUP(N218,Marks,6,0)),"")</f>
        <v>KHUSHVEER SINGH</v>
      </c>
      <c r="F216" s="987"/>
      <c r="G216" s="987"/>
      <c r="H216" s="987"/>
      <c r="I216" s="987"/>
      <c r="J216" s="988" t="str">
        <f>IF('Master sheet'!$D$11="Hindi","प्रवेशांक :","SR. NO. :")</f>
        <v>प्रवेशांक :</v>
      </c>
      <c r="K216" s="988"/>
      <c r="L216" s="988"/>
      <c r="M216" s="988"/>
      <c r="N216" s="990">
        <f>IFERROR(IF(AND(N218=""),"",VLOOKUP(N218,Marks,5,0)),"")</f>
        <v>935</v>
      </c>
      <c r="O216" s="990"/>
      <c r="P216" s="990"/>
      <c r="Q216" s="1005"/>
      <c r="R216" s="986" t="str">
        <f>IF('Master sheet'!$D$11="Hindi","विद्यार्थी का नाम :-","Student's Name :-")</f>
        <v>विद्यार्थी का नाम :-</v>
      </c>
      <c r="S216" s="986"/>
      <c r="T216" s="986"/>
      <c r="U216" s="987" t="str">
        <f>IFERROR(IF(AND(AD218=""),"",VLOOKUP(AD218,Marks,6,0)),"")</f>
        <v>KINJAL SAINI</v>
      </c>
      <c r="V216" s="987"/>
      <c r="W216" s="987"/>
      <c r="X216" s="987"/>
      <c r="Y216" s="987"/>
      <c r="Z216" s="988" t="str">
        <f>IF('Master sheet'!$D$11="Hindi","प्रवेशांक :","SR. NO. :")</f>
        <v>प्रवेशांक :</v>
      </c>
      <c r="AA216" s="988"/>
      <c r="AB216" s="988"/>
      <c r="AC216" s="988"/>
      <c r="AD216" s="990">
        <f>IFERROR(IF(AND(AD218=""),"",VLOOKUP(AD218,Marks,5,0)),"")</f>
        <v>940</v>
      </c>
      <c r="AE216" s="990"/>
      <c r="AF216" s="990"/>
    </row>
    <row r="217" spans="1:32" s="55" customFormat="1" ht="21.95" customHeight="1">
      <c r="A217" s="114">
        <f>IF(N218="","",A216+1)</f>
        <v>7</v>
      </c>
      <c r="B217" s="986" t="str">
        <f>IF('Master sheet'!$D$11="Hindi","पिता का नाम :-","Father's Name :-")</f>
        <v>पिता का नाम :-</v>
      </c>
      <c r="C217" s="986"/>
      <c r="D217" s="986"/>
      <c r="E217" s="987" t="str">
        <f>IFERROR(IF(AND(N218=""),"",VLOOKUP(N218,Marks,7,0)),"")</f>
        <v>PUSA RAM</v>
      </c>
      <c r="F217" s="987"/>
      <c r="G217" s="987"/>
      <c r="H217" s="987"/>
      <c r="I217" s="987"/>
      <c r="J217" s="988" t="str">
        <f>IF('Master sheet'!$D$11="Hindi","जन्म तिथि :","Date of Birth :")</f>
        <v>जन्म तिथि :</v>
      </c>
      <c r="K217" s="988"/>
      <c r="L217" s="988"/>
      <c r="M217" s="988"/>
      <c r="N217" s="991" t="str">
        <f>IFERROR(IF(AND(N218=""),"",VLOOKUP(N218,Marks,4,0)),"")</f>
        <v>24-09-2015</v>
      </c>
      <c r="O217" s="991"/>
      <c r="P217" s="991"/>
      <c r="Q217" s="1005"/>
      <c r="R217" s="986" t="str">
        <f>IF('Master sheet'!$D$11="Hindi","पिता का नाम :-","Father's Name :-")</f>
        <v>पिता का नाम :-</v>
      </c>
      <c r="S217" s="986"/>
      <c r="T217" s="986"/>
      <c r="U217" s="987" t="str">
        <f>IFERROR(IF(AND(AD218=""),"",VLOOKUP(AD218,Marks,7,0)),"")</f>
        <v>DURGESH CHAND BAGRI</v>
      </c>
      <c r="V217" s="987"/>
      <c r="W217" s="987"/>
      <c r="X217" s="987"/>
      <c r="Y217" s="987"/>
      <c r="Z217" s="988" t="str">
        <f>IF('Master sheet'!$D$11="Hindi","जन्म तिथि :","Date of Birth :")</f>
        <v>जन्म तिथि :</v>
      </c>
      <c r="AA217" s="988"/>
      <c r="AB217" s="988"/>
      <c r="AC217" s="988"/>
      <c r="AD217" s="991" t="str">
        <f>IFERROR(IF(AND(AD218=""),"",VLOOKUP(AD218,Marks,4,0)),"")</f>
        <v>21-01-2016</v>
      </c>
      <c r="AE217" s="991"/>
      <c r="AF217" s="991"/>
    </row>
    <row r="218" spans="1:32" s="55" customFormat="1" ht="18" customHeight="1">
      <c r="A218" s="114">
        <f>IF(N218="","",A217+1)</f>
        <v>8</v>
      </c>
      <c r="B218" s="986" t="str">
        <f>IF('Master sheet'!$D$11="Hindi","माता का नाम :-","Mother's Name :-")</f>
        <v>माता का नाम :-</v>
      </c>
      <c r="C218" s="986"/>
      <c r="D218" s="986"/>
      <c r="E218" s="987" t="str">
        <f>IFERROR(IF(AND(N218=""),"",VLOOKUP(N218,Marks,8,0)),"")</f>
        <v>POOJA</v>
      </c>
      <c r="F218" s="987"/>
      <c r="G218" s="987"/>
      <c r="H218" s="987"/>
      <c r="I218" s="987"/>
      <c r="J218" s="988" t="str">
        <f>IF('Master sheet'!$D$11="Hindi","रोल नंबर :-","Roll No. :")</f>
        <v>रोल नंबर :-</v>
      </c>
      <c r="K218" s="988"/>
      <c r="L218" s="988"/>
      <c r="M218" s="988"/>
      <c r="N218" s="989">
        <f>IF(AD188="","",IF(AND(AD188+1&gt;$AN$7),"",AD188+1))</f>
        <v>415</v>
      </c>
      <c r="O218" s="989"/>
      <c r="P218" s="989"/>
      <c r="Q218" s="1005"/>
      <c r="R218" s="986" t="str">
        <f>IF('Master sheet'!$D$11="Hindi","माता का नाम :-","Mother's Name :-")</f>
        <v>माता का नाम :-</v>
      </c>
      <c r="S218" s="986"/>
      <c r="T218" s="986"/>
      <c r="U218" s="987" t="str">
        <f>IFERROR(IF(AND(AD218=""),"",VLOOKUP(AD218,Marks,8,0)),"")</f>
        <v>PUSHPA DEVI</v>
      </c>
      <c r="V218" s="987"/>
      <c r="W218" s="987"/>
      <c r="X218" s="987"/>
      <c r="Y218" s="987"/>
      <c r="Z218" s="988" t="str">
        <f>IF('Master sheet'!$D$11="Hindi","रोल नंबर :-","Roll No. :")</f>
        <v>रोल नंबर :-</v>
      </c>
      <c r="AA218" s="988"/>
      <c r="AB218" s="988"/>
      <c r="AC218" s="988"/>
      <c r="AD218" s="1004">
        <f>IF(N218="","",IF(AND(N218+1&gt;$AN$7),"",N218+1))</f>
        <v>416</v>
      </c>
      <c r="AE218" s="1004"/>
      <c r="AF218" s="1004"/>
    </row>
    <row r="219" spans="1:32" s="55" customFormat="1" ht="10.5" customHeight="1">
      <c r="A219" s="114">
        <f>IF(N218="","",A218+1)</f>
        <v>9</v>
      </c>
      <c r="B219" s="401"/>
      <c r="C219" s="401"/>
      <c r="D219" s="401"/>
      <c r="E219" s="398"/>
      <c r="F219" s="398"/>
      <c r="G219" s="398"/>
      <c r="H219" s="398"/>
      <c r="I219" s="398"/>
      <c r="J219" s="397"/>
      <c r="K219" s="397"/>
      <c r="L219" s="397"/>
      <c r="M219" s="397"/>
      <c r="N219" s="400"/>
      <c r="O219" s="400"/>
      <c r="P219" s="400"/>
      <c r="Q219" s="1005"/>
      <c r="R219" s="88"/>
      <c r="S219" s="88"/>
      <c r="T219" s="88"/>
      <c r="U219" s="89"/>
      <c r="V219" s="89"/>
      <c r="W219" s="89"/>
      <c r="X219" s="88"/>
      <c r="Y219" s="88"/>
      <c r="Z219" s="90"/>
      <c r="AA219" s="90"/>
      <c r="AB219" s="90"/>
      <c r="AC219" s="56"/>
      <c r="AD219" s="56"/>
      <c r="AE219" s="56"/>
      <c r="AF219" s="56"/>
    </row>
    <row r="220" spans="1:32" s="55" customFormat="1" ht="21" customHeight="1">
      <c r="A220" s="114">
        <f>IF(N218="","",A219+1)</f>
        <v>10</v>
      </c>
      <c r="B220" s="723" t="str">
        <f>IF('Master sheet'!$D$11="Hindi","विषय","Subject")</f>
        <v>विषय</v>
      </c>
      <c r="C220" s="745" t="str">
        <f>IF('Master sheet'!$D$11="Hindi","सा. परख","Test")</f>
        <v>सा. परख</v>
      </c>
      <c r="D220" s="746"/>
      <c r="E220" s="746"/>
      <c r="F220" s="746"/>
      <c r="G220" s="745" t="str">
        <f>IF('Master sheet'!$D$11="Hindi","अर्द्धवार्षिक","Half Yearly")</f>
        <v>अर्द्धवार्षिक</v>
      </c>
      <c r="H220" s="746"/>
      <c r="I220" s="747"/>
      <c r="J220" s="985" t="str">
        <f>IF('Master sheet'!$D$11="Hindi","अर्द्ध वा. तक योग","Total Till H.Y.")</f>
        <v>अर्द्ध वा. तक योग</v>
      </c>
      <c r="K220" s="745" t="str">
        <f>IF('Master sheet'!$D$11="Hindi","वार्षिक","Yearly")</f>
        <v>वार्षिक</v>
      </c>
      <c r="L220" s="746"/>
      <c r="M220" s="747"/>
      <c r="N220" s="977" t="str">
        <f>IF('Master sheet'!$D$11="Hindi","कुल विषय योग ","Subject Total")</f>
        <v xml:space="preserve">कुल विषय योग </v>
      </c>
      <c r="O220" s="978" t="str">
        <f>IF('Master sheet'!$D$11="Hindi","ग्रेड","Grade")</f>
        <v>ग्रेड</v>
      </c>
      <c r="P220" s="981" t="str">
        <f>IF('Master sheet'!$D$11="Hindi","परिणाम","Results")</f>
        <v>परिणाम</v>
      </c>
      <c r="Q220" s="1005"/>
      <c r="R220" s="723" t="str">
        <f>IF('Master sheet'!$D$11="Hindi","विषय","Subject")</f>
        <v>विषय</v>
      </c>
      <c r="S220" s="745" t="str">
        <f>IF('Master sheet'!$D$11="Hindi","सा. परख","Test")</f>
        <v>सा. परख</v>
      </c>
      <c r="T220" s="746"/>
      <c r="U220" s="746"/>
      <c r="V220" s="746"/>
      <c r="W220" s="745" t="str">
        <f>IF('Master sheet'!$D$11="Hindi","अर्द्धवार्षिक","Half Yearly")</f>
        <v>अर्द्धवार्षिक</v>
      </c>
      <c r="X220" s="746"/>
      <c r="Y220" s="747"/>
      <c r="Z220" s="985" t="str">
        <f>IF('Master sheet'!$D$11="Hindi","अर्द्ध वा. तक योग","Total Till H.Y.")</f>
        <v>अर्द्ध वा. तक योग</v>
      </c>
      <c r="AA220" s="745" t="str">
        <f>IF('Master sheet'!$D$11="Hindi","वार्षिक","Yearly")</f>
        <v>वार्षिक</v>
      </c>
      <c r="AB220" s="746"/>
      <c r="AC220" s="747"/>
      <c r="AD220" s="977" t="str">
        <f>IF('Master sheet'!$D$11="Hindi","कुल विषय योग ","Subject Total")</f>
        <v xml:space="preserve">कुल विषय योग </v>
      </c>
      <c r="AE220" s="978" t="str">
        <f>IF('Master sheet'!$D$11="Hindi","ग्रेड","Grade")</f>
        <v>ग्रेड</v>
      </c>
      <c r="AF220" s="981" t="str">
        <f>IF('Master sheet'!$D$11="Hindi","परिणाम","Results")</f>
        <v>परिणाम</v>
      </c>
    </row>
    <row r="221" spans="1:32" s="55" customFormat="1" ht="90.75" customHeight="1">
      <c r="A221" s="114">
        <f>IF(N218="","",A220+1)</f>
        <v>11</v>
      </c>
      <c r="B221" s="723"/>
      <c r="C221" s="343" t="str">
        <f>IF('Master sheet'!$D$11="Hindi","प्रथम परख ","First Test")</f>
        <v xml:space="preserve">प्रथम परख </v>
      </c>
      <c r="D221" s="343" t="str">
        <f>IF('Master sheet'!$D$11="Hindi","द्वितीय परख","Second Test")</f>
        <v>द्वितीय परख</v>
      </c>
      <c r="E221" s="343" t="str">
        <f>IF('Master sheet'!$D$11="Hindi","तृतीय परख","Third Test")</f>
        <v>तृतीय परख</v>
      </c>
      <c r="F221" s="343" t="str">
        <f>IF('Master sheet'!$D$11="Hindi","सा. परख योग","Test Total")</f>
        <v>सा. परख योग</v>
      </c>
      <c r="G221" s="343" t="str">
        <f>IF('Master sheet'!$D$11="Hindi","लिखित","Written")</f>
        <v>लिखित</v>
      </c>
      <c r="H221" s="343" t="str">
        <f>IF('Master sheet'!$D$11="Hindi","मौखिक","Oral")</f>
        <v>मौखिक</v>
      </c>
      <c r="I221" s="343" t="str">
        <f>IF('Master sheet'!$D$11="Hindi","अर्द्ध वा. योग","H.Y. Total")</f>
        <v>अर्द्ध वा. योग</v>
      </c>
      <c r="J221" s="985"/>
      <c r="K221" s="343" t="str">
        <f>IF('Master sheet'!$D$11="Hindi","लिखित","Written")</f>
        <v>लिखित</v>
      </c>
      <c r="L221" s="343" t="str">
        <f>IF('Master sheet'!$D$11="Hindi","मौखिक","Oral")</f>
        <v>मौखिक</v>
      </c>
      <c r="M221" s="343" t="str">
        <f>IF('Master sheet'!$D$11="Hindi","वार्षिक योग","Yearly Total")</f>
        <v>वार्षिक योग</v>
      </c>
      <c r="N221" s="977"/>
      <c r="O221" s="979"/>
      <c r="P221" s="982"/>
      <c r="Q221" s="1005"/>
      <c r="R221" s="723"/>
      <c r="S221" s="343" t="str">
        <f>IF('Master sheet'!$D$11="Hindi","प्रथम परख ","First Test")</f>
        <v xml:space="preserve">प्रथम परख </v>
      </c>
      <c r="T221" s="343" t="str">
        <f>IF('Master sheet'!$D$11="Hindi","द्वितीय परख","Second Test")</f>
        <v>द्वितीय परख</v>
      </c>
      <c r="U221" s="343" t="str">
        <f>IF('Master sheet'!$D$11="Hindi","तृतीय परख","Third Test")</f>
        <v>तृतीय परख</v>
      </c>
      <c r="V221" s="343" t="str">
        <f>IF('Master sheet'!$D$11="Hindi","सा. परख योग","Test Total")</f>
        <v>सा. परख योग</v>
      </c>
      <c r="W221" s="343" t="str">
        <f>IF('Master sheet'!$D$11="Hindi","लिखित","Written")</f>
        <v>लिखित</v>
      </c>
      <c r="X221" s="343" t="str">
        <f>IF('Master sheet'!$D$11="Hindi","मौखिक","Oral")</f>
        <v>मौखिक</v>
      </c>
      <c r="Y221" s="343" t="str">
        <f>IF('Master sheet'!$D$11="Hindi","अर्द्ध वा. योग","H.Y. Total")</f>
        <v>अर्द्ध वा. योग</v>
      </c>
      <c r="Z221" s="985"/>
      <c r="AA221" s="343" t="str">
        <f>IF('Master sheet'!$D$11="Hindi","लिखित","Written")</f>
        <v>लिखित</v>
      </c>
      <c r="AB221" s="343" t="str">
        <f>IF('Master sheet'!$D$11="Hindi","मौखिक","Oral")</f>
        <v>मौखिक</v>
      </c>
      <c r="AC221" s="343" t="str">
        <f>IF('Master sheet'!$D$11="Hindi","वार्षिक योग","Yearly Total")</f>
        <v>वार्षिक योग</v>
      </c>
      <c r="AD221" s="977"/>
      <c r="AE221" s="979"/>
      <c r="AF221" s="982"/>
    </row>
    <row r="222" spans="1:32" s="55" customFormat="1" ht="18.75" customHeight="1">
      <c r="A222" s="114">
        <f>IF(N218="","",A221+1)</f>
        <v>12</v>
      </c>
      <c r="B222" s="723"/>
      <c r="C222" s="435">
        <v>10</v>
      </c>
      <c r="D222" s="435">
        <v>10</v>
      </c>
      <c r="E222" s="435">
        <v>10</v>
      </c>
      <c r="F222" s="436">
        <v>30</v>
      </c>
      <c r="G222" s="435">
        <v>50</v>
      </c>
      <c r="H222" s="435">
        <v>20</v>
      </c>
      <c r="I222" s="436">
        <v>70</v>
      </c>
      <c r="J222" s="437">
        <v>100</v>
      </c>
      <c r="K222" s="435">
        <v>60</v>
      </c>
      <c r="L222" s="435">
        <v>40</v>
      </c>
      <c r="M222" s="436">
        <v>100</v>
      </c>
      <c r="N222" s="437">
        <v>200</v>
      </c>
      <c r="O222" s="980"/>
      <c r="P222" s="983"/>
      <c r="Q222" s="1005"/>
      <c r="R222" s="723"/>
      <c r="S222" s="435">
        <v>10</v>
      </c>
      <c r="T222" s="435">
        <v>10</v>
      </c>
      <c r="U222" s="435">
        <v>10</v>
      </c>
      <c r="V222" s="436">
        <v>30</v>
      </c>
      <c r="W222" s="435">
        <v>50</v>
      </c>
      <c r="X222" s="435">
        <v>20</v>
      </c>
      <c r="Y222" s="436">
        <v>70</v>
      </c>
      <c r="Z222" s="437">
        <v>100</v>
      </c>
      <c r="AA222" s="435">
        <v>60</v>
      </c>
      <c r="AB222" s="435">
        <v>40</v>
      </c>
      <c r="AC222" s="436">
        <v>100</v>
      </c>
      <c r="AD222" s="437">
        <v>200</v>
      </c>
      <c r="AE222" s="980"/>
      <c r="AF222" s="983"/>
    </row>
    <row r="223" spans="1:32" s="55" customFormat="1" ht="21" customHeight="1">
      <c r="A223" s="114">
        <f>IF(N218="","",A222+1)</f>
        <v>13</v>
      </c>
      <c r="B223" s="341" t="str">
        <f>IF('Master sheet'!D$11="Hindi","हिंदी","Hindi")</f>
        <v>हिंदी</v>
      </c>
      <c r="C223" s="396">
        <f>IFERROR(IF(AND(N218=""),"",VLOOKUP(N218,Marks,11,0)),"")</f>
        <v>9</v>
      </c>
      <c r="D223" s="396">
        <f>IFERROR(IF(AND(N218=""),"",VLOOKUP(N218,Marks,12,0)),"")</f>
        <v>9</v>
      </c>
      <c r="E223" s="396">
        <f>IFERROR(IF(AND(N218=""),"",VLOOKUP(N218,Marks,13,0)),"")</f>
        <v>29</v>
      </c>
      <c r="F223" s="85">
        <f>IFERROR(IF(AND(N218=""),"",VLOOKUP(N218,Marks,14,0)),"")</f>
        <v>47</v>
      </c>
      <c r="G223" s="396">
        <f>IFERROR(IF(AND(N218=""),"",VLOOKUP(N218,Marks,15,0)),"")</f>
        <v>6</v>
      </c>
      <c r="H223" s="396">
        <f>IFERROR(IF(AND(N218=""),"",VLOOKUP(N218,Marks,16,0)),"")</f>
        <v>0</v>
      </c>
      <c r="I223" s="85">
        <f>IFERROR(IF(AND(N218=""),"",VLOOKUP(N218,Marks,17,0)),"")</f>
        <v>6</v>
      </c>
      <c r="J223" s="84">
        <f>IFERROR(IF(AND(N218=""),"",VLOOKUP(N218,Marks,18,0)),"")</f>
        <v>53</v>
      </c>
      <c r="K223" s="396">
        <f>IFERROR(IF(AND(N218=""),"",VLOOKUP(N218,Marks,19,0)),"")</f>
        <v>37</v>
      </c>
      <c r="L223" s="396">
        <f>IFERROR(IF(AND(N218=""),"",VLOOKUP(N218,Marks,20,0)),"")</f>
        <v>4</v>
      </c>
      <c r="M223" s="85">
        <f>IFERROR(IF(AND(N218=""),"",VLOOKUP(N218,Marks,21,0)),"")</f>
        <v>41</v>
      </c>
      <c r="N223" s="84">
        <f>IFERROR(IF(AND(N218=""),"",VLOOKUP(N218,Marks,22,0)),"")</f>
        <v>94</v>
      </c>
      <c r="O223" s="95" t="str">
        <f>IFERROR(IF(AND(N218=""),"",VLOOKUP(N218,Marks,28,0)),"")</f>
        <v>D</v>
      </c>
      <c r="P223" s="237" t="str">
        <f>IFERROR(IF(AND(N218=""),"",VLOOKUP(N218,Marks,26,0)),"")</f>
        <v>P</v>
      </c>
      <c r="Q223" s="1005"/>
      <c r="R223" s="341" t="str">
        <f>IF('Master sheet'!D$11="Hindi","हिंदी","Hindi")</f>
        <v>हिंदी</v>
      </c>
      <c r="S223" s="396">
        <f>IFERROR(IF(AND(AD218=""),"",VLOOKUP(AD218,Marks,11,0)),"")</f>
        <v>9</v>
      </c>
      <c r="T223" s="396">
        <f>IFERROR(IF(AND(AD218=""),"",VLOOKUP(AD218,Marks,12,0)),"")</f>
        <v>9</v>
      </c>
      <c r="U223" s="396">
        <f>IFERROR(IF(AND(AD218=""),"",VLOOKUP(AD218,Marks,13,0)),"")</f>
        <v>27</v>
      </c>
      <c r="V223" s="85">
        <f>IFERROR(IF(AND(AD218=""),"",VLOOKUP(AD218,Marks,14,0)),"")</f>
        <v>45</v>
      </c>
      <c r="W223" s="396">
        <f>IFERROR(IF(AND(AD218=""),"",VLOOKUP(AD218,Marks,15,0)),"")</f>
        <v>6</v>
      </c>
      <c r="X223" s="396">
        <f>IFERROR(IF(AND(AD218=""),"",VLOOKUP(AD218,Marks,16,0)),"")</f>
        <v>0</v>
      </c>
      <c r="Y223" s="85">
        <f>IFERROR(IF(AND(AD218=""),"",VLOOKUP(AD218,Marks,17,0)),"")</f>
        <v>6</v>
      </c>
      <c r="Z223" s="84">
        <f>IFERROR(IF(AND(AD218=""),"",VLOOKUP(AD218,Marks,18,0)),"")</f>
        <v>51</v>
      </c>
      <c r="AA223" s="396">
        <f>IFERROR(IF(AND(AD218=""),"",VLOOKUP(AD218,Marks,19,0)),"")</f>
        <v>37</v>
      </c>
      <c r="AB223" s="396">
        <f>IFERROR(IF(AND(AD218=""),"",VLOOKUP(AD218,Marks,20,0)),"")</f>
        <v>4</v>
      </c>
      <c r="AC223" s="85">
        <f>IFERROR(IF(AND(AD218=""),"",VLOOKUP(AD218,Marks,21,0)),"")</f>
        <v>41</v>
      </c>
      <c r="AD223" s="84">
        <f>IFERROR(IF(AND(AD218=""),"",VLOOKUP(AD218,Marks,22,0)),"")</f>
        <v>92</v>
      </c>
      <c r="AE223" s="95" t="str">
        <f>IFERROR(IF(AND(AD218=""),"",VLOOKUP(AD218,Marks,28,0)),"")</f>
        <v>D</v>
      </c>
      <c r="AF223" s="237" t="str">
        <f>IFERROR(IF(AND(AD218=""),"",VLOOKUP(AD218,Marks,26,0)),"")</f>
        <v>P</v>
      </c>
    </row>
    <row r="224" spans="1:32" s="55" customFormat="1" ht="21" customHeight="1">
      <c r="A224" s="114">
        <f>IF(N218="","",A223+1)</f>
        <v>14</v>
      </c>
      <c r="B224" s="341" t="str">
        <f>IF('Master sheet'!$D$11="Hindi","अंग्रेजी","English")</f>
        <v>अंग्रेजी</v>
      </c>
      <c r="C224" s="396">
        <f>IFERROR(IF(AND(N218=""),"",VLOOKUP(N218,Marks,29,0)),"")</f>
        <v>4</v>
      </c>
      <c r="D224" s="396">
        <f>IFERROR(IF(AND(N218=""),"",VLOOKUP(N218,Marks,30,0)),"")</f>
        <v>3</v>
      </c>
      <c r="E224" s="396">
        <f>IFERROR(IF(AND(N218=""),"",VLOOKUP(N218,Marks,31,0)),"")</f>
        <v>4</v>
      </c>
      <c r="F224" s="85">
        <f>IFERROR(IF(AND(N218=""),"",VLOOKUP(N218,Marks,32,0)),"")</f>
        <v>11</v>
      </c>
      <c r="G224" s="396">
        <f>IFERROR(IF(AND(N218=""),"",VLOOKUP(N218,Marks,33,0)),"")</f>
        <v>17</v>
      </c>
      <c r="H224" s="396">
        <f>IFERROR(IF(AND(N218=""),"",VLOOKUP(N218,Marks,34,0)),"")</f>
        <v>5</v>
      </c>
      <c r="I224" s="85">
        <f>IFERROR(IF(AND(N218=""),"",VLOOKUP(N218,Marks,35,0)),"")</f>
        <v>22</v>
      </c>
      <c r="J224" s="84">
        <f>IFERROR(IF(AND(N218=""),"",VLOOKUP(N218,Marks,36,0)),"")</f>
        <v>33</v>
      </c>
      <c r="K224" s="396">
        <f>IFERROR(IF(AND(N218=""),"",VLOOKUP(N218,Marks,37,0)),"")</f>
        <v>26</v>
      </c>
      <c r="L224" s="396">
        <f>IFERROR(IF(AND(N218=""),"",VLOOKUP(N218,Marks,38,0)),"")</f>
        <v>14</v>
      </c>
      <c r="M224" s="85">
        <f>IFERROR(IF(AND(N218=""),"",VLOOKUP(N218,Marks,39,0)),"")</f>
        <v>40</v>
      </c>
      <c r="N224" s="84">
        <f>IFERROR(IF(AND(N218=""),"",VLOOKUP(N218,Marks,40,0)),"")</f>
        <v>73</v>
      </c>
      <c r="O224" s="95" t="str">
        <f>IFERROR(IF(AND(N218=""),"",VLOOKUP(N218,Marks,46,0)),"")</f>
        <v>B</v>
      </c>
      <c r="P224" s="237" t="str">
        <f>IFERROR(IF(AND(N218=""),"",VLOOKUP(N218,Marks,44,0)),"")</f>
        <v>P</v>
      </c>
      <c r="Q224" s="1005"/>
      <c r="R224" s="341" t="str">
        <f>IF('Master sheet'!$D$11="Hindi","अंग्रेजी","English")</f>
        <v>अंग्रेजी</v>
      </c>
      <c r="S224" s="396">
        <f>IFERROR(IF(AND(AD218=""),"",VLOOKUP(AD218,Marks,29,0)),"")</f>
        <v>4</v>
      </c>
      <c r="T224" s="396">
        <f>IFERROR(IF(AND(AD218=""),"",VLOOKUP(AD218,Marks,30,0)),"")</f>
        <v>3</v>
      </c>
      <c r="U224" s="396">
        <f>IFERROR(IF(AND(AD218=""),"",VLOOKUP(AD218,Marks,31,0)),"")</f>
        <v>5</v>
      </c>
      <c r="V224" s="85">
        <f>IFERROR(IF(AND(AD218=""),"",VLOOKUP(AD218,Marks,32,0)),"")</f>
        <v>12</v>
      </c>
      <c r="W224" s="396">
        <f>IFERROR(IF(AND(AD218=""),"",VLOOKUP(AD218,Marks,33,0)),"")</f>
        <v>18</v>
      </c>
      <c r="X224" s="396">
        <f>IFERROR(IF(AND(AD218=""),"",VLOOKUP(AD218,Marks,34,0)),"")</f>
        <v>5</v>
      </c>
      <c r="Y224" s="85">
        <f>IFERROR(IF(AND(AD218=""),"",VLOOKUP(AD218,Marks,35,0)),"")</f>
        <v>23</v>
      </c>
      <c r="Z224" s="84">
        <f>IFERROR(IF(AND(AD218=""),"",VLOOKUP(AD218,Marks,36,0)),"")</f>
        <v>35</v>
      </c>
      <c r="AA224" s="396">
        <f>IFERROR(IF(AND(AD218=""),"",VLOOKUP(AD218,Marks,37,0)),"")</f>
        <v>24</v>
      </c>
      <c r="AB224" s="396">
        <f>IFERROR(IF(AND(AD218=""),"",VLOOKUP(AD218,Marks,38,0)),"")</f>
        <v>16</v>
      </c>
      <c r="AC224" s="85">
        <f>IFERROR(IF(AND(AD218=""),"",VLOOKUP(AD218,Marks,39,0)),"")</f>
        <v>40</v>
      </c>
      <c r="AD224" s="84">
        <f>IFERROR(IF(AND(AD218=""),"",VLOOKUP(AD218,Marks,40,0)),"")</f>
        <v>75</v>
      </c>
      <c r="AE224" s="95" t="str">
        <f>IFERROR(IF(AND(AD218=""),"",VLOOKUP(AD218,Marks,46,0)),"")</f>
        <v>B</v>
      </c>
      <c r="AF224" s="237" t="str">
        <f>IFERROR(IF(AND(AD218=""),"",VLOOKUP(AD218,Marks,44,0)),"")</f>
        <v>P</v>
      </c>
    </row>
    <row r="225" spans="1:32" s="55" customFormat="1" ht="21" customHeight="1">
      <c r="A225" s="114">
        <f>IF(N218="","",A224+1)</f>
        <v>15</v>
      </c>
      <c r="B225" s="341" t="str">
        <f>IF('Master sheet'!$D$11="Hindi","गणित","Maths")</f>
        <v>गणित</v>
      </c>
      <c r="C225" s="396">
        <f>IFERROR(IF(AND(N218=""),"",VLOOKUP(N218,Marks,47,0)),"")</f>
        <v>9</v>
      </c>
      <c r="D225" s="396">
        <f>IFERROR(IF(AND(N218=""),"",VLOOKUP(N218,Marks,48,0)),"")</f>
        <v>6</v>
      </c>
      <c r="E225" s="396">
        <f>IFERROR(IF(AND(N218=""),"",VLOOKUP(N218,Marks,49,0)),"")</f>
        <v>26</v>
      </c>
      <c r="F225" s="85">
        <f>IFERROR(IF(AND(N218=""),"",VLOOKUP(N218,Marks,50,0)),"")</f>
        <v>41</v>
      </c>
      <c r="G225" s="396">
        <f>IFERROR(IF(AND(N218=""),"",VLOOKUP(N218,Marks,51,0)),"")</f>
        <v>5</v>
      </c>
      <c r="H225" s="396">
        <f>IFERROR(IF(AND(N218=""),"",VLOOKUP(N218,Marks,52,0)),"")</f>
        <v>9</v>
      </c>
      <c r="I225" s="85">
        <f>IFERROR(IF(AND(N218=""),"",VLOOKUP(N218,Marks,53,0)),"")</f>
        <v>14</v>
      </c>
      <c r="J225" s="84">
        <f>IFERROR(IF(AND(N218=""),"",VLOOKUP(N218,Marks,54,0)),"")</f>
        <v>55</v>
      </c>
      <c r="K225" s="396">
        <f>IFERROR(IF(AND(N218=""),"",VLOOKUP(N218,Marks,55,0)),"")</f>
        <v>44</v>
      </c>
      <c r="L225" s="396">
        <f>IFERROR(IF(AND(N218=""),"",VLOOKUP(N218,Marks,56,0)),"")</f>
        <v>15</v>
      </c>
      <c r="M225" s="85">
        <f>IFERROR(IF(AND(N218=""),"",VLOOKUP(N218,Marks,57,0)),"")</f>
        <v>59</v>
      </c>
      <c r="N225" s="84">
        <f>IFERROR(IF(AND(N218=""),"",VLOOKUP(N218,Marks,58,0)),"")</f>
        <v>114</v>
      </c>
      <c r="O225" s="95" t="str">
        <f>IFERROR(IF(AND(N218=""),"",VLOOKUP(N218,Marks,64,0)),"")</f>
        <v>C</v>
      </c>
      <c r="P225" s="237" t="str">
        <f>IFERROR(IF(AND(N218=""),"",VLOOKUP(N218,Marks,62,0)),"")</f>
        <v>P</v>
      </c>
      <c r="Q225" s="1005"/>
      <c r="R225" s="341" t="str">
        <f>IF('Master sheet'!$D$11="Hindi","गणित","Maths")</f>
        <v>गणित</v>
      </c>
      <c r="S225" s="396">
        <f>IFERROR(IF(AND(AD218=""),"",VLOOKUP(AD218,Marks,47,0)),"")</f>
        <v>9</v>
      </c>
      <c r="T225" s="396">
        <f>IFERROR(IF(AND(AD218=""),"",VLOOKUP(AD218,Marks,48,0)),"")</f>
        <v>6</v>
      </c>
      <c r="U225" s="396">
        <f>IFERROR(IF(AND(AD218=""),"",VLOOKUP(AD218,Marks,49,0)),"")</f>
        <v>25</v>
      </c>
      <c r="V225" s="85">
        <f>IFERROR(IF(AND(AD218=""),"",VLOOKUP(AD218,Marks,50,0)),"")</f>
        <v>40</v>
      </c>
      <c r="W225" s="396">
        <f>IFERROR(IF(AND(AD218=""),"",VLOOKUP(AD218,Marks,51,0)),"")</f>
        <v>5</v>
      </c>
      <c r="X225" s="396">
        <f>IFERROR(IF(AND(AD218=""),"",VLOOKUP(AD218,Marks,52,0)),"")</f>
        <v>9</v>
      </c>
      <c r="Y225" s="85">
        <f>IFERROR(IF(AND(AD218=""),"",VLOOKUP(AD218,Marks,53,0)),"")</f>
        <v>14</v>
      </c>
      <c r="Z225" s="84">
        <f>IFERROR(IF(AND(AD218=""),"",VLOOKUP(AD218,Marks,54,0)),"")</f>
        <v>54</v>
      </c>
      <c r="AA225" s="396">
        <f>IFERROR(IF(AND(AD218=""),"",VLOOKUP(AD218,Marks,55,0)),"")</f>
        <v>48</v>
      </c>
      <c r="AB225" s="396">
        <f>IFERROR(IF(AND(AD218=""),"",VLOOKUP(AD218,Marks,56,0)),"")</f>
        <v>15</v>
      </c>
      <c r="AC225" s="85">
        <f>IFERROR(IF(AND(AD218=""),"",VLOOKUP(AD218,Marks,57,0)),"")</f>
        <v>63</v>
      </c>
      <c r="AD225" s="84">
        <f>IFERROR(IF(AND(AD218=""),"",VLOOKUP(AD218,Marks,58,0)),"")</f>
        <v>117</v>
      </c>
      <c r="AE225" s="95" t="str">
        <f>IFERROR(IF(AND(AD218=""),"",VLOOKUP(AD218,Marks,64,0)),"")</f>
        <v>C</v>
      </c>
      <c r="AF225" s="237" t="str">
        <f>IFERROR(IF(AND(AD218=""),"",VLOOKUP(AD218,Marks,62,0)),"")</f>
        <v>P</v>
      </c>
    </row>
    <row r="226" spans="1:32" s="55" customFormat="1" ht="21" customHeight="1">
      <c r="A226" s="114">
        <f>IF(N218="","",A225+1)</f>
        <v>16</v>
      </c>
      <c r="B226" s="346" t="str">
        <f>IF('Master sheet'!$D$11="Hindi","पर्यावरण अध्ययन","EVS")</f>
        <v>पर्यावरण अध्ययन</v>
      </c>
      <c r="C226" s="396">
        <f>IFERROR(IF(AND(N218=""),"",VLOOKUP(N218,Marks,65,0)),"")</f>
        <v>9</v>
      </c>
      <c r="D226" s="396">
        <f>IFERROR(IF(AND(N218=""),"",VLOOKUP(N218,Marks,66,0)),"")</f>
        <v>7</v>
      </c>
      <c r="E226" s="396">
        <f>IFERROR(IF(AND(N218=""),"",VLOOKUP(N218,Marks,67,0)),"")</f>
        <v>24</v>
      </c>
      <c r="F226" s="85">
        <f>IFERROR(IF(AND(N218=""),"",VLOOKUP(N218,Marks,68,0)),"")</f>
        <v>40</v>
      </c>
      <c r="G226" s="396">
        <f>IFERROR(IF(AND(N218=""),"",VLOOKUP(N218,Marks,69,0)),"")</f>
        <v>4</v>
      </c>
      <c r="H226" s="396">
        <f>IFERROR(IF(AND(N218=""),"",VLOOKUP(N218,Marks,70,0)),"")</f>
        <v>12</v>
      </c>
      <c r="I226" s="85">
        <f>IFERROR(IF(AND(N218=""),"",VLOOKUP(N218,Marks,71,0)),"")</f>
        <v>16</v>
      </c>
      <c r="J226" s="84">
        <f>IFERROR(IF(AND(N218=""),"",VLOOKUP(N218,Marks,72,0)),"")</f>
        <v>56</v>
      </c>
      <c r="K226" s="396">
        <f>IFERROR(IF(AND(N218=""),"",VLOOKUP(N218,Marks,73,0)),"")</f>
        <v>49</v>
      </c>
      <c r="L226" s="396">
        <f>IFERROR(IF(AND(N218=""),"",VLOOKUP(N218,Marks,74,0)),"")</f>
        <v>16</v>
      </c>
      <c r="M226" s="85">
        <f>IFERROR(IF(AND(N218=""),"",VLOOKUP(N218,Marks,75,0)),"")</f>
        <v>65</v>
      </c>
      <c r="N226" s="84">
        <f>IFERROR(IF(AND(N218=""),"",VLOOKUP(N218,Marks,76,0)),"")</f>
        <v>121</v>
      </c>
      <c r="O226" s="95" t="str">
        <f>IFERROR(IF(AND(N218=""),"",VLOOKUP(N218,Marks,82,0)),"")</f>
        <v>C</v>
      </c>
      <c r="P226" s="237" t="str">
        <f>IFERROR(IF(AND(N218=""),"",VLOOKUP(N218,Marks,80,0)),"")</f>
        <v>P</v>
      </c>
      <c r="Q226" s="1005"/>
      <c r="R226" s="346" t="str">
        <f>IF('Master sheet'!$D$11="Hindi","पर्यावरण अध्ययन","EVS")</f>
        <v>पर्यावरण अध्ययन</v>
      </c>
      <c r="S226" s="396">
        <f>IFERROR(IF(AND(AD218=""),"",VLOOKUP(AD218,Marks,65,0)),"")</f>
        <v>9</v>
      </c>
      <c r="T226" s="396">
        <f>IFERROR(IF(AND(AD218=""),"",VLOOKUP(AD218,Marks,66,0)),"")</f>
        <v>7</v>
      </c>
      <c r="U226" s="396">
        <f>IFERROR(IF(AND(AD218=""),"",VLOOKUP(AD218,Marks,67,0)),"")</f>
        <v>21</v>
      </c>
      <c r="V226" s="85">
        <f>IFERROR(IF(AND(AD218=""),"",VLOOKUP(AD218,Marks,68,0)),"")</f>
        <v>37</v>
      </c>
      <c r="W226" s="396">
        <f>IFERROR(IF(AND(AD218=""),"",VLOOKUP(AD218,Marks,69,0)),"")</f>
        <v>4</v>
      </c>
      <c r="X226" s="396">
        <f>IFERROR(IF(AND(AD218=""),"",VLOOKUP(AD218,Marks,70,0)),"")</f>
        <v>12</v>
      </c>
      <c r="Y226" s="85">
        <f>IFERROR(IF(AND(AD218=""),"",VLOOKUP(AD218,Marks,71,0)),"")</f>
        <v>16</v>
      </c>
      <c r="Z226" s="84">
        <f>IFERROR(IF(AND(AD218=""),"",VLOOKUP(AD218,Marks,72,0)),"")</f>
        <v>53</v>
      </c>
      <c r="AA226" s="396">
        <f>IFERROR(IF(AND(AD218=""),"",VLOOKUP(AD218,Marks,73,0)),"")</f>
        <v>48</v>
      </c>
      <c r="AB226" s="396">
        <f>IFERROR(IF(AND(AD218=""),"",VLOOKUP(AD218,Marks,74,0)),"")</f>
        <v>16</v>
      </c>
      <c r="AC226" s="85">
        <f>IFERROR(IF(AND(AD218=""),"",VLOOKUP(AD218,Marks,75,0)),"")</f>
        <v>64</v>
      </c>
      <c r="AD226" s="84">
        <f>IFERROR(IF(AND(AD218=""),"",VLOOKUP(AD218,Marks,76,0)),"")</f>
        <v>117</v>
      </c>
      <c r="AE226" s="95" t="str">
        <f>IFERROR(IF(AND(AD218=""),"",VLOOKUP(AD218,Marks,82,0)),"")</f>
        <v>C</v>
      </c>
      <c r="AF226" s="237" t="str">
        <f>IFERROR(IF(AND(AD218=""),"",VLOOKUP(AD218,Marks,80,0)),"")</f>
        <v>P</v>
      </c>
    </row>
    <row r="227" spans="1:32" s="55" customFormat="1" ht="25.5" customHeight="1">
      <c r="A227" s="114">
        <f>IF(N218="","",A226+1)</f>
        <v>17</v>
      </c>
      <c r="B227" s="342" t="str">
        <f>IF('Master sheet'!$D$11="Hindi","कुल योग","Total")</f>
        <v>कुल योग</v>
      </c>
      <c r="C227" s="86">
        <f>IF(AND(N218=""),"",IF(AND(C223="",C224="",C225="",C226=""),"",SUM(C223:C226)))</f>
        <v>31</v>
      </c>
      <c r="D227" s="86">
        <f>IF(AND(N218=""),"",IF(AND(D223="",D224="",D225="",D226=""),"",SUM(D223:D226)))</f>
        <v>25</v>
      </c>
      <c r="E227" s="86">
        <f>IF(AND(N218=""),"",IF(AND(E223="",E224="",E225="",E226=""),"",SUM(E223:E226)))</f>
        <v>83</v>
      </c>
      <c r="F227" s="86">
        <f>IF(AND(N218=""),"",IF(AND(F223="",F224="",F225="",F226=""),"",SUM(F223:F226)))</f>
        <v>139</v>
      </c>
      <c r="G227" s="86">
        <f>IF(AND(N218=""),"",IF(AND(G223="",G224="",G225="",G226=""),"",SUM(G223:G226)))</f>
        <v>32</v>
      </c>
      <c r="H227" s="86">
        <f>IF(AND(N218=""),"",IF(AND(H223="",H224="",H225="",H226=""),"",SUM(H223:H226)))</f>
        <v>26</v>
      </c>
      <c r="I227" s="86">
        <f>IF(AND(N218=""),"",IF(AND(I223="",I224="",I225="",I226=""),"",SUM(I223:I226)))</f>
        <v>58</v>
      </c>
      <c r="J227" s="86">
        <f>IF(AND(N218=""),"",IF(AND(J223="",J224="",J225="",J226=""),"",SUM(J223:J226)))</f>
        <v>197</v>
      </c>
      <c r="K227" s="86">
        <f>IF(AND(N218=""),"",IF(AND(K223="",K224="",K225="",K226=""),"",SUM(K223:K226)))</f>
        <v>156</v>
      </c>
      <c r="L227" s="86">
        <f>IF(AND(N218=""),"",IF(AND(L223="",L224="",L225="",L226=""),"",SUM(L223:L226)))</f>
        <v>49</v>
      </c>
      <c r="M227" s="86">
        <f>IF(AND(N218=""),"",IF(AND(M223="",M224="",M225="",M226=""),"",SUM(M223:M226)))</f>
        <v>205</v>
      </c>
      <c r="N227" s="86">
        <f>IF(AND(N218=""),"",IF(AND(N223="",N224="",N225="",N226=""),"",SUM(N223:N226)))</f>
        <v>402</v>
      </c>
      <c r="O227" s="240" t="str">
        <f>IFERROR(IF(AND(N218=""),"",VLOOKUP(N218,Marks,128,0)),"")</f>
        <v>C</v>
      </c>
      <c r="P227" s="240"/>
      <c r="Q227" s="1005"/>
      <c r="R227" s="342" t="str">
        <f>IF('Master sheet'!$D$11="Hindi","कुल योग","Total")</f>
        <v>कुल योग</v>
      </c>
      <c r="S227" s="86">
        <f>IF(AND(AD218=""),"",IF(AND(S223="",S224="",S225="",S226=""),"",SUM(S223:S226)))</f>
        <v>31</v>
      </c>
      <c r="T227" s="86">
        <f>IF(AND(AD218=""),"",IF(AND(T223="",T224="",T225="",T226=""),"",SUM(T223:T226)))</f>
        <v>25</v>
      </c>
      <c r="U227" s="86">
        <f>IF(AND(AD218=""),"",IF(AND(U223="",U224="",U225="",U226=""),"",SUM(U223:U226)))</f>
        <v>78</v>
      </c>
      <c r="V227" s="86">
        <f>IF(AND(AD218=""),"",IF(AND(V223="",V224="",V225="",V226=""),"",SUM(V223:V226)))</f>
        <v>134</v>
      </c>
      <c r="W227" s="86">
        <f>IF(AND(AD218=""),"",IF(AND(W223="",W224="",W225="",W226=""),"",SUM(W223:W226)))</f>
        <v>33</v>
      </c>
      <c r="X227" s="86">
        <f>IF(AND(AD218=""),"",IF(AND(X223="",X224="",X225="",X226=""),"",SUM(X223:X226)))</f>
        <v>26</v>
      </c>
      <c r="Y227" s="86">
        <f>IF(AND(AD218=""),"",IF(AND(Y223="",Y224="",Y225="",Y226=""),"",SUM(Y223:Y226)))</f>
        <v>59</v>
      </c>
      <c r="Z227" s="86">
        <f>IF(AND(AD218=""),"",IF(AND(Z223="",Z224="",Z225="",Z226=""),"",SUM(Z223:Z226)))</f>
        <v>193</v>
      </c>
      <c r="AA227" s="86">
        <f>IF(AND(AD218=""),"",IF(AND(AA223="",AA224="",AA225="",AA226=""),"",SUM(AA223:AA226)))</f>
        <v>157</v>
      </c>
      <c r="AB227" s="86">
        <f>IF(AND(AD218=""),"",IF(AND(AB223="",AB224="",AB225="",AB226=""),"",SUM(AB223:AB226)))</f>
        <v>51</v>
      </c>
      <c r="AC227" s="86">
        <f>IF(AND(AD218=""),"",IF(AND(AC223="",AC224="",AC225="",AC226=""),"",SUM(AC223:AC226)))</f>
        <v>208</v>
      </c>
      <c r="AD227" s="86">
        <f>IF(AND(AD218=""),"",IF(AND(AD223="",AD224="",AD225="",AD226=""),"",SUM(AD223:AD226)))</f>
        <v>401</v>
      </c>
      <c r="AE227" s="240" t="str">
        <f>IFERROR(IF(AND(AD218=""),"",VLOOKUP(AD218,Marks,128,0)),"")</f>
        <v>C</v>
      </c>
      <c r="AF227" s="240"/>
    </row>
    <row r="228" spans="1:32" s="55" customFormat="1" ht="9" customHeight="1">
      <c r="A228" s="114">
        <f>IF(N218="","",A227+1)</f>
        <v>18</v>
      </c>
      <c r="B228" s="984"/>
      <c r="C228" s="984"/>
      <c r="D228" s="984"/>
      <c r="E228" s="984"/>
      <c r="F228" s="984"/>
      <c r="G228" s="984"/>
      <c r="H228" s="984"/>
      <c r="I228" s="984"/>
      <c r="J228" s="984"/>
      <c r="K228" s="984"/>
      <c r="L228" s="984"/>
      <c r="M228" s="984"/>
      <c r="N228" s="984"/>
      <c r="O228" s="984"/>
      <c r="P228" s="984"/>
      <c r="Q228" s="1005"/>
      <c r="R228" s="984"/>
      <c r="S228" s="984"/>
      <c r="T228" s="984"/>
      <c r="U228" s="984"/>
      <c r="V228" s="984"/>
      <c r="W228" s="984"/>
      <c r="X228" s="984"/>
      <c r="Y228" s="984"/>
      <c r="Z228" s="984"/>
      <c r="AA228" s="984"/>
      <c r="AB228" s="984"/>
      <c r="AC228" s="984"/>
      <c r="AD228" s="984"/>
      <c r="AE228" s="984"/>
      <c r="AF228" s="984"/>
    </row>
    <row r="229" spans="1:32" s="55" customFormat="1" ht="18.95" customHeight="1">
      <c r="A229" s="114">
        <f>IF(N218="","",A228+1)</f>
        <v>19</v>
      </c>
      <c r="B229" s="946" t="str">
        <f>IF('Master sheet'!$D$11="Hindi","अतिरिक्त विषय ","Extra Subject")</f>
        <v xml:space="preserve">अतिरिक्त विषय </v>
      </c>
      <c r="C229" s="946"/>
      <c r="D229" s="946"/>
      <c r="E229" s="946"/>
      <c r="F229" s="946"/>
      <c r="G229" s="946"/>
      <c r="H229" s="946"/>
      <c r="I229" s="946"/>
      <c r="J229" s="946"/>
      <c r="K229" s="946"/>
      <c r="L229" s="946"/>
      <c r="M229" s="946"/>
      <c r="N229" s="946"/>
      <c r="O229" s="946"/>
      <c r="P229" s="946"/>
      <c r="Q229" s="1005"/>
      <c r="R229" s="946" t="str">
        <f>IF('Master sheet'!$D$11="Hindi","अतिरिक्त विषय ","Extra Subject")</f>
        <v xml:space="preserve">अतिरिक्त विषय </v>
      </c>
      <c r="S229" s="946"/>
      <c r="T229" s="946"/>
      <c r="U229" s="946"/>
      <c r="V229" s="946"/>
      <c r="W229" s="946"/>
      <c r="X229" s="946"/>
      <c r="Y229" s="946"/>
      <c r="Z229" s="946"/>
      <c r="AA229" s="946"/>
      <c r="AB229" s="946"/>
      <c r="AC229" s="946"/>
      <c r="AD229" s="946"/>
      <c r="AE229" s="946"/>
      <c r="AF229" s="946"/>
    </row>
    <row r="230" spans="1:32" s="55" customFormat="1" ht="18.95" customHeight="1">
      <c r="A230" s="114">
        <f>IF(N218="","",A229+1)</f>
        <v>20</v>
      </c>
      <c r="B230" s="403" t="str">
        <f>IF('Master sheet'!$D$11="Hindi","विषय","Subject")</f>
        <v>विषय</v>
      </c>
      <c r="C230" s="947" t="str">
        <f>IF('Master sheet'!$D$11="Hindi","पूर्णांक","M.M.")</f>
        <v>पूर्णांक</v>
      </c>
      <c r="D230" s="948"/>
      <c r="E230" s="947" t="str">
        <f>IF('Master sheet'!$D$11="Hindi","प्राप्तांक","Ob.M.")</f>
        <v>प्राप्तांक</v>
      </c>
      <c r="F230" s="948"/>
      <c r="G230" s="947" t="str">
        <f>IF('Master sheet'!$D$11="Hindi","ग्रेड","Grade")</f>
        <v>ग्रेड</v>
      </c>
      <c r="H230" s="948"/>
      <c r="I230" s="947" t="str">
        <f>IF('Master sheet'!$D$11="Hindi","विषय","Subject")</f>
        <v>विषय</v>
      </c>
      <c r="J230" s="948"/>
      <c r="K230" s="947" t="str">
        <f>IF('Master sheet'!$D$11="Hindi","पूर्णांक","M.M.")</f>
        <v>पूर्णांक</v>
      </c>
      <c r="L230" s="948"/>
      <c r="M230" s="947" t="str">
        <f>IF('Master sheet'!$D$11="Hindi","प्राप्तांक","Ob.M.")</f>
        <v>प्राप्तांक</v>
      </c>
      <c r="N230" s="948"/>
      <c r="O230" s="947" t="str">
        <f>IF('Master sheet'!$D$11="Hindi","ग्रेड","Grade")</f>
        <v>ग्रेड</v>
      </c>
      <c r="P230" s="948"/>
      <c r="Q230" s="1005"/>
      <c r="R230" s="403" t="str">
        <f>IF('Master sheet'!$D$11="Hindi","विषय","Subject")</f>
        <v>विषय</v>
      </c>
      <c r="S230" s="947" t="str">
        <f>IF('Master sheet'!$D$11="Hindi","पूर्णांक","M.M.")</f>
        <v>पूर्णांक</v>
      </c>
      <c r="T230" s="948"/>
      <c r="U230" s="947" t="str">
        <f>IF('Master sheet'!$D$11="Hindi","प्राप्तांक","Ob.M.")</f>
        <v>प्राप्तांक</v>
      </c>
      <c r="V230" s="948"/>
      <c r="W230" s="947" t="str">
        <f>IF('Master sheet'!$D$11="Hindi","ग्रेड","Grade")</f>
        <v>ग्रेड</v>
      </c>
      <c r="X230" s="948"/>
      <c r="Y230" s="947" t="str">
        <f>IF('Master sheet'!$D$11="Hindi","विषय","Subject")</f>
        <v>विषय</v>
      </c>
      <c r="Z230" s="948"/>
      <c r="AA230" s="947" t="str">
        <f>IF('Master sheet'!$D$11="Hindi","पूर्णांक","M.M.")</f>
        <v>पूर्णांक</v>
      </c>
      <c r="AB230" s="948"/>
      <c r="AC230" s="947" t="str">
        <f>IF('Master sheet'!$D$11="Hindi","प्राप्तांक","Ob.M.")</f>
        <v>प्राप्तांक</v>
      </c>
      <c r="AD230" s="948"/>
      <c r="AE230" s="947" t="str">
        <f>IF('Master sheet'!$D$11="Hindi","ग्रेड","Grade")</f>
        <v>ग्रेड</v>
      </c>
      <c r="AF230" s="948"/>
    </row>
    <row r="231" spans="1:32" s="55" customFormat="1" ht="22.5" customHeight="1">
      <c r="A231" s="114">
        <f>IF(N218="","",A230+1)</f>
        <v>21</v>
      </c>
      <c r="B231" s="342" t="str">
        <f>IF(AND(N218=""),"",'Result Sheet'!$DJ$4)</f>
        <v/>
      </c>
      <c r="C231" s="965">
        <f>IF(AND(N218=""),"",'Result Sheet'!$DL$7)</f>
        <v>100</v>
      </c>
      <c r="D231" s="965"/>
      <c r="E231" s="944" t="str">
        <f>IFERROR(IF(AND(N218=""),"",VLOOKUP(N218,Marks,115,0)),"")</f>
        <v/>
      </c>
      <c r="F231" s="944"/>
      <c r="G231" s="945" t="str">
        <f>IFERROR(IF(AND(N218=""),"",VLOOKUP(N218,Marks,116,0)),"")</f>
        <v/>
      </c>
      <c r="H231" s="945"/>
      <c r="I231" s="965" t="str">
        <f>IF(AND(N218=""),"",'Result Sheet'!$DN$4)</f>
        <v/>
      </c>
      <c r="J231" s="965"/>
      <c r="K231" s="965">
        <f>IF(AND(N218=""),"",'Result Sheet'!$DP$7)</f>
        <v>100</v>
      </c>
      <c r="L231" s="965"/>
      <c r="M231" s="944" t="str">
        <f>IFERROR(IF(AND(N218=""),"",VLOOKUP(N218,Marks,119,0)),"")</f>
        <v/>
      </c>
      <c r="N231" s="944"/>
      <c r="O231" s="945" t="str">
        <f>IFERROR(IF(AND(N218=""),"",VLOOKUP(N218,Marks,120,0)),"")</f>
        <v/>
      </c>
      <c r="P231" s="945"/>
      <c r="Q231" s="1005"/>
      <c r="R231" s="342" t="str">
        <f>IF(AND(AD218=""),"",'Result Sheet'!$DJ$4)</f>
        <v/>
      </c>
      <c r="S231" s="965">
        <f>IF(AND(AD218=""),"",'Result Sheet'!$DL$7)</f>
        <v>100</v>
      </c>
      <c r="T231" s="965"/>
      <c r="U231" s="944" t="str">
        <f>IFERROR(IF(AND(AD218=""),"",VLOOKUP(AD218,Marks,115,0)),"")</f>
        <v/>
      </c>
      <c r="V231" s="944"/>
      <c r="W231" s="945" t="str">
        <f>IFERROR(IF(AND(AD218=""),"",VLOOKUP(AD218,Marks,116,0)),"")</f>
        <v/>
      </c>
      <c r="X231" s="945"/>
      <c r="Y231" s="965" t="str">
        <f>IF(AND(AD218=""),"",'Result Sheet'!$DN$4)</f>
        <v/>
      </c>
      <c r="Z231" s="965"/>
      <c r="AA231" s="965">
        <f>IF(AND(AD218=""),"",'Result Sheet'!$DP$7)</f>
        <v>100</v>
      </c>
      <c r="AB231" s="965"/>
      <c r="AC231" s="944" t="str">
        <f>IFERROR(IF(AND(AD218=""),"",VLOOKUP(AD218,Marks,119,0)),"")</f>
        <v/>
      </c>
      <c r="AD231" s="944"/>
      <c r="AE231" s="945" t="str">
        <f>IFERROR(IF(AND(AD218=""),"",VLOOKUP(AD218,Marks,120,0)),"")</f>
        <v/>
      </c>
      <c r="AF231" s="945"/>
    </row>
    <row r="232" spans="1:32" s="55" customFormat="1" ht="22.5" customHeight="1">
      <c r="A232" s="114">
        <f>IF(N218="","",A231+1)</f>
        <v>22</v>
      </c>
      <c r="B232" s="949" t="str">
        <f>IF('Master sheet'!$D$11="Hindi","विषय","Subject")</f>
        <v>विषय</v>
      </c>
      <c r="C232" s="949"/>
      <c r="D232" s="950" t="str">
        <f>IF('Master sheet'!$D$11="Hindi","प्राप्तांक","Marks ")</f>
        <v>प्राप्तांक</v>
      </c>
      <c r="E232" s="951"/>
      <c r="F232" s="344" t="str">
        <f>IF('Master sheet'!$D$11="Hindi","ग्रेड","Grade")</f>
        <v>ग्रेड</v>
      </c>
      <c r="G232" s="949" t="str">
        <f>IF('Master sheet'!$D$11="Hindi","विषय","Subject")</f>
        <v>विषय</v>
      </c>
      <c r="H232" s="949"/>
      <c r="I232" s="950" t="str">
        <f>IF('Master sheet'!$D$11="Hindi","प्राप्तांक","Marks")</f>
        <v>प्राप्तांक</v>
      </c>
      <c r="J232" s="951"/>
      <c r="K232" s="344" t="str">
        <f>IF('Master sheet'!$D$11="Hindi","ग्रेड","Grade")</f>
        <v>ग्रेड</v>
      </c>
      <c r="L232" s="949" t="str">
        <f>IF('Master sheet'!$D$11="Hindi","विषय","Subject")</f>
        <v>विषय</v>
      </c>
      <c r="M232" s="949"/>
      <c r="N232" s="950" t="str">
        <f>IF('Master sheet'!$D$11="Hindi","प्राप्तांक","Marks")</f>
        <v>प्राप्तांक</v>
      </c>
      <c r="O232" s="951"/>
      <c r="P232" s="412" t="str">
        <f>IF('Master sheet'!$D$11="Hindi","ग्रेड","Grade")</f>
        <v>ग्रेड</v>
      </c>
      <c r="Q232" s="1005"/>
      <c r="R232" s="949" t="str">
        <f>IF('Master sheet'!$D$11="Hindi","विषय","Subject")</f>
        <v>विषय</v>
      </c>
      <c r="S232" s="949"/>
      <c r="T232" s="950" t="str">
        <f>IF('Master sheet'!$D$11="Hindi","प्राप्तांक","Marks ")</f>
        <v>प्राप्तांक</v>
      </c>
      <c r="U232" s="951"/>
      <c r="V232" s="344" t="str">
        <f>IF('Master sheet'!$D$11="Hindi","ग्रेड","Grade")</f>
        <v>ग्रेड</v>
      </c>
      <c r="W232" s="949" t="str">
        <f>IF('Master sheet'!$D$11="Hindi","विषय","Subject")</f>
        <v>विषय</v>
      </c>
      <c r="X232" s="949"/>
      <c r="Y232" s="950" t="str">
        <f>IF('Master sheet'!$D$11="Hindi","प्राप्तांक","Marks")</f>
        <v>प्राप्तांक</v>
      </c>
      <c r="Z232" s="951"/>
      <c r="AA232" s="344" t="str">
        <f>IF('Master sheet'!$D$11="Hindi","ग्रेड","Grade")</f>
        <v>ग्रेड</v>
      </c>
      <c r="AB232" s="949" t="str">
        <f>IF('Master sheet'!$D$11="Hindi","विषय","Subject")</f>
        <v>विषय</v>
      </c>
      <c r="AC232" s="949"/>
      <c r="AD232" s="950" t="str">
        <f>IF('Master sheet'!$D$11="Hindi","प्राप्तांक","Marks")</f>
        <v>प्राप्तांक</v>
      </c>
      <c r="AE232" s="951"/>
      <c r="AF232" s="412" t="str">
        <f>IF('Master sheet'!$D$11="Hindi","ग्रेड","Grade")</f>
        <v>ग्रेड</v>
      </c>
    </row>
    <row r="233" spans="1:32" s="55" customFormat="1" ht="21.75" customHeight="1">
      <c r="A233" s="114">
        <f>IF(N218="","",A232+1)</f>
        <v>23</v>
      </c>
      <c r="B233" s="952" t="str">
        <f>IF('Master sheet'!$D$11="Hindi","कार्यानुभव","WORK EXP.")</f>
        <v>कार्यानुभव</v>
      </c>
      <c r="C233" s="953"/>
      <c r="D233" s="953"/>
      <c r="E233" s="85">
        <f>IFERROR(IF(AND(N218=""),"",VLOOKUP(N218,Marks,88,0)),"")</f>
        <v>81</v>
      </c>
      <c r="F233" s="95" t="str">
        <f>IFERROR(IF(AND(N218=""),"",VLOOKUP(N218,Marks,92,0)),"")</f>
        <v>A</v>
      </c>
      <c r="G233" s="952" t="str">
        <f>IF('Master sheet'!$D$11="Hindi","कला शिक्षा","ART EDU.")</f>
        <v>कला शिक्षा</v>
      </c>
      <c r="H233" s="953"/>
      <c r="I233" s="953"/>
      <c r="J233" s="85">
        <f>IFERROR(IF(AND(N218=""),"",VLOOKUP(N218,Marks,98,0)),"")</f>
        <v>79</v>
      </c>
      <c r="K233" s="95" t="str">
        <f>IFERROR(IF(AND(N218=""),"",VLOOKUP(N218,Marks,102,0)),"")</f>
        <v>A</v>
      </c>
      <c r="L233" s="954" t="str">
        <f>IF('Master sheet'!$D$11="Hindi","स्वा. एवं शा. शिक्षा","HE.&amp;PH. EDU.")</f>
        <v>स्वा. एवं शा. शिक्षा</v>
      </c>
      <c r="M233" s="955"/>
      <c r="N233" s="955"/>
      <c r="O233" s="85">
        <f>IFERROR(IF(AND(N218=""),"",VLOOKUP(N218,Marks,108,0)),"")</f>
        <v>78</v>
      </c>
      <c r="P233" s="95" t="str">
        <f>IFERROR(IF(AND(N218=""),"",VLOOKUP(N218,Marks,112,0)),"")</f>
        <v>A</v>
      </c>
      <c r="Q233" s="1005"/>
      <c r="R233" s="952" t="str">
        <f>IF('Master sheet'!$D$11="Hindi","कार्यानुभव","WORK EXP.")</f>
        <v>कार्यानुभव</v>
      </c>
      <c r="S233" s="953"/>
      <c r="T233" s="953"/>
      <c r="U233" s="85">
        <f>IFERROR(IF(AND(AD218=""),"",VLOOKUP(AD218,Marks,88,0)),"")</f>
        <v>80</v>
      </c>
      <c r="V233" s="95" t="str">
        <f>IFERROR(IF(AND(AD218=""),"",VLOOKUP(AD218,Marks,92,0)),"")</f>
        <v>A</v>
      </c>
      <c r="W233" s="952" t="str">
        <f>IF('Master sheet'!$D$11="Hindi","कला शिक्षा","ART EDU.")</f>
        <v>कला शिक्षा</v>
      </c>
      <c r="X233" s="953"/>
      <c r="Y233" s="953"/>
      <c r="Z233" s="85">
        <f>IFERROR(IF(AND(AD218=""),"",VLOOKUP(AD218,Marks,98,0)),"")</f>
        <v>80</v>
      </c>
      <c r="AA233" s="95" t="str">
        <f>IFERROR(IF(AND(AD218=""),"",VLOOKUP(AD218,Marks,102,0)),"")</f>
        <v>A</v>
      </c>
      <c r="AB233" s="954" t="str">
        <f>IF('Master sheet'!$D$11="Hindi","स्वा. एवं शा. शिक्षा","HE.&amp;PH. EDU.")</f>
        <v>स्वा. एवं शा. शिक्षा</v>
      </c>
      <c r="AC233" s="955"/>
      <c r="AD233" s="955"/>
      <c r="AE233" s="85">
        <f>IFERROR(IF(AND(AD218=""),"",VLOOKUP(AD218,Marks,108,0)),"")</f>
        <v>79</v>
      </c>
      <c r="AF233" s="95" t="str">
        <f>IFERROR(IF(AND(AD218=""),"",VLOOKUP(AD218,Marks,112,0)),"")</f>
        <v>A</v>
      </c>
    </row>
    <row r="234" spans="1:32" s="55" customFormat="1" ht="21" customHeight="1">
      <c r="A234" s="114">
        <f>IF(N218="","",A233+1)</f>
        <v>24</v>
      </c>
      <c r="B234" s="956" t="str">
        <f>IF('Master sheet'!$D$11="Hindi","कुल कार्य दिवस :-","Total Meeting :-")</f>
        <v>कुल कार्य दिवस :-</v>
      </c>
      <c r="C234" s="956"/>
      <c r="D234" s="956"/>
      <c r="E234" s="957">
        <f>IFERROR(IF(AND(N218=""),"",VLOOKUP(N218,Marks,126,0)),"")</f>
        <v>220</v>
      </c>
      <c r="F234" s="957"/>
      <c r="G234" s="957"/>
      <c r="H234" s="957"/>
      <c r="I234" s="956" t="str">
        <f>IF('Master sheet'!$D$11="Hindi","कुल उपस्थिति :-","Total Attendance :-")</f>
        <v>कुल उपस्थिति :-</v>
      </c>
      <c r="J234" s="956"/>
      <c r="K234" s="956"/>
      <c r="L234" s="956"/>
      <c r="M234" s="958">
        <f>IFERROR(IF(AND(N218=""),"",VLOOKUP(N218,Marks,127,0)),"")</f>
        <v>206</v>
      </c>
      <c r="N234" s="958"/>
      <c r="O234" s="958"/>
      <c r="P234" s="958"/>
      <c r="Q234" s="1005"/>
      <c r="R234" s="956" t="str">
        <f>IF('Master sheet'!$D$11="Hindi","कुल कार्य दिवस :-","Total Meeting :-")</f>
        <v>कुल कार्य दिवस :-</v>
      </c>
      <c r="S234" s="956"/>
      <c r="T234" s="956"/>
      <c r="U234" s="957">
        <f>IFERROR(IF(AND(AD218=""),"",VLOOKUP(AD218,Marks,126,0)),"")</f>
        <v>220</v>
      </c>
      <c r="V234" s="957"/>
      <c r="W234" s="957"/>
      <c r="X234" s="957"/>
      <c r="Y234" s="956" t="str">
        <f>IF('Master sheet'!$D$11="Hindi","कुल उपस्थिति :-","Total Attendance :-")</f>
        <v>कुल उपस्थिति :-</v>
      </c>
      <c r="Z234" s="956"/>
      <c r="AA234" s="956"/>
      <c r="AB234" s="956"/>
      <c r="AC234" s="958">
        <f>IFERROR(IF(AND(AD218=""),"",VLOOKUP(AD218,Marks,127,0)),"")</f>
        <v>200</v>
      </c>
      <c r="AD234" s="958"/>
      <c r="AE234" s="958"/>
      <c r="AF234" s="958"/>
    </row>
    <row r="235" spans="1:32" s="55" customFormat="1" ht="21" customHeight="1">
      <c r="A235" s="114">
        <f>IF(N218="","",A234+1)</f>
        <v>25</v>
      </c>
      <c r="B235" s="956" t="str">
        <f>IF('Master sheet'!$D$11="Hindi","परिणाम :-","Result :-")</f>
        <v>परिणाम :-</v>
      </c>
      <c r="C235" s="956"/>
      <c r="D235" s="956"/>
      <c r="E235" s="959" t="str">
        <f>IFERROR(IF(AND(N218=""),"",VLOOKUP(N218,Marks,125,0)),"")</f>
        <v>Promoted</v>
      </c>
      <c r="F235" s="959"/>
      <c r="G235" s="959"/>
      <c r="H235" s="959"/>
      <c r="I235" s="956" t="str">
        <f>IF('Master sheet'!$D$11="Hindi","परिणाम प्रतिशत में :-","Result in Percentage :-")</f>
        <v>परिणाम प्रतिशत में :-</v>
      </c>
      <c r="J235" s="956"/>
      <c r="K235" s="956"/>
      <c r="L235" s="956"/>
      <c r="M235" s="960">
        <f>IFERROR(IF(AND(N218=""),"",VLOOKUP(N218,Marks,122,0)),"")</f>
        <v>57.428571428571431</v>
      </c>
      <c r="N235" s="960"/>
      <c r="O235" s="960"/>
      <c r="P235" s="960"/>
      <c r="Q235" s="1005"/>
      <c r="R235" s="956" t="str">
        <f>IF('Master sheet'!$D$11="Hindi","परिणाम :-","Result :-")</f>
        <v>परिणाम :-</v>
      </c>
      <c r="S235" s="956"/>
      <c r="T235" s="956"/>
      <c r="U235" s="959" t="str">
        <f>IFERROR(IF(AND(AD218=""),"",VLOOKUP(AD218,Marks,125,0)),"")</f>
        <v>Promoted</v>
      </c>
      <c r="V235" s="959"/>
      <c r="W235" s="959"/>
      <c r="X235" s="959"/>
      <c r="Y235" s="956" t="str">
        <f>IF('Master sheet'!$D$11="Hindi","परिणाम प्रतिशत में :-","Result in Percentage :-")</f>
        <v>परिणाम प्रतिशत में :-</v>
      </c>
      <c r="Z235" s="956"/>
      <c r="AA235" s="956"/>
      <c r="AB235" s="956"/>
      <c r="AC235" s="960">
        <f>IFERROR(IF(AND(AD218=""),"",VLOOKUP(AD218,Marks,122,0)),"")</f>
        <v>57.285714285714285</v>
      </c>
      <c r="AD235" s="960"/>
      <c r="AE235" s="960"/>
      <c r="AF235" s="960"/>
    </row>
    <row r="236" spans="1:32" s="55" customFormat="1" ht="21" customHeight="1">
      <c r="A236" s="114">
        <f>IF(N218="","",A235+1)</f>
        <v>26</v>
      </c>
      <c r="B236" s="956" t="str">
        <f>IF('Master sheet'!$D$11="Hindi","श्रेणी / ग्रेड :-","Division / Grade :-")</f>
        <v>श्रेणी / ग्रेड :-</v>
      </c>
      <c r="C236" s="956"/>
      <c r="D236" s="956"/>
      <c r="E236" s="238" t="str">
        <f>IFERROR(IF(AND(N218=""),"",VLOOKUP(N218,Marks,123,0)),"")</f>
        <v>II</v>
      </c>
      <c r="F236" s="239" t="s">
        <v>130</v>
      </c>
      <c r="G236" s="961" t="str">
        <f>IFERROR(IF(AND(N218=""),"",VLOOKUP(N218,Marks,128,0)),"")</f>
        <v>C</v>
      </c>
      <c r="H236" s="961"/>
      <c r="I236" s="956" t="str">
        <f>IF('Master sheet'!$D$11="Hindi","कक्षा में स्थान :-","Position in the Class :-")</f>
        <v>कक्षा में स्थान :-</v>
      </c>
      <c r="J236" s="956"/>
      <c r="K236" s="956"/>
      <c r="L236" s="956"/>
      <c r="M236" s="962">
        <f>IFERROR(IF(AND(N218=""),"",VLOOKUP(N218,Marks,124,0)),"")</f>
        <v>9.9999999999999964</v>
      </c>
      <c r="N236" s="962"/>
      <c r="O236" s="962"/>
      <c r="P236" s="962"/>
      <c r="Q236" s="1005"/>
      <c r="R236" s="956" t="str">
        <f>IF('Master sheet'!$D$11="Hindi","श्रेणी / ग्रेड :-","Division / Grade :-")</f>
        <v>श्रेणी / ग्रेड :-</v>
      </c>
      <c r="S236" s="956"/>
      <c r="T236" s="956"/>
      <c r="U236" s="238" t="str">
        <f>IFERROR(IF(AND(AD218=""),"",VLOOKUP(AD218,Marks,123,0)),"")</f>
        <v>II</v>
      </c>
      <c r="V236" s="239" t="s">
        <v>130</v>
      </c>
      <c r="W236" s="961" t="str">
        <f>IFERROR(IF(AND(AD218=""),"",VLOOKUP(AD218,Marks,128,0)),"")</f>
        <v>C</v>
      </c>
      <c r="X236" s="961"/>
      <c r="Y236" s="956" t="str">
        <f>IF('Master sheet'!$D$11="Hindi","कक्षा में स्थान :-","Position in the Class :-")</f>
        <v>कक्षा में स्थान :-</v>
      </c>
      <c r="Z236" s="956"/>
      <c r="AA236" s="956"/>
      <c r="AB236" s="956"/>
      <c r="AC236" s="962">
        <f>IFERROR(IF(AND(AD218=""),"",VLOOKUP(AD218,Marks,124,0)),"")</f>
        <v>10.999999999999996</v>
      </c>
      <c r="AD236" s="962"/>
      <c r="AE236" s="962"/>
      <c r="AF236" s="962"/>
    </row>
    <row r="237" spans="1:32" s="55" customFormat="1" ht="21" customHeight="1">
      <c r="A237" s="114">
        <f>IF(N218="","",A236+1)</f>
        <v>27</v>
      </c>
      <c r="B237" s="963" t="str">
        <f>IF('Master sheet'!$D$11="Hindi","परीक्षा परिणाम घोषणा दिनांक :-","Result Declaration Date :-")</f>
        <v>परीक्षा परिणाम घोषणा दिनांक :-</v>
      </c>
      <c r="C237" s="963"/>
      <c r="D237" s="963"/>
      <c r="E237" s="964">
        <f>IFERROR(IF(AND(N218=""),"",'Master sheet'!$D$10),"")</f>
        <v>45419</v>
      </c>
      <c r="F237" s="964"/>
      <c r="G237" s="964"/>
      <c r="H237" s="409"/>
      <c r="I237" s="87"/>
      <c r="J237" s="87"/>
      <c r="K237" s="56"/>
      <c r="L237" s="87"/>
      <c r="M237" s="87"/>
      <c r="N237" s="87"/>
      <c r="O237" s="87"/>
      <c r="P237" s="87"/>
      <c r="Q237" s="1005"/>
      <c r="R237" s="963" t="str">
        <f>IF('Master sheet'!$D$11="Hindi","परीक्षा परिणाम घोषणा दिनांक :-","Result Declaration Date :-")</f>
        <v>परीक्षा परिणाम घोषणा दिनांक :-</v>
      </c>
      <c r="S237" s="963"/>
      <c r="T237" s="963"/>
      <c r="U237" s="964">
        <f>IFERROR(IF(AND(AD218=""),"",'Master sheet'!$D$10),"")</f>
        <v>45419</v>
      </c>
      <c r="V237" s="964"/>
      <c r="W237" s="964"/>
      <c r="X237" s="409"/>
      <c r="Y237" s="87"/>
      <c r="Z237" s="87"/>
      <c r="AA237" s="56"/>
      <c r="AB237" s="87"/>
      <c r="AC237" s="87"/>
      <c r="AD237" s="87"/>
      <c r="AE237" s="87"/>
      <c r="AF237" s="87"/>
    </row>
    <row r="238" spans="1:32" s="55" customFormat="1" ht="39" customHeight="1">
      <c r="A238" s="114">
        <f>IF(N218="","",A237+1)</f>
        <v>28</v>
      </c>
      <c r="B238" s="975" t="str">
        <f>IF(AND(N218=""),"",IF(AND(C215=3),CONCATENATE("( ",UPPER('Master sheet'!$H$10)," )"),IF(AND(C215=4),CONCATENATE("( ",UPPER('Master sheet'!$H$18)," )"),"")))</f>
        <v>( ABHIMANYU SINGH )</v>
      </c>
      <c r="C238" s="975"/>
      <c r="D238" s="975"/>
      <c r="E238" s="975"/>
      <c r="F238" s="976" t="str">
        <f>IF(AND(N218=""),"",CONCATENATE("(",'Master sheet'!$D$14," )"))</f>
        <v>(Suresh Chand )</v>
      </c>
      <c r="G238" s="976"/>
      <c r="H238" s="976"/>
      <c r="I238" s="976"/>
      <c r="J238" s="976"/>
      <c r="K238" s="976" t="str">
        <f>IF(AND(N218=""),"",CONCATENATE("(",'Master sheet'!$D$12," )"))</f>
        <v>(USHA PALIYA )</v>
      </c>
      <c r="L238" s="976"/>
      <c r="M238" s="976"/>
      <c r="N238" s="976"/>
      <c r="O238" s="976"/>
      <c r="P238" s="976"/>
      <c r="Q238" s="1005"/>
      <c r="R238" s="975" t="str">
        <f>IF(AND(AD218=""),"",IF(AND(S215=3),CONCATENATE("( ",UPPER('Master sheet'!$H$10)," )"),IF(AND(S215=4),CONCATENATE("( ",UPPER('Master sheet'!$H$18)," )"),"")))</f>
        <v>( ABHIMANYU SINGH )</v>
      </c>
      <c r="S238" s="975"/>
      <c r="T238" s="975"/>
      <c r="U238" s="975"/>
      <c r="V238" s="976" t="str">
        <f>IF(AND(AD218=""),"",CONCATENATE("(",'Master sheet'!$D$14," )"))</f>
        <v>(Suresh Chand )</v>
      </c>
      <c r="W238" s="976"/>
      <c r="X238" s="976"/>
      <c r="Y238" s="976"/>
      <c r="Z238" s="976"/>
      <c r="AA238" s="976" t="str">
        <f>IF(AND(AD218=""),"",CONCATENATE("(",'Master sheet'!$D$12," )"))</f>
        <v>(USHA PALIYA )</v>
      </c>
      <c r="AB238" s="976"/>
      <c r="AC238" s="976"/>
      <c r="AD238" s="976"/>
      <c r="AE238" s="976"/>
      <c r="AF238" s="976"/>
    </row>
    <row r="239" spans="1:32" s="55" customFormat="1" ht="21" customHeight="1">
      <c r="A239" s="114">
        <f>IF(N218="","",A238+1)</f>
        <v>29</v>
      </c>
      <c r="B239" s="974" t="str">
        <f>IF('Master sheet'!$D$11="Hindi","हस्ताक्षर कक्षाध्यापक","Signature of the class teacher")</f>
        <v>हस्ताक्षर कक्षाध्यापक</v>
      </c>
      <c r="C239" s="974"/>
      <c r="D239" s="974"/>
      <c r="E239" s="974"/>
      <c r="F239" s="974" t="str">
        <f>IF('Master sheet'!$D$11="Hindi","हस्ताक्षर परीक्षा प्रभारी","Signature of the exam. Incharge")</f>
        <v>हस्ताक्षर परीक्षा प्रभारी</v>
      </c>
      <c r="G239" s="974"/>
      <c r="H239" s="974"/>
      <c r="I239" s="974"/>
      <c r="J239" s="974"/>
      <c r="K239" s="974" t="str">
        <f>IF('Master sheet'!$D$11="Hindi","हस्ताक्षर संस्था प्रधान","Head of Institute's Signature")</f>
        <v>हस्ताक्षर संस्था प्रधान</v>
      </c>
      <c r="L239" s="974"/>
      <c r="M239" s="974"/>
      <c r="N239" s="974"/>
      <c r="O239" s="974"/>
      <c r="P239" s="974"/>
      <c r="Q239" s="1005"/>
      <c r="R239" s="974" t="str">
        <f>IF('Master sheet'!$D$11="Hindi","हस्ताक्षर कक्षाध्यापक","Signature of the class teacher")</f>
        <v>हस्ताक्षर कक्षाध्यापक</v>
      </c>
      <c r="S239" s="974"/>
      <c r="T239" s="974"/>
      <c r="U239" s="974"/>
      <c r="V239" s="974" t="str">
        <f>IF('Master sheet'!$D$11="Hindi","हस्ताक्षर परीक्षा प्रभारी","Signature of the exam. Incharge")</f>
        <v>हस्ताक्षर परीक्षा प्रभारी</v>
      </c>
      <c r="W239" s="974"/>
      <c r="X239" s="974"/>
      <c r="Y239" s="974"/>
      <c r="Z239" s="974"/>
      <c r="AA239" s="974" t="str">
        <f>IF('Master sheet'!$D$11="Hindi","हस्ताक्षर संस्था प्रधान","Head of Institute's Signature")</f>
        <v>हस्ताक्षर संस्था प्रधान</v>
      </c>
      <c r="AB239" s="974"/>
      <c r="AC239" s="974"/>
      <c r="AD239" s="974"/>
      <c r="AE239" s="974"/>
      <c r="AF239" s="974"/>
    </row>
    <row r="241" spans="1:32" s="55" customFormat="1" ht="21.95" customHeight="1">
      <c r="A241" s="113">
        <f>IF(N248="","",1)</f>
        <v>1</v>
      </c>
      <c r="B241" s="966" t="str">
        <f>IF('Master sheet'!$D$11="Hindi","वार्षिक रिपोर्ट कार्ड ","Report Card")</f>
        <v xml:space="preserve">वार्षिक रिपोर्ट कार्ड </v>
      </c>
      <c r="C241" s="966"/>
      <c r="D241" s="966"/>
      <c r="E241" s="966"/>
      <c r="F241" s="966"/>
      <c r="G241" s="966"/>
      <c r="H241" s="966"/>
      <c r="I241" s="966"/>
      <c r="J241" s="966"/>
      <c r="K241" s="966"/>
      <c r="L241" s="966"/>
      <c r="M241" s="966"/>
      <c r="N241" s="966"/>
      <c r="O241" s="966"/>
      <c r="P241" s="966"/>
      <c r="Q241" s="1005" t="s">
        <v>98</v>
      </c>
      <c r="R241" s="966" t="str">
        <f>IF('Master sheet'!$D$11="Hindi","वार्षिक रिपोर्ट कार्ड ","Report Card")</f>
        <v xml:space="preserve">वार्षिक रिपोर्ट कार्ड </v>
      </c>
      <c r="S241" s="966"/>
      <c r="T241" s="966"/>
      <c r="U241" s="966"/>
      <c r="V241" s="966"/>
      <c r="W241" s="966"/>
      <c r="X241" s="966"/>
      <c r="Y241" s="966"/>
      <c r="Z241" s="966"/>
      <c r="AA241" s="966"/>
      <c r="AB241" s="966"/>
      <c r="AC241" s="966"/>
      <c r="AD241" s="966"/>
      <c r="AE241" s="966"/>
      <c r="AF241" s="966"/>
    </row>
    <row r="242" spans="1:32" s="55" customFormat="1" ht="21.95" customHeight="1">
      <c r="A242" s="114">
        <f>IF(N248="","",A241+1)</f>
        <v>2</v>
      </c>
      <c r="B242" s="967" t="str">
        <f>IF('Master sheet'!$D$11="Hindi","शिक्षा विभाग, राजस्थान सरकार","Education Department, Rajasthan Government")</f>
        <v>शिक्षा विभाग, राजस्थान सरकार</v>
      </c>
      <c r="C242" s="967"/>
      <c r="D242" s="967"/>
      <c r="E242" s="967"/>
      <c r="F242" s="967"/>
      <c r="G242" s="967"/>
      <c r="H242" s="967"/>
      <c r="I242" s="967"/>
      <c r="J242" s="967"/>
      <c r="K242" s="967"/>
      <c r="L242" s="967"/>
      <c r="M242" s="967"/>
      <c r="N242" s="967"/>
      <c r="O242" s="967"/>
      <c r="P242" s="967"/>
      <c r="Q242" s="1005"/>
      <c r="R242" s="967" t="str">
        <f>IF('Master sheet'!$D$11="Hindi","शिक्षा विभाग, राजस्थान सरकार","Education Department, Rajasthan Government")</f>
        <v>शिक्षा विभाग, राजस्थान सरकार</v>
      </c>
      <c r="S242" s="967"/>
      <c r="T242" s="967"/>
      <c r="U242" s="967"/>
      <c r="V242" s="967"/>
      <c r="W242" s="967"/>
      <c r="X242" s="967"/>
      <c r="Y242" s="967"/>
      <c r="Z242" s="967"/>
      <c r="AA242" s="967"/>
      <c r="AB242" s="967"/>
      <c r="AC242" s="967"/>
      <c r="AD242" s="967"/>
      <c r="AE242" s="967"/>
      <c r="AF242" s="967"/>
    </row>
    <row r="243" spans="1:32" s="55" customFormat="1" ht="21.95" customHeight="1">
      <c r="A243" s="114">
        <f>IF(N248="","",A242+1)</f>
        <v>3</v>
      </c>
      <c r="B243" s="1006" t="str">
        <f>IF('Master sheet'!$D$11="Hindi","विद्यालय का नाम :-","School Name :- ")</f>
        <v>विद्यालय का नाम :-</v>
      </c>
      <c r="C243" s="1006"/>
      <c r="D243" s="1006"/>
      <c r="E243" s="1007" t="str">
        <f>IF(AND(N248=""),"",IF('Master sheet'!$D$11="Hindi",'Master sheet'!$D$8,'Master sheet'!$D$7))</f>
        <v xml:space="preserve">महात्मा गाँधी राजकीय विद्यालय (अंग्रेजी माध्यम) बर, पाली </v>
      </c>
      <c r="F243" s="1007"/>
      <c r="G243" s="1007"/>
      <c r="H243" s="1007"/>
      <c r="I243" s="1007"/>
      <c r="J243" s="1007"/>
      <c r="K243" s="1007"/>
      <c r="L243" s="1007"/>
      <c r="M243" s="1007"/>
      <c r="N243" s="1007"/>
      <c r="O243" s="1007"/>
      <c r="P243" s="1007"/>
      <c r="Q243" s="1005"/>
      <c r="R243" s="1006" t="str">
        <f>IF('Master sheet'!$D$11="Hindi","विद्यालय का नाम :-","School Name :- ")</f>
        <v>विद्यालय का नाम :-</v>
      </c>
      <c r="S243" s="1006"/>
      <c r="T243" s="1006"/>
      <c r="U243" s="1007" t="str">
        <f>IF(AND(AD248=""),"",IF('Master sheet'!$D$11="Hindi",'Master sheet'!$D$8,'Master sheet'!$D$7))</f>
        <v xml:space="preserve">महात्मा गाँधी राजकीय विद्यालय (अंग्रेजी माध्यम) बर, पाली </v>
      </c>
      <c r="V243" s="1007"/>
      <c r="W243" s="1007"/>
      <c r="X243" s="1007"/>
      <c r="Y243" s="1007"/>
      <c r="Z243" s="1007"/>
      <c r="AA243" s="1007"/>
      <c r="AB243" s="1007"/>
      <c r="AC243" s="1007"/>
      <c r="AD243" s="1007"/>
      <c r="AE243" s="1007"/>
      <c r="AF243" s="1007"/>
    </row>
    <row r="244" spans="1:32" s="55" customFormat="1" ht="15.75" customHeight="1">
      <c r="A244" s="114">
        <f>IF(N248="","",A243+1)</f>
        <v>4</v>
      </c>
      <c r="B244" s="402"/>
      <c r="C244" s="402"/>
      <c r="D244" s="402"/>
      <c r="E244" s="1008" t="str">
        <f>IF(AND(N248=""),"",IF('Master sheet'!$D$11="Hindi",CONCATENATE("(विद्यालय मान्यता क्रमांक व वर्ष : ","  ",'Master sheet'!$D$6),CONCATENATE("(School Recognition Number &amp; Years : ","  ",'Master sheet'!$D$6)))</f>
        <v>(विद्यालय मान्यता क्रमांक व वर्ष :   शिक्षा/पाली/1995/2001</v>
      </c>
      <c r="F244" s="1008"/>
      <c r="G244" s="1008"/>
      <c r="H244" s="1008"/>
      <c r="I244" s="1008"/>
      <c r="J244" s="1008"/>
      <c r="K244" s="1008"/>
      <c r="L244" s="1008"/>
      <c r="M244" s="1008"/>
      <c r="N244" s="1008"/>
      <c r="O244" s="1008"/>
      <c r="P244" s="1008"/>
      <c r="Q244" s="1005"/>
      <c r="R244" s="402"/>
      <c r="S244" s="402"/>
      <c r="T244" s="402"/>
      <c r="U244" s="1008" t="str">
        <f>IF(AND(AD248=""),"",IF('Master sheet'!$D$11="Hindi",CONCATENATE("(विद्यालय मान्यता क्रमांक व वर्ष : ","  ",'Master sheet'!$D$6),CONCATENATE("(School Recognition Number &amp; Years : ","  ",'Master sheet'!$D$6)))</f>
        <v>(विद्यालय मान्यता क्रमांक व वर्ष :   शिक्षा/पाली/1995/2001</v>
      </c>
      <c r="V244" s="1008"/>
      <c r="W244" s="1008"/>
      <c r="X244" s="1008"/>
      <c r="Y244" s="1008"/>
      <c r="Z244" s="1008"/>
      <c r="AA244" s="1008"/>
      <c r="AB244" s="1008"/>
      <c r="AC244" s="1008"/>
      <c r="AD244" s="1008"/>
      <c r="AE244" s="1008"/>
      <c r="AF244" s="1008"/>
    </row>
    <row r="245" spans="1:32" s="55" customFormat="1" ht="21.95" customHeight="1">
      <c r="A245" s="114">
        <f>IF(N248="","",A244+1)</f>
        <v>5</v>
      </c>
      <c r="B245" s="399" t="str">
        <f>IF('Master sheet'!$D$11="Hindi","कक्षा  :-","CLASS :- ")</f>
        <v>कक्षा  :-</v>
      </c>
      <c r="C245" s="971">
        <f>IFERROR(IF(AND(N248=""),"",VLOOKUP(N248,Marks,2,0)),"")</f>
        <v>4</v>
      </c>
      <c r="D245" s="971"/>
      <c r="E245" s="972" t="str">
        <f>IF('Master sheet'!$D$11="Hindi","सेक्शन :-","Section :- ")</f>
        <v>सेक्शन :-</v>
      </c>
      <c r="F245" s="972"/>
      <c r="G245" s="972"/>
      <c r="H245" s="971" t="str">
        <f>IFERROR(IF(AND(N248=""),"",VLOOKUP(N248,Marks,3,0)),"")</f>
        <v>A</v>
      </c>
      <c r="I245" s="971"/>
      <c r="J245" s="973" t="str">
        <f>IF('Master sheet'!$D$11="Hindi","सत्र :- ","Session :- ")</f>
        <v xml:space="preserve">सत्र :- </v>
      </c>
      <c r="K245" s="973"/>
      <c r="L245" s="973"/>
      <c r="M245" s="973"/>
      <c r="N245" s="992" t="str">
        <f>IF(AND(N248=""),"",'Marks Entry 3rd'!$I$2)</f>
        <v xml:space="preserve"> 2023-2024</v>
      </c>
      <c r="O245" s="992"/>
      <c r="P245" s="992"/>
      <c r="Q245" s="1005"/>
      <c r="R245" s="399" t="str">
        <f>IF('Master sheet'!$D$11="Hindi","कक्षा  :-","CLASS :- ")</f>
        <v>कक्षा  :-</v>
      </c>
      <c r="S245" s="971">
        <f>IFERROR(IF(AND(AD248=""),"",VLOOKUP(AD248,Marks,2,0)),"")</f>
        <v>4</v>
      </c>
      <c r="T245" s="971"/>
      <c r="U245" s="972" t="str">
        <f>IF('Master sheet'!$D$11="Hindi","सेक्शन :-","Section :- ")</f>
        <v>सेक्शन :-</v>
      </c>
      <c r="V245" s="972"/>
      <c r="W245" s="972"/>
      <c r="X245" s="971" t="str">
        <f>IFERROR(IF(AND(AD248=""),"",VLOOKUP(AD248,Marks,3,0)),"")</f>
        <v>A</v>
      </c>
      <c r="Y245" s="971"/>
      <c r="Z245" s="973" t="str">
        <f>IF('Master sheet'!$D$11="Hindi","सत्र :- ","Session :- ")</f>
        <v xml:space="preserve">सत्र :- </v>
      </c>
      <c r="AA245" s="973"/>
      <c r="AB245" s="973"/>
      <c r="AC245" s="973"/>
      <c r="AD245" s="992" t="str">
        <f>IF(AND(AD248=""),"",'Marks Entry 3rd'!$I$2)</f>
        <v xml:space="preserve"> 2023-2024</v>
      </c>
      <c r="AE245" s="992"/>
      <c r="AF245" s="992"/>
    </row>
    <row r="246" spans="1:32" s="55" customFormat="1" ht="21.95" customHeight="1">
      <c r="A246" s="114">
        <f>IF(N248="","",A245+1)</f>
        <v>6</v>
      </c>
      <c r="B246" s="986" t="str">
        <f>IF('Master sheet'!$D$11="Hindi","विद्यार्थी का नाम :-","Student's Name :-")</f>
        <v>विद्यार्थी का नाम :-</v>
      </c>
      <c r="C246" s="986"/>
      <c r="D246" s="986"/>
      <c r="E246" s="987" t="str">
        <f>IFERROR(IF(AND(N248=""),"",VLOOKUP(N248,Marks,6,0)),"")</f>
        <v>LUCKY PRAJAPATI</v>
      </c>
      <c r="F246" s="987"/>
      <c r="G246" s="987"/>
      <c r="H246" s="987"/>
      <c r="I246" s="987"/>
      <c r="J246" s="988" t="str">
        <f>IF('Master sheet'!$D$11="Hindi","प्रवेशांक :","SR. NO. :")</f>
        <v>प्रवेशांक :</v>
      </c>
      <c r="K246" s="988"/>
      <c r="L246" s="988"/>
      <c r="M246" s="988"/>
      <c r="N246" s="990">
        <f>IFERROR(IF(AND(N248=""),"",VLOOKUP(N248,Marks,5,0)),"")</f>
        <v>924</v>
      </c>
      <c r="O246" s="990"/>
      <c r="P246" s="990"/>
      <c r="Q246" s="1005"/>
      <c r="R246" s="986" t="str">
        <f>IF('Master sheet'!$D$11="Hindi","विद्यार्थी का नाम :-","Student's Name :-")</f>
        <v>विद्यार्थी का नाम :-</v>
      </c>
      <c r="S246" s="986"/>
      <c r="T246" s="986"/>
      <c r="U246" s="987" t="str">
        <f>IFERROR(IF(AND(AD248=""),"",VLOOKUP(AD248,Marks,6,0)),"")</f>
        <v>MAHENDRA PARTAP SINGH CHUNDAWAT</v>
      </c>
      <c r="V246" s="987"/>
      <c r="W246" s="987"/>
      <c r="X246" s="987"/>
      <c r="Y246" s="987"/>
      <c r="Z246" s="988" t="str">
        <f>IF('Master sheet'!$D$11="Hindi","प्रवेशांक :","SR. NO. :")</f>
        <v>प्रवेशांक :</v>
      </c>
      <c r="AA246" s="988"/>
      <c r="AB246" s="988"/>
      <c r="AC246" s="988"/>
      <c r="AD246" s="990">
        <f>IFERROR(IF(AND(AD248=""),"",VLOOKUP(AD248,Marks,5,0)),"")</f>
        <v>921</v>
      </c>
      <c r="AE246" s="990"/>
      <c r="AF246" s="990"/>
    </row>
    <row r="247" spans="1:32" s="55" customFormat="1" ht="21.95" customHeight="1">
      <c r="A247" s="114">
        <f>IF(N248="","",A246+1)</f>
        <v>7</v>
      </c>
      <c r="B247" s="986" t="str">
        <f>IF('Master sheet'!$D$11="Hindi","पिता का नाम :-","Father's Name :-")</f>
        <v>पिता का नाम :-</v>
      </c>
      <c r="C247" s="986"/>
      <c r="D247" s="986"/>
      <c r="E247" s="987" t="str">
        <f>IFERROR(IF(AND(N248=""),"",VLOOKUP(N248,Marks,7,0)),"")</f>
        <v>NAR SINGH</v>
      </c>
      <c r="F247" s="987"/>
      <c r="G247" s="987"/>
      <c r="H247" s="987"/>
      <c r="I247" s="987"/>
      <c r="J247" s="988" t="str">
        <f>IF('Master sheet'!$D$11="Hindi","जन्म तिथि :","Date of Birth :")</f>
        <v>जन्म तिथि :</v>
      </c>
      <c r="K247" s="988"/>
      <c r="L247" s="988"/>
      <c r="M247" s="988"/>
      <c r="N247" s="991" t="str">
        <f>IFERROR(IF(AND(N248=""),"",VLOOKUP(N248,Marks,4,0)),"")</f>
        <v>14-02-2016</v>
      </c>
      <c r="O247" s="991"/>
      <c r="P247" s="991"/>
      <c r="Q247" s="1005"/>
      <c r="R247" s="986" t="str">
        <f>IF('Master sheet'!$D$11="Hindi","पिता का नाम :-","Father's Name :-")</f>
        <v>पिता का नाम :-</v>
      </c>
      <c r="S247" s="986"/>
      <c r="T247" s="986"/>
      <c r="U247" s="987" t="str">
        <f>IFERROR(IF(AND(AD248=""),"",VLOOKUP(AD248,Marks,7,0)),"")</f>
        <v>CHANDRA SINGH CHUNDAWAT</v>
      </c>
      <c r="V247" s="987"/>
      <c r="W247" s="987"/>
      <c r="X247" s="987"/>
      <c r="Y247" s="987"/>
      <c r="Z247" s="988" t="str">
        <f>IF('Master sheet'!$D$11="Hindi","जन्म तिथि :","Date of Birth :")</f>
        <v>जन्म तिथि :</v>
      </c>
      <c r="AA247" s="988"/>
      <c r="AB247" s="988"/>
      <c r="AC247" s="988"/>
      <c r="AD247" s="991">
        <f>IFERROR(IF(AND(AD248=""),"",VLOOKUP(AD248,Marks,4,0)),"")</f>
        <v>42008</v>
      </c>
      <c r="AE247" s="991"/>
      <c r="AF247" s="991"/>
    </row>
    <row r="248" spans="1:32" s="55" customFormat="1" ht="18" customHeight="1">
      <c r="A248" s="114">
        <f>IF(N248="","",A247+1)</f>
        <v>8</v>
      </c>
      <c r="B248" s="986" t="str">
        <f>IF('Master sheet'!$D$11="Hindi","माता का नाम :-","Mother's Name :-")</f>
        <v>माता का नाम :-</v>
      </c>
      <c r="C248" s="986"/>
      <c r="D248" s="986"/>
      <c r="E248" s="987" t="str">
        <f>IFERROR(IF(AND(N248=""),"",VLOOKUP(N248,Marks,8,0)),"")</f>
        <v>BHAWNA</v>
      </c>
      <c r="F248" s="987"/>
      <c r="G248" s="987"/>
      <c r="H248" s="987"/>
      <c r="I248" s="987"/>
      <c r="J248" s="988" t="str">
        <f>IF('Master sheet'!$D$11="Hindi","रोल नंबर :-","Roll No. :")</f>
        <v>रोल नंबर :-</v>
      </c>
      <c r="K248" s="988"/>
      <c r="L248" s="988"/>
      <c r="M248" s="988"/>
      <c r="N248" s="989">
        <f>IF(AD218="","",IF(AND(AD218+1&gt;$AN$7),"",AD218+1))</f>
        <v>417</v>
      </c>
      <c r="O248" s="989"/>
      <c r="P248" s="989"/>
      <c r="Q248" s="1005"/>
      <c r="R248" s="986" t="str">
        <f>IF('Master sheet'!$D$11="Hindi","माता का नाम :-","Mother's Name :-")</f>
        <v>माता का नाम :-</v>
      </c>
      <c r="S248" s="986"/>
      <c r="T248" s="986"/>
      <c r="U248" s="987" t="str">
        <f>IFERROR(IF(AND(AD248=""),"",VLOOKUP(AD248,Marks,8,0)),"")</f>
        <v>RITU KANWAR</v>
      </c>
      <c r="V248" s="987"/>
      <c r="W248" s="987"/>
      <c r="X248" s="987"/>
      <c r="Y248" s="987"/>
      <c r="Z248" s="988" t="str">
        <f>IF('Master sheet'!$D$11="Hindi","रोल नंबर :-","Roll No. :")</f>
        <v>रोल नंबर :-</v>
      </c>
      <c r="AA248" s="988"/>
      <c r="AB248" s="988"/>
      <c r="AC248" s="988"/>
      <c r="AD248" s="1004">
        <f>IF(N248="","",IF(AND(N248+1&gt;$AN$7),"",N248+1))</f>
        <v>418</v>
      </c>
      <c r="AE248" s="1004"/>
      <c r="AF248" s="1004"/>
    </row>
    <row r="249" spans="1:32" s="55" customFormat="1" ht="10.5" customHeight="1">
      <c r="A249" s="114">
        <f>IF(N248="","",A248+1)</f>
        <v>9</v>
      </c>
      <c r="B249" s="401"/>
      <c r="C249" s="401"/>
      <c r="D249" s="401"/>
      <c r="E249" s="398"/>
      <c r="F249" s="398"/>
      <c r="G249" s="398"/>
      <c r="H249" s="398"/>
      <c r="I249" s="398"/>
      <c r="J249" s="397"/>
      <c r="K249" s="397"/>
      <c r="L249" s="397"/>
      <c r="M249" s="397"/>
      <c r="N249" s="400"/>
      <c r="O249" s="400"/>
      <c r="P249" s="400"/>
      <c r="Q249" s="1005"/>
      <c r="R249" s="88"/>
      <c r="S249" s="88"/>
      <c r="T249" s="88"/>
      <c r="U249" s="89"/>
      <c r="V249" s="89"/>
      <c r="W249" s="89"/>
      <c r="X249" s="88"/>
      <c r="Y249" s="88"/>
      <c r="Z249" s="90"/>
      <c r="AA249" s="90"/>
      <c r="AB249" s="90"/>
      <c r="AC249" s="56"/>
      <c r="AD249" s="56"/>
      <c r="AE249" s="56"/>
      <c r="AF249" s="56"/>
    </row>
    <row r="250" spans="1:32" s="55" customFormat="1" ht="21" customHeight="1">
      <c r="A250" s="114">
        <f>IF(N248="","",A249+1)</f>
        <v>10</v>
      </c>
      <c r="B250" s="723" t="str">
        <f>IF('Master sheet'!$D$11="Hindi","विषय","Subject")</f>
        <v>विषय</v>
      </c>
      <c r="C250" s="745" t="str">
        <f>IF('Master sheet'!$D$11="Hindi","सा. परख","Test")</f>
        <v>सा. परख</v>
      </c>
      <c r="D250" s="746"/>
      <c r="E250" s="746"/>
      <c r="F250" s="746"/>
      <c r="G250" s="745" t="str">
        <f>IF('Master sheet'!$D$11="Hindi","अर्द्धवार्षिक","Half Yearly")</f>
        <v>अर्द्धवार्षिक</v>
      </c>
      <c r="H250" s="746"/>
      <c r="I250" s="747"/>
      <c r="J250" s="985" t="str">
        <f>IF('Master sheet'!$D$11="Hindi","अर्द्ध वा. तक योग","Total Till H.Y.")</f>
        <v>अर्द्ध वा. तक योग</v>
      </c>
      <c r="K250" s="745" t="str">
        <f>IF('Master sheet'!$D$11="Hindi","वार्षिक","Yearly")</f>
        <v>वार्षिक</v>
      </c>
      <c r="L250" s="746"/>
      <c r="M250" s="747"/>
      <c r="N250" s="977" t="str">
        <f>IF('Master sheet'!$D$11="Hindi","कुल विषय योग ","Subject Total")</f>
        <v xml:space="preserve">कुल विषय योग </v>
      </c>
      <c r="O250" s="978" t="str">
        <f>IF('Master sheet'!$D$11="Hindi","ग्रेड","Grade")</f>
        <v>ग्रेड</v>
      </c>
      <c r="P250" s="981" t="str">
        <f>IF('Master sheet'!$D$11="Hindi","परिणाम","Results")</f>
        <v>परिणाम</v>
      </c>
      <c r="Q250" s="1005"/>
      <c r="R250" s="723" t="str">
        <f>IF('Master sheet'!$D$11="Hindi","विषय","Subject")</f>
        <v>विषय</v>
      </c>
      <c r="S250" s="745" t="str">
        <f>IF('Master sheet'!$D$11="Hindi","सा. परख","Test")</f>
        <v>सा. परख</v>
      </c>
      <c r="T250" s="746"/>
      <c r="U250" s="746"/>
      <c r="V250" s="746"/>
      <c r="W250" s="745" t="str">
        <f>IF('Master sheet'!$D$11="Hindi","अर्द्धवार्षिक","Half Yearly")</f>
        <v>अर्द्धवार्षिक</v>
      </c>
      <c r="X250" s="746"/>
      <c r="Y250" s="747"/>
      <c r="Z250" s="985" t="str">
        <f>IF('Master sheet'!$D$11="Hindi","अर्द्ध वा. तक योग","Total Till H.Y.")</f>
        <v>अर्द्ध वा. तक योग</v>
      </c>
      <c r="AA250" s="745" t="str">
        <f>IF('Master sheet'!$D$11="Hindi","वार्षिक","Yearly")</f>
        <v>वार्षिक</v>
      </c>
      <c r="AB250" s="746"/>
      <c r="AC250" s="747"/>
      <c r="AD250" s="977" t="str">
        <f>IF('Master sheet'!$D$11="Hindi","कुल विषय योग ","Subject Total")</f>
        <v xml:space="preserve">कुल विषय योग </v>
      </c>
      <c r="AE250" s="978" t="str">
        <f>IF('Master sheet'!$D$11="Hindi","ग्रेड","Grade")</f>
        <v>ग्रेड</v>
      </c>
      <c r="AF250" s="981" t="str">
        <f>IF('Master sheet'!$D$11="Hindi","परिणाम","Results")</f>
        <v>परिणाम</v>
      </c>
    </row>
    <row r="251" spans="1:32" s="55" customFormat="1" ht="90.75" customHeight="1">
      <c r="A251" s="114">
        <f>IF(N248="","",A250+1)</f>
        <v>11</v>
      </c>
      <c r="B251" s="723"/>
      <c r="C251" s="343" t="str">
        <f>IF('Master sheet'!$D$11="Hindi","प्रथम परख ","First Test")</f>
        <v xml:space="preserve">प्रथम परख </v>
      </c>
      <c r="D251" s="343" t="str">
        <f>IF('Master sheet'!$D$11="Hindi","द्वितीय परख","Second Test")</f>
        <v>द्वितीय परख</v>
      </c>
      <c r="E251" s="343" t="str">
        <f>IF('Master sheet'!$D$11="Hindi","तृतीय परख","Third Test")</f>
        <v>तृतीय परख</v>
      </c>
      <c r="F251" s="343" t="str">
        <f>IF('Master sheet'!$D$11="Hindi","सा. परख योग","Test Total")</f>
        <v>सा. परख योग</v>
      </c>
      <c r="G251" s="343" t="str">
        <f>IF('Master sheet'!$D$11="Hindi","लिखित","Written")</f>
        <v>लिखित</v>
      </c>
      <c r="H251" s="343" t="str">
        <f>IF('Master sheet'!$D$11="Hindi","मौखिक","Oral")</f>
        <v>मौखिक</v>
      </c>
      <c r="I251" s="343" t="str">
        <f>IF('Master sheet'!$D$11="Hindi","अर्द्ध वा. योग","H.Y. Total")</f>
        <v>अर्द्ध वा. योग</v>
      </c>
      <c r="J251" s="985"/>
      <c r="K251" s="343" t="str">
        <f>IF('Master sheet'!$D$11="Hindi","लिखित","Written")</f>
        <v>लिखित</v>
      </c>
      <c r="L251" s="343" t="str">
        <f>IF('Master sheet'!$D$11="Hindi","मौखिक","Oral")</f>
        <v>मौखिक</v>
      </c>
      <c r="M251" s="343" t="str">
        <f>IF('Master sheet'!$D$11="Hindi","वार्षिक योग","Yearly Total")</f>
        <v>वार्षिक योग</v>
      </c>
      <c r="N251" s="977"/>
      <c r="O251" s="979"/>
      <c r="P251" s="982"/>
      <c r="Q251" s="1005"/>
      <c r="R251" s="723"/>
      <c r="S251" s="343" t="str">
        <f>IF('Master sheet'!$D$11="Hindi","प्रथम परख ","First Test")</f>
        <v xml:space="preserve">प्रथम परख </v>
      </c>
      <c r="T251" s="343" t="str">
        <f>IF('Master sheet'!$D$11="Hindi","द्वितीय परख","Second Test")</f>
        <v>द्वितीय परख</v>
      </c>
      <c r="U251" s="343" t="str">
        <f>IF('Master sheet'!$D$11="Hindi","तृतीय परख","Third Test")</f>
        <v>तृतीय परख</v>
      </c>
      <c r="V251" s="343" t="str">
        <f>IF('Master sheet'!$D$11="Hindi","सा. परख योग","Test Total")</f>
        <v>सा. परख योग</v>
      </c>
      <c r="W251" s="343" t="str">
        <f>IF('Master sheet'!$D$11="Hindi","लिखित","Written")</f>
        <v>लिखित</v>
      </c>
      <c r="X251" s="343" t="str">
        <f>IF('Master sheet'!$D$11="Hindi","मौखिक","Oral")</f>
        <v>मौखिक</v>
      </c>
      <c r="Y251" s="343" t="str">
        <f>IF('Master sheet'!$D$11="Hindi","अर्द्ध वा. योग","H.Y. Total")</f>
        <v>अर्द्ध वा. योग</v>
      </c>
      <c r="Z251" s="985"/>
      <c r="AA251" s="343" t="str">
        <f>IF('Master sheet'!$D$11="Hindi","लिखित","Written")</f>
        <v>लिखित</v>
      </c>
      <c r="AB251" s="343" t="str">
        <f>IF('Master sheet'!$D$11="Hindi","मौखिक","Oral")</f>
        <v>मौखिक</v>
      </c>
      <c r="AC251" s="343" t="str">
        <f>IF('Master sheet'!$D$11="Hindi","वार्षिक योग","Yearly Total")</f>
        <v>वार्षिक योग</v>
      </c>
      <c r="AD251" s="977"/>
      <c r="AE251" s="979"/>
      <c r="AF251" s="982"/>
    </row>
    <row r="252" spans="1:32" s="55" customFormat="1" ht="18.75" customHeight="1">
      <c r="A252" s="114">
        <f>IF(N248="","",A251+1)</f>
        <v>12</v>
      </c>
      <c r="B252" s="723"/>
      <c r="C252" s="435">
        <v>10</v>
      </c>
      <c r="D252" s="435">
        <v>10</v>
      </c>
      <c r="E252" s="435">
        <v>10</v>
      </c>
      <c r="F252" s="436">
        <v>30</v>
      </c>
      <c r="G252" s="435">
        <v>50</v>
      </c>
      <c r="H252" s="435">
        <v>20</v>
      </c>
      <c r="I252" s="436">
        <v>70</v>
      </c>
      <c r="J252" s="437">
        <v>100</v>
      </c>
      <c r="K252" s="435">
        <v>60</v>
      </c>
      <c r="L252" s="435">
        <v>40</v>
      </c>
      <c r="M252" s="436">
        <v>100</v>
      </c>
      <c r="N252" s="437">
        <v>200</v>
      </c>
      <c r="O252" s="980"/>
      <c r="P252" s="983"/>
      <c r="Q252" s="1005"/>
      <c r="R252" s="723"/>
      <c r="S252" s="435">
        <v>10</v>
      </c>
      <c r="T252" s="435">
        <v>10</v>
      </c>
      <c r="U252" s="435">
        <v>10</v>
      </c>
      <c r="V252" s="436">
        <v>30</v>
      </c>
      <c r="W252" s="435">
        <v>50</v>
      </c>
      <c r="X252" s="435">
        <v>20</v>
      </c>
      <c r="Y252" s="436">
        <v>70</v>
      </c>
      <c r="Z252" s="437">
        <v>100</v>
      </c>
      <c r="AA252" s="435">
        <v>60</v>
      </c>
      <c r="AB252" s="435">
        <v>40</v>
      </c>
      <c r="AC252" s="436">
        <v>100</v>
      </c>
      <c r="AD252" s="437">
        <v>200</v>
      </c>
      <c r="AE252" s="980"/>
      <c r="AF252" s="983"/>
    </row>
    <row r="253" spans="1:32" s="55" customFormat="1" ht="21" customHeight="1">
      <c r="A253" s="114">
        <f>IF(N248="","",A252+1)</f>
        <v>13</v>
      </c>
      <c r="B253" s="341" t="str">
        <f>IF('Master sheet'!D$11="Hindi","हिंदी","Hindi")</f>
        <v>हिंदी</v>
      </c>
      <c r="C253" s="396">
        <f>IFERROR(IF(AND(N248=""),"",VLOOKUP(N248,Marks,11,0)),"")</f>
        <v>9</v>
      </c>
      <c r="D253" s="396">
        <f>IFERROR(IF(AND(N248=""),"",VLOOKUP(N248,Marks,12,0)),"")</f>
        <v>9</v>
      </c>
      <c r="E253" s="396">
        <f>IFERROR(IF(AND(N248=""),"",VLOOKUP(N248,Marks,13,0)),"")</f>
        <v>28</v>
      </c>
      <c r="F253" s="85">
        <f>IFERROR(IF(AND(N248=""),"",VLOOKUP(N248,Marks,14,0)),"")</f>
        <v>46</v>
      </c>
      <c r="G253" s="396">
        <f>IFERROR(IF(AND(N248=""),"",VLOOKUP(N248,Marks,15,0)),"")</f>
        <v>6</v>
      </c>
      <c r="H253" s="396">
        <f>IFERROR(IF(AND(N248=""),"",VLOOKUP(N248,Marks,16,0)),"")</f>
        <v>0</v>
      </c>
      <c r="I253" s="85">
        <f>IFERROR(IF(AND(N248=""),"",VLOOKUP(N248,Marks,17,0)),"")</f>
        <v>6</v>
      </c>
      <c r="J253" s="84">
        <f>IFERROR(IF(AND(N248=""),"",VLOOKUP(N248,Marks,18,0)),"")</f>
        <v>52</v>
      </c>
      <c r="K253" s="396">
        <f>IFERROR(IF(AND(N248=""),"",VLOOKUP(N248,Marks,19,0)),"")</f>
        <v>37</v>
      </c>
      <c r="L253" s="396">
        <f>IFERROR(IF(AND(N248=""),"",VLOOKUP(N248,Marks,20,0)),"")</f>
        <v>4</v>
      </c>
      <c r="M253" s="85">
        <f>IFERROR(IF(AND(N248=""),"",VLOOKUP(N248,Marks,21,0)),"")</f>
        <v>41</v>
      </c>
      <c r="N253" s="84">
        <f>IFERROR(IF(AND(N248=""),"",VLOOKUP(N248,Marks,22,0)),"")</f>
        <v>93</v>
      </c>
      <c r="O253" s="95" t="str">
        <f>IFERROR(IF(AND(N248=""),"",VLOOKUP(N248,Marks,28,0)),"")</f>
        <v>D</v>
      </c>
      <c r="P253" s="237" t="str">
        <f>IFERROR(IF(AND(N248=""),"",VLOOKUP(N248,Marks,26,0)),"")</f>
        <v>P</v>
      </c>
      <c r="Q253" s="1005"/>
      <c r="R253" s="341" t="str">
        <f>IF('Master sheet'!D$11="Hindi","हिंदी","Hindi")</f>
        <v>हिंदी</v>
      </c>
      <c r="S253" s="396">
        <f>IFERROR(IF(AND(AD248=""),"",VLOOKUP(AD248,Marks,11,0)),"")</f>
        <v>9</v>
      </c>
      <c r="T253" s="396">
        <f>IFERROR(IF(AND(AD248=""),"",VLOOKUP(AD248,Marks,12,0)),"")</f>
        <v>9</v>
      </c>
      <c r="U253" s="396">
        <f>IFERROR(IF(AND(AD248=""),"",VLOOKUP(AD248,Marks,13,0)),"")</f>
        <v>26</v>
      </c>
      <c r="V253" s="85">
        <f>IFERROR(IF(AND(AD248=""),"",VLOOKUP(AD248,Marks,14,0)),"")</f>
        <v>44</v>
      </c>
      <c r="W253" s="396">
        <f>IFERROR(IF(AND(AD248=""),"",VLOOKUP(AD248,Marks,15,0)),"")</f>
        <v>6</v>
      </c>
      <c r="X253" s="396">
        <f>IFERROR(IF(AND(AD248=""),"",VLOOKUP(AD248,Marks,16,0)),"")</f>
        <v>0</v>
      </c>
      <c r="Y253" s="85">
        <f>IFERROR(IF(AND(AD248=""),"",VLOOKUP(AD248,Marks,17,0)),"")</f>
        <v>6</v>
      </c>
      <c r="Z253" s="84">
        <f>IFERROR(IF(AND(AD248=""),"",VLOOKUP(AD248,Marks,18,0)),"")</f>
        <v>50</v>
      </c>
      <c r="AA253" s="396">
        <f>IFERROR(IF(AND(AD248=""),"",VLOOKUP(AD248,Marks,19,0)),"")</f>
        <v>37</v>
      </c>
      <c r="AB253" s="396">
        <f>IFERROR(IF(AND(AD248=""),"",VLOOKUP(AD248,Marks,20,0)),"")</f>
        <v>4</v>
      </c>
      <c r="AC253" s="85">
        <f>IFERROR(IF(AND(AD248=""),"",VLOOKUP(AD248,Marks,21,0)),"")</f>
        <v>41</v>
      </c>
      <c r="AD253" s="84">
        <f>IFERROR(IF(AND(AD248=""),"",VLOOKUP(AD248,Marks,22,0)),"")</f>
        <v>91</v>
      </c>
      <c r="AE253" s="95" t="str">
        <f>IFERROR(IF(AND(AD248=""),"",VLOOKUP(AD248,Marks,28,0)),"")</f>
        <v>D</v>
      </c>
      <c r="AF253" s="237" t="str">
        <f>IFERROR(IF(AND(AD248=""),"",VLOOKUP(AD248,Marks,26,0)),"")</f>
        <v>P</v>
      </c>
    </row>
    <row r="254" spans="1:32" s="55" customFormat="1" ht="21" customHeight="1">
      <c r="A254" s="114">
        <f>IF(N248="","",A253+1)</f>
        <v>14</v>
      </c>
      <c r="B254" s="341" t="str">
        <f>IF('Master sheet'!$D$11="Hindi","अंग्रेजी","English")</f>
        <v>अंग्रेजी</v>
      </c>
      <c r="C254" s="396">
        <f>IFERROR(IF(AND(N248=""),"",VLOOKUP(N248,Marks,29,0)),"")</f>
        <v>4</v>
      </c>
      <c r="D254" s="396">
        <f>IFERROR(IF(AND(N248=""),"",VLOOKUP(N248,Marks,30,0)),"")</f>
        <v>3</v>
      </c>
      <c r="E254" s="396">
        <f>IFERROR(IF(AND(N248=""),"",VLOOKUP(N248,Marks,31,0)),"")</f>
        <v>4</v>
      </c>
      <c r="F254" s="85">
        <f>IFERROR(IF(AND(N248=""),"",VLOOKUP(N248,Marks,32,0)),"")</f>
        <v>11</v>
      </c>
      <c r="G254" s="396">
        <f>IFERROR(IF(AND(N248=""),"",VLOOKUP(N248,Marks,33,0)),"")</f>
        <v>19</v>
      </c>
      <c r="H254" s="396">
        <f>IFERROR(IF(AND(N248=""),"",VLOOKUP(N248,Marks,34,0)),"")</f>
        <v>5</v>
      </c>
      <c r="I254" s="85">
        <f>IFERROR(IF(AND(N248=""),"",VLOOKUP(N248,Marks,35,0)),"")</f>
        <v>24</v>
      </c>
      <c r="J254" s="84">
        <f>IFERROR(IF(AND(N248=""),"",VLOOKUP(N248,Marks,36,0)),"")</f>
        <v>35</v>
      </c>
      <c r="K254" s="396">
        <f>IFERROR(IF(AND(N248=""),"",VLOOKUP(N248,Marks,37,0)),"")</f>
        <v>27</v>
      </c>
      <c r="L254" s="396">
        <f>IFERROR(IF(AND(N248=""),"",VLOOKUP(N248,Marks,38,0)),"")</f>
        <v>15</v>
      </c>
      <c r="M254" s="85">
        <f>IFERROR(IF(AND(N248=""),"",VLOOKUP(N248,Marks,39,0)),"")</f>
        <v>42</v>
      </c>
      <c r="N254" s="84">
        <f>IFERROR(IF(AND(N248=""),"",VLOOKUP(N248,Marks,40,0)),"")</f>
        <v>77</v>
      </c>
      <c r="O254" s="95" t="str">
        <f>IFERROR(IF(AND(N248=""),"",VLOOKUP(N248,Marks,46,0)),"")</f>
        <v>B</v>
      </c>
      <c r="P254" s="237" t="str">
        <f>IFERROR(IF(AND(N248=""),"",VLOOKUP(N248,Marks,44,0)),"")</f>
        <v>P</v>
      </c>
      <c r="Q254" s="1005"/>
      <c r="R254" s="341" t="str">
        <f>IF('Master sheet'!$D$11="Hindi","अंग्रेजी","English")</f>
        <v>अंग्रेजी</v>
      </c>
      <c r="S254" s="396">
        <f>IFERROR(IF(AND(AD248=""),"",VLOOKUP(AD248,Marks,29,0)),"")</f>
        <v>4</v>
      </c>
      <c r="T254" s="396">
        <f>IFERROR(IF(AND(AD248=""),"",VLOOKUP(AD248,Marks,30,0)),"")</f>
        <v>3</v>
      </c>
      <c r="U254" s="396">
        <f>IFERROR(IF(AND(AD248=""),"",VLOOKUP(AD248,Marks,31,0)),"")</f>
        <v>4</v>
      </c>
      <c r="V254" s="85">
        <f>IFERROR(IF(AND(AD248=""),"",VLOOKUP(AD248,Marks,32,0)),"")</f>
        <v>11</v>
      </c>
      <c r="W254" s="396">
        <f>IFERROR(IF(AND(AD248=""),"",VLOOKUP(AD248,Marks,33,0)),"")</f>
        <v>14</v>
      </c>
      <c r="X254" s="396">
        <f>IFERROR(IF(AND(AD248=""),"",VLOOKUP(AD248,Marks,34,0)),"")</f>
        <v>5</v>
      </c>
      <c r="Y254" s="85">
        <f>IFERROR(IF(AND(AD248=""),"",VLOOKUP(AD248,Marks,35,0)),"")</f>
        <v>19</v>
      </c>
      <c r="Z254" s="84">
        <f>IFERROR(IF(AND(AD248=""),"",VLOOKUP(AD248,Marks,36,0)),"")</f>
        <v>30</v>
      </c>
      <c r="AA254" s="396">
        <f>IFERROR(IF(AND(AD248=""),"",VLOOKUP(AD248,Marks,37,0)),"")</f>
        <v>26</v>
      </c>
      <c r="AB254" s="396">
        <f>IFERROR(IF(AND(AD248=""),"",VLOOKUP(AD248,Marks,38,0)),"")</f>
        <v>14</v>
      </c>
      <c r="AC254" s="85">
        <f>IFERROR(IF(AND(AD248=""),"",VLOOKUP(AD248,Marks,39,0)),"")</f>
        <v>40</v>
      </c>
      <c r="AD254" s="84">
        <f>IFERROR(IF(AND(AD248=""),"",VLOOKUP(AD248,Marks,40,0)),"")</f>
        <v>70</v>
      </c>
      <c r="AE254" s="95" t="str">
        <f>IFERROR(IF(AND(AD248=""),"",VLOOKUP(AD248,Marks,46,0)),"")</f>
        <v>C</v>
      </c>
      <c r="AF254" s="237" t="str">
        <f>IFERROR(IF(AND(AD248=""),"",VLOOKUP(AD248,Marks,44,0)),"")</f>
        <v>P</v>
      </c>
    </row>
    <row r="255" spans="1:32" s="55" customFormat="1" ht="21" customHeight="1">
      <c r="A255" s="114">
        <f>IF(N248="","",A254+1)</f>
        <v>15</v>
      </c>
      <c r="B255" s="341" t="str">
        <f>IF('Master sheet'!$D$11="Hindi","गणित","Maths")</f>
        <v>गणित</v>
      </c>
      <c r="C255" s="396">
        <f>IFERROR(IF(AND(N248=""),"",VLOOKUP(N248,Marks,47,0)),"")</f>
        <v>9</v>
      </c>
      <c r="D255" s="396">
        <f>IFERROR(IF(AND(N248=""),"",VLOOKUP(N248,Marks,48,0)),"")</f>
        <v>6</v>
      </c>
      <c r="E255" s="396">
        <f>IFERROR(IF(AND(N248=""),"",VLOOKUP(N248,Marks,49,0)),"")</f>
        <v>24</v>
      </c>
      <c r="F255" s="85">
        <f>IFERROR(IF(AND(N248=""),"",VLOOKUP(N248,Marks,50,0)),"")</f>
        <v>39</v>
      </c>
      <c r="G255" s="396">
        <f>IFERROR(IF(AND(N248=""),"",VLOOKUP(N248,Marks,51,0)),"")</f>
        <v>5</v>
      </c>
      <c r="H255" s="396">
        <f>IFERROR(IF(AND(N248=""),"",VLOOKUP(N248,Marks,52,0)),"")</f>
        <v>9</v>
      </c>
      <c r="I255" s="85">
        <f>IFERROR(IF(AND(N248=""),"",VLOOKUP(N248,Marks,53,0)),"")</f>
        <v>14</v>
      </c>
      <c r="J255" s="84">
        <f>IFERROR(IF(AND(N248=""),"",VLOOKUP(N248,Marks,54,0)),"")</f>
        <v>53</v>
      </c>
      <c r="K255" s="396">
        <f>IFERROR(IF(AND(N248=""),"",VLOOKUP(N248,Marks,55,0)),"")</f>
        <v>47</v>
      </c>
      <c r="L255" s="396">
        <f>IFERROR(IF(AND(N248=""),"",VLOOKUP(N248,Marks,56,0)),"")</f>
        <v>15</v>
      </c>
      <c r="M255" s="85">
        <f>IFERROR(IF(AND(N248=""),"",VLOOKUP(N248,Marks,57,0)),"")</f>
        <v>62</v>
      </c>
      <c r="N255" s="84">
        <f>IFERROR(IF(AND(N248=""),"",VLOOKUP(N248,Marks,58,0)),"")</f>
        <v>115</v>
      </c>
      <c r="O255" s="95" t="str">
        <f>IFERROR(IF(AND(N248=""),"",VLOOKUP(N248,Marks,64,0)),"")</f>
        <v>C</v>
      </c>
      <c r="P255" s="237" t="str">
        <f>IFERROR(IF(AND(N248=""),"",VLOOKUP(N248,Marks,62,0)),"")</f>
        <v>P</v>
      </c>
      <c r="Q255" s="1005"/>
      <c r="R255" s="341" t="str">
        <f>IF('Master sheet'!$D$11="Hindi","गणित","Maths")</f>
        <v>गणित</v>
      </c>
      <c r="S255" s="396">
        <f>IFERROR(IF(AND(AD248=""),"",VLOOKUP(AD248,Marks,47,0)),"")</f>
        <v>9</v>
      </c>
      <c r="T255" s="396">
        <f>IFERROR(IF(AND(AD248=""),"",VLOOKUP(AD248,Marks,48,0)),"")</f>
        <v>6</v>
      </c>
      <c r="U255" s="396">
        <f>IFERROR(IF(AND(AD248=""),"",VLOOKUP(AD248,Marks,49,0)),"")</f>
        <v>28</v>
      </c>
      <c r="V255" s="85">
        <f>IFERROR(IF(AND(AD248=""),"",VLOOKUP(AD248,Marks,50,0)),"")</f>
        <v>43</v>
      </c>
      <c r="W255" s="396">
        <f>IFERROR(IF(AND(AD248=""),"",VLOOKUP(AD248,Marks,51,0)),"")</f>
        <v>5</v>
      </c>
      <c r="X255" s="396">
        <f>IFERROR(IF(AND(AD248=""),"",VLOOKUP(AD248,Marks,52,0)),"")</f>
        <v>8</v>
      </c>
      <c r="Y255" s="85">
        <f>IFERROR(IF(AND(AD248=""),"",VLOOKUP(AD248,Marks,53,0)),"")</f>
        <v>13</v>
      </c>
      <c r="Z255" s="84">
        <f>IFERROR(IF(AND(AD248=""),"",VLOOKUP(AD248,Marks,54,0)),"")</f>
        <v>56</v>
      </c>
      <c r="AA255" s="396">
        <f>IFERROR(IF(AND(AD248=""),"",VLOOKUP(AD248,Marks,55,0)),"")</f>
        <v>45</v>
      </c>
      <c r="AB255" s="396">
        <f>IFERROR(IF(AND(AD248=""),"",VLOOKUP(AD248,Marks,56,0)),"")</f>
        <v>15</v>
      </c>
      <c r="AC255" s="85">
        <f>IFERROR(IF(AND(AD248=""),"",VLOOKUP(AD248,Marks,57,0)),"")</f>
        <v>60</v>
      </c>
      <c r="AD255" s="84">
        <f>IFERROR(IF(AND(AD248=""),"",VLOOKUP(AD248,Marks,58,0)),"")</f>
        <v>116</v>
      </c>
      <c r="AE255" s="95" t="str">
        <f>IFERROR(IF(AND(AD248=""),"",VLOOKUP(AD248,Marks,64,0)),"")</f>
        <v>C</v>
      </c>
      <c r="AF255" s="237" t="str">
        <f>IFERROR(IF(AND(AD248=""),"",VLOOKUP(AD248,Marks,62,0)),"")</f>
        <v>P</v>
      </c>
    </row>
    <row r="256" spans="1:32" s="55" customFormat="1" ht="21" customHeight="1">
      <c r="A256" s="114">
        <f>IF(N248="","",A255+1)</f>
        <v>16</v>
      </c>
      <c r="B256" s="346" t="str">
        <f>IF('Master sheet'!$D$11="Hindi","पर्यावरण अध्ययन","EVS")</f>
        <v>पर्यावरण अध्ययन</v>
      </c>
      <c r="C256" s="396">
        <f>IFERROR(IF(AND(N248=""),"",VLOOKUP(N248,Marks,65,0)),"")</f>
        <v>9</v>
      </c>
      <c r="D256" s="396">
        <f>IFERROR(IF(AND(N248=""),"",VLOOKUP(N248,Marks,66,0)),"")</f>
        <v>7</v>
      </c>
      <c r="E256" s="396">
        <f>IFERROR(IF(AND(N248=""),"",VLOOKUP(N248,Marks,67,0)),"")</f>
        <v>32</v>
      </c>
      <c r="F256" s="85">
        <f>IFERROR(IF(AND(N248=""),"",VLOOKUP(N248,Marks,68,0)),"")</f>
        <v>48</v>
      </c>
      <c r="G256" s="396">
        <f>IFERROR(IF(AND(N248=""),"",VLOOKUP(N248,Marks,69,0)),"")</f>
        <v>4</v>
      </c>
      <c r="H256" s="396">
        <f>IFERROR(IF(AND(N248=""),"",VLOOKUP(N248,Marks,70,0)),"")</f>
        <v>12</v>
      </c>
      <c r="I256" s="85">
        <f>IFERROR(IF(AND(N248=""),"",VLOOKUP(N248,Marks,71,0)),"")</f>
        <v>16</v>
      </c>
      <c r="J256" s="84">
        <f>IFERROR(IF(AND(N248=""),"",VLOOKUP(N248,Marks,72,0)),"")</f>
        <v>64</v>
      </c>
      <c r="K256" s="396">
        <f>IFERROR(IF(AND(N248=""),"",VLOOKUP(N248,Marks,73,0)),"")</f>
        <v>47</v>
      </c>
      <c r="L256" s="396">
        <f>IFERROR(IF(AND(N248=""),"",VLOOKUP(N248,Marks,74,0)),"")</f>
        <v>16</v>
      </c>
      <c r="M256" s="85">
        <f>IFERROR(IF(AND(N248=""),"",VLOOKUP(N248,Marks,75,0)),"")</f>
        <v>63</v>
      </c>
      <c r="N256" s="84">
        <f>IFERROR(IF(AND(N248=""),"",VLOOKUP(N248,Marks,76,0)),"")</f>
        <v>127</v>
      </c>
      <c r="O256" s="95" t="str">
        <f>IFERROR(IF(AND(N248=""),"",VLOOKUP(N248,Marks,82,0)),"")</f>
        <v>C</v>
      </c>
      <c r="P256" s="237" t="str">
        <f>IFERROR(IF(AND(N248=""),"",VLOOKUP(N248,Marks,80,0)),"")</f>
        <v>P</v>
      </c>
      <c r="Q256" s="1005"/>
      <c r="R256" s="346" t="str">
        <f>IF('Master sheet'!$D$11="Hindi","पर्यावरण अध्ययन","EVS")</f>
        <v>पर्यावरण अध्ययन</v>
      </c>
      <c r="S256" s="396">
        <f>IFERROR(IF(AND(AD248=""),"",VLOOKUP(AD248,Marks,65,0)),"")</f>
        <v>9</v>
      </c>
      <c r="T256" s="396">
        <f>IFERROR(IF(AND(AD248=""),"",VLOOKUP(AD248,Marks,66,0)),"")</f>
        <v>7</v>
      </c>
      <c r="U256" s="396">
        <f>IFERROR(IF(AND(AD248=""),"",VLOOKUP(AD248,Marks,67,0)),"")</f>
        <v>30</v>
      </c>
      <c r="V256" s="85">
        <f>IFERROR(IF(AND(AD248=""),"",VLOOKUP(AD248,Marks,68,0)),"")</f>
        <v>46</v>
      </c>
      <c r="W256" s="396">
        <f>IFERROR(IF(AND(AD248=""),"",VLOOKUP(AD248,Marks,69,0)),"")</f>
        <v>4</v>
      </c>
      <c r="X256" s="396">
        <f>IFERROR(IF(AND(AD248=""),"",VLOOKUP(AD248,Marks,70,0)),"")</f>
        <v>12</v>
      </c>
      <c r="Y256" s="85">
        <f>IFERROR(IF(AND(AD248=""),"",VLOOKUP(AD248,Marks,71,0)),"")</f>
        <v>16</v>
      </c>
      <c r="Z256" s="84">
        <f>IFERROR(IF(AND(AD248=""),"",VLOOKUP(AD248,Marks,72,0)),"")</f>
        <v>62</v>
      </c>
      <c r="AA256" s="396">
        <f>IFERROR(IF(AND(AD248=""),"",VLOOKUP(AD248,Marks,73,0)),"")</f>
        <v>49</v>
      </c>
      <c r="AB256" s="396">
        <f>IFERROR(IF(AND(AD248=""),"",VLOOKUP(AD248,Marks,74,0)),"")</f>
        <v>16</v>
      </c>
      <c r="AC256" s="85">
        <f>IFERROR(IF(AND(AD248=""),"",VLOOKUP(AD248,Marks,75,0)),"")</f>
        <v>65</v>
      </c>
      <c r="AD256" s="84">
        <f>IFERROR(IF(AND(AD248=""),"",VLOOKUP(AD248,Marks,76,0)),"")</f>
        <v>127</v>
      </c>
      <c r="AE256" s="95" t="str">
        <f>IFERROR(IF(AND(AD248=""),"",VLOOKUP(AD248,Marks,82,0)),"")</f>
        <v>C</v>
      </c>
      <c r="AF256" s="237" t="str">
        <f>IFERROR(IF(AND(AD248=""),"",VLOOKUP(AD248,Marks,80,0)),"")</f>
        <v>P</v>
      </c>
    </row>
    <row r="257" spans="1:32" s="55" customFormat="1" ht="25.5" customHeight="1">
      <c r="A257" s="114">
        <f>IF(N248="","",A256+1)</f>
        <v>17</v>
      </c>
      <c r="B257" s="342" t="str">
        <f>IF('Master sheet'!$D$11="Hindi","कुल योग","Total")</f>
        <v>कुल योग</v>
      </c>
      <c r="C257" s="86">
        <f>IF(AND(N248=""),"",IF(AND(C253="",C254="",C255="",C256=""),"",SUM(C253:C256)))</f>
        <v>31</v>
      </c>
      <c r="D257" s="86">
        <f>IF(AND(N248=""),"",IF(AND(D253="",D254="",D255="",D256=""),"",SUM(D253:D256)))</f>
        <v>25</v>
      </c>
      <c r="E257" s="86">
        <f>IF(AND(N248=""),"",IF(AND(E253="",E254="",E255="",E256=""),"",SUM(E253:E256)))</f>
        <v>88</v>
      </c>
      <c r="F257" s="86">
        <f>IF(AND(N248=""),"",IF(AND(F253="",F254="",F255="",F256=""),"",SUM(F253:F256)))</f>
        <v>144</v>
      </c>
      <c r="G257" s="86">
        <f>IF(AND(N248=""),"",IF(AND(G253="",G254="",G255="",G256=""),"",SUM(G253:G256)))</f>
        <v>34</v>
      </c>
      <c r="H257" s="86">
        <f>IF(AND(N248=""),"",IF(AND(H253="",H254="",H255="",H256=""),"",SUM(H253:H256)))</f>
        <v>26</v>
      </c>
      <c r="I257" s="86">
        <f>IF(AND(N248=""),"",IF(AND(I253="",I254="",I255="",I256=""),"",SUM(I253:I256)))</f>
        <v>60</v>
      </c>
      <c r="J257" s="86">
        <f>IF(AND(N248=""),"",IF(AND(J253="",J254="",J255="",J256=""),"",SUM(J253:J256)))</f>
        <v>204</v>
      </c>
      <c r="K257" s="86">
        <f>IF(AND(N248=""),"",IF(AND(K253="",K254="",K255="",K256=""),"",SUM(K253:K256)))</f>
        <v>158</v>
      </c>
      <c r="L257" s="86">
        <f>IF(AND(N248=""),"",IF(AND(L253="",L254="",L255="",L256=""),"",SUM(L253:L256)))</f>
        <v>50</v>
      </c>
      <c r="M257" s="86">
        <f>IF(AND(N248=""),"",IF(AND(M253="",M254="",M255="",M256=""),"",SUM(M253:M256)))</f>
        <v>208</v>
      </c>
      <c r="N257" s="86">
        <f>IF(AND(N248=""),"",IF(AND(N253="",N254="",N255="",N256=""),"",SUM(N253:N256)))</f>
        <v>412</v>
      </c>
      <c r="O257" s="240" t="str">
        <f>IFERROR(IF(AND(N248=""),"",VLOOKUP(N248,Marks,128,0)),"")</f>
        <v>C</v>
      </c>
      <c r="P257" s="240"/>
      <c r="Q257" s="1005"/>
      <c r="R257" s="342" t="str">
        <f>IF('Master sheet'!$D$11="Hindi","कुल योग","Total")</f>
        <v>कुल योग</v>
      </c>
      <c r="S257" s="86">
        <f>IF(AND(AD248=""),"",IF(AND(S253="",S254="",S255="",S256=""),"",SUM(S253:S256)))</f>
        <v>31</v>
      </c>
      <c r="T257" s="86">
        <f>IF(AND(AD248=""),"",IF(AND(T253="",T254="",T255="",T256=""),"",SUM(T253:T256)))</f>
        <v>25</v>
      </c>
      <c r="U257" s="86">
        <f>IF(AND(AD248=""),"",IF(AND(U253="",U254="",U255="",U256=""),"",SUM(U253:U256)))</f>
        <v>88</v>
      </c>
      <c r="V257" s="86">
        <f>IF(AND(AD248=""),"",IF(AND(V253="",V254="",V255="",V256=""),"",SUM(V253:V256)))</f>
        <v>144</v>
      </c>
      <c r="W257" s="86">
        <f>IF(AND(AD248=""),"",IF(AND(W253="",W254="",W255="",W256=""),"",SUM(W253:W256)))</f>
        <v>29</v>
      </c>
      <c r="X257" s="86">
        <f>IF(AND(AD248=""),"",IF(AND(X253="",X254="",X255="",X256=""),"",SUM(X253:X256)))</f>
        <v>25</v>
      </c>
      <c r="Y257" s="86">
        <f>IF(AND(AD248=""),"",IF(AND(Y253="",Y254="",Y255="",Y256=""),"",SUM(Y253:Y256)))</f>
        <v>54</v>
      </c>
      <c r="Z257" s="86">
        <f>IF(AND(AD248=""),"",IF(AND(Z253="",Z254="",Z255="",Z256=""),"",SUM(Z253:Z256)))</f>
        <v>198</v>
      </c>
      <c r="AA257" s="86">
        <f>IF(AND(AD248=""),"",IF(AND(AA253="",AA254="",AA255="",AA256=""),"",SUM(AA253:AA256)))</f>
        <v>157</v>
      </c>
      <c r="AB257" s="86">
        <f>IF(AND(AD248=""),"",IF(AND(AB253="",AB254="",AB255="",AB256=""),"",SUM(AB253:AB256)))</f>
        <v>49</v>
      </c>
      <c r="AC257" s="86">
        <f>IF(AND(AD248=""),"",IF(AND(AC253="",AC254="",AC255="",AC256=""),"",SUM(AC253:AC256)))</f>
        <v>206</v>
      </c>
      <c r="AD257" s="86">
        <f>IF(AND(AD248=""),"",IF(AND(AD253="",AD254="",AD255="",AD256=""),"",SUM(AD253:AD256)))</f>
        <v>404</v>
      </c>
      <c r="AE257" s="240" t="str">
        <f>IFERROR(IF(AND(AD248=""),"",VLOOKUP(AD248,Marks,128,0)),"")</f>
        <v>C</v>
      </c>
      <c r="AF257" s="240"/>
    </row>
    <row r="258" spans="1:32" s="55" customFormat="1" ht="9" customHeight="1">
      <c r="A258" s="114">
        <f>IF(N248="","",A257+1)</f>
        <v>18</v>
      </c>
      <c r="B258" s="984"/>
      <c r="C258" s="984"/>
      <c r="D258" s="984"/>
      <c r="E258" s="984"/>
      <c r="F258" s="984"/>
      <c r="G258" s="984"/>
      <c r="H258" s="984"/>
      <c r="I258" s="984"/>
      <c r="J258" s="984"/>
      <c r="K258" s="984"/>
      <c r="L258" s="984"/>
      <c r="M258" s="984"/>
      <c r="N258" s="984"/>
      <c r="O258" s="984"/>
      <c r="P258" s="984"/>
      <c r="Q258" s="1005"/>
      <c r="R258" s="984"/>
      <c r="S258" s="984"/>
      <c r="T258" s="984"/>
      <c r="U258" s="984"/>
      <c r="V258" s="984"/>
      <c r="W258" s="984"/>
      <c r="X258" s="984"/>
      <c r="Y258" s="984"/>
      <c r="Z258" s="984"/>
      <c r="AA258" s="984"/>
      <c r="AB258" s="984"/>
      <c r="AC258" s="984"/>
      <c r="AD258" s="984"/>
      <c r="AE258" s="984"/>
      <c r="AF258" s="984"/>
    </row>
    <row r="259" spans="1:32" s="55" customFormat="1" ht="18.95" customHeight="1">
      <c r="A259" s="114">
        <f>IF(N248="","",A258+1)</f>
        <v>19</v>
      </c>
      <c r="B259" s="946" t="str">
        <f>IF('Master sheet'!$D$11="Hindi","अतिरिक्त विषय ","Extra Subject")</f>
        <v xml:space="preserve">अतिरिक्त विषय </v>
      </c>
      <c r="C259" s="946"/>
      <c r="D259" s="946"/>
      <c r="E259" s="946"/>
      <c r="F259" s="946"/>
      <c r="G259" s="946"/>
      <c r="H259" s="946"/>
      <c r="I259" s="946"/>
      <c r="J259" s="946"/>
      <c r="K259" s="946"/>
      <c r="L259" s="946"/>
      <c r="M259" s="946"/>
      <c r="N259" s="946"/>
      <c r="O259" s="946"/>
      <c r="P259" s="946"/>
      <c r="Q259" s="1005"/>
      <c r="R259" s="946" t="str">
        <f>IF('Master sheet'!$D$11="Hindi","अतिरिक्त विषय ","Extra Subject")</f>
        <v xml:space="preserve">अतिरिक्त विषय </v>
      </c>
      <c r="S259" s="946"/>
      <c r="T259" s="946"/>
      <c r="U259" s="946"/>
      <c r="V259" s="946"/>
      <c r="W259" s="946"/>
      <c r="X259" s="946"/>
      <c r="Y259" s="946"/>
      <c r="Z259" s="946"/>
      <c r="AA259" s="946"/>
      <c r="AB259" s="946"/>
      <c r="AC259" s="946"/>
      <c r="AD259" s="946"/>
      <c r="AE259" s="946"/>
      <c r="AF259" s="946"/>
    </row>
    <row r="260" spans="1:32" s="55" customFormat="1" ht="18.95" customHeight="1">
      <c r="A260" s="114">
        <f>IF(N248="","",A259+1)</f>
        <v>20</v>
      </c>
      <c r="B260" s="403" t="str">
        <f>IF('Master sheet'!$D$11="Hindi","विषय","Subject")</f>
        <v>विषय</v>
      </c>
      <c r="C260" s="947" t="str">
        <f>IF('Master sheet'!$D$11="Hindi","पूर्णांक","M.M.")</f>
        <v>पूर्णांक</v>
      </c>
      <c r="D260" s="948"/>
      <c r="E260" s="947" t="str">
        <f>IF('Master sheet'!$D$11="Hindi","प्राप्तांक","Ob.M.")</f>
        <v>प्राप्तांक</v>
      </c>
      <c r="F260" s="948"/>
      <c r="G260" s="947" t="str">
        <f>IF('Master sheet'!$D$11="Hindi","ग्रेड","Grade")</f>
        <v>ग्रेड</v>
      </c>
      <c r="H260" s="948"/>
      <c r="I260" s="947" t="str">
        <f>IF('Master sheet'!$D$11="Hindi","विषय","Subject")</f>
        <v>विषय</v>
      </c>
      <c r="J260" s="948"/>
      <c r="K260" s="947" t="str">
        <f>IF('Master sheet'!$D$11="Hindi","पूर्णांक","M.M.")</f>
        <v>पूर्णांक</v>
      </c>
      <c r="L260" s="948"/>
      <c r="M260" s="947" t="str">
        <f>IF('Master sheet'!$D$11="Hindi","प्राप्तांक","Ob.M.")</f>
        <v>प्राप्तांक</v>
      </c>
      <c r="N260" s="948"/>
      <c r="O260" s="947" t="str">
        <f>IF('Master sheet'!$D$11="Hindi","ग्रेड","Grade")</f>
        <v>ग्रेड</v>
      </c>
      <c r="P260" s="948"/>
      <c r="Q260" s="1005"/>
      <c r="R260" s="403" t="str">
        <f>IF('Master sheet'!$D$11="Hindi","विषय","Subject")</f>
        <v>विषय</v>
      </c>
      <c r="S260" s="947" t="str">
        <f>IF('Master sheet'!$D$11="Hindi","पूर्णांक","M.M.")</f>
        <v>पूर्णांक</v>
      </c>
      <c r="T260" s="948"/>
      <c r="U260" s="947" t="str">
        <f>IF('Master sheet'!$D$11="Hindi","प्राप्तांक","Ob.M.")</f>
        <v>प्राप्तांक</v>
      </c>
      <c r="V260" s="948"/>
      <c r="W260" s="947" t="str">
        <f>IF('Master sheet'!$D$11="Hindi","ग्रेड","Grade")</f>
        <v>ग्रेड</v>
      </c>
      <c r="X260" s="948"/>
      <c r="Y260" s="947" t="str">
        <f>IF('Master sheet'!$D$11="Hindi","विषय","Subject")</f>
        <v>विषय</v>
      </c>
      <c r="Z260" s="948"/>
      <c r="AA260" s="947" t="str">
        <f>IF('Master sheet'!$D$11="Hindi","पूर्णांक","M.M.")</f>
        <v>पूर्णांक</v>
      </c>
      <c r="AB260" s="948"/>
      <c r="AC260" s="947" t="str">
        <f>IF('Master sheet'!$D$11="Hindi","प्राप्तांक","Ob.M.")</f>
        <v>प्राप्तांक</v>
      </c>
      <c r="AD260" s="948"/>
      <c r="AE260" s="947" t="str">
        <f>IF('Master sheet'!$D$11="Hindi","ग्रेड","Grade")</f>
        <v>ग्रेड</v>
      </c>
      <c r="AF260" s="948"/>
    </row>
    <row r="261" spans="1:32" s="55" customFormat="1" ht="22.5" customHeight="1">
      <c r="A261" s="114">
        <f>IF(N248="","",A260+1)</f>
        <v>21</v>
      </c>
      <c r="B261" s="342" t="str">
        <f>IF(AND(N248=""),"",'Result Sheet'!$DJ$4)</f>
        <v/>
      </c>
      <c r="C261" s="965">
        <f>IF(AND(N248=""),"",'Result Sheet'!$DL$7)</f>
        <v>100</v>
      </c>
      <c r="D261" s="965"/>
      <c r="E261" s="944" t="str">
        <f>IFERROR(IF(AND(N248=""),"",VLOOKUP(N248,Marks,115,0)),"")</f>
        <v/>
      </c>
      <c r="F261" s="944"/>
      <c r="G261" s="945" t="str">
        <f>IFERROR(IF(AND(N248=""),"",VLOOKUP(N248,Marks,116,0)),"")</f>
        <v/>
      </c>
      <c r="H261" s="945"/>
      <c r="I261" s="965" t="str">
        <f>IF(AND(N248=""),"",'Result Sheet'!$DN$4)</f>
        <v/>
      </c>
      <c r="J261" s="965"/>
      <c r="K261" s="965">
        <f>IF(AND(N248=""),"",'Result Sheet'!$DP$7)</f>
        <v>100</v>
      </c>
      <c r="L261" s="965"/>
      <c r="M261" s="944" t="str">
        <f>IFERROR(IF(AND(N248=""),"",VLOOKUP(N248,Marks,119,0)),"")</f>
        <v/>
      </c>
      <c r="N261" s="944"/>
      <c r="O261" s="945" t="str">
        <f>IFERROR(IF(AND(N248=""),"",VLOOKUP(N248,Marks,120,0)),"")</f>
        <v/>
      </c>
      <c r="P261" s="945"/>
      <c r="Q261" s="1005"/>
      <c r="R261" s="342" t="str">
        <f>IF(AND(AD248=""),"",'Result Sheet'!$DJ$4)</f>
        <v/>
      </c>
      <c r="S261" s="965">
        <f>IF(AND(AD248=""),"",'Result Sheet'!$DL$7)</f>
        <v>100</v>
      </c>
      <c r="T261" s="965"/>
      <c r="U261" s="944" t="str">
        <f>IFERROR(IF(AND(AD248=""),"",VLOOKUP(AD248,Marks,115,0)),"")</f>
        <v/>
      </c>
      <c r="V261" s="944"/>
      <c r="W261" s="945" t="str">
        <f>IFERROR(IF(AND(AD248=""),"",VLOOKUP(AD248,Marks,116,0)),"")</f>
        <v/>
      </c>
      <c r="X261" s="945"/>
      <c r="Y261" s="965" t="str">
        <f>IF(AND(AD248=""),"",'Result Sheet'!$DN$4)</f>
        <v/>
      </c>
      <c r="Z261" s="965"/>
      <c r="AA261" s="965">
        <f>IF(AND(AD248=""),"",'Result Sheet'!$DP$7)</f>
        <v>100</v>
      </c>
      <c r="AB261" s="965"/>
      <c r="AC261" s="944" t="str">
        <f>IFERROR(IF(AND(AD248=""),"",VLOOKUP(AD248,Marks,119,0)),"")</f>
        <v/>
      </c>
      <c r="AD261" s="944"/>
      <c r="AE261" s="945" t="str">
        <f>IFERROR(IF(AND(AD248=""),"",VLOOKUP(AD248,Marks,120,0)),"")</f>
        <v/>
      </c>
      <c r="AF261" s="945"/>
    </row>
    <row r="262" spans="1:32" s="55" customFormat="1" ht="22.5" customHeight="1">
      <c r="A262" s="114">
        <f>IF(N248="","",A261+1)</f>
        <v>22</v>
      </c>
      <c r="B262" s="949" t="str">
        <f>IF('Master sheet'!$D$11="Hindi","विषय","Subject")</f>
        <v>विषय</v>
      </c>
      <c r="C262" s="949"/>
      <c r="D262" s="950" t="str">
        <f>IF('Master sheet'!$D$11="Hindi","प्राप्तांक","Marks ")</f>
        <v>प्राप्तांक</v>
      </c>
      <c r="E262" s="951"/>
      <c r="F262" s="344" t="str">
        <f>IF('Master sheet'!$D$11="Hindi","ग्रेड","Grade")</f>
        <v>ग्रेड</v>
      </c>
      <c r="G262" s="949" t="str">
        <f>IF('Master sheet'!$D$11="Hindi","विषय","Subject")</f>
        <v>विषय</v>
      </c>
      <c r="H262" s="949"/>
      <c r="I262" s="950" t="str">
        <f>IF('Master sheet'!$D$11="Hindi","प्राप्तांक","Marks")</f>
        <v>प्राप्तांक</v>
      </c>
      <c r="J262" s="951"/>
      <c r="K262" s="344" t="str">
        <f>IF('Master sheet'!$D$11="Hindi","ग्रेड","Grade")</f>
        <v>ग्रेड</v>
      </c>
      <c r="L262" s="949" t="str">
        <f>IF('Master sheet'!$D$11="Hindi","विषय","Subject")</f>
        <v>विषय</v>
      </c>
      <c r="M262" s="949"/>
      <c r="N262" s="950" t="str">
        <f>IF('Master sheet'!$D$11="Hindi","प्राप्तांक","Marks")</f>
        <v>प्राप्तांक</v>
      </c>
      <c r="O262" s="951"/>
      <c r="P262" s="412" t="str">
        <f>IF('Master sheet'!$D$11="Hindi","ग्रेड","Grade")</f>
        <v>ग्रेड</v>
      </c>
      <c r="Q262" s="1005"/>
      <c r="R262" s="949" t="str">
        <f>IF('Master sheet'!$D$11="Hindi","विषय","Subject")</f>
        <v>विषय</v>
      </c>
      <c r="S262" s="949"/>
      <c r="T262" s="950" t="str">
        <f>IF('Master sheet'!$D$11="Hindi","प्राप्तांक","Marks ")</f>
        <v>प्राप्तांक</v>
      </c>
      <c r="U262" s="951"/>
      <c r="V262" s="344" t="str">
        <f>IF('Master sheet'!$D$11="Hindi","ग्रेड","Grade")</f>
        <v>ग्रेड</v>
      </c>
      <c r="W262" s="949" t="str">
        <f>IF('Master sheet'!$D$11="Hindi","विषय","Subject")</f>
        <v>विषय</v>
      </c>
      <c r="X262" s="949"/>
      <c r="Y262" s="950" t="str">
        <f>IF('Master sheet'!$D$11="Hindi","प्राप्तांक","Marks")</f>
        <v>प्राप्तांक</v>
      </c>
      <c r="Z262" s="951"/>
      <c r="AA262" s="344" t="str">
        <f>IF('Master sheet'!$D$11="Hindi","ग्रेड","Grade")</f>
        <v>ग्रेड</v>
      </c>
      <c r="AB262" s="949" t="str">
        <f>IF('Master sheet'!$D$11="Hindi","विषय","Subject")</f>
        <v>विषय</v>
      </c>
      <c r="AC262" s="949"/>
      <c r="AD262" s="950" t="str">
        <f>IF('Master sheet'!$D$11="Hindi","प्राप्तांक","Marks")</f>
        <v>प्राप्तांक</v>
      </c>
      <c r="AE262" s="951"/>
      <c r="AF262" s="412" t="str">
        <f>IF('Master sheet'!$D$11="Hindi","ग्रेड","Grade")</f>
        <v>ग्रेड</v>
      </c>
    </row>
    <row r="263" spans="1:32" s="55" customFormat="1" ht="21.75" customHeight="1">
      <c r="A263" s="114">
        <f>IF(N248="","",A262+1)</f>
        <v>23</v>
      </c>
      <c r="B263" s="952" t="str">
        <f>IF('Master sheet'!$D$11="Hindi","कार्यानुभव","WORK EXP.")</f>
        <v>कार्यानुभव</v>
      </c>
      <c r="C263" s="953"/>
      <c r="D263" s="953"/>
      <c r="E263" s="85">
        <f>IFERROR(IF(AND(N248=""),"",VLOOKUP(N248,Marks,88,0)),"")</f>
        <v>79</v>
      </c>
      <c r="F263" s="95" t="str">
        <f>IFERROR(IF(AND(N248=""),"",VLOOKUP(N248,Marks,92,0)),"")</f>
        <v>A</v>
      </c>
      <c r="G263" s="952" t="str">
        <f>IF('Master sheet'!$D$11="Hindi","कला शिक्षा","ART EDU.")</f>
        <v>कला शिक्षा</v>
      </c>
      <c r="H263" s="953"/>
      <c r="I263" s="953"/>
      <c r="J263" s="85">
        <f>IFERROR(IF(AND(N248=""),"",VLOOKUP(N248,Marks,98,0)),"")</f>
        <v>78</v>
      </c>
      <c r="K263" s="95" t="str">
        <f>IFERROR(IF(AND(N248=""),"",VLOOKUP(N248,Marks,102,0)),"")</f>
        <v>A</v>
      </c>
      <c r="L263" s="954" t="str">
        <f>IF('Master sheet'!$D$11="Hindi","स्वा. एवं शा. शिक्षा","HE.&amp;PH. EDU.")</f>
        <v>स्वा. एवं शा. शिक्षा</v>
      </c>
      <c r="M263" s="955"/>
      <c r="N263" s="955"/>
      <c r="O263" s="85">
        <f>IFERROR(IF(AND(N248=""),"",VLOOKUP(N248,Marks,108,0)),"")</f>
        <v>80</v>
      </c>
      <c r="P263" s="95" t="str">
        <f>IFERROR(IF(AND(N248=""),"",VLOOKUP(N248,Marks,112,0)),"")</f>
        <v>A</v>
      </c>
      <c r="Q263" s="1005"/>
      <c r="R263" s="952" t="str">
        <f>IF('Master sheet'!$D$11="Hindi","कार्यानुभव","WORK EXP.")</f>
        <v>कार्यानुभव</v>
      </c>
      <c r="S263" s="953"/>
      <c r="T263" s="953"/>
      <c r="U263" s="85">
        <f>IFERROR(IF(AND(AD248=""),"",VLOOKUP(AD248,Marks,88,0)),"")</f>
        <v>81</v>
      </c>
      <c r="V263" s="95" t="str">
        <f>IFERROR(IF(AND(AD248=""),"",VLOOKUP(AD248,Marks,92,0)),"")</f>
        <v>A</v>
      </c>
      <c r="W263" s="952" t="str">
        <f>IF('Master sheet'!$D$11="Hindi","कला शिक्षा","ART EDU.")</f>
        <v>कला शिक्षा</v>
      </c>
      <c r="X263" s="953"/>
      <c r="Y263" s="953"/>
      <c r="Z263" s="85">
        <f>IFERROR(IF(AND(AD248=""),"",VLOOKUP(AD248,Marks,98,0)),"")</f>
        <v>79</v>
      </c>
      <c r="AA263" s="95" t="str">
        <f>IFERROR(IF(AND(AD248=""),"",VLOOKUP(AD248,Marks,102,0)),"")</f>
        <v>A</v>
      </c>
      <c r="AB263" s="954" t="str">
        <f>IF('Master sheet'!$D$11="Hindi","स्वा. एवं शा. शिक्षा","HE.&amp;PH. EDU.")</f>
        <v>स्वा. एवं शा. शिक्षा</v>
      </c>
      <c r="AC263" s="955"/>
      <c r="AD263" s="955"/>
      <c r="AE263" s="85">
        <f>IFERROR(IF(AND(AD248=""),"",VLOOKUP(AD248,Marks,108,0)),"")</f>
        <v>81</v>
      </c>
      <c r="AF263" s="95" t="str">
        <f>IFERROR(IF(AND(AD248=""),"",VLOOKUP(AD248,Marks,112,0)),"")</f>
        <v>A</v>
      </c>
    </row>
    <row r="264" spans="1:32" s="55" customFormat="1" ht="21" customHeight="1">
      <c r="A264" s="114">
        <f>IF(N248="","",A263+1)</f>
        <v>24</v>
      </c>
      <c r="B264" s="956" t="str">
        <f>IF('Master sheet'!$D$11="Hindi","कुल कार्य दिवस :-","Total Meeting :-")</f>
        <v>कुल कार्य दिवस :-</v>
      </c>
      <c r="C264" s="956"/>
      <c r="D264" s="956"/>
      <c r="E264" s="957">
        <f>IFERROR(IF(AND(N248=""),"",VLOOKUP(N248,Marks,126,0)),"")</f>
        <v>220</v>
      </c>
      <c r="F264" s="957"/>
      <c r="G264" s="957"/>
      <c r="H264" s="957"/>
      <c r="I264" s="956" t="str">
        <f>IF('Master sheet'!$D$11="Hindi","कुल उपस्थिति :-","Total Attendance :-")</f>
        <v>कुल उपस्थिति :-</v>
      </c>
      <c r="J264" s="956"/>
      <c r="K264" s="956"/>
      <c r="L264" s="956"/>
      <c r="M264" s="958">
        <f>IFERROR(IF(AND(N248=""),"",VLOOKUP(N248,Marks,127,0)),"")</f>
        <v>212</v>
      </c>
      <c r="N264" s="958"/>
      <c r="O264" s="958"/>
      <c r="P264" s="958"/>
      <c r="Q264" s="1005"/>
      <c r="R264" s="956" t="str">
        <f>IF('Master sheet'!$D$11="Hindi","कुल कार्य दिवस :-","Total Meeting :-")</f>
        <v>कुल कार्य दिवस :-</v>
      </c>
      <c r="S264" s="956"/>
      <c r="T264" s="956"/>
      <c r="U264" s="957">
        <f>IFERROR(IF(AND(AD248=""),"",VLOOKUP(AD248,Marks,126,0)),"")</f>
        <v>220</v>
      </c>
      <c r="V264" s="957"/>
      <c r="W264" s="957"/>
      <c r="X264" s="957"/>
      <c r="Y264" s="956" t="str">
        <f>IF('Master sheet'!$D$11="Hindi","कुल उपस्थिति :-","Total Attendance :-")</f>
        <v>कुल उपस्थिति :-</v>
      </c>
      <c r="Z264" s="956"/>
      <c r="AA264" s="956"/>
      <c r="AB264" s="956"/>
      <c r="AC264" s="958">
        <f>IFERROR(IF(AND(AD248=""),"",VLOOKUP(AD248,Marks,127,0)),"")</f>
        <v>210</v>
      </c>
      <c r="AD264" s="958"/>
      <c r="AE264" s="958"/>
      <c r="AF264" s="958"/>
    </row>
    <row r="265" spans="1:32" s="55" customFormat="1" ht="21" customHeight="1">
      <c r="A265" s="114">
        <f>IF(N248="","",A264+1)</f>
        <v>25</v>
      </c>
      <c r="B265" s="956" t="str">
        <f>IF('Master sheet'!$D$11="Hindi","परिणाम :-","Result :-")</f>
        <v>परिणाम :-</v>
      </c>
      <c r="C265" s="956"/>
      <c r="D265" s="956"/>
      <c r="E265" s="959" t="str">
        <f>IFERROR(IF(AND(N248=""),"",VLOOKUP(N248,Marks,125,0)),"")</f>
        <v>Promoted</v>
      </c>
      <c r="F265" s="959"/>
      <c r="G265" s="959"/>
      <c r="H265" s="959"/>
      <c r="I265" s="956" t="str">
        <f>IF('Master sheet'!$D$11="Hindi","परिणाम प्रतिशत में :-","Result in Percentage :-")</f>
        <v>परिणाम प्रतिशत में :-</v>
      </c>
      <c r="J265" s="956"/>
      <c r="K265" s="956"/>
      <c r="L265" s="956"/>
      <c r="M265" s="960">
        <f>IFERROR(IF(AND(N248=""),"",VLOOKUP(N248,Marks,122,0)),"")</f>
        <v>58.857142857142854</v>
      </c>
      <c r="N265" s="960"/>
      <c r="O265" s="960"/>
      <c r="P265" s="960"/>
      <c r="Q265" s="1005"/>
      <c r="R265" s="956" t="str">
        <f>IF('Master sheet'!$D$11="Hindi","परिणाम :-","Result :-")</f>
        <v>परिणाम :-</v>
      </c>
      <c r="S265" s="956"/>
      <c r="T265" s="956"/>
      <c r="U265" s="959" t="str">
        <f>IFERROR(IF(AND(AD248=""),"",VLOOKUP(AD248,Marks,125,0)),"")</f>
        <v>Promoted</v>
      </c>
      <c r="V265" s="959"/>
      <c r="W265" s="959"/>
      <c r="X265" s="959"/>
      <c r="Y265" s="956" t="str">
        <f>IF('Master sheet'!$D$11="Hindi","परिणाम प्रतिशत में :-","Result in Percentage :-")</f>
        <v>परिणाम प्रतिशत में :-</v>
      </c>
      <c r="Z265" s="956"/>
      <c r="AA265" s="956"/>
      <c r="AB265" s="956"/>
      <c r="AC265" s="960">
        <f>IFERROR(IF(AND(AD248=""),"",VLOOKUP(AD248,Marks,122,0)),"")</f>
        <v>57.714285714285715</v>
      </c>
      <c r="AD265" s="960"/>
      <c r="AE265" s="960"/>
      <c r="AF265" s="960"/>
    </row>
    <row r="266" spans="1:32" s="55" customFormat="1" ht="21" customHeight="1">
      <c r="A266" s="114">
        <f>IF(N248="","",A265+1)</f>
        <v>26</v>
      </c>
      <c r="B266" s="956" t="str">
        <f>IF('Master sheet'!$D$11="Hindi","श्रेणी / ग्रेड :-","Division / Grade :-")</f>
        <v>श्रेणी / ग्रेड :-</v>
      </c>
      <c r="C266" s="956"/>
      <c r="D266" s="956"/>
      <c r="E266" s="238" t="str">
        <f>IFERROR(IF(AND(N248=""),"",VLOOKUP(N248,Marks,123,0)),"")</f>
        <v>II</v>
      </c>
      <c r="F266" s="239" t="s">
        <v>130</v>
      </c>
      <c r="G266" s="961" t="str">
        <f>IFERROR(IF(AND(N248=""),"",VLOOKUP(N248,Marks,128,0)),"")</f>
        <v>C</v>
      </c>
      <c r="H266" s="961"/>
      <c r="I266" s="956" t="str">
        <f>IF('Master sheet'!$D$11="Hindi","कक्षा में स्थान :-","Position in the Class :-")</f>
        <v>कक्षा में स्थान :-</v>
      </c>
      <c r="J266" s="956"/>
      <c r="K266" s="956"/>
      <c r="L266" s="956"/>
      <c r="M266" s="962">
        <f>IFERROR(IF(AND(N248=""),"",VLOOKUP(N248,Marks,124,0)),"")</f>
        <v>3.9999999999999964</v>
      </c>
      <c r="N266" s="962"/>
      <c r="O266" s="962"/>
      <c r="P266" s="962"/>
      <c r="Q266" s="1005"/>
      <c r="R266" s="956" t="str">
        <f>IF('Master sheet'!$D$11="Hindi","श्रेणी / ग्रेड :-","Division / Grade :-")</f>
        <v>श्रेणी / ग्रेड :-</v>
      </c>
      <c r="S266" s="956"/>
      <c r="T266" s="956"/>
      <c r="U266" s="238" t="str">
        <f>IFERROR(IF(AND(AD248=""),"",VLOOKUP(AD248,Marks,123,0)),"")</f>
        <v>II</v>
      </c>
      <c r="V266" s="239" t="s">
        <v>130</v>
      </c>
      <c r="W266" s="961" t="str">
        <f>IFERROR(IF(AND(AD248=""),"",VLOOKUP(AD248,Marks,128,0)),"")</f>
        <v>C</v>
      </c>
      <c r="X266" s="961"/>
      <c r="Y266" s="956" t="str">
        <f>IF('Master sheet'!$D$11="Hindi","कक्षा में स्थान :-","Position in the Class :-")</f>
        <v>कक्षा में स्थान :-</v>
      </c>
      <c r="Z266" s="956"/>
      <c r="AA266" s="956"/>
      <c r="AB266" s="956"/>
      <c r="AC266" s="962">
        <f>IFERROR(IF(AND(AD248=""),"",VLOOKUP(AD248,Marks,124,0)),"")</f>
        <v>7.9999999999999964</v>
      </c>
      <c r="AD266" s="962"/>
      <c r="AE266" s="962"/>
      <c r="AF266" s="962"/>
    </row>
    <row r="267" spans="1:32" s="55" customFormat="1" ht="21" customHeight="1">
      <c r="A267" s="114">
        <f>IF(N248="","",A266+1)</f>
        <v>27</v>
      </c>
      <c r="B267" s="963" t="str">
        <f>IF('Master sheet'!$D$11="Hindi","परीक्षा परिणाम घोषणा दिनांक :-","Result Declaration Date :-")</f>
        <v>परीक्षा परिणाम घोषणा दिनांक :-</v>
      </c>
      <c r="C267" s="963"/>
      <c r="D267" s="963"/>
      <c r="E267" s="964">
        <f>IFERROR(IF(AND(N248=""),"",'Master sheet'!$D$10),"")</f>
        <v>45419</v>
      </c>
      <c r="F267" s="964"/>
      <c r="G267" s="964"/>
      <c r="H267" s="409"/>
      <c r="I267" s="87"/>
      <c r="J267" s="87"/>
      <c r="K267" s="56"/>
      <c r="L267" s="87"/>
      <c r="M267" s="87"/>
      <c r="N267" s="87"/>
      <c r="O267" s="87"/>
      <c r="P267" s="87"/>
      <c r="Q267" s="1005"/>
      <c r="R267" s="963" t="str">
        <f>IF('Master sheet'!$D$11="Hindi","परीक्षा परिणाम घोषणा दिनांक :-","Result Declaration Date :-")</f>
        <v>परीक्षा परिणाम घोषणा दिनांक :-</v>
      </c>
      <c r="S267" s="963"/>
      <c r="T267" s="963"/>
      <c r="U267" s="964">
        <f>IFERROR(IF(AND(AD248=""),"",'Master sheet'!$D$10),"")</f>
        <v>45419</v>
      </c>
      <c r="V267" s="964"/>
      <c r="W267" s="964"/>
      <c r="X267" s="409"/>
      <c r="Y267" s="87"/>
      <c r="Z267" s="87"/>
      <c r="AA267" s="56"/>
      <c r="AB267" s="87"/>
      <c r="AC267" s="87"/>
      <c r="AD267" s="87"/>
      <c r="AE267" s="87"/>
      <c r="AF267" s="87"/>
    </row>
    <row r="268" spans="1:32" s="55" customFormat="1" ht="39" customHeight="1">
      <c r="A268" s="114">
        <f>IF(N248="","",A267+1)</f>
        <v>28</v>
      </c>
      <c r="B268" s="975" t="str">
        <f>IF(AND(N248=""),"",IF(AND(C245=3),CONCATENATE("( ",UPPER('Master sheet'!$H$10)," )"),IF(AND(C245=4),CONCATENATE("( ",UPPER('Master sheet'!$H$18)," )"),"")))</f>
        <v>( ABHIMANYU SINGH )</v>
      </c>
      <c r="C268" s="975"/>
      <c r="D268" s="975"/>
      <c r="E268" s="975"/>
      <c r="F268" s="976" t="str">
        <f>IF(AND(N248=""),"",CONCATENATE("(",'Master sheet'!$D$14," )"))</f>
        <v>(Suresh Chand )</v>
      </c>
      <c r="G268" s="976"/>
      <c r="H268" s="976"/>
      <c r="I268" s="976"/>
      <c r="J268" s="976"/>
      <c r="K268" s="976" t="str">
        <f>IF(AND(N248=""),"",CONCATENATE("(",'Master sheet'!$D$12," )"))</f>
        <v>(USHA PALIYA )</v>
      </c>
      <c r="L268" s="976"/>
      <c r="M268" s="976"/>
      <c r="N268" s="976"/>
      <c r="O268" s="976"/>
      <c r="P268" s="976"/>
      <c r="Q268" s="1005"/>
      <c r="R268" s="975" t="str">
        <f>IF(AND(AD248=""),"",IF(AND(S245=3),CONCATENATE("( ",UPPER('Master sheet'!$H$10)," )"),IF(AND(S245=4),CONCATENATE("( ",UPPER('Master sheet'!$H$18)," )"),"")))</f>
        <v>( ABHIMANYU SINGH )</v>
      </c>
      <c r="S268" s="975"/>
      <c r="T268" s="975"/>
      <c r="U268" s="975"/>
      <c r="V268" s="976" t="str">
        <f>IF(AND(AD248=""),"",CONCATENATE("(",'Master sheet'!$D$14," )"))</f>
        <v>(Suresh Chand )</v>
      </c>
      <c r="W268" s="976"/>
      <c r="X268" s="976"/>
      <c r="Y268" s="976"/>
      <c r="Z268" s="976"/>
      <c r="AA268" s="976" t="str">
        <f>IF(AND(AD248=""),"",CONCATENATE("(",'Master sheet'!$D$12," )"))</f>
        <v>(USHA PALIYA )</v>
      </c>
      <c r="AB268" s="976"/>
      <c r="AC268" s="976"/>
      <c r="AD268" s="976"/>
      <c r="AE268" s="976"/>
      <c r="AF268" s="976"/>
    </row>
    <row r="269" spans="1:32" s="55" customFormat="1" ht="21" customHeight="1">
      <c r="A269" s="114">
        <f>IF(N248="","",A268+1)</f>
        <v>29</v>
      </c>
      <c r="B269" s="974" t="str">
        <f>IF('Master sheet'!$D$11="Hindi","हस्ताक्षर कक्षाध्यापक","Signature of the class teacher")</f>
        <v>हस्ताक्षर कक्षाध्यापक</v>
      </c>
      <c r="C269" s="974"/>
      <c r="D269" s="974"/>
      <c r="E269" s="974"/>
      <c r="F269" s="974" t="str">
        <f>IF('Master sheet'!$D$11="Hindi","हस्ताक्षर परीक्षा प्रभारी","Signature of the exam. Incharge")</f>
        <v>हस्ताक्षर परीक्षा प्रभारी</v>
      </c>
      <c r="G269" s="974"/>
      <c r="H269" s="974"/>
      <c r="I269" s="974"/>
      <c r="J269" s="974"/>
      <c r="K269" s="974" t="str">
        <f>IF('Master sheet'!$D$11="Hindi","हस्ताक्षर संस्था प्रधान","Head of Institute's Signature")</f>
        <v>हस्ताक्षर संस्था प्रधान</v>
      </c>
      <c r="L269" s="974"/>
      <c r="M269" s="974"/>
      <c r="N269" s="974"/>
      <c r="O269" s="974"/>
      <c r="P269" s="974"/>
      <c r="Q269" s="1005"/>
      <c r="R269" s="974" t="str">
        <f>IF('Master sheet'!$D$11="Hindi","हस्ताक्षर कक्षाध्यापक","Signature of the class teacher")</f>
        <v>हस्ताक्षर कक्षाध्यापक</v>
      </c>
      <c r="S269" s="974"/>
      <c r="T269" s="974"/>
      <c r="U269" s="974"/>
      <c r="V269" s="974" t="str">
        <f>IF('Master sheet'!$D$11="Hindi","हस्ताक्षर परीक्षा प्रभारी","Signature of the exam. Incharge")</f>
        <v>हस्ताक्षर परीक्षा प्रभारी</v>
      </c>
      <c r="W269" s="974"/>
      <c r="X269" s="974"/>
      <c r="Y269" s="974"/>
      <c r="Z269" s="974"/>
      <c r="AA269" s="974" t="str">
        <f>IF('Master sheet'!$D$11="Hindi","हस्ताक्षर संस्था प्रधान","Head of Institute's Signature")</f>
        <v>हस्ताक्षर संस्था प्रधान</v>
      </c>
      <c r="AB269" s="974"/>
      <c r="AC269" s="974"/>
      <c r="AD269" s="974"/>
      <c r="AE269" s="974"/>
      <c r="AF269" s="974"/>
    </row>
    <row r="271" spans="1:32" s="55" customFormat="1" ht="21.95" customHeight="1">
      <c r="A271" s="113">
        <f>IF(N278="","",1)</f>
        <v>1</v>
      </c>
      <c r="B271" s="966" t="str">
        <f>IF('Master sheet'!$D$11="Hindi","वार्षिक रिपोर्ट कार्ड ","Report Card")</f>
        <v xml:space="preserve">वार्षिक रिपोर्ट कार्ड </v>
      </c>
      <c r="C271" s="966"/>
      <c r="D271" s="966"/>
      <c r="E271" s="966"/>
      <c r="F271" s="966"/>
      <c r="G271" s="966"/>
      <c r="H271" s="966"/>
      <c r="I271" s="966"/>
      <c r="J271" s="966"/>
      <c r="K271" s="966"/>
      <c r="L271" s="966"/>
      <c r="M271" s="966"/>
      <c r="N271" s="966"/>
      <c r="O271" s="966"/>
      <c r="P271" s="966"/>
      <c r="Q271" s="1005" t="s">
        <v>98</v>
      </c>
      <c r="R271" s="966" t="str">
        <f>IF('Master sheet'!$D$11="Hindi","वार्षिक रिपोर्ट कार्ड ","Report Card")</f>
        <v xml:space="preserve">वार्षिक रिपोर्ट कार्ड </v>
      </c>
      <c r="S271" s="966"/>
      <c r="T271" s="966"/>
      <c r="U271" s="966"/>
      <c r="V271" s="966"/>
      <c r="W271" s="966"/>
      <c r="X271" s="966"/>
      <c r="Y271" s="966"/>
      <c r="Z271" s="966"/>
      <c r="AA271" s="966"/>
      <c r="AB271" s="966"/>
      <c r="AC271" s="966"/>
      <c r="AD271" s="966"/>
      <c r="AE271" s="966"/>
      <c r="AF271" s="966"/>
    </row>
    <row r="272" spans="1:32" s="55" customFormat="1" ht="21.95" customHeight="1">
      <c r="A272" s="114">
        <f>IF(N278="","",A271+1)</f>
        <v>2</v>
      </c>
      <c r="B272" s="967" t="str">
        <f>IF('Master sheet'!$D$11="Hindi","शिक्षा विभाग, राजस्थान सरकार","Education Department, Rajasthan Government")</f>
        <v>शिक्षा विभाग, राजस्थान सरकार</v>
      </c>
      <c r="C272" s="967"/>
      <c r="D272" s="967"/>
      <c r="E272" s="967"/>
      <c r="F272" s="967"/>
      <c r="G272" s="967"/>
      <c r="H272" s="967"/>
      <c r="I272" s="967"/>
      <c r="J272" s="967"/>
      <c r="K272" s="967"/>
      <c r="L272" s="967"/>
      <c r="M272" s="967"/>
      <c r="N272" s="967"/>
      <c r="O272" s="967"/>
      <c r="P272" s="967"/>
      <c r="Q272" s="1005"/>
      <c r="R272" s="967" t="str">
        <f>IF('Master sheet'!$D$11="Hindi","शिक्षा विभाग, राजस्थान सरकार","Education Department, Rajasthan Government")</f>
        <v>शिक्षा विभाग, राजस्थान सरकार</v>
      </c>
      <c r="S272" s="967"/>
      <c r="T272" s="967"/>
      <c r="U272" s="967"/>
      <c r="V272" s="967"/>
      <c r="W272" s="967"/>
      <c r="X272" s="967"/>
      <c r="Y272" s="967"/>
      <c r="Z272" s="967"/>
      <c r="AA272" s="967"/>
      <c r="AB272" s="967"/>
      <c r="AC272" s="967"/>
      <c r="AD272" s="967"/>
      <c r="AE272" s="967"/>
      <c r="AF272" s="967"/>
    </row>
    <row r="273" spans="1:32" s="55" customFormat="1" ht="21.95" customHeight="1">
      <c r="A273" s="114">
        <f>IF(N278="","",A272+1)</f>
        <v>3</v>
      </c>
      <c r="B273" s="1006" t="str">
        <f>IF('Master sheet'!$D$11="Hindi","विद्यालय का नाम :-","School Name :- ")</f>
        <v>विद्यालय का नाम :-</v>
      </c>
      <c r="C273" s="1006"/>
      <c r="D273" s="1006"/>
      <c r="E273" s="1007" t="str">
        <f>IF(AND(N278=""),"",IF('Master sheet'!$D$11="Hindi",'Master sheet'!$D$8,'Master sheet'!$D$7))</f>
        <v xml:space="preserve">महात्मा गाँधी राजकीय विद्यालय (अंग्रेजी माध्यम) बर, पाली </v>
      </c>
      <c r="F273" s="1007"/>
      <c r="G273" s="1007"/>
      <c r="H273" s="1007"/>
      <c r="I273" s="1007"/>
      <c r="J273" s="1007"/>
      <c r="K273" s="1007"/>
      <c r="L273" s="1007"/>
      <c r="M273" s="1007"/>
      <c r="N273" s="1007"/>
      <c r="O273" s="1007"/>
      <c r="P273" s="1007"/>
      <c r="Q273" s="1005"/>
      <c r="R273" s="1006" t="str">
        <f>IF('Master sheet'!$D$11="Hindi","विद्यालय का नाम :-","School Name :- ")</f>
        <v>विद्यालय का नाम :-</v>
      </c>
      <c r="S273" s="1006"/>
      <c r="T273" s="1006"/>
      <c r="U273" s="1007" t="str">
        <f>IF(AND(AD278=""),"",IF('Master sheet'!$D$11="Hindi",'Master sheet'!$D$8,'Master sheet'!$D$7))</f>
        <v xml:space="preserve">महात्मा गाँधी राजकीय विद्यालय (अंग्रेजी माध्यम) बर, पाली </v>
      </c>
      <c r="V273" s="1007"/>
      <c r="W273" s="1007"/>
      <c r="X273" s="1007"/>
      <c r="Y273" s="1007"/>
      <c r="Z273" s="1007"/>
      <c r="AA273" s="1007"/>
      <c r="AB273" s="1007"/>
      <c r="AC273" s="1007"/>
      <c r="AD273" s="1007"/>
      <c r="AE273" s="1007"/>
      <c r="AF273" s="1007"/>
    </row>
    <row r="274" spans="1:32" s="55" customFormat="1" ht="15.75" customHeight="1">
      <c r="A274" s="114">
        <f>IF(N278="","",A273+1)</f>
        <v>4</v>
      </c>
      <c r="B274" s="402"/>
      <c r="C274" s="402"/>
      <c r="D274" s="402"/>
      <c r="E274" s="1008" t="str">
        <f>IF(AND(N278=""),"",IF('Master sheet'!$D$11="Hindi",CONCATENATE("(विद्यालय मान्यता क्रमांक व वर्ष : ","  ",'Master sheet'!$D$6),CONCATENATE("(School Recognition Number &amp; Years : ","  ",'Master sheet'!$D$6)))</f>
        <v>(विद्यालय मान्यता क्रमांक व वर्ष :   शिक्षा/पाली/1995/2001</v>
      </c>
      <c r="F274" s="1008"/>
      <c r="G274" s="1008"/>
      <c r="H274" s="1008"/>
      <c r="I274" s="1008"/>
      <c r="J274" s="1008"/>
      <c r="K274" s="1008"/>
      <c r="L274" s="1008"/>
      <c r="M274" s="1008"/>
      <c r="N274" s="1008"/>
      <c r="O274" s="1008"/>
      <c r="P274" s="1008"/>
      <c r="Q274" s="1005"/>
      <c r="R274" s="402"/>
      <c r="S274" s="402"/>
      <c r="T274" s="402"/>
      <c r="U274" s="1008" t="str">
        <f>IF(AND(AD278=""),"",IF('Master sheet'!$D$11="Hindi",CONCATENATE("(विद्यालय मान्यता क्रमांक व वर्ष : ","  ",'Master sheet'!$D$6),CONCATENATE("(School Recognition Number &amp; Years : ","  ",'Master sheet'!$D$6)))</f>
        <v>(विद्यालय मान्यता क्रमांक व वर्ष :   शिक्षा/पाली/1995/2001</v>
      </c>
      <c r="V274" s="1008"/>
      <c r="W274" s="1008"/>
      <c r="X274" s="1008"/>
      <c r="Y274" s="1008"/>
      <c r="Z274" s="1008"/>
      <c r="AA274" s="1008"/>
      <c r="AB274" s="1008"/>
      <c r="AC274" s="1008"/>
      <c r="AD274" s="1008"/>
      <c r="AE274" s="1008"/>
      <c r="AF274" s="1008"/>
    </row>
    <row r="275" spans="1:32" s="55" customFormat="1" ht="21.95" customHeight="1">
      <c r="A275" s="114">
        <f>IF(N278="","",A274+1)</f>
        <v>5</v>
      </c>
      <c r="B275" s="399" t="str">
        <f>IF('Master sheet'!$D$11="Hindi","कक्षा  :-","CLASS :- ")</f>
        <v>कक्षा  :-</v>
      </c>
      <c r="C275" s="971">
        <f>IFERROR(IF(AND(N278=""),"",VLOOKUP(N278,Marks,2,0)),"")</f>
        <v>4</v>
      </c>
      <c r="D275" s="971"/>
      <c r="E275" s="972" t="str">
        <f>IF('Master sheet'!$D$11="Hindi","सेक्शन :-","Section :- ")</f>
        <v>सेक्शन :-</v>
      </c>
      <c r="F275" s="972"/>
      <c r="G275" s="972"/>
      <c r="H275" s="971" t="str">
        <f>IFERROR(IF(AND(N278=""),"",VLOOKUP(N278,Marks,3,0)),"")</f>
        <v>A</v>
      </c>
      <c r="I275" s="971"/>
      <c r="J275" s="973" t="str">
        <f>IF('Master sheet'!$D$11="Hindi","सत्र :- ","Session :- ")</f>
        <v xml:space="preserve">सत्र :- </v>
      </c>
      <c r="K275" s="973"/>
      <c r="L275" s="973"/>
      <c r="M275" s="973"/>
      <c r="N275" s="992" t="str">
        <f>IF(AND(N278=""),"",'Marks Entry 3rd'!$I$2)</f>
        <v xml:space="preserve"> 2023-2024</v>
      </c>
      <c r="O275" s="992"/>
      <c r="P275" s="992"/>
      <c r="Q275" s="1005"/>
      <c r="R275" s="399" t="str">
        <f>IF('Master sheet'!$D$11="Hindi","कक्षा  :-","CLASS :- ")</f>
        <v>कक्षा  :-</v>
      </c>
      <c r="S275" s="971">
        <f>IFERROR(IF(AND(AD278=""),"",VLOOKUP(AD278,Marks,2,0)),"")</f>
        <v>4</v>
      </c>
      <c r="T275" s="971"/>
      <c r="U275" s="972" t="str">
        <f>IF('Master sheet'!$D$11="Hindi","सेक्शन :-","Section :- ")</f>
        <v>सेक्शन :-</v>
      </c>
      <c r="V275" s="972"/>
      <c r="W275" s="972"/>
      <c r="X275" s="971" t="str">
        <f>IFERROR(IF(AND(AD278=""),"",VLOOKUP(AD278,Marks,3,0)),"")</f>
        <v>A</v>
      </c>
      <c r="Y275" s="971"/>
      <c r="Z275" s="973" t="str">
        <f>IF('Master sheet'!$D$11="Hindi","सत्र :- ","Session :- ")</f>
        <v xml:space="preserve">सत्र :- </v>
      </c>
      <c r="AA275" s="973"/>
      <c r="AB275" s="973"/>
      <c r="AC275" s="973"/>
      <c r="AD275" s="992" t="str">
        <f>IF(AND(AD278=""),"",'Marks Entry 3rd'!$I$2)</f>
        <v xml:space="preserve"> 2023-2024</v>
      </c>
      <c r="AE275" s="992"/>
      <c r="AF275" s="992"/>
    </row>
    <row r="276" spans="1:32" s="55" customFormat="1" ht="21.95" customHeight="1">
      <c r="A276" s="114">
        <f>IF(N278="","",A275+1)</f>
        <v>6</v>
      </c>
      <c r="B276" s="986" t="str">
        <f>IF('Master sheet'!$D$11="Hindi","विद्यार्थी का नाम :-","Student's Name :-")</f>
        <v>विद्यार्थी का नाम :-</v>
      </c>
      <c r="C276" s="986"/>
      <c r="D276" s="986"/>
      <c r="E276" s="987" t="str">
        <f>IFERROR(IF(AND(N278=""),"",VLOOKUP(N278,Marks,6,0)),"")</f>
        <v>MANVEER GURJAR</v>
      </c>
      <c r="F276" s="987"/>
      <c r="G276" s="987"/>
      <c r="H276" s="987"/>
      <c r="I276" s="987"/>
      <c r="J276" s="988" t="str">
        <f>IF('Master sheet'!$D$11="Hindi","प्रवेशांक :","SR. NO. :")</f>
        <v>प्रवेशांक :</v>
      </c>
      <c r="K276" s="988"/>
      <c r="L276" s="988"/>
      <c r="M276" s="988"/>
      <c r="N276" s="990">
        <f>IFERROR(IF(AND(N278=""),"",VLOOKUP(N278,Marks,5,0)),"")</f>
        <v>948</v>
      </c>
      <c r="O276" s="990"/>
      <c r="P276" s="990"/>
      <c r="Q276" s="1005"/>
      <c r="R276" s="986" t="str">
        <f>IF('Master sheet'!$D$11="Hindi","विद्यार्थी का नाम :-","Student's Name :-")</f>
        <v>विद्यार्थी का नाम :-</v>
      </c>
      <c r="S276" s="986"/>
      <c r="T276" s="986"/>
      <c r="U276" s="987" t="str">
        <f>IFERROR(IF(AND(AD278=""),"",VLOOKUP(AD278,Marks,6,0)),"")</f>
        <v>PALAK DAMER</v>
      </c>
      <c r="V276" s="987"/>
      <c r="W276" s="987"/>
      <c r="X276" s="987"/>
      <c r="Y276" s="987"/>
      <c r="Z276" s="988" t="str">
        <f>IF('Master sheet'!$D$11="Hindi","प्रवेशांक :","SR. NO. :")</f>
        <v>प्रवेशांक :</v>
      </c>
      <c r="AA276" s="988"/>
      <c r="AB276" s="988"/>
      <c r="AC276" s="988"/>
      <c r="AD276" s="990">
        <f>IFERROR(IF(AND(AD278=""),"",VLOOKUP(AD278,Marks,5,0)),"")</f>
        <v>943</v>
      </c>
      <c r="AE276" s="990"/>
      <c r="AF276" s="990"/>
    </row>
    <row r="277" spans="1:32" s="55" customFormat="1" ht="21.95" customHeight="1">
      <c r="A277" s="114">
        <f>IF(N278="","",A276+1)</f>
        <v>7</v>
      </c>
      <c r="B277" s="986" t="str">
        <f>IF('Master sheet'!$D$11="Hindi","पिता का नाम :-","Father's Name :-")</f>
        <v>पिता का नाम :-</v>
      </c>
      <c r="C277" s="986"/>
      <c r="D277" s="986"/>
      <c r="E277" s="987" t="str">
        <f>IFERROR(IF(AND(N278=""),"",VLOOKUP(N278,Marks,7,0)),"")</f>
        <v>VIKRAM SINGH</v>
      </c>
      <c r="F277" s="987"/>
      <c r="G277" s="987"/>
      <c r="H277" s="987"/>
      <c r="I277" s="987"/>
      <c r="J277" s="988" t="str">
        <f>IF('Master sheet'!$D$11="Hindi","जन्म तिथि :","Date of Birth :")</f>
        <v>जन्म तिथि :</v>
      </c>
      <c r="K277" s="988"/>
      <c r="L277" s="988"/>
      <c r="M277" s="988"/>
      <c r="N277" s="991">
        <f>IFERROR(IF(AND(N278=""),"",VLOOKUP(N278,Marks,4,0)),"")</f>
        <v>42257</v>
      </c>
      <c r="O277" s="991"/>
      <c r="P277" s="991"/>
      <c r="Q277" s="1005"/>
      <c r="R277" s="986" t="str">
        <f>IF('Master sheet'!$D$11="Hindi","पिता का नाम :-","Father's Name :-")</f>
        <v>पिता का नाम :-</v>
      </c>
      <c r="S277" s="986"/>
      <c r="T277" s="986"/>
      <c r="U277" s="987" t="str">
        <f>IFERROR(IF(AND(AD278=""),"",VLOOKUP(AD278,Marks,7,0)),"")</f>
        <v>GOVIND LAL</v>
      </c>
      <c r="V277" s="987"/>
      <c r="W277" s="987"/>
      <c r="X277" s="987"/>
      <c r="Y277" s="987"/>
      <c r="Z277" s="988" t="str">
        <f>IF('Master sheet'!$D$11="Hindi","जन्म तिथि :","Date of Birth :")</f>
        <v>जन्म तिथि :</v>
      </c>
      <c r="AA277" s="988"/>
      <c r="AB277" s="988"/>
      <c r="AC277" s="988"/>
      <c r="AD277" s="991" t="str">
        <f>IFERROR(IF(AND(AD278=""),"",VLOOKUP(AD278,Marks,4,0)),"")</f>
        <v>13-01-2015</v>
      </c>
      <c r="AE277" s="991"/>
      <c r="AF277" s="991"/>
    </row>
    <row r="278" spans="1:32" s="55" customFormat="1" ht="18" customHeight="1">
      <c r="A278" s="114">
        <f>IF(N278="","",A277+1)</f>
        <v>8</v>
      </c>
      <c r="B278" s="986" t="str">
        <f>IF('Master sheet'!$D$11="Hindi","माता का नाम :-","Mother's Name :-")</f>
        <v>माता का नाम :-</v>
      </c>
      <c r="C278" s="986"/>
      <c r="D278" s="986"/>
      <c r="E278" s="987" t="str">
        <f>IFERROR(IF(AND(N278=""),"",VLOOKUP(N278,Marks,8,0)),"")</f>
        <v>BARKHA</v>
      </c>
      <c r="F278" s="987"/>
      <c r="G278" s="987"/>
      <c r="H278" s="987"/>
      <c r="I278" s="987"/>
      <c r="J278" s="988" t="str">
        <f>IF('Master sheet'!$D$11="Hindi","रोल नंबर :-","Roll No. :")</f>
        <v>रोल नंबर :-</v>
      </c>
      <c r="K278" s="988"/>
      <c r="L278" s="988"/>
      <c r="M278" s="988"/>
      <c r="N278" s="989">
        <f>IF(AD248="","",IF(AND(AD248+1&gt;$AN$7),"",AD248+1))</f>
        <v>419</v>
      </c>
      <c r="O278" s="989"/>
      <c r="P278" s="989"/>
      <c r="Q278" s="1005"/>
      <c r="R278" s="986" t="str">
        <f>IF('Master sheet'!$D$11="Hindi","माता का नाम :-","Mother's Name :-")</f>
        <v>माता का नाम :-</v>
      </c>
      <c r="S278" s="986"/>
      <c r="T278" s="986"/>
      <c r="U278" s="987" t="str">
        <f>IFERROR(IF(AND(AD278=""),"",VLOOKUP(AD278,Marks,8,0)),"")</f>
        <v>LEELA</v>
      </c>
      <c r="V278" s="987"/>
      <c r="W278" s="987"/>
      <c r="X278" s="987"/>
      <c r="Y278" s="987"/>
      <c r="Z278" s="988" t="str">
        <f>IF('Master sheet'!$D$11="Hindi","रोल नंबर :-","Roll No. :")</f>
        <v>रोल नंबर :-</v>
      </c>
      <c r="AA278" s="988"/>
      <c r="AB278" s="988"/>
      <c r="AC278" s="988"/>
      <c r="AD278" s="1004">
        <f>IF(N278="","",IF(AND(N278+1&gt;$AN$7),"",N278+1))</f>
        <v>420</v>
      </c>
      <c r="AE278" s="1004"/>
      <c r="AF278" s="1004"/>
    </row>
    <row r="279" spans="1:32" s="55" customFormat="1" ht="10.5" customHeight="1">
      <c r="A279" s="114">
        <f>IF(N278="","",A278+1)</f>
        <v>9</v>
      </c>
      <c r="B279" s="401"/>
      <c r="C279" s="401"/>
      <c r="D279" s="401"/>
      <c r="E279" s="398"/>
      <c r="F279" s="398"/>
      <c r="G279" s="398"/>
      <c r="H279" s="398"/>
      <c r="I279" s="398"/>
      <c r="J279" s="397"/>
      <c r="K279" s="397"/>
      <c r="L279" s="397"/>
      <c r="M279" s="397"/>
      <c r="N279" s="400"/>
      <c r="O279" s="400"/>
      <c r="P279" s="400"/>
      <c r="Q279" s="1005"/>
      <c r="R279" s="88"/>
      <c r="S279" s="88"/>
      <c r="T279" s="88"/>
      <c r="U279" s="89"/>
      <c r="V279" s="89"/>
      <c r="W279" s="89"/>
      <c r="X279" s="88"/>
      <c r="Y279" s="88"/>
      <c r="Z279" s="90"/>
      <c r="AA279" s="90"/>
      <c r="AB279" s="90"/>
      <c r="AC279" s="56"/>
      <c r="AD279" s="56"/>
      <c r="AE279" s="56"/>
      <c r="AF279" s="56"/>
    </row>
    <row r="280" spans="1:32" s="55" customFormat="1" ht="21" customHeight="1">
      <c r="A280" s="114">
        <f>IF(N278="","",A279+1)</f>
        <v>10</v>
      </c>
      <c r="B280" s="723" t="str">
        <f>IF('Master sheet'!$D$11="Hindi","विषय","Subject")</f>
        <v>विषय</v>
      </c>
      <c r="C280" s="745" t="str">
        <f>IF('Master sheet'!$D$11="Hindi","सा. परख","Test")</f>
        <v>सा. परख</v>
      </c>
      <c r="D280" s="746"/>
      <c r="E280" s="746"/>
      <c r="F280" s="746"/>
      <c r="G280" s="745" t="str">
        <f>IF('Master sheet'!$D$11="Hindi","अर्द्धवार्षिक","Half Yearly")</f>
        <v>अर्द्धवार्षिक</v>
      </c>
      <c r="H280" s="746"/>
      <c r="I280" s="747"/>
      <c r="J280" s="985" t="str">
        <f>IF('Master sheet'!$D$11="Hindi","अर्द्ध वा. तक योग","Total Till H.Y.")</f>
        <v>अर्द्ध वा. तक योग</v>
      </c>
      <c r="K280" s="745" t="str">
        <f>IF('Master sheet'!$D$11="Hindi","वार्षिक","Yearly")</f>
        <v>वार्षिक</v>
      </c>
      <c r="L280" s="746"/>
      <c r="M280" s="747"/>
      <c r="N280" s="977" t="str">
        <f>IF('Master sheet'!$D$11="Hindi","कुल विषय योग ","Subject Total")</f>
        <v xml:space="preserve">कुल विषय योग </v>
      </c>
      <c r="O280" s="978" t="str">
        <f>IF('Master sheet'!$D$11="Hindi","ग्रेड","Grade")</f>
        <v>ग्रेड</v>
      </c>
      <c r="P280" s="981" t="str">
        <f>IF('Master sheet'!$D$11="Hindi","परिणाम","Results")</f>
        <v>परिणाम</v>
      </c>
      <c r="Q280" s="1005"/>
      <c r="R280" s="723" t="str">
        <f>IF('Master sheet'!$D$11="Hindi","विषय","Subject")</f>
        <v>विषय</v>
      </c>
      <c r="S280" s="745" t="str">
        <f>IF('Master sheet'!$D$11="Hindi","सा. परख","Test")</f>
        <v>सा. परख</v>
      </c>
      <c r="T280" s="746"/>
      <c r="U280" s="746"/>
      <c r="V280" s="746"/>
      <c r="W280" s="745" t="str">
        <f>IF('Master sheet'!$D$11="Hindi","अर्द्धवार्षिक","Half Yearly")</f>
        <v>अर्द्धवार्षिक</v>
      </c>
      <c r="X280" s="746"/>
      <c r="Y280" s="747"/>
      <c r="Z280" s="985" t="str">
        <f>IF('Master sheet'!$D$11="Hindi","अर्द्ध वा. तक योग","Total Till H.Y.")</f>
        <v>अर्द्ध वा. तक योग</v>
      </c>
      <c r="AA280" s="745" t="str">
        <f>IF('Master sheet'!$D$11="Hindi","वार्षिक","Yearly")</f>
        <v>वार्षिक</v>
      </c>
      <c r="AB280" s="746"/>
      <c r="AC280" s="747"/>
      <c r="AD280" s="977" t="str">
        <f>IF('Master sheet'!$D$11="Hindi","कुल विषय योग ","Subject Total")</f>
        <v xml:space="preserve">कुल विषय योग </v>
      </c>
      <c r="AE280" s="978" t="str">
        <f>IF('Master sheet'!$D$11="Hindi","ग्रेड","Grade")</f>
        <v>ग्रेड</v>
      </c>
      <c r="AF280" s="981" t="str">
        <f>IF('Master sheet'!$D$11="Hindi","परिणाम","Results")</f>
        <v>परिणाम</v>
      </c>
    </row>
    <row r="281" spans="1:32" s="55" customFormat="1" ht="90.75" customHeight="1">
      <c r="A281" s="114">
        <f>IF(N278="","",A280+1)</f>
        <v>11</v>
      </c>
      <c r="B281" s="723"/>
      <c r="C281" s="343" t="str">
        <f>IF('Master sheet'!$D$11="Hindi","प्रथम परख ","First Test")</f>
        <v xml:space="preserve">प्रथम परख </v>
      </c>
      <c r="D281" s="343" t="str">
        <f>IF('Master sheet'!$D$11="Hindi","द्वितीय परख","Second Test")</f>
        <v>द्वितीय परख</v>
      </c>
      <c r="E281" s="343" t="str">
        <f>IF('Master sheet'!$D$11="Hindi","तृतीय परख","Third Test")</f>
        <v>तृतीय परख</v>
      </c>
      <c r="F281" s="343" t="str">
        <f>IF('Master sheet'!$D$11="Hindi","सा. परख योग","Test Total")</f>
        <v>सा. परख योग</v>
      </c>
      <c r="G281" s="343" t="str">
        <f>IF('Master sheet'!$D$11="Hindi","लिखित","Written")</f>
        <v>लिखित</v>
      </c>
      <c r="H281" s="343" t="str">
        <f>IF('Master sheet'!$D$11="Hindi","मौखिक","Oral")</f>
        <v>मौखिक</v>
      </c>
      <c r="I281" s="343" t="str">
        <f>IF('Master sheet'!$D$11="Hindi","अर्द्ध वा. योग","H.Y. Total")</f>
        <v>अर्द्ध वा. योग</v>
      </c>
      <c r="J281" s="985"/>
      <c r="K281" s="343" t="str">
        <f>IF('Master sheet'!$D$11="Hindi","लिखित","Written")</f>
        <v>लिखित</v>
      </c>
      <c r="L281" s="343" t="str">
        <f>IF('Master sheet'!$D$11="Hindi","मौखिक","Oral")</f>
        <v>मौखिक</v>
      </c>
      <c r="M281" s="343" t="str">
        <f>IF('Master sheet'!$D$11="Hindi","वार्षिक योग","Yearly Total")</f>
        <v>वार्षिक योग</v>
      </c>
      <c r="N281" s="977"/>
      <c r="O281" s="979"/>
      <c r="P281" s="982"/>
      <c r="Q281" s="1005"/>
      <c r="R281" s="723"/>
      <c r="S281" s="343" t="str">
        <f>IF('Master sheet'!$D$11="Hindi","प्रथम परख ","First Test")</f>
        <v xml:space="preserve">प्रथम परख </v>
      </c>
      <c r="T281" s="343" t="str">
        <f>IF('Master sheet'!$D$11="Hindi","द्वितीय परख","Second Test")</f>
        <v>द्वितीय परख</v>
      </c>
      <c r="U281" s="343" t="str">
        <f>IF('Master sheet'!$D$11="Hindi","तृतीय परख","Third Test")</f>
        <v>तृतीय परख</v>
      </c>
      <c r="V281" s="343" t="str">
        <f>IF('Master sheet'!$D$11="Hindi","सा. परख योग","Test Total")</f>
        <v>सा. परख योग</v>
      </c>
      <c r="W281" s="343" t="str">
        <f>IF('Master sheet'!$D$11="Hindi","लिखित","Written")</f>
        <v>लिखित</v>
      </c>
      <c r="X281" s="343" t="str">
        <f>IF('Master sheet'!$D$11="Hindi","मौखिक","Oral")</f>
        <v>मौखिक</v>
      </c>
      <c r="Y281" s="343" t="str">
        <f>IF('Master sheet'!$D$11="Hindi","अर्द्ध वा. योग","H.Y. Total")</f>
        <v>अर्द्ध वा. योग</v>
      </c>
      <c r="Z281" s="985"/>
      <c r="AA281" s="343" t="str">
        <f>IF('Master sheet'!$D$11="Hindi","लिखित","Written")</f>
        <v>लिखित</v>
      </c>
      <c r="AB281" s="343" t="str">
        <f>IF('Master sheet'!$D$11="Hindi","मौखिक","Oral")</f>
        <v>मौखिक</v>
      </c>
      <c r="AC281" s="343" t="str">
        <f>IF('Master sheet'!$D$11="Hindi","वार्षिक योग","Yearly Total")</f>
        <v>वार्षिक योग</v>
      </c>
      <c r="AD281" s="977"/>
      <c r="AE281" s="979"/>
      <c r="AF281" s="982"/>
    </row>
    <row r="282" spans="1:32" s="55" customFormat="1" ht="18.75" customHeight="1">
      <c r="A282" s="114">
        <f>IF(N278="","",A281+1)</f>
        <v>12</v>
      </c>
      <c r="B282" s="723"/>
      <c r="C282" s="435">
        <v>10</v>
      </c>
      <c r="D282" s="435">
        <v>10</v>
      </c>
      <c r="E282" s="435">
        <v>10</v>
      </c>
      <c r="F282" s="436">
        <v>30</v>
      </c>
      <c r="G282" s="435">
        <v>50</v>
      </c>
      <c r="H282" s="435">
        <v>20</v>
      </c>
      <c r="I282" s="436">
        <v>70</v>
      </c>
      <c r="J282" s="437">
        <v>100</v>
      </c>
      <c r="K282" s="435">
        <v>60</v>
      </c>
      <c r="L282" s="435">
        <v>40</v>
      </c>
      <c r="M282" s="436">
        <v>100</v>
      </c>
      <c r="N282" s="437">
        <v>200</v>
      </c>
      <c r="O282" s="980"/>
      <c r="P282" s="983"/>
      <c r="Q282" s="1005"/>
      <c r="R282" s="723"/>
      <c r="S282" s="435">
        <v>10</v>
      </c>
      <c r="T282" s="435">
        <v>10</v>
      </c>
      <c r="U282" s="435">
        <v>10</v>
      </c>
      <c r="V282" s="436">
        <v>30</v>
      </c>
      <c r="W282" s="435">
        <v>50</v>
      </c>
      <c r="X282" s="435">
        <v>20</v>
      </c>
      <c r="Y282" s="436">
        <v>70</v>
      </c>
      <c r="Z282" s="437">
        <v>100</v>
      </c>
      <c r="AA282" s="435">
        <v>60</v>
      </c>
      <c r="AB282" s="435">
        <v>40</v>
      </c>
      <c r="AC282" s="436">
        <v>100</v>
      </c>
      <c r="AD282" s="437">
        <v>200</v>
      </c>
      <c r="AE282" s="980"/>
      <c r="AF282" s="983"/>
    </row>
    <row r="283" spans="1:32" s="55" customFormat="1" ht="21" customHeight="1">
      <c r="A283" s="114">
        <f>IF(N278="","",A282+1)</f>
        <v>13</v>
      </c>
      <c r="B283" s="341" t="str">
        <f>IF('Master sheet'!D$11="Hindi","हिंदी","Hindi")</f>
        <v>हिंदी</v>
      </c>
      <c r="C283" s="396">
        <f>IFERROR(IF(AND(N278=""),"",VLOOKUP(N278,Marks,11,0)),"")</f>
        <v>9</v>
      </c>
      <c r="D283" s="396">
        <f>IFERROR(IF(AND(N278=""),"",VLOOKUP(N278,Marks,12,0)),"")</f>
        <v>9</v>
      </c>
      <c r="E283" s="396">
        <f>IFERROR(IF(AND(N278=""),"",VLOOKUP(N278,Marks,13,0)),"")</f>
        <v>23</v>
      </c>
      <c r="F283" s="85">
        <f>IFERROR(IF(AND(N278=""),"",VLOOKUP(N278,Marks,14,0)),"")</f>
        <v>41</v>
      </c>
      <c r="G283" s="396">
        <f>IFERROR(IF(AND(N278=""),"",VLOOKUP(N278,Marks,15,0)),"")</f>
        <v>6</v>
      </c>
      <c r="H283" s="396">
        <f>IFERROR(IF(AND(N278=""),"",VLOOKUP(N278,Marks,16,0)),"")</f>
        <v>0</v>
      </c>
      <c r="I283" s="85">
        <f>IFERROR(IF(AND(N278=""),"",VLOOKUP(N278,Marks,17,0)),"")</f>
        <v>6</v>
      </c>
      <c r="J283" s="84">
        <f>IFERROR(IF(AND(N278=""),"",VLOOKUP(N278,Marks,18,0)),"")</f>
        <v>47</v>
      </c>
      <c r="K283" s="396">
        <f>IFERROR(IF(AND(N278=""),"",VLOOKUP(N278,Marks,19,0)),"")</f>
        <v>37</v>
      </c>
      <c r="L283" s="396">
        <f>IFERROR(IF(AND(N278=""),"",VLOOKUP(N278,Marks,20,0)),"")</f>
        <v>4</v>
      </c>
      <c r="M283" s="85">
        <f>IFERROR(IF(AND(N278=""),"",VLOOKUP(N278,Marks,21,0)),"")</f>
        <v>41</v>
      </c>
      <c r="N283" s="84">
        <f>IFERROR(IF(AND(N278=""),"",VLOOKUP(N278,Marks,22,0)),"")</f>
        <v>88</v>
      </c>
      <c r="O283" s="95" t="str">
        <f>IFERROR(IF(AND(N278=""),"",VLOOKUP(N278,Marks,28,0)),"")</f>
        <v>D</v>
      </c>
      <c r="P283" s="237" t="str">
        <f>IFERROR(IF(AND(N278=""),"",VLOOKUP(N278,Marks,26,0)),"")</f>
        <v>P</v>
      </c>
      <c r="Q283" s="1005"/>
      <c r="R283" s="341" t="str">
        <f>IF('Master sheet'!D$11="Hindi","हिंदी","Hindi")</f>
        <v>हिंदी</v>
      </c>
      <c r="S283" s="396">
        <f>IFERROR(IF(AND(AD278=""),"",VLOOKUP(AD278,Marks,11,0)),"")</f>
        <v>9</v>
      </c>
      <c r="T283" s="396">
        <f>IFERROR(IF(AND(AD278=""),"",VLOOKUP(AD278,Marks,12,0)),"")</f>
        <v>9</v>
      </c>
      <c r="U283" s="396">
        <f>IFERROR(IF(AND(AD278=""),"",VLOOKUP(AD278,Marks,13,0)),"")</f>
        <v>25</v>
      </c>
      <c r="V283" s="85">
        <f>IFERROR(IF(AND(AD278=""),"",VLOOKUP(AD278,Marks,14,0)),"")</f>
        <v>43</v>
      </c>
      <c r="W283" s="396">
        <f>IFERROR(IF(AND(AD278=""),"",VLOOKUP(AD278,Marks,15,0)),"")</f>
        <v>6</v>
      </c>
      <c r="X283" s="396">
        <f>IFERROR(IF(AND(AD278=""),"",VLOOKUP(AD278,Marks,16,0)),"")</f>
        <v>0</v>
      </c>
      <c r="Y283" s="85">
        <f>IFERROR(IF(AND(AD278=""),"",VLOOKUP(AD278,Marks,17,0)),"")</f>
        <v>6</v>
      </c>
      <c r="Z283" s="84">
        <f>IFERROR(IF(AND(AD278=""),"",VLOOKUP(AD278,Marks,18,0)),"")</f>
        <v>49</v>
      </c>
      <c r="AA283" s="396">
        <f>IFERROR(IF(AND(AD278=""),"",VLOOKUP(AD278,Marks,19,0)),"")</f>
        <v>37</v>
      </c>
      <c r="AB283" s="396">
        <f>IFERROR(IF(AND(AD278=""),"",VLOOKUP(AD278,Marks,20,0)),"")</f>
        <v>4</v>
      </c>
      <c r="AC283" s="85">
        <f>IFERROR(IF(AND(AD278=""),"",VLOOKUP(AD278,Marks,21,0)),"")</f>
        <v>41</v>
      </c>
      <c r="AD283" s="84">
        <f>IFERROR(IF(AND(AD278=""),"",VLOOKUP(AD278,Marks,22,0)),"")</f>
        <v>90</v>
      </c>
      <c r="AE283" s="95" t="str">
        <f>IFERROR(IF(AND(AD278=""),"",VLOOKUP(AD278,Marks,28,0)),"")</f>
        <v>D</v>
      </c>
      <c r="AF283" s="237" t="str">
        <f>IFERROR(IF(AND(AD278=""),"",VLOOKUP(AD278,Marks,26,0)),"")</f>
        <v>P</v>
      </c>
    </row>
    <row r="284" spans="1:32" s="55" customFormat="1" ht="21" customHeight="1">
      <c r="A284" s="114">
        <f>IF(N278="","",A283+1)</f>
        <v>14</v>
      </c>
      <c r="B284" s="341" t="str">
        <f>IF('Master sheet'!$D$11="Hindi","अंग्रेजी","English")</f>
        <v>अंग्रेजी</v>
      </c>
      <c r="C284" s="396">
        <f>IFERROR(IF(AND(N278=""),"",VLOOKUP(N278,Marks,29,0)),"")</f>
        <v>5</v>
      </c>
      <c r="D284" s="396">
        <f>IFERROR(IF(AND(N278=""),"",VLOOKUP(N278,Marks,30,0)),"")</f>
        <v>3</v>
      </c>
      <c r="E284" s="396">
        <f>IFERROR(IF(AND(N278=""),"",VLOOKUP(N278,Marks,31,0)),"")</f>
        <v>4</v>
      </c>
      <c r="F284" s="85">
        <f>IFERROR(IF(AND(N278=""),"",VLOOKUP(N278,Marks,32,0)),"")</f>
        <v>12</v>
      </c>
      <c r="G284" s="396">
        <f>IFERROR(IF(AND(N278=""),"",VLOOKUP(N278,Marks,33,0)),"")</f>
        <v>6</v>
      </c>
      <c r="H284" s="396">
        <f>IFERROR(IF(AND(N278=""),"",VLOOKUP(N278,Marks,34,0)),"")</f>
        <v>5</v>
      </c>
      <c r="I284" s="85">
        <f>IFERROR(IF(AND(N278=""),"",VLOOKUP(N278,Marks,35,0)),"")</f>
        <v>11</v>
      </c>
      <c r="J284" s="84">
        <f>IFERROR(IF(AND(N278=""),"",VLOOKUP(N278,Marks,36,0)),"")</f>
        <v>23</v>
      </c>
      <c r="K284" s="396">
        <f>IFERROR(IF(AND(N278=""),"",VLOOKUP(N278,Marks,37,0)),"")</f>
        <v>25</v>
      </c>
      <c r="L284" s="396">
        <f>IFERROR(IF(AND(N278=""),"",VLOOKUP(N278,Marks,38,0)),"")</f>
        <v>16</v>
      </c>
      <c r="M284" s="85">
        <f>IFERROR(IF(AND(N278=""),"",VLOOKUP(N278,Marks,39,0)),"")</f>
        <v>41</v>
      </c>
      <c r="N284" s="84">
        <f>IFERROR(IF(AND(N278=""),"",VLOOKUP(N278,Marks,40,0)),"")</f>
        <v>64</v>
      </c>
      <c r="O284" s="95" t="str">
        <f>IFERROR(IF(AND(N278=""),"",VLOOKUP(N278,Marks,46,0)),"")</f>
        <v>C</v>
      </c>
      <c r="P284" s="237" t="str">
        <f>IFERROR(IF(AND(N278=""),"",VLOOKUP(N278,Marks,44,0)),"")</f>
        <v>P</v>
      </c>
      <c r="Q284" s="1005"/>
      <c r="R284" s="341" t="str">
        <f>IF('Master sheet'!$D$11="Hindi","अंग्रेजी","English")</f>
        <v>अंग्रेजी</v>
      </c>
      <c r="S284" s="396">
        <f>IFERROR(IF(AND(AD278=""),"",VLOOKUP(AD278,Marks,29,0)),"")</f>
        <v>5</v>
      </c>
      <c r="T284" s="396">
        <f>IFERROR(IF(AND(AD278=""),"",VLOOKUP(AD278,Marks,30,0)),"")</f>
        <v>2</v>
      </c>
      <c r="U284" s="396">
        <f>IFERROR(IF(AND(AD278=""),"",VLOOKUP(AD278,Marks,31,0)),"")</f>
        <v>4</v>
      </c>
      <c r="V284" s="85">
        <f>IFERROR(IF(AND(AD278=""),"",VLOOKUP(AD278,Marks,32,0)),"")</f>
        <v>11</v>
      </c>
      <c r="W284" s="396">
        <f>IFERROR(IF(AND(AD278=""),"",VLOOKUP(AD278,Marks,33,0)),"")</f>
        <v>10</v>
      </c>
      <c r="X284" s="396">
        <f>IFERROR(IF(AND(AD278=""),"",VLOOKUP(AD278,Marks,34,0)),"")</f>
        <v>5</v>
      </c>
      <c r="Y284" s="85">
        <f>IFERROR(IF(AND(AD278=""),"",VLOOKUP(AD278,Marks,35,0)),"")</f>
        <v>15</v>
      </c>
      <c r="Z284" s="84">
        <f>IFERROR(IF(AND(AD278=""),"",VLOOKUP(AD278,Marks,36,0)),"")</f>
        <v>26</v>
      </c>
      <c r="AA284" s="396">
        <f>IFERROR(IF(AND(AD278=""),"",VLOOKUP(AD278,Marks,37,0)),"")</f>
        <v>24</v>
      </c>
      <c r="AB284" s="396">
        <f>IFERROR(IF(AND(AD278=""),"",VLOOKUP(AD278,Marks,38,0)),"")</f>
        <v>15</v>
      </c>
      <c r="AC284" s="85">
        <f>IFERROR(IF(AND(AD278=""),"",VLOOKUP(AD278,Marks,39,0)),"")</f>
        <v>39</v>
      </c>
      <c r="AD284" s="84">
        <f>IFERROR(IF(AND(AD278=""),"",VLOOKUP(AD278,Marks,40,0)),"")</f>
        <v>65</v>
      </c>
      <c r="AE284" s="95" t="str">
        <f>IFERROR(IF(AND(AD278=""),"",VLOOKUP(AD278,Marks,46,0)),"")</f>
        <v>C</v>
      </c>
      <c r="AF284" s="237" t="str">
        <f>IFERROR(IF(AND(AD278=""),"",VLOOKUP(AD278,Marks,44,0)),"")</f>
        <v>P</v>
      </c>
    </row>
    <row r="285" spans="1:32" s="55" customFormat="1" ht="21" customHeight="1">
      <c r="A285" s="114">
        <f>IF(N278="","",A284+1)</f>
        <v>15</v>
      </c>
      <c r="B285" s="341" t="str">
        <f>IF('Master sheet'!$D$11="Hindi","गणित","Maths")</f>
        <v>गणित</v>
      </c>
      <c r="C285" s="396">
        <f>IFERROR(IF(AND(N278=""),"",VLOOKUP(N278,Marks,47,0)),"")</f>
        <v>9</v>
      </c>
      <c r="D285" s="396">
        <f>IFERROR(IF(AND(N278=""),"",VLOOKUP(N278,Marks,48,0)),"")</f>
        <v>6</v>
      </c>
      <c r="E285" s="396">
        <f>IFERROR(IF(AND(N278=""),"",VLOOKUP(N278,Marks,49,0)),"")</f>
        <v>27</v>
      </c>
      <c r="F285" s="85">
        <f>IFERROR(IF(AND(N278=""),"",VLOOKUP(N278,Marks,50,0)),"")</f>
        <v>42</v>
      </c>
      <c r="G285" s="396">
        <f>IFERROR(IF(AND(N278=""),"",VLOOKUP(N278,Marks,51,0)),"")</f>
        <v>5</v>
      </c>
      <c r="H285" s="396">
        <f>IFERROR(IF(AND(N278=""),"",VLOOKUP(N278,Marks,52,0)),"")</f>
        <v>9</v>
      </c>
      <c r="I285" s="85">
        <f>IFERROR(IF(AND(N278=""),"",VLOOKUP(N278,Marks,53,0)),"")</f>
        <v>14</v>
      </c>
      <c r="J285" s="84">
        <f>IFERROR(IF(AND(N278=""),"",VLOOKUP(N278,Marks,54,0)),"")</f>
        <v>56</v>
      </c>
      <c r="K285" s="396">
        <f>IFERROR(IF(AND(N278=""),"",VLOOKUP(N278,Marks,55,0)),"")</f>
        <v>45</v>
      </c>
      <c r="L285" s="396">
        <f>IFERROR(IF(AND(N278=""),"",VLOOKUP(N278,Marks,56,0)),"")</f>
        <v>15</v>
      </c>
      <c r="M285" s="85">
        <f>IFERROR(IF(AND(N278=""),"",VLOOKUP(N278,Marks,57,0)),"")</f>
        <v>60</v>
      </c>
      <c r="N285" s="84">
        <f>IFERROR(IF(AND(N278=""),"",VLOOKUP(N278,Marks,58,0)),"")</f>
        <v>116</v>
      </c>
      <c r="O285" s="95" t="str">
        <f>IFERROR(IF(AND(N278=""),"",VLOOKUP(N278,Marks,64,0)),"")</f>
        <v>C</v>
      </c>
      <c r="P285" s="237" t="str">
        <f>IFERROR(IF(AND(N278=""),"",VLOOKUP(N278,Marks,62,0)),"")</f>
        <v>P</v>
      </c>
      <c r="Q285" s="1005"/>
      <c r="R285" s="341" t="str">
        <f>IF('Master sheet'!$D$11="Hindi","गणित","Maths")</f>
        <v>गणित</v>
      </c>
      <c r="S285" s="396">
        <f>IFERROR(IF(AND(AD278=""),"",VLOOKUP(AD278,Marks,47,0)),"")</f>
        <v>9</v>
      </c>
      <c r="T285" s="396">
        <f>IFERROR(IF(AND(AD278=""),"",VLOOKUP(AD278,Marks,48,0)),"")</f>
        <v>6</v>
      </c>
      <c r="U285" s="396">
        <f>IFERROR(IF(AND(AD278=""),"",VLOOKUP(AD278,Marks,49,0)),"")</f>
        <v>28</v>
      </c>
      <c r="V285" s="85">
        <f>IFERROR(IF(AND(AD278=""),"",VLOOKUP(AD278,Marks,50,0)),"")</f>
        <v>43</v>
      </c>
      <c r="W285" s="396">
        <f>IFERROR(IF(AND(AD278=""),"",VLOOKUP(AD278,Marks,51,0)),"")</f>
        <v>5</v>
      </c>
      <c r="X285" s="396">
        <f>IFERROR(IF(AND(AD278=""),"",VLOOKUP(AD278,Marks,52,0)),"")</f>
        <v>8</v>
      </c>
      <c r="Y285" s="85">
        <f>IFERROR(IF(AND(AD278=""),"",VLOOKUP(AD278,Marks,53,0)),"")</f>
        <v>13</v>
      </c>
      <c r="Z285" s="84">
        <f>IFERROR(IF(AND(AD278=""),"",VLOOKUP(AD278,Marks,54,0)),"")</f>
        <v>56</v>
      </c>
      <c r="AA285" s="396">
        <f>IFERROR(IF(AND(AD278=""),"",VLOOKUP(AD278,Marks,55,0)),"")</f>
        <v>44</v>
      </c>
      <c r="AB285" s="396">
        <f>IFERROR(IF(AND(AD278=""),"",VLOOKUP(AD278,Marks,56,0)),"")</f>
        <v>15</v>
      </c>
      <c r="AC285" s="85">
        <f>IFERROR(IF(AND(AD278=""),"",VLOOKUP(AD278,Marks,57,0)),"")</f>
        <v>59</v>
      </c>
      <c r="AD285" s="84">
        <f>IFERROR(IF(AND(AD278=""),"",VLOOKUP(AD278,Marks,58,0)),"")</f>
        <v>115</v>
      </c>
      <c r="AE285" s="95" t="str">
        <f>IFERROR(IF(AND(AD278=""),"",VLOOKUP(AD278,Marks,64,0)),"")</f>
        <v>C</v>
      </c>
      <c r="AF285" s="237" t="str">
        <f>IFERROR(IF(AND(AD278=""),"",VLOOKUP(AD278,Marks,62,0)),"")</f>
        <v>P</v>
      </c>
    </row>
    <row r="286" spans="1:32" s="55" customFormat="1" ht="21" customHeight="1">
      <c r="A286" s="114">
        <f>IF(N278="","",A285+1)</f>
        <v>16</v>
      </c>
      <c r="B286" s="346" t="str">
        <f>IF('Master sheet'!$D$11="Hindi","पर्यावरण अध्ययन","EVS")</f>
        <v>पर्यावरण अध्ययन</v>
      </c>
      <c r="C286" s="396">
        <f>IFERROR(IF(AND(N278=""),"",VLOOKUP(N278,Marks,65,0)),"")</f>
        <v>9</v>
      </c>
      <c r="D286" s="396">
        <f>IFERROR(IF(AND(N278=""),"",VLOOKUP(N278,Marks,66,0)),"")</f>
        <v>7</v>
      </c>
      <c r="E286" s="396">
        <f>IFERROR(IF(AND(N278=""),"",VLOOKUP(N278,Marks,67,0)),"")</f>
        <v>31</v>
      </c>
      <c r="F286" s="85">
        <f>IFERROR(IF(AND(N278=""),"",VLOOKUP(N278,Marks,68,0)),"")</f>
        <v>47</v>
      </c>
      <c r="G286" s="396">
        <f>IFERROR(IF(AND(N278=""),"",VLOOKUP(N278,Marks,69,0)),"")</f>
        <v>4</v>
      </c>
      <c r="H286" s="396">
        <f>IFERROR(IF(AND(N278=""),"",VLOOKUP(N278,Marks,70,0)),"")</f>
        <v>10</v>
      </c>
      <c r="I286" s="85">
        <f>IFERROR(IF(AND(N278=""),"",VLOOKUP(N278,Marks,71,0)),"")</f>
        <v>14</v>
      </c>
      <c r="J286" s="84">
        <f>IFERROR(IF(AND(N278=""),"",VLOOKUP(N278,Marks,72,0)),"")</f>
        <v>61</v>
      </c>
      <c r="K286" s="396">
        <f>IFERROR(IF(AND(N278=""),"",VLOOKUP(N278,Marks,73,0)),"")</f>
        <v>41</v>
      </c>
      <c r="L286" s="396">
        <f>IFERROR(IF(AND(N278=""),"",VLOOKUP(N278,Marks,74,0)),"")</f>
        <v>16</v>
      </c>
      <c r="M286" s="85">
        <f>IFERROR(IF(AND(N278=""),"",VLOOKUP(N278,Marks,75,0)),"")</f>
        <v>57</v>
      </c>
      <c r="N286" s="84">
        <f>IFERROR(IF(AND(N278=""),"",VLOOKUP(N278,Marks,76,0)),"")</f>
        <v>118</v>
      </c>
      <c r="O286" s="95" t="str">
        <f>IFERROR(IF(AND(N278=""),"",VLOOKUP(N278,Marks,82,0)),"")</f>
        <v>C</v>
      </c>
      <c r="P286" s="237" t="str">
        <f>IFERROR(IF(AND(N278=""),"",VLOOKUP(N278,Marks,80,0)),"")</f>
        <v>P</v>
      </c>
      <c r="Q286" s="1005"/>
      <c r="R286" s="346" t="str">
        <f>IF('Master sheet'!$D$11="Hindi","पर्यावरण अध्ययन","EVS")</f>
        <v>पर्यावरण अध्ययन</v>
      </c>
      <c r="S286" s="396">
        <f>IFERROR(IF(AND(AD278=""),"",VLOOKUP(AD278,Marks,65,0)),"")</f>
        <v>9</v>
      </c>
      <c r="T286" s="396">
        <f>IFERROR(IF(AND(AD278=""),"",VLOOKUP(AD278,Marks,66,0)),"")</f>
        <v>7</v>
      </c>
      <c r="U286" s="396">
        <f>IFERROR(IF(AND(AD278=""),"",VLOOKUP(AD278,Marks,67,0)),"")</f>
        <v>32</v>
      </c>
      <c r="V286" s="85">
        <f>IFERROR(IF(AND(AD278=""),"",VLOOKUP(AD278,Marks,68,0)),"")</f>
        <v>48</v>
      </c>
      <c r="W286" s="396">
        <f>IFERROR(IF(AND(AD278=""),"",VLOOKUP(AD278,Marks,69,0)),"")</f>
        <v>4</v>
      </c>
      <c r="X286" s="396">
        <f>IFERROR(IF(AND(AD278=""),"",VLOOKUP(AD278,Marks,70,0)),"")</f>
        <v>10</v>
      </c>
      <c r="Y286" s="85">
        <f>IFERROR(IF(AND(AD278=""),"",VLOOKUP(AD278,Marks,71,0)),"")</f>
        <v>14</v>
      </c>
      <c r="Z286" s="84">
        <f>IFERROR(IF(AND(AD278=""),"",VLOOKUP(AD278,Marks,72,0)),"")</f>
        <v>62</v>
      </c>
      <c r="AA286" s="396">
        <f>IFERROR(IF(AND(AD278=""),"",VLOOKUP(AD278,Marks,73,0)),"")</f>
        <v>44</v>
      </c>
      <c r="AB286" s="396">
        <f>IFERROR(IF(AND(AD278=""),"",VLOOKUP(AD278,Marks,74,0)),"")</f>
        <v>16</v>
      </c>
      <c r="AC286" s="85">
        <f>IFERROR(IF(AND(AD278=""),"",VLOOKUP(AD278,Marks,75,0)),"")</f>
        <v>60</v>
      </c>
      <c r="AD286" s="84">
        <f>IFERROR(IF(AND(AD278=""),"",VLOOKUP(AD278,Marks,76,0)),"")</f>
        <v>122</v>
      </c>
      <c r="AE286" s="95" t="str">
        <f>IFERROR(IF(AND(AD278=""),"",VLOOKUP(AD278,Marks,82,0)),"")</f>
        <v>C</v>
      </c>
      <c r="AF286" s="237" t="str">
        <f>IFERROR(IF(AND(AD278=""),"",VLOOKUP(AD278,Marks,80,0)),"")</f>
        <v>P</v>
      </c>
    </row>
    <row r="287" spans="1:32" s="55" customFormat="1" ht="25.5" customHeight="1">
      <c r="A287" s="114">
        <f>IF(N278="","",A286+1)</f>
        <v>17</v>
      </c>
      <c r="B287" s="342" t="str">
        <f>IF('Master sheet'!$D$11="Hindi","कुल योग","Total")</f>
        <v>कुल योग</v>
      </c>
      <c r="C287" s="86">
        <f>IF(AND(N278=""),"",IF(AND(C283="",C284="",C285="",C286=""),"",SUM(C283:C286)))</f>
        <v>32</v>
      </c>
      <c r="D287" s="86">
        <f>IF(AND(N278=""),"",IF(AND(D283="",D284="",D285="",D286=""),"",SUM(D283:D286)))</f>
        <v>25</v>
      </c>
      <c r="E287" s="86">
        <f>IF(AND(N278=""),"",IF(AND(E283="",E284="",E285="",E286=""),"",SUM(E283:E286)))</f>
        <v>85</v>
      </c>
      <c r="F287" s="86">
        <f>IF(AND(N278=""),"",IF(AND(F283="",F284="",F285="",F286=""),"",SUM(F283:F286)))</f>
        <v>142</v>
      </c>
      <c r="G287" s="86">
        <f>IF(AND(N278=""),"",IF(AND(G283="",G284="",G285="",G286=""),"",SUM(G283:G286)))</f>
        <v>21</v>
      </c>
      <c r="H287" s="86">
        <f>IF(AND(N278=""),"",IF(AND(H283="",H284="",H285="",H286=""),"",SUM(H283:H286)))</f>
        <v>24</v>
      </c>
      <c r="I287" s="86">
        <f>IF(AND(N278=""),"",IF(AND(I283="",I284="",I285="",I286=""),"",SUM(I283:I286)))</f>
        <v>45</v>
      </c>
      <c r="J287" s="86">
        <f>IF(AND(N278=""),"",IF(AND(J283="",J284="",J285="",J286=""),"",SUM(J283:J286)))</f>
        <v>187</v>
      </c>
      <c r="K287" s="86">
        <f>IF(AND(N278=""),"",IF(AND(K283="",K284="",K285="",K286=""),"",SUM(K283:K286)))</f>
        <v>148</v>
      </c>
      <c r="L287" s="86">
        <f>IF(AND(N278=""),"",IF(AND(L283="",L284="",L285="",L286=""),"",SUM(L283:L286)))</f>
        <v>51</v>
      </c>
      <c r="M287" s="86">
        <f>IF(AND(N278=""),"",IF(AND(M283="",M284="",M285="",M286=""),"",SUM(M283:M286)))</f>
        <v>199</v>
      </c>
      <c r="N287" s="86">
        <f>IF(AND(N278=""),"",IF(AND(N283="",N284="",N285="",N286=""),"",SUM(N283:N286)))</f>
        <v>386</v>
      </c>
      <c r="O287" s="240" t="str">
        <f>IFERROR(IF(AND(N278=""),"",VLOOKUP(N278,Marks,128,0)),"")</f>
        <v>C</v>
      </c>
      <c r="P287" s="240"/>
      <c r="Q287" s="1005"/>
      <c r="R287" s="342" t="str">
        <f>IF('Master sheet'!$D$11="Hindi","कुल योग","Total")</f>
        <v>कुल योग</v>
      </c>
      <c r="S287" s="86">
        <f>IF(AND(AD278=""),"",IF(AND(S283="",S284="",S285="",S286=""),"",SUM(S283:S286)))</f>
        <v>32</v>
      </c>
      <c r="T287" s="86">
        <f>IF(AND(AD278=""),"",IF(AND(T283="",T284="",T285="",T286=""),"",SUM(T283:T286)))</f>
        <v>24</v>
      </c>
      <c r="U287" s="86">
        <f>IF(AND(AD278=""),"",IF(AND(U283="",U284="",U285="",U286=""),"",SUM(U283:U286)))</f>
        <v>89</v>
      </c>
      <c r="V287" s="86">
        <f>IF(AND(AD278=""),"",IF(AND(V283="",V284="",V285="",V286=""),"",SUM(V283:V286)))</f>
        <v>145</v>
      </c>
      <c r="W287" s="86">
        <f>IF(AND(AD278=""),"",IF(AND(W283="",W284="",W285="",W286=""),"",SUM(W283:W286)))</f>
        <v>25</v>
      </c>
      <c r="X287" s="86">
        <f>IF(AND(AD278=""),"",IF(AND(X283="",X284="",X285="",X286=""),"",SUM(X283:X286)))</f>
        <v>23</v>
      </c>
      <c r="Y287" s="86">
        <f>IF(AND(AD278=""),"",IF(AND(Y283="",Y284="",Y285="",Y286=""),"",SUM(Y283:Y286)))</f>
        <v>48</v>
      </c>
      <c r="Z287" s="86">
        <f>IF(AND(AD278=""),"",IF(AND(Z283="",Z284="",Z285="",Z286=""),"",SUM(Z283:Z286)))</f>
        <v>193</v>
      </c>
      <c r="AA287" s="86">
        <f>IF(AND(AD278=""),"",IF(AND(AA283="",AA284="",AA285="",AA286=""),"",SUM(AA283:AA286)))</f>
        <v>149</v>
      </c>
      <c r="AB287" s="86">
        <f>IF(AND(AD278=""),"",IF(AND(AB283="",AB284="",AB285="",AB286=""),"",SUM(AB283:AB286)))</f>
        <v>50</v>
      </c>
      <c r="AC287" s="86">
        <f>IF(AND(AD278=""),"",IF(AND(AC283="",AC284="",AC285="",AC286=""),"",SUM(AC283:AC286)))</f>
        <v>199</v>
      </c>
      <c r="AD287" s="86">
        <f>IF(AND(AD278=""),"",IF(AND(AD283="",AD284="",AD285="",AD286=""),"",SUM(AD283:AD286)))</f>
        <v>392</v>
      </c>
      <c r="AE287" s="240" t="str">
        <f>IFERROR(IF(AND(AD278=""),"",VLOOKUP(AD278,Marks,128,0)),"")</f>
        <v>C</v>
      </c>
      <c r="AF287" s="240"/>
    </row>
    <row r="288" spans="1:32" s="55" customFormat="1" ht="9" customHeight="1">
      <c r="A288" s="114">
        <f>IF(N278="","",A287+1)</f>
        <v>18</v>
      </c>
      <c r="B288" s="984"/>
      <c r="C288" s="984"/>
      <c r="D288" s="984"/>
      <c r="E288" s="984"/>
      <c r="F288" s="984"/>
      <c r="G288" s="984"/>
      <c r="H288" s="984"/>
      <c r="I288" s="984"/>
      <c r="J288" s="984"/>
      <c r="K288" s="984"/>
      <c r="L288" s="984"/>
      <c r="M288" s="984"/>
      <c r="N288" s="984"/>
      <c r="O288" s="984"/>
      <c r="P288" s="984"/>
      <c r="Q288" s="1005"/>
      <c r="R288" s="984"/>
      <c r="S288" s="984"/>
      <c r="T288" s="984"/>
      <c r="U288" s="984"/>
      <c r="V288" s="984"/>
      <c r="W288" s="984"/>
      <c r="X288" s="984"/>
      <c r="Y288" s="984"/>
      <c r="Z288" s="984"/>
      <c r="AA288" s="984"/>
      <c r="AB288" s="984"/>
      <c r="AC288" s="984"/>
      <c r="AD288" s="984"/>
      <c r="AE288" s="984"/>
      <c r="AF288" s="984"/>
    </row>
    <row r="289" spans="1:32" s="55" customFormat="1" ht="18.95" customHeight="1">
      <c r="A289" s="114">
        <f>IF(N278="","",A288+1)</f>
        <v>19</v>
      </c>
      <c r="B289" s="946" t="str">
        <f>IF('Master sheet'!$D$11="Hindi","अतिरिक्त विषय ","Extra Subject")</f>
        <v xml:space="preserve">अतिरिक्त विषय </v>
      </c>
      <c r="C289" s="946"/>
      <c r="D289" s="946"/>
      <c r="E289" s="946"/>
      <c r="F289" s="946"/>
      <c r="G289" s="946"/>
      <c r="H289" s="946"/>
      <c r="I289" s="946"/>
      <c r="J289" s="946"/>
      <c r="K289" s="946"/>
      <c r="L289" s="946"/>
      <c r="M289" s="946"/>
      <c r="N289" s="946"/>
      <c r="O289" s="946"/>
      <c r="P289" s="946"/>
      <c r="Q289" s="1005"/>
      <c r="R289" s="946" t="str">
        <f>IF('Master sheet'!$D$11="Hindi","अतिरिक्त विषय ","Extra Subject")</f>
        <v xml:space="preserve">अतिरिक्त विषय </v>
      </c>
      <c r="S289" s="946"/>
      <c r="T289" s="946"/>
      <c r="U289" s="946"/>
      <c r="V289" s="946"/>
      <c r="W289" s="946"/>
      <c r="X289" s="946"/>
      <c r="Y289" s="946"/>
      <c r="Z289" s="946"/>
      <c r="AA289" s="946"/>
      <c r="AB289" s="946"/>
      <c r="AC289" s="946"/>
      <c r="AD289" s="946"/>
      <c r="AE289" s="946"/>
      <c r="AF289" s="946"/>
    </row>
    <row r="290" spans="1:32" s="55" customFormat="1" ht="18.95" customHeight="1">
      <c r="A290" s="114">
        <f>IF(N278="","",A289+1)</f>
        <v>20</v>
      </c>
      <c r="B290" s="403" t="str">
        <f>IF('Master sheet'!$D$11="Hindi","विषय","Subject")</f>
        <v>विषय</v>
      </c>
      <c r="C290" s="947" t="str">
        <f>IF('Master sheet'!$D$11="Hindi","पूर्णांक","M.M.")</f>
        <v>पूर्णांक</v>
      </c>
      <c r="D290" s="948"/>
      <c r="E290" s="947" t="str">
        <f>IF('Master sheet'!$D$11="Hindi","प्राप्तांक","Ob.M.")</f>
        <v>प्राप्तांक</v>
      </c>
      <c r="F290" s="948"/>
      <c r="G290" s="947" t="str">
        <f>IF('Master sheet'!$D$11="Hindi","ग्रेड","Grade")</f>
        <v>ग्रेड</v>
      </c>
      <c r="H290" s="948"/>
      <c r="I290" s="947" t="str">
        <f>IF('Master sheet'!$D$11="Hindi","विषय","Subject")</f>
        <v>विषय</v>
      </c>
      <c r="J290" s="948"/>
      <c r="K290" s="947" t="str">
        <f>IF('Master sheet'!$D$11="Hindi","पूर्णांक","M.M.")</f>
        <v>पूर्णांक</v>
      </c>
      <c r="L290" s="948"/>
      <c r="M290" s="947" t="str">
        <f>IF('Master sheet'!$D$11="Hindi","प्राप्तांक","Ob.M.")</f>
        <v>प्राप्तांक</v>
      </c>
      <c r="N290" s="948"/>
      <c r="O290" s="947" t="str">
        <f>IF('Master sheet'!$D$11="Hindi","ग्रेड","Grade")</f>
        <v>ग्रेड</v>
      </c>
      <c r="P290" s="948"/>
      <c r="Q290" s="1005"/>
      <c r="R290" s="403" t="str">
        <f>IF('Master sheet'!$D$11="Hindi","विषय","Subject")</f>
        <v>विषय</v>
      </c>
      <c r="S290" s="947" t="str">
        <f>IF('Master sheet'!$D$11="Hindi","पूर्णांक","M.M.")</f>
        <v>पूर्णांक</v>
      </c>
      <c r="T290" s="948"/>
      <c r="U290" s="947" t="str">
        <f>IF('Master sheet'!$D$11="Hindi","प्राप्तांक","Ob.M.")</f>
        <v>प्राप्तांक</v>
      </c>
      <c r="V290" s="948"/>
      <c r="W290" s="947" t="str">
        <f>IF('Master sheet'!$D$11="Hindi","ग्रेड","Grade")</f>
        <v>ग्रेड</v>
      </c>
      <c r="X290" s="948"/>
      <c r="Y290" s="947" t="str">
        <f>IF('Master sheet'!$D$11="Hindi","विषय","Subject")</f>
        <v>विषय</v>
      </c>
      <c r="Z290" s="948"/>
      <c r="AA290" s="947" t="str">
        <f>IF('Master sheet'!$D$11="Hindi","पूर्णांक","M.M.")</f>
        <v>पूर्णांक</v>
      </c>
      <c r="AB290" s="948"/>
      <c r="AC290" s="947" t="str">
        <f>IF('Master sheet'!$D$11="Hindi","प्राप्तांक","Ob.M.")</f>
        <v>प्राप्तांक</v>
      </c>
      <c r="AD290" s="948"/>
      <c r="AE290" s="947" t="str">
        <f>IF('Master sheet'!$D$11="Hindi","ग्रेड","Grade")</f>
        <v>ग्रेड</v>
      </c>
      <c r="AF290" s="948"/>
    </row>
    <row r="291" spans="1:32" s="55" customFormat="1" ht="22.5" customHeight="1">
      <c r="A291" s="114">
        <f>IF(N278="","",A290+1)</f>
        <v>21</v>
      </c>
      <c r="B291" s="342" t="str">
        <f>IF(AND(N278=""),"",'Result Sheet'!$DJ$4)</f>
        <v/>
      </c>
      <c r="C291" s="965">
        <f>IF(AND(N278=""),"",'Result Sheet'!$DL$7)</f>
        <v>100</v>
      </c>
      <c r="D291" s="965"/>
      <c r="E291" s="944" t="str">
        <f>IFERROR(IF(AND(N278=""),"",VLOOKUP(N278,Marks,115,0)),"")</f>
        <v/>
      </c>
      <c r="F291" s="944"/>
      <c r="G291" s="945" t="str">
        <f>IFERROR(IF(AND(N278=""),"",VLOOKUP(N278,Marks,116,0)),"")</f>
        <v/>
      </c>
      <c r="H291" s="945"/>
      <c r="I291" s="965" t="str">
        <f>IF(AND(N278=""),"",'Result Sheet'!$DN$4)</f>
        <v/>
      </c>
      <c r="J291" s="965"/>
      <c r="K291" s="965">
        <f>IF(AND(N278=""),"",'Result Sheet'!$DP$7)</f>
        <v>100</v>
      </c>
      <c r="L291" s="965"/>
      <c r="M291" s="944" t="str">
        <f>IFERROR(IF(AND(N278=""),"",VLOOKUP(N278,Marks,119,0)),"")</f>
        <v/>
      </c>
      <c r="N291" s="944"/>
      <c r="O291" s="945" t="str">
        <f>IFERROR(IF(AND(N278=""),"",VLOOKUP(N278,Marks,120,0)),"")</f>
        <v/>
      </c>
      <c r="P291" s="945"/>
      <c r="Q291" s="1005"/>
      <c r="R291" s="342" t="str">
        <f>IF(AND(AD278=""),"",'Result Sheet'!$DJ$4)</f>
        <v/>
      </c>
      <c r="S291" s="965">
        <f>IF(AND(AD278=""),"",'Result Sheet'!$DL$7)</f>
        <v>100</v>
      </c>
      <c r="T291" s="965"/>
      <c r="U291" s="944" t="str">
        <f>IFERROR(IF(AND(AD278=""),"",VLOOKUP(AD278,Marks,115,0)),"")</f>
        <v/>
      </c>
      <c r="V291" s="944"/>
      <c r="W291" s="945" t="str">
        <f>IFERROR(IF(AND(AD278=""),"",VLOOKUP(AD278,Marks,116,0)),"")</f>
        <v/>
      </c>
      <c r="X291" s="945"/>
      <c r="Y291" s="965" t="str">
        <f>IF(AND(AD278=""),"",'Result Sheet'!$DN$4)</f>
        <v/>
      </c>
      <c r="Z291" s="965"/>
      <c r="AA291" s="965">
        <f>IF(AND(AD278=""),"",'Result Sheet'!$DP$7)</f>
        <v>100</v>
      </c>
      <c r="AB291" s="965"/>
      <c r="AC291" s="944" t="str">
        <f>IFERROR(IF(AND(AD278=""),"",VLOOKUP(AD278,Marks,119,0)),"")</f>
        <v/>
      </c>
      <c r="AD291" s="944"/>
      <c r="AE291" s="945" t="str">
        <f>IFERROR(IF(AND(AD278=""),"",VLOOKUP(AD278,Marks,120,0)),"")</f>
        <v/>
      </c>
      <c r="AF291" s="945"/>
    </row>
    <row r="292" spans="1:32" s="55" customFormat="1" ht="22.5" customHeight="1">
      <c r="A292" s="114">
        <f>IF(N278="","",A291+1)</f>
        <v>22</v>
      </c>
      <c r="B292" s="949" t="str">
        <f>IF('Master sheet'!$D$11="Hindi","विषय","Subject")</f>
        <v>विषय</v>
      </c>
      <c r="C292" s="949"/>
      <c r="D292" s="950" t="str">
        <f>IF('Master sheet'!$D$11="Hindi","प्राप्तांक","Marks ")</f>
        <v>प्राप्तांक</v>
      </c>
      <c r="E292" s="951"/>
      <c r="F292" s="344" t="str">
        <f>IF('Master sheet'!$D$11="Hindi","ग्रेड","Grade")</f>
        <v>ग्रेड</v>
      </c>
      <c r="G292" s="949" t="str">
        <f>IF('Master sheet'!$D$11="Hindi","विषय","Subject")</f>
        <v>विषय</v>
      </c>
      <c r="H292" s="949"/>
      <c r="I292" s="950" t="str">
        <f>IF('Master sheet'!$D$11="Hindi","प्राप्तांक","Marks")</f>
        <v>प्राप्तांक</v>
      </c>
      <c r="J292" s="951"/>
      <c r="K292" s="344" t="str">
        <f>IF('Master sheet'!$D$11="Hindi","ग्रेड","Grade")</f>
        <v>ग्रेड</v>
      </c>
      <c r="L292" s="949" t="str">
        <f>IF('Master sheet'!$D$11="Hindi","विषय","Subject")</f>
        <v>विषय</v>
      </c>
      <c r="M292" s="949"/>
      <c r="N292" s="950" t="str">
        <f>IF('Master sheet'!$D$11="Hindi","प्राप्तांक","Marks")</f>
        <v>प्राप्तांक</v>
      </c>
      <c r="O292" s="951"/>
      <c r="P292" s="412" t="str">
        <f>IF('Master sheet'!$D$11="Hindi","ग्रेड","Grade")</f>
        <v>ग्रेड</v>
      </c>
      <c r="Q292" s="1005"/>
      <c r="R292" s="949" t="str">
        <f>IF('Master sheet'!$D$11="Hindi","विषय","Subject")</f>
        <v>विषय</v>
      </c>
      <c r="S292" s="949"/>
      <c r="T292" s="950" t="str">
        <f>IF('Master sheet'!$D$11="Hindi","प्राप्तांक","Marks ")</f>
        <v>प्राप्तांक</v>
      </c>
      <c r="U292" s="951"/>
      <c r="V292" s="344" t="str">
        <f>IF('Master sheet'!$D$11="Hindi","ग्रेड","Grade")</f>
        <v>ग्रेड</v>
      </c>
      <c r="W292" s="949" t="str">
        <f>IF('Master sheet'!$D$11="Hindi","विषय","Subject")</f>
        <v>विषय</v>
      </c>
      <c r="X292" s="949"/>
      <c r="Y292" s="950" t="str">
        <f>IF('Master sheet'!$D$11="Hindi","प्राप्तांक","Marks")</f>
        <v>प्राप्तांक</v>
      </c>
      <c r="Z292" s="951"/>
      <c r="AA292" s="344" t="str">
        <f>IF('Master sheet'!$D$11="Hindi","ग्रेड","Grade")</f>
        <v>ग्रेड</v>
      </c>
      <c r="AB292" s="949" t="str">
        <f>IF('Master sheet'!$D$11="Hindi","विषय","Subject")</f>
        <v>विषय</v>
      </c>
      <c r="AC292" s="949"/>
      <c r="AD292" s="950" t="str">
        <f>IF('Master sheet'!$D$11="Hindi","प्राप्तांक","Marks")</f>
        <v>प्राप्तांक</v>
      </c>
      <c r="AE292" s="951"/>
      <c r="AF292" s="412" t="str">
        <f>IF('Master sheet'!$D$11="Hindi","ग्रेड","Grade")</f>
        <v>ग्रेड</v>
      </c>
    </row>
    <row r="293" spans="1:32" s="55" customFormat="1" ht="21.75" customHeight="1">
      <c r="A293" s="114">
        <f>IF(N278="","",A292+1)</f>
        <v>23</v>
      </c>
      <c r="B293" s="952" t="str">
        <f>IF('Master sheet'!$D$11="Hindi","कार्यानुभव","WORK EXP.")</f>
        <v>कार्यानुभव</v>
      </c>
      <c r="C293" s="953"/>
      <c r="D293" s="953"/>
      <c r="E293" s="85">
        <f>IFERROR(IF(AND(N278=""),"",VLOOKUP(N278,Marks,88,0)),"")</f>
        <v>80</v>
      </c>
      <c r="F293" s="95" t="str">
        <f>IFERROR(IF(AND(N278=""),"",VLOOKUP(N278,Marks,92,0)),"")</f>
        <v>A</v>
      </c>
      <c r="G293" s="952" t="str">
        <f>IF('Master sheet'!$D$11="Hindi","कला शिक्षा","ART EDU.")</f>
        <v>कला शिक्षा</v>
      </c>
      <c r="H293" s="953"/>
      <c r="I293" s="953"/>
      <c r="J293" s="85">
        <f>IFERROR(IF(AND(N278=""),"",VLOOKUP(N278,Marks,98,0)),"")</f>
        <v>80</v>
      </c>
      <c r="K293" s="95" t="str">
        <f>IFERROR(IF(AND(N278=""),"",VLOOKUP(N278,Marks,102,0)),"")</f>
        <v>A</v>
      </c>
      <c r="L293" s="954" t="str">
        <f>IF('Master sheet'!$D$11="Hindi","स्वा. एवं शा. शिक्षा","HE.&amp;PH. EDU.")</f>
        <v>स्वा. एवं शा. शिक्षा</v>
      </c>
      <c r="M293" s="955"/>
      <c r="N293" s="955"/>
      <c r="O293" s="85">
        <f>IFERROR(IF(AND(N278=""),"",VLOOKUP(N278,Marks,108,0)),"")</f>
        <v>87</v>
      </c>
      <c r="P293" s="95" t="str">
        <f>IFERROR(IF(AND(N278=""),"",VLOOKUP(N278,Marks,112,0)),"")</f>
        <v>A</v>
      </c>
      <c r="Q293" s="1005"/>
      <c r="R293" s="952" t="str">
        <f>IF('Master sheet'!$D$11="Hindi","कार्यानुभव","WORK EXP.")</f>
        <v>कार्यानुभव</v>
      </c>
      <c r="S293" s="953"/>
      <c r="T293" s="953"/>
      <c r="U293" s="85">
        <f>IFERROR(IF(AND(AD278=""),"",VLOOKUP(AD278,Marks,88,0)),"")</f>
        <v>0</v>
      </c>
      <c r="V293" s="95" t="str">
        <f>IFERROR(IF(AND(AD278=""),"",VLOOKUP(AD278,Marks,92,0)),"")</f>
        <v/>
      </c>
      <c r="W293" s="952" t="str">
        <f>IF('Master sheet'!$D$11="Hindi","कला शिक्षा","ART EDU.")</f>
        <v>कला शिक्षा</v>
      </c>
      <c r="X293" s="953"/>
      <c r="Y293" s="953"/>
      <c r="Z293" s="85">
        <f>IFERROR(IF(AND(AD278=""),"",VLOOKUP(AD278,Marks,98,0)),"")</f>
        <v>0</v>
      </c>
      <c r="AA293" s="95" t="str">
        <f>IFERROR(IF(AND(AD278=""),"",VLOOKUP(AD278,Marks,102,0)),"")</f>
        <v/>
      </c>
      <c r="AB293" s="954" t="str">
        <f>IF('Master sheet'!$D$11="Hindi","स्वा. एवं शा. शिक्षा","HE.&amp;PH. EDU.")</f>
        <v>स्वा. एवं शा. शिक्षा</v>
      </c>
      <c r="AC293" s="955"/>
      <c r="AD293" s="955"/>
      <c r="AE293" s="85">
        <f>IFERROR(IF(AND(AD278=""),"",VLOOKUP(AD278,Marks,108,0)),"")</f>
        <v>0</v>
      </c>
      <c r="AF293" s="95" t="str">
        <f>IFERROR(IF(AND(AD278=""),"",VLOOKUP(AD278,Marks,112,0)),"")</f>
        <v/>
      </c>
    </row>
    <row r="294" spans="1:32" s="55" customFormat="1" ht="21" customHeight="1">
      <c r="A294" s="114">
        <f>IF(N278="","",A293+1)</f>
        <v>24</v>
      </c>
      <c r="B294" s="956" t="str">
        <f>IF('Master sheet'!$D$11="Hindi","कुल कार्य दिवस :-","Total Meeting :-")</f>
        <v>कुल कार्य दिवस :-</v>
      </c>
      <c r="C294" s="956"/>
      <c r="D294" s="956"/>
      <c r="E294" s="957">
        <f>IFERROR(IF(AND(N278=""),"",VLOOKUP(N278,Marks,126,0)),"")</f>
        <v>220</v>
      </c>
      <c r="F294" s="957"/>
      <c r="G294" s="957"/>
      <c r="H294" s="957"/>
      <c r="I294" s="956" t="str">
        <f>IF('Master sheet'!$D$11="Hindi","कुल उपस्थिति :-","Total Attendance :-")</f>
        <v>कुल उपस्थिति :-</v>
      </c>
      <c r="J294" s="956"/>
      <c r="K294" s="956"/>
      <c r="L294" s="956"/>
      <c r="M294" s="958">
        <f>IFERROR(IF(AND(N278=""),"",VLOOKUP(N278,Marks,127,0)),"")</f>
        <v>212</v>
      </c>
      <c r="N294" s="958"/>
      <c r="O294" s="958"/>
      <c r="P294" s="958"/>
      <c r="Q294" s="1005"/>
      <c r="R294" s="956" t="str">
        <f>IF('Master sheet'!$D$11="Hindi","कुल कार्य दिवस :-","Total Meeting :-")</f>
        <v>कुल कार्य दिवस :-</v>
      </c>
      <c r="S294" s="956"/>
      <c r="T294" s="956"/>
      <c r="U294" s="957">
        <f>IFERROR(IF(AND(AD278=""),"",VLOOKUP(AD278,Marks,126,0)),"")</f>
        <v>220</v>
      </c>
      <c r="V294" s="957"/>
      <c r="W294" s="957"/>
      <c r="X294" s="957"/>
      <c r="Y294" s="956" t="str">
        <f>IF('Master sheet'!$D$11="Hindi","कुल उपस्थिति :-","Total Attendance :-")</f>
        <v>कुल उपस्थिति :-</v>
      </c>
      <c r="Z294" s="956"/>
      <c r="AA294" s="956"/>
      <c r="AB294" s="956"/>
      <c r="AC294" s="958">
        <f>IFERROR(IF(AND(AD278=""),"",VLOOKUP(AD278,Marks,127,0)),"")</f>
        <v>210</v>
      </c>
      <c r="AD294" s="958"/>
      <c r="AE294" s="958"/>
      <c r="AF294" s="958"/>
    </row>
    <row r="295" spans="1:32" s="55" customFormat="1" ht="21" customHeight="1">
      <c r="A295" s="114">
        <f>IF(N278="","",A294+1)</f>
        <v>25</v>
      </c>
      <c r="B295" s="956" t="str">
        <f>IF('Master sheet'!$D$11="Hindi","परिणाम :-","Result :-")</f>
        <v>परिणाम :-</v>
      </c>
      <c r="C295" s="956"/>
      <c r="D295" s="956"/>
      <c r="E295" s="959" t="str">
        <f>IFERROR(IF(AND(N278=""),"",VLOOKUP(N278,Marks,125,0)),"")</f>
        <v>Promoted</v>
      </c>
      <c r="F295" s="959"/>
      <c r="G295" s="959"/>
      <c r="H295" s="959"/>
      <c r="I295" s="956" t="str">
        <f>IF('Master sheet'!$D$11="Hindi","परिणाम प्रतिशत में :-","Result in Percentage :-")</f>
        <v>परिणाम प्रतिशत में :-</v>
      </c>
      <c r="J295" s="956"/>
      <c r="K295" s="956"/>
      <c r="L295" s="956"/>
      <c r="M295" s="960">
        <f>IFERROR(IF(AND(N278=""),"",VLOOKUP(N278,Marks,122,0)),"")</f>
        <v>55.142857142857146</v>
      </c>
      <c r="N295" s="960"/>
      <c r="O295" s="960"/>
      <c r="P295" s="960"/>
      <c r="Q295" s="1005"/>
      <c r="R295" s="956" t="str">
        <f>IF('Master sheet'!$D$11="Hindi","परिणाम :-","Result :-")</f>
        <v>परिणाम :-</v>
      </c>
      <c r="S295" s="956"/>
      <c r="T295" s="956"/>
      <c r="U295" s="959" t="str">
        <f>IFERROR(IF(AND(AD278=""),"",VLOOKUP(AD278,Marks,125,0)),"")</f>
        <v>Promoted</v>
      </c>
      <c r="V295" s="959"/>
      <c r="W295" s="959"/>
      <c r="X295" s="959"/>
      <c r="Y295" s="956" t="str">
        <f>IF('Master sheet'!$D$11="Hindi","परिणाम प्रतिशत में :-","Result in Percentage :-")</f>
        <v>परिणाम प्रतिशत में :-</v>
      </c>
      <c r="Z295" s="956"/>
      <c r="AA295" s="956"/>
      <c r="AB295" s="956"/>
      <c r="AC295" s="960">
        <f>IFERROR(IF(AND(AD278=""),"",VLOOKUP(AD278,Marks,122,0)),"")</f>
        <v>56</v>
      </c>
      <c r="AD295" s="960"/>
      <c r="AE295" s="960"/>
      <c r="AF295" s="960"/>
    </row>
    <row r="296" spans="1:32" s="55" customFormat="1" ht="21" customHeight="1">
      <c r="A296" s="114">
        <f>IF(N278="","",A295+1)</f>
        <v>26</v>
      </c>
      <c r="B296" s="956" t="str">
        <f>IF('Master sheet'!$D$11="Hindi","श्रेणी / ग्रेड :-","Division / Grade :-")</f>
        <v>श्रेणी / ग्रेड :-</v>
      </c>
      <c r="C296" s="956"/>
      <c r="D296" s="956"/>
      <c r="E296" s="238" t="str">
        <f>IFERROR(IF(AND(N278=""),"",VLOOKUP(N278,Marks,123,0)),"")</f>
        <v>II</v>
      </c>
      <c r="F296" s="239" t="s">
        <v>130</v>
      </c>
      <c r="G296" s="961" t="str">
        <f>IFERROR(IF(AND(N278=""),"",VLOOKUP(N278,Marks,128,0)),"")</f>
        <v>C</v>
      </c>
      <c r="H296" s="961"/>
      <c r="I296" s="956" t="str">
        <f>IF('Master sheet'!$D$11="Hindi","कक्षा में स्थान :-","Position in the Class :-")</f>
        <v>कक्षा में स्थान :-</v>
      </c>
      <c r="J296" s="956"/>
      <c r="K296" s="956"/>
      <c r="L296" s="956"/>
      <c r="M296" s="962">
        <f>IFERROR(IF(AND(N278=""),"",VLOOKUP(N278,Marks,124,0)),"")</f>
        <v>22.000000000000298</v>
      </c>
      <c r="N296" s="962"/>
      <c r="O296" s="962"/>
      <c r="P296" s="962"/>
      <c r="Q296" s="1005"/>
      <c r="R296" s="956" t="str">
        <f>IF('Master sheet'!$D$11="Hindi","श्रेणी / ग्रेड :-","Division / Grade :-")</f>
        <v>श्रेणी / ग्रेड :-</v>
      </c>
      <c r="S296" s="956"/>
      <c r="T296" s="956"/>
      <c r="U296" s="238" t="str">
        <f>IFERROR(IF(AND(AD278=""),"",VLOOKUP(AD278,Marks,123,0)),"")</f>
        <v>II</v>
      </c>
      <c r="V296" s="239" t="s">
        <v>130</v>
      </c>
      <c r="W296" s="961" t="str">
        <f>IFERROR(IF(AND(AD278=""),"",VLOOKUP(AD278,Marks,128,0)),"")</f>
        <v>C</v>
      </c>
      <c r="X296" s="961"/>
      <c r="Y296" s="956" t="str">
        <f>IF('Master sheet'!$D$11="Hindi","कक्षा में स्थान :-","Position in the Class :-")</f>
        <v>कक्षा में स्थान :-</v>
      </c>
      <c r="Z296" s="956"/>
      <c r="AA296" s="956"/>
      <c r="AB296" s="956"/>
      <c r="AC296" s="962">
        <f>IFERROR(IF(AND(AD278=""),"",VLOOKUP(AD278,Marks,124,0)),"")</f>
        <v>19.000000000000298</v>
      </c>
      <c r="AD296" s="962"/>
      <c r="AE296" s="962"/>
      <c r="AF296" s="962"/>
    </row>
    <row r="297" spans="1:32" s="55" customFormat="1" ht="21" customHeight="1">
      <c r="A297" s="114">
        <f>IF(N278="","",A296+1)</f>
        <v>27</v>
      </c>
      <c r="B297" s="963" t="str">
        <f>IF('Master sheet'!$D$11="Hindi","परीक्षा परिणाम घोषणा दिनांक :-","Result Declaration Date :-")</f>
        <v>परीक्षा परिणाम घोषणा दिनांक :-</v>
      </c>
      <c r="C297" s="963"/>
      <c r="D297" s="963"/>
      <c r="E297" s="964">
        <f>IFERROR(IF(AND(N278=""),"",'Master sheet'!$D$10),"")</f>
        <v>45419</v>
      </c>
      <c r="F297" s="964"/>
      <c r="G297" s="964"/>
      <c r="H297" s="409"/>
      <c r="I297" s="87"/>
      <c r="J297" s="87"/>
      <c r="K297" s="56"/>
      <c r="L297" s="87"/>
      <c r="M297" s="87"/>
      <c r="N297" s="87"/>
      <c r="O297" s="87"/>
      <c r="P297" s="87"/>
      <c r="Q297" s="1005"/>
      <c r="R297" s="963" t="str">
        <f>IF('Master sheet'!$D$11="Hindi","परीक्षा परिणाम घोषणा दिनांक :-","Result Declaration Date :-")</f>
        <v>परीक्षा परिणाम घोषणा दिनांक :-</v>
      </c>
      <c r="S297" s="963"/>
      <c r="T297" s="963"/>
      <c r="U297" s="964">
        <f>IFERROR(IF(AND(AD278=""),"",'Master sheet'!$D$10),"")</f>
        <v>45419</v>
      </c>
      <c r="V297" s="964"/>
      <c r="W297" s="964"/>
      <c r="X297" s="409"/>
      <c r="Y297" s="87"/>
      <c r="Z297" s="87"/>
      <c r="AA297" s="56"/>
      <c r="AB297" s="87"/>
      <c r="AC297" s="87"/>
      <c r="AD297" s="87"/>
      <c r="AE297" s="87"/>
      <c r="AF297" s="87"/>
    </row>
    <row r="298" spans="1:32" s="55" customFormat="1" ht="39" customHeight="1">
      <c r="A298" s="114">
        <f>IF(N278="","",A297+1)</f>
        <v>28</v>
      </c>
      <c r="B298" s="975" t="str">
        <f>IF(AND(N278=""),"",IF(AND(C275=3),CONCATENATE("( ",UPPER('Master sheet'!$H$10)," )"),IF(AND(C275=4),CONCATENATE("( ",UPPER('Master sheet'!$H$18)," )"),"")))</f>
        <v>( ABHIMANYU SINGH )</v>
      </c>
      <c r="C298" s="975"/>
      <c r="D298" s="975"/>
      <c r="E298" s="975"/>
      <c r="F298" s="976" t="str">
        <f>IF(AND(N278=""),"",CONCATENATE("(",'Master sheet'!$D$14," )"))</f>
        <v>(Suresh Chand )</v>
      </c>
      <c r="G298" s="976"/>
      <c r="H298" s="976"/>
      <c r="I298" s="976"/>
      <c r="J298" s="976"/>
      <c r="K298" s="976" t="str">
        <f>IF(AND(N278=""),"",CONCATENATE("(",'Master sheet'!$D$12," )"))</f>
        <v>(USHA PALIYA )</v>
      </c>
      <c r="L298" s="976"/>
      <c r="M298" s="976"/>
      <c r="N298" s="976"/>
      <c r="O298" s="976"/>
      <c r="P298" s="976"/>
      <c r="Q298" s="1005"/>
      <c r="R298" s="975" t="str">
        <f>IF(AND(AD278=""),"",IF(AND(S275=3),CONCATENATE("( ",UPPER('Master sheet'!$H$10)," )"),IF(AND(S275=4),CONCATENATE("( ",UPPER('Master sheet'!$H$18)," )"),"")))</f>
        <v>( ABHIMANYU SINGH )</v>
      </c>
      <c r="S298" s="975"/>
      <c r="T298" s="975"/>
      <c r="U298" s="975"/>
      <c r="V298" s="976" t="str">
        <f>IF(AND(AD278=""),"",CONCATENATE("(",'Master sheet'!$D$14," )"))</f>
        <v>(Suresh Chand )</v>
      </c>
      <c r="W298" s="976"/>
      <c r="X298" s="976"/>
      <c r="Y298" s="976"/>
      <c r="Z298" s="976"/>
      <c r="AA298" s="976" t="str">
        <f>IF(AND(AD278=""),"",CONCATENATE("(",'Master sheet'!$D$12," )"))</f>
        <v>(USHA PALIYA )</v>
      </c>
      <c r="AB298" s="976"/>
      <c r="AC298" s="976"/>
      <c r="AD298" s="976"/>
      <c r="AE298" s="976"/>
      <c r="AF298" s="976"/>
    </row>
    <row r="299" spans="1:32" s="55" customFormat="1" ht="21" customHeight="1">
      <c r="A299" s="114">
        <f>IF(N278="","",A298+1)</f>
        <v>29</v>
      </c>
      <c r="B299" s="974" t="str">
        <f>IF('Master sheet'!$D$11="Hindi","हस्ताक्षर कक्षाध्यापक","Signature of the class teacher")</f>
        <v>हस्ताक्षर कक्षाध्यापक</v>
      </c>
      <c r="C299" s="974"/>
      <c r="D299" s="974"/>
      <c r="E299" s="974"/>
      <c r="F299" s="974" t="str">
        <f>IF('Master sheet'!$D$11="Hindi","हस्ताक्षर परीक्षा प्रभारी","Signature of the exam. Incharge")</f>
        <v>हस्ताक्षर परीक्षा प्रभारी</v>
      </c>
      <c r="G299" s="974"/>
      <c r="H299" s="974"/>
      <c r="I299" s="974"/>
      <c r="J299" s="974"/>
      <c r="K299" s="974" t="str">
        <f>IF('Master sheet'!$D$11="Hindi","हस्ताक्षर संस्था प्रधान","Head of Institute's Signature")</f>
        <v>हस्ताक्षर संस्था प्रधान</v>
      </c>
      <c r="L299" s="974"/>
      <c r="M299" s="974"/>
      <c r="N299" s="974"/>
      <c r="O299" s="974"/>
      <c r="P299" s="974"/>
      <c r="Q299" s="1005"/>
      <c r="R299" s="974" t="str">
        <f>IF('Master sheet'!$D$11="Hindi","हस्ताक्षर कक्षाध्यापक","Signature of the class teacher")</f>
        <v>हस्ताक्षर कक्षाध्यापक</v>
      </c>
      <c r="S299" s="974"/>
      <c r="T299" s="974"/>
      <c r="U299" s="974"/>
      <c r="V299" s="974" t="str">
        <f>IF('Master sheet'!$D$11="Hindi","हस्ताक्षर परीक्षा प्रभारी","Signature of the exam. Incharge")</f>
        <v>हस्ताक्षर परीक्षा प्रभारी</v>
      </c>
      <c r="W299" s="974"/>
      <c r="X299" s="974"/>
      <c r="Y299" s="974"/>
      <c r="Z299" s="974"/>
      <c r="AA299" s="974" t="str">
        <f>IF('Master sheet'!$D$11="Hindi","हस्ताक्षर संस्था प्रधान","Head of Institute's Signature")</f>
        <v>हस्ताक्षर संस्था प्रधान</v>
      </c>
      <c r="AB299" s="974"/>
      <c r="AC299" s="974"/>
      <c r="AD299" s="974"/>
      <c r="AE299" s="974"/>
      <c r="AF299" s="974"/>
    </row>
  </sheetData>
  <sheetProtection password="B18B" sheet="1" scenarios="1" formatCells="0" formatColumns="0" formatRows="0"/>
  <protectedRanges>
    <protectedRange password="EA02" sqref="C10:E11 S10:U11 C40:E41 S40:U41 C70:E71 S70:U71 C100:E101 S100:U101 C130:E131 S130:U131 C160:E161 S160:U161 C190:E191 S190:U191 C220:E221 S220:U221 C250:E251 S250:U251 C280:E281 S280:U281" name="mark sheet"/>
    <protectedRange password="EA02" sqref="J10:J11 Z10:Z11 J40:J41 Z40:Z41 J70:J71 Z70:Z71 J100:J101 Z100:Z101 J130:J131 Z130:Z131 J160:J161 Z160:Z161 J190:J191 Z190:Z191 J220:J221 Z220:Z221 J250:J251 Z250:Z251 J280:J281 Z280:Z281" name="mark sheet_2"/>
    <protectedRange password="EA02" sqref="M10:N10 K11:N11 K10 AC10:AD10 AA11:AD11 AA10 M40:N40 K41:N41 K40 AC40:AD40 AA41:AD41 AA40 M70:N70 K71:N71 K70 AC70:AD70 AA71:AD71 AA70 M100:N100 K101:N101 K100 AC100:AD100 AA101:AD101 AA100 M130:N130 K131:N131 K130 AC130:AD130 AA131:AD131 AA130 M160:N160 K161:N161 K160 AC160:AD160 AA161:AD161 AA160 M190:N190 K191:N191 K190 AC190:AD190 AA191:AD191 AA190 M220:N220 K221:N221 K220 AC220:AD220 AA221:AD221 AA220 M250:N250 K251:N251 K250 AC250:AD250 AA251:AD251 AA250 M280:N280 K281:N281 K280 AC280:AD280 AA281:AD281 AA280" name="mark sheet_3"/>
    <protectedRange password="EA02" sqref="O10:O11 AE10:AE11 O40:O41 AE40:AE41 O70:O71 AE70:AE71 O100:O101 AE100:AE101 O130:O131 AE130:AE131 O160:O161 AE160:AE161 O190:O191 AE190:AE191 O220:O221 AE220:AE221 O250:O251 AE250:AE251 O280:O281 AE280:AE281" name="mark sheet_4"/>
  </protectedRanges>
  <mergeCells count="1511">
    <mergeCell ref="U50:V50"/>
    <mergeCell ref="W50:X50"/>
    <mergeCell ref="Y50:Z50"/>
    <mergeCell ref="AA50:AB50"/>
    <mergeCell ref="AC50:AD50"/>
    <mergeCell ref="AE50:AF50"/>
    <mergeCell ref="B49:P49"/>
    <mergeCell ref="R49:AF49"/>
    <mergeCell ref="C50:D50"/>
    <mergeCell ref="E50:F50"/>
    <mergeCell ref="G50:H50"/>
    <mergeCell ref="I50:J50"/>
    <mergeCell ref="K50:L50"/>
    <mergeCell ref="M50:N50"/>
    <mergeCell ref="O50:P50"/>
    <mergeCell ref="S50:T50"/>
    <mergeCell ref="AC51:AD51"/>
    <mergeCell ref="AE51:AF51"/>
    <mergeCell ref="O51:P51"/>
    <mergeCell ref="S51:T51"/>
    <mergeCell ref="U51:V51"/>
    <mergeCell ref="W51:X51"/>
    <mergeCell ref="Y51:Z51"/>
    <mergeCell ref="AA51:AB51"/>
    <mergeCell ref="C51:D51"/>
    <mergeCell ref="E51:F51"/>
    <mergeCell ref="G51:H51"/>
    <mergeCell ref="I51:J51"/>
    <mergeCell ref="K51:L51"/>
    <mergeCell ref="M51:N51"/>
    <mergeCell ref="K20:L20"/>
    <mergeCell ref="M20:N20"/>
    <mergeCell ref="K21:L21"/>
    <mergeCell ref="M21:N21"/>
    <mergeCell ref="O20:P20"/>
    <mergeCell ref="O21:P21"/>
    <mergeCell ref="B19:P19"/>
    <mergeCell ref="R19:AF19"/>
    <mergeCell ref="C20:D20"/>
    <mergeCell ref="E20:F20"/>
    <mergeCell ref="C21:D21"/>
    <mergeCell ref="E21:F21"/>
    <mergeCell ref="G20:H20"/>
    <mergeCell ref="I20:J20"/>
    <mergeCell ref="G21:H21"/>
    <mergeCell ref="I21:J21"/>
    <mergeCell ref="AE20:AF20"/>
    <mergeCell ref="S21:T21"/>
    <mergeCell ref="U21:V21"/>
    <mergeCell ref="W21:X21"/>
    <mergeCell ref="Y21:Z21"/>
    <mergeCell ref="AA21:AB21"/>
    <mergeCell ref="AC21:AD21"/>
    <mergeCell ref="AE21:AF21"/>
    <mergeCell ref="S20:T20"/>
    <mergeCell ref="U20:V20"/>
    <mergeCell ref="W20:X20"/>
    <mergeCell ref="Y20:Z20"/>
    <mergeCell ref="AA20:AB20"/>
    <mergeCell ref="AC20:AD20"/>
    <mergeCell ref="B57:D57"/>
    <mergeCell ref="E57:G57"/>
    <mergeCell ref="R57:T57"/>
    <mergeCell ref="U57:W57"/>
    <mergeCell ref="B56:D56"/>
    <mergeCell ref="G56:H56"/>
    <mergeCell ref="I56:L56"/>
    <mergeCell ref="M56:P56"/>
    <mergeCell ref="R56:T56"/>
    <mergeCell ref="W56:X56"/>
    <mergeCell ref="B59:E59"/>
    <mergeCell ref="F59:J59"/>
    <mergeCell ref="K59:P59"/>
    <mergeCell ref="R59:U59"/>
    <mergeCell ref="V59:Z59"/>
    <mergeCell ref="AA59:AF59"/>
    <mergeCell ref="B58:E58"/>
    <mergeCell ref="F58:J58"/>
    <mergeCell ref="K58:P58"/>
    <mergeCell ref="R58:U58"/>
    <mergeCell ref="V58:Z58"/>
    <mergeCell ref="AA58:AF58"/>
    <mergeCell ref="Y54:AB54"/>
    <mergeCell ref="AC54:AF54"/>
    <mergeCell ref="B55:D55"/>
    <mergeCell ref="E55:H55"/>
    <mergeCell ref="I55:L55"/>
    <mergeCell ref="M55:P55"/>
    <mergeCell ref="R55:T55"/>
    <mergeCell ref="U55:X55"/>
    <mergeCell ref="Y55:AB55"/>
    <mergeCell ref="AC55:AF55"/>
    <mergeCell ref="B54:D54"/>
    <mergeCell ref="E54:H54"/>
    <mergeCell ref="I54:L54"/>
    <mergeCell ref="M54:P54"/>
    <mergeCell ref="R54:T54"/>
    <mergeCell ref="U54:X54"/>
    <mergeCell ref="Y56:AB56"/>
    <mergeCell ref="AC56:AF56"/>
    <mergeCell ref="B48:P48"/>
    <mergeCell ref="R48:AF48"/>
    <mergeCell ref="O40:O42"/>
    <mergeCell ref="P40:P42"/>
    <mergeCell ref="R40:R42"/>
    <mergeCell ref="S40:V40"/>
    <mergeCell ref="W40:Y40"/>
    <mergeCell ref="Z40:Z41"/>
    <mergeCell ref="B40:B42"/>
    <mergeCell ref="C40:F40"/>
    <mergeCell ref="G40:I40"/>
    <mergeCell ref="J40:J41"/>
    <mergeCell ref="K40:M40"/>
    <mergeCell ref="N40:N41"/>
    <mergeCell ref="B53:D53"/>
    <mergeCell ref="G53:I53"/>
    <mergeCell ref="L53:N53"/>
    <mergeCell ref="R53:T53"/>
    <mergeCell ref="W53:Y53"/>
    <mergeCell ref="AB53:AD53"/>
    <mergeCell ref="R52:S52"/>
    <mergeCell ref="T52:U52"/>
    <mergeCell ref="W52:X52"/>
    <mergeCell ref="Y52:Z52"/>
    <mergeCell ref="AB52:AC52"/>
    <mergeCell ref="AD52:AE52"/>
    <mergeCell ref="B52:C52"/>
    <mergeCell ref="D52:E52"/>
    <mergeCell ref="G52:H52"/>
    <mergeCell ref="I52:J52"/>
    <mergeCell ref="L52:M52"/>
    <mergeCell ref="N52:O52"/>
    <mergeCell ref="E38:I38"/>
    <mergeCell ref="J38:M38"/>
    <mergeCell ref="N38:P38"/>
    <mergeCell ref="R38:T38"/>
    <mergeCell ref="U38:Y38"/>
    <mergeCell ref="Z38:AC38"/>
    <mergeCell ref="AD38:AF38"/>
    <mergeCell ref="B37:D37"/>
    <mergeCell ref="E37:I37"/>
    <mergeCell ref="J37:M37"/>
    <mergeCell ref="N37:P37"/>
    <mergeCell ref="R37:T37"/>
    <mergeCell ref="U37:Y37"/>
    <mergeCell ref="AA40:AC40"/>
    <mergeCell ref="AD40:AD41"/>
    <mergeCell ref="AE40:AE42"/>
    <mergeCell ref="AF40:AF42"/>
    <mergeCell ref="B31:P31"/>
    <mergeCell ref="Q31:Q59"/>
    <mergeCell ref="R31:AF31"/>
    <mergeCell ref="B32:P32"/>
    <mergeCell ref="R32:AF32"/>
    <mergeCell ref="B33:D33"/>
    <mergeCell ref="E33:P33"/>
    <mergeCell ref="R33:T33"/>
    <mergeCell ref="U33:AF33"/>
    <mergeCell ref="E34:P34"/>
    <mergeCell ref="U34:AF34"/>
    <mergeCell ref="C35:D35"/>
    <mergeCell ref="E35:G35"/>
    <mergeCell ref="H35:I35"/>
    <mergeCell ref="J35:M35"/>
    <mergeCell ref="N35:P35"/>
    <mergeCell ref="S35:T35"/>
    <mergeCell ref="U35:W35"/>
    <mergeCell ref="X35:Y35"/>
    <mergeCell ref="Z35:AC35"/>
    <mergeCell ref="AD35:AF35"/>
    <mergeCell ref="B36:D36"/>
    <mergeCell ref="E36:I36"/>
    <mergeCell ref="J36:M36"/>
    <mergeCell ref="N36:P36"/>
    <mergeCell ref="R36:T36"/>
    <mergeCell ref="U36:Y36"/>
    <mergeCell ref="Z36:AC36"/>
    <mergeCell ref="AD36:AF36"/>
    <mergeCell ref="Z37:AC37"/>
    <mergeCell ref="AD37:AF37"/>
    <mergeCell ref="B38:D38"/>
    <mergeCell ref="B27:D27"/>
    <mergeCell ref="E27:G27"/>
    <mergeCell ref="R27:T27"/>
    <mergeCell ref="U27:W27"/>
    <mergeCell ref="B26:D26"/>
    <mergeCell ref="G26:H26"/>
    <mergeCell ref="I26:L26"/>
    <mergeCell ref="M26:P26"/>
    <mergeCell ref="R26:T26"/>
    <mergeCell ref="W26:X26"/>
    <mergeCell ref="B29:E29"/>
    <mergeCell ref="F29:J29"/>
    <mergeCell ref="K29:P29"/>
    <mergeCell ref="R29:U29"/>
    <mergeCell ref="V29:Z29"/>
    <mergeCell ref="AA29:AF29"/>
    <mergeCell ref="B28:E28"/>
    <mergeCell ref="F28:J28"/>
    <mergeCell ref="K28:P28"/>
    <mergeCell ref="R28:U28"/>
    <mergeCell ref="V28:Z28"/>
    <mergeCell ref="AA28:AF28"/>
    <mergeCell ref="Y24:AB24"/>
    <mergeCell ref="AC24:AF24"/>
    <mergeCell ref="B25:D25"/>
    <mergeCell ref="E25:H25"/>
    <mergeCell ref="I25:L25"/>
    <mergeCell ref="M25:P25"/>
    <mergeCell ref="R25:T25"/>
    <mergeCell ref="U25:X25"/>
    <mergeCell ref="Y25:AB25"/>
    <mergeCell ref="AC25:AF25"/>
    <mergeCell ref="B24:D24"/>
    <mergeCell ref="E24:H24"/>
    <mergeCell ref="I24:L24"/>
    <mergeCell ref="M24:P24"/>
    <mergeCell ref="R24:T24"/>
    <mergeCell ref="U24:X24"/>
    <mergeCell ref="Y26:AB26"/>
    <mergeCell ref="AC26:AF26"/>
    <mergeCell ref="B23:D23"/>
    <mergeCell ref="G23:I23"/>
    <mergeCell ref="L23:N23"/>
    <mergeCell ref="R23:T23"/>
    <mergeCell ref="W23:Y23"/>
    <mergeCell ref="AB23:AD23"/>
    <mergeCell ref="R22:S22"/>
    <mergeCell ref="T22:U22"/>
    <mergeCell ref="W22:X22"/>
    <mergeCell ref="Y22:Z22"/>
    <mergeCell ref="AB22:AC22"/>
    <mergeCell ref="AD22:AE22"/>
    <mergeCell ref="B22:C22"/>
    <mergeCell ref="D22:E22"/>
    <mergeCell ref="G22:H22"/>
    <mergeCell ref="I22:J22"/>
    <mergeCell ref="L22:M22"/>
    <mergeCell ref="N22:O22"/>
    <mergeCell ref="AA10:AC10"/>
    <mergeCell ref="AD10:AD11"/>
    <mergeCell ref="AE10:AE12"/>
    <mergeCell ref="AF10:AF12"/>
    <mergeCell ref="B18:P18"/>
    <mergeCell ref="R18:AF18"/>
    <mergeCell ref="O10:O12"/>
    <mergeCell ref="P10:P12"/>
    <mergeCell ref="R10:R12"/>
    <mergeCell ref="S10:V10"/>
    <mergeCell ref="W10:Y10"/>
    <mergeCell ref="Z10:Z11"/>
    <mergeCell ref="B10:B12"/>
    <mergeCell ref="C10:F10"/>
    <mergeCell ref="G10:I10"/>
    <mergeCell ref="J10:J11"/>
    <mergeCell ref="K10:M10"/>
    <mergeCell ref="N10:N11"/>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Z65:AC65"/>
    <mergeCell ref="AD65:AF65"/>
    <mergeCell ref="B66:D66"/>
    <mergeCell ref="E66:I66"/>
    <mergeCell ref="J66:M66"/>
    <mergeCell ref="B1:P1"/>
    <mergeCell ref="Q1:Q29"/>
    <mergeCell ref="R1:AF1"/>
    <mergeCell ref="B2:P2"/>
    <mergeCell ref="R2:AF2"/>
    <mergeCell ref="B3:D3"/>
    <mergeCell ref="E3:P3"/>
    <mergeCell ref="R3:T3"/>
    <mergeCell ref="U3:AF3"/>
    <mergeCell ref="E4:P4"/>
    <mergeCell ref="U4:AF4"/>
    <mergeCell ref="C5:D5"/>
    <mergeCell ref="E5:G5"/>
    <mergeCell ref="H5:I5"/>
    <mergeCell ref="J5:M5"/>
    <mergeCell ref="N5:P5"/>
    <mergeCell ref="S5:T5"/>
    <mergeCell ref="U5:W5"/>
    <mergeCell ref="X5:Y5"/>
    <mergeCell ref="Z5:AC5"/>
    <mergeCell ref="AD5:AF5"/>
    <mergeCell ref="B6:D6"/>
    <mergeCell ref="E6:I6"/>
    <mergeCell ref="J6:M6"/>
    <mergeCell ref="N6:P6"/>
    <mergeCell ref="R6:T6"/>
    <mergeCell ref="U6:Y6"/>
    <mergeCell ref="N66:P66"/>
    <mergeCell ref="R66:T66"/>
    <mergeCell ref="U66:Y66"/>
    <mergeCell ref="Z66:AC66"/>
    <mergeCell ref="AD66:AF66"/>
    <mergeCell ref="B67:D67"/>
    <mergeCell ref="E67:I67"/>
    <mergeCell ref="J67:M67"/>
    <mergeCell ref="N67:P67"/>
    <mergeCell ref="R67:T67"/>
    <mergeCell ref="U67:Y67"/>
    <mergeCell ref="Z67:AC67"/>
    <mergeCell ref="AD67:AF67"/>
    <mergeCell ref="B61:P61"/>
    <mergeCell ref="Q61:Q89"/>
    <mergeCell ref="R61:AF61"/>
    <mergeCell ref="B62:P62"/>
    <mergeCell ref="R62:AF62"/>
    <mergeCell ref="B63:D63"/>
    <mergeCell ref="E63:P63"/>
    <mergeCell ref="R63:T63"/>
    <mergeCell ref="U63:AF63"/>
    <mergeCell ref="E64:P64"/>
    <mergeCell ref="U64:AF64"/>
    <mergeCell ref="C65:D65"/>
    <mergeCell ref="E65:G65"/>
    <mergeCell ref="H65:I65"/>
    <mergeCell ref="J65:M65"/>
    <mergeCell ref="N65:P65"/>
    <mergeCell ref="S65:T65"/>
    <mergeCell ref="U65:W65"/>
    <mergeCell ref="X65:Y65"/>
    <mergeCell ref="B68:D68"/>
    <mergeCell ref="E68:I68"/>
    <mergeCell ref="J68:M68"/>
    <mergeCell ref="N68:P68"/>
    <mergeCell ref="R68:T68"/>
    <mergeCell ref="U68:Y68"/>
    <mergeCell ref="Z68:AC68"/>
    <mergeCell ref="AD68:AF68"/>
    <mergeCell ref="B70:B72"/>
    <mergeCell ref="C70:F70"/>
    <mergeCell ref="G70:I70"/>
    <mergeCell ref="J70:J71"/>
    <mergeCell ref="K70:M70"/>
    <mergeCell ref="N70:N71"/>
    <mergeCell ref="O70:O72"/>
    <mergeCell ref="P70:P72"/>
    <mergeCell ref="R70:R72"/>
    <mergeCell ref="S70:V70"/>
    <mergeCell ref="W70:Y70"/>
    <mergeCell ref="Z70:Z71"/>
    <mergeCell ref="AA70:AC70"/>
    <mergeCell ref="AD70:AD71"/>
    <mergeCell ref="AE70:AE72"/>
    <mergeCell ref="AF70:AF72"/>
    <mergeCell ref="E81:F81"/>
    <mergeCell ref="G81:H81"/>
    <mergeCell ref="I81:J81"/>
    <mergeCell ref="K81:L81"/>
    <mergeCell ref="M81:N81"/>
    <mergeCell ref="O81:P81"/>
    <mergeCell ref="S81:T81"/>
    <mergeCell ref="U81:V81"/>
    <mergeCell ref="B78:P78"/>
    <mergeCell ref="R78:AF78"/>
    <mergeCell ref="B79:P79"/>
    <mergeCell ref="R79:AF79"/>
    <mergeCell ref="C80:D80"/>
    <mergeCell ref="E80:F80"/>
    <mergeCell ref="G80:H80"/>
    <mergeCell ref="I80:J80"/>
    <mergeCell ref="K80:L80"/>
    <mergeCell ref="M80:N80"/>
    <mergeCell ref="O80:P80"/>
    <mergeCell ref="S80:T80"/>
    <mergeCell ref="U80:V80"/>
    <mergeCell ref="W80:X80"/>
    <mergeCell ref="Y80:Z80"/>
    <mergeCell ref="AA80:AB80"/>
    <mergeCell ref="AC80:AD80"/>
    <mergeCell ref="AE80:AF80"/>
    <mergeCell ref="B83:D83"/>
    <mergeCell ref="G83:I83"/>
    <mergeCell ref="L83:N83"/>
    <mergeCell ref="R83:T83"/>
    <mergeCell ref="W83:Y83"/>
    <mergeCell ref="AB83:AD83"/>
    <mergeCell ref="B84:D84"/>
    <mergeCell ref="E84:H84"/>
    <mergeCell ref="I84:L84"/>
    <mergeCell ref="M84:P84"/>
    <mergeCell ref="R84:T84"/>
    <mergeCell ref="U84:X84"/>
    <mergeCell ref="Y84:AB84"/>
    <mergeCell ref="AC84:AF84"/>
    <mergeCell ref="W81:X81"/>
    <mergeCell ref="Y81:Z81"/>
    <mergeCell ref="AA81:AB81"/>
    <mergeCell ref="AC81:AD81"/>
    <mergeCell ref="AE81:AF81"/>
    <mergeCell ref="B82:C82"/>
    <mergeCell ref="D82:E82"/>
    <mergeCell ref="G82:H82"/>
    <mergeCell ref="I82:J82"/>
    <mergeCell ref="L82:M82"/>
    <mergeCell ref="N82:O82"/>
    <mergeCell ref="R82:S82"/>
    <mergeCell ref="T82:U82"/>
    <mergeCell ref="W82:X82"/>
    <mergeCell ref="Y82:Z82"/>
    <mergeCell ref="AB82:AC82"/>
    <mergeCell ref="AD82:AE82"/>
    <mergeCell ref="C81:D81"/>
    <mergeCell ref="B87:D87"/>
    <mergeCell ref="E87:G87"/>
    <mergeCell ref="R87:T87"/>
    <mergeCell ref="U87:W87"/>
    <mergeCell ref="B88:E88"/>
    <mergeCell ref="F88:J88"/>
    <mergeCell ref="K88:P88"/>
    <mergeCell ref="R88:U88"/>
    <mergeCell ref="V88:Z88"/>
    <mergeCell ref="B85:D85"/>
    <mergeCell ref="E85:H85"/>
    <mergeCell ref="I85:L85"/>
    <mergeCell ref="M85:P85"/>
    <mergeCell ref="R85:T85"/>
    <mergeCell ref="U85:X85"/>
    <mergeCell ref="Y85:AB85"/>
    <mergeCell ref="AC85:AF85"/>
    <mergeCell ref="B86:D86"/>
    <mergeCell ref="G86:H86"/>
    <mergeCell ref="I86:L86"/>
    <mergeCell ref="M86:P86"/>
    <mergeCell ref="R86:T86"/>
    <mergeCell ref="W86:X86"/>
    <mergeCell ref="Y86:AB86"/>
    <mergeCell ref="AC86:AF86"/>
    <mergeCell ref="AA88:AF88"/>
    <mergeCell ref="B89:E89"/>
    <mergeCell ref="F89:J89"/>
    <mergeCell ref="K89:P89"/>
    <mergeCell ref="R89:U89"/>
    <mergeCell ref="V89:Z89"/>
    <mergeCell ref="AA89:AF89"/>
    <mergeCell ref="B91:P91"/>
    <mergeCell ref="Q91:Q119"/>
    <mergeCell ref="R91:AF91"/>
    <mergeCell ref="B92:P92"/>
    <mergeCell ref="R92:AF92"/>
    <mergeCell ref="B93:D93"/>
    <mergeCell ref="E93:P93"/>
    <mergeCell ref="R93:T93"/>
    <mergeCell ref="U93:AF93"/>
    <mergeCell ref="E94:P94"/>
    <mergeCell ref="U94:AF94"/>
    <mergeCell ref="C95:D95"/>
    <mergeCell ref="E95:G95"/>
    <mergeCell ref="H95:I95"/>
    <mergeCell ref="J95:M95"/>
    <mergeCell ref="N95:P95"/>
    <mergeCell ref="S95:T95"/>
    <mergeCell ref="B97:D97"/>
    <mergeCell ref="E97:I97"/>
    <mergeCell ref="J97:M97"/>
    <mergeCell ref="N97:P97"/>
    <mergeCell ref="R97:T97"/>
    <mergeCell ref="U97:Y97"/>
    <mergeCell ref="Z97:AC97"/>
    <mergeCell ref="AD97:AF97"/>
    <mergeCell ref="B98:D98"/>
    <mergeCell ref="E98:I98"/>
    <mergeCell ref="J98:M98"/>
    <mergeCell ref="N98:P98"/>
    <mergeCell ref="R98:T98"/>
    <mergeCell ref="U98:Y98"/>
    <mergeCell ref="Z98:AC98"/>
    <mergeCell ref="AD98:AF98"/>
    <mergeCell ref="U95:W95"/>
    <mergeCell ref="X95:Y95"/>
    <mergeCell ref="Z95:AC95"/>
    <mergeCell ref="AD95:AF95"/>
    <mergeCell ref="B96:D96"/>
    <mergeCell ref="E96:I96"/>
    <mergeCell ref="J96:M96"/>
    <mergeCell ref="N96:P96"/>
    <mergeCell ref="R96:T96"/>
    <mergeCell ref="U96:Y96"/>
    <mergeCell ref="Z96:AC96"/>
    <mergeCell ref="AD96:AF96"/>
    <mergeCell ref="S100:V100"/>
    <mergeCell ref="W100:Y100"/>
    <mergeCell ref="Z100:Z101"/>
    <mergeCell ref="AA100:AC100"/>
    <mergeCell ref="AD100:AD101"/>
    <mergeCell ref="AE100:AE102"/>
    <mergeCell ref="AF100:AF102"/>
    <mergeCell ref="B108:P108"/>
    <mergeCell ref="R108:AF108"/>
    <mergeCell ref="B100:B102"/>
    <mergeCell ref="C100:F100"/>
    <mergeCell ref="G100:I100"/>
    <mergeCell ref="J100:J101"/>
    <mergeCell ref="K100:M100"/>
    <mergeCell ref="N100:N101"/>
    <mergeCell ref="O100:O102"/>
    <mergeCell ref="P100:P102"/>
    <mergeCell ref="R100:R102"/>
    <mergeCell ref="E111:F111"/>
    <mergeCell ref="G111:H111"/>
    <mergeCell ref="I111:J111"/>
    <mergeCell ref="K111:L111"/>
    <mergeCell ref="M111:N111"/>
    <mergeCell ref="O111:P111"/>
    <mergeCell ref="S111:T111"/>
    <mergeCell ref="U111:V111"/>
    <mergeCell ref="B109:P109"/>
    <mergeCell ref="R109:AF109"/>
    <mergeCell ref="C110:D110"/>
    <mergeCell ref="E110:F110"/>
    <mergeCell ref="G110:H110"/>
    <mergeCell ref="I110:J110"/>
    <mergeCell ref="K110:L110"/>
    <mergeCell ref="M110:N110"/>
    <mergeCell ref="O110:P110"/>
    <mergeCell ref="S110:T110"/>
    <mergeCell ref="U110:V110"/>
    <mergeCell ref="W110:X110"/>
    <mergeCell ref="Y110:Z110"/>
    <mergeCell ref="AA110:AB110"/>
    <mergeCell ref="AC110:AD110"/>
    <mergeCell ref="AE110:AF110"/>
    <mergeCell ref="B113:D113"/>
    <mergeCell ref="G113:I113"/>
    <mergeCell ref="L113:N113"/>
    <mergeCell ref="R113:T113"/>
    <mergeCell ref="W113:Y113"/>
    <mergeCell ref="AB113:AD113"/>
    <mergeCell ref="B114:D114"/>
    <mergeCell ref="E114:H114"/>
    <mergeCell ref="I114:L114"/>
    <mergeCell ref="M114:P114"/>
    <mergeCell ref="R114:T114"/>
    <mergeCell ref="U114:X114"/>
    <mergeCell ref="Y114:AB114"/>
    <mergeCell ref="AC114:AF114"/>
    <mergeCell ref="W111:X111"/>
    <mergeCell ref="Y111:Z111"/>
    <mergeCell ref="AA111:AB111"/>
    <mergeCell ref="AC111:AD111"/>
    <mergeCell ref="AE111:AF111"/>
    <mergeCell ref="B112:C112"/>
    <mergeCell ref="D112:E112"/>
    <mergeCell ref="G112:H112"/>
    <mergeCell ref="I112:J112"/>
    <mergeCell ref="L112:M112"/>
    <mergeCell ref="N112:O112"/>
    <mergeCell ref="R112:S112"/>
    <mergeCell ref="T112:U112"/>
    <mergeCell ref="W112:X112"/>
    <mergeCell ref="Y112:Z112"/>
    <mergeCell ref="AB112:AC112"/>
    <mergeCell ref="AD112:AE112"/>
    <mergeCell ref="C111:D111"/>
    <mergeCell ref="B117:D117"/>
    <mergeCell ref="E117:G117"/>
    <mergeCell ref="R117:T117"/>
    <mergeCell ref="U117:W117"/>
    <mergeCell ref="B118:E118"/>
    <mergeCell ref="F118:J118"/>
    <mergeCell ref="K118:P118"/>
    <mergeCell ref="R118:U118"/>
    <mergeCell ref="V118:Z118"/>
    <mergeCell ref="B115:D115"/>
    <mergeCell ref="E115:H115"/>
    <mergeCell ref="I115:L115"/>
    <mergeCell ref="M115:P115"/>
    <mergeCell ref="R115:T115"/>
    <mergeCell ref="U115:X115"/>
    <mergeCell ref="Y115:AB115"/>
    <mergeCell ref="AC115:AF115"/>
    <mergeCell ref="B116:D116"/>
    <mergeCell ref="G116:H116"/>
    <mergeCell ref="I116:L116"/>
    <mergeCell ref="M116:P116"/>
    <mergeCell ref="R116:T116"/>
    <mergeCell ref="W116:X116"/>
    <mergeCell ref="Y116:AB116"/>
    <mergeCell ref="AC116:AF116"/>
    <mergeCell ref="AA118:AF118"/>
    <mergeCell ref="B119:E119"/>
    <mergeCell ref="F119:J119"/>
    <mergeCell ref="K119:P119"/>
    <mergeCell ref="R119:U119"/>
    <mergeCell ref="V119:Z119"/>
    <mergeCell ref="AA119:AF119"/>
    <mergeCell ref="B121:P121"/>
    <mergeCell ref="Q121:Q149"/>
    <mergeCell ref="R121:AF121"/>
    <mergeCell ref="B122:P122"/>
    <mergeCell ref="R122:AF122"/>
    <mergeCell ref="B123:D123"/>
    <mergeCell ref="E123:P123"/>
    <mergeCell ref="R123:T123"/>
    <mergeCell ref="U123:AF123"/>
    <mergeCell ref="E124:P124"/>
    <mergeCell ref="U124:AF124"/>
    <mergeCell ref="C125:D125"/>
    <mergeCell ref="E125:G125"/>
    <mergeCell ref="H125:I125"/>
    <mergeCell ref="J125:M125"/>
    <mergeCell ref="N125:P125"/>
    <mergeCell ref="S125:T125"/>
    <mergeCell ref="B127:D127"/>
    <mergeCell ref="E127:I127"/>
    <mergeCell ref="J127:M127"/>
    <mergeCell ref="N127:P127"/>
    <mergeCell ref="R127:T127"/>
    <mergeCell ref="U127:Y127"/>
    <mergeCell ref="Z127:AC127"/>
    <mergeCell ref="AD127:AF127"/>
    <mergeCell ref="B128:D128"/>
    <mergeCell ref="E128:I128"/>
    <mergeCell ref="J128:M128"/>
    <mergeCell ref="N128:P128"/>
    <mergeCell ref="R128:T128"/>
    <mergeCell ref="U128:Y128"/>
    <mergeCell ref="Z128:AC128"/>
    <mergeCell ref="AD128:AF128"/>
    <mergeCell ref="U125:W125"/>
    <mergeCell ref="X125:Y125"/>
    <mergeCell ref="Z125:AC125"/>
    <mergeCell ref="AD125:AF125"/>
    <mergeCell ref="B126:D126"/>
    <mergeCell ref="E126:I126"/>
    <mergeCell ref="J126:M126"/>
    <mergeCell ref="N126:P126"/>
    <mergeCell ref="R126:T126"/>
    <mergeCell ref="U126:Y126"/>
    <mergeCell ref="Z126:AC126"/>
    <mergeCell ref="AD126:AF126"/>
    <mergeCell ref="S130:V130"/>
    <mergeCell ref="W130:Y130"/>
    <mergeCell ref="Z130:Z131"/>
    <mergeCell ref="AA130:AC130"/>
    <mergeCell ref="AD130:AD131"/>
    <mergeCell ref="AE130:AE132"/>
    <mergeCell ref="AF130:AF132"/>
    <mergeCell ref="B138:P138"/>
    <mergeCell ref="R138:AF138"/>
    <mergeCell ref="B130:B132"/>
    <mergeCell ref="C130:F130"/>
    <mergeCell ref="G130:I130"/>
    <mergeCell ref="J130:J131"/>
    <mergeCell ref="K130:M130"/>
    <mergeCell ref="N130:N131"/>
    <mergeCell ref="O130:O132"/>
    <mergeCell ref="P130:P132"/>
    <mergeCell ref="R130:R132"/>
    <mergeCell ref="E141:F141"/>
    <mergeCell ref="G141:H141"/>
    <mergeCell ref="I141:J141"/>
    <mergeCell ref="K141:L141"/>
    <mergeCell ref="M141:N141"/>
    <mergeCell ref="O141:P141"/>
    <mergeCell ref="S141:T141"/>
    <mergeCell ref="U141:V141"/>
    <mergeCell ref="B139:P139"/>
    <mergeCell ref="R139:AF139"/>
    <mergeCell ref="C140:D140"/>
    <mergeCell ref="E140:F140"/>
    <mergeCell ref="G140:H140"/>
    <mergeCell ref="I140:J140"/>
    <mergeCell ref="K140:L140"/>
    <mergeCell ref="M140:N140"/>
    <mergeCell ref="O140:P140"/>
    <mergeCell ref="S140:T140"/>
    <mergeCell ref="U140:V140"/>
    <mergeCell ref="W140:X140"/>
    <mergeCell ref="Y140:Z140"/>
    <mergeCell ref="AA140:AB140"/>
    <mergeCell ref="AC140:AD140"/>
    <mergeCell ref="AE140:AF140"/>
    <mergeCell ref="B143:D143"/>
    <mergeCell ref="G143:I143"/>
    <mergeCell ref="L143:N143"/>
    <mergeCell ref="R143:T143"/>
    <mergeCell ref="W143:Y143"/>
    <mergeCell ref="AB143:AD143"/>
    <mergeCell ref="B144:D144"/>
    <mergeCell ref="E144:H144"/>
    <mergeCell ref="I144:L144"/>
    <mergeCell ref="M144:P144"/>
    <mergeCell ref="R144:T144"/>
    <mergeCell ref="U144:X144"/>
    <mergeCell ref="Y144:AB144"/>
    <mergeCell ref="AC144:AF144"/>
    <mergeCell ref="W141:X141"/>
    <mergeCell ref="Y141:Z141"/>
    <mergeCell ref="AA141:AB141"/>
    <mergeCell ref="AC141:AD141"/>
    <mergeCell ref="AE141:AF141"/>
    <mergeCell ref="B142:C142"/>
    <mergeCell ref="D142:E142"/>
    <mergeCell ref="G142:H142"/>
    <mergeCell ref="I142:J142"/>
    <mergeCell ref="L142:M142"/>
    <mergeCell ref="N142:O142"/>
    <mergeCell ref="R142:S142"/>
    <mergeCell ref="T142:U142"/>
    <mergeCell ref="W142:X142"/>
    <mergeCell ref="Y142:Z142"/>
    <mergeCell ref="AB142:AC142"/>
    <mergeCell ref="AD142:AE142"/>
    <mergeCell ref="C141:D141"/>
    <mergeCell ref="B147:D147"/>
    <mergeCell ref="E147:G147"/>
    <mergeCell ref="R147:T147"/>
    <mergeCell ref="U147:W147"/>
    <mergeCell ref="B148:E148"/>
    <mergeCell ref="F148:J148"/>
    <mergeCell ref="K148:P148"/>
    <mergeCell ref="R148:U148"/>
    <mergeCell ref="V148:Z148"/>
    <mergeCell ref="B145:D145"/>
    <mergeCell ref="E145:H145"/>
    <mergeCell ref="I145:L145"/>
    <mergeCell ref="M145:P145"/>
    <mergeCell ref="R145:T145"/>
    <mergeCell ref="U145:X145"/>
    <mergeCell ref="Y145:AB145"/>
    <mergeCell ref="AC145:AF145"/>
    <mergeCell ref="B146:D146"/>
    <mergeCell ref="G146:H146"/>
    <mergeCell ref="I146:L146"/>
    <mergeCell ref="M146:P146"/>
    <mergeCell ref="R146:T146"/>
    <mergeCell ref="W146:X146"/>
    <mergeCell ref="Y146:AB146"/>
    <mergeCell ref="AC146:AF146"/>
    <mergeCell ref="AA148:AF148"/>
    <mergeCell ref="B149:E149"/>
    <mergeCell ref="F149:J149"/>
    <mergeCell ref="K149:P149"/>
    <mergeCell ref="R149:U149"/>
    <mergeCell ref="V149:Z149"/>
    <mergeCell ref="AA149:AF149"/>
    <mergeCell ref="B151:P151"/>
    <mergeCell ref="Q151:Q179"/>
    <mergeCell ref="R151:AF151"/>
    <mergeCell ref="B152:P152"/>
    <mergeCell ref="R152:AF152"/>
    <mergeCell ref="B153:D153"/>
    <mergeCell ref="E153:P153"/>
    <mergeCell ref="R153:T153"/>
    <mergeCell ref="U153:AF153"/>
    <mergeCell ref="E154:P154"/>
    <mergeCell ref="U154:AF154"/>
    <mergeCell ref="C155:D155"/>
    <mergeCell ref="E155:G155"/>
    <mergeCell ref="H155:I155"/>
    <mergeCell ref="J155:M155"/>
    <mergeCell ref="N155:P155"/>
    <mergeCell ref="S155:T155"/>
    <mergeCell ref="B157:D157"/>
    <mergeCell ref="E157:I157"/>
    <mergeCell ref="J157:M157"/>
    <mergeCell ref="N157:P157"/>
    <mergeCell ref="R157:T157"/>
    <mergeCell ref="U157:Y157"/>
    <mergeCell ref="Z157:AC157"/>
    <mergeCell ref="AD157:AF157"/>
    <mergeCell ref="B158:D158"/>
    <mergeCell ref="E158:I158"/>
    <mergeCell ref="J158:M158"/>
    <mergeCell ref="N158:P158"/>
    <mergeCell ref="R158:T158"/>
    <mergeCell ref="U158:Y158"/>
    <mergeCell ref="Z158:AC158"/>
    <mergeCell ref="AD158:AF158"/>
    <mergeCell ref="U155:W155"/>
    <mergeCell ref="X155:Y155"/>
    <mergeCell ref="Z155:AC155"/>
    <mergeCell ref="AD155:AF155"/>
    <mergeCell ref="B156:D156"/>
    <mergeCell ref="E156:I156"/>
    <mergeCell ref="J156:M156"/>
    <mergeCell ref="N156:P156"/>
    <mergeCell ref="R156:T156"/>
    <mergeCell ref="U156:Y156"/>
    <mergeCell ref="Z156:AC156"/>
    <mergeCell ref="AD156:AF156"/>
    <mergeCell ref="S160:V160"/>
    <mergeCell ref="W160:Y160"/>
    <mergeCell ref="Z160:Z161"/>
    <mergeCell ref="AA160:AC160"/>
    <mergeCell ref="AD160:AD161"/>
    <mergeCell ref="AE160:AE162"/>
    <mergeCell ref="AF160:AF162"/>
    <mergeCell ref="B168:P168"/>
    <mergeCell ref="R168:AF168"/>
    <mergeCell ref="B160:B162"/>
    <mergeCell ref="C160:F160"/>
    <mergeCell ref="G160:I160"/>
    <mergeCell ref="J160:J161"/>
    <mergeCell ref="K160:M160"/>
    <mergeCell ref="N160:N161"/>
    <mergeCell ref="O160:O162"/>
    <mergeCell ref="P160:P162"/>
    <mergeCell ref="R160:R162"/>
    <mergeCell ref="E171:F171"/>
    <mergeCell ref="G171:H171"/>
    <mergeCell ref="I171:J171"/>
    <mergeCell ref="K171:L171"/>
    <mergeCell ref="M171:N171"/>
    <mergeCell ref="O171:P171"/>
    <mergeCell ref="S171:T171"/>
    <mergeCell ref="U171:V171"/>
    <mergeCell ref="B169:P169"/>
    <mergeCell ref="R169:AF169"/>
    <mergeCell ref="C170:D170"/>
    <mergeCell ref="E170:F170"/>
    <mergeCell ref="G170:H170"/>
    <mergeCell ref="I170:J170"/>
    <mergeCell ref="K170:L170"/>
    <mergeCell ref="M170:N170"/>
    <mergeCell ref="O170:P170"/>
    <mergeCell ref="S170:T170"/>
    <mergeCell ref="U170:V170"/>
    <mergeCell ref="W170:X170"/>
    <mergeCell ref="Y170:Z170"/>
    <mergeCell ref="AA170:AB170"/>
    <mergeCell ref="AC170:AD170"/>
    <mergeCell ref="AE170:AF170"/>
    <mergeCell ref="B173:D173"/>
    <mergeCell ref="G173:I173"/>
    <mergeCell ref="L173:N173"/>
    <mergeCell ref="R173:T173"/>
    <mergeCell ref="W173:Y173"/>
    <mergeCell ref="AB173:AD173"/>
    <mergeCell ref="B174:D174"/>
    <mergeCell ref="E174:H174"/>
    <mergeCell ref="I174:L174"/>
    <mergeCell ref="M174:P174"/>
    <mergeCell ref="R174:T174"/>
    <mergeCell ref="U174:X174"/>
    <mergeCell ref="Y174:AB174"/>
    <mergeCell ref="AC174:AF174"/>
    <mergeCell ref="W171:X171"/>
    <mergeCell ref="Y171:Z171"/>
    <mergeCell ref="AA171:AB171"/>
    <mergeCell ref="AC171:AD171"/>
    <mergeCell ref="AE171:AF171"/>
    <mergeCell ref="B172:C172"/>
    <mergeCell ref="D172:E172"/>
    <mergeCell ref="G172:H172"/>
    <mergeCell ref="I172:J172"/>
    <mergeCell ref="L172:M172"/>
    <mergeCell ref="N172:O172"/>
    <mergeCell ref="R172:S172"/>
    <mergeCell ref="T172:U172"/>
    <mergeCell ref="W172:X172"/>
    <mergeCell ref="Y172:Z172"/>
    <mergeCell ref="AB172:AC172"/>
    <mergeCell ref="AD172:AE172"/>
    <mergeCell ref="C171:D171"/>
    <mergeCell ref="B177:D177"/>
    <mergeCell ref="E177:G177"/>
    <mergeCell ref="R177:T177"/>
    <mergeCell ref="U177:W177"/>
    <mergeCell ref="B178:E178"/>
    <mergeCell ref="F178:J178"/>
    <mergeCell ref="K178:P178"/>
    <mergeCell ref="R178:U178"/>
    <mergeCell ref="V178:Z178"/>
    <mergeCell ref="B175:D175"/>
    <mergeCell ref="E175:H175"/>
    <mergeCell ref="I175:L175"/>
    <mergeCell ref="M175:P175"/>
    <mergeCell ref="R175:T175"/>
    <mergeCell ref="U175:X175"/>
    <mergeCell ref="Y175:AB175"/>
    <mergeCell ref="AC175:AF175"/>
    <mergeCell ref="B176:D176"/>
    <mergeCell ref="G176:H176"/>
    <mergeCell ref="I176:L176"/>
    <mergeCell ref="M176:P176"/>
    <mergeCell ref="R176:T176"/>
    <mergeCell ref="W176:X176"/>
    <mergeCell ref="Y176:AB176"/>
    <mergeCell ref="AC176:AF176"/>
    <mergeCell ref="AA178:AF178"/>
    <mergeCell ref="B179:E179"/>
    <mergeCell ref="F179:J179"/>
    <mergeCell ref="K179:P179"/>
    <mergeCell ref="R179:U179"/>
    <mergeCell ref="V179:Z179"/>
    <mergeCell ref="AA179:AF179"/>
    <mergeCell ref="B181:P181"/>
    <mergeCell ref="Q181:Q209"/>
    <mergeCell ref="R181:AF181"/>
    <mergeCell ref="B182:P182"/>
    <mergeCell ref="R182:AF182"/>
    <mergeCell ref="B183:D183"/>
    <mergeCell ref="E183:P183"/>
    <mergeCell ref="R183:T183"/>
    <mergeCell ref="U183:AF183"/>
    <mergeCell ref="E184:P184"/>
    <mergeCell ref="U184:AF184"/>
    <mergeCell ref="C185:D185"/>
    <mergeCell ref="E185:G185"/>
    <mergeCell ref="H185:I185"/>
    <mergeCell ref="J185:M185"/>
    <mergeCell ref="N185:P185"/>
    <mergeCell ref="S185:T185"/>
    <mergeCell ref="B187:D187"/>
    <mergeCell ref="E187:I187"/>
    <mergeCell ref="J187:M187"/>
    <mergeCell ref="N187:P187"/>
    <mergeCell ref="R187:T187"/>
    <mergeCell ref="U187:Y187"/>
    <mergeCell ref="Z187:AC187"/>
    <mergeCell ref="AD187:AF187"/>
    <mergeCell ref="B188:D188"/>
    <mergeCell ref="E188:I188"/>
    <mergeCell ref="J188:M188"/>
    <mergeCell ref="N188:P188"/>
    <mergeCell ref="R188:T188"/>
    <mergeCell ref="U188:Y188"/>
    <mergeCell ref="Z188:AC188"/>
    <mergeCell ref="AD188:AF188"/>
    <mergeCell ref="U185:W185"/>
    <mergeCell ref="X185:Y185"/>
    <mergeCell ref="Z185:AC185"/>
    <mergeCell ref="AD185:AF185"/>
    <mergeCell ref="B186:D186"/>
    <mergeCell ref="E186:I186"/>
    <mergeCell ref="J186:M186"/>
    <mergeCell ref="N186:P186"/>
    <mergeCell ref="R186:T186"/>
    <mergeCell ref="U186:Y186"/>
    <mergeCell ref="Z186:AC186"/>
    <mergeCell ref="AD186:AF186"/>
    <mergeCell ref="S190:V190"/>
    <mergeCell ref="W190:Y190"/>
    <mergeCell ref="Z190:Z191"/>
    <mergeCell ref="AA190:AC190"/>
    <mergeCell ref="AD190:AD191"/>
    <mergeCell ref="AE190:AE192"/>
    <mergeCell ref="AF190:AF192"/>
    <mergeCell ref="B198:P198"/>
    <mergeCell ref="R198:AF198"/>
    <mergeCell ref="B190:B192"/>
    <mergeCell ref="C190:F190"/>
    <mergeCell ref="G190:I190"/>
    <mergeCell ref="J190:J191"/>
    <mergeCell ref="K190:M190"/>
    <mergeCell ref="N190:N191"/>
    <mergeCell ref="O190:O192"/>
    <mergeCell ref="P190:P192"/>
    <mergeCell ref="R190:R192"/>
    <mergeCell ref="E201:F201"/>
    <mergeCell ref="G201:H201"/>
    <mergeCell ref="I201:J201"/>
    <mergeCell ref="K201:L201"/>
    <mergeCell ref="M201:N201"/>
    <mergeCell ref="O201:P201"/>
    <mergeCell ref="S201:T201"/>
    <mergeCell ref="U201:V201"/>
    <mergeCell ref="B199:P199"/>
    <mergeCell ref="R199:AF199"/>
    <mergeCell ref="C200:D200"/>
    <mergeCell ref="E200:F200"/>
    <mergeCell ref="G200:H200"/>
    <mergeCell ref="I200:J200"/>
    <mergeCell ref="K200:L200"/>
    <mergeCell ref="M200:N200"/>
    <mergeCell ref="O200:P200"/>
    <mergeCell ref="S200:T200"/>
    <mergeCell ref="U200:V200"/>
    <mergeCell ref="W200:X200"/>
    <mergeCell ref="Y200:Z200"/>
    <mergeCell ref="AA200:AB200"/>
    <mergeCell ref="AC200:AD200"/>
    <mergeCell ref="AE200:AF200"/>
    <mergeCell ref="B203:D203"/>
    <mergeCell ref="G203:I203"/>
    <mergeCell ref="L203:N203"/>
    <mergeCell ref="R203:T203"/>
    <mergeCell ref="W203:Y203"/>
    <mergeCell ref="AB203:AD203"/>
    <mergeCell ref="B204:D204"/>
    <mergeCell ref="E204:H204"/>
    <mergeCell ref="I204:L204"/>
    <mergeCell ref="M204:P204"/>
    <mergeCell ref="R204:T204"/>
    <mergeCell ref="U204:X204"/>
    <mergeCell ref="Y204:AB204"/>
    <mergeCell ref="AC204:AF204"/>
    <mergeCell ref="W201:X201"/>
    <mergeCell ref="Y201:Z201"/>
    <mergeCell ref="AA201:AB201"/>
    <mergeCell ref="AC201:AD201"/>
    <mergeCell ref="AE201:AF201"/>
    <mergeCell ref="B202:C202"/>
    <mergeCell ref="D202:E202"/>
    <mergeCell ref="G202:H202"/>
    <mergeCell ref="I202:J202"/>
    <mergeCell ref="L202:M202"/>
    <mergeCell ref="N202:O202"/>
    <mergeCell ref="R202:S202"/>
    <mergeCell ref="T202:U202"/>
    <mergeCell ref="W202:X202"/>
    <mergeCell ref="Y202:Z202"/>
    <mergeCell ref="AB202:AC202"/>
    <mergeCell ref="AD202:AE202"/>
    <mergeCell ref="C201:D201"/>
    <mergeCell ref="B207:D207"/>
    <mergeCell ref="E207:G207"/>
    <mergeCell ref="R207:T207"/>
    <mergeCell ref="U207:W207"/>
    <mergeCell ref="B208:E208"/>
    <mergeCell ref="F208:J208"/>
    <mergeCell ref="K208:P208"/>
    <mergeCell ref="R208:U208"/>
    <mergeCell ref="V208:Z208"/>
    <mergeCell ref="B205:D205"/>
    <mergeCell ref="E205:H205"/>
    <mergeCell ref="I205:L205"/>
    <mergeCell ref="M205:P205"/>
    <mergeCell ref="R205:T205"/>
    <mergeCell ref="U205:X205"/>
    <mergeCell ref="Y205:AB205"/>
    <mergeCell ref="AC205:AF205"/>
    <mergeCell ref="B206:D206"/>
    <mergeCell ref="G206:H206"/>
    <mergeCell ref="I206:L206"/>
    <mergeCell ref="M206:P206"/>
    <mergeCell ref="R206:T206"/>
    <mergeCell ref="W206:X206"/>
    <mergeCell ref="Y206:AB206"/>
    <mergeCell ref="AC206:AF206"/>
    <mergeCell ref="AA208:AF208"/>
    <mergeCell ref="B209:E209"/>
    <mergeCell ref="F209:J209"/>
    <mergeCell ref="K209:P209"/>
    <mergeCell ref="R209:U209"/>
    <mergeCell ref="V209:Z209"/>
    <mergeCell ref="AA209:AF209"/>
    <mergeCell ref="B211:P211"/>
    <mergeCell ref="Q211:Q239"/>
    <mergeCell ref="R211:AF211"/>
    <mergeCell ref="B212:P212"/>
    <mergeCell ref="R212:AF212"/>
    <mergeCell ref="B213:D213"/>
    <mergeCell ref="E213:P213"/>
    <mergeCell ref="R213:T213"/>
    <mergeCell ref="U213:AF213"/>
    <mergeCell ref="E214:P214"/>
    <mergeCell ref="U214:AF214"/>
    <mergeCell ref="C215:D215"/>
    <mergeCell ref="E215:G215"/>
    <mergeCell ref="H215:I215"/>
    <mergeCell ref="J215:M215"/>
    <mergeCell ref="N215:P215"/>
    <mergeCell ref="S215:T215"/>
    <mergeCell ref="B217:D217"/>
    <mergeCell ref="E217:I217"/>
    <mergeCell ref="J217:M217"/>
    <mergeCell ref="N217:P217"/>
    <mergeCell ref="R217:T217"/>
    <mergeCell ref="U217:Y217"/>
    <mergeCell ref="Z217:AC217"/>
    <mergeCell ref="AD217:AF217"/>
    <mergeCell ref="B218:D218"/>
    <mergeCell ref="E218:I218"/>
    <mergeCell ref="J218:M218"/>
    <mergeCell ref="N218:P218"/>
    <mergeCell ref="R218:T218"/>
    <mergeCell ref="U218:Y218"/>
    <mergeCell ref="Z218:AC218"/>
    <mergeCell ref="AD218:AF218"/>
    <mergeCell ref="U215:W215"/>
    <mergeCell ref="X215:Y215"/>
    <mergeCell ref="Z215:AC215"/>
    <mergeCell ref="AD215:AF215"/>
    <mergeCell ref="B216:D216"/>
    <mergeCell ref="E216:I216"/>
    <mergeCell ref="J216:M216"/>
    <mergeCell ref="N216:P216"/>
    <mergeCell ref="R216:T216"/>
    <mergeCell ref="U216:Y216"/>
    <mergeCell ref="Z216:AC216"/>
    <mergeCell ref="AD216:AF216"/>
    <mergeCell ref="S220:V220"/>
    <mergeCell ref="W220:Y220"/>
    <mergeCell ref="Z220:Z221"/>
    <mergeCell ref="AA220:AC220"/>
    <mergeCell ref="AD220:AD221"/>
    <mergeCell ref="AE220:AE222"/>
    <mergeCell ref="AF220:AF222"/>
    <mergeCell ref="B228:P228"/>
    <mergeCell ref="R228:AF228"/>
    <mergeCell ref="B220:B222"/>
    <mergeCell ref="C220:F220"/>
    <mergeCell ref="G220:I220"/>
    <mergeCell ref="J220:J221"/>
    <mergeCell ref="K220:M220"/>
    <mergeCell ref="N220:N221"/>
    <mergeCell ref="O220:O222"/>
    <mergeCell ref="P220:P222"/>
    <mergeCell ref="R220:R222"/>
    <mergeCell ref="E231:F231"/>
    <mergeCell ref="G231:H231"/>
    <mergeCell ref="I231:J231"/>
    <mergeCell ref="K231:L231"/>
    <mergeCell ref="M231:N231"/>
    <mergeCell ref="O231:P231"/>
    <mergeCell ref="S231:T231"/>
    <mergeCell ref="U231:V231"/>
    <mergeCell ref="B229:P229"/>
    <mergeCell ref="R229:AF229"/>
    <mergeCell ref="C230:D230"/>
    <mergeCell ref="E230:F230"/>
    <mergeCell ref="G230:H230"/>
    <mergeCell ref="I230:J230"/>
    <mergeCell ref="K230:L230"/>
    <mergeCell ref="M230:N230"/>
    <mergeCell ref="O230:P230"/>
    <mergeCell ref="S230:T230"/>
    <mergeCell ref="U230:V230"/>
    <mergeCell ref="W230:X230"/>
    <mergeCell ref="Y230:Z230"/>
    <mergeCell ref="AA230:AB230"/>
    <mergeCell ref="AC230:AD230"/>
    <mergeCell ref="AE230:AF230"/>
    <mergeCell ref="B233:D233"/>
    <mergeCell ref="G233:I233"/>
    <mergeCell ref="L233:N233"/>
    <mergeCell ref="R233:T233"/>
    <mergeCell ref="W233:Y233"/>
    <mergeCell ref="AB233:AD233"/>
    <mergeCell ref="B234:D234"/>
    <mergeCell ref="E234:H234"/>
    <mergeCell ref="I234:L234"/>
    <mergeCell ref="M234:P234"/>
    <mergeCell ref="R234:T234"/>
    <mergeCell ref="U234:X234"/>
    <mergeCell ref="Y234:AB234"/>
    <mergeCell ref="AC234:AF234"/>
    <mergeCell ref="W231:X231"/>
    <mergeCell ref="Y231:Z231"/>
    <mergeCell ref="AA231:AB231"/>
    <mergeCell ref="AC231:AD231"/>
    <mergeCell ref="AE231:AF231"/>
    <mergeCell ref="B232:C232"/>
    <mergeCell ref="D232:E232"/>
    <mergeCell ref="G232:H232"/>
    <mergeCell ref="I232:J232"/>
    <mergeCell ref="L232:M232"/>
    <mergeCell ref="N232:O232"/>
    <mergeCell ref="R232:S232"/>
    <mergeCell ref="T232:U232"/>
    <mergeCell ref="W232:X232"/>
    <mergeCell ref="Y232:Z232"/>
    <mergeCell ref="AB232:AC232"/>
    <mergeCell ref="AD232:AE232"/>
    <mergeCell ref="C231:D231"/>
    <mergeCell ref="B237:D237"/>
    <mergeCell ref="E237:G237"/>
    <mergeCell ref="R237:T237"/>
    <mergeCell ref="U237:W237"/>
    <mergeCell ref="B238:E238"/>
    <mergeCell ref="F238:J238"/>
    <mergeCell ref="K238:P238"/>
    <mergeCell ref="R238:U238"/>
    <mergeCell ref="V238:Z238"/>
    <mergeCell ref="B235:D235"/>
    <mergeCell ref="E235:H235"/>
    <mergeCell ref="I235:L235"/>
    <mergeCell ref="M235:P235"/>
    <mergeCell ref="R235:T235"/>
    <mergeCell ref="U235:X235"/>
    <mergeCell ref="Y235:AB235"/>
    <mergeCell ref="AC235:AF235"/>
    <mergeCell ref="B236:D236"/>
    <mergeCell ref="G236:H236"/>
    <mergeCell ref="I236:L236"/>
    <mergeCell ref="M236:P236"/>
    <mergeCell ref="R236:T236"/>
    <mergeCell ref="W236:X236"/>
    <mergeCell ref="Y236:AB236"/>
    <mergeCell ref="AC236:AF236"/>
    <mergeCell ref="AA238:AF238"/>
    <mergeCell ref="B239:E239"/>
    <mergeCell ref="F239:J239"/>
    <mergeCell ref="K239:P239"/>
    <mergeCell ref="R239:U239"/>
    <mergeCell ref="V239:Z239"/>
    <mergeCell ref="AA239:AF239"/>
    <mergeCell ref="B241:P241"/>
    <mergeCell ref="Q241:Q269"/>
    <mergeCell ref="R241:AF241"/>
    <mergeCell ref="B242:P242"/>
    <mergeCell ref="R242:AF242"/>
    <mergeCell ref="B243:D243"/>
    <mergeCell ref="E243:P243"/>
    <mergeCell ref="R243:T243"/>
    <mergeCell ref="U243:AF243"/>
    <mergeCell ref="E244:P244"/>
    <mergeCell ref="U244:AF244"/>
    <mergeCell ref="C245:D245"/>
    <mergeCell ref="E245:G245"/>
    <mergeCell ref="H245:I245"/>
    <mergeCell ref="J245:M245"/>
    <mergeCell ref="N245:P245"/>
    <mergeCell ref="S245:T245"/>
    <mergeCell ref="B247:D247"/>
    <mergeCell ref="E247:I247"/>
    <mergeCell ref="J247:M247"/>
    <mergeCell ref="N247:P247"/>
    <mergeCell ref="R247:T247"/>
    <mergeCell ref="U247:Y247"/>
    <mergeCell ref="Z247:AC247"/>
    <mergeCell ref="AD247:AF247"/>
    <mergeCell ref="B248:D248"/>
    <mergeCell ref="E248:I248"/>
    <mergeCell ref="J248:M248"/>
    <mergeCell ref="N248:P248"/>
    <mergeCell ref="R248:T248"/>
    <mergeCell ref="U248:Y248"/>
    <mergeCell ref="Z248:AC248"/>
    <mergeCell ref="AD248:AF248"/>
    <mergeCell ref="U245:W245"/>
    <mergeCell ref="X245:Y245"/>
    <mergeCell ref="Z245:AC245"/>
    <mergeCell ref="AD245:AF245"/>
    <mergeCell ref="B246:D246"/>
    <mergeCell ref="E246:I246"/>
    <mergeCell ref="J246:M246"/>
    <mergeCell ref="N246:P246"/>
    <mergeCell ref="R246:T246"/>
    <mergeCell ref="U246:Y246"/>
    <mergeCell ref="Z246:AC246"/>
    <mergeCell ref="AD246:AF246"/>
    <mergeCell ref="S250:V250"/>
    <mergeCell ref="W250:Y250"/>
    <mergeCell ref="Z250:Z251"/>
    <mergeCell ref="AA250:AC250"/>
    <mergeCell ref="AD250:AD251"/>
    <mergeCell ref="AE250:AE252"/>
    <mergeCell ref="AF250:AF252"/>
    <mergeCell ref="B258:P258"/>
    <mergeCell ref="R258:AF258"/>
    <mergeCell ref="B250:B252"/>
    <mergeCell ref="C250:F250"/>
    <mergeCell ref="G250:I250"/>
    <mergeCell ref="J250:J251"/>
    <mergeCell ref="K250:M250"/>
    <mergeCell ref="N250:N251"/>
    <mergeCell ref="O250:O252"/>
    <mergeCell ref="P250:P252"/>
    <mergeCell ref="R250:R252"/>
    <mergeCell ref="E261:F261"/>
    <mergeCell ref="G261:H261"/>
    <mergeCell ref="I261:J261"/>
    <mergeCell ref="K261:L261"/>
    <mergeCell ref="M261:N261"/>
    <mergeCell ref="O261:P261"/>
    <mergeCell ref="S261:T261"/>
    <mergeCell ref="U261:V261"/>
    <mergeCell ref="B259:P259"/>
    <mergeCell ref="R259:AF259"/>
    <mergeCell ref="C260:D260"/>
    <mergeCell ref="E260:F260"/>
    <mergeCell ref="G260:H260"/>
    <mergeCell ref="I260:J260"/>
    <mergeCell ref="K260:L260"/>
    <mergeCell ref="M260:N260"/>
    <mergeCell ref="O260:P260"/>
    <mergeCell ref="S260:T260"/>
    <mergeCell ref="U260:V260"/>
    <mergeCell ref="W260:X260"/>
    <mergeCell ref="Y260:Z260"/>
    <mergeCell ref="AA260:AB260"/>
    <mergeCell ref="AC260:AD260"/>
    <mergeCell ref="AE260:AF260"/>
    <mergeCell ref="B263:D263"/>
    <mergeCell ref="G263:I263"/>
    <mergeCell ref="L263:N263"/>
    <mergeCell ref="R263:T263"/>
    <mergeCell ref="W263:Y263"/>
    <mergeCell ref="AB263:AD263"/>
    <mergeCell ref="B264:D264"/>
    <mergeCell ref="E264:H264"/>
    <mergeCell ref="I264:L264"/>
    <mergeCell ref="M264:P264"/>
    <mergeCell ref="R264:T264"/>
    <mergeCell ref="U264:X264"/>
    <mergeCell ref="Y264:AB264"/>
    <mergeCell ref="AC264:AF264"/>
    <mergeCell ref="W261:X261"/>
    <mergeCell ref="Y261:Z261"/>
    <mergeCell ref="AA261:AB261"/>
    <mergeCell ref="AC261:AD261"/>
    <mergeCell ref="AE261:AF261"/>
    <mergeCell ref="B262:C262"/>
    <mergeCell ref="D262:E262"/>
    <mergeCell ref="G262:H262"/>
    <mergeCell ref="I262:J262"/>
    <mergeCell ref="L262:M262"/>
    <mergeCell ref="N262:O262"/>
    <mergeCell ref="R262:S262"/>
    <mergeCell ref="T262:U262"/>
    <mergeCell ref="W262:X262"/>
    <mergeCell ref="Y262:Z262"/>
    <mergeCell ref="AB262:AC262"/>
    <mergeCell ref="AD262:AE262"/>
    <mergeCell ref="C261:D261"/>
    <mergeCell ref="B267:D267"/>
    <mergeCell ref="E267:G267"/>
    <mergeCell ref="R267:T267"/>
    <mergeCell ref="U267:W267"/>
    <mergeCell ref="B268:E268"/>
    <mergeCell ref="F268:J268"/>
    <mergeCell ref="K268:P268"/>
    <mergeCell ref="R268:U268"/>
    <mergeCell ref="V268:Z268"/>
    <mergeCell ref="B265:D265"/>
    <mergeCell ref="E265:H265"/>
    <mergeCell ref="I265:L265"/>
    <mergeCell ref="M265:P265"/>
    <mergeCell ref="R265:T265"/>
    <mergeCell ref="U265:X265"/>
    <mergeCell ref="Y265:AB265"/>
    <mergeCell ref="AC265:AF265"/>
    <mergeCell ref="B266:D266"/>
    <mergeCell ref="G266:H266"/>
    <mergeCell ref="I266:L266"/>
    <mergeCell ref="M266:P266"/>
    <mergeCell ref="R266:T266"/>
    <mergeCell ref="W266:X266"/>
    <mergeCell ref="Y266:AB266"/>
    <mergeCell ref="AC266:AF266"/>
    <mergeCell ref="AA268:AF268"/>
    <mergeCell ref="B269:E269"/>
    <mergeCell ref="F269:J269"/>
    <mergeCell ref="K269:P269"/>
    <mergeCell ref="R269:U269"/>
    <mergeCell ref="V269:Z269"/>
    <mergeCell ref="AA269:AF269"/>
    <mergeCell ref="B271:P271"/>
    <mergeCell ref="Q271:Q299"/>
    <mergeCell ref="R271:AF271"/>
    <mergeCell ref="B272:P272"/>
    <mergeCell ref="R272:AF272"/>
    <mergeCell ref="B273:D273"/>
    <mergeCell ref="E273:P273"/>
    <mergeCell ref="R273:T273"/>
    <mergeCell ref="U273:AF273"/>
    <mergeCell ref="E274:P274"/>
    <mergeCell ref="U274:AF274"/>
    <mergeCell ref="C275:D275"/>
    <mergeCell ref="E275:G275"/>
    <mergeCell ref="H275:I275"/>
    <mergeCell ref="J275:M275"/>
    <mergeCell ref="N275:P275"/>
    <mergeCell ref="S275:T275"/>
    <mergeCell ref="B277:D277"/>
    <mergeCell ref="E277:I277"/>
    <mergeCell ref="J277:M277"/>
    <mergeCell ref="N277:P277"/>
    <mergeCell ref="R277:T277"/>
    <mergeCell ref="U277:Y277"/>
    <mergeCell ref="Z277:AC277"/>
    <mergeCell ref="AD277:AF277"/>
    <mergeCell ref="B278:D278"/>
    <mergeCell ref="E278:I278"/>
    <mergeCell ref="J278:M278"/>
    <mergeCell ref="N278:P278"/>
    <mergeCell ref="R278:T278"/>
    <mergeCell ref="U278:Y278"/>
    <mergeCell ref="Z278:AC278"/>
    <mergeCell ref="AD278:AF278"/>
    <mergeCell ref="U275:W275"/>
    <mergeCell ref="X275:Y275"/>
    <mergeCell ref="Z275:AC275"/>
    <mergeCell ref="AD275:AF275"/>
    <mergeCell ref="B276:D276"/>
    <mergeCell ref="E276:I276"/>
    <mergeCell ref="J276:M276"/>
    <mergeCell ref="N276:P276"/>
    <mergeCell ref="R276:T276"/>
    <mergeCell ref="U276:Y276"/>
    <mergeCell ref="Z276:AC276"/>
    <mergeCell ref="AD276:AF276"/>
    <mergeCell ref="S280:V280"/>
    <mergeCell ref="W280:Y280"/>
    <mergeCell ref="Z280:Z281"/>
    <mergeCell ref="AA280:AC280"/>
    <mergeCell ref="AD280:AD281"/>
    <mergeCell ref="AE280:AE282"/>
    <mergeCell ref="AF280:AF282"/>
    <mergeCell ref="B288:P288"/>
    <mergeCell ref="R288:AF288"/>
    <mergeCell ref="B280:B282"/>
    <mergeCell ref="C280:F280"/>
    <mergeCell ref="G280:I280"/>
    <mergeCell ref="J280:J281"/>
    <mergeCell ref="K280:M280"/>
    <mergeCell ref="N280:N281"/>
    <mergeCell ref="O280:O282"/>
    <mergeCell ref="P280:P282"/>
    <mergeCell ref="R280:R282"/>
    <mergeCell ref="C291:D291"/>
    <mergeCell ref="E291:F291"/>
    <mergeCell ref="G291:H291"/>
    <mergeCell ref="I291:J291"/>
    <mergeCell ref="K291:L291"/>
    <mergeCell ref="M291:N291"/>
    <mergeCell ref="O291:P291"/>
    <mergeCell ref="S291:T291"/>
    <mergeCell ref="U291:V291"/>
    <mergeCell ref="B289:P289"/>
    <mergeCell ref="R289:AF289"/>
    <mergeCell ref="C290:D290"/>
    <mergeCell ref="E290:F290"/>
    <mergeCell ref="G290:H290"/>
    <mergeCell ref="I290:J290"/>
    <mergeCell ref="K290:L290"/>
    <mergeCell ref="M290:N290"/>
    <mergeCell ref="O290:P290"/>
    <mergeCell ref="S290:T290"/>
    <mergeCell ref="U290:V290"/>
    <mergeCell ref="W290:X290"/>
    <mergeCell ref="Y290:Z290"/>
    <mergeCell ref="AA290:AB290"/>
    <mergeCell ref="AC290:AD290"/>
    <mergeCell ref="AE290:AF290"/>
    <mergeCell ref="AC296:AF296"/>
    <mergeCell ref="B293:D293"/>
    <mergeCell ref="G293:I293"/>
    <mergeCell ref="L293:N293"/>
    <mergeCell ref="R293:T293"/>
    <mergeCell ref="W293:Y293"/>
    <mergeCell ref="AB293:AD293"/>
    <mergeCell ref="B294:D294"/>
    <mergeCell ref="E294:H294"/>
    <mergeCell ref="I294:L294"/>
    <mergeCell ref="M294:P294"/>
    <mergeCell ref="R294:T294"/>
    <mergeCell ref="U294:X294"/>
    <mergeCell ref="Y294:AB294"/>
    <mergeCell ref="AC294:AF294"/>
    <mergeCell ref="W291:X291"/>
    <mergeCell ref="Y291:Z291"/>
    <mergeCell ref="AA291:AB291"/>
    <mergeCell ref="AC291:AD291"/>
    <mergeCell ref="AE291:AF291"/>
    <mergeCell ref="B292:C292"/>
    <mergeCell ref="D292:E292"/>
    <mergeCell ref="G292:H292"/>
    <mergeCell ref="I292:J292"/>
    <mergeCell ref="L292:M292"/>
    <mergeCell ref="N292:O292"/>
    <mergeCell ref="R292:S292"/>
    <mergeCell ref="T292:U292"/>
    <mergeCell ref="W292:X292"/>
    <mergeCell ref="Y292:Z292"/>
    <mergeCell ref="AB292:AC292"/>
    <mergeCell ref="AD292:AE292"/>
    <mergeCell ref="AI13:AL19"/>
    <mergeCell ref="AA298:AF298"/>
    <mergeCell ref="B299:E299"/>
    <mergeCell ref="F299:J299"/>
    <mergeCell ref="K299:P299"/>
    <mergeCell ref="R299:U299"/>
    <mergeCell ref="V299:Z299"/>
    <mergeCell ref="AA299:AF299"/>
    <mergeCell ref="B297:D297"/>
    <mergeCell ref="E297:G297"/>
    <mergeCell ref="R297:T297"/>
    <mergeCell ref="U297:W297"/>
    <mergeCell ref="B298:E298"/>
    <mergeCell ref="F298:J298"/>
    <mergeCell ref="K298:P298"/>
    <mergeCell ref="R298:U298"/>
    <mergeCell ref="V298:Z298"/>
    <mergeCell ref="B295:D295"/>
    <mergeCell ref="E295:H295"/>
    <mergeCell ref="I295:L295"/>
    <mergeCell ref="M295:P295"/>
    <mergeCell ref="R295:T295"/>
    <mergeCell ref="U295:X295"/>
    <mergeCell ref="Y295:AB295"/>
    <mergeCell ref="AC295:AF295"/>
    <mergeCell ref="B296:D296"/>
    <mergeCell ref="G296:H296"/>
    <mergeCell ref="I296:L296"/>
    <mergeCell ref="M296:P296"/>
    <mergeCell ref="R296:T296"/>
    <mergeCell ref="W296:X296"/>
    <mergeCell ref="Y296:AB296"/>
  </mergeCells>
  <conditionalFormatting sqref="E2:AF298">
    <cfRule type="cellIs" dxfId="17" priority="65" stopIfTrue="1" operator="equal">
      <formula>0</formula>
    </cfRule>
  </conditionalFormatting>
  <conditionalFormatting sqref="B31:AF300">
    <cfRule type="expression" dxfId="16" priority="61" stopIfTrue="1">
      <formula>$A31=""</formula>
    </cfRule>
  </conditionalFormatting>
  <conditionalFormatting sqref="B21:P21">
    <cfRule type="cellIs" dxfId="15" priority="20" stopIfTrue="1" operator="equal">
      <formula>0</formula>
    </cfRule>
  </conditionalFormatting>
  <conditionalFormatting sqref="R21:AF21">
    <cfRule type="cellIs" dxfId="14" priority="19" stopIfTrue="1" operator="equal">
      <formula>0</formula>
    </cfRule>
  </conditionalFormatting>
  <conditionalFormatting sqref="B111:P111">
    <cfRule type="cellIs" dxfId="13" priority="14" stopIfTrue="1" operator="equal">
      <formula>0</formula>
    </cfRule>
  </conditionalFormatting>
  <conditionalFormatting sqref="R111:AF111">
    <cfRule type="cellIs" dxfId="12" priority="13" stopIfTrue="1" operator="equal">
      <formula>0</formula>
    </cfRule>
  </conditionalFormatting>
  <conditionalFormatting sqref="B141:P141">
    <cfRule type="cellIs" dxfId="11" priority="12" stopIfTrue="1" operator="equal">
      <formula>0</formula>
    </cfRule>
  </conditionalFormatting>
  <conditionalFormatting sqref="R141:AF141">
    <cfRule type="cellIs" dxfId="10" priority="11" stopIfTrue="1" operator="equal">
      <formula>0</formula>
    </cfRule>
  </conditionalFormatting>
  <conditionalFormatting sqref="B171:P171">
    <cfRule type="cellIs" dxfId="9" priority="10" stopIfTrue="1" operator="equal">
      <formula>0</formula>
    </cfRule>
  </conditionalFormatting>
  <conditionalFormatting sqref="R171:AF171">
    <cfRule type="cellIs" dxfId="8" priority="9" stopIfTrue="1" operator="equal">
      <formula>0</formula>
    </cfRule>
  </conditionalFormatting>
  <conditionalFormatting sqref="B201:P201">
    <cfRule type="cellIs" dxfId="7" priority="8" stopIfTrue="1" operator="equal">
      <formula>0</formula>
    </cfRule>
  </conditionalFormatting>
  <conditionalFormatting sqref="R201:AF201">
    <cfRule type="cellIs" dxfId="6" priority="7" stopIfTrue="1" operator="equal">
      <formula>0</formula>
    </cfRule>
  </conditionalFormatting>
  <conditionalFormatting sqref="B231:P231">
    <cfRule type="cellIs" dxfId="5" priority="6" stopIfTrue="1" operator="equal">
      <formula>0</formula>
    </cfRule>
  </conditionalFormatting>
  <conditionalFormatting sqref="R231:AF231">
    <cfRule type="cellIs" dxfId="4" priority="5" stopIfTrue="1" operator="equal">
      <formula>0</formula>
    </cfRule>
  </conditionalFormatting>
  <conditionalFormatting sqref="B261:P261">
    <cfRule type="cellIs" dxfId="3" priority="4" stopIfTrue="1" operator="equal">
      <formula>0</formula>
    </cfRule>
  </conditionalFormatting>
  <conditionalFormatting sqref="R261:AF261">
    <cfRule type="cellIs" dxfId="2" priority="3" stopIfTrue="1" operator="equal">
      <formula>0</formula>
    </cfRule>
  </conditionalFormatting>
  <conditionalFormatting sqref="B291:P291">
    <cfRule type="cellIs" dxfId="1" priority="2" stopIfTrue="1" operator="equal">
      <formula>0</formula>
    </cfRule>
  </conditionalFormatting>
  <conditionalFormatting sqref="R291:AF291">
    <cfRule type="cellIs" dxfId="0" priority="1" stopIfTrue="1" operator="equal">
      <formula>0</formula>
    </cfRule>
  </conditionalFormatting>
  <pageMargins left="0.31" right="0.25" top="0.25" bottom="0.25" header="0.3" footer="0.3"/>
  <pageSetup paperSize="9" scale="81"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A61"/>
  <sheetViews>
    <sheetView showGridLines="0" showRowColHeaders="0" workbookViewId="0">
      <selection activeCell="D11" sqref="D11"/>
    </sheetView>
  </sheetViews>
  <sheetFormatPr defaultColWidth="0" defaultRowHeight="0" customHeight="1" zeroHeight="1"/>
  <cols>
    <col min="1" max="1" width="4.25" style="55" customWidth="1"/>
    <col min="2" max="2" width="3.5" style="55" customWidth="1"/>
    <col min="3" max="3" width="45.625" style="55" customWidth="1"/>
    <col min="4" max="4" width="66" style="55" customWidth="1"/>
    <col min="5" max="5" width="3.5" style="55" customWidth="1"/>
    <col min="6" max="6" width="5.5" style="55" customWidth="1"/>
    <col min="7" max="7" width="26" style="55" customWidth="1"/>
    <col min="8" max="8" width="15.75" style="55" customWidth="1"/>
    <col min="9" max="9" width="13.75" style="55" customWidth="1"/>
    <col min="10" max="10" width="3.625" style="55" customWidth="1"/>
    <col min="11" max="11" width="10.125" style="55" customWidth="1"/>
    <col min="12" max="12" width="12.75" style="55" customWidth="1"/>
    <col min="13" max="13" width="16.25" style="55" hidden="1" customWidth="1"/>
    <col min="14" max="14" width="13.25" style="55" hidden="1" customWidth="1"/>
    <col min="15" max="15" width="18.625" style="55" hidden="1" customWidth="1"/>
    <col min="16" max="16" width="36.625" style="55" hidden="1" customWidth="1"/>
    <col min="17" max="17" width="16.25" style="55" hidden="1" customWidth="1"/>
    <col min="18" max="18" width="9" style="55" hidden="1" customWidth="1"/>
    <col min="19" max="19" width="10" style="55" hidden="1" customWidth="1"/>
    <col min="20" max="20" width="14.75" style="55" hidden="1" customWidth="1"/>
    <col min="21" max="21" width="23.625" style="55" hidden="1" customWidth="1"/>
    <col min="22" max="22" width="20" style="55" hidden="1" customWidth="1"/>
    <col min="23" max="23" width="20.125" style="55" hidden="1" customWidth="1"/>
    <col min="24" max="24" width="15.75" style="55" hidden="1" customWidth="1"/>
    <col min="25" max="25" width="19.125" style="55" hidden="1" customWidth="1"/>
    <col min="26" max="26" width="23.875" style="55" hidden="1" customWidth="1"/>
    <col min="27" max="31" width="24.375" style="55" hidden="1" customWidth="1"/>
    <col min="32" max="32" width="9" style="55" hidden="1" customWidth="1"/>
    <col min="33" max="33" width="10" style="55" hidden="1" customWidth="1"/>
    <col min="34" max="34" width="14.75" style="55" hidden="1" customWidth="1"/>
    <col min="35" max="35" width="23.625" style="55" hidden="1" customWidth="1"/>
    <col min="36" max="36" width="20" style="55" hidden="1" customWidth="1"/>
    <col min="37" max="37" width="20.125" style="55" hidden="1" customWidth="1"/>
    <col min="38" max="38" width="15.75" style="55" hidden="1" customWidth="1"/>
    <col min="39" max="39" width="19.125" style="55" hidden="1" customWidth="1"/>
    <col min="40" max="40" width="23.875" style="55" hidden="1" customWidth="1"/>
    <col min="41" max="53" width="24.375" style="55" hidden="1" customWidth="1"/>
    <col min="54" max="16384" width="9.125" style="55" hidden="1"/>
  </cols>
  <sheetData>
    <row r="1" spans="1:16" ht="15">
      <c r="A1" s="96"/>
      <c r="B1" s="96"/>
      <c r="C1" s="96"/>
      <c r="D1" s="96"/>
      <c r="E1" s="96"/>
      <c r="F1" s="96"/>
      <c r="G1" s="96"/>
      <c r="H1" s="96"/>
      <c r="I1" s="96"/>
      <c r="J1" s="96"/>
      <c r="K1" s="96"/>
      <c r="L1" s="96"/>
    </row>
    <row r="2" spans="1:16" ht="15">
      <c r="A2" s="96"/>
      <c r="B2" s="97"/>
      <c r="C2" s="97"/>
      <c r="D2" s="97"/>
      <c r="E2" s="97"/>
      <c r="F2" s="97"/>
      <c r="G2" s="97"/>
      <c r="H2" s="97"/>
      <c r="I2" s="97"/>
      <c r="J2" s="97"/>
      <c r="K2" s="97"/>
      <c r="L2" s="96"/>
    </row>
    <row r="3" spans="1:16" ht="26.25">
      <c r="A3" s="96"/>
      <c r="B3" s="97"/>
      <c r="C3" s="434" t="s">
        <v>253</v>
      </c>
      <c r="D3" s="98"/>
      <c r="E3" s="98"/>
      <c r="F3" s="97"/>
      <c r="G3" s="97"/>
      <c r="H3" s="97"/>
      <c r="I3" s="97"/>
      <c r="J3" s="97"/>
      <c r="K3" s="97"/>
      <c r="L3" s="96"/>
    </row>
    <row r="4" spans="1:16" ht="33.75" customHeight="1" thickBot="1">
      <c r="A4" s="99"/>
      <c r="B4" s="97"/>
      <c r="C4" s="496">
        <v>45410</v>
      </c>
      <c r="D4" s="100"/>
      <c r="E4" s="100"/>
      <c r="F4" s="100"/>
      <c r="G4" s="100"/>
      <c r="H4" s="100"/>
      <c r="I4" s="100"/>
      <c r="J4" s="100"/>
      <c r="K4" s="97"/>
      <c r="L4" s="96"/>
      <c r="P4" s="55" t="e">
        <f>IF(#REF!="","",#REF!)</f>
        <v>#REF!</v>
      </c>
    </row>
    <row r="5" spans="1:16" ht="20.25" customHeight="1" thickBot="1">
      <c r="A5" s="101"/>
      <c r="B5" s="330"/>
      <c r="C5" s="331"/>
      <c r="D5" s="332"/>
      <c r="E5" s="333"/>
      <c r="F5" s="100"/>
      <c r="G5" s="100"/>
      <c r="H5" s="100"/>
      <c r="I5" s="100"/>
      <c r="J5" s="100"/>
      <c r="K5" s="97"/>
      <c r="L5" s="96"/>
      <c r="P5" s="55" t="e">
        <f>IF(#REF!="","",#REF!)</f>
        <v>#REF!</v>
      </c>
    </row>
    <row r="6" spans="1:16" ht="24" customHeight="1">
      <c r="A6" s="102"/>
      <c r="B6" s="334"/>
      <c r="C6" s="326" t="s">
        <v>231</v>
      </c>
      <c r="D6" s="318" t="s">
        <v>230</v>
      </c>
      <c r="E6" s="335"/>
      <c r="F6" s="103">
        <v>1</v>
      </c>
      <c r="G6" s="418" t="str">
        <f>IF(D11="Hindi","हिंदी","Hindi")</f>
        <v>हिंदी</v>
      </c>
      <c r="H6" s="563" t="s">
        <v>148</v>
      </c>
      <c r="I6" s="564"/>
      <c r="J6" s="100"/>
      <c r="K6" s="97"/>
      <c r="L6" s="96"/>
      <c r="P6" s="55" t="e">
        <f>IF(#REF!="","",#REF!)</f>
        <v>#REF!</v>
      </c>
    </row>
    <row r="7" spans="1:16" ht="24" customHeight="1">
      <c r="A7" s="96"/>
      <c r="B7" s="336"/>
      <c r="C7" s="327" t="s">
        <v>228</v>
      </c>
      <c r="D7" s="319" t="s">
        <v>229</v>
      </c>
      <c r="E7" s="337"/>
      <c r="F7" s="103">
        <v>2</v>
      </c>
      <c r="G7" s="419" t="str">
        <f>IF(D11="Hindi","अंग्रेजी","English")</f>
        <v>अंग्रेजी</v>
      </c>
      <c r="H7" s="565" t="s">
        <v>129</v>
      </c>
      <c r="I7" s="566"/>
      <c r="J7" s="100"/>
      <c r="K7" s="97"/>
      <c r="L7" s="96"/>
      <c r="P7" s="55" t="e">
        <f>IF(#REF!="","",#REF!)</f>
        <v>#REF!</v>
      </c>
    </row>
    <row r="8" spans="1:16" ht="24" customHeight="1">
      <c r="A8" s="96"/>
      <c r="B8" s="336"/>
      <c r="C8" s="327" t="s">
        <v>227</v>
      </c>
      <c r="D8" s="320" t="s">
        <v>31</v>
      </c>
      <c r="E8" s="337"/>
      <c r="F8" s="103">
        <v>3</v>
      </c>
      <c r="G8" s="419" t="str">
        <f>IF(D11="Hindi","गणित","Maths")</f>
        <v>गणित</v>
      </c>
      <c r="H8" s="565" t="s">
        <v>132</v>
      </c>
      <c r="I8" s="566"/>
      <c r="J8" s="100"/>
      <c r="K8" s="97"/>
      <c r="L8" s="96"/>
      <c r="P8" s="55" t="e">
        <f>IF(#REF!="","",#REF!)</f>
        <v>#REF!</v>
      </c>
    </row>
    <row r="9" spans="1:16" ht="24" customHeight="1">
      <c r="A9" s="96"/>
      <c r="B9" s="336"/>
      <c r="C9" s="327" t="s">
        <v>87</v>
      </c>
      <c r="D9" s="321" t="s">
        <v>88</v>
      </c>
      <c r="E9" s="337"/>
      <c r="F9" s="103">
        <v>4</v>
      </c>
      <c r="G9" s="419" t="str">
        <f>IF(D11="Hindi","पर्यावरण अध्ययन","EVS")</f>
        <v>पर्यावरण अध्ययन</v>
      </c>
      <c r="H9" s="565" t="s">
        <v>133</v>
      </c>
      <c r="I9" s="566"/>
      <c r="J9" s="100"/>
      <c r="K9" s="97"/>
      <c r="L9" s="96"/>
      <c r="P9" s="55" t="e">
        <f>IF(#REF!="","",#REF!)</f>
        <v>#REF!</v>
      </c>
    </row>
    <row r="10" spans="1:16" ht="24" customHeight="1" thickBot="1">
      <c r="A10" s="96"/>
      <c r="B10" s="336"/>
      <c r="C10" s="327" t="s">
        <v>89</v>
      </c>
      <c r="D10" s="322">
        <v>45419</v>
      </c>
      <c r="E10" s="337"/>
      <c r="F10" s="103">
        <v>5</v>
      </c>
      <c r="G10" s="420" t="str">
        <f>IF(D11="Hindi","कक्षा 3 के कक्षाध्यापक","3rd Class Teacher")</f>
        <v>कक्षा 3 के कक्षाध्यापक</v>
      </c>
      <c r="H10" s="567" t="s">
        <v>133</v>
      </c>
      <c r="I10" s="568"/>
      <c r="J10" s="100"/>
      <c r="K10" s="97"/>
      <c r="L10" s="96"/>
      <c r="P10" s="55" t="e">
        <f>IF(#REF!="","",#REF!)</f>
        <v>#REF!</v>
      </c>
    </row>
    <row r="11" spans="1:16" ht="24" customHeight="1">
      <c r="A11" s="96"/>
      <c r="B11" s="573"/>
      <c r="C11" s="328" t="s">
        <v>90</v>
      </c>
      <c r="D11" s="323" t="s">
        <v>244</v>
      </c>
      <c r="E11" s="572"/>
      <c r="F11" s="103"/>
      <c r="G11" s="97"/>
      <c r="H11" s="97"/>
      <c r="I11" s="97"/>
      <c r="J11" s="100"/>
      <c r="K11" s="97"/>
      <c r="L11" s="96"/>
      <c r="P11" s="55" t="e">
        <f>IF(#REF!="","",#REF!)</f>
        <v>#REF!</v>
      </c>
    </row>
    <row r="12" spans="1:16" ht="24" customHeight="1">
      <c r="A12" s="96"/>
      <c r="B12" s="573"/>
      <c r="C12" s="327" t="s">
        <v>91</v>
      </c>
      <c r="D12" s="324" t="s">
        <v>92</v>
      </c>
      <c r="E12" s="572"/>
      <c r="F12" s="103"/>
      <c r="G12" s="97"/>
      <c r="H12" s="97"/>
      <c r="I12" s="97"/>
      <c r="J12" s="100"/>
      <c r="K12" s="97"/>
      <c r="L12" s="96"/>
      <c r="P12" s="55" t="e">
        <f>IF(#REF!="","",#REF!)</f>
        <v>#REF!</v>
      </c>
    </row>
    <row r="13" spans="1:16" ht="24" customHeight="1" thickBot="1">
      <c r="A13" s="96"/>
      <c r="B13" s="336"/>
      <c r="C13" s="327" t="s">
        <v>93</v>
      </c>
      <c r="D13" s="324">
        <v>9828765219</v>
      </c>
      <c r="E13" s="337"/>
      <c r="F13" s="103"/>
      <c r="G13" s="97"/>
      <c r="H13" s="97"/>
      <c r="I13" s="97"/>
      <c r="J13" s="100"/>
      <c r="K13" s="97"/>
      <c r="L13" s="96"/>
      <c r="P13" s="55" t="e">
        <f>IF(#REF!="","",#REF!)</f>
        <v>#REF!</v>
      </c>
    </row>
    <row r="14" spans="1:16" ht="24" customHeight="1">
      <c r="A14" s="96"/>
      <c r="B14" s="336"/>
      <c r="C14" s="327" t="s">
        <v>94</v>
      </c>
      <c r="D14" s="324" t="s">
        <v>256</v>
      </c>
      <c r="E14" s="337"/>
      <c r="F14" s="103">
        <v>1</v>
      </c>
      <c r="G14" s="418" t="str">
        <f>IF(D11="Hindi","हिंदी","Hindi")</f>
        <v>हिंदी</v>
      </c>
      <c r="H14" s="563" t="s">
        <v>131</v>
      </c>
      <c r="I14" s="564"/>
      <c r="J14" s="100"/>
      <c r="K14" s="97"/>
      <c r="L14" s="96"/>
      <c r="P14" s="55" t="e">
        <f>IF(#REF!="","",#REF!)</f>
        <v>#REF!</v>
      </c>
    </row>
    <row r="15" spans="1:16" ht="24" customHeight="1">
      <c r="A15" s="96"/>
      <c r="B15" s="336"/>
      <c r="C15" s="327" t="s">
        <v>95</v>
      </c>
      <c r="D15" s="324" t="s">
        <v>257</v>
      </c>
      <c r="E15" s="337"/>
      <c r="F15" s="103">
        <v>2</v>
      </c>
      <c r="G15" s="419" t="str">
        <f>IF(D11="Hindi","अंग्रेजी","English")</f>
        <v>अंग्रेजी</v>
      </c>
      <c r="H15" s="565" t="s">
        <v>129</v>
      </c>
      <c r="I15" s="566"/>
      <c r="J15" s="100"/>
      <c r="K15" s="97"/>
      <c r="L15" s="96"/>
      <c r="P15" s="55" t="e">
        <f>IF(#REF!="","",#REF!)</f>
        <v>#REF!</v>
      </c>
    </row>
    <row r="16" spans="1:16" ht="24" customHeight="1" thickBot="1">
      <c r="A16" s="96"/>
      <c r="B16" s="336"/>
      <c r="C16" s="329" t="s">
        <v>226</v>
      </c>
      <c r="D16" s="325" t="s">
        <v>258</v>
      </c>
      <c r="E16" s="337"/>
      <c r="F16" s="103">
        <v>3</v>
      </c>
      <c r="G16" s="419" t="str">
        <f>IF(D11="Hindi","गणित","Maths")</f>
        <v>गणित</v>
      </c>
      <c r="H16" s="565" t="s">
        <v>132</v>
      </c>
      <c r="I16" s="566"/>
      <c r="J16" s="100"/>
      <c r="K16" s="97"/>
      <c r="L16" s="96"/>
      <c r="P16" s="55" t="e">
        <f>IF(#REF!="","",#REF!)</f>
        <v>#REF!</v>
      </c>
    </row>
    <row r="17" spans="1:16" ht="21" customHeight="1" thickBot="1">
      <c r="A17" s="96"/>
      <c r="B17" s="338"/>
      <c r="C17" s="339"/>
      <c r="D17" s="339"/>
      <c r="E17" s="340"/>
      <c r="F17" s="103">
        <v>4</v>
      </c>
      <c r="G17" s="419" t="str">
        <f>IF(D11="Hindi","पर्यावरण अध्ययन","EVS")</f>
        <v>पर्यावरण अध्ययन</v>
      </c>
      <c r="H17" s="565" t="s">
        <v>133</v>
      </c>
      <c r="I17" s="566"/>
      <c r="J17" s="100"/>
      <c r="K17" s="97"/>
      <c r="L17" s="96"/>
      <c r="P17" s="55" t="e">
        <f>IF(#REF!="","",#REF!)</f>
        <v>#REF!</v>
      </c>
    </row>
    <row r="18" spans="1:16" ht="24" customHeight="1" thickBot="1">
      <c r="A18" s="96"/>
      <c r="B18" s="97"/>
      <c r="C18" s="379"/>
      <c r="D18" s="97"/>
      <c r="E18" s="97"/>
      <c r="F18" s="103">
        <v>5</v>
      </c>
      <c r="G18" s="420" t="str">
        <f>IF(D11="Hindi","कक्षा 4 के कक्षाध्यापक","4th Class Teacher")</f>
        <v>कक्षा 4 के कक्षाध्यापक</v>
      </c>
      <c r="H18" s="567" t="s">
        <v>131</v>
      </c>
      <c r="I18" s="568"/>
      <c r="J18" s="100"/>
      <c r="K18" s="97"/>
      <c r="L18" s="96"/>
      <c r="P18" s="55" t="e">
        <f>IF(#REF!="","",#REF!)</f>
        <v>#REF!</v>
      </c>
    </row>
    <row r="19" spans="1:16" ht="20.25">
      <c r="A19" s="96"/>
      <c r="B19" s="97"/>
      <c r="C19" s="97"/>
      <c r="D19" s="97"/>
      <c r="E19" s="97"/>
      <c r="F19" s="97"/>
      <c r="G19" s="97"/>
      <c r="H19" s="97"/>
      <c r="I19" s="97"/>
      <c r="J19" s="100"/>
      <c r="K19" s="97"/>
      <c r="L19" s="96"/>
      <c r="P19" s="55" t="e">
        <f>IF(#REF!="","",#REF!)</f>
        <v>#REF!</v>
      </c>
    </row>
    <row r="20" spans="1:16" ht="15.75" customHeight="1" thickBot="1">
      <c r="A20" s="96"/>
      <c r="B20" s="97"/>
      <c r="C20" s="97"/>
      <c r="D20" s="97"/>
      <c r="E20" s="385">
        <v>1</v>
      </c>
      <c r="F20" s="97"/>
      <c r="G20" s="97"/>
      <c r="H20" s="97"/>
      <c r="I20" s="97"/>
      <c r="J20" s="97"/>
      <c r="K20" s="97"/>
      <c r="L20" s="96"/>
      <c r="P20" s="55" t="e">
        <f>IF(#REF!="","",#REF!)</f>
        <v>#REF!</v>
      </c>
    </row>
    <row r="21" spans="1:16" ht="21" customHeight="1">
      <c r="A21" s="96"/>
      <c r="B21" s="97"/>
      <c r="C21" s="585" t="s">
        <v>241</v>
      </c>
      <c r="D21" s="578" t="s">
        <v>0</v>
      </c>
      <c r="E21" s="584"/>
      <c r="F21" s="97"/>
      <c r="G21" s="97"/>
      <c r="H21" s="97"/>
      <c r="I21" s="97"/>
      <c r="J21" s="97"/>
      <c r="K21" s="97"/>
      <c r="L21" s="96"/>
      <c r="P21" s="55" t="e">
        <f>IF(#REF!="","",#REF!)</f>
        <v>#REF!</v>
      </c>
    </row>
    <row r="22" spans="1:16" ht="21.75" customHeight="1" thickBot="1">
      <c r="A22" s="96"/>
      <c r="B22" s="97"/>
      <c r="C22" s="586"/>
      <c r="D22" s="579"/>
      <c r="E22" s="584"/>
      <c r="F22" s="97"/>
      <c r="G22" s="97"/>
      <c r="H22" s="97"/>
      <c r="I22" s="97"/>
      <c r="J22" s="97"/>
      <c r="K22" s="97"/>
      <c r="L22" s="96"/>
      <c r="P22" s="55" t="e">
        <f>IF(#REF!="","",#REF!)</f>
        <v>#REF!</v>
      </c>
    </row>
    <row r="23" spans="1:16" ht="71.25" customHeight="1" thickTop="1" thickBot="1">
      <c r="A23" s="96"/>
      <c r="B23" s="97"/>
      <c r="C23" s="587"/>
      <c r="D23" s="422" t="s">
        <v>239</v>
      </c>
      <c r="E23" s="584"/>
      <c r="F23" s="97"/>
      <c r="G23" s="384">
        <v>1</v>
      </c>
      <c r="H23" s="421"/>
      <c r="I23" s="97"/>
      <c r="J23" s="259"/>
      <c r="K23" s="97"/>
      <c r="L23" s="96"/>
      <c r="P23" s="55" t="e">
        <f>IF(#REF!="","",#REF!)</f>
        <v>#REF!</v>
      </c>
    </row>
    <row r="24" spans="1:16" ht="21.75" customHeight="1" thickTop="1">
      <c r="A24" s="96"/>
      <c r="B24" s="97"/>
      <c r="C24" s="569" t="s">
        <v>246</v>
      </c>
      <c r="D24" s="580" t="s">
        <v>240</v>
      </c>
      <c r="E24" s="584"/>
      <c r="F24" s="97"/>
      <c r="G24" s="382"/>
      <c r="H24" s="383"/>
      <c r="I24" s="97"/>
      <c r="J24" s="258"/>
      <c r="K24" s="97"/>
      <c r="L24" s="96"/>
      <c r="P24" s="55" t="e">
        <f>IF(#REF!="","",#REF!)</f>
        <v>#REF!</v>
      </c>
    </row>
    <row r="25" spans="1:16" ht="21.75" customHeight="1" thickBot="1">
      <c r="A25" s="96"/>
      <c r="B25" s="97"/>
      <c r="C25" s="570"/>
      <c r="D25" s="581"/>
      <c r="E25" s="584"/>
      <c r="F25" s="97"/>
      <c r="G25" s="97"/>
      <c r="H25" s="97"/>
      <c r="I25" s="97"/>
      <c r="J25" s="97"/>
      <c r="K25" s="97"/>
      <c r="L25" s="96"/>
      <c r="P25" s="55" t="e">
        <f>IF(#REF!="","",#REF!)</f>
        <v>#REF!</v>
      </c>
    </row>
    <row r="26" spans="1:16" ht="21.75" customHeight="1" thickTop="1">
      <c r="A26" s="96"/>
      <c r="B26" s="97"/>
      <c r="C26" s="423" t="s">
        <v>245</v>
      </c>
      <c r="D26" s="582" t="s">
        <v>2</v>
      </c>
      <c r="E26" s="584"/>
      <c r="F26" s="97"/>
      <c r="G26" s="97"/>
      <c r="H26" s="97"/>
      <c r="I26" s="97"/>
      <c r="J26" s="97"/>
      <c r="K26" s="97"/>
      <c r="L26" s="96"/>
      <c r="P26" s="55" t="e">
        <f>IF(#REF!="","",#REF!)</f>
        <v>#REF!</v>
      </c>
    </row>
    <row r="27" spans="1:16" ht="21.75" customHeight="1" thickBot="1">
      <c r="A27" s="96"/>
      <c r="B27" s="97"/>
      <c r="C27" s="97"/>
      <c r="D27" s="583"/>
      <c r="E27" s="584"/>
      <c r="F27" s="97"/>
      <c r="G27" s="97"/>
      <c r="H27" s="97"/>
      <c r="I27" s="97"/>
      <c r="J27" s="97"/>
      <c r="K27" s="97"/>
      <c r="L27" s="96"/>
      <c r="P27" s="55" t="e">
        <f>IF(#REF!="","",#REF!)</f>
        <v>#REF!</v>
      </c>
    </row>
    <row r="28" spans="1:16" ht="21.75" customHeight="1" thickTop="1">
      <c r="A28" s="96"/>
      <c r="B28" s="97"/>
      <c r="C28" s="424"/>
      <c r="D28" s="574" t="s">
        <v>96</v>
      </c>
      <c r="E28" s="584"/>
      <c r="F28" s="97"/>
      <c r="G28" s="97"/>
      <c r="H28" s="97"/>
      <c r="I28" s="97"/>
      <c r="J28" s="97"/>
      <c r="K28" s="97"/>
      <c r="L28" s="96"/>
      <c r="P28" s="55" t="e">
        <f>IF(#REF!="","",#REF!)</f>
        <v>#REF!</v>
      </c>
    </row>
    <row r="29" spans="1:16" ht="21.75" customHeight="1" thickBot="1">
      <c r="A29" s="96"/>
      <c r="B29" s="97"/>
      <c r="C29" s="97"/>
      <c r="D29" s="575"/>
      <c r="E29" s="584"/>
      <c r="F29" s="97"/>
      <c r="G29" s="97"/>
      <c r="H29" s="97"/>
      <c r="I29" s="97"/>
      <c r="J29" s="97"/>
      <c r="K29" s="97"/>
      <c r="L29" s="96"/>
      <c r="P29" s="55" t="e">
        <f>IF(#REF!="","",#REF!)</f>
        <v>#REF!</v>
      </c>
    </row>
    <row r="30" spans="1:16" ht="24" customHeight="1" thickTop="1">
      <c r="A30" s="96"/>
      <c r="B30" s="97"/>
      <c r="C30" s="97"/>
      <c r="D30" s="576" t="s">
        <v>97</v>
      </c>
      <c r="E30" s="584"/>
      <c r="F30" s="97"/>
      <c r="G30" s="97"/>
      <c r="H30" s="97"/>
      <c r="I30" s="97"/>
      <c r="J30" s="97"/>
      <c r="K30" s="97"/>
      <c r="L30" s="96"/>
      <c r="P30" s="55" t="e">
        <f>IF(#REF!="","",#REF!)</f>
        <v>#REF!</v>
      </c>
    </row>
    <row r="31" spans="1:16" ht="24" customHeight="1" thickBot="1">
      <c r="A31" s="96"/>
      <c r="B31" s="97"/>
      <c r="C31" s="97"/>
      <c r="D31" s="577"/>
      <c r="E31" s="584"/>
      <c r="F31" s="97"/>
      <c r="G31" s="97"/>
      <c r="H31" s="97"/>
      <c r="I31" s="97"/>
      <c r="J31" s="97"/>
      <c r="K31" s="97"/>
      <c r="L31" s="96"/>
      <c r="P31" s="55" t="e">
        <f>IF(#REF!="","",#REF!)</f>
        <v>#REF!</v>
      </c>
    </row>
    <row r="32" spans="1:16" ht="12" customHeight="1">
      <c r="A32" s="96"/>
      <c r="B32" s="97"/>
      <c r="C32" s="97"/>
      <c r="D32" s="571"/>
      <c r="E32" s="571"/>
      <c r="F32" s="97"/>
      <c r="G32" s="97"/>
      <c r="H32" s="97"/>
      <c r="I32" s="97"/>
      <c r="J32" s="97"/>
      <c r="K32" s="97"/>
      <c r="L32" s="96"/>
      <c r="P32" s="55" t="e">
        <f>IF(#REF!="","",#REF!)</f>
        <v>#REF!</v>
      </c>
    </row>
    <row r="33" spans="1:16" ht="24" customHeight="1">
      <c r="A33" s="96"/>
      <c r="B33" s="97"/>
      <c r="C33" s="425" t="s">
        <v>243</v>
      </c>
      <c r="D33" s="97"/>
      <c r="E33" s="97"/>
      <c r="F33" s="97"/>
      <c r="G33" s="97"/>
      <c r="H33" s="97"/>
      <c r="I33" s="97"/>
      <c r="J33" s="97"/>
      <c r="K33" s="97"/>
      <c r="L33" s="96"/>
      <c r="P33" s="55" t="e">
        <f>IF(#REF!="","",#REF!)</f>
        <v>#REF!</v>
      </c>
    </row>
    <row r="34" spans="1:16" ht="15">
      <c r="A34" s="96"/>
      <c r="B34" s="96"/>
      <c r="C34" s="96"/>
      <c r="D34" s="96"/>
      <c r="E34" s="96"/>
      <c r="F34" s="96"/>
      <c r="G34" s="96"/>
      <c r="H34" s="96"/>
      <c r="I34" s="96"/>
      <c r="J34" s="96"/>
      <c r="K34" s="96"/>
      <c r="L34" s="96"/>
      <c r="P34" s="55" t="e">
        <f>IF(#REF!="","",#REF!)</f>
        <v>#REF!</v>
      </c>
    </row>
    <row r="35" spans="1:16" ht="15" hidden="1">
      <c r="P35" s="55" t="e">
        <f>IF(#REF!="","",#REF!)</f>
        <v>#REF!</v>
      </c>
    </row>
    <row r="36" spans="1:16" ht="15" hidden="1">
      <c r="P36" s="55" t="e">
        <f>IF(#REF!="","",#REF!)</f>
        <v>#REF!</v>
      </c>
    </row>
    <row r="37" spans="1:16" ht="15" hidden="1">
      <c r="P37" s="55" t="e">
        <f>IF(#REF!="","",#REF!)</f>
        <v>#REF!</v>
      </c>
    </row>
    <row r="38" spans="1:16" ht="15" hidden="1">
      <c r="P38" s="55" t="e">
        <f>IF(#REF!="","",#REF!)</f>
        <v>#REF!</v>
      </c>
    </row>
    <row r="39" spans="1:16" ht="15" hidden="1">
      <c r="P39" s="55" t="e">
        <f>IF(#REF!="","",#REF!)</f>
        <v>#REF!</v>
      </c>
    </row>
    <row r="40" spans="1:16" ht="15" hidden="1">
      <c r="P40" s="55" t="e">
        <f>IF(#REF!="","",#REF!)</f>
        <v>#REF!</v>
      </c>
    </row>
    <row r="41" spans="1:16" ht="15" hidden="1">
      <c r="P41" s="55" t="e">
        <f>IF(#REF!="","",#REF!)</f>
        <v>#REF!</v>
      </c>
    </row>
    <row r="42" spans="1:16" ht="15" hidden="1">
      <c r="P42" s="55" t="e">
        <f>IF(#REF!="","",#REF!)</f>
        <v>#REF!</v>
      </c>
    </row>
    <row r="43" spans="1:16" ht="15" hidden="1">
      <c r="P43" s="55" t="e">
        <f>IF(#REF!="","",#REF!)</f>
        <v>#REF!</v>
      </c>
    </row>
    <row r="44" spans="1:16" ht="15" hidden="1">
      <c r="P44" s="55" t="e">
        <f>IF(#REF!="","",#REF!)</f>
        <v>#REF!</v>
      </c>
    </row>
    <row r="45" spans="1:16" ht="15" hidden="1">
      <c r="P45" s="55" t="e">
        <f>IF(#REF!="","",#REF!)</f>
        <v>#REF!</v>
      </c>
    </row>
    <row r="46" spans="1:16" ht="15" hidden="1">
      <c r="P46" s="55" t="e">
        <f>IF(#REF!="","",#REF!)</f>
        <v>#REF!</v>
      </c>
    </row>
    <row r="47" spans="1:16" ht="15" hidden="1">
      <c r="P47" s="55" t="e">
        <f>IF(#REF!="","",#REF!)</f>
        <v>#REF!</v>
      </c>
    </row>
    <row r="48" spans="1:16" ht="15" hidden="1">
      <c r="P48" s="55" t="e">
        <f>IF(#REF!="","",#REF!)</f>
        <v>#REF!</v>
      </c>
    </row>
    <row r="49" spans="16:16" ht="15" hidden="1">
      <c r="P49" s="55" t="e">
        <f>IF(#REF!="","",#REF!)</f>
        <v>#REF!</v>
      </c>
    </row>
    <row r="50" spans="16:16" ht="15" hidden="1">
      <c r="P50" s="55" t="e">
        <f>IF(#REF!="","",#REF!)</f>
        <v>#REF!</v>
      </c>
    </row>
    <row r="51" spans="16:16" ht="15" hidden="1">
      <c r="P51" s="55" t="e">
        <f>IF(#REF!="","",#REF!)</f>
        <v>#REF!</v>
      </c>
    </row>
    <row r="52" spans="16:16" ht="15" hidden="1">
      <c r="P52" s="55" t="e">
        <f>IF(#REF!="","",#REF!)</f>
        <v>#REF!</v>
      </c>
    </row>
    <row r="53" spans="16:16" ht="15" hidden="1">
      <c r="P53" s="55" t="e">
        <f>IF(#REF!="","",#REF!)</f>
        <v>#REF!</v>
      </c>
    </row>
    <row r="54" spans="16:16" ht="15" hidden="1">
      <c r="P54" s="55" t="e">
        <f>IF(#REF!="","",#REF!)</f>
        <v>#REF!</v>
      </c>
    </row>
    <row r="55" spans="16:16" ht="15" hidden="1">
      <c r="P55" s="55" t="e">
        <f>IF(#REF!="","",#REF!)</f>
        <v>#REF!</v>
      </c>
    </row>
    <row r="56" spans="16:16" ht="15" hidden="1">
      <c r="P56" s="55" t="e">
        <f>IF(#REF!="","",#REF!)</f>
        <v>#REF!</v>
      </c>
    </row>
    <row r="57" spans="16:16" ht="15" hidden="1">
      <c r="P57" s="55" t="e">
        <f>IF(#REF!="","",#REF!)</f>
        <v>#REF!</v>
      </c>
    </row>
    <row r="58" spans="16:16" ht="15" hidden="1">
      <c r="P58" s="55" t="e">
        <f>IF(#REF!="","",#REF!)</f>
        <v>#REF!</v>
      </c>
    </row>
    <row r="59" spans="16:16" ht="15" hidden="1">
      <c r="P59" s="55" t="e">
        <f>IF(#REF!="","",#REF!)</f>
        <v>#REF!</v>
      </c>
    </row>
    <row r="60" spans="16:16" ht="15" hidden="1">
      <c r="P60" s="55" t="e">
        <f>IF(#REF!="","",#REF!)</f>
        <v>#REF!</v>
      </c>
    </row>
    <row r="61" spans="16:16" ht="15" hidden="1">
      <c r="P61" s="55" t="e">
        <f>IF(#REF!="","",#REF!)</f>
        <v>#REF!</v>
      </c>
    </row>
  </sheetData>
  <sheetProtection password="C1FB" sheet="1" formatColumns="0" formatRows="0" selectLockedCells="1"/>
  <protectedRanges>
    <protectedRange sqref="F14:G18 D6:D16 F11:F13 F6:G10" name="Range12"/>
    <protectedRange sqref="D4:E5 C17:D17 E6:E17 B5:B17" name="Range11"/>
  </protectedRanges>
  <mergeCells count="21">
    <mergeCell ref="C24:C25"/>
    <mergeCell ref="D32:E32"/>
    <mergeCell ref="E11:E12"/>
    <mergeCell ref="B11:B12"/>
    <mergeCell ref="D28:D29"/>
    <mergeCell ref="D30:D31"/>
    <mergeCell ref="D21:D22"/>
    <mergeCell ref="D24:D25"/>
    <mergeCell ref="D26:D27"/>
    <mergeCell ref="E21:E31"/>
    <mergeCell ref="C21:C23"/>
    <mergeCell ref="H6:I6"/>
    <mergeCell ref="H7:I7"/>
    <mergeCell ref="H8:I8"/>
    <mergeCell ref="H9:I9"/>
    <mergeCell ref="H10:I10"/>
    <mergeCell ref="H14:I14"/>
    <mergeCell ref="H15:I15"/>
    <mergeCell ref="H16:I16"/>
    <mergeCell ref="H17:I17"/>
    <mergeCell ref="H18:I18"/>
  </mergeCells>
  <dataValidations count="3">
    <dataValidation allowBlank="1" showErrorMessage="1" sqref="G6:G9 G14:G17"/>
    <dataValidation type="list" allowBlank="1" showInputMessage="1" showErrorMessage="1" sqref="D11">
      <formula1>"Hindi, English"</formula1>
    </dataValidation>
    <dataValidation type="textLength" operator="equal" allowBlank="1" showInputMessage="1" showErrorMessage="1" error="मोबाइल नंबर दस अंकों में भरें " sqref="D13">
      <formula1>10</formula1>
    </dataValidation>
  </dataValidations>
  <hyperlinks>
    <hyperlink ref="D30" r:id="rId1"/>
    <hyperlink ref="C26"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EQ413"/>
  <sheetViews>
    <sheetView showGridLines="0" workbookViewId="0">
      <pane xSplit="11" ySplit="6" topLeftCell="L7" activePane="bottomRight" state="frozen"/>
      <selection pane="topRight" activeCell="J1" sqref="J1"/>
      <selection pane="bottomLeft" activeCell="A7" sqref="A7"/>
      <selection pane="bottomRight" activeCell="T12" sqref="T12"/>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39" width="5.75" style="2" customWidth="1"/>
    <col min="40" max="54" width="5.125" style="2" customWidth="1"/>
    <col min="55" max="58" width="6.625" style="2" customWidth="1"/>
    <col min="59" max="59" width="8.75" style="2" customWidth="1"/>
    <col min="60" max="60" width="9.25" style="2" customWidth="1"/>
    <col min="61" max="61" width="8.25" style="2" customWidth="1"/>
    <col min="62" max="62" width="7.75" style="2" customWidth="1"/>
    <col min="63" max="63" width="30" style="2" customWidth="1"/>
    <col min="64" max="64" width="8" style="2" customWidth="1"/>
    <col min="65" max="65" width="8.75" style="2" customWidth="1"/>
    <col min="66" max="66" width="9.125" style="2" customWidth="1"/>
    <col min="67" max="67" width="9.125" style="2" hidden="1" customWidth="1"/>
    <col min="68" max="77" width="6.75" style="2" hidden="1" customWidth="1"/>
    <col min="78" max="97" width="6.75" style="26" hidden="1" customWidth="1"/>
    <col min="98" max="147" width="6.75" style="2" hidden="1" customWidth="1"/>
    <col min="148" max="16384" width="5.75" style="2" hidden="1"/>
  </cols>
  <sheetData>
    <row r="1" spans="1:97" ht="24.75" customHeight="1" thickTop="1" thickBot="1">
      <c r="A1" s="639" t="str">
        <f>IF('Master sheet'!D11="Hindi",'Master sheet'!D8,'Master sheet'!D7)</f>
        <v xml:space="preserve">महात्मा गाँधी राजकीय विद्यालय (अंग्रेजी माध्यम) बर, पाली </v>
      </c>
      <c r="B1" s="639"/>
      <c r="C1" s="639"/>
      <c r="D1" s="639"/>
      <c r="E1" s="639"/>
      <c r="F1" s="639"/>
      <c r="G1" s="639"/>
      <c r="H1" s="639"/>
      <c r="I1" s="639"/>
      <c r="J1" s="639"/>
      <c r="K1" s="639"/>
      <c r="L1" s="639"/>
      <c r="M1" s="639"/>
      <c r="N1" s="639"/>
      <c r="O1" s="639"/>
      <c r="P1" s="644" t="s">
        <v>260</v>
      </c>
      <c r="Q1" s="644"/>
      <c r="R1" s="644"/>
      <c r="S1" s="644"/>
      <c r="T1" s="644"/>
      <c r="U1" s="644"/>
      <c r="V1" s="644"/>
      <c r="W1" s="644"/>
      <c r="X1" s="644"/>
      <c r="Y1" s="644"/>
      <c r="Z1" s="646"/>
      <c r="AA1" s="646"/>
      <c r="AB1" s="646"/>
      <c r="AC1" s="646"/>
      <c r="AD1" s="646"/>
      <c r="AE1" s="646"/>
      <c r="AF1" s="646"/>
      <c r="AG1" s="646"/>
      <c r="AH1" s="646"/>
      <c r="AI1" s="646"/>
      <c r="AJ1" s="646"/>
      <c r="AK1" s="646"/>
      <c r="AL1" s="646"/>
      <c r="AM1" s="646"/>
      <c r="AN1" s="634" t="s">
        <v>57</v>
      </c>
      <c r="AO1" s="634"/>
      <c r="AP1" s="634"/>
      <c r="AQ1" s="634"/>
      <c r="AR1" s="634"/>
      <c r="AS1" s="634"/>
      <c r="AT1" s="634"/>
      <c r="AU1" s="634"/>
      <c r="AV1" s="634"/>
      <c r="AW1" s="634"/>
      <c r="AX1" s="634"/>
      <c r="AY1" s="634"/>
      <c r="AZ1" s="394"/>
      <c r="BA1" s="394"/>
      <c r="BB1" s="394"/>
      <c r="BC1" s="593" t="str">
        <f>IF('Master sheet'!$D$11="Hindi","अतिरिक्त विषय ","Extra Subject")</f>
        <v xml:space="preserve">अतिरिक्त विषय </v>
      </c>
      <c r="BD1" s="593"/>
      <c r="BE1" s="593"/>
      <c r="BF1" s="593"/>
      <c r="BG1" s="634"/>
      <c r="BH1" s="634"/>
      <c r="BI1" s="1"/>
      <c r="BJ1" s="1"/>
      <c r="BK1" s="1"/>
      <c r="BL1" s="1"/>
      <c r="BM1" s="1"/>
      <c r="CP1" s="26" t="str">
        <f>L3</f>
        <v>हिंदी</v>
      </c>
      <c r="CS1" s="26" t="str">
        <f>AN3</f>
        <v>कार्यानुभव</v>
      </c>
    </row>
    <row r="2" spans="1:97" ht="24.75" customHeight="1" thickTop="1" thickBot="1">
      <c r="A2" s="636" t="str">
        <f>IF('Master sheet'!D11="Hindi","रिजल्ट वर्कशीट","RESULT WORKSHEET")</f>
        <v>रिजल्ट वर्कशीट</v>
      </c>
      <c r="B2" s="637"/>
      <c r="C2" s="637"/>
      <c r="D2" s="637"/>
      <c r="E2" s="637"/>
      <c r="F2" s="637"/>
      <c r="G2" s="637"/>
      <c r="H2" s="428"/>
      <c r="I2" s="638" t="s">
        <v>259</v>
      </c>
      <c r="J2" s="638"/>
      <c r="K2" s="638"/>
      <c r="L2" s="429"/>
      <c r="M2" s="429"/>
      <c r="N2" s="429"/>
      <c r="O2" s="430"/>
      <c r="P2" s="645"/>
      <c r="Q2" s="645"/>
      <c r="R2" s="645"/>
      <c r="S2" s="645"/>
      <c r="T2" s="645"/>
      <c r="U2" s="645"/>
      <c r="V2" s="645"/>
      <c r="W2" s="645"/>
      <c r="X2" s="645"/>
      <c r="Y2" s="645"/>
      <c r="Z2" s="646"/>
      <c r="AA2" s="646"/>
      <c r="AB2" s="646"/>
      <c r="AC2" s="646"/>
      <c r="AD2" s="646"/>
      <c r="AE2" s="646"/>
      <c r="AF2" s="646"/>
      <c r="AG2" s="646"/>
      <c r="AH2" s="646"/>
      <c r="AI2" s="646"/>
      <c r="AJ2" s="646"/>
      <c r="AK2" s="646"/>
      <c r="AL2" s="646"/>
      <c r="AM2" s="646"/>
      <c r="AN2" s="635"/>
      <c r="AO2" s="635"/>
      <c r="AP2" s="635"/>
      <c r="AQ2" s="635"/>
      <c r="AR2" s="635"/>
      <c r="AS2" s="635"/>
      <c r="AT2" s="635"/>
      <c r="AU2" s="635"/>
      <c r="AV2" s="635"/>
      <c r="AW2" s="635"/>
      <c r="AX2" s="635"/>
      <c r="AY2" s="635"/>
      <c r="AZ2" s="395"/>
      <c r="BA2" s="395"/>
      <c r="BB2" s="395"/>
      <c r="BC2" s="594"/>
      <c r="BD2" s="594"/>
      <c r="BE2" s="594"/>
      <c r="BF2" s="594"/>
      <c r="BG2" s="635"/>
      <c r="BH2" s="635"/>
      <c r="BI2" s="1"/>
      <c r="BJ2" s="1"/>
      <c r="BK2" s="1"/>
      <c r="BL2" s="1"/>
      <c r="BM2" s="1"/>
      <c r="CP2" s="26" t="str">
        <f>S3</f>
        <v>अंग्रेजी</v>
      </c>
      <c r="CS2" s="26" t="str">
        <f>AS3</f>
        <v>कला शिक्षा</v>
      </c>
    </row>
    <row r="3" spans="1:97" s="6" customFormat="1" ht="28.5" customHeight="1" thickTop="1" thickBot="1">
      <c r="A3" s="655" t="str">
        <f>IF('Master sheet'!D11="Hindi","विद्यार्थी की सामान्य जानकारी","General Information of Students")</f>
        <v>विद्यार्थी की सामान्य जानकारी</v>
      </c>
      <c r="B3" s="656"/>
      <c r="C3" s="656"/>
      <c r="D3" s="656"/>
      <c r="E3" s="656"/>
      <c r="F3" s="656"/>
      <c r="G3" s="656"/>
      <c r="H3" s="656"/>
      <c r="I3" s="426" t="str">
        <f>IF('Master sheet'!D11="Hindi","कक्षा  :-","CLASS :- ")</f>
        <v>कक्षा  :-</v>
      </c>
      <c r="J3" s="659" t="s">
        <v>233</v>
      </c>
      <c r="K3" s="660"/>
      <c r="L3" s="599" t="str">
        <f>IF('Master sheet'!$D$11="Hindi","हिंदी","Hindi")</f>
        <v>हिंदी</v>
      </c>
      <c r="M3" s="600"/>
      <c r="N3" s="601" t="str">
        <f>UPPER('Master sheet'!H6)</f>
        <v>MANOJ KUMAR PACHORI</v>
      </c>
      <c r="O3" s="602"/>
      <c r="P3" s="603"/>
      <c r="Q3" s="603"/>
      <c r="R3" s="603"/>
      <c r="S3" s="653" t="str">
        <f>IF('Master sheet'!$D$11="Hindi","अंग्रेजी","English")</f>
        <v>अंग्रेजी</v>
      </c>
      <c r="T3" s="654"/>
      <c r="U3" s="657" t="str">
        <f>UPPER('Master sheet'!H7)</f>
        <v>SAMPAT RAJ</v>
      </c>
      <c r="V3" s="658"/>
      <c r="W3" s="658"/>
      <c r="X3" s="658"/>
      <c r="Y3" s="658"/>
      <c r="Z3" s="647" t="str">
        <f>IF('Master sheet'!$D$11="Hindi","गणित","Maths")</f>
        <v>गणित</v>
      </c>
      <c r="AA3" s="648"/>
      <c r="AB3" s="649" t="str">
        <f>UPPER('Master sheet'!H8)</f>
        <v>PRADIP SINGH</v>
      </c>
      <c r="AC3" s="650"/>
      <c r="AD3" s="650"/>
      <c r="AE3" s="650"/>
      <c r="AF3" s="650"/>
      <c r="AG3" s="651" t="str">
        <f>IF('Master sheet'!$D$11="Hindi","पर्यावरण अध्ययन","EVS")</f>
        <v>पर्यावरण अध्ययन</v>
      </c>
      <c r="AH3" s="652"/>
      <c r="AI3" s="642" t="str">
        <f>UPPER('Master sheet'!H9)</f>
        <v>PUSHPENDRA JAWRA</v>
      </c>
      <c r="AJ3" s="643"/>
      <c r="AK3" s="643"/>
      <c r="AL3" s="643"/>
      <c r="AM3" s="643"/>
      <c r="AN3" s="631" t="str">
        <f>IF('Master sheet'!$D$11="Hindi","कार्यानुभव","WORK EXP.")</f>
        <v>कार्यानुभव</v>
      </c>
      <c r="AO3" s="632"/>
      <c r="AP3" s="632"/>
      <c r="AQ3" s="632"/>
      <c r="AR3" s="633"/>
      <c r="AS3" s="631" t="str">
        <f>IF('Master sheet'!$D$11="Hindi","कला शिक्षा","ART EDU.")</f>
        <v>कला शिक्षा</v>
      </c>
      <c r="AT3" s="632"/>
      <c r="AU3" s="632"/>
      <c r="AV3" s="632"/>
      <c r="AW3" s="633"/>
      <c r="AX3" s="631" t="str">
        <f>IF('Master sheet'!$D$11="Hindi","स्वा. एवं शा. शिक्षा","HE.&amp;PH. EDU.")</f>
        <v>स्वा. एवं शा. शिक्षा</v>
      </c>
      <c r="AY3" s="632"/>
      <c r="AZ3" s="632"/>
      <c r="BA3" s="632"/>
      <c r="BB3" s="633"/>
      <c r="BC3" s="588"/>
      <c r="BD3" s="588"/>
      <c r="BE3" s="589"/>
      <c r="BF3" s="590"/>
      <c r="BG3" s="640" t="str">
        <f>IF('Master sheet'!$D$11="Hindi","उपस्थिति","Attendance")</f>
        <v>उपस्थिति</v>
      </c>
      <c r="BH3" s="641"/>
      <c r="BI3" s="1"/>
      <c r="BJ3" s="3"/>
      <c r="BK3" s="3"/>
      <c r="BL3" s="3"/>
      <c r="BM3" s="3"/>
      <c r="BZ3" s="27"/>
      <c r="CA3" s="27"/>
      <c r="CB3" s="27"/>
      <c r="CC3" s="27"/>
      <c r="CD3" s="27"/>
      <c r="CE3" s="27"/>
      <c r="CF3" s="27"/>
      <c r="CG3" s="27"/>
      <c r="CH3" s="27"/>
      <c r="CI3" s="27"/>
      <c r="CJ3" s="27"/>
      <c r="CK3" s="27"/>
      <c r="CL3" s="27"/>
      <c r="CM3" s="27"/>
      <c r="CN3" s="27"/>
      <c r="CO3" s="27"/>
      <c r="CP3" s="27" t="e">
        <f>#REF!</f>
        <v>#REF!</v>
      </c>
      <c r="CQ3" s="27"/>
      <c r="CR3" s="27"/>
      <c r="CS3" s="27" t="str">
        <f>AX3</f>
        <v>स्वा. एवं शा. शिक्षा</v>
      </c>
    </row>
    <row r="4" spans="1:97" ht="26.25" customHeight="1" thickTop="1" thickBot="1">
      <c r="A4" s="604" t="str">
        <f>IF('Master sheet'!D11="Hindi","क्र. स.","Sr. No. ")</f>
        <v>क्र. स.</v>
      </c>
      <c r="B4" s="607" t="str">
        <f>IF('Master sheet'!D11="Hindi","कक्षा","CLASS ")</f>
        <v>कक्षा</v>
      </c>
      <c r="C4" s="607" t="str">
        <f>IF('Master sheet'!D11="Hindi","सेक्शन","Section ")</f>
        <v>सेक्शन</v>
      </c>
      <c r="D4" s="607" t="str">
        <f>IF('Master sheet'!D11="Hindi","प्रवेशांक","SR. NO.")</f>
        <v>प्रवेशांक</v>
      </c>
      <c r="E4" s="607" t="str">
        <f>IF('Master sheet'!D11="Hindi","जन्म दिनांक","Date of Birth")</f>
        <v>जन्म दिनांक</v>
      </c>
      <c r="F4" s="604" t="str">
        <f>IF('Master sheet'!D11="Hindi","विद्यार्थी का नाम","Student's Name")</f>
        <v>विद्यार्थी का नाम</v>
      </c>
      <c r="G4" s="604" t="str">
        <f>IF('Master sheet'!D11="Hindi","पिता का नाम","Father's Name")</f>
        <v>पिता का नाम</v>
      </c>
      <c r="H4" s="604" t="str">
        <f>IF('Master sheet'!D11="Hindi","माता का नाम ","Mother's Name")</f>
        <v xml:space="preserve">माता का नाम </v>
      </c>
      <c r="I4" s="607" t="str">
        <f>IF('Master sheet'!D11="Hindi","कक्षा रोल न. ","Class Roll No.")</f>
        <v xml:space="preserve">कक्षा रोल न. </v>
      </c>
      <c r="J4" s="608" t="str">
        <f>IF('Master sheet'!D11="Hindi","लिंग ","Gender")</f>
        <v xml:space="preserve">लिंग </v>
      </c>
      <c r="K4" s="608" t="str">
        <f>IF('Master sheet'!D11="Hindi","वर्ग  ","Category")</f>
        <v xml:space="preserve">वर्ग  </v>
      </c>
      <c r="L4" s="612" t="str">
        <f>IF('Master sheet'!$D$11="Hindi","प्रथम परख ","First Test")</f>
        <v xml:space="preserve">प्रथम परख </v>
      </c>
      <c r="M4" s="612" t="str">
        <f>IF('Master sheet'!$D$11="Hindi","द्वितीय परख","Second Test")</f>
        <v>द्वितीय परख</v>
      </c>
      <c r="N4" s="612" t="str">
        <f>IF('Master sheet'!$D$11="Hindi","तृतीय परख","Third Test")</f>
        <v>तृतीय परख</v>
      </c>
      <c r="O4" s="610" t="str">
        <f>IF('Master sheet'!$D$11="Hindi","अर्द्धवार्षिक","Half Yearly")</f>
        <v>अर्द्धवार्षिक</v>
      </c>
      <c r="P4" s="611"/>
      <c r="Q4" s="610" t="str">
        <f>IF('Master sheet'!$D$11="Hindi","वार्षिक","Yearly")</f>
        <v>वार्षिक</v>
      </c>
      <c r="R4" s="611"/>
      <c r="S4" s="595" t="str">
        <f>IF('Master sheet'!$D$11="Hindi","प्रथम परख ","First Test")</f>
        <v xml:space="preserve">प्रथम परख </v>
      </c>
      <c r="T4" s="595" t="str">
        <f>IF('Master sheet'!$D$11="Hindi","द्वितीय परख","Second Test")</f>
        <v>द्वितीय परख</v>
      </c>
      <c r="U4" s="595" t="str">
        <f>IF('Master sheet'!$D$11="Hindi","तृतीय परख","Third Test")</f>
        <v>तृतीय परख</v>
      </c>
      <c r="V4" s="596" t="str">
        <f>IF('Master sheet'!$D$11="Hindi","अर्द्धवार्षिक","Half Yearly")</f>
        <v>अर्द्धवार्षिक</v>
      </c>
      <c r="W4" s="597"/>
      <c r="X4" s="596" t="str">
        <f>IF('Master sheet'!$D$11="Hindi","वार्षिक","Yearly")</f>
        <v>वार्षिक</v>
      </c>
      <c r="Y4" s="597"/>
      <c r="Z4" s="598" t="str">
        <f>IF('Master sheet'!$D$11="Hindi","प्रथम परख ","First Test")</f>
        <v xml:space="preserve">प्रथम परख </v>
      </c>
      <c r="AA4" s="598" t="str">
        <f>IF('Master sheet'!$D$11="Hindi","द्वितीय परख","Second Test")</f>
        <v>द्वितीय परख</v>
      </c>
      <c r="AB4" s="598" t="str">
        <f>IF('Master sheet'!$D$11="Hindi","तृतीय परख","Third Test")</f>
        <v>तृतीय परख</v>
      </c>
      <c r="AC4" s="628" t="str">
        <f>IF('Master sheet'!$D$11="Hindi","अर्द्धवार्षिक","Half Yearly")</f>
        <v>अर्द्धवार्षिक</v>
      </c>
      <c r="AD4" s="629"/>
      <c r="AE4" s="628" t="str">
        <f>IF('Master sheet'!$D$11="Hindi","वार्षिक","Yearly")</f>
        <v>वार्षिक</v>
      </c>
      <c r="AF4" s="629"/>
      <c r="AG4" s="627" t="str">
        <f>IF('Master sheet'!$D$11="Hindi","प्रथम परख ","First Test")</f>
        <v xml:space="preserve">प्रथम परख </v>
      </c>
      <c r="AH4" s="627" t="str">
        <f>IF('Master sheet'!$D$11="Hindi","द्वितीय परख","Second Test")</f>
        <v>द्वितीय परख</v>
      </c>
      <c r="AI4" s="627" t="str">
        <f>IF('Master sheet'!$D$11="Hindi","तृतीय परख","Third Test")</f>
        <v>तृतीय परख</v>
      </c>
      <c r="AJ4" s="625" t="str">
        <f>IF('Master sheet'!$D$11="Hindi","अर्द्धवार्षिक","Half Yearly")</f>
        <v>अर्द्धवार्षिक</v>
      </c>
      <c r="AK4" s="626"/>
      <c r="AL4" s="625" t="str">
        <f>IF('Master sheet'!$D$11="Hindi","वार्षिक","Yearly")</f>
        <v>वार्षिक</v>
      </c>
      <c r="AM4" s="626"/>
      <c r="AN4" s="591" t="s">
        <v>127</v>
      </c>
      <c r="AO4" s="630"/>
      <c r="AP4" s="630"/>
      <c r="AQ4" s="630"/>
      <c r="AR4" s="592"/>
      <c r="AS4" s="591" t="s">
        <v>128</v>
      </c>
      <c r="AT4" s="630"/>
      <c r="AU4" s="630"/>
      <c r="AV4" s="630"/>
      <c r="AW4" s="592"/>
      <c r="AX4" s="591" t="s">
        <v>129</v>
      </c>
      <c r="AY4" s="630"/>
      <c r="AZ4" s="630"/>
      <c r="BA4" s="630"/>
      <c r="BB4" s="592"/>
      <c r="BC4" s="591"/>
      <c r="BD4" s="592"/>
      <c r="BE4" s="591"/>
      <c r="BF4" s="592"/>
      <c r="BG4" s="622" t="str">
        <f>IF('Master sheet'!$D$11="Hindi","कुल कार्य दिवस","Total Meeting")</f>
        <v>कुल कार्य दिवस</v>
      </c>
      <c r="BH4" s="622" t="str">
        <f>IF('Master sheet'!$D$11="Hindi","कुल उपस्थिति","Total Attendance")</f>
        <v>कुल उपस्थिति</v>
      </c>
      <c r="BI4" s="1"/>
      <c r="BJ4" s="1"/>
      <c r="BK4" s="1"/>
      <c r="BL4" s="1"/>
      <c r="BM4" s="1"/>
      <c r="BY4" s="26"/>
      <c r="CP4" s="26" t="str">
        <f>Z3</f>
        <v>गणित</v>
      </c>
    </row>
    <row r="5" spans="1:97" ht="99.75" customHeight="1" thickTop="1" thickBot="1">
      <c r="A5" s="605"/>
      <c r="B5" s="608"/>
      <c r="C5" s="608"/>
      <c r="D5" s="608"/>
      <c r="E5" s="608"/>
      <c r="F5" s="605"/>
      <c r="G5" s="605"/>
      <c r="H5" s="605"/>
      <c r="I5" s="608"/>
      <c r="J5" s="608"/>
      <c r="K5" s="608"/>
      <c r="L5" s="612"/>
      <c r="M5" s="612"/>
      <c r="N5" s="612"/>
      <c r="O5" s="296" t="str">
        <f>IF('Master sheet'!$D$11="Hindi","लिखित","Written")</f>
        <v>लिखित</v>
      </c>
      <c r="P5" s="296" t="str">
        <f>IF('Master sheet'!$D$11="Hindi","मौखिक","Oral")</f>
        <v>मौखिक</v>
      </c>
      <c r="Q5" s="296" t="str">
        <f>IF('Master sheet'!$D$11="Hindi","लिखित","Written")</f>
        <v>लिखित</v>
      </c>
      <c r="R5" s="296" t="str">
        <f>IF('Master sheet'!$D$11="Hindi","मौखिक","Oral")</f>
        <v>मौखिक</v>
      </c>
      <c r="S5" s="595"/>
      <c r="T5" s="595"/>
      <c r="U5" s="595"/>
      <c r="V5" s="297" t="str">
        <f>IF('Master sheet'!$D$11="Hindi","लिखित","Written")</f>
        <v>लिखित</v>
      </c>
      <c r="W5" s="297" t="str">
        <f>IF('Master sheet'!$D$11="Hindi","मौखिक","Oral")</f>
        <v>मौखिक</v>
      </c>
      <c r="X5" s="297" t="str">
        <f>IF('Master sheet'!$D$11="Hindi","लिखित","Written")</f>
        <v>लिखित</v>
      </c>
      <c r="Y5" s="297" t="str">
        <f>IF('Master sheet'!$D$11="Hindi","मौखिक","Oral")</f>
        <v>मौखिक</v>
      </c>
      <c r="Z5" s="598"/>
      <c r="AA5" s="598"/>
      <c r="AB5" s="598"/>
      <c r="AC5" s="298" t="str">
        <f>IF('Master sheet'!$D$11="Hindi","लिखित","Written")</f>
        <v>लिखित</v>
      </c>
      <c r="AD5" s="298" t="str">
        <f>IF('Master sheet'!$D$11="Hindi","मौखिक","Oral")</f>
        <v>मौखिक</v>
      </c>
      <c r="AE5" s="298" t="str">
        <f>IF('Master sheet'!$D$11="Hindi","लिखित","Written")</f>
        <v>लिखित</v>
      </c>
      <c r="AF5" s="298" t="str">
        <f>IF('Master sheet'!$D$11="Hindi","मौखिक","Oral")</f>
        <v>मौखिक</v>
      </c>
      <c r="AG5" s="627"/>
      <c r="AH5" s="627"/>
      <c r="AI5" s="627"/>
      <c r="AJ5" s="299" t="str">
        <f>IF('Master sheet'!$D$11="Hindi","लिखित","Written")</f>
        <v>लिखित</v>
      </c>
      <c r="AK5" s="299" t="str">
        <f>IF('Master sheet'!$D$11="Hindi","मौखिक","Oral")</f>
        <v>मौखिक</v>
      </c>
      <c r="AL5" s="299" t="str">
        <f>IF('Master sheet'!$D$11="Hindi","लिखित","Written")</f>
        <v>लिखित</v>
      </c>
      <c r="AM5" s="299" t="str">
        <f>IF('Master sheet'!$D$11="Hindi","मौखिक","Oral")</f>
        <v>मौखिक</v>
      </c>
      <c r="AN5" s="300" t="str">
        <f>IF('Master sheet'!$D$11="Hindi","प्रथम मूल्यांकन","1st Assessment")</f>
        <v>प्रथम मूल्यांकन</v>
      </c>
      <c r="AO5" s="300" t="str">
        <f>IF('Master sheet'!$D$11="Hindi","द्वितीय मूल्यांकन","2nd Assessment")</f>
        <v>द्वितीय मूल्यांकन</v>
      </c>
      <c r="AP5" s="300" t="str">
        <f>IF('Master sheet'!$D$11="Hindi","तृतीय मूल्यांकन","3rd Assessment")</f>
        <v>तृतीय मूल्यांकन</v>
      </c>
      <c r="AQ5" s="300" t="str">
        <f>IF('Master sheet'!$D$11="Hindi","चतुर्थ मूल्यांकन","4th Assessment")</f>
        <v>चतुर्थ मूल्यांकन</v>
      </c>
      <c r="AR5" s="300" t="str">
        <f>IF('Master sheet'!$D$11="Hindi","पंचम मूल्यांकन","5th Assessment")</f>
        <v>पंचम मूल्यांकन</v>
      </c>
      <c r="AS5" s="300" t="str">
        <f>IF('Master sheet'!$D$11="Hindi","प्रथम मूल्यांकन","1st Assessment")</f>
        <v>प्रथम मूल्यांकन</v>
      </c>
      <c r="AT5" s="300" t="str">
        <f>IF('Master sheet'!$D$11="Hindi","द्वितीय मूल्यांकन","2nd Assessment")</f>
        <v>द्वितीय मूल्यांकन</v>
      </c>
      <c r="AU5" s="300" t="str">
        <f>IF('Master sheet'!$D$11="Hindi","तृतीय मूल्यांकन","3rd Assessment")</f>
        <v>तृतीय मूल्यांकन</v>
      </c>
      <c r="AV5" s="300" t="str">
        <f>IF('Master sheet'!$D$11="Hindi","चतुर्थ मूल्यांकन","4th Assessment")</f>
        <v>चतुर्थ मूल्यांकन</v>
      </c>
      <c r="AW5" s="300" t="str">
        <f>IF('Master sheet'!$D$11="Hindi","पंचम मूल्यांकन","5th Assessment")</f>
        <v>पंचम मूल्यांकन</v>
      </c>
      <c r="AX5" s="300" t="str">
        <f>IF('Master sheet'!$D$11="Hindi","प्रथम मूल्यांकन","1st Assessment")</f>
        <v>प्रथम मूल्यांकन</v>
      </c>
      <c r="AY5" s="300" t="str">
        <f>IF('Master sheet'!$D$11="Hindi","द्वितीय मूल्यांकन","2nd Assessment")</f>
        <v>द्वितीय मूल्यांकन</v>
      </c>
      <c r="AZ5" s="300" t="str">
        <f>IF('Master sheet'!$D$11="Hindi","तृतीय मूल्यांकन","3rd Assessment")</f>
        <v>तृतीय मूल्यांकन</v>
      </c>
      <c r="BA5" s="300" t="str">
        <f>IF('Master sheet'!$D$11="Hindi","चतुर्थ मूल्यांकन","4th Assessment")</f>
        <v>चतुर्थ मूल्यांकन</v>
      </c>
      <c r="BB5" s="300" t="str">
        <f>IF('Master sheet'!$D$11="Hindi","पंचम मूल्यांकन","5th Assessment")</f>
        <v>पंचम मूल्यांकन</v>
      </c>
      <c r="BC5" s="300" t="str">
        <f>IF('Master sheet'!$D$11="Hindi","अर्द्धवार्षिक","Half Yearly")</f>
        <v>अर्द्धवार्षिक</v>
      </c>
      <c r="BD5" s="300" t="str">
        <f>IF('Master sheet'!$D$11="Hindi","वार्षिक","Yearly")</f>
        <v>वार्षिक</v>
      </c>
      <c r="BE5" s="300" t="str">
        <f>IF('Master sheet'!$D$11="Hindi","अर्द्धवार्षिक","Half Yearly")</f>
        <v>अर्द्धवार्षिक</v>
      </c>
      <c r="BF5" s="300" t="str">
        <f>IF('Master sheet'!$D$11="Hindi","वार्षिक","Yearly")</f>
        <v>वार्षिक</v>
      </c>
      <c r="BG5" s="622"/>
      <c r="BH5" s="622"/>
      <c r="BI5" s="1"/>
      <c r="BJ5" s="1"/>
      <c r="BK5" s="1"/>
      <c r="BL5" s="1"/>
      <c r="BM5" s="1"/>
      <c r="BY5" s="26"/>
      <c r="CA5" s="26">
        <f>IF(AND(L6="",M6="",N6="",P6=""),"",SUM(L6,M6,N6,O6,P6))</f>
        <v>100</v>
      </c>
      <c r="CB5" s="26">
        <v>20</v>
      </c>
      <c r="CC5" s="26">
        <f>IF(AND(S6="",T6="",U6="",W6=""),"",SUM(S6,T6,U6,V6,W6))</f>
        <v>50</v>
      </c>
      <c r="CD5" s="26">
        <v>20</v>
      </c>
      <c r="CE5" s="26" t="e">
        <f>IF(AND(#REF!="",#REF!="",#REF!="",#REF!=""),"",SUM(#REF!,#REF!,#REF!,#REF!,#REF!))</f>
        <v>#REF!</v>
      </c>
      <c r="CF5" s="26">
        <v>20</v>
      </c>
      <c r="CG5" s="26">
        <f>IF(AND(Z6="",AA6="",AB6="",AD6=""),"",SUM(Z6,AA6,AB6,AC6,AD6))</f>
        <v>100</v>
      </c>
      <c r="CH5" s="26">
        <v>20</v>
      </c>
      <c r="CI5" s="26">
        <f>IF(AND(AG6="",AH6="",AI6="",AK6=""),"",SUM(AG6,AH6,AI6,AJ6,AK6))</f>
        <v>100</v>
      </c>
      <c r="CJ5" s="26">
        <v>20</v>
      </c>
      <c r="CK5" s="26" t="e">
        <f>IF(AND(#REF!="",#REF!="",#REF!="",#REF!=""),"",SUM(#REF!,#REF!,#REF!,#REF!,#REF!))</f>
        <v>#REF!</v>
      </c>
      <c r="CL5" s="26">
        <v>20</v>
      </c>
      <c r="CP5" s="26" t="str">
        <f>AG3</f>
        <v>पर्यावरण अध्ययन</v>
      </c>
    </row>
    <row r="6" spans="1:97" ht="21" customHeight="1" thickTop="1" thickBot="1">
      <c r="A6" s="606"/>
      <c r="B6" s="609"/>
      <c r="C6" s="609"/>
      <c r="D6" s="609"/>
      <c r="E6" s="609"/>
      <c r="F6" s="606"/>
      <c r="G6" s="606"/>
      <c r="H6" s="606"/>
      <c r="I6" s="609"/>
      <c r="J6" s="609"/>
      <c r="K6" s="609"/>
      <c r="L6" s="8">
        <v>10</v>
      </c>
      <c r="M6" s="8">
        <v>10</v>
      </c>
      <c r="N6" s="8">
        <v>10</v>
      </c>
      <c r="O6" s="8">
        <v>50</v>
      </c>
      <c r="P6" s="8">
        <v>20</v>
      </c>
      <c r="Q6" s="8">
        <v>60</v>
      </c>
      <c r="R6" s="8">
        <v>40</v>
      </c>
      <c r="S6" s="8">
        <v>5</v>
      </c>
      <c r="T6" s="8">
        <v>5</v>
      </c>
      <c r="U6" s="8">
        <v>5</v>
      </c>
      <c r="V6" s="8">
        <v>25</v>
      </c>
      <c r="W6" s="8">
        <v>10</v>
      </c>
      <c r="X6" s="8">
        <v>30</v>
      </c>
      <c r="Y6" s="8">
        <v>20</v>
      </c>
      <c r="Z6" s="8">
        <v>10</v>
      </c>
      <c r="AA6" s="8">
        <v>10</v>
      </c>
      <c r="AB6" s="8">
        <v>10</v>
      </c>
      <c r="AC6" s="8">
        <v>50</v>
      </c>
      <c r="AD6" s="8">
        <v>20</v>
      </c>
      <c r="AE6" s="8">
        <v>60</v>
      </c>
      <c r="AF6" s="8">
        <v>40</v>
      </c>
      <c r="AG6" s="8">
        <v>10</v>
      </c>
      <c r="AH6" s="8">
        <v>10</v>
      </c>
      <c r="AI6" s="8">
        <v>10</v>
      </c>
      <c r="AJ6" s="8">
        <v>50</v>
      </c>
      <c r="AK6" s="8">
        <v>20</v>
      </c>
      <c r="AL6" s="8">
        <v>60</v>
      </c>
      <c r="AM6" s="8">
        <v>40</v>
      </c>
      <c r="AN6" s="8">
        <v>20</v>
      </c>
      <c r="AO6" s="8">
        <v>20</v>
      </c>
      <c r="AP6" s="8">
        <v>20</v>
      </c>
      <c r="AQ6" s="8">
        <v>20</v>
      </c>
      <c r="AR6" s="8">
        <v>20</v>
      </c>
      <c r="AS6" s="8">
        <v>20</v>
      </c>
      <c r="AT6" s="8">
        <v>20</v>
      </c>
      <c r="AU6" s="8">
        <v>20</v>
      </c>
      <c r="AV6" s="8">
        <v>20</v>
      </c>
      <c r="AW6" s="8">
        <v>20</v>
      </c>
      <c r="AX6" s="8">
        <v>20</v>
      </c>
      <c r="AY6" s="8">
        <v>20</v>
      </c>
      <c r="AZ6" s="8">
        <v>20</v>
      </c>
      <c r="BA6" s="8">
        <v>20</v>
      </c>
      <c r="BB6" s="8">
        <v>20</v>
      </c>
      <c r="BC6" s="8">
        <v>50</v>
      </c>
      <c r="BD6" s="8">
        <v>50</v>
      </c>
      <c r="BE6" s="8">
        <v>50</v>
      </c>
      <c r="BF6" s="8">
        <v>50</v>
      </c>
      <c r="BG6" s="77">
        <v>220</v>
      </c>
      <c r="BH6" s="8"/>
      <c r="BI6" s="1"/>
      <c r="BJ6" s="615" t="s">
        <v>32</v>
      </c>
      <c r="BK6" s="616"/>
      <c r="BL6" s="616"/>
      <c r="BM6" s="1"/>
      <c r="BY6" s="26"/>
      <c r="CA6" s="26">
        <v>1</v>
      </c>
      <c r="CB6" s="26">
        <v>1</v>
      </c>
      <c r="CC6" s="26">
        <v>2</v>
      </c>
      <c r="CD6" s="26">
        <v>2</v>
      </c>
      <c r="CE6" s="26">
        <v>3</v>
      </c>
      <c r="CF6" s="26">
        <v>3</v>
      </c>
      <c r="CG6" s="26">
        <v>4</v>
      </c>
      <c r="CH6" s="26">
        <v>4</v>
      </c>
      <c r="CI6" s="26">
        <v>5</v>
      </c>
      <c r="CJ6" s="26">
        <v>5</v>
      </c>
      <c r="CK6" s="26">
        <v>6</v>
      </c>
      <c r="CL6" s="26">
        <v>6</v>
      </c>
      <c r="CP6" s="26" t="e">
        <f>#REF!</f>
        <v>#REF!</v>
      </c>
    </row>
    <row r="7" spans="1:97" ht="21.95" customHeight="1">
      <c r="A7" s="266">
        <v>1</v>
      </c>
      <c r="B7" s="267">
        <v>3</v>
      </c>
      <c r="C7" s="268" t="s">
        <v>6</v>
      </c>
      <c r="D7" s="269">
        <v>936</v>
      </c>
      <c r="E7" s="270" t="s">
        <v>59</v>
      </c>
      <c r="F7" s="271" t="s">
        <v>150</v>
      </c>
      <c r="G7" s="271" t="s">
        <v>151</v>
      </c>
      <c r="H7" s="272" t="s">
        <v>152</v>
      </c>
      <c r="I7" s="273">
        <v>301</v>
      </c>
      <c r="J7" s="274" t="s">
        <v>7</v>
      </c>
      <c r="K7" s="275" t="s">
        <v>8</v>
      </c>
      <c r="L7" s="9">
        <v>9</v>
      </c>
      <c r="M7" s="10">
        <v>9</v>
      </c>
      <c r="N7" s="10">
        <v>8</v>
      </c>
      <c r="O7" s="10">
        <v>5</v>
      </c>
      <c r="P7" s="38">
        <v>10</v>
      </c>
      <c r="Q7" s="42">
        <v>52</v>
      </c>
      <c r="R7" s="10">
        <v>25</v>
      </c>
      <c r="S7" s="14">
        <v>4</v>
      </c>
      <c r="T7" s="15">
        <v>3</v>
      </c>
      <c r="U7" s="10">
        <v>4</v>
      </c>
      <c r="V7" s="10">
        <v>21</v>
      </c>
      <c r="W7" s="44">
        <v>10</v>
      </c>
      <c r="X7" s="42">
        <v>25</v>
      </c>
      <c r="Y7" s="10">
        <v>28</v>
      </c>
      <c r="Z7" s="9">
        <v>9</v>
      </c>
      <c r="AA7" s="10">
        <v>6</v>
      </c>
      <c r="AB7" s="10">
        <v>9</v>
      </c>
      <c r="AC7" s="10">
        <v>26</v>
      </c>
      <c r="AD7" s="38">
        <v>10</v>
      </c>
      <c r="AE7" s="42">
        <v>55</v>
      </c>
      <c r="AF7" s="10">
        <v>21</v>
      </c>
      <c r="AG7" s="9">
        <v>9</v>
      </c>
      <c r="AH7" s="10">
        <v>7</v>
      </c>
      <c r="AI7" s="10">
        <v>7</v>
      </c>
      <c r="AJ7" s="10">
        <v>26</v>
      </c>
      <c r="AK7" s="38">
        <v>15</v>
      </c>
      <c r="AL7" s="42">
        <v>45</v>
      </c>
      <c r="AM7" s="10">
        <v>26</v>
      </c>
      <c r="AN7" s="9">
        <v>18</v>
      </c>
      <c r="AO7" s="10">
        <v>16</v>
      </c>
      <c r="AP7" s="10">
        <v>14</v>
      </c>
      <c r="AQ7" s="10">
        <v>18</v>
      </c>
      <c r="AR7" s="10">
        <v>13</v>
      </c>
      <c r="AS7" s="9">
        <v>11</v>
      </c>
      <c r="AT7" s="10">
        <v>20</v>
      </c>
      <c r="AU7" s="10">
        <v>15</v>
      </c>
      <c r="AV7" s="10">
        <v>14</v>
      </c>
      <c r="AW7" s="10">
        <v>20</v>
      </c>
      <c r="AX7" s="9">
        <v>20</v>
      </c>
      <c r="AY7" s="10">
        <v>19</v>
      </c>
      <c r="AZ7" s="10">
        <v>14</v>
      </c>
      <c r="BA7" s="10">
        <v>12</v>
      </c>
      <c r="BB7" s="10">
        <v>15</v>
      </c>
      <c r="BC7" s="10">
        <v>45</v>
      </c>
      <c r="BD7" s="10">
        <v>44</v>
      </c>
      <c r="BE7" s="10">
        <v>41</v>
      </c>
      <c r="BF7" s="10">
        <v>42</v>
      </c>
      <c r="BG7" s="9">
        <v>220</v>
      </c>
      <c r="BH7" s="78">
        <v>170</v>
      </c>
      <c r="BI7" s="1"/>
      <c r="BJ7" s="1"/>
      <c r="BK7" s="1"/>
      <c r="BL7" s="1"/>
      <c r="BM7" s="3"/>
      <c r="BY7" s="26"/>
      <c r="BZ7" s="26">
        <f>IF(I7="","",I7)</f>
        <v>301</v>
      </c>
      <c r="CA7" s="32">
        <f>IF(AND(L7="",M7="",N7="",P7=""),"",SUM(L7,M7,N7,O7,P7))</f>
        <v>41</v>
      </c>
      <c r="CB7" s="32">
        <f>IFERROR(IF(CA7="","",ROUNDUP(CA7*20%,0)),"")</f>
        <v>9</v>
      </c>
      <c r="CC7" s="26">
        <f>IF(AND(S7="",T7="",U7="",W7=""),"",SUM(S7,T7,U7,V7,W7))</f>
        <v>42</v>
      </c>
      <c r="CD7" s="32">
        <f>IFERROR(IF(CC7="","",ROUNDUP(CC7*20%,0)),"")</f>
        <v>9</v>
      </c>
      <c r="CE7" s="26" t="e">
        <f>IF(AND(#REF!="",#REF!="",#REF!="",#REF!=""),"",SUM(#REF!,#REF!,#REF!,#REF!,#REF!))</f>
        <v>#REF!</v>
      </c>
      <c r="CF7" s="32" t="str">
        <f>IFERROR(IF(CE7="","",ROUNDUP(CE7*20%,0)),"")</f>
        <v/>
      </c>
      <c r="CG7" s="26">
        <f>IF(AND(Z7="",AA7="",AB7="",AD7=""),"",SUM(Z7,AA7,AB7,AC7,AD7))</f>
        <v>60</v>
      </c>
      <c r="CH7" s="32">
        <f>IFERROR(IF(CG7="","",ROUNDUP(CG7*20%,0)),"")</f>
        <v>12</v>
      </c>
      <c r="CI7" s="26">
        <f>IF(AND(AG7="",AH7="",AI7="",AK7=""),"",SUM(AG7,AH7,AI7,AJ7,AK7))</f>
        <v>64</v>
      </c>
      <c r="CJ7" s="32">
        <f>IFERROR(IF(CI7="","",ROUNDUP(CI7*20%,0)),"")</f>
        <v>13</v>
      </c>
      <c r="CK7" s="26" t="e">
        <f>IF(AND(#REF!="",#REF!="",#REF!="",#REF!=""),"",SUM(#REF!,#REF!,#REF!,#REF!,#REF!))</f>
        <v>#REF!</v>
      </c>
      <c r="CL7" s="32" t="str">
        <f>IFERROR(IF(CK7="","",ROUNDUP(CK7*20%,0)),"")</f>
        <v/>
      </c>
      <c r="CM7" s="32"/>
      <c r="CN7" s="32"/>
    </row>
    <row r="8" spans="1:97" ht="21.95" customHeight="1">
      <c r="A8" s="276">
        <v>2</v>
      </c>
      <c r="B8" s="277">
        <v>3</v>
      </c>
      <c r="C8" s="278" t="s">
        <v>6</v>
      </c>
      <c r="D8" s="279">
        <v>944</v>
      </c>
      <c r="E8" s="280">
        <v>42005</v>
      </c>
      <c r="F8" s="281" t="s">
        <v>153</v>
      </c>
      <c r="G8" s="281" t="s">
        <v>154</v>
      </c>
      <c r="H8" s="282" t="s">
        <v>15</v>
      </c>
      <c r="I8" s="283">
        <v>302</v>
      </c>
      <c r="J8" s="284" t="s">
        <v>9</v>
      </c>
      <c r="K8" s="285" t="s">
        <v>8</v>
      </c>
      <c r="L8" s="11">
        <v>9</v>
      </c>
      <c r="M8" s="7">
        <v>9</v>
      </c>
      <c r="N8" s="7">
        <v>8</v>
      </c>
      <c r="O8" s="7">
        <v>4</v>
      </c>
      <c r="P8" s="39">
        <v>11</v>
      </c>
      <c r="Q8" s="43">
        <v>56</v>
      </c>
      <c r="R8" s="7">
        <v>26</v>
      </c>
      <c r="S8" s="16">
        <v>5</v>
      </c>
      <c r="T8" s="17">
        <v>3</v>
      </c>
      <c r="U8" s="7">
        <v>5</v>
      </c>
      <c r="V8" s="7">
        <v>22</v>
      </c>
      <c r="W8" s="45">
        <v>9</v>
      </c>
      <c r="X8" s="43">
        <v>21</v>
      </c>
      <c r="Y8" s="7">
        <v>29</v>
      </c>
      <c r="Z8" s="11">
        <v>9</v>
      </c>
      <c r="AA8" s="7">
        <v>6</v>
      </c>
      <c r="AB8" s="7">
        <v>7</v>
      </c>
      <c r="AC8" s="7">
        <v>28</v>
      </c>
      <c r="AD8" s="39">
        <v>11</v>
      </c>
      <c r="AE8" s="43">
        <v>31</v>
      </c>
      <c r="AF8" s="7">
        <v>25</v>
      </c>
      <c r="AG8" s="11">
        <v>9</v>
      </c>
      <c r="AH8" s="7">
        <v>7</v>
      </c>
      <c r="AI8" s="7">
        <v>5</v>
      </c>
      <c r="AJ8" s="7">
        <v>28</v>
      </c>
      <c r="AK8" s="39">
        <v>13</v>
      </c>
      <c r="AL8" s="43">
        <v>55</v>
      </c>
      <c r="AM8" s="7">
        <v>25</v>
      </c>
      <c r="AN8" s="11">
        <v>18</v>
      </c>
      <c r="AO8" s="7">
        <v>15</v>
      </c>
      <c r="AP8" s="7">
        <v>14</v>
      </c>
      <c r="AQ8" s="7">
        <v>14</v>
      </c>
      <c r="AR8" s="7">
        <v>15</v>
      </c>
      <c r="AS8" s="11">
        <v>11</v>
      </c>
      <c r="AT8" s="7">
        <v>20</v>
      </c>
      <c r="AU8" s="7">
        <v>15</v>
      </c>
      <c r="AV8" s="7">
        <v>14</v>
      </c>
      <c r="AW8" s="7">
        <v>19</v>
      </c>
      <c r="AX8" s="11">
        <v>20</v>
      </c>
      <c r="AY8" s="7">
        <v>19</v>
      </c>
      <c r="AZ8" s="7">
        <v>14</v>
      </c>
      <c r="BA8" s="7">
        <v>12</v>
      </c>
      <c r="BB8" s="7">
        <v>15</v>
      </c>
      <c r="BC8" s="7">
        <v>42</v>
      </c>
      <c r="BD8" s="7">
        <v>40</v>
      </c>
      <c r="BE8" s="7">
        <v>45</v>
      </c>
      <c r="BF8" s="7">
        <v>46</v>
      </c>
      <c r="BG8" s="11">
        <v>220</v>
      </c>
      <c r="BH8" s="79">
        <v>168</v>
      </c>
      <c r="BI8" s="1"/>
      <c r="BJ8" s="617" t="s">
        <v>39</v>
      </c>
      <c r="BK8" s="617"/>
      <c r="BL8" s="617"/>
      <c r="BM8" s="1"/>
      <c r="BY8" s="26"/>
      <c r="BZ8" s="26">
        <f t="shared" ref="BZ8:BZ71" si="0">IF(I8="","",I8)</f>
        <v>302</v>
      </c>
      <c r="CA8" s="32">
        <f t="shared" ref="CA8:CA71" si="1">IF(AND(L8="",M8="",N8="",P8=""),"",SUM(L8,M8,N8,O8,P8))</f>
        <v>41</v>
      </c>
      <c r="CB8" s="32">
        <f t="shared" ref="CB8:CB71" si="2">IFERROR(IF(CA8="","",ROUNDUP(CA8*20%,0)),"")</f>
        <v>9</v>
      </c>
      <c r="CC8" s="26">
        <f t="shared" ref="CC8:CC71" si="3">IF(AND(S8="",T8="",U8="",W8=""),"",SUM(S8,T8,U8,V8,W8))</f>
        <v>44</v>
      </c>
      <c r="CD8" s="32">
        <f t="shared" ref="CD8:CD71" si="4">IFERROR(IF(CC8="","",ROUNDUP(CC8*20%,0)),"")</f>
        <v>9</v>
      </c>
      <c r="CE8" s="26" t="e">
        <f>IF(AND(#REF!="",#REF!="",#REF!="",#REF!=""),"",SUM(#REF!,#REF!,#REF!,#REF!,#REF!))</f>
        <v>#REF!</v>
      </c>
      <c r="CF8" s="32" t="str">
        <f t="shared" ref="CF8:CF71" si="5">IFERROR(IF(CE8="","",ROUNDUP(CE8*20%,0)),"")</f>
        <v/>
      </c>
      <c r="CG8" s="26">
        <f t="shared" ref="CG8:CG71" si="6">IF(AND(Z8="",AA8="",AB8="",AD8=""),"",SUM(Z8,AA8,AB8,AC8,AD8))</f>
        <v>61</v>
      </c>
      <c r="CH8" s="32">
        <f t="shared" ref="CH8:CH71" si="7">IFERROR(IF(CG8="","",ROUNDUP(CG8*20%,0)),"")</f>
        <v>13</v>
      </c>
      <c r="CI8" s="26">
        <f t="shared" ref="CI8:CI71" si="8">IF(AND(AG8="",AH8="",AI8="",AK8=""),"",SUM(AG8,AH8,AI8,AJ8,AK8))</f>
        <v>62</v>
      </c>
      <c r="CJ8" s="32">
        <f t="shared" ref="CJ8:CJ71" si="9">IFERROR(IF(CI8="","",ROUNDUP(CI8*20%,0)),"")</f>
        <v>13</v>
      </c>
      <c r="CK8" s="26" t="e">
        <f>IF(AND(#REF!="",#REF!="",#REF!="",#REF!=""),"",SUM(#REF!,#REF!,#REF!,#REF!,#REF!))</f>
        <v>#REF!</v>
      </c>
      <c r="CL8" s="32" t="str">
        <f t="shared" ref="CL8:CL71" si="10">IFERROR(IF(CK8="","",ROUNDUP(CK8*20%,0)),"")</f>
        <v/>
      </c>
      <c r="CM8" s="32"/>
      <c r="CN8" s="32"/>
    </row>
    <row r="9" spans="1:97" ht="21.95" customHeight="1">
      <c r="A9" s="276">
        <v>3</v>
      </c>
      <c r="B9" s="277">
        <v>3</v>
      </c>
      <c r="C9" s="278" t="s">
        <v>6</v>
      </c>
      <c r="D9" s="279">
        <v>934</v>
      </c>
      <c r="E9" s="280">
        <v>42348</v>
      </c>
      <c r="F9" s="281" t="s">
        <v>155</v>
      </c>
      <c r="G9" s="281" t="s">
        <v>156</v>
      </c>
      <c r="H9" s="282" t="s">
        <v>157</v>
      </c>
      <c r="I9" s="283">
        <v>303</v>
      </c>
      <c r="J9" s="284" t="s">
        <v>9</v>
      </c>
      <c r="K9" s="285" t="s">
        <v>8</v>
      </c>
      <c r="L9" s="11">
        <v>9</v>
      </c>
      <c r="M9" s="7">
        <v>9</v>
      </c>
      <c r="N9" s="7">
        <v>8</v>
      </c>
      <c r="O9" s="7">
        <v>45</v>
      </c>
      <c r="P9" s="39">
        <v>18</v>
      </c>
      <c r="Q9" s="43">
        <v>54</v>
      </c>
      <c r="R9" s="7">
        <v>24</v>
      </c>
      <c r="S9" s="16">
        <v>5</v>
      </c>
      <c r="T9" s="17">
        <v>2</v>
      </c>
      <c r="U9" s="17">
        <v>5</v>
      </c>
      <c r="V9" s="7">
        <v>23</v>
      </c>
      <c r="W9" s="45">
        <v>9</v>
      </c>
      <c r="X9" s="43">
        <v>23</v>
      </c>
      <c r="Y9" s="7">
        <v>25</v>
      </c>
      <c r="Z9" s="11">
        <v>9</v>
      </c>
      <c r="AA9" s="7">
        <v>8</v>
      </c>
      <c r="AB9" s="7">
        <v>8</v>
      </c>
      <c r="AC9" s="7">
        <v>27</v>
      </c>
      <c r="AD9" s="39">
        <v>12</v>
      </c>
      <c r="AE9" s="43">
        <v>44</v>
      </c>
      <c r="AF9" s="7">
        <v>15</v>
      </c>
      <c r="AG9" s="11">
        <v>9</v>
      </c>
      <c r="AH9" s="7">
        <v>7</v>
      </c>
      <c r="AI9" s="7">
        <v>9</v>
      </c>
      <c r="AJ9" s="7">
        <v>27</v>
      </c>
      <c r="AK9" s="39">
        <v>18</v>
      </c>
      <c r="AL9" s="43">
        <v>45</v>
      </c>
      <c r="AM9" s="7">
        <v>16</v>
      </c>
      <c r="AN9" s="11">
        <v>17</v>
      </c>
      <c r="AO9" s="7">
        <v>18</v>
      </c>
      <c r="AP9" s="7">
        <v>14</v>
      </c>
      <c r="AQ9" s="7">
        <v>18</v>
      </c>
      <c r="AR9" s="7">
        <v>14</v>
      </c>
      <c r="AS9" s="11">
        <v>11</v>
      </c>
      <c r="AT9" s="7">
        <v>20</v>
      </c>
      <c r="AU9" s="7">
        <v>15</v>
      </c>
      <c r="AV9" s="7">
        <v>14</v>
      </c>
      <c r="AW9" s="7">
        <v>18</v>
      </c>
      <c r="AX9" s="11">
        <v>20</v>
      </c>
      <c r="AY9" s="7">
        <v>19</v>
      </c>
      <c r="AZ9" s="7">
        <v>14</v>
      </c>
      <c r="BA9" s="7">
        <v>10</v>
      </c>
      <c r="BB9" s="7">
        <v>14</v>
      </c>
      <c r="BC9" s="7"/>
      <c r="BD9" s="7"/>
      <c r="BE9" s="7"/>
      <c r="BF9" s="7"/>
      <c r="BG9" s="11">
        <v>210</v>
      </c>
      <c r="BH9" s="79">
        <v>160</v>
      </c>
      <c r="BI9" s="1"/>
      <c r="BJ9" s="1"/>
      <c r="BK9" s="1"/>
      <c r="BL9" s="1"/>
      <c r="BM9" s="1"/>
      <c r="BY9" s="26"/>
      <c r="BZ9" s="26">
        <f t="shared" si="0"/>
        <v>303</v>
      </c>
      <c r="CA9" s="32">
        <f t="shared" si="1"/>
        <v>89</v>
      </c>
      <c r="CB9" s="32">
        <f t="shared" si="2"/>
        <v>18</v>
      </c>
      <c r="CC9" s="26">
        <f t="shared" si="3"/>
        <v>44</v>
      </c>
      <c r="CD9" s="32">
        <f t="shared" si="4"/>
        <v>9</v>
      </c>
      <c r="CE9" s="26" t="e">
        <f>IF(AND(#REF!="",#REF!="",#REF!="",#REF!=""),"",SUM(#REF!,#REF!,#REF!,#REF!,#REF!))</f>
        <v>#REF!</v>
      </c>
      <c r="CF9" s="32" t="str">
        <f t="shared" si="5"/>
        <v/>
      </c>
      <c r="CG9" s="26">
        <f t="shared" si="6"/>
        <v>64</v>
      </c>
      <c r="CH9" s="32">
        <f t="shared" si="7"/>
        <v>13</v>
      </c>
      <c r="CI9" s="26">
        <f t="shared" si="8"/>
        <v>70</v>
      </c>
      <c r="CJ9" s="32">
        <f t="shared" si="9"/>
        <v>14</v>
      </c>
      <c r="CK9" s="26" t="e">
        <f>IF(AND(#REF!="",#REF!="",#REF!="",#REF!=""),"",SUM(#REF!,#REF!,#REF!,#REF!,#REF!))</f>
        <v>#REF!</v>
      </c>
      <c r="CL9" s="32" t="str">
        <f t="shared" si="10"/>
        <v/>
      </c>
      <c r="CM9" s="32"/>
      <c r="CN9" s="32"/>
    </row>
    <row r="10" spans="1:97" ht="21.95" customHeight="1">
      <c r="A10" s="276">
        <v>4</v>
      </c>
      <c r="B10" s="277">
        <v>3</v>
      </c>
      <c r="C10" s="278" t="s">
        <v>6</v>
      </c>
      <c r="D10" s="279">
        <v>926</v>
      </c>
      <c r="E10" s="280">
        <v>42491</v>
      </c>
      <c r="F10" s="281" t="s">
        <v>158</v>
      </c>
      <c r="G10" s="281" t="s">
        <v>159</v>
      </c>
      <c r="H10" s="282" t="s">
        <v>20</v>
      </c>
      <c r="I10" s="283">
        <v>304</v>
      </c>
      <c r="J10" s="284" t="s">
        <v>9</v>
      </c>
      <c r="K10" s="285" t="s">
        <v>8</v>
      </c>
      <c r="L10" s="11">
        <v>9</v>
      </c>
      <c r="M10" s="7">
        <v>3</v>
      </c>
      <c r="N10" s="7">
        <v>8</v>
      </c>
      <c r="O10" s="7">
        <v>47</v>
      </c>
      <c r="P10" s="39">
        <v>17</v>
      </c>
      <c r="Q10" s="43">
        <v>51</v>
      </c>
      <c r="R10" s="7">
        <v>21</v>
      </c>
      <c r="S10" s="16">
        <v>5</v>
      </c>
      <c r="T10" s="17" t="s">
        <v>4</v>
      </c>
      <c r="U10" s="17">
        <v>4</v>
      </c>
      <c r="V10" s="7">
        <v>24</v>
      </c>
      <c r="W10" s="45">
        <v>9</v>
      </c>
      <c r="X10" s="43">
        <v>25</v>
      </c>
      <c r="Y10" s="7">
        <v>13</v>
      </c>
      <c r="Z10" s="11">
        <v>9</v>
      </c>
      <c r="AA10" s="7">
        <v>8</v>
      </c>
      <c r="AB10" s="7">
        <v>8</v>
      </c>
      <c r="AC10" s="7">
        <v>29</v>
      </c>
      <c r="AD10" s="39">
        <v>10</v>
      </c>
      <c r="AE10" s="43">
        <v>48</v>
      </c>
      <c r="AF10" s="7">
        <v>15</v>
      </c>
      <c r="AG10" s="11">
        <v>9</v>
      </c>
      <c r="AH10" s="7">
        <v>7</v>
      </c>
      <c r="AI10" s="7">
        <v>8</v>
      </c>
      <c r="AJ10" s="7">
        <v>35</v>
      </c>
      <c r="AK10" s="39">
        <v>14</v>
      </c>
      <c r="AL10" s="43">
        <v>48</v>
      </c>
      <c r="AM10" s="7">
        <v>16</v>
      </c>
      <c r="AN10" s="11">
        <v>18</v>
      </c>
      <c r="AO10" s="7">
        <v>17</v>
      </c>
      <c r="AP10" s="7">
        <v>15</v>
      </c>
      <c r="AQ10" s="7">
        <v>19</v>
      </c>
      <c r="AR10" s="7">
        <v>16</v>
      </c>
      <c r="AS10" s="11">
        <v>11</v>
      </c>
      <c r="AT10" s="7">
        <v>20</v>
      </c>
      <c r="AU10" s="7">
        <v>15</v>
      </c>
      <c r="AV10" s="7">
        <v>14</v>
      </c>
      <c r="AW10" s="7">
        <v>17</v>
      </c>
      <c r="AX10" s="11">
        <v>20</v>
      </c>
      <c r="AY10" s="7">
        <v>19</v>
      </c>
      <c r="AZ10" s="7">
        <v>14</v>
      </c>
      <c r="BA10" s="7">
        <v>10</v>
      </c>
      <c r="BB10" s="7">
        <v>15</v>
      </c>
      <c r="BC10" s="7"/>
      <c r="BD10" s="7"/>
      <c r="BE10" s="7"/>
      <c r="BF10" s="7"/>
      <c r="BG10" s="11">
        <v>220</v>
      </c>
      <c r="BH10" s="79">
        <v>188</v>
      </c>
      <c r="BI10" s="1"/>
      <c r="BJ10" s="623" t="s">
        <v>0</v>
      </c>
      <c r="BK10" s="624"/>
      <c r="BL10" s="624"/>
      <c r="BM10" s="1"/>
      <c r="BY10" s="26"/>
      <c r="BZ10" s="26">
        <f t="shared" si="0"/>
        <v>304</v>
      </c>
      <c r="CA10" s="32">
        <f t="shared" si="1"/>
        <v>84</v>
      </c>
      <c r="CB10" s="32">
        <f t="shared" si="2"/>
        <v>17</v>
      </c>
      <c r="CC10" s="26">
        <f t="shared" si="3"/>
        <v>42</v>
      </c>
      <c r="CD10" s="32">
        <f t="shared" si="4"/>
        <v>9</v>
      </c>
      <c r="CE10" s="26" t="e">
        <f>IF(AND(#REF!="",#REF!="",#REF!="",#REF!=""),"",SUM(#REF!,#REF!,#REF!,#REF!,#REF!))</f>
        <v>#REF!</v>
      </c>
      <c r="CF10" s="32" t="str">
        <f t="shared" si="5"/>
        <v/>
      </c>
      <c r="CG10" s="26">
        <f t="shared" si="6"/>
        <v>64</v>
      </c>
      <c r="CH10" s="32">
        <f t="shared" si="7"/>
        <v>13</v>
      </c>
      <c r="CI10" s="26">
        <f t="shared" si="8"/>
        <v>73</v>
      </c>
      <c r="CJ10" s="32">
        <f t="shared" si="9"/>
        <v>15</v>
      </c>
      <c r="CK10" s="26" t="e">
        <f>IF(AND(#REF!="",#REF!="",#REF!="",#REF!=""),"",SUM(#REF!,#REF!,#REF!,#REF!,#REF!))</f>
        <v>#REF!</v>
      </c>
      <c r="CL10" s="32" t="str">
        <f t="shared" si="10"/>
        <v/>
      </c>
      <c r="CM10" s="32"/>
      <c r="CN10" s="32"/>
    </row>
    <row r="11" spans="1:97" ht="21.95" customHeight="1">
      <c r="A11" s="276">
        <v>5</v>
      </c>
      <c r="B11" s="277">
        <v>3</v>
      </c>
      <c r="C11" s="278" t="s">
        <v>6</v>
      </c>
      <c r="D11" s="279">
        <v>951</v>
      </c>
      <c r="E11" s="280" t="s">
        <v>60</v>
      </c>
      <c r="F11" s="281" t="s">
        <v>160</v>
      </c>
      <c r="G11" s="281" t="s">
        <v>29</v>
      </c>
      <c r="H11" s="282" t="s">
        <v>22</v>
      </c>
      <c r="I11" s="283">
        <v>305</v>
      </c>
      <c r="J11" s="284" t="s">
        <v>9</v>
      </c>
      <c r="K11" s="285" t="s">
        <v>8</v>
      </c>
      <c r="L11" s="11">
        <v>9</v>
      </c>
      <c r="M11" s="7">
        <v>4</v>
      </c>
      <c r="N11" s="7" t="s">
        <v>3</v>
      </c>
      <c r="O11" s="7">
        <v>41</v>
      </c>
      <c r="P11" s="39">
        <v>19</v>
      </c>
      <c r="Q11" s="43">
        <v>56</v>
      </c>
      <c r="R11" s="7">
        <v>23</v>
      </c>
      <c r="S11" s="16">
        <v>5</v>
      </c>
      <c r="T11" s="17">
        <v>3</v>
      </c>
      <c r="U11" s="17">
        <v>4</v>
      </c>
      <c r="V11" s="7">
        <v>25</v>
      </c>
      <c r="W11" s="45">
        <v>8</v>
      </c>
      <c r="X11" s="43">
        <v>24</v>
      </c>
      <c r="Y11" s="7">
        <v>13</v>
      </c>
      <c r="Z11" s="11">
        <v>9</v>
      </c>
      <c r="AA11" s="7">
        <v>8</v>
      </c>
      <c r="AB11" s="7">
        <v>9</v>
      </c>
      <c r="AC11" s="7">
        <v>30</v>
      </c>
      <c r="AD11" s="39">
        <v>8</v>
      </c>
      <c r="AE11" s="43">
        <v>47</v>
      </c>
      <c r="AF11" s="7">
        <v>15</v>
      </c>
      <c r="AG11" s="11">
        <v>9</v>
      </c>
      <c r="AH11" s="7">
        <v>7</v>
      </c>
      <c r="AI11" s="7">
        <v>5</v>
      </c>
      <c r="AJ11" s="7">
        <v>36</v>
      </c>
      <c r="AK11" s="39">
        <v>20</v>
      </c>
      <c r="AL11" s="43">
        <v>48</v>
      </c>
      <c r="AM11" s="7">
        <v>16</v>
      </c>
      <c r="AN11" s="11">
        <v>19</v>
      </c>
      <c r="AO11" s="7">
        <v>14</v>
      </c>
      <c r="AP11" s="7">
        <v>16</v>
      </c>
      <c r="AQ11" s="7">
        <v>14</v>
      </c>
      <c r="AR11" s="7">
        <v>17</v>
      </c>
      <c r="AS11" s="11">
        <v>11</v>
      </c>
      <c r="AT11" s="7">
        <v>20</v>
      </c>
      <c r="AU11" s="7">
        <v>15</v>
      </c>
      <c r="AV11" s="7">
        <v>14</v>
      </c>
      <c r="AW11" s="7">
        <v>16</v>
      </c>
      <c r="AX11" s="11">
        <v>20</v>
      </c>
      <c r="AY11" s="7">
        <v>19</v>
      </c>
      <c r="AZ11" s="7">
        <v>15</v>
      </c>
      <c r="BA11" s="7">
        <v>10</v>
      </c>
      <c r="BB11" s="7">
        <v>15</v>
      </c>
      <c r="BC11" s="7"/>
      <c r="BD11" s="7"/>
      <c r="BE11" s="7"/>
      <c r="BF11" s="7"/>
      <c r="BG11" s="11">
        <v>220</v>
      </c>
      <c r="BH11" s="79">
        <v>188</v>
      </c>
      <c r="BI11" s="1"/>
      <c r="BJ11" s="623"/>
      <c r="BK11" s="624"/>
      <c r="BL11" s="624"/>
      <c r="BM11" s="1"/>
      <c r="BY11" s="26"/>
      <c r="BZ11" s="26">
        <f t="shared" si="0"/>
        <v>305</v>
      </c>
      <c r="CA11" s="32">
        <f t="shared" si="1"/>
        <v>73</v>
      </c>
      <c r="CB11" s="32">
        <f t="shared" si="2"/>
        <v>15</v>
      </c>
      <c r="CC11" s="26">
        <f t="shared" si="3"/>
        <v>45</v>
      </c>
      <c r="CD11" s="32">
        <f t="shared" si="4"/>
        <v>9</v>
      </c>
      <c r="CE11" s="26" t="e">
        <f>IF(AND(#REF!="",#REF!="",#REF!="",#REF!=""),"",SUM(#REF!,#REF!,#REF!,#REF!,#REF!))</f>
        <v>#REF!</v>
      </c>
      <c r="CF11" s="32" t="str">
        <f t="shared" si="5"/>
        <v/>
      </c>
      <c r="CG11" s="26">
        <f t="shared" si="6"/>
        <v>64</v>
      </c>
      <c r="CH11" s="32">
        <f t="shared" si="7"/>
        <v>13</v>
      </c>
      <c r="CI11" s="26">
        <f t="shared" si="8"/>
        <v>77</v>
      </c>
      <c r="CJ11" s="32">
        <f t="shared" si="9"/>
        <v>16</v>
      </c>
      <c r="CK11" s="26" t="e">
        <f>IF(AND(#REF!="",#REF!="",#REF!="",#REF!=""),"",SUM(#REF!,#REF!,#REF!,#REF!,#REF!))</f>
        <v>#REF!</v>
      </c>
      <c r="CL11" s="32" t="str">
        <f t="shared" si="10"/>
        <v/>
      </c>
      <c r="CM11" s="32"/>
      <c r="CN11" s="32"/>
    </row>
    <row r="12" spans="1:97" ht="21.95" customHeight="1">
      <c r="A12" s="276">
        <v>6</v>
      </c>
      <c r="B12" s="277">
        <v>3</v>
      </c>
      <c r="C12" s="278" t="s">
        <v>6</v>
      </c>
      <c r="D12" s="279">
        <v>939</v>
      </c>
      <c r="E12" s="280" t="s">
        <v>61</v>
      </c>
      <c r="F12" s="281" t="s">
        <v>161</v>
      </c>
      <c r="G12" s="281" t="s">
        <v>162</v>
      </c>
      <c r="H12" s="282" t="s">
        <v>163</v>
      </c>
      <c r="I12" s="283">
        <v>306</v>
      </c>
      <c r="J12" s="284" t="s">
        <v>7</v>
      </c>
      <c r="K12" s="285" t="s">
        <v>8</v>
      </c>
      <c r="L12" s="11">
        <v>9</v>
      </c>
      <c r="M12" s="7">
        <v>5</v>
      </c>
      <c r="N12" s="7">
        <v>8</v>
      </c>
      <c r="O12" s="7">
        <v>38</v>
      </c>
      <c r="P12" s="39">
        <v>18</v>
      </c>
      <c r="Q12" s="43">
        <v>58</v>
      </c>
      <c r="R12" s="7">
        <v>21</v>
      </c>
      <c r="S12" s="16">
        <v>5</v>
      </c>
      <c r="T12" s="17">
        <v>3</v>
      </c>
      <c r="U12" s="17">
        <v>4</v>
      </c>
      <c r="V12" s="7">
        <v>10</v>
      </c>
      <c r="W12" s="45">
        <v>7</v>
      </c>
      <c r="X12" s="43">
        <v>26</v>
      </c>
      <c r="Y12" s="7">
        <v>12</v>
      </c>
      <c r="Z12" s="11">
        <v>9</v>
      </c>
      <c r="AA12" s="7">
        <v>8</v>
      </c>
      <c r="AB12" s="7">
        <v>7</v>
      </c>
      <c r="AC12" s="7">
        <v>35</v>
      </c>
      <c r="AD12" s="39">
        <v>9</v>
      </c>
      <c r="AE12" s="43">
        <v>48</v>
      </c>
      <c r="AF12" s="7">
        <v>15</v>
      </c>
      <c r="AG12" s="11">
        <v>9</v>
      </c>
      <c r="AH12" s="7">
        <v>7</v>
      </c>
      <c r="AI12" s="7">
        <v>7</v>
      </c>
      <c r="AJ12" s="7">
        <v>39</v>
      </c>
      <c r="AK12" s="39">
        <v>11</v>
      </c>
      <c r="AL12" s="43">
        <v>47</v>
      </c>
      <c r="AM12" s="7">
        <v>16</v>
      </c>
      <c r="AN12" s="11">
        <v>17</v>
      </c>
      <c r="AO12" s="7">
        <v>15</v>
      </c>
      <c r="AP12" s="7">
        <v>14</v>
      </c>
      <c r="AQ12" s="7">
        <v>14</v>
      </c>
      <c r="AR12" s="7">
        <v>18</v>
      </c>
      <c r="AS12" s="11">
        <v>12</v>
      </c>
      <c r="AT12" s="7">
        <v>20</v>
      </c>
      <c r="AU12" s="7">
        <v>15</v>
      </c>
      <c r="AV12" s="7">
        <v>14</v>
      </c>
      <c r="AW12" s="7">
        <v>14</v>
      </c>
      <c r="AX12" s="11">
        <v>20</v>
      </c>
      <c r="AY12" s="7">
        <v>19</v>
      </c>
      <c r="AZ12" s="7">
        <v>16</v>
      </c>
      <c r="BA12" s="7">
        <v>10</v>
      </c>
      <c r="BB12" s="7">
        <v>15</v>
      </c>
      <c r="BC12" s="7"/>
      <c r="BD12" s="7"/>
      <c r="BE12" s="7"/>
      <c r="BF12" s="7"/>
      <c r="BG12" s="11">
        <v>220</v>
      </c>
      <c r="BH12" s="79">
        <v>180</v>
      </c>
      <c r="BI12" s="1"/>
      <c r="BJ12" s="620" t="s">
        <v>1</v>
      </c>
      <c r="BK12" s="621"/>
      <c r="BL12" s="621"/>
      <c r="BM12" s="1"/>
      <c r="BY12" s="26"/>
      <c r="BZ12" s="26">
        <f t="shared" si="0"/>
        <v>306</v>
      </c>
      <c r="CA12" s="32">
        <f t="shared" si="1"/>
        <v>78</v>
      </c>
      <c r="CB12" s="32">
        <f t="shared" si="2"/>
        <v>16</v>
      </c>
      <c r="CC12" s="26">
        <f t="shared" si="3"/>
        <v>29</v>
      </c>
      <c r="CD12" s="32">
        <f t="shared" si="4"/>
        <v>6</v>
      </c>
      <c r="CE12" s="26" t="e">
        <f>IF(AND(#REF!="",#REF!="",#REF!="",#REF!=""),"",SUM(#REF!,#REF!,#REF!,#REF!,#REF!))</f>
        <v>#REF!</v>
      </c>
      <c r="CF12" s="32" t="str">
        <f t="shared" si="5"/>
        <v/>
      </c>
      <c r="CG12" s="26">
        <f t="shared" si="6"/>
        <v>68</v>
      </c>
      <c r="CH12" s="32">
        <f t="shared" si="7"/>
        <v>14</v>
      </c>
      <c r="CI12" s="26">
        <f t="shared" si="8"/>
        <v>73</v>
      </c>
      <c r="CJ12" s="32">
        <f t="shared" si="9"/>
        <v>15</v>
      </c>
      <c r="CK12" s="26" t="e">
        <f>IF(AND(#REF!="",#REF!="",#REF!="",#REF!=""),"",SUM(#REF!,#REF!,#REF!,#REF!,#REF!))</f>
        <v>#REF!</v>
      </c>
      <c r="CL12" s="32" t="str">
        <f t="shared" si="10"/>
        <v/>
      </c>
      <c r="CM12" s="32"/>
      <c r="CN12" s="32"/>
    </row>
    <row r="13" spans="1:97" ht="21.95" customHeight="1">
      <c r="A13" s="276">
        <v>7</v>
      </c>
      <c r="B13" s="277">
        <v>3</v>
      </c>
      <c r="C13" s="278" t="s">
        <v>6</v>
      </c>
      <c r="D13" s="279">
        <v>942</v>
      </c>
      <c r="E13" s="280" t="s">
        <v>62</v>
      </c>
      <c r="F13" s="281" t="s">
        <v>164</v>
      </c>
      <c r="G13" s="281" t="s">
        <v>19</v>
      </c>
      <c r="H13" s="282" t="s">
        <v>165</v>
      </c>
      <c r="I13" s="283">
        <v>307</v>
      </c>
      <c r="J13" s="284" t="s">
        <v>9</v>
      </c>
      <c r="K13" s="285" t="s">
        <v>8</v>
      </c>
      <c r="L13" s="11">
        <v>9</v>
      </c>
      <c r="M13" s="7">
        <v>6</v>
      </c>
      <c r="N13" s="7">
        <v>8</v>
      </c>
      <c r="O13" s="7">
        <v>45</v>
      </c>
      <c r="P13" s="39">
        <v>19</v>
      </c>
      <c r="Q13" s="43">
        <v>59</v>
      </c>
      <c r="R13" s="7">
        <v>25</v>
      </c>
      <c r="S13" s="16">
        <v>5</v>
      </c>
      <c r="T13" s="17">
        <v>3</v>
      </c>
      <c r="U13" s="17">
        <v>4</v>
      </c>
      <c r="V13" s="7">
        <v>20</v>
      </c>
      <c r="W13" s="45">
        <v>7</v>
      </c>
      <c r="X13" s="43">
        <v>21</v>
      </c>
      <c r="Y13" s="7">
        <v>10</v>
      </c>
      <c r="Z13" s="11">
        <v>9</v>
      </c>
      <c r="AA13" s="7">
        <v>6</v>
      </c>
      <c r="AB13" s="7">
        <v>9</v>
      </c>
      <c r="AC13" s="7">
        <v>36</v>
      </c>
      <c r="AD13" s="39">
        <v>10</v>
      </c>
      <c r="AE13" s="43">
        <v>47</v>
      </c>
      <c r="AF13" s="7">
        <v>19</v>
      </c>
      <c r="AG13" s="11">
        <v>9</v>
      </c>
      <c r="AH13" s="7">
        <v>7</v>
      </c>
      <c r="AI13" s="7">
        <v>8</v>
      </c>
      <c r="AJ13" s="7">
        <v>38</v>
      </c>
      <c r="AK13" s="39">
        <v>11</v>
      </c>
      <c r="AL13" s="43">
        <v>48</v>
      </c>
      <c r="AM13" s="7">
        <v>26</v>
      </c>
      <c r="AN13" s="11">
        <v>18</v>
      </c>
      <c r="AO13" s="7">
        <v>16</v>
      </c>
      <c r="AP13" s="7">
        <v>16</v>
      </c>
      <c r="AQ13" s="7">
        <v>14</v>
      </c>
      <c r="AR13" s="7">
        <v>19</v>
      </c>
      <c r="AS13" s="11">
        <v>13</v>
      </c>
      <c r="AT13" s="7">
        <v>20</v>
      </c>
      <c r="AU13" s="7">
        <v>15</v>
      </c>
      <c r="AV13" s="7">
        <v>14</v>
      </c>
      <c r="AW13" s="7">
        <v>13</v>
      </c>
      <c r="AX13" s="11">
        <v>20</v>
      </c>
      <c r="AY13" s="7">
        <v>19</v>
      </c>
      <c r="AZ13" s="7">
        <v>17</v>
      </c>
      <c r="BA13" s="7">
        <v>10</v>
      </c>
      <c r="BB13" s="7">
        <v>15</v>
      </c>
      <c r="BC13" s="7"/>
      <c r="BD13" s="7"/>
      <c r="BE13" s="7"/>
      <c r="BF13" s="7"/>
      <c r="BG13" s="11">
        <v>220</v>
      </c>
      <c r="BH13" s="79">
        <v>180</v>
      </c>
      <c r="BI13" s="1"/>
      <c r="BJ13" s="620"/>
      <c r="BK13" s="621"/>
      <c r="BL13" s="621"/>
      <c r="BM13" s="1"/>
      <c r="BY13" s="26"/>
      <c r="BZ13" s="26">
        <f t="shared" si="0"/>
        <v>307</v>
      </c>
      <c r="CA13" s="32">
        <f t="shared" si="1"/>
        <v>87</v>
      </c>
      <c r="CB13" s="32">
        <f t="shared" si="2"/>
        <v>18</v>
      </c>
      <c r="CC13" s="26">
        <f t="shared" si="3"/>
        <v>39</v>
      </c>
      <c r="CD13" s="32">
        <f t="shared" si="4"/>
        <v>8</v>
      </c>
      <c r="CE13" s="26" t="e">
        <f>IF(AND(#REF!="",#REF!="",#REF!="",#REF!=""),"",SUM(#REF!,#REF!,#REF!,#REF!,#REF!))</f>
        <v>#REF!</v>
      </c>
      <c r="CF13" s="32" t="str">
        <f t="shared" si="5"/>
        <v/>
      </c>
      <c r="CG13" s="26">
        <f t="shared" si="6"/>
        <v>70</v>
      </c>
      <c r="CH13" s="32">
        <f t="shared" si="7"/>
        <v>14</v>
      </c>
      <c r="CI13" s="26">
        <f t="shared" si="8"/>
        <v>73</v>
      </c>
      <c r="CJ13" s="32">
        <f t="shared" si="9"/>
        <v>15</v>
      </c>
      <c r="CK13" s="26" t="e">
        <f>IF(AND(#REF!="",#REF!="",#REF!="",#REF!=""),"",SUM(#REF!,#REF!,#REF!,#REF!,#REF!))</f>
        <v>#REF!</v>
      </c>
      <c r="CL13" s="32" t="str">
        <f t="shared" si="10"/>
        <v/>
      </c>
      <c r="CM13" s="32"/>
      <c r="CN13" s="32"/>
    </row>
    <row r="14" spans="1:97" ht="21.95" customHeight="1">
      <c r="A14" s="276">
        <v>8</v>
      </c>
      <c r="B14" s="277">
        <v>3</v>
      </c>
      <c r="C14" s="278" t="s">
        <v>6</v>
      </c>
      <c r="D14" s="279">
        <v>925</v>
      </c>
      <c r="E14" s="280" t="s">
        <v>63</v>
      </c>
      <c r="F14" s="281" t="s">
        <v>166</v>
      </c>
      <c r="G14" s="281" t="s">
        <v>167</v>
      </c>
      <c r="H14" s="282" t="s">
        <v>28</v>
      </c>
      <c r="I14" s="283">
        <v>308</v>
      </c>
      <c r="J14" s="284" t="s">
        <v>7</v>
      </c>
      <c r="K14" s="285" t="s">
        <v>8</v>
      </c>
      <c r="L14" s="11">
        <v>9</v>
      </c>
      <c r="M14" s="7">
        <v>7</v>
      </c>
      <c r="N14" s="7">
        <v>8</v>
      </c>
      <c r="O14" s="7">
        <v>46</v>
      </c>
      <c r="P14" s="39">
        <v>18</v>
      </c>
      <c r="Q14" s="43">
        <v>50</v>
      </c>
      <c r="R14" s="7">
        <v>24</v>
      </c>
      <c r="S14" s="16">
        <v>5</v>
      </c>
      <c r="T14" s="17">
        <v>3</v>
      </c>
      <c r="U14" s="17">
        <v>4</v>
      </c>
      <c r="V14" s="7">
        <v>23</v>
      </c>
      <c r="W14" s="45">
        <v>8</v>
      </c>
      <c r="X14" s="43">
        <v>25</v>
      </c>
      <c r="Y14" s="7">
        <v>15</v>
      </c>
      <c r="Z14" s="11">
        <v>9</v>
      </c>
      <c r="AA14" s="7">
        <v>6</v>
      </c>
      <c r="AB14" s="7">
        <v>7</v>
      </c>
      <c r="AC14" s="7">
        <v>34</v>
      </c>
      <c r="AD14" s="39">
        <v>11</v>
      </c>
      <c r="AE14" s="43">
        <v>46</v>
      </c>
      <c r="AF14" s="7">
        <v>15</v>
      </c>
      <c r="AG14" s="11">
        <v>9</v>
      </c>
      <c r="AH14" s="7">
        <v>7</v>
      </c>
      <c r="AI14" s="7">
        <v>9</v>
      </c>
      <c r="AJ14" s="7">
        <v>37</v>
      </c>
      <c r="AK14" s="39">
        <v>14</v>
      </c>
      <c r="AL14" s="43">
        <v>49</v>
      </c>
      <c r="AM14" s="7">
        <v>24</v>
      </c>
      <c r="AN14" s="11">
        <v>19</v>
      </c>
      <c r="AO14" s="7">
        <v>14</v>
      </c>
      <c r="AP14" s="7">
        <v>16</v>
      </c>
      <c r="AQ14" s="7">
        <v>14</v>
      </c>
      <c r="AR14" s="7">
        <v>17</v>
      </c>
      <c r="AS14" s="11">
        <v>13</v>
      </c>
      <c r="AT14" s="7">
        <v>20</v>
      </c>
      <c r="AU14" s="7">
        <v>15</v>
      </c>
      <c r="AV14" s="7">
        <v>14</v>
      </c>
      <c r="AW14" s="7">
        <v>12</v>
      </c>
      <c r="AX14" s="11">
        <v>20</v>
      </c>
      <c r="AY14" s="7">
        <v>19</v>
      </c>
      <c r="AZ14" s="7">
        <v>18</v>
      </c>
      <c r="BA14" s="7">
        <v>10</v>
      </c>
      <c r="BB14" s="7">
        <v>15</v>
      </c>
      <c r="BC14" s="7"/>
      <c r="BD14" s="7"/>
      <c r="BE14" s="7"/>
      <c r="BF14" s="7"/>
      <c r="BG14" s="11">
        <v>220</v>
      </c>
      <c r="BH14" s="79">
        <v>160</v>
      </c>
      <c r="BI14" s="1"/>
      <c r="BJ14" s="618" t="s">
        <v>5</v>
      </c>
      <c r="BK14" s="619"/>
      <c r="BL14" s="619"/>
      <c r="BM14" s="1"/>
      <c r="BY14" s="26"/>
      <c r="BZ14" s="26">
        <f t="shared" si="0"/>
        <v>308</v>
      </c>
      <c r="CA14" s="32">
        <f t="shared" si="1"/>
        <v>88</v>
      </c>
      <c r="CB14" s="32">
        <f t="shared" si="2"/>
        <v>18</v>
      </c>
      <c r="CC14" s="26">
        <f t="shared" si="3"/>
        <v>43</v>
      </c>
      <c r="CD14" s="32">
        <f t="shared" si="4"/>
        <v>9</v>
      </c>
      <c r="CE14" s="26" t="e">
        <f>IF(AND(#REF!="",#REF!="",#REF!="",#REF!=""),"",SUM(#REF!,#REF!,#REF!,#REF!,#REF!))</f>
        <v>#REF!</v>
      </c>
      <c r="CF14" s="32" t="str">
        <f t="shared" si="5"/>
        <v/>
      </c>
      <c r="CG14" s="26">
        <f t="shared" si="6"/>
        <v>67</v>
      </c>
      <c r="CH14" s="32">
        <f t="shared" si="7"/>
        <v>14</v>
      </c>
      <c r="CI14" s="26">
        <f t="shared" si="8"/>
        <v>76</v>
      </c>
      <c r="CJ14" s="32">
        <f t="shared" si="9"/>
        <v>16</v>
      </c>
      <c r="CK14" s="26" t="e">
        <f>IF(AND(#REF!="",#REF!="",#REF!="",#REF!=""),"",SUM(#REF!,#REF!,#REF!,#REF!,#REF!))</f>
        <v>#REF!</v>
      </c>
      <c r="CL14" s="32" t="str">
        <f t="shared" si="10"/>
        <v/>
      </c>
      <c r="CM14" s="32"/>
      <c r="CN14" s="32"/>
    </row>
    <row r="15" spans="1:97" ht="21.95" customHeight="1">
      <c r="A15" s="276">
        <v>9</v>
      </c>
      <c r="B15" s="277">
        <v>3</v>
      </c>
      <c r="C15" s="278" t="s">
        <v>6</v>
      </c>
      <c r="D15" s="279">
        <v>952</v>
      </c>
      <c r="E15" s="280">
        <v>42047</v>
      </c>
      <c r="F15" s="281" t="s">
        <v>168</v>
      </c>
      <c r="G15" s="281" t="s">
        <v>169</v>
      </c>
      <c r="H15" s="282" t="s">
        <v>170</v>
      </c>
      <c r="I15" s="283">
        <v>309</v>
      </c>
      <c r="J15" s="284" t="s">
        <v>9</v>
      </c>
      <c r="K15" s="285" t="s">
        <v>10</v>
      </c>
      <c r="L15" s="11">
        <v>9</v>
      </c>
      <c r="M15" s="7">
        <v>8</v>
      </c>
      <c r="N15" s="7">
        <v>8</v>
      </c>
      <c r="O15" s="7">
        <v>47</v>
      </c>
      <c r="P15" s="39">
        <v>19</v>
      </c>
      <c r="Q15" s="43">
        <v>52</v>
      </c>
      <c r="R15" s="7">
        <v>21</v>
      </c>
      <c r="S15" s="16">
        <v>5</v>
      </c>
      <c r="T15" s="17">
        <v>3</v>
      </c>
      <c r="U15" s="17">
        <v>4</v>
      </c>
      <c r="V15" s="7">
        <v>21</v>
      </c>
      <c r="W15" s="45">
        <v>9</v>
      </c>
      <c r="X15" s="43">
        <v>26</v>
      </c>
      <c r="Y15" s="7">
        <v>14</v>
      </c>
      <c r="Z15" s="11">
        <v>9</v>
      </c>
      <c r="AA15" s="7">
        <v>6</v>
      </c>
      <c r="AB15" s="7">
        <v>8</v>
      </c>
      <c r="AC15" s="7">
        <v>31</v>
      </c>
      <c r="AD15" s="39">
        <v>9</v>
      </c>
      <c r="AE15" s="43">
        <v>45</v>
      </c>
      <c r="AF15" s="7">
        <v>25</v>
      </c>
      <c r="AG15" s="11">
        <v>9</v>
      </c>
      <c r="AH15" s="7">
        <v>7</v>
      </c>
      <c r="AI15" s="7">
        <v>4</v>
      </c>
      <c r="AJ15" s="7">
        <v>41</v>
      </c>
      <c r="AK15" s="39">
        <v>15</v>
      </c>
      <c r="AL15" s="43">
        <v>47</v>
      </c>
      <c r="AM15" s="7">
        <v>25</v>
      </c>
      <c r="AN15" s="11">
        <v>17</v>
      </c>
      <c r="AO15" s="7">
        <v>15</v>
      </c>
      <c r="AP15" s="7">
        <v>16</v>
      </c>
      <c r="AQ15" s="7">
        <v>14</v>
      </c>
      <c r="AR15" s="7">
        <v>17</v>
      </c>
      <c r="AS15" s="11">
        <v>14</v>
      </c>
      <c r="AT15" s="7">
        <v>20</v>
      </c>
      <c r="AU15" s="7">
        <v>15</v>
      </c>
      <c r="AV15" s="7">
        <v>14</v>
      </c>
      <c r="AW15" s="7">
        <v>11</v>
      </c>
      <c r="AX15" s="11">
        <v>20</v>
      </c>
      <c r="AY15" s="7">
        <v>19</v>
      </c>
      <c r="AZ15" s="7">
        <v>19</v>
      </c>
      <c r="BA15" s="7">
        <v>10</v>
      </c>
      <c r="BB15" s="7">
        <v>15</v>
      </c>
      <c r="BC15" s="7"/>
      <c r="BD15" s="7"/>
      <c r="BE15" s="7"/>
      <c r="BF15" s="7"/>
      <c r="BG15" s="11">
        <v>220</v>
      </c>
      <c r="BH15" s="79">
        <v>156</v>
      </c>
      <c r="BI15" s="1"/>
      <c r="BJ15" s="618"/>
      <c r="BK15" s="619"/>
      <c r="BL15" s="619"/>
      <c r="BM15" s="1"/>
      <c r="BY15" s="26"/>
      <c r="BZ15" s="26">
        <f t="shared" si="0"/>
        <v>309</v>
      </c>
      <c r="CA15" s="32">
        <f t="shared" si="1"/>
        <v>91</v>
      </c>
      <c r="CB15" s="32">
        <f t="shared" si="2"/>
        <v>19</v>
      </c>
      <c r="CC15" s="26">
        <f t="shared" si="3"/>
        <v>42</v>
      </c>
      <c r="CD15" s="32">
        <f t="shared" si="4"/>
        <v>9</v>
      </c>
      <c r="CE15" s="26" t="e">
        <f>IF(AND(#REF!="",#REF!="",#REF!="",#REF!=""),"",SUM(#REF!,#REF!,#REF!,#REF!,#REF!))</f>
        <v>#REF!</v>
      </c>
      <c r="CF15" s="32" t="str">
        <f t="shared" si="5"/>
        <v/>
      </c>
      <c r="CG15" s="26">
        <f t="shared" si="6"/>
        <v>63</v>
      </c>
      <c r="CH15" s="32">
        <f t="shared" si="7"/>
        <v>13</v>
      </c>
      <c r="CI15" s="26">
        <f t="shared" si="8"/>
        <v>76</v>
      </c>
      <c r="CJ15" s="32">
        <f t="shared" si="9"/>
        <v>16</v>
      </c>
      <c r="CK15" s="26" t="e">
        <f>IF(AND(#REF!="",#REF!="",#REF!="",#REF!=""),"",SUM(#REF!,#REF!,#REF!,#REF!,#REF!))</f>
        <v>#REF!</v>
      </c>
      <c r="CL15" s="32" t="str">
        <f t="shared" si="10"/>
        <v/>
      </c>
      <c r="CM15" s="32"/>
      <c r="CN15" s="32"/>
    </row>
    <row r="16" spans="1:97" ht="21.95" customHeight="1">
      <c r="A16" s="276">
        <v>10</v>
      </c>
      <c r="B16" s="277">
        <v>3</v>
      </c>
      <c r="C16" s="278" t="s">
        <v>6</v>
      </c>
      <c r="D16" s="279">
        <v>931</v>
      </c>
      <c r="E16" s="280" t="s">
        <v>64</v>
      </c>
      <c r="F16" s="281" t="s">
        <v>171</v>
      </c>
      <c r="G16" s="281" t="s">
        <v>172</v>
      </c>
      <c r="H16" s="282" t="s">
        <v>21</v>
      </c>
      <c r="I16" s="283">
        <v>310</v>
      </c>
      <c r="J16" s="284" t="s">
        <v>9</v>
      </c>
      <c r="K16" s="285" t="s">
        <v>8</v>
      </c>
      <c r="L16" s="11" t="s">
        <v>4</v>
      </c>
      <c r="M16" s="7">
        <v>3</v>
      </c>
      <c r="N16" s="7">
        <v>8</v>
      </c>
      <c r="O16" s="7">
        <v>48</v>
      </c>
      <c r="P16" s="39">
        <v>18</v>
      </c>
      <c r="Q16" s="43">
        <v>52</v>
      </c>
      <c r="R16" s="7">
        <v>23</v>
      </c>
      <c r="S16" s="16">
        <v>5</v>
      </c>
      <c r="T16" s="17">
        <v>3</v>
      </c>
      <c r="U16" s="17">
        <v>4</v>
      </c>
      <c r="V16" s="7">
        <v>20</v>
      </c>
      <c r="W16" s="45">
        <v>8</v>
      </c>
      <c r="X16" s="43">
        <v>24</v>
      </c>
      <c r="Y16" s="7">
        <v>13</v>
      </c>
      <c r="Z16" s="11">
        <v>9</v>
      </c>
      <c r="AA16" s="7">
        <v>7</v>
      </c>
      <c r="AB16" s="7">
        <v>8</v>
      </c>
      <c r="AC16" s="7">
        <v>36</v>
      </c>
      <c r="AD16" s="39">
        <v>12</v>
      </c>
      <c r="AE16" s="43">
        <v>43</v>
      </c>
      <c r="AF16" s="7">
        <v>15</v>
      </c>
      <c r="AG16" s="11">
        <v>9</v>
      </c>
      <c r="AH16" s="7">
        <v>7</v>
      </c>
      <c r="AI16" s="7">
        <v>7</v>
      </c>
      <c r="AJ16" s="7">
        <v>45</v>
      </c>
      <c r="AK16" s="39">
        <v>11</v>
      </c>
      <c r="AL16" s="43">
        <v>48</v>
      </c>
      <c r="AM16" s="7">
        <v>28</v>
      </c>
      <c r="AN16" s="11">
        <v>18</v>
      </c>
      <c r="AO16" s="7">
        <v>16</v>
      </c>
      <c r="AP16" s="7">
        <v>16</v>
      </c>
      <c r="AQ16" s="7">
        <v>14</v>
      </c>
      <c r="AR16" s="7">
        <v>17</v>
      </c>
      <c r="AS16" s="11">
        <v>15</v>
      </c>
      <c r="AT16" s="7">
        <v>20</v>
      </c>
      <c r="AU16" s="7">
        <v>15</v>
      </c>
      <c r="AV16" s="7">
        <v>14</v>
      </c>
      <c r="AW16" s="7">
        <v>10</v>
      </c>
      <c r="AX16" s="11">
        <v>20</v>
      </c>
      <c r="AY16" s="7">
        <v>19</v>
      </c>
      <c r="AZ16" s="7">
        <v>19</v>
      </c>
      <c r="BA16" s="7">
        <v>10</v>
      </c>
      <c r="BB16" s="7">
        <v>15</v>
      </c>
      <c r="BC16" s="7"/>
      <c r="BD16" s="7"/>
      <c r="BE16" s="7"/>
      <c r="BF16" s="7"/>
      <c r="BG16" s="11">
        <v>220</v>
      </c>
      <c r="BH16" s="79">
        <v>158</v>
      </c>
      <c r="BI16" s="1"/>
      <c r="BJ16" s="613" t="s">
        <v>2</v>
      </c>
      <c r="BK16" s="614"/>
      <c r="BL16" s="614"/>
      <c r="BM16" s="1"/>
      <c r="BY16" s="26"/>
      <c r="BZ16" s="26">
        <f t="shared" si="0"/>
        <v>310</v>
      </c>
      <c r="CA16" s="32">
        <f t="shared" si="1"/>
        <v>77</v>
      </c>
      <c r="CB16" s="32">
        <f t="shared" si="2"/>
        <v>16</v>
      </c>
      <c r="CC16" s="26">
        <f t="shared" si="3"/>
        <v>40</v>
      </c>
      <c r="CD16" s="32">
        <f t="shared" si="4"/>
        <v>8</v>
      </c>
      <c r="CE16" s="26" t="e">
        <f>IF(AND(#REF!="",#REF!="",#REF!="",#REF!=""),"",SUM(#REF!,#REF!,#REF!,#REF!,#REF!))</f>
        <v>#REF!</v>
      </c>
      <c r="CF16" s="32" t="str">
        <f t="shared" si="5"/>
        <v/>
      </c>
      <c r="CG16" s="26">
        <f t="shared" si="6"/>
        <v>72</v>
      </c>
      <c r="CH16" s="32">
        <f t="shared" si="7"/>
        <v>15</v>
      </c>
      <c r="CI16" s="26">
        <f t="shared" si="8"/>
        <v>79</v>
      </c>
      <c r="CJ16" s="32">
        <f t="shared" si="9"/>
        <v>16</v>
      </c>
      <c r="CK16" s="26" t="e">
        <f>IF(AND(#REF!="",#REF!="",#REF!="",#REF!=""),"",SUM(#REF!,#REF!,#REF!,#REF!,#REF!))</f>
        <v>#REF!</v>
      </c>
      <c r="CL16" s="32" t="str">
        <f t="shared" si="10"/>
        <v/>
      </c>
      <c r="CM16" s="32"/>
      <c r="CN16" s="32"/>
    </row>
    <row r="17" spans="1:92" ht="21.95" customHeight="1">
      <c r="A17" s="276">
        <v>11</v>
      </c>
      <c r="B17" s="277">
        <v>3</v>
      </c>
      <c r="C17" s="278" t="s">
        <v>6</v>
      </c>
      <c r="D17" s="279">
        <v>923</v>
      </c>
      <c r="E17" s="280" t="s">
        <v>64</v>
      </c>
      <c r="F17" s="281" t="s">
        <v>173</v>
      </c>
      <c r="G17" s="281" t="s">
        <v>174</v>
      </c>
      <c r="H17" s="282" t="s">
        <v>175</v>
      </c>
      <c r="I17" s="283">
        <v>311</v>
      </c>
      <c r="J17" s="284" t="s">
        <v>7</v>
      </c>
      <c r="K17" s="285" t="s">
        <v>8</v>
      </c>
      <c r="L17" s="11">
        <v>9</v>
      </c>
      <c r="M17" s="7">
        <v>9</v>
      </c>
      <c r="N17" s="7">
        <v>8</v>
      </c>
      <c r="O17" s="7">
        <v>49</v>
      </c>
      <c r="P17" s="39">
        <v>19</v>
      </c>
      <c r="Q17" s="43">
        <v>52</v>
      </c>
      <c r="R17" s="7">
        <v>21</v>
      </c>
      <c r="S17" s="16">
        <v>5</v>
      </c>
      <c r="T17" s="17">
        <v>3</v>
      </c>
      <c r="U17" s="17">
        <v>4</v>
      </c>
      <c r="V17" s="7">
        <v>23</v>
      </c>
      <c r="W17" s="45">
        <v>7</v>
      </c>
      <c r="X17" s="43">
        <v>21</v>
      </c>
      <c r="Y17" s="7">
        <v>4</v>
      </c>
      <c r="Z17" s="11">
        <v>9</v>
      </c>
      <c r="AA17" s="7">
        <v>7</v>
      </c>
      <c r="AB17" s="7">
        <v>9</v>
      </c>
      <c r="AC17" s="7">
        <v>35</v>
      </c>
      <c r="AD17" s="39">
        <v>15</v>
      </c>
      <c r="AE17" s="43">
        <v>42</v>
      </c>
      <c r="AF17" s="7">
        <v>26</v>
      </c>
      <c r="AG17" s="11">
        <v>9</v>
      </c>
      <c r="AH17" s="7">
        <v>7</v>
      </c>
      <c r="AI17" s="7">
        <v>9</v>
      </c>
      <c r="AJ17" s="7">
        <v>46</v>
      </c>
      <c r="AK17" s="39">
        <v>11</v>
      </c>
      <c r="AL17" s="43">
        <v>45</v>
      </c>
      <c r="AM17" s="7">
        <v>21</v>
      </c>
      <c r="AN17" s="11">
        <v>18</v>
      </c>
      <c r="AO17" s="7">
        <v>14</v>
      </c>
      <c r="AP17" s="7">
        <v>16</v>
      </c>
      <c r="AQ17" s="7">
        <v>14</v>
      </c>
      <c r="AR17" s="7">
        <v>17</v>
      </c>
      <c r="AS17" s="11">
        <v>15</v>
      </c>
      <c r="AT17" s="7">
        <v>20</v>
      </c>
      <c r="AU17" s="7">
        <v>15</v>
      </c>
      <c r="AV17" s="7">
        <v>14</v>
      </c>
      <c r="AW17" s="7">
        <v>11</v>
      </c>
      <c r="AX17" s="11">
        <v>20</v>
      </c>
      <c r="AY17" s="7">
        <v>19</v>
      </c>
      <c r="AZ17" s="7">
        <v>18</v>
      </c>
      <c r="BA17" s="7">
        <v>10</v>
      </c>
      <c r="BB17" s="7">
        <v>15</v>
      </c>
      <c r="BC17" s="7"/>
      <c r="BD17" s="7"/>
      <c r="BE17" s="7"/>
      <c r="BF17" s="7"/>
      <c r="BG17" s="11">
        <v>220</v>
      </c>
      <c r="BH17" s="79">
        <v>158</v>
      </c>
      <c r="BI17" s="1"/>
      <c r="BJ17" s="613"/>
      <c r="BK17" s="614"/>
      <c r="BL17" s="614"/>
      <c r="BM17" s="1"/>
      <c r="BY17" s="26"/>
      <c r="BZ17" s="26">
        <f t="shared" si="0"/>
        <v>311</v>
      </c>
      <c r="CA17" s="32">
        <f t="shared" si="1"/>
        <v>94</v>
      </c>
      <c r="CB17" s="32">
        <f t="shared" si="2"/>
        <v>19</v>
      </c>
      <c r="CC17" s="26">
        <f t="shared" si="3"/>
        <v>42</v>
      </c>
      <c r="CD17" s="32">
        <f t="shared" si="4"/>
        <v>9</v>
      </c>
      <c r="CE17" s="26" t="e">
        <f>IF(AND(#REF!="",#REF!="",#REF!="",#REF!=""),"",SUM(#REF!,#REF!,#REF!,#REF!,#REF!))</f>
        <v>#REF!</v>
      </c>
      <c r="CF17" s="32" t="str">
        <f t="shared" si="5"/>
        <v/>
      </c>
      <c r="CG17" s="26">
        <f t="shared" si="6"/>
        <v>75</v>
      </c>
      <c r="CH17" s="32">
        <f t="shared" si="7"/>
        <v>15</v>
      </c>
      <c r="CI17" s="26">
        <f t="shared" si="8"/>
        <v>82</v>
      </c>
      <c r="CJ17" s="32">
        <f t="shared" si="9"/>
        <v>17</v>
      </c>
      <c r="CK17" s="26" t="e">
        <f>IF(AND(#REF!="",#REF!="",#REF!="",#REF!=""),"",SUM(#REF!,#REF!,#REF!,#REF!,#REF!))</f>
        <v>#REF!</v>
      </c>
      <c r="CL17" s="32" t="str">
        <f t="shared" si="10"/>
        <v/>
      </c>
      <c r="CM17" s="32"/>
      <c r="CN17" s="32"/>
    </row>
    <row r="18" spans="1:92" ht="21.95" customHeight="1">
      <c r="A18" s="276">
        <v>12</v>
      </c>
      <c r="B18" s="277">
        <v>3</v>
      </c>
      <c r="C18" s="278" t="s">
        <v>6</v>
      </c>
      <c r="D18" s="279">
        <v>949</v>
      </c>
      <c r="E18" s="280" t="s">
        <v>65</v>
      </c>
      <c r="F18" s="281" t="s">
        <v>176</v>
      </c>
      <c r="G18" s="281" t="s">
        <v>177</v>
      </c>
      <c r="H18" s="282" t="s">
        <v>178</v>
      </c>
      <c r="I18" s="283">
        <v>312</v>
      </c>
      <c r="J18" s="284" t="s">
        <v>9</v>
      </c>
      <c r="K18" s="285" t="s">
        <v>8</v>
      </c>
      <c r="L18" s="11">
        <v>9</v>
      </c>
      <c r="M18" s="7">
        <v>9</v>
      </c>
      <c r="N18" s="7">
        <v>8</v>
      </c>
      <c r="O18" s="7">
        <v>41</v>
      </c>
      <c r="P18" s="39">
        <v>19</v>
      </c>
      <c r="Q18" s="43">
        <v>52</v>
      </c>
      <c r="R18" s="7">
        <v>23</v>
      </c>
      <c r="S18" s="16">
        <v>4</v>
      </c>
      <c r="T18" s="17">
        <v>3</v>
      </c>
      <c r="U18" s="17">
        <v>4</v>
      </c>
      <c r="V18" s="7">
        <v>14</v>
      </c>
      <c r="W18" s="45">
        <v>3</v>
      </c>
      <c r="X18" s="43">
        <v>21</v>
      </c>
      <c r="Y18" s="7">
        <v>1</v>
      </c>
      <c r="Z18" s="11" t="s">
        <v>30</v>
      </c>
      <c r="AA18" s="7">
        <v>7</v>
      </c>
      <c r="AB18" s="7">
        <v>8</v>
      </c>
      <c r="AC18" s="7">
        <v>31</v>
      </c>
      <c r="AD18" s="39">
        <v>14</v>
      </c>
      <c r="AE18" s="43">
        <v>41</v>
      </c>
      <c r="AF18" s="7">
        <v>20</v>
      </c>
      <c r="AG18" s="11">
        <v>9</v>
      </c>
      <c r="AH18" s="7">
        <v>7</v>
      </c>
      <c r="AI18" s="7">
        <v>8</v>
      </c>
      <c r="AJ18" s="7">
        <v>47</v>
      </c>
      <c r="AK18" s="39">
        <v>11</v>
      </c>
      <c r="AL18" s="43">
        <v>49</v>
      </c>
      <c r="AM18" s="7">
        <v>16</v>
      </c>
      <c r="AN18" s="11">
        <v>17</v>
      </c>
      <c r="AO18" s="7">
        <v>15</v>
      </c>
      <c r="AP18" s="7">
        <v>16</v>
      </c>
      <c r="AQ18" s="7">
        <v>14</v>
      </c>
      <c r="AR18" s="7">
        <v>17</v>
      </c>
      <c r="AS18" s="11">
        <v>15</v>
      </c>
      <c r="AT18" s="7">
        <v>20</v>
      </c>
      <c r="AU18" s="7">
        <v>15</v>
      </c>
      <c r="AV18" s="7">
        <v>14</v>
      </c>
      <c r="AW18" s="7">
        <v>12</v>
      </c>
      <c r="AX18" s="11">
        <v>20</v>
      </c>
      <c r="AY18" s="7">
        <v>19</v>
      </c>
      <c r="AZ18" s="7">
        <v>17</v>
      </c>
      <c r="BA18" s="7">
        <v>10</v>
      </c>
      <c r="BB18" s="7">
        <v>15</v>
      </c>
      <c r="BC18" s="7"/>
      <c r="BD18" s="7"/>
      <c r="BE18" s="7"/>
      <c r="BF18" s="7"/>
      <c r="BG18" s="11">
        <v>220</v>
      </c>
      <c r="BH18" s="79">
        <v>156</v>
      </c>
      <c r="BI18" s="1"/>
      <c r="BJ18" s="1"/>
      <c r="BK18" s="1"/>
      <c r="BL18" s="1"/>
      <c r="BM18" s="1"/>
      <c r="BY18" s="26"/>
      <c r="BZ18" s="26">
        <f t="shared" si="0"/>
        <v>312</v>
      </c>
      <c r="CA18" s="32">
        <f t="shared" si="1"/>
        <v>86</v>
      </c>
      <c r="CB18" s="32">
        <f t="shared" si="2"/>
        <v>18</v>
      </c>
      <c r="CC18" s="26">
        <f t="shared" si="3"/>
        <v>28</v>
      </c>
      <c r="CD18" s="32">
        <f t="shared" si="4"/>
        <v>6</v>
      </c>
      <c r="CE18" s="26" t="e">
        <f>IF(AND(#REF!="",#REF!="",#REF!="",#REF!=""),"",SUM(#REF!,#REF!,#REF!,#REF!,#REF!))</f>
        <v>#REF!</v>
      </c>
      <c r="CF18" s="32" t="str">
        <f t="shared" si="5"/>
        <v/>
      </c>
      <c r="CG18" s="26">
        <f t="shared" si="6"/>
        <v>60</v>
      </c>
      <c r="CH18" s="32">
        <f t="shared" si="7"/>
        <v>12</v>
      </c>
      <c r="CI18" s="26">
        <f t="shared" si="8"/>
        <v>82</v>
      </c>
      <c r="CJ18" s="32">
        <f t="shared" si="9"/>
        <v>17</v>
      </c>
      <c r="CK18" s="26" t="e">
        <f>IF(AND(#REF!="",#REF!="",#REF!="",#REF!=""),"",SUM(#REF!,#REF!,#REF!,#REF!,#REF!))</f>
        <v>#REF!</v>
      </c>
      <c r="CL18" s="32" t="str">
        <f t="shared" si="10"/>
        <v/>
      </c>
      <c r="CM18" s="32"/>
      <c r="CN18" s="32"/>
    </row>
    <row r="19" spans="1:92" ht="21.95" customHeight="1">
      <c r="A19" s="276">
        <v>13</v>
      </c>
      <c r="B19" s="277">
        <v>3</v>
      </c>
      <c r="C19" s="278" t="s">
        <v>6</v>
      </c>
      <c r="D19" s="279">
        <v>933</v>
      </c>
      <c r="E19" s="280" t="s">
        <v>66</v>
      </c>
      <c r="F19" s="281" t="s">
        <v>179</v>
      </c>
      <c r="G19" s="281" t="s">
        <v>180</v>
      </c>
      <c r="H19" s="282" t="s">
        <v>25</v>
      </c>
      <c r="I19" s="283">
        <v>313</v>
      </c>
      <c r="J19" s="284" t="s">
        <v>7</v>
      </c>
      <c r="K19" s="285" t="s">
        <v>8</v>
      </c>
      <c r="L19" s="11">
        <v>5</v>
      </c>
      <c r="M19" s="7">
        <v>6</v>
      </c>
      <c r="N19" s="7">
        <v>8</v>
      </c>
      <c r="O19" s="7">
        <v>45</v>
      </c>
      <c r="P19" s="39">
        <v>18</v>
      </c>
      <c r="Q19" s="43">
        <v>52</v>
      </c>
      <c r="R19" s="7">
        <v>21</v>
      </c>
      <c r="S19" s="16">
        <v>4</v>
      </c>
      <c r="T19" s="17">
        <v>3</v>
      </c>
      <c r="U19" s="17">
        <v>4</v>
      </c>
      <c r="V19" s="7">
        <v>15</v>
      </c>
      <c r="W19" s="45">
        <v>5</v>
      </c>
      <c r="X19" s="43">
        <v>23</v>
      </c>
      <c r="Y19" s="7">
        <v>11</v>
      </c>
      <c r="Z19" s="11">
        <v>9</v>
      </c>
      <c r="AA19" s="7">
        <v>7</v>
      </c>
      <c r="AB19" s="7">
        <v>7</v>
      </c>
      <c r="AC19" s="7">
        <v>39</v>
      </c>
      <c r="AD19" s="39">
        <v>18</v>
      </c>
      <c r="AE19" s="43">
        <v>41</v>
      </c>
      <c r="AF19" s="7">
        <v>15</v>
      </c>
      <c r="AG19" s="11">
        <v>9</v>
      </c>
      <c r="AH19" s="7">
        <v>7</v>
      </c>
      <c r="AI19" s="7">
        <v>5</v>
      </c>
      <c r="AJ19" s="7">
        <v>48</v>
      </c>
      <c r="AK19" s="39">
        <v>11</v>
      </c>
      <c r="AL19" s="43">
        <v>47</v>
      </c>
      <c r="AM19" s="7">
        <v>16</v>
      </c>
      <c r="AN19" s="11">
        <v>18</v>
      </c>
      <c r="AO19" s="7">
        <v>16</v>
      </c>
      <c r="AP19" s="7">
        <v>16</v>
      </c>
      <c r="AQ19" s="7">
        <v>14</v>
      </c>
      <c r="AR19" s="7">
        <v>17</v>
      </c>
      <c r="AS19" s="11">
        <v>15</v>
      </c>
      <c r="AT19" s="7">
        <v>20</v>
      </c>
      <c r="AU19" s="7">
        <v>15</v>
      </c>
      <c r="AV19" s="7">
        <v>14</v>
      </c>
      <c r="AW19" s="7">
        <v>13</v>
      </c>
      <c r="AX19" s="11">
        <v>20</v>
      </c>
      <c r="AY19" s="7">
        <v>19</v>
      </c>
      <c r="AZ19" s="7">
        <v>18</v>
      </c>
      <c r="BA19" s="7">
        <v>10</v>
      </c>
      <c r="BB19" s="7">
        <v>15</v>
      </c>
      <c r="BC19" s="7"/>
      <c r="BD19" s="7"/>
      <c r="BE19" s="7"/>
      <c r="BF19" s="7"/>
      <c r="BG19" s="11">
        <v>220</v>
      </c>
      <c r="BH19" s="79">
        <v>130</v>
      </c>
      <c r="BI19" s="1"/>
      <c r="BJ19" s="1"/>
      <c r="BK19" s="1"/>
      <c r="BL19" s="1"/>
      <c r="BM19" s="1"/>
      <c r="BY19" s="26"/>
      <c r="BZ19" s="26">
        <f t="shared" si="0"/>
        <v>313</v>
      </c>
      <c r="CA19" s="32">
        <f t="shared" si="1"/>
        <v>82</v>
      </c>
      <c r="CB19" s="32">
        <f t="shared" si="2"/>
        <v>17</v>
      </c>
      <c r="CC19" s="26">
        <f t="shared" si="3"/>
        <v>31</v>
      </c>
      <c r="CD19" s="32">
        <f t="shared" si="4"/>
        <v>7</v>
      </c>
      <c r="CE19" s="26" t="e">
        <f>IF(AND(#REF!="",#REF!="",#REF!="",#REF!=""),"",SUM(#REF!,#REF!,#REF!,#REF!,#REF!))</f>
        <v>#REF!</v>
      </c>
      <c r="CF19" s="32" t="str">
        <f t="shared" si="5"/>
        <v/>
      </c>
      <c r="CG19" s="26">
        <f t="shared" si="6"/>
        <v>80</v>
      </c>
      <c r="CH19" s="32">
        <f t="shared" si="7"/>
        <v>16</v>
      </c>
      <c r="CI19" s="26">
        <f t="shared" si="8"/>
        <v>80</v>
      </c>
      <c r="CJ19" s="32">
        <f t="shared" si="9"/>
        <v>16</v>
      </c>
      <c r="CK19" s="26" t="e">
        <f>IF(AND(#REF!="",#REF!="",#REF!="",#REF!=""),"",SUM(#REF!,#REF!,#REF!,#REF!,#REF!))</f>
        <v>#REF!</v>
      </c>
      <c r="CL19" s="32" t="str">
        <f t="shared" si="10"/>
        <v/>
      </c>
      <c r="CM19" s="32"/>
      <c r="CN19" s="32"/>
    </row>
    <row r="20" spans="1:92" ht="21.95" customHeight="1">
      <c r="A20" s="276">
        <v>14</v>
      </c>
      <c r="B20" s="277">
        <v>3</v>
      </c>
      <c r="C20" s="278" t="s">
        <v>6</v>
      </c>
      <c r="D20" s="279">
        <v>946</v>
      </c>
      <c r="E20" s="280" t="s">
        <v>67</v>
      </c>
      <c r="F20" s="281" t="s">
        <v>179</v>
      </c>
      <c r="G20" s="281" t="s">
        <v>181</v>
      </c>
      <c r="H20" s="282" t="s">
        <v>182</v>
      </c>
      <c r="I20" s="283">
        <v>314</v>
      </c>
      <c r="J20" s="284" t="s">
        <v>7</v>
      </c>
      <c r="K20" s="285" t="s">
        <v>8</v>
      </c>
      <c r="L20" s="11">
        <v>9</v>
      </c>
      <c r="M20" s="7">
        <v>9</v>
      </c>
      <c r="N20" s="7">
        <v>8</v>
      </c>
      <c r="O20" s="7">
        <v>46</v>
      </c>
      <c r="P20" s="39">
        <v>19</v>
      </c>
      <c r="Q20" s="43">
        <v>30</v>
      </c>
      <c r="R20" s="7">
        <v>25</v>
      </c>
      <c r="S20" s="16">
        <v>4</v>
      </c>
      <c r="T20" s="17">
        <v>3</v>
      </c>
      <c r="U20" s="17">
        <v>4</v>
      </c>
      <c r="V20" s="7">
        <v>16</v>
      </c>
      <c r="W20" s="45">
        <v>5</v>
      </c>
      <c r="X20" s="43">
        <v>25</v>
      </c>
      <c r="Y20" s="7">
        <v>10</v>
      </c>
      <c r="Z20" s="11">
        <v>9</v>
      </c>
      <c r="AA20" s="7">
        <v>6</v>
      </c>
      <c r="AB20" s="7">
        <v>8</v>
      </c>
      <c r="AC20" s="7">
        <v>38</v>
      </c>
      <c r="AD20" s="39">
        <v>14</v>
      </c>
      <c r="AE20" s="43">
        <v>41</v>
      </c>
      <c r="AF20" s="7">
        <v>15</v>
      </c>
      <c r="AG20" s="11">
        <v>9</v>
      </c>
      <c r="AH20" s="7">
        <v>7</v>
      </c>
      <c r="AI20" s="7">
        <v>10</v>
      </c>
      <c r="AJ20" s="7">
        <v>49</v>
      </c>
      <c r="AK20" s="39">
        <v>12</v>
      </c>
      <c r="AL20" s="43">
        <v>48</v>
      </c>
      <c r="AM20" s="7">
        <v>16</v>
      </c>
      <c r="AN20" s="11">
        <v>18</v>
      </c>
      <c r="AO20" s="7">
        <v>14</v>
      </c>
      <c r="AP20" s="7">
        <v>16</v>
      </c>
      <c r="AQ20" s="7">
        <v>14</v>
      </c>
      <c r="AR20" s="7">
        <v>17</v>
      </c>
      <c r="AS20" s="11">
        <v>15</v>
      </c>
      <c r="AT20" s="7">
        <v>20</v>
      </c>
      <c r="AU20" s="7">
        <v>15</v>
      </c>
      <c r="AV20" s="7">
        <v>14</v>
      </c>
      <c r="AW20" s="7">
        <v>14</v>
      </c>
      <c r="AX20" s="11">
        <v>20</v>
      </c>
      <c r="AY20" s="7">
        <v>19</v>
      </c>
      <c r="AZ20" s="7">
        <v>19</v>
      </c>
      <c r="BA20" s="7">
        <v>10</v>
      </c>
      <c r="BB20" s="7">
        <v>15</v>
      </c>
      <c r="BC20" s="7"/>
      <c r="BD20" s="7"/>
      <c r="BE20" s="7"/>
      <c r="BF20" s="7"/>
      <c r="BG20" s="11">
        <v>220</v>
      </c>
      <c r="BH20" s="79">
        <v>160</v>
      </c>
      <c r="BI20" s="1"/>
      <c r="BJ20" s="1"/>
      <c r="BK20" s="36"/>
      <c r="BL20" s="1"/>
      <c r="BM20" s="1"/>
      <c r="BY20" s="26"/>
      <c r="BZ20" s="26">
        <f t="shared" si="0"/>
        <v>314</v>
      </c>
      <c r="CA20" s="32">
        <f t="shared" si="1"/>
        <v>91</v>
      </c>
      <c r="CB20" s="32">
        <f t="shared" si="2"/>
        <v>19</v>
      </c>
      <c r="CC20" s="26">
        <f t="shared" si="3"/>
        <v>32</v>
      </c>
      <c r="CD20" s="32">
        <f t="shared" si="4"/>
        <v>7</v>
      </c>
      <c r="CE20" s="26" t="e">
        <f>IF(AND(#REF!="",#REF!="",#REF!="",#REF!=""),"",SUM(#REF!,#REF!,#REF!,#REF!,#REF!))</f>
        <v>#REF!</v>
      </c>
      <c r="CF20" s="32" t="str">
        <f t="shared" si="5"/>
        <v/>
      </c>
      <c r="CG20" s="26">
        <f t="shared" si="6"/>
        <v>75</v>
      </c>
      <c r="CH20" s="32">
        <f t="shared" si="7"/>
        <v>15</v>
      </c>
      <c r="CI20" s="26">
        <f t="shared" si="8"/>
        <v>87</v>
      </c>
      <c r="CJ20" s="32">
        <f t="shared" si="9"/>
        <v>18</v>
      </c>
      <c r="CK20" s="26" t="e">
        <f>IF(AND(#REF!="",#REF!="",#REF!="",#REF!=""),"",SUM(#REF!,#REF!,#REF!,#REF!,#REF!))</f>
        <v>#REF!</v>
      </c>
      <c r="CL20" s="32" t="str">
        <f t="shared" si="10"/>
        <v/>
      </c>
      <c r="CM20" s="32"/>
      <c r="CN20" s="32"/>
    </row>
    <row r="21" spans="1:92" ht="21.95" customHeight="1">
      <c r="A21" s="276">
        <v>15</v>
      </c>
      <c r="B21" s="277">
        <v>3</v>
      </c>
      <c r="C21" s="278" t="s">
        <v>6</v>
      </c>
      <c r="D21" s="279">
        <v>935</v>
      </c>
      <c r="E21" s="280" t="s">
        <v>68</v>
      </c>
      <c r="F21" s="281" t="s">
        <v>183</v>
      </c>
      <c r="G21" s="281" t="s">
        <v>184</v>
      </c>
      <c r="H21" s="282" t="s">
        <v>14</v>
      </c>
      <c r="I21" s="283">
        <v>315</v>
      </c>
      <c r="J21" s="284" t="s">
        <v>9</v>
      </c>
      <c r="K21" s="285" t="s">
        <v>10</v>
      </c>
      <c r="L21" s="11">
        <v>9</v>
      </c>
      <c r="M21" s="7">
        <v>9</v>
      </c>
      <c r="N21" s="7">
        <v>8</v>
      </c>
      <c r="O21" s="7">
        <v>40</v>
      </c>
      <c r="P21" s="39">
        <v>14</v>
      </c>
      <c r="Q21" s="43">
        <v>32</v>
      </c>
      <c r="R21" s="7">
        <v>24</v>
      </c>
      <c r="S21" s="16">
        <v>4</v>
      </c>
      <c r="T21" s="17">
        <v>3</v>
      </c>
      <c r="U21" s="17">
        <v>4</v>
      </c>
      <c r="V21" s="7">
        <v>17</v>
      </c>
      <c r="W21" s="45">
        <v>5</v>
      </c>
      <c r="X21" s="43">
        <v>26</v>
      </c>
      <c r="Y21" s="7">
        <v>14</v>
      </c>
      <c r="Z21" s="11">
        <v>9</v>
      </c>
      <c r="AA21" s="7">
        <v>6</v>
      </c>
      <c r="AB21" s="7">
        <v>9</v>
      </c>
      <c r="AC21" s="7">
        <v>32</v>
      </c>
      <c r="AD21" s="39">
        <v>16</v>
      </c>
      <c r="AE21" s="43">
        <v>44</v>
      </c>
      <c r="AF21" s="7">
        <v>15</v>
      </c>
      <c r="AG21" s="11">
        <v>9</v>
      </c>
      <c r="AH21" s="7">
        <v>7</v>
      </c>
      <c r="AI21" s="7">
        <v>9</v>
      </c>
      <c r="AJ21" s="7">
        <v>35</v>
      </c>
      <c r="AK21" s="39">
        <v>12</v>
      </c>
      <c r="AL21" s="43">
        <v>49</v>
      </c>
      <c r="AM21" s="7">
        <v>25</v>
      </c>
      <c r="AN21" s="11">
        <v>19</v>
      </c>
      <c r="AO21" s="7">
        <v>15</v>
      </c>
      <c r="AP21" s="7">
        <v>16</v>
      </c>
      <c r="AQ21" s="7">
        <v>14</v>
      </c>
      <c r="AR21" s="7">
        <v>17</v>
      </c>
      <c r="AS21" s="11">
        <v>15</v>
      </c>
      <c r="AT21" s="7">
        <v>20</v>
      </c>
      <c r="AU21" s="7">
        <v>15</v>
      </c>
      <c r="AV21" s="7">
        <v>14</v>
      </c>
      <c r="AW21" s="7">
        <v>15</v>
      </c>
      <c r="AX21" s="11">
        <v>20</v>
      </c>
      <c r="AY21" s="7">
        <v>19</v>
      </c>
      <c r="AZ21" s="7">
        <v>14</v>
      </c>
      <c r="BA21" s="7">
        <v>10</v>
      </c>
      <c r="BB21" s="7">
        <v>15</v>
      </c>
      <c r="BC21" s="7"/>
      <c r="BD21" s="7"/>
      <c r="BE21" s="7"/>
      <c r="BF21" s="7"/>
      <c r="BG21" s="11">
        <v>220</v>
      </c>
      <c r="BH21" s="79">
        <v>180</v>
      </c>
      <c r="BI21" s="1"/>
      <c r="BJ21" s="1"/>
      <c r="BK21" s="37"/>
      <c r="BL21" s="1"/>
      <c r="BM21" s="1"/>
      <c r="BY21" s="26"/>
      <c r="BZ21" s="26">
        <f t="shared" si="0"/>
        <v>315</v>
      </c>
      <c r="CA21" s="32">
        <f t="shared" si="1"/>
        <v>80</v>
      </c>
      <c r="CB21" s="32">
        <f t="shared" si="2"/>
        <v>16</v>
      </c>
      <c r="CC21" s="26">
        <f t="shared" si="3"/>
        <v>33</v>
      </c>
      <c r="CD21" s="32">
        <f t="shared" si="4"/>
        <v>7</v>
      </c>
      <c r="CE21" s="26" t="e">
        <f>IF(AND(#REF!="",#REF!="",#REF!="",#REF!=""),"",SUM(#REF!,#REF!,#REF!,#REF!,#REF!))</f>
        <v>#REF!</v>
      </c>
      <c r="CF21" s="32" t="str">
        <f t="shared" si="5"/>
        <v/>
      </c>
      <c r="CG21" s="26">
        <f t="shared" si="6"/>
        <v>72</v>
      </c>
      <c r="CH21" s="32">
        <f t="shared" si="7"/>
        <v>15</v>
      </c>
      <c r="CI21" s="26">
        <f t="shared" si="8"/>
        <v>72</v>
      </c>
      <c r="CJ21" s="32">
        <f t="shared" si="9"/>
        <v>15</v>
      </c>
      <c r="CK21" s="26" t="e">
        <f>IF(AND(#REF!="",#REF!="",#REF!="",#REF!=""),"",SUM(#REF!,#REF!,#REF!,#REF!,#REF!))</f>
        <v>#REF!</v>
      </c>
      <c r="CL21" s="32" t="str">
        <f t="shared" si="10"/>
        <v/>
      </c>
      <c r="CM21" s="32"/>
      <c r="CN21" s="32"/>
    </row>
    <row r="22" spans="1:92" ht="21.95" customHeight="1">
      <c r="A22" s="276">
        <v>16</v>
      </c>
      <c r="B22" s="277">
        <v>3</v>
      </c>
      <c r="C22" s="278" t="s">
        <v>6</v>
      </c>
      <c r="D22" s="279">
        <v>940</v>
      </c>
      <c r="E22" s="280" t="s">
        <v>69</v>
      </c>
      <c r="F22" s="281" t="s">
        <v>185</v>
      </c>
      <c r="G22" s="281" t="s">
        <v>186</v>
      </c>
      <c r="H22" s="282" t="s">
        <v>21</v>
      </c>
      <c r="I22" s="283">
        <v>316</v>
      </c>
      <c r="J22" s="284" t="s">
        <v>7</v>
      </c>
      <c r="K22" s="285" t="s">
        <v>8</v>
      </c>
      <c r="L22" s="11">
        <v>9</v>
      </c>
      <c r="M22" s="7">
        <v>9</v>
      </c>
      <c r="N22" s="7">
        <v>9</v>
      </c>
      <c r="O22" s="7">
        <v>48</v>
      </c>
      <c r="P22" s="39">
        <v>18</v>
      </c>
      <c r="Q22" s="43">
        <v>37</v>
      </c>
      <c r="R22" s="7">
        <v>26</v>
      </c>
      <c r="S22" s="16">
        <v>4</v>
      </c>
      <c r="T22" s="17">
        <v>3</v>
      </c>
      <c r="U22" s="17">
        <v>5</v>
      </c>
      <c r="V22" s="7">
        <v>18</v>
      </c>
      <c r="W22" s="45">
        <v>5</v>
      </c>
      <c r="X22" s="43">
        <v>24</v>
      </c>
      <c r="Y22" s="7">
        <v>16</v>
      </c>
      <c r="Z22" s="11">
        <v>9</v>
      </c>
      <c r="AA22" s="7">
        <v>9</v>
      </c>
      <c r="AB22" s="7">
        <v>5</v>
      </c>
      <c r="AC22" s="7">
        <v>36</v>
      </c>
      <c r="AD22" s="39">
        <v>19</v>
      </c>
      <c r="AE22" s="43">
        <v>48</v>
      </c>
      <c r="AF22" s="7">
        <v>21</v>
      </c>
      <c r="AG22" s="11">
        <v>9</v>
      </c>
      <c r="AH22" s="7">
        <v>7</v>
      </c>
      <c r="AI22" s="7">
        <v>7</v>
      </c>
      <c r="AJ22" s="7">
        <v>32</v>
      </c>
      <c r="AK22" s="39">
        <v>12</v>
      </c>
      <c r="AL22" s="43">
        <v>48</v>
      </c>
      <c r="AM22" s="7">
        <v>16</v>
      </c>
      <c r="AN22" s="11">
        <v>17</v>
      </c>
      <c r="AO22" s="7">
        <v>16</v>
      </c>
      <c r="AP22" s="7">
        <v>16</v>
      </c>
      <c r="AQ22" s="7">
        <v>14</v>
      </c>
      <c r="AR22" s="7">
        <v>17</v>
      </c>
      <c r="AS22" s="11">
        <v>15</v>
      </c>
      <c r="AT22" s="7">
        <v>20</v>
      </c>
      <c r="AU22" s="7">
        <v>15</v>
      </c>
      <c r="AV22" s="7">
        <v>14</v>
      </c>
      <c r="AW22" s="7">
        <v>16</v>
      </c>
      <c r="AX22" s="11">
        <v>20</v>
      </c>
      <c r="AY22" s="7">
        <v>19</v>
      </c>
      <c r="AZ22" s="7">
        <v>15</v>
      </c>
      <c r="BA22" s="7">
        <v>10</v>
      </c>
      <c r="BB22" s="7">
        <v>15</v>
      </c>
      <c r="BC22" s="7"/>
      <c r="BD22" s="7"/>
      <c r="BE22" s="7"/>
      <c r="BF22" s="7"/>
      <c r="BG22" s="11">
        <v>220</v>
      </c>
      <c r="BH22" s="79">
        <v>180</v>
      </c>
      <c r="BI22" s="1"/>
      <c r="BJ22" s="1"/>
      <c r="BK22" s="33"/>
      <c r="BL22" s="1"/>
      <c r="BM22" s="1"/>
      <c r="BY22" s="26"/>
      <c r="BZ22" s="26">
        <f t="shared" si="0"/>
        <v>316</v>
      </c>
      <c r="CA22" s="32">
        <f t="shared" si="1"/>
        <v>93</v>
      </c>
      <c r="CB22" s="32">
        <f t="shared" si="2"/>
        <v>19</v>
      </c>
      <c r="CC22" s="26">
        <f t="shared" si="3"/>
        <v>35</v>
      </c>
      <c r="CD22" s="32">
        <f t="shared" si="4"/>
        <v>7</v>
      </c>
      <c r="CE22" s="26" t="e">
        <f>IF(AND(#REF!="",#REF!="",#REF!="",#REF!=""),"",SUM(#REF!,#REF!,#REF!,#REF!,#REF!))</f>
        <v>#REF!</v>
      </c>
      <c r="CF22" s="32" t="str">
        <f t="shared" si="5"/>
        <v/>
      </c>
      <c r="CG22" s="26">
        <f t="shared" si="6"/>
        <v>78</v>
      </c>
      <c r="CH22" s="32">
        <f t="shared" si="7"/>
        <v>16</v>
      </c>
      <c r="CI22" s="26">
        <f t="shared" si="8"/>
        <v>67</v>
      </c>
      <c r="CJ22" s="32">
        <f t="shared" si="9"/>
        <v>14</v>
      </c>
      <c r="CK22" s="26" t="e">
        <f>IF(AND(#REF!="",#REF!="",#REF!="",#REF!=""),"",SUM(#REF!,#REF!,#REF!,#REF!,#REF!))</f>
        <v>#REF!</v>
      </c>
      <c r="CL22" s="32" t="str">
        <f t="shared" si="10"/>
        <v/>
      </c>
      <c r="CM22" s="32"/>
      <c r="CN22" s="32"/>
    </row>
    <row r="23" spans="1:92" ht="21.95" customHeight="1">
      <c r="A23" s="276">
        <v>17</v>
      </c>
      <c r="B23" s="277">
        <v>3</v>
      </c>
      <c r="C23" s="278" t="s">
        <v>6</v>
      </c>
      <c r="D23" s="279">
        <v>924</v>
      </c>
      <c r="E23" s="280" t="s">
        <v>70</v>
      </c>
      <c r="F23" s="281" t="s">
        <v>187</v>
      </c>
      <c r="G23" s="281" t="s">
        <v>188</v>
      </c>
      <c r="H23" s="282" t="s">
        <v>189</v>
      </c>
      <c r="I23" s="283">
        <v>317</v>
      </c>
      <c r="J23" s="284" t="s">
        <v>9</v>
      </c>
      <c r="K23" s="285" t="s">
        <v>8</v>
      </c>
      <c r="L23" s="11">
        <v>9</v>
      </c>
      <c r="M23" s="7">
        <v>9</v>
      </c>
      <c r="N23" s="7">
        <v>9</v>
      </c>
      <c r="O23" s="7">
        <v>47</v>
      </c>
      <c r="P23" s="39">
        <v>17</v>
      </c>
      <c r="Q23" s="43">
        <v>41</v>
      </c>
      <c r="R23" s="7">
        <v>28</v>
      </c>
      <c r="S23" s="16">
        <v>4</v>
      </c>
      <c r="T23" s="17">
        <v>3</v>
      </c>
      <c r="U23" s="17">
        <v>4</v>
      </c>
      <c r="V23" s="7">
        <v>19</v>
      </c>
      <c r="W23" s="45">
        <v>5</v>
      </c>
      <c r="X23" s="43">
        <v>27</v>
      </c>
      <c r="Y23" s="7">
        <v>15</v>
      </c>
      <c r="Z23" s="11">
        <v>9</v>
      </c>
      <c r="AA23" s="7">
        <v>9</v>
      </c>
      <c r="AB23" s="7">
        <v>9</v>
      </c>
      <c r="AC23" s="7">
        <v>38</v>
      </c>
      <c r="AD23" s="39">
        <v>18</v>
      </c>
      <c r="AE23" s="43">
        <v>47</v>
      </c>
      <c r="AF23" s="7">
        <v>20</v>
      </c>
      <c r="AG23" s="11">
        <v>9</v>
      </c>
      <c r="AH23" s="7">
        <v>7</v>
      </c>
      <c r="AI23" s="7">
        <v>8</v>
      </c>
      <c r="AJ23" s="7">
        <v>36</v>
      </c>
      <c r="AK23" s="39">
        <v>12</v>
      </c>
      <c r="AL23" s="43">
        <v>47</v>
      </c>
      <c r="AM23" s="7">
        <v>16</v>
      </c>
      <c r="AN23" s="11">
        <v>18</v>
      </c>
      <c r="AO23" s="7">
        <v>14</v>
      </c>
      <c r="AP23" s="7">
        <v>16</v>
      </c>
      <c r="AQ23" s="7">
        <v>14</v>
      </c>
      <c r="AR23" s="7">
        <v>17</v>
      </c>
      <c r="AS23" s="11">
        <v>15</v>
      </c>
      <c r="AT23" s="7">
        <v>20</v>
      </c>
      <c r="AU23" s="7">
        <v>15</v>
      </c>
      <c r="AV23" s="7">
        <v>14</v>
      </c>
      <c r="AW23" s="7">
        <v>14</v>
      </c>
      <c r="AX23" s="11">
        <v>20</v>
      </c>
      <c r="AY23" s="7">
        <v>19</v>
      </c>
      <c r="AZ23" s="7">
        <v>16</v>
      </c>
      <c r="BA23" s="7">
        <v>10</v>
      </c>
      <c r="BB23" s="7">
        <v>15</v>
      </c>
      <c r="BC23" s="7"/>
      <c r="BD23" s="7"/>
      <c r="BE23" s="7"/>
      <c r="BF23" s="7"/>
      <c r="BG23" s="11">
        <v>220</v>
      </c>
      <c r="BH23" s="79">
        <v>158</v>
      </c>
      <c r="BI23" s="1"/>
      <c r="BJ23" s="1"/>
      <c r="BK23" s="33"/>
      <c r="BL23" s="1"/>
      <c r="BM23" s="1"/>
      <c r="BY23" s="26"/>
      <c r="BZ23" s="26">
        <f t="shared" si="0"/>
        <v>317</v>
      </c>
      <c r="CA23" s="32">
        <f t="shared" si="1"/>
        <v>91</v>
      </c>
      <c r="CB23" s="32">
        <f t="shared" si="2"/>
        <v>19</v>
      </c>
      <c r="CC23" s="26">
        <f t="shared" si="3"/>
        <v>35</v>
      </c>
      <c r="CD23" s="32">
        <f t="shared" si="4"/>
        <v>7</v>
      </c>
      <c r="CE23" s="26" t="e">
        <f>IF(AND(#REF!="",#REF!="",#REF!="",#REF!=""),"",SUM(#REF!,#REF!,#REF!,#REF!,#REF!))</f>
        <v>#REF!</v>
      </c>
      <c r="CF23" s="32" t="str">
        <f t="shared" si="5"/>
        <v/>
      </c>
      <c r="CG23" s="26">
        <f t="shared" si="6"/>
        <v>83</v>
      </c>
      <c r="CH23" s="32">
        <f t="shared" si="7"/>
        <v>17</v>
      </c>
      <c r="CI23" s="26">
        <f t="shared" si="8"/>
        <v>72</v>
      </c>
      <c r="CJ23" s="32">
        <f t="shared" si="9"/>
        <v>15</v>
      </c>
      <c r="CK23" s="26" t="e">
        <f>IF(AND(#REF!="",#REF!="",#REF!="",#REF!=""),"",SUM(#REF!,#REF!,#REF!,#REF!,#REF!))</f>
        <v>#REF!</v>
      </c>
      <c r="CL23" s="32" t="str">
        <f t="shared" si="10"/>
        <v/>
      </c>
      <c r="CM23" s="32"/>
      <c r="CN23" s="32"/>
    </row>
    <row r="24" spans="1:92" ht="21.95" customHeight="1">
      <c r="A24" s="276">
        <v>18</v>
      </c>
      <c r="B24" s="277">
        <v>3</v>
      </c>
      <c r="C24" s="278" t="s">
        <v>6</v>
      </c>
      <c r="D24" s="279">
        <v>921</v>
      </c>
      <c r="E24" s="280">
        <v>42008</v>
      </c>
      <c r="F24" s="281" t="s">
        <v>190</v>
      </c>
      <c r="G24" s="281" t="s">
        <v>191</v>
      </c>
      <c r="H24" s="282" t="s">
        <v>192</v>
      </c>
      <c r="I24" s="283">
        <v>318</v>
      </c>
      <c r="J24" s="284" t="s">
        <v>9</v>
      </c>
      <c r="K24" s="285" t="s">
        <v>11</v>
      </c>
      <c r="L24" s="11">
        <v>9</v>
      </c>
      <c r="M24" s="7">
        <v>9</v>
      </c>
      <c r="N24" s="7">
        <v>9</v>
      </c>
      <c r="O24" s="7">
        <v>45</v>
      </c>
      <c r="P24" s="39">
        <v>19</v>
      </c>
      <c r="Q24" s="43">
        <v>45</v>
      </c>
      <c r="R24" s="7">
        <v>27</v>
      </c>
      <c r="S24" s="16">
        <v>4</v>
      </c>
      <c r="T24" s="17">
        <v>3</v>
      </c>
      <c r="U24" s="17">
        <v>4</v>
      </c>
      <c r="V24" s="7">
        <v>14</v>
      </c>
      <c r="W24" s="45">
        <v>5</v>
      </c>
      <c r="X24" s="43">
        <v>26</v>
      </c>
      <c r="Y24" s="7">
        <v>14</v>
      </c>
      <c r="Z24" s="11">
        <v>9</v>
      </c>
      <c r="AA24" s="7">
        <v>9</v>
      </c>
      <c r="AB24" s="7">
        <v>8</v>
      </c>
      <c r="AC24" s="7">
        <v>37</v>
      </c>
      <c r="AD24" s="39">
        <v>17</v>
      </c>
      <c r="AE24" s="43">
        <v>45</v>
      </c>
      <c r="AF24" s="7">
        <v>28</v>
      </c>
      <c r="AG24" s="11">
        <v>9</v>
      </c>
      <c r="AH24" s="7">
        <v>7</v>
      </c>
      <c r="AI24" s="7">
        <v>9</v>
      </c>
      <c r="AJ24" s="7">
        <v>38</v>
      </c>
      <c r="AK24" s="39">
        <v>12</v>
      </c>
      <c r="AL24" s="43">
        <v>49</v>
      </c>
      <c r="AM24" s="7">
        <v>29</v>
      </c>
      <c r="AN24" s="11">
        <v>19</v>
      </c>
      <c r="AO24" s="7">
        <v>15</v>
      </c>
      <c r="AP24" s="7">
        <v>16</v>
      </c>
      <c r="AQ24" s="7">
        <v>14</v>
      </c>
      <c r="AR24" s="7">
        <v>17</v>
      </c>
      <c r="AS24" s="11">
        <v>15</v>
      </c>
      <c r="AT24" s="7">
        <v>20</v>
      </c>
      <c r="AU24" s="7">
        <v>15</v>
      </c>
      <c r="AV24" s="7">
        <v>14</v>
      </c>
      <c r="AW24" s="7">
        <v>15</v>
      </c>
      <c r="AX24" s="11">
        <v>20</v>
      </c>
      <c r="AY24" s="7">
        <v>19</v>
      </c>
      <c r="AZ24" s="7">
        <v>17</v>
      </c>
      <c r="BA24" s="7">
        <v>10</v>
      </c>
      <c r="BB24" s="7">
        <v>15</v>
      </c>
      <c r="BC24" s="7"/>
      <c r="BD24" s="7"/>
      <c r="BE24" s="7"/>
      <c r="BF24" s="7"/>
      <c r="BG24" s="11">
        <v>220</v>
      </c>
      <c r="BH24" s="79">
        <v>158</v>
      </c>
      <c r="BI24" s="1"/>
      <c r="BJ24" s="1"/>
      <c r="BK24" s="33"/>
      <c r="BL24" s="1"/>
      <c r="BM24" s="1"/>
      <c r="BY24" s="26"/>
      <c r="BZ24" s="26">
        <f t="shared" si="0"/>
        <v>318</v>
      </c>
      <c r="CA24" s="32">
        <f t="shared" si="1"/>
        <v>91</v>
      </c>
      <c r="CB24" s="32">
        <f t="shared" si="2"/>
        <v>19</v>
      </c>
      <c r="CC24" s="26">
        <f t="shared" si="3"/>
        <v>30</v>
      </c>
      <c r="CD24" s="32">
        <f t="shared" si="4"/>
        <v>6</v>
      </c>
      <c r="CE24" s="26" t="e">
        <f>IF(AND(#REF!="",#REF!="",#REF!="",#REF!=""),"",SUM(#REF!,#REF!,#REF!,#REF!,#REF!))</f>
        <v>#REF!</v>
      </c>
      <c r="CF24" s="32" t="str">
        <f t="shared" si="5"/>
        <v/>
      </c>
      <c r="CG24" s="26">
        <f t="shared" si="6"/>
        <v>80</v>
      </c>
      <c r="CH24" s="32">
        <f t="shared" si="7"/>
        <v>16</v>
      </c>
      <c r="CI24" s="26">
        <f t="shared" si="8"/>
        <v>75</v>
      </c>
      <c r="CJ24" s="32">
        <f t="shared" si="9"/>
        <v>15</v>
      </c>
      <c r="CK24" s="26" t="e">
        <f>IF(AND(#REF!="",#REF!="",#REF!="",#REF!=""),"",SUM(#REF!,#REF!,#REF!,#REF!,#REF!))</f>
        <v>#REF!</v>
      </c>
      <c r="CL24" s="32" t="str">
        <f t="shared" si="10"/>
        <v/>
      </c>
      <c r="CM24" s="32"/>
      <c r="CN24" s="32"/>
    </row>
    <row r="25" spans="1:92" ht="21.95" customHeight="1">
      <c r="A25" s="276">
        <v>19</v>
      </c>
      <c r="B25" s="277">
        <v>3</v>
      </c>
      <c r="C25" s="278" t="s">
        <v>6</v>
      </c>
      <c r="D25" s="279">
        <v>948</v>
      </c>
      <c r="E25" s="280">
        <v>42257</v>
      </c>
      <c r="F25" s="281" t="s">
        <v>193</v>
      </c>
      <c r="G25" s="281" t="s">
        <v>194</v>
      </c>
      <c r="H25" s="282" t="s">
        <v>195</v>
      </c>
      <c r="I25" s="283">
        <v>319</v>
      </c>
      <c r="J25" s="284" t="s">
        <v>9</v>
      </c>
      <c r="K25" s="285" t="s">
        <v>12</v>
      </c>
      <c r="L25" s="11">
        <v>9</v>
      </c>
      <c r="M25" s="7">
        <v>9</v>
      </c>
      <c r="N25" s="7">
        <v>9</v>
      </c>
      <c r="O25" s="7">
        <v>47</v>
      </c>
      <c r="P25" s="39">
        <v>12</v>
      </c>
      <c r="Q25" s="43">
        <v>46</v>
      </c>
      <c r="R25" s="7">
        <v>24</v>
      </c>
      <c r="S25" s="16">
        <v>5</v>
      </c>
      <c r="T25" s="17">
        <v>3</v>
      </c>
      <c r="U25" s="17">
        <v>4</v>
      </c>
      <c r="V25" s="7">
        <v>6</v>
      </c>
      <c r="W25" s="45">
        <v>5</v>
      </c>
      <c r="X25" s="43">
        <v>25</v>
      </c>
      <c r="Y25" s="7">
        <v>16</v>
      </c>
      <c r="Z25" s="11">
        <v>9</v>
      </c>
      <c r="AA25" s="7">
        <v>9</v>
      </c>
      <c r="AB25" s="7">
        <v>7</v>
      </c>
      <c r="AC25" s="7">
        <v>39</v>
      </c>
      <c r="AD25" s="39">
        <v>9</v>
      </c>
      <c r="AE25" s="43">
        <v>45</v>
      </c>
      <c r="AF25" s="7">
        <v>27</v>
      </c>
      <c r="AG25" s="11">
        <v>9</v>
      </c>
      <c r="AH25" s="7">
        <v>7</v>
      </c>
      <c r="AI25" s="7">
        <v>7</v>
      </c>
      <c r="AJ25" s="7">
        <v>37</v>
      </c>
      <c r="AK25" s="39">
        <v>10</v>
      </c>
      <c r="AL25" s="43">
        <v>41</v>
      </c>
      <c r="AM25" s="7">
        <v>20</v>
      </c>
      <c r="AN25" s="11">
        <v>17</v>
      </c>
      <c r="AO25" s="7">
        <v>16</v>
      </c>
      <c r="AP25" s="7">
        <v>16</v>
      </c>
      <c r="AQ25" s="7">
        <v>14</v>
      </c>
      <c r="AR25" s="7">
        <v>17</v>
      </c>
      <c r="AS25" s="11">
        <v>15</v>
      </c>
      <c r="AT25" s="7">
        <v>20</v>
      </c>
      <c r="AU25" s="7">
        <v>15</v>
      </c>
      <c r="AV25" s="7">
        <v>14</v>
      </c>
      <c r="AW25" s="7">
        <v>16</v>
      </c>
      <c r="AX25" s="11">
        <v>20</v>
      </c>
      <c r="AY25" s="7">
        <v>19</v>
      </c>
      <c r="AZ25" s="7">
        <v>18</v>
      </c>
      <c r="BA25" s="7">
        <v>15</v>
      </c>
      <c r="BB25" s="7">
        <v>15</v>
      </c>
      <c r="BC25" s="7"/>
      <c r="BD25" s="7"/>
      <c r="BE25" s="7"/>
      <c r="BF25" s="7"/>
      <c r="BG25" s="11">
        <v>220</v>
      </c>
      <c r="BH25" s="79">
        <v>160</v>
      </c>
      <c r="BI25" s="1"/>
      <c r="BJ25" s="1"/>
      <c r="BK25" s="33"/>
      <c r="BL25" s="1"/>
      <c r="BM25" s="1"/>
      <c r="BY25" s="26"/>
      <c r="BZ25" s="26">
        <f t="shared" si="0"/>
        <v>319</v>
      </c>
      <c r="CA25" s="32">
        <f t="shared" si="1"/>
        <v>86</v>
      </c>
      <c r="CB25" s="32">
        <f t="shared" si="2"/>
        <v>18</v>
      </c>
      <c r="CC25" s="26">
        <f t="shared" si="3"/>
        <v>23</v>
      </c>
      <c r="CD25" s="32">
        <f t="shared" si="4"/>
        <v>5</v>
      </c>
      <c r="CE25" s="26" t="e">
        <f>IF(AND(#REF!="",#REF!="",#REF!="",#REF!=""),"",SUM(#REF!,#REF!,#REF!,#REF!,#REF!))</f>
        <v>#REF!</v>
      </c>
      <c r="CF25" s="32" t="str">
        <f t="shared" si="5"/>
        <v/>
      </c>
      <c r="CG25" s="26">
        <f t="shared" si="6"/>
        <v>73</v>
      </c>
      <c r="CH25" s="32">
        <f t="shared" si="7"/>
        <v>15</v>
      </c>
      <c r="CI25" s="26">
        <f t="shared" si="8"/>
        <v>70</v>
      </c>
      <c r="CJ25" s="32">
        <f t="shared" si="9"/>
        <v>14</v>
      </c>
      <c r="CK25" s="26" t="e">
        <f>IF(AND(#REF!="",#REF!="",#REF!="",#REF!=""),"",SUM(#REF!,#REF!,#REF!,#REF!,#REF!))</f>
        <v>#REF!</v>
      </c>
      <c r="CL25" s="32" t="str">
        <f t="shared" si="10"/>
        <v/>
      </c>
      <c r="CM25" s="32"/>
      <c r="CN25" s="32"/>
    </row>
    <row r="26" spans="1:92" ht="21.95" customHeight="1">
      <c r="A26" s="276">
        <v>20</v>
      </c>
      <c r="B26" s="277">
        <v>3</v>
      </c>
      <c r="C26" s="278" t="s">
        <v>6</v>
      </c>
      <c r="D26" s="279">
        <v>943</v>
      </c>
      <c r="E26" s="280" t="s">
        <v>71</v>
      </c>
      <c r="F26" s="281" t="s">
        <v>196</v>
      </c>
      <c r="G26" s="281" t="s">
        <v>27</v>
      </c>
      <c r="H26" s="282" t="s">
        <v>16</v>
      </c>
      <c r="I26" s="283">
        <v>320</v>
      </c>
      <c r="J26" s="284" t="s">
        <v>7</v>
      </c>
      <c r="K26" s="285" t="s">
        <v>10</v>
      </c>
      <c r="L26" s="11">
        <v>9</v>
      </c>
      <c r="M26" s="7">
        <v>9</v>
      </c>
      <c r="N26" s="7">
        <v>9</v>
      </c>
      <c r="O26" s="7">
        <v>48</v>
      </c>
      <c r="P26" s="39">
        <v>15</v>
      </c>
      <c r="Q26" s="43">
        <v>37</v>
      </c>
      <c r="R26" s="7">
        <v>26</v>
      </c>
      <c r="S26" s="16">
        <v>5</v>
      </c>
      <c r="T26" s="17">
        <v>2</v>
      </c>
      <c r="U26" s="17">
        <v>4</v>
      </c>
      <c r="V26" s="7">
        <v>10</v>
      </c>
      <c r="W26" s="45">
        <v>5</v>
      </c>
      <c r="X26" s="43">
        <v>24</v>
      </c>
      <c r="Y26" s="7">
        <v>15</v>
      </c>
      <c r="Z26" s="11">
        <v>9</v>
      </c>
      <c r="AA26" s="7">
        <v>6</v>
      </c>
      <c r="AB26" s="7">
        <v>9</v>
      </c>
      <c r="AC26" s="7">
        <v>31</v>
      </c>
      <c r="AD26" s="39">
        <v>11</v>
      </c>
      <c r="AE26" s="43">
        <v>44</v>
      </c>
      <c r="AF26" s="7">
        <v>15</v>
      </c>
      <c r="AG26" s="11">
        <v>9</v>
      </c>
      <c r="AH26" s="7">
        <v>7</v>
      </c>
      <c r="AI26" s="7">
        <v>8</v>
      </c>
      <c r="AJ26" s="7">
        <v>25</v>
      </c>
      <c r="AK26" s="39">
        <v>10</v>
      </c>
      <c r="AL26" s="43">
        <v>44</v>
      </c>
      <c r="AM26" s="7">
        <v>21</v>
      </c>
      <c r="AN26" s="11"/>
      <c r="AO26" s="7"/>
      <c r="AP26" s="7"/>
      <c r="AQ26" s="7"/>
      <c r="AR26" s="7"/>
      <c r="AS26" s="11"/>
      <c r="AT26" s="7"/>
      <c r="AU26" s="7"/>
      <c r="AV26" s="7"/>
      <c r="AW26" s="7"/>
      <c r="AX26" s="11"/>
      <c r="AY26" s="7"/>
      <c r="AZ26" s="7"/>
      <c r="BA26" s="7"/>
      <c r="BB26" s="7"/>
      <c r="BC26" s="7"/>
      <c r="BD26" s="7"/>
      <c r="BE26" s="7"/>
      <c r="BF26" s="7"/>
      <c r="BG26" s="11">
        <v>220</v>
      </c>
      <c r="BH26" s="79">
        <v>164</v>
      </c>
      <c r="BI26" s="1"/>
      <c r="BJ26" s="1"/>
      <c r="BK26" s="33"/>
      <c r="BL26" s="1"/>
      <c r="BM26" s="1"/>
      <c r="BY26" s="26"/>
      <c r="BZ26" s="26">
        <f t="shared" si="0"/>
        <v>320</v>
      </c>
      <c r="CA26" s="32">
        <f t="shared" si="1"/>
        <v>90</v>
      </c>
      <c r="CB26" s="32">
        <f t="shared" si="2"/>
        <v>18</v>
      </c>
      <c r="CC26" s="26">
        <f t="shared" si="3"/>
        <v>26</v>
      </c>
      <c r="CD26" s="32">
        <f t="shared" si="4"/>
        <v>6</v>
      </c>
      <c r="CE26" s="26" t="e">
        <f>IF(AND(#REF!="",#REF!="",#REF!="",#REF!=""),"",SUM(#REF!,#REF!,#REF!,#REF!,#REF!))</f>
        <v>#REF!</v>
      </c>
      <c r="CF26" s="32" t="str">
        <f t="shared" si="5"/>
        <v/>
      </c>
      <c r="CG26" s="26">
        <f t="shared" si="6"/>
        <v>66</v>
      </c>
      <c r="CH26" s="32">
        <f t="shared" si="7"/>
        <v>14</v>
      </c>
      <c r="CI26" s="26">
        <f t="shared" si="8"/>
        <v>59</v>
      </c>
      <c r="CJ26" s="32">
        <f t="shared" si="9"/>
        <v>12</v>
      </c>
      <c r="CK26" s="26" t="e">
        <f>IF(AND(#REF!="",#REF!="",#REF!="",#REF!=""),"",SUM(#REF!,#REF!,#REF!,#REF!,#REF!))</f>
        <v>#REF!</v>
      </c>
      <c r="CL26" s="32" t="str">
        <f t="shared" si="10"/>
        <v/>
      </c>
      <c r="CM26" s="32"/>
      <c r="CN26" s="32"/>
    </row>
    <row r="27" spans="1:92" ht="21.95" customHeight="1">
      <c r="A27" s="276">
        <v>21</v>
      </c>
      <c r="B27" s="277">
        <v>3</v>
      </c>
      <c r="C27" s="278" t="s">
        <v>6</v>
      </c>
      <c r="D27" s="279">
        <v>929</v>
      </c>
      <c r="E27" s="280" t="s">
        <v>72</v>
      </c>
      <c r="F27" s="281" t="s">
        <v>197</v>
      </c>
      <c r="G27" s="281" t="s">
        <v>198</v>
      </c>
      <c r="H27" s="282" t="s">
        <v>199</v>
      </c>
      <c r="I27" s="283">
        <v>321</v>
      </c>
      <c r="J27" s="284" t="s">
        <v>9</v>
      </c>
      <c r="K27" s="285" t="s">
        <v>8</v>
      </c>
      <c r="L27" s="11">
        <v>9</v>
      </c>
      <c r="M27" s="7">
        <v>9</v>
      </c>
      <c r="N27" s="7">
        <v>9</v>
      </c>
      <c r="O27" s="7">
        <v>49</v>
      </c>
      <c r="P27" s="39">
        <v>14</v>
      </c>
      <c r="Q27" s="43">
        <v>37</v>
      </c>
      <c r="R27" s="7">
        <v>21</v>
      </c>
      <c r="S27" s="16">
        <v>5</v>
      </c>
      <c r="T27" s="17">
        <v>2</v>
      </c>
      <c r="U27" s="17">
        <v>4</v>
      </c>
      <c r="V27" s="7">
        <v>12</v>
      </c>
      <c r="W27" s="45">
        <v>5</v>
      </c>
      <c r="X27" s="43">
        <v>25</v>
      </c>
      <c r="Y27" s="7">
        <v>14</v>
      </c>
      <c r="Z27" s="11">
        <v>9</v>
      </c>
      <c r="AA27" s="7">
        <v>6</v>
      </c>
      <c r="AB27" s="7">
        <v>8</v>
      </c>
      <c r="AC27" s="7">
        <v>36</v>
      </c>
      <c r="AD27" s="39">
        <v>10</v>
      </c>
      <c r="AE27" s="43">
        <v>49</v>
      </c>
      <c r="AF27" s="7">
        <v>15</v>
      </c>
      <c r="AG27" s="11">
        <v>9</v>
      </c>
      <c r="AH27" s="7">
        <v>7</v>
      </c>
      <c r="AI27" s="7">
        <v>6</v>
      </c>
      <c r="AJ27" s="7">
        <v>26</v>
      </c>
      <c r="AK27" s="39">
        <v>10</v>
      </c>
      <c r="AL27" s="43">
        <v>42</v>
      </c>
      <c r="AM27" s="7">
        <v>16</v>
      </c>
      <c r="AN27" s="11"/>
      <c r="AO27" s="7"/>
      <c r="AP27" s="7"/>
      <c r="AQ27" s="7"/>
      <c r="AR27" s="7"/>
      <c r="AS27" s="11"/>
      <c r="AT27" s="7"/>
      <c r="AU27" s="7"/>
      <c r="AV27" s="7"/>
      <c r="AW27" s="7"/>
      <c r="AX27" s="11"/>
      <c r="AY27" s="7"/>
      <c r="AZ27" s="7"/>
      <c r="BA27" s="7"/>
      <c r="BB27" s="7"/>
      <c r="BC27" s="7"/>
      <c r="BD27" s="7"/>
      <c r="BE27" s="7"/>
      <c r="BF27" s="7"/>
      <c r="BG27" s="11">
        <v>220</v>
      </c>
      <c r="BH27" s="79">
        <v>166</v>
      </c>
      <c r="BI27" s="1"/>
      <c r="BJ27" s="1"/>
      <c r="BK27" s="33"/>
      <c r="BL27" s="1"/>
      <c r="BM27" s="1"/>
      <c r="BY27" s="26"/>
      <c r="BZ27" s="26">
        <f t="shared" si="0"/>
        <v>321</v>
      </c>
      <c r="CA27" s="32">
        <f t="shared" si="1"/>
        <v>90</v>
      </c>
      <c r="CB27" s="32">
        <f t="shared" si="2"/>
        <v>18</v>
      </c>
      <c r="CC27" s="26">
        <f t="shared" si="3"/>
        <v>28</v>
      </c>
      <c r="CD27" s="32">
        <f t="shared" si="4"/>
        <v>6</v>
      </c>
      <c r="CE27" s="26" t="e">
        <f>IF(AND(#REF!="",#REF!="",#REF!="",#REF!=""),"",SUM(#REF!,#REF!,#REF!,#REF!,#REF!))</f>
        <v>#REF!</v>
      </c>
      <c r="CF27" s="32" t="str">
        <f t="shared" si="5"/>
        <v/>
      </c>
      <c r="CG27" s="26">
        <f t="shared" si="6"/>
        <v>69</v>
      </c>
      <c r="CH27" s="32">
        <f t="shared" si="7"/>
        <v>14</v>
      </c>
      <c r="CI27" s="26">
        <f t="shared" si="8"/>
        <v>58</v>
      </c>
      <c r="CJ27" s="32">
        <f t="shared" si="9"/>
        <v>12</v>
      </c>
      <c r="CK27" s="26" t="e">
        <f>IF(AND(#REF!="",#REF!="",#REF!="",#REF!=""),"",SUM(#REF!,#REF!,#REF!,#REF!,#REF!))</f>
        <v>#REF!</v>
      </c>
      <c r="CL27" s="32" t="str">
        <f t="shared" si="10"/>
        <v/>
      </c>
      <c r="CM27" s="32"/>
      <c r="CN27" s="32"/>
    </row>
    <row r="28" spans="1:92" ht="21.95" customHeight="1">
      <c r="A28" s="276">
        <v>22</v>
      </c>
      <c r="B28" s="277">
        <v>3</v>
      </c>
      <c r="C28" s="278" t="s">
        <v>6</v>
      </c>
      <c r="D28" s="279">
        <v>932</v>
      </c>
      <c r="E28" s="280" t="s">
        <v>73</v>
      </c>
      <c r="F28" s="281" t="s">
        <v>200</v>
      </c>
      <c r="G28" s="281" t="s">
        <v>13</v>
      </c>
      <c r="H28" s="282" t="s">
        <v>23</v>
      </c>
      <c r="I28" s="283">
        <v>322</v>
      </c>
      <c r="J28" s="284" t="s">
        <v>7</v>
      </c>
      <c r="K28" s="285" t="s">
        <v>8</v>
      </c>
      <c r="L28" s="11">
        <v>9</v>
      </c>
      <c r="M28" s="7">
        <v>9</v>
      </c>
      <c r="N28" s="7">
        <v>9</v>
      </c>
      <c r="O28" s="7">
        <v>41</v>
      </c>
      <c r="P28" s="39">
        <v>16</v>
      </c>
      <c r="Q28" s="43">
        <v>41</v>
      </c>
      <c r="R28" s="7">
        <v>25</v>
      </c>
      <c r="S28" s="16">
        <v>5</v>
      </c>
      <c r="T28" s="17">
        <v>2</v>
      </c>
      <c r="U28" s="17">
        <v>3</v>
      </c>
      <c r="V28" s="7">
        <v>13</v>
      </c>
      <c r="W28" s="45">
        <v>9</v>
      </c>
      <c r="X28" s="43">
        <v>26</v>
      </c>
      <c r="Y28" s="7">
        <v>17</v>
      </c>
      <c r="Z28" s="11">
        <v>9</v>
      </c>
      <c r="AA28" s="7">
        <v>7</v>
      </c>
      <c r="AB28" s="7">
        <v>6</v>
      </c>
      <c r="AC28" s="7">
        <v>38</v>
      </c>
      <c r="AD28" s="39">
        <v>12</v>
      </c>
      <c r="AE28" s="43">
        <v>48</v>
      </c>
      <c r="AF28" s="7">
        <v>15</v>
      </c>
      <c r="AG28" s="11">
        <v>9</v>
      </c>
      <c r="AH28" s="7">
        <v>7</v>
      </c>
      <c r="AI28" s="7">
        <v>7</v>
      </c>
      <c r="AJ28" s="7">
        <v>27</v>
      </c>
      <c r="AK28" s="39">
        <v>16</v>
      </c>
      <c r="AL28" s="43">
        <v>45</v>
      </c>
      <c r="AM28" s="7">
        <v>25</v>
      </c>
      <c r="AN28" s="11"/>
      <c r="AO28" s="7"/>
      <c r="AP28" s="7"/>
      <c r="AQ28" s="7"/>
      <c r="AR28" s="7"/>
      <c r="AS28" s="11"/>
      <c r="AT28" s="7"/>
      <c r="AU28" s="7"/>
      <c r="AV28" s="7"/>
      <c r="AW28" s="7"/>
      <c r="AX28" s="11"/>
      <c r="AY28" s="7"/>
      <c r="AZ28" s="7"/>
      <c r="BA28" s="7"/>
      <c r="BB28" s="7"/>
      <c r="BC28" s="7"/>
      <c r="BD28" s="7"/>
      <c r="BE28" s="7"/>
      <c r="BF28" s="7"/>
      <c r="BG28" s="11">
        <v>220</v>
      </c>
      <c r="BH28" s="79">
        <v>162</v>
      </c>
      <c r="BI28" s="1"/>
      <c r="BJ28" s="1"/>
      <c r="BK28" s="33"/>
      <c r="BL28" s="1"/>
      <c r="BM28" s="1"/>
      <c r="BY28" s="26"/>
      <c r="BZ28" s="26">
        <f t="shared" si="0"/>
        <v>322</v>
      </c>
      <c r="CA28" s="32">
        <f t="shared" si="1"/>
        <v>84</v>
      </c>
      <c r="CB28" s="32">
        <f t="shared" si="2"/>
        <v>17</v>
      </c>
      <c r="CC28" s="26">
        <f t="shared" si="3"/>
        <v>32</v>
      </c>
      <c r="CD28" s="32">
        <f t="shared" si="4"/>
        <v>7</v>
      </c>
      <c r="CE28" s="26" t="e">
        <f>IF(AND(#REF!="",#REF!="",#REF!="",#REF!=""),"",SUM(#REF!,#REF!,#REF!,#REF!,#REF!))</f>
        <v>#REF!</v>
      </c>
      <c r="CF28" s="32" t="str">
        <f t="shared" si="5"/>
        <v/>
      </c>
      <c r="CG28" s="26">
        <f t="shared" si="6"/>
        <v>72</v>
      </c>
      <c r="CH28" s="32">
        <f t="shared" si="7"/>
        <v>15</v>
      </c>
      <c r="CI28" s="26">
        <f t="shared" si="8"/>
        <v>66</v>
      </c>
      <c r="CJ28" s="32">
        <f t="shared" si="9"/>
        <v>14</v>
      </c>
      <c r="CK28" s="26" t="e">
        <f>IF(AND(#REF!="",#REF!="",#REF!="",#REF!=""),"",SUM(#REF!,#REF!,#REF!,#REF!,#REF!))</f>
        <v>#REF!</v>
      </c>
      <c r="CL28" s="32" t="str">
        <f t="shared" si="10"/>
        <v/>
      </c>
      <c r="CM28" s="32"/>
      <c r="CN28" s="32"/>
    </row>
    <row r="29" spans="1:92" ht="21.95" customHeight="1">
      <c r="A29" s="276">
        <v>23</v>
      </c>
      <c r="B29" s="277">
        <v>3</v>
      </c>
      <c r="C29" s="278" t="s">
        <v>6</v>
      </c>
      <c r="D29" s="279">
        <v>927</v>
      </c>
      <c r="E29" s="280" t="s">
        <v>74</v>
      </c>
      <c r="F29" s="281" t="s">
        <v>201</v>
      </c>
      <c r="G29" s="281" t="s">
        <v>202</v>
      </c>
      <c r="H29" s="282" t="s">
        <v>17</v>
      </c>
      <c r="I29" s="283">
        <v>323</v>
      </c>
      <c r="J29" s="284" t="s">
        <v>9</v>
      </c>
      <c r="K29" s="285" t="s">
        <v>8</v>
      </c>
      <c r="L29" s="11">
        <v>9</v>
      </c>
      <c r="M29" s="7">
        <v>9</v>
      </c>
      <c r="N29" s="7">
        <v>9</v>
      </c>
      <c r="O29" s="7">
        <v>45</v>
      </c>
      <c r="P29" s="39">
        <v>17</v>
      </c>
      <c r="Q29" s="43">
        <v>40</v>
      </c>
      <c r="R29" s="7">
        <v>24</v>
      </c>
      <c r="S29" s="16">
        <v>5</v>
      </c>
      <c r="T29" s="17">
        <v>2</v>
      </c>
      <c r="U29" s="17">
        <v>3</v>
      </c>
      <c r="V29" s="7">
        <v>10</v>
      </c>
      <c r="W29" s="45">
        <v>9</v>
      </c>
      <c r="X29" s="43">
        <v>25</v>
      </c>
      <c r="Y29" s="7">
        <v>19</v>
      </c>
      <c r="Z29" s="11">
        <v>9</v>
      </c>
      <c r="AA29" s="7">
        <v>7</v>
      </c>
      <c r="AB29" s="7">
        <v>4</v>
      </c>
      <c r="AC29" s="7">
        <v>41</v>
      </c>
      <c r="AD29" s="39">
        <v>9</v>
      </c>
      <c r="AE29" s="43">
        <v>47</v>
      </c>
      <c r="AF29" s="7">
        <v>18</v>
      </c>
      <c r="AG29" s="11">
        <v>9</v>
      </c>
      <c r="AH29" s="7">
        <v>7</v>
      </c>
      <c r="AI29" s="7">
        <v>8</v>
      </c>
      <c r="AJ29" s="7">
        <v>30</v>
      </c>
      <c r="AK29" s="39">
        <v>15</v>
      </c>
      <c r="AL29" s="43">
        <v>46</v>
      </c>
      <c r="AM29" s="7">
        <v>16</v>
      </c>
      <c r="AN29" s="11"/>
      <c r="AO29" s="7"/>
      <c r="AP29" s="7"/>
      <c r="AQ29" s="7"/>
      <c r="AR29" s="7"/>
      <c r="AS29" s="11"/>
      <c r="AT29" s="7"/>
      <c r="AU29" s="7"/>
      <c r="AV29" s="7"/>
      <c r="AW29" s="7"/>
      <c r="AX29" s="11"/>
      <c r="AY29" s="7"/>
      <c r="AZ29" s="7"/>
      <c r="BA29" s="7"/>
      <c r="BB29" s="7"/>
      <c r="BC29" s="7"/>
      <c r="BD29" s="7"/>
      <c r="BE29" s="7"/>
      <c r="BF29" s="7"/>
      <c r="BG29" s="11">
        <v>220</v>
      </c>
      <c r="BH29" s="79">
        <v>150</v>
      </c>
      <c r="BI29" s="1"/>
      <c r="BJ29" s="1"/>
      <c r="BK29" s="33"/>
      <c r="BL29" s="1"/>
      <c r="BM29" s="1"/>
      <c r="BY29" s="26"/>
      <c r="BZ29" s="26">
        <f t="shared" si="0"/>
        <v>323</v>
      </c>
      <c r="CA29" s="32">
        <f t="shared" si="1"/>
        <v>89</v>
      </c>
      <c r="CB29" s="32">
        <f t="shared" si="2"/>
        <v>18</v>
      </c>
      <c r="CC29" s="26">
        <f t="shared" si="3"/>
        <v>29</v>
      </c>
      <c r="CD29" s="32">
        <f t="shared" si="4"/>
        <v>6</v>
      </c>
      <c r="CE29" s="26" t="e">
        <f>IF(AND(#REF!="",#REF!="",#REF!="",#REF!=""),"",SUM(#REF!,#REF!,#REF!,#REF!,#REF!))</f>
        <v>#REF!</v>
      </c>
      <c r="CF29" s="32" t="str">
        <f t="shared" si="5"/>
        <v/>
      </c>
      <c r="CG29" s="26">
        <f t="shared" si="6"/>
        <v>70</v>
      </c>
      <c r="CH29" s="32">
        <f t="shared" si="7"/>
        <v>14</v>
      </c>
      <c r="CI29" s="26">
        <f t="shared" si="8"/>
        <v>69</v>
      </c>
      <c r="CJ29" s="32">
        <f t="shared" si="9"/>
        <v>14</v>
      </c>
      <c r="CK29" s="26" t="e">
        <f>IF(AND(#REF!="",#REF!="",#REF!="",#REF!=""),"",SUM(#REF!,#REF!,#REF!,#REF!,#REF!))</f>
        <v>#REF!</v>
      </c>
      <c r="CL29" s="32" t="str">
        <f t="shared" si="10"/>
        <v/>
      </c>
      <c r="CM29" s="32"/>
      <c r="CN29" s="32"/>
    </row>
    <row r="30" spans="1:92" ht="21.95" customHeight="1">
      <c r="A30" s="276">
        <v>24</v>
      </c>
      <c r="B30" s="277">
        <v>3</v>
      </c>
      <c r="C30" s="278" t="s">
        <v>6</v>
      </c>
      <c r="D30" s="279">
        <v>938</v>
      </c>
      <c r="E30" s="280" t="s">
        <v>75</v>
      </c>
      <c r="F30" s="281" t="s">
        <v>203</v>
      </c>
      <c r="G30" s="281" t="s">
        <v>204</v>
      </c>
      <c r="H30" s="282" t="s">
        <v>18</v>
      </c>
      <c r="I30" s="283">
        <v>324</v>
      </c>
      <c r="J30" s="284" t="s">
        <v>9</v>
      </c>
      <c r="K30" s="285" t="s">
        <v>12</v>
      </c>
      <c r="L30" s="11">
        <v>9</v>
      </c>
      <c r="M30" s="7">
        <v>9</v>
      </c>
      <c r="N30" s="7">
        <v>9</v>
      </c>
      <c r="O30" s="7">
        <v>46</v>
      </c>
      <c r="P30" s="39">
        <v>18</v>
      </c>
      <c r="Q30" s="43">
        <v>36</v>
      </c>
      <c r="R30" s="7">
        <v>21</v>
      </c>
      <c r="S30" s="16">
        <v>5</v>
      </c>
      <c r="T30" s="17">
        <v>2</v>
      </c>
      <c r="U30" s="17">
        <v>4</v>
      </c>
      <c r="V30" s="7">
        <v>12</v>
      </c>
      <c r="W30" s="45">
        <v>9</v>
      </c>
      <c r="X30" s="43">
        <v>24</v>
      </c>
      <c r="Y30" s="7">
        <v>16</v>
      </c>
      <c r="Z30" s="11">
        <v>9</v>
      </c>
      <c r="AA30" s="7">
        <v>7</v>
      </c>
      <c r="AB30" s="7">
        <v>5</v>
      </c>
      <c r="AC30" s="7">
        <v>45</v>
      </c>
      <c r="AD30" s="39">
        <v>8</v>
      </c>
      <c r="AE30" s="43">
        <v>49</v>
      </c>
      <c r="AF30" s="7">
        <v>19</v>
      </c>
      <c r="AG30" s="11">
        <v>9</v>
      </c>
      <c r="AH30" s="7">
        <v>7</v>
      </c>
      <c r="AI30" s="7">
        <v>9</v>
      </c>
      <c r="AJ30" s="7">
        <v>32</v>
      </c>
      <c r="AK30" s="39">
        <v>14</v>
      </c>
      <c r="AL30" s="43">
        <v>48</v>
      </c>
      <c r="AM30" s="7">
        <v>17</v>
      </c>
      <c r="AN30" s="11"/>
      <c r="AO30" s="7"/>
      <c r="AP30" s="7"/>
      <c r="AQ30" s="7"/>
      <c r="AR30" s="7"/>
      <c r="AS30" s="11"/>
      <c r="AT30" s="7"/>
      <c r="AU30" s="7"/>
      <c r="AV30" s="7"/>
      <c r="AW30" s="7"/>
      <c r="AX30" s="11"/>
      <c r="AY30" s="7"/>
      <c r="AZ30" s="7"/>
      <c r="BA30" s="7"/>
      <c r="BB30" s="7"/>
      <c r="BC30" s="7"/>
      <c r="BD30" s="7"/>
      <c r="BE30" s="7"/>
      <c r="BF30" s="7"/>
      <c r="BG30" s="11">
        <v>220</v>
      </c>
      <c r="BH30" s="79">
        <v>196</v>
      </c>
      <c r="BI30" s="1"/>
      <c r="BJ30" s="1"/>
      <c r="BK30" s="33"/>
      <c r="BL30" s="1"/>
      <c r="BM30" s="1"/>
      <c r="BY30" s="26"/>
      <c r="BZ30" s="26">
        <f t="shared" si="0"/>
        <v>324</v>
      </c>
      <c r="CA30" s="32">
        <f t="shared" si="1"/>
        <v>91</v>
      </c>
      <c r="CB30" s="32">
        <f t="shared" si="2"/>
        <v>19</v>
      </c>
      <c r="CC30" s="26">
        <f t="shared" si="3"/>
        <v>32</v>
      </c>
      <c r="CD30" s="32">
        <f t="shared" si="4"/>
        <v>7</v>
      </c>
      <c r="CE30" s="26" t="e">
        <f>IF(AND(#REF!="",#REF!="",#REF!="",#REF!=""),"",SUM(#REF!,#REF!,#REF!,#REF!,#REF!))</f>
        <v>#REF!</v>
      </c>
      <c r="CF30" s="32" t="str">
        <f t="shared" si="5"/>
        <v/>
      </c>
      <c r="CG30" s="26">
        <f t="shared" si="6"/>
        <v>74</v>
      </c>
      <c r="CH30" s="32">
        <f t="shared" si="7"/>
        <v>15</v>
      </c>
      <c r="CI30" s="26">
        <f t="shared" si="8"/>
        <v>71</v>
      </c>
      <c r="CJ30" s="32">
        <f t="shared" si="9"/>
        <v>15</v>
      </c>
      <c r="CK30" s="26" t="e">
        <f>IF(AND(#REF!="",#REF!="",#REF!="",#REF!=""),"",SUM(#REF!,#REF!,#REF!,#REF!,#REF!))</f>
        <v>#REF!</v>
      </c>
      <c r="CL30" s="32" t="str">
        <f t="shared" si="10"/>
        <v/>
      </c>
      <c r="CM30" s="32"/>
      <c r="CN30" s="32"/>
    </row>
    <row r="31" spans="1:92" ht="21.95" customHeight="1">
      <c r="A31" s="276">
        <v>25</v>
      </c>
      <c r="B31" s="277">
        <v>3</v>
      </c>
      <c r="C31" s="278" t="s">
        <v>6</v>
      </c>
      <c r="D31" s="279">
        <v>950</v>
      </c>
      <c r="E31" s="280" t="s">
        <v>76</v>
      </c>
      <c r="F31" s="281" t="s">
        <v>205</v>
      </c>
      <c r="G31" s="281" t="s">
        <v>206</v>
      </c>
      <c r="H31" s="282" t="s">
        <v>207</v>
      </c>
      <c r="I31" s="283">
        <v>325</v>
      </c>
      <c r="J31" s="284" t="s">
        <v>9</v>
      </c>
      <c r="K31" s="285" t="s">
        <v>8</v>
      </c>
      <c r="L31" s="11">
        <v>9</v>
      </c>
      <c r="M31" s="7">
        <v>9</v>
      </c>
      <c r="N31" s="7">
        <v>9</v>
      </c>
      <c r="O31" s="7">
        <v>47</v>
      </c>
      <c r="P31" s="39">
        <v>16</v>
      </c>
      <c r="Q31" s="43">
        <v>35</v>
      </c>
      <c r="R31" s="7">
        <v>20</v>
      </c>
      <c r="S31" s="16">
        <v>5</v>
      </c>
      <c r="T31" s="17">
        <v>2</v>
      </c>
      <c r="U31" s="17">
        <v>5</v>
      </c>
      <c r="V31" s="7">
        <v>13</v>
      </c>
      <c r="W31" s="45">
        <v>9</v>
      </c>
      <c r="X31" s="43">
        <v>25</v>
      </c>
      <c r="Y31" s="7">
        <v>15</v>
      </c>
      <c r="Z31" s="11">
        <v>9</v>
      </c>
      <c r="AA31" s="7">
        <v>7</v>
      </c>
      <c r="AB31" s="7">
        <v>7</v>
      </c>
      <c r="AC31" s="7">
        <v>40</v>
      </c>
      <c r="AD31" s="39">
        <v>9</v>
      </c>
      <c r="AE31" s="43">
        <v>48</v>
      </c>
      <c r="AF31" s="7">
        <v>15</v>
      </c>
      <c r="AG31" s="11">
        <v>9</v>
      </c>
      <c r="AH31" s="7">
        <v>7</v>
      </c>
      <c r="AI31" s="7">
        <v>7</v>
      </c>
      <c r="AJ31" s="7">
        <v>36</v>
      </c>
      <c r="AK31" s="39">
        <v>18</v>
      </c>
      <c r="AL31" s="43">
        <v>48</v>
      </c>
      <c r="AM31" s="7">
        <v>18</v>
      </c>
      <c r="AN31" s="11"/>
      <c r="AO31" s="7"/>
      <c r="AP31" s="7"/>
      <c r="AQ31" s="7"/>
      <c r="AR31" s="7"/>
      <c r="AS31" s="11"/>
      <c r="AT31" s="7"/>
      <c r="AU31" s="7"/>
      <c r="AV31" s="7"/>
      <c r="AW31" s="7"/>
      <c r="AX31" s="11"/>
      <c r="AY31" s="7"/>
      <c r="AZ31" s="7"/>
      <c r="BA31" s="7"/>
      <c r="BB31" s="7"/>
      <c r="BC31" s="7"/>
      <c r="BD31" s="7"/>
      <c r="BE31" s="7"/>
      <c r="BF31" s="7"/>
      <c r="BG31" s="11">
        <v>220</v>
      </c>
      <c r="BH31" s="79">
        <v>188</v>
      </c>
      <c r="BI31" s="1"/>
      <c r="BJ31" s="1"/>
      <c r="BK31" s="33"/>
      <c r="BL31" s="1"/>
      <c r="BM31" s="1"/>
      <c r="BY31" s="26"/>
      <c r="BZ31" s="26">
        <f t="shared" si="0"/>
        <v>325</v>
      </c>
      <c r="CA31" s="32">
        <f t="shared" si="1"/>
        <v>90</v>
      </c>
      <c r="CB31" s="32">
        <f t="shared" si="2"/>
        <v>18</v>
      </c>
      <c r="CC31" s="26">
        <f t="shared" si="3"/>
        <v>34</v>
      </c>
      <c r="CD31" s="32">
        <f t="shared" si="4"/>
        <v>7</v>
      </c>
      <c r="CE31" s="26" t="e">
        <f>IF(AND(#REF!="",#REF!="",#REF!="",#REF!=""),"",SUM(#REF!,#REF!,#REF!,#REF!,#REF!))</f>
        <v>#REF!</v>
      </c>
      <c r="CF31" s="32" t="str">
        <f t="shared" si="5"/>
        <v/>
      </c>
      <c r="CG31" s="26">
        <f t="shared" si="6"/>
        <v>72</v>
      </c>
      <c r="CH31" s="32">
        <f t="shared" si="7"/>
        <v>15</v>
      </c>
      <c r="CI31" s="26">
        <f t="shared" si="8"/>
        <v>77</v>
      </c>
      <c r="CJ31" s="32">
        <f t="shared" si="9"/>
        <v>16</v>
      </c>
      <c r="CK31" s="26" t="e">
        <f>IF(AND(#REF!="",#REF!="",#REF!="",#REF!=""),"",SUM(#REF!,#REF!,#REF!,#REF!,#REF!))</f>
        <v>#REF!</v>
      </c>
      <c r="CL31" s="32" t="str">
        <f t="shared" si="10"/>
        <v/>
      </c>
      <c r="CM31" s="32"/>
      <c r="CN31" s="32"/>
    </row>
    <row r="32" spans="1:92" ht="21.95" customHeight="1">
      <c r="A32" s="276">
        <v>26</v>
      </c>
      <c r="B32" s="277">
        <v>3</v>
      </c>
      <c r="C32" s="278" t="s">
        <v>6</v>
      </c>
      <c r="D32" s="279">
        <v>945</v>
      </c>
      <c r="E32" s="280" t="s">
        <v>77</v>
      </c>
      <c r="F32" s="281" t="s">
        <v>208</v>
      </c>
      <c r="G32" s="281" t="s">
        <v>209</v>
      </c>
      <c r="H32" s="282" t="s">
        <v>210</v>
      </c>
      <c r="I32" s="283">
        <v>326</v>
      </c>
      <c r="J32" s="284" t="s">
        <v>9</v>
      </c>
      <c r="K32" s="285" t="s">
        <v>8</v>
      </c>
      <c r="L32" s="11">
        <v>9</v>
      </c>
      <c r="M32" s="7">
        <v>9</v>
      </c>
      <c r="N32" s="7">
        <v>9</v>
      </c>
      <c r="O32" s="7">
        <v>48</v>
      </c>
      <c r="P32" s="39">
        <v>14</v>
      </c>
      <c r="Q32" s="43">
        <v>34</v>
      </c>
      <c r="R32" s="7">
        <v>20</v>
      </c>
      <c r="S32" s="16">
        <v>5</v>
      </c>
      <c r="T32" s="17">
        <v>3</v>
      </c>
      <c r="U32" s="17">
        <v>4</v>
      </c>
      <c r="V32" s="7">
        <v>14</v>
      </c>
      <c r="W32" s="45">
        <v>9</v>
      </c>
      <c r="X32" s="43">
        <v>26</v>
      </c>
      <c r="Y32" s="7">
        <v>14</v>
      </c>
      <c r="Z32" s="11">
        <v>9</v>
      </c>
      <c r="AA32" s="7">
        <v>6</v>
      </c>
      <c r="AB32" s="7">
        <v>9</v>
      </c>
      <c r="AC32" s="7">
        <v>46</v>
      </c>
      <c r="AD32" s="39">
        <v>12</v>
      </c>
      <c r="AE32" s="43">
        <v>47</v>
      </c>
      <c r="AF32" s="7">
        <v>17</v>
      </c>
      <c r="AG32" s="11">
        <v>9</v>
      </c>
      <c r="AH32" s="7">
        <v>7</v>
      </c>
      <c r="AI32" s="7">
        <v>8</v>
      </c>
      <c r="AJ32" s="7">
        <v>39</v>
      </c>
      <c r="AK32" s="39">
        <v>17</v>
      </c>
      <c r="AL32" s="43">
        <v>47</v>
      </c>
      <c r="AM32" s="7">
        <v>16</v>
      </c>
      <c r="AN32" s="11"/>
      <c r="AO32" s="7"/>
      <c r="AP32" s="7"/>
      <c r="AQ32" s="7"/>
      <c r="AR32" s="7"/>
      <c r="AS32" s="11"/>
      <c r="AT32" s="7"/>
      <c r="AU32" s="7"/>
      <c r="AV32" s="7"/>
      <c r="AW32" s="7"/>
      <c r="AX32" s="11"/>
      <c r="AY32" s="7"/>
      <c r="AZ32" s="7"/>
      <c r="BA32" s="7"/>
      <c r="BB32" s="7"/>
      <c r="BC32" s="7"/>
      <c r="BD32" s="7"/>
      <c r="BE32" s="7"/>
      <c r="BF32" s="7"/>
      <c r="BG32" s="11">
        <v>220</v>
      </c>
      <c r="BH32" s="79">
        <v>180</v>
      </c>
      <c r="BI32" s="1"/>
      <c r="BJ32" s="1"/>
      <c r="BK32" s="33"/>
      <c r="BL32" s="1"/>
      <c r="BM32" s="1"/>
      <c r="BY32" s="26"/>
      <c r="BZ32" s="26">
        <f t="shared" si="0"/>
        <v>326</v>
      </c>
      <c r="CA32" s="32">
        <f t="shared" si="1"/>
        <v>89</v>
      </c>
      <c r="CB32" s="32">
        <f t="shared" si="2"/>
        <v>18</v>
      </c>
      <c r="CC32" s="26">
        <f t="shared" si="3"/>
        <v>35</v>
      </c>
      <c r="CD32" s="32">
        <f t="shared" si="4"/>
        <v>7</v>
      </c>
      <c r="CE32" s="26" t="e">
        <f>IF(AND(#REF!="",#REF!="",#REF!="",#REF!=""),"",SUM(#REF!,#REF!,#REF!,#REF!,#REF!))</f>
        <v>#REF!</v>
      </c>
      <c r="CF32" s="32" t="str">
        <f t="shared" si="5"/>
        <v/>
      </c>
      <c r="CG32" s="26">
        <f t="shared" si="6"/>
        <v>82</v>
      </c>
      <c r="CH32" s="32">
        <f t="shared" si="7"/>
        <v>17</v>
      </c>
      <c r="CI32" s="26">
        <f t="shared" si="8"/>
        <v>80</v>
      </c>
      <c r="CJ32" s="32">
        <f t="shared" si="9"/>
        <v>16</v>
      </c>
      <c r="CK32" s="26" t="e">
        <f>IF(AND(#REF!="",#REF!="",#REF!="",#REF!=""),"",SUM(#REF!,#REF!,#REF!,#REF!,#REF!))</f>
        <v>#REF!</v>
      </c>
      <c r="CL32" s="32" t="str">
        <f t="shared" si="10"/>
        <v/>
      </c>
      <c r="CM32" s="32"/>
      <c r="CN32" s="32"/>
    </row>
    <row r="33" spans="1:92" ht="21.95" customHeight="1">
      <c r="A33" s="276">
        <v>27</v>
      </c>
      <c r="B33" s="277">
        <v>3</v>
      </c>
      <c r="C33" s="278" t="s">
        <v>6</v>
      </c>
      <c r="D33" s="279">
        <v>928</v>
      </c>
      <c r="E33" s="280">
        <v>42676</v>
      </c>
      <c r="F33" s="281" t="s">
        <v>211</v>
      </c>
      <c r="G33" s="281" t="s">
        <v>212</v>
      </c>
      <c r="H33" s="282" t="s">
        <v>26</v>
      </c>
      <c r="I33" s="283">
        <v>327</v>
      </c>
      <c r="J33" s="284" t="s">
        <v>9</v>
      </c>
      <c r="K33" s="285" t="s">
        <v>8</v>
      </c>
      <c r="L33" s="11">
        <v>9</v>
      </c>
      <c r="M33" s="7">
        <v>9</v>
      </c>
      <c r="N33" s="7">
        <v>9</v>
      </c>
      <c r="O33" s="7">
        <v>49</v>
      </c>
      <c r="P33" s="39">
        <v>16</v>
      </c>
      <c r="Q33" s="43">
        <v>35</v>
      </c>
      <c r="R33" s="7">
        <v>21</v>
      </c>
      <c r="S33" s="16">
        <v>4</v>
      </c>
      <c r="T33" s="17">
        <v>3</v>
      </c>
      <c r="U33" s="17">
        <v>4</v>
      </c>
      <c r="V33" s="7">
        <v>10</v>
      </c>
      <c r="W33" s="45">
        <v>9</v>
      </c>
      <c r="X33" s="43">
        <v>25</v>
      </c>
      <c r="Y33" s="7">
        <v>19</v>
      </c>
      <c r="Z33" s="11">
        <v>9</v>
      </c>
      <c r="AA33" s="7">
        <v>5</v>
      </c>
      <c r="AB33" s="7">
        <v>8</v>
      </c>
      <c r="AC33" s="7">
        <v>36</v>
      </c>
      <c r="AD33" s="39">
        <v>16</v>
      </c>
      <c r="AE33" s="43">
        <v>49</v>
      </c>
      <c r="AF33" s="7">
        <v>15</v>
      </c>
      <c r="AG33" s="11">
        <v>9</v>
      </c>
      <c r="AH33" s="7">
        <v>7</v>
      </c>
      <c r="AI33" s="7">
        <v>9</v>
      </c>
      <c r="AJ33" s="7">
        <v>37</v>
      </c>
      <c r="AK33" s="39">
        <v>16</v>
      </c>
      <c r="AL33" s="43">
        <v>49</v>
      </c>
      <c r="AM33" s="7">
        <v>20</v>
      </c>
      <c r="AN33" s="11"/>
      <c r="AO33" s="7"/>
      <c r="AP33" s="7"/>
      <c r="AQ33" s="7"/>
      <c r="AR33" s="7"/>
      <c r="AS33" s="11"/>
      <c r="AT33" s="7"/>
      <c r="AU33" s="7"/>
      <c r="AV33" s="7"/>
      <c r="AW33" s="7"/>
      <c r="AX33" s="11"/>
      <c r="AY33" s="7"/>
      <c r="AZ33" s="7"/>
      <c r="BA33" s="7"/>
      <c r="BB33" s="7"/>
      <c r="BC33" s="7"/>
      <c r="BD33" s="7"/>
      <c r="BE33" s="7"/>
      <c r="BF33" s="7"/>
      <c r="BG33" s="11">
        <v>220</v>
      </c>
      <c r="BH33" s="79">
        <v>200</v>
      </c>
      <c r="BI33" s="1"/>
      <c r="BJ33" s="1"/>
      <c r="BK33" s="33"/>
      <c r="BL33" s="1"/>
      <c r="BM33" s="1"/>
      <c r="BY33" s="26"/>
      <c r="BZ33" s="26">
        <f t="shared" si="0"/>
        <v>327</v>
      </c>
      <c r="CA33" s="32">
        <f t="shared" si="1"/>
        <v>92</v>
      </c>
      <c r="CB33" s="32">
        <f t="shared" si="2"/>
        <v>19</v>
      </c>
      <c r="CC33" s="26">
        <f t="shared" si="3"/>
        <v>30</v>
      </c>
      <c r="CD33" s="32">
        <f t="shared" si="4"/>
        <v>6</v>
      </c>
      <c r="CE33" s="26" t="e">
        <f>IF(AND(#REF!="",#REF!="",#REF!="",#REF!=""),"",SUM(#REF!,#REF!,#REF!,#REF!,#REF!))</f>
        <v>#REF!</v>
      </c>
      <c r="CF33" s="32" t="str">
        <f t="shared" si="5"/>
        <v/>
      </c>
      <c r="CG33" s="26">
        <f t="shared" si="6"/>
        <v>74</v>
      </c>
      <c r="CH33" s="32">
        <f t="shared" si="7"/>
        <v>15</v>
      </c>
      <c r="CI33" s="26">
        <f t="shared" si="8"/>
        <v>78</v>
      </c>
      <c r="CJ33" s="32">
        <f t="shared" si="9"/>
        <v>16</v>
      </c>
      <c r="CK33" s="26" t="e">
        <f>IF(AND(#REF!="",#REF!="",#REF!="",#REF!=""),"",SUM(#REF!,#REF!,#REF!,#REF!,#REF!))</f>
        <v>#REF!</v>
      </c>
      <c r="CL33" s="32" t="str">
        <f t="shared" si="10"/>
        <v/>
      </c>
      <c r="CM33" s="32"/>
      <c r="CN33" s="32"/>
    </row>
    <row r="34" spans="1:92" ht="21.95" customHeight="1">
      <c r="A34" s="276">
        <v>28</v>
      </c>
      <c r="B34" s="277">
        <v>3</v>
      </c>
      <c r="C34" s="278" t="s">
        <v>6</v>
      </c>
      <c r="D34" s="279">
        <v>947</v>
      </c>
      <c r="E34" s="280" t="s">
        <v>78</v>
      </c>
      <c r="F34" s="281" t="s">
        <v>213</v>
      </c>
      <c r="G34" s="281" t="s">
        <v>214</v>
      </c>
      <c r="H34" s="282" t="s">
        <v>24</v>
      </c>
      <c r="I34" s="283">
        <v>328</v>
      </c>
      <c r="J34" s="284" t="s">
        <v>9</v>
      </c>
      <c r="K34" s="285" t="s">
        <v>8</v>
      </c>
      <c r="L34" s="11">
        <v>9</v>
      </c>
      <c r="M34" s="7">
        <v>9</v>
      </c>
      <c r="N34" s="7">
        <v>9</v>
      </c>
      <c r="O34" s="7">
        <v>45</v>
      </c>
      <c r="P34" s="39">
        <v>14</v>
      </c>
      <c r="Q34" s="43">
        <v>34</v>
      </c>
      <c r="R34" s="7">
        <v>22</v>
      </c>
      <c r="S34" s="16">
        <v>4</v>
      </c>
      <c r="T34" s="17">
        <v>3</v>
      </c>
      <c r="U34" s="17">
        <v>5</v>
      </c>
      <c r="V34" s="7">
        <v>12</v>
      </c>
      <c r="W34" s="45">
        <v>9</v>
      </c>
      <c r="X34" s="43">
        <v>21</v>
      </c>
      <c r="Y34" s="7">
        <v>18</v>
      </c>
      <c r="Z34" s="11">
        <v>9</v>
      </c>
      <c r="AA34" s="7">
        <v>4</v>
      </c>
      <c r="AB34" s="7">
        <v>9</v>
      </c>
      <c r="AC34" s="7">
        <v>38</v>
      </c>
      <c r="AD34" s="39">
        <v>18</v>
      </c>
      <c r="AE34" s="43">
        <v>48</v>
      </c>
      <c r="AF34" s="7">
        <v>19</v>
      </c>
      <c r="AG34" s="11">
        <v>9</v>
      </c>
      <c r="AH34" s="7">
        <v>7</v>
      </c>
      <c r="AI34" s="7">
        <v>8</v>
      </c>
      <c r="AJ34" s="7">
        <v>38</v>
      </c>
      <c r="AK34" s="39">
        <v>14</v>
      </c>
      <c r="AL34" s="43">
        <v>46</v>
      </c>
      <c r="AM34" s="7">
        <v>25</v>
      </c>
      <c r="AN34" s="11"/>
      <c r="AO34" s="7"/>
      <c r="AP34" s="7"/>
      <c r="AQ34" s="7"/>
      <c r="AR34" s="7"/>
      <c r="AS34" s="11"/>
      <c r="AT34" s="7"/>
      <c r="AU34" s="7"/>
      <c r="AV34" s="7"/>
      <c r="AW34" s="7"/>
      <c r="AX34" s="11"/>
      <c r="AY34" s="7"/>
      <c r="AZ34" s="7"/>
      <c r="BA34" s="7"/>
      <c r="BB34" s="7"/>
      <c r="BC34" s="7"/>
      <c r="BD34" s="7"/>
      <c r="BE34" s="7"/>
      <c r="BF34" s="7"/>
      <c r="BG34" s="11">
        <v>220</v>
      </c>
      <c r="BH34" s="79">
        <v>220</v>
      </c>
      <c r="BI34" s="1"/>
      <c r="BJ34" s="1"/>
      <c r="BK34" s="33"/>
      <c r="BL34" s="1"/>
      <c r="BM34" s="1"/>
      <c r="BY34" s="26"/>
      <c r="BZ34" s="26">
        <f t="shared" si="0"/>
        <v>328</v>
      </c>
      <c r="CA34" s="32">
        <f t="shared" si="1"/>
        <v>86</v>
      </c>
      <c r="CB34" s="32">
        <f t="shared" si="2"/>
        <v>18</v>
      </c>
      <c r="CC34" s="26">
        <f t="shared" si="3"/>
        <v>33</v>
      </c>
      <c r="CD34" s="32">
        <f t="shared" si="4"/>
        <v>7</v>
      </c>
      <c r="CE34" s="26" t="e">
        <f>IF(AND(#REF!="",#REF!="",#REF!="",#REF!=""),"",SUM(#REF!,#REF!,#REF!,#REF!,#REF!))</f>
        <v>#REF!</v>
      </c>
      <c r="CF34" s="32" t="str">
        <f t="shared" si="5"/>
        <v/>
      </c>
      <c r="CG34" s="26">
        <f t="shared" si="6"/>
        <v>78</v>
      </c>
      <c r="CH34" s="32">
        <f t="shared" si="7"/>
        <v>16</v>
      </c>
      <c r="CI34" s="26">
        <f t="shared" si="8"/>
        <v>76</v>
      </c>
      <c r="CJ34" s="32">
        <f t="shared" si="9"/>
        <v>16</v>
      </c>
      <c r="CK34" s="26" t="e">
        <f>IF(AND(#REF!="",#REF!="",#REF!="",#REF!=""),"",SUM(#REF!,#REF!,#REF!,#REF!,#REF!))</f>
        <v>#REF!</v>
      </c>
      <c r="CL34" s="32" t="str">
        <f t="shared" si="10"/>
        <v/>
      </c>
      <c r="CM34" s="32"/>
      <c r="CN34" s="32"/>
    </row>
    <row r="35" spans="1:92" ht="21.95" customHeight="1">
      <c r="A35" s="276">
        <v>29</v>
      </c>
      <c r="B35" s="277">
        <v>3</v>
      </c>
      <c r="C35" s="278" t="s">
        <v>6</v>
      </c>
      <c r="D35" s="279">
        <v>930</v>
      </c>
      <c r="E35" s="280" t="s">
        <v>79</v>
      </c>
      <c r="F35" s="281" t="s">
        <v>215</v>
      </c>
      <c r="G35" s="281" t="s">
        <v>216</v>
      </c>
      <c r="H35" s="282" t="s">
        <v>217</v>
      </c>
      <c r="I35" s="283">
        <v>329</v>
      </c>
      <c r="J35" s="284" t="s">
        <v>9</v>
      </c>
      <c r="K35" s="285" t="s">
        <v>8</v>
      </c>
      <c r="L35" s="11">
        <v>9</v>
      </c>
      <c r="M35" s="7">
        <v>9</v>
      </c>
      <c r="N35" s="7">
        <v>9</v>
      </c>
      <c r="O35" s="7">
        <v>41</v>
      </c>
      <c r="P35" s="39">
        <v>15</v>
      </c>
      <c r="Q35" s="43">
        <v>37</v>
      </c>
      <c r="R35" s="7">
        <v>23</v>
      </c>
      <c r="S35" s="16">
        <v>4</v>
      </c>
      <c r="T35" s="17">
        <v>3</v>
      </c>
      <c r="U35" s="17">
        <v>4</v>
      </c>
      <c r="V35" s="7">
        <v>15</v>
      </c>
      <c r="W35" s="45">
        <v>9</v>
      </c>
      <c r="X35" s="43">
        <v>20</v>
      </c>
      <c r="Y35" s="7">
        <v>17</v>
      </c>
      <c r="Z35" s="11">
        <v>9</v>
      </c>
      <c r="AA35" s="7">
        <v>6</v>
      </c>
      <c r="AB35" s="7">
        <v>8</v>
      </c>
      <c r="AC35" s="7">
        <v>35</v>
      </c>
      <c r="AD35" s="39">
        <v>9</v>
      </c>
      <c r="AE35" s="43">
        <v>47</v>
      </c>
      <c r="AF35" s="7">
        <v>15</v>
      </c>
      <c r="AG35" s="11">
        <v>9</v>
      </c>
      <c r="AH35" s="7">
        <v>7</v>
      </c>
      <c r="AI35" s="7">
        <v>8</v>
      </c>
      <c r="AJ35" s="7">
        <v>39</v>
      </c>
      <c r="AK35" s="39">
        <v>15</v>
      </c>
      <c r="AL35" s="43">
        <v>47</v>
      </c>
      <c r="AM35" s="7">
        <v>16</v>
      </c>
      <c r="AN35" s="11"/>
      <c r="AO35" s="7"/>
      <c r="AP35" s="7"/>
      <c r="AQ35" s="7"/>
      <c r="AR35" s="7"/>
      <c r="AS35" s="11"/>
      <c r="AT35" s="7"/>
      <c r="AU35" s="7"/>
      <c r="AV35" s="7"/>
      <c r="AW35" s="7"/>
      <c r="AX35" s="11"/>
      <c r="AY35" s="7"/>
      <c r="AZ35" s="7"/>
      <c r="BA35" s="7"/>
      <c r="BB35" s="7"/>
      <c r="BC35" s="7"/>
      <c r="BD35" s="7"/>
      <c r="BE35" s="7"/>
      <c r="BF35" s="7"/>
      <c r="BG35" s="11">
        <v>220</v>
      </c>
      <c r="BH35" s="79">
        <v>145</v>
      </c>
      <c r="BI35" s="1"/>
      <c r="BJ35" s="1"/>
      <c r="BK35" s="33"/>
      <c r="BL35" s="1"/>
      <c r="BM35" s="1"/>
      <c r="BY35" s="26"/>
      <c r="BZ35" s="26">
        <f t="shared" si="0"/>
        <v>329</v>
      </c>
      <c r="CA35" s="32">
        <f t="shared" si="1"/>
        <v>83</v>
      </c>
      <c r="CB35" s="32">
        <f t="shared" si="2"/>
        <v>17</v>
      </c>
      <c r="CC35" s="26">
        <f t="shared" si="3"/>
        <v>35</v>
      </c>
      <c r="CD35" s="32">
        <f t="shared" si="4"/>
        <v>7</v>
      </c>
      <c r="CE35" s="26" t="e">
        <f>IF(AND(#REF!="",#REF!="",#REF!="",#REF!=""),"",SUM(#REF!,#REF!,#REF!,#REF!,#REF!))</f>
        <v>#REF!</v>
      </c>
      <c r="CF35" s="32" t="str">
        <f t="shared" si="5"/>
        <v/>
      </c>
      <c r="CG35" s="26">
        <f t="shared" si="6"/>
        <v>67</v>
      </c>
      <c r="CH35" s="32">
        <f t="shared" si="7"/>
        <v>14</v>
      </c>
      <c r="CI35" s="26">
        <f t="shared" si="8"/>
        <v>78</v>
      </c>
      <c r="CJ35" s="32">
        <f t="shared" si="9"/>
        <v>16</v>
      </c>
      <c r="CK35" s="26" t="e">
        <f>IF(AND(#REF!="",#REF!="",#REF!="",#REF!=""),"",SUM(#REF!,#REF!,#REF!,#REF!,#REF!))</f>
        <v>#REF!</v>
      </c>
      <c r="CL35" s="32" t="str">
        <f t="shared" si="10"/>
        <v/>
      </c>
      <c r="CM35" s="32"/>
      <c r="CN35" s="32"/>
    </row>
    <row r="36" spans="1:92" ht="21.95" customHeight="1">
      <c r="A36" s="276">
        <v>30</v>
      </c>
      <c r="B36" s="277">
        <v>3</v>
      </c>
      <c r="C36" s="278" t="s">
        <v>6</v>
      </c>
      <c r="D36" s="279">
        <v>941</v>
      </c>
      <c r="E36" s="280">
        <v>42219</v>
      </c>
      <c r="F36" s="281" t="s">
        <v>218</v>
      </c>
      <c r="G36" s="281" t="s">
        <v>219</v>
      </c>
      <c r="H36" s="282" t="s">
        <v>220</v>
      </c>
      <c r="I36" s="283">
        <v>330</v>
      </c>
      <c r="J36" s="284" t="s">
        <v>7</v>
      </c>
      <c r="K36" s="285" t="s">
        <v>11</v>
      </c>
      <c r="L36" s="11">
        <v>9</v>
      </c>
      <c r="M36" s="7">
        <v>9</v>
      </c>
      <c r="N36" s="7">
        <v>9</v>
      </c>
      <c r="O36" s="7">
        <v>30</v>
      </c>
      <c r="P36" s="39">
        <v>17</v>
      </c>
      <c r="Q36" s="43">
        <v>31</v>
      </c>
      <c r="R36" s="7">
        <v>25</v>
      </c>
      <c r="S36" s="16">
        <v>9</v>
      </c>
      <c r="T36" s="17">
        <v>5</v>
      </c>
      <c r="U36" s="17">
        <v>4</v>
      </c>
      <c r="V36" s="7">
        <v>18</v>
      </c>
      <c r="W36" s="45">
        <v>9</v>
      </c>
      <c r="X36" s="43">
        <v>23</v>
      </c>
      <c r="Y36" s="7">
        <v>20</v>
      </c>
      <c r="Z36" s="11">
        <v>9</v>
      </c>
      <c r="AA36" s="7">
        <v>6</v>
      </c>
      <c r="AB36" s="7">
        <v>9</v>
      </c>
      <c r="AC36" s="7">
        <v>30</v>
      </c>
      <c r="AD36" s="39">
        <v>15</v>
      </c>
      <c r="AE36" s="43">
        <v>45</v>
      </c>
      <c r="AF36" s="7">
        <v>20</v>
      </c>
      <c r="AG36" s="11">
        <v>9</v>
      </c>
      <c r="AH36" s="7">
        <v>7</v>
      </c>
      <c r="AI36" s="7">
        <v>10</v>
      </c>
      <c r="AJ36" s="7">
        <v>40</v>
      </c>
      <c r="AK36" s="39">
        <v>18</v>
      </c>
      <c r="AL36" s="43">
        <v>42</v>
      </c>
      <c r="AM36" s="7">
        <v>23</v>
      </c>
      <c r="AN36" s="11"/>
      <c r="AO36" s="7"/>
      <c r="AP36" s="7"/>
      <c r="AQ36" s="7"/>
      <c r="AR36" s="7"/>
      <c r="AS36" s="11"/>
      <c r="AT36" s="7"/>
      <c r="AU36" s="7"/>
      <c r="AV36" s="7"/>
      <c r="AW36" s="7"/>
      <c r="AX36" s="11"/>
      <c r="AY36" s="7"/>
      <c r="AZ36" s="7"/>
      <c r="BA36" s="7"/>
      <c r="BB36" s="7"/>
      <c r="BC36" s="7"/>
      <c r="BD36" s="7"/>
      <c r="BE36" s="7"/>
      <c r="BF36" s="7"/>
      <c r="BG36" s="11">
        <v>220</v>
      </c>
      <c r="BH36" s="79">
        <v>180</v>
      </c>
      <c r="BI36" s="1"/>
      <c r="BJ36" s="1"/>
      <c r="BK36" s="33"/>
      <c r="BL36" s="1"/>
      <c r="BM36" s="1"/>
      <c r="BY36" s="26"/>
      <c r="BZ36" s="26">
        <f t="shared" si="0"/>
        <v>330</v>
      </c>
      <c r="CA36" s="32">
        <f t="shared" si="1"/>
        <v>74</v>
      </c>
      <c r="CB36" s="32">
        <f t="shared" si="2"/>
        <v>15</v>
      </c>
      <c r="CC36" s="26">
        <f t="shared" si="3"/>
        <v>45</v>
      </c>
      <c r="CD36" s="32">
        <f t="shared" si="4"/>
        <v>9</v>
      </c>
      <c r="CE36" s="26" t="e">
        <f>IF(AND(#REF!="",#REF!="",#REF!="",#REF!=""),"",SUM(#REF!,#REF!,#REF!,#REF!,#REF!))</f>
        <v>#REF!</v>
      </c>
      <c r="CF36" s="32" t="str">
        <f t="shared" si="5"/>
        <v/>
      </c>
      <c r="CG36" s="26">
        <f t="shared" si="6"/>
        <v>69</v>
      </c>
      <c r="CH36" s="32">
        <f t="shared" si="7"/>
        <v>14</v>
      </c>
      <c r="CI36" s="26">
        <f t="shared" si="8"/>
        <v>84</v>
      </c>
      <c r="CJ36" s="32">
        <f t="shared" si="9"/>
        <v>17</v>
      </c>
      <c r="CK36" s="26" t="e">
        <f>IF(AND(#REF!="",#REF!="",#REF!="",#REF!=""),"",SUM(#REF!,#REF!,#REF!,#REF!,#REF!))</f>
        <v>#REF!</v>
      </c>
      <c r="CL36" s="32" t="str">
        <f t="shared" si="10"/>
        <v/>
      </c>
      <c r="CM36" s="32"/>
      <c r="CN36" s="32"/>
    </row>
    <row r="37" spans="1:92">
      <c r="A37" s="276">
        <v>31</v>
      </c>
      <c r="B37" s="277"/>
      <c r="C37" s="278"/>
      <c r="D37" s="279"/>
      <c r="E37" s="280"/>
      <c r="F37" s="281"/>
      <c r="G37" s="281"/>
      <c r="H37" s="282"/>
      <c r="I37" s="283"/>
      <c r="J37" s="284"/>
      <c r="K37" s="285"/>
      <c r="L37" s="11"/>
      <c r="M37" s="7"/>
      <c r="N37" s="7"/>
      <c r="O37" s="7"/>
      <c r="P37" s="39"/>
      <c r="Q37" s="43"/>
      <c r="R37" s="7"/>
      <c r="S37" s="16"/>
      <c r="T37" s="17"/>
      <c r="U37" s="17"/>
      <c r="V37" s="7"/>
      <c r="W37" s="45"/>
      <c r="X37" s="43"/>
      <c r="Y37" s="7"/>
      <c r="Z37" s="11"/>
      <c r="AA37" s="7"/>
      <c r="AB37" s="7"/>
      <c r="AC37" s="7"/>
      <c r="AD37" s="39"/>
      <c r="AE37" s="43"/>
      <c r="AF37" s="7"/>
      <c r="AG37" s="11"/>
      <c r="AH37" s="7"/>
      <c r="AI37" s="7"/>
      <c r="AJ37" s="7"/>
      <c r="AK37" s="39"/>
      <c r="AL37" s="43"/>
      <c r="AM37" s="7"/>
      <c r="AN37" s="11"/>
      <c r="AO37" s="7"/>
      <c r="AP37" s="7"/>
      <c r="AQ37" s="7"/>
      <c r="AR37" s="7"/>
      <c r="AS37" s="11"/>
      <c r="AT37" s="7"/>
      <c r="AU37" s="7"/>
      <c r="AV37" s="7"/>
      <c r="AW37" s="7"/>
      <c r="AX37" s="11"/>
      <c r="AY37" s="7"/>
      <c r="AZ37" s="7"/>
      <c r="BA37" s="7"/>
      <c r="BB37" s="7"/>
      <c r="BC37" s="7"/>
      <c r="BD37" s="7"/>
      <c r="BE37" s="7"/>
      <c r="BF37" s="7"/>
      <c r="BG37" s="11"/>
      <c r="BH37" s="79"/>
      <c r="BI37" s="1"/>
      <c r="BJ37" s="1"/>
      <c r="BK37" s="33"/>
      <c r="BL37" s="1"/>
      <c r="BM37" s="1"/>
      <c r="BY37" s="26"/>
      <c r="BZ37" s="26" t="str">
        <f t="shared" si="0"/>
        <v/>
      </c>
      <c r="CA37" s="32" t="str">
        <f t="shared" si="1"/>
        <v/>
      </c>
      <c r="CB37" s="32" t="str">
        <f t="shared" si="2"/>
        <v/>
      </c>
      <c r="CC37" s="26" t="str">
        <f t="shared" si="3"/>
        <v/>
      </c>
      <c r="CD37" s="32" t="str">
        <f t="shared" si="4"/>
        <v/>
      </c>
      <c r="CE37" s="26" t="e">
        <f>IF(AND(#REF!="",#REF!="",#REF!="",#REF!=""),"",SUM(#REF!,#REF!,#REF!,#REF!,#REF!))</f>
        <v>#REF!</v>
      </c>
      <c r="CF37" s="32" t="str">
        <f t="shared" si="5"/>
        <v/>
      </c>
      <c r="CG37" s="26" t="str">
        <f t="shared" si="6"/>
        <v/>
      </c>
      <c r="CH37" s="32" t="str">
        <f t="shared" si="7"/>
        <v/>
      </c>
      <c r="CI37" s="26" t="str">
        <f t="shared" si="8"/>
        <v/>
      </c>
      <c r="CJ37" s="32" t="str">
        <f t="shared" si="9"/>
        <v/>
      </c>
      <c r="CK37" s="26" t="e">
        <f>IF(AND(#REF!="",#REF!="",#REF!="",#REF!=""),"",SUM(#REF!,#REF!,#REF!,#REF!,#REF!))</f>
        <v>#REF!</v>
      </c>
      <c r="CL37" s="32" t="str">
        <f t="shared" si="10"/>
        <v/>
      </c>
      <c r="CM37" s="32"/>
      <c r="CN37" s="32"/>
    </row>
    <row r="38" spans="1:92">
      <c r="A38" s="276">
        <v>32</v>
      </c>
      <c r="B38" s="277"/>
      <c r="C38" s="278"/>
      <c r="D38" s="279"/>
      <c r="E38" s="280"/>
      <c r="F38" s="281"/>
      <c r="G38" s="281"/>
      <c r="H38" s="282"/>
      <c r="I38" s="283"/>
      <c r="J38" s="284"/>
      <c r="K38" s="285"/>
      <c r="L38" s="11"/>
      <c r="M38" s="7"/>
      <c r="N38" s="7"/>
      <c r="O38" s="7"/>
      <c r="P38" s="39"/>
      <c r="Q38" s="43"/>
      <c r="R38" s="7"/>
      <c r="S38" s="16"/>
      <c r="T38" s="17"/>
      <c r="U38" s="17"/>
      <c r="V38" s="7"/>
      <c r="W38" s="45"/>
      <c r="X38" s="43"/>
      <c r="Y38" s="7"/>
      <c r="Z38" s="11"/>
      <c r="AA38" s="7"/>
      <c r="AB38" s="7"/>
      <c r="AC38" s="7"/>
      <c r="AD38" s="39"/>
      <c r="AE38" s="43"/>
      <c r="AF38" s="7"/>
      <c r="AG38" s="11"/>
      <c r="AH38" s="7"/>
      <c r="AI38" s="7"/>
      <c r="AJ38" s="7"/>
      <c r="AK38" s="39"/>
      <c r="AL38" s="43"/>
      <c r="AM38" s="7"/>
      <c r="AN38" s="11"/>
      <c r="AO38" s="7"/>
      <c r="AP38" s="7"/>
      <c r="AQ38" s="7"/>
      <c r="AR38" s="7"/>
      <c r="AS38" s="11"/>
      <c r="AT38" s="7"/>
      <c r="AU38" s="7"/>
      <c r="AV38" s="7"/>
      <c r="AW38" s="7"/>
      <c r="AX38" s="11"/>
      <c r="AY38" s="7"/>
      <c r="AZ38" s="7"/>
      <c r="BA38" s="7"/>
      <c r="BB38" s="7"/>
      <c r="BC38" s="7"/>
      <c r="BD38" s="7"/>
      <c r="BE38" s="7"/>
      <c r="BF38" s="7"/>
      <c r="BG38" s="11"/>
      <c r="BH38" s="79"/>
      <c r="BI38" s="1"/>
      <c r="BJ38" s="1"/>
      <c r="BK38" s="33"/>
      <c r="BL38" s="1"/>
      <c r="BM38" s="1"/>
      <c r="BY38" s="26"/>
      <c r="BZ38" s="26" t="str">
        <f t="shared" si="0"/>
        <v/>
      </c>
      <c r="CA38" s="32" t="str">
        <f t="shared" si="1"/>
        <v/>
      </c>
      <c r="CB38" s="32" t="str">
        <f t="shared" si="2"/>
        <v/>
      </c>
      <c r="CC38" s="26" t="str">
        <f t="shared" si="3"/>
        <v/>
      </c>
      <c r="CD38" s="32" t="str">
        <f t="shared" si="4"/>
        <v/>
      </c>
      <c r="CE38" s="26" t="e">
        <f>IF(AND(#REF!="",#REF!="",#REF!="",#REF!=""),"",SUM(#REF!,#REF!,#REF!,#REF!,#REF!))</f>
        <v>#REF!</v>
      </c>
      <c r="CF38" s="32" t="str">
        <f t="shared" si="5"/>
        <v/>
      </c>
      <c r="CG38" s="26" t="str">
        <f t="shared" si="6"/>
        <v/>
      </c>
      <c r="CH38" s="32" t="str">
        <f t="shared" si="7"/>
        <v/>
      </c>
      <c r="CI38" s="26" t="str">
        <f t="shared" si="8"/>
        <v/>
      </c>
      <c r="CJ38" s="32" t="str">
        <f t="shared" si="9"/>
        <v/>
      </c>
      <c r="CK38" s="26" t="e">
        <f>IF(AND(#REF!="",#REF!="",#REF!="",#REF!=""),"",SUM(#REF!,#REF!,#REF!,#REF!,#REF!))</f>
        <v>#REF!</v>
      </c>
      <c r="CL38" s="32" t="str">
        <f t="shared" si="10"/>
        <v/>
      </c>
      <c r="CM38" s="32"/>
      <c r="CN38" s="32"/>
    </row>
    <row r="39" spans="1:92">
      <c r="A39" s="276">
        <v>33</v>
      </c>
      <c r="B39" s="277"/>
      <c r="C39" s="278"/>
      <c r="D39" s="279"/>
      <c r="E39" s="280"/>
      <c r="F39" s="281"/>
      <c r="G39" s="281"/>
      <c r="H39" s="282"/>
      <c r="I39" s="283"/>
      <c r="J39" s="284"/>
      <c r="K39" s="285"/>
      <c r="L39" s="11"/>
      <c r="M39" s="7"/>
      <c r="N39" s="7"/>
      <c r="O39" s="7"/>
      <c r="P39" s="39"/>
      <c r="Q39" s="43"/>
      <c r="R39" s="7"/>
      <c r="S39" s="16"/>
      <c r="T39" s="17"/>
      <c r="U39" s="17"/>
      <c r="V39" s="7"/>
      <c r="W39" s="45"/>
      <c r="X39" s="43"/>
      <c r="Y39" s="7"/>
      <c r="Z39" s="11"/>
      <c r="AA39" s="7"/>
      <c r="AB39" s="7"/>
      <c r="AC39" s="7"/>
      <c r="AD39" s="39"/>
      <c r="AE39" s="43"/>
      <c r="AF39" s="7"/>
      <c r="AG39" s="11"/>
      <c r="AH39" s="7"/>
      <c r="AI39" s="7"/>
      <c r="AJ39" s="7"/>
      <c r="AK39" s="39"/>
      <c r="AL39" s="43"/>
      <c r="AM39" s="7"/>
      <c r="AN39" s="11"/>
      <c r="AO39" s="7"/>
      <c r="AP39" s="7"/>
      <c r="AQ39" s="7"/>
      <c r="AR39" s="7"/>
      <c r="AS39" s="11"/>
      <c r="AT39" s="7"/>
      <c r="AU39" s="7"/>
      <c r="AV39" s="7"/>
      <c r="AW39" s="7"/>
      <c r="AX39" s="11"/>
      <c r="AY39" s="7"/>
      <c r="AZ39" s="7"/>
      <c r="BA39" s="7"/>
      <c r="BB39" s="7"/>
      <c r="BC39" s="7"/>
      <c r="BD39" s="7"/>
      <c r="BE39" s="7"/>
      <c r="BF39" s="7"/>
      <c r="BG39" s="11"/>
      <c r="BH39" s="79"/>
      <c r="BI39" s="1"/>
      <c r="BJ39" s="1"/>
      <c r="BK39" s="33"/>
      <c r="BL39" s="1"/>
      <c r="BM39" s="1"/>
      <c r="BY39" s="26"/>
      <c r="BZ39" s="26" t="str">
        <f t="shared" si="0"/>
        <v/>
      </c>
      <c r="CA39" s="32" t="str">
        <f t="shared" si="1"/>
        <v/>
      </c>
      <c r="CB39" s="32" t="str">
        <f t="shared" si="2"/>
        <v/>
      </c>
      <c r="CC39" s="26" t="str">
        <f t="shared" si="3"/>
        <v/>
      </c>
      <c r="CD39" s="32" t="str">
        <f t="shared" si="4"/>
        <v/>
      </c>
      <c r="CE39" s="26" t="e">
        <f>IF(AND(#REF!="",#REF!="",#REF!="",#REF!=""),"",SUM(#REF!,#REF!,#REF!,#REF!,#REF!))</f>
        <v>#REF!</v>
      </c>
      <c r="CF39" s="32" t="str">
        <f t="shared" si="5"/>
        <v/>
      </c>
      <c r="CG39" s="26" t="str">
        <f t="shared" si="6"/>
        <v/>
      </c>
      <c r="CH39" s="32" t="str">
        <f t="shared" si="7"/>
        <v/>
      </c>
      <c r="CI39" s="26" t="str">
        <f t="shared" si="8"/>
        <v/>
      </c>
      <c r="CJ39" s="32" t="str">
        <f t="shared" si="9"/>
        <v/>
      </c>
      <c r="CK39" s="26" t="e">
        <f>IF(AND(#REF!="",#REF!="",#REF!="",#REF!=""),"",SUM(#REF!,#REF!,#REF!,#REF!,#REF!))</f>
        <v>#REF!</v>
      </c>
      <c r="CL39" s="32" t="str">
        <f t="shared" si="10"/>
        <v/>
      </c>
      <c r="CM39" s="32"/>
      <c r="CN39" s="32"/>
    </row>
    <row r="40" spans="1:92">
      <c r="A40" s="276">
        <v>34</v>
      </c>
      <c r="B40" s="277"/>
      <c r="C40" s="278"/>
      <c r="D40" s="279"/>
      <c r="E40" s="280"/>
      <c r="F40" s="281"/>
      <c r="G40" s="281"/>
      <c r="H40" s="282"/>
      <c r="I40" s="283"/>
      <c r="J40" s="284"/>
      <c r="K40" s="285"/>
      <c r="L40" s="11"/>
      <c r="M40" s="7"/>
      <c r="N40" s="7"/>
      <c r="O40" s="7"/>
      <c r="P40" s="39"/>
      <c r="Q40" s="43"/>
      <c r="R40" s="7"/>
      <c r="S40" s="16"/>
      <c r="T40" s="17"/>
      <c r="U40" s="17"/>
      <c r="V40" s="7"/>
      <c r="W40" s="45"/>
      <c r="X40" s="43"/>
      <c r="Y40" s="7"/>
      <c r="Z40" s="11"/>
      <c r="AA40" s="7"/>
      <c r="AB40" s="7"/>
      <c r="AC40" s="7"/>
      <c r="AD40" s="39"/>
      <c r="AE40" s="43"/>
      <c r="AF40" s="7"/>
      <c r="AG40" s="11"/>
      <c r="AH40" s="7"/>
      <c r="AI40" s="7"/>
      <c r="AJ40" s="7"/>
      <c r="AK40" s="39"/>
      <c r="AL40" s="43"/>
      <c r="AM40" s="7"/>
      <c r="AN40" s="11"/>
      <c r="AO40" s="7"/>
      <c r="AP40" s="7"/>
      <c r="AQ40" s="7"/>
      <c r="AR40" s="7"/>
      <c r="AS40" s="11"/>
      <c r="AT40" s="7"/>
      <c r="AU40" s="7"/>
      <c r="AV40" s="7"/>
      <c r="AW40" s="7"/>
      <c r="AX40" s="11"/>
      <c r="AY40" s="7"/>
      <c r="AZ40" s="7"/>
      <c r="BA40" s="7"/>
      <c r="BB40" s="7"/>
      <c r="BC40" s="7"/>
      <c r="BD40" s="7"/>
      <c r="BE40" s="7"/>
      <c r="BF40" s="7"/>
      <c r="BG40" s="11"/>
      <c r="BH40" s="79"/>
      <c r="BI40" s="1"/>
      <c r="BJ40" s="1"/>
      <c r="BK40" s="33"/>
      <c r="BL40" s="1"/>
      <c r="BM40" s="1"/>
      <c r="BY40" s="26"/>
      <c r="BZ40" s="26" t="str">
        <f t="shared" si="0"/>
        <v/>
      </c>
      <c r="CA40" s="32" t="str">
        <f t="shared" si="1"/>
        <v/>
      </c>
      <c r="CB40" s="32" t="str">
        <f t="shared" si="2"/>
        <v/>
      </c>
      <c r="CC40" s="26" t="str">
        <f t="shared" si="3"/>
        <v/>
      </c>
      <c r="CD40" s="32" t="str">
        <f t="shared" si="4"/>
        <v/>
      </c>
      <c r="CE40" s="26" t="e">
        <f>IF(AND(#REF!="",#REF!="",#REF!="",#REF!=""),"",SUM(#REF!,#REF!,#REF!,#REF!,#REF!))</f>
        <v>#REF!</v>
      </c>
      <c r="CF40" s="32" t="str">
        <f t="shared" si="5"/>
        <v/>
      </c>
      <c r="CG40" s="26" t="str">
        <f t="shared" si="6"/>
        <v/>
      </c>
      <c r="CH40" s="32" t="str">
        <f t="shared" si="7"/>
        <v/>
      </c>
      <c r="CI40" s="26" t="str">
        <f t="shared" si="8"/>
        <v/>
      </c>
      <c r="CJ40" s="32" t="str">
        <f t="shared" si="9"/>
        <v/>
      </c>
      <c r="CK40" s="26" t="e">
        <f>IF(AND(#REF!="",#REF!="",#REF!="",#REF!=""),"",SUM(#REF!,#REF!,#REF!,#REF!,#REF!))</f>
        <v>#REF!</v>
      </c>
      <c r="CL40" s="32" t="str">
        <f t="shared" si="10"/>
        <v/>
      </c>
      <c r="CM40" s="32"/>
      <c r="CN40" s="32"/>
    </row>
    <row r="41" spans="1:92">
      <c r="A41" s="276">
        <v>35</v>
      </c>
      <c r="B41" s="277"/>
      <c r="C41" s="278"/>
      <c r="D41" s="279"/>
      <c r="E41" s="280"/>
      <c r="F41" s="281"/>
      <c r="G41" s="281"/>
      <c r="H41" s="282"/>
      <c r="I41" s="283"/>
      <c r="J41" s="284"/>
      <c r="K41" s="285"/>
      <c r="L41" s="11"/>
      <c r="M41" s="7"/>
      <c r="N41" s="7"/>
      <c r="O41" s="7"/>
      <c r="P41" s="39"/>
      <c r="Q41" s="43"/>
      <c r="R41" s="7"/>
      <c r="S41" s="16"/>
      <c r="T41" s="17"/>
      <c r="U41" s="17"/>
      <c r="V41" s="7"/>
      <c r="W41" s="45"/>
      <c r="X41" s="43"/>
      <c r="Y41" s="7"/>
      <c r="Z41" s="11"/>
      <c r="AA41" s="7"/>
      <c r="AB41" s="7"/>
      <c r="AC41" s="7"/>
      <c r="AD41" s="39"/>
      <c r="AE41" s="43"/>
      <c r="AF41" s="7"/>
      <c r="AG41" s="11"/>
      <c r="AH41" s="7"/>
      <c r="AI41" s="7"/>
      <c r="AJ41" s="7"/>
      <c r="AK41" s="39"/>
      <c r="AL41" s="43"/>
      <c r="AM41" s="7"/>
      <c r="AN41" s="11"/>
      <c r="AO41" s="7"/>
      <c r="AP41" s="7"/>
      <c r="AQ41" s="7"/>
      <c r="AR41" s="7"/>
      <c r="AS41" s="11"/>
      <c r="AT41" s="7"/>
      <c r="AU41" s="7"/>
      <c r="AV41" s="7"/>
      <c r="AW41" s="7"/>
      <c r="AX41" s="11"/>
      <c r="AY41" s="7"/>
      <c r="AZ41" s="7"/>
      <c r="BA41" s="7"/>
      <c r="BB41" s="7"/>
      <c r="BC41" s="7"/>
      <c r="BD41" s="7"/>
      <c r="BE41" s="7"/>
      <c r="BF41" s="7"/>
      <c r="BG41" s="11"/>
      <c r="BH41" s="79"/>
      <c r="BI41" s="1"/>
      <c r="BJ41" s="1"/>
      <c r="BK41" s="33"/>
      <c r="BL41" s="1"/>
      <c r="BM41" s="1"/>
      <c r="BY41" s="26"/>
      <c r="BZ41" s="26" t="str">
        <f t="shared" si="0"/>
        <v/>
      </c>
      <c r="CA41" s="32" t="str">
        <f t="shared" si="1"/>
        <v/>
      </c>
      <c r="CB41" s="32" t="str">
        <f t="shared" si="2"/>
        <v/>
      </c>
      <c r="CC41" s="26" t="str">
        <f t="shared" si="3"/>
        <v/>
      </c>
      <c r="CD41" s="32" t="str">
        <f t="shared" si="4"/>
        <v/>
      </c>
      <c r="CE41" s="26" t="e">
        <f>IF(AND(#REF!="",#REF!="",#REF!="",#REF!=""),"",SUM(#REF!,#REF!,#REF!,#REF!,#REF!))</f>
        <v>#REF!</v>
      </c>
      <c r="CF41" s="32" t="str">
        <f t="shared" si="5"/>
        <v/>
      </c>
      <c r="CG41" s="26" t="str">
        <f t="shared" si="6"/>
        <v/>
      </c>
      <c r="CH41" s="32" t="str">
        <f t="shared" si="7"/>
        <v/>
      </c>
      <c r="CI41" s="26" t="str">
        <f t="shared" si="8"/>
        <v/>
      </c>
      <c r="CJ41" s="32" t="str">
        <f t="shared" si="9"/>
        <v/>
      </c>
      <c r="CK41" s="26" t="e">
        <f>IF(AND(#REF!="",#REF!="",#REF!="",#REF!=""),"",SUM(#REF!,#REF!,#REF!,#REF!,#REF!))</f>
        <v>#REF!</v>
      </c>
      <c r="CL41" s="32" t="str">
        <f t="shared" si="10"/>
        <v/>
      </c>
      <c r="CM41" s="32"/>
      <c r="CN41" s="32"/>
    </row>
    <row r="42" spans="1:92">
      <c r="A42" s="276">
        <v>36</v>
      </c>
      <c r="B42" s="277"/>
      <c r="C42" s="278"/>
      <c r="D42" s="279"/>
      <c r="E42" s="280"/>
      <c r="F42" s="281"/>
      <c r="G42" s="281"/>
      <c r="H42" s="282"/>
      <c r="I42" s="283"/>
      <c r="J42" s="284"/>
      <c r="K42" s="285"/>
      <c r="L42" s="11"/>
      <c r="M42" s="7"/>
      <c r="N42" s="7"/>
      <c r="O42" s="7"/>
      <c r="P42" s="39"/>
      <c r="Q42" s="43"/>
      <c r="R42" s="7"/>
      <c r="S42" s="16"/>
      <c r="T42" s="17"/>
      <c r="U42" s="17"/>
      <c r="V42" s="7"/>
      <c r="W42" s="45"/>
      <c r="X42" s="43"/>
      <c r="Y42" s="7"/>
      <c r="Z42" s="11"/>
      <c r="AA42" s="7"/>
      <c r="AB42" s="7"/>
      <c r="AC42" s="7"/>
      <c r="AD42" s="39"/>
      <c r="AE42" s="43"/>
      <c r="AF42" s="7"/>
      <c r="AG42" s="11"/>
      <c r="AH42" s="7"/>
      <c r="AI42" s="7"/>
      <c r="AJ42" s="7"/>
      <c r="AK42" s="39"/>
      <c r="AL42" s="43"/>
      <c r="AM42" s="7"/>
      <c r="AN42" s="11"/>
      <c r="AO42" s="7"/>
      <c r="AP42" s="7"/>
      <c r="AQ42" s="7"/>
      <c r="AR42" s="7"/>
      <c r="AS42" s="11"/>
      <c r="AT42" s="7"/>
      <c r="AU42" s="7"/>
      <c r="AV42" s="7"/>
      <c r="AW42" s="7"/>
      <c r="AX42" s="11"/>
      <c r="AY42" s="7"/>
      <c r="AZ42" s="7"/>
      <c r="BA42" s="7"/>
      <c r="BB42" s="7"/>
      <c r="BC42" s="7"/>
      <c r="BD42" s="7"/>
      <c r="BE42" s="7"/>
      <c r="BF42" s="7"/>
      <c r="BG42" s="11"/>
      <c r="BH42" s="79"/>
      <c r="BI42" s="1"/>
      <c r="BJ42" s="1"/>
      <c r="BK42" s="33"/>
      <c r="BL42" s="1"/>
      <c r="BM42" s="1"/>
      <c r="BY42" s="26"/>
      <c r="BZ42" s="26" t="str">
        <f t="shared" si="0"/>
        <v/>
      </c>
      <c r="CA42" s="32" t="str">
        <f t="shared" si="1"/>
        <v/>
      </c>
      <c r="CB42" s="32" t="str">
        <f t="shared" si="2"/>
        <v/>
      </c>
      <c r="CC42" s="26" t="str">
        <f t="shared" si="3"/>
        <v/>
      </c>
      <c r="CD42" s="32" t="str">
        <f t="shared" si="4"/>
        <v/>
      </c>
      <c r="CE42" s="26" t="e">
        <f>IF(AND(#REF!="",#REF!="",#REF!="",#REF!=""),"",SUM(#REF!,#REF!,#REF!,#REF!,#REF!))</f>
        <v>#REF!</v>
      </c>
      <c r="CF42" s="32" t="str">
        <f t="shared" si="5"/>
        <v/>
      </c>
      <c r="CG42" s="26" t="str">
        <f t="shared" si="6"/>
        <v/>
      </c>
      <c r="CH42" s="32" t="str">
        <f t="shared" si="7"/>
        <v/>
      </c>
      <c r="CI42" s="26" t="str">
        <f t="shared" si="8"/>
        <v/>
      </c>
      <c r="CJ42" s="32" t="str">
        <f t="shared" si="9"/>
        <v/>
      </c>
      <c r="CK42" s="26" t="e">
        <f>IF(AND(#REF!="",#REF!="",#REF!="",#REF!=""),"",SUM(#REF!,#REF!,#REF!,#REF!,#REF!))</f>
        <v>#REF!</v>
      </c>
      <c r="CL42" s="32" t="str">
        <f t="shared" si="10"/>
        <v/>
      </c>
      <c r="CM42" s="32"/>
      <c r="CN42" s="32"/>
    </row>
    <row r="43" spans="1:92">
      <c r="A43" s="276">
        <v>37</v>
      </c>
      <c r="B43" s="277"/>
      <c r="C43" s="278"/>
      <c r="D43" s="279"/>
      <c r="E43" s="280"/>
      <c r="F43" s="281"/>
      <c r="G43" s="281"/>
      <c r="H43" s="282"/>
      <c r="I43" s="283"/>
      <c r="J43" s="284"/>
      <c r="K43" s="285"/>
      <c r="L43" s="11"/>
      <c r="M43" s="7"/>
      <c r="N43" s="7"/>
      <c r="O43" s="7"/>
      <c r="P43" s="39"/>
      <c r="Q43" s="43"/>
      <c r="R43" s="7"/>
      <c r="S43" s="16"/>
      <c r="T43" s="17"/>
      <c r="U43" s="17"/>
      <c r="V43" s="7"/>
      <c r="W43" s="45"/>
      <c r="X43" s="43"/>
      <c r="Y43" s="7"/>
      <c r="Z43" s="11"/>
      <c r="AA43" s="7"/>
      <c r="AB43" s="7"/>
      <c r="AC43" s="7"/>
      <c r="AD43" s="39"/>
      <c r="AE43" s="43"/>
      <c r="AF43" s="7"/>
      <c r="AG43" s="11"/>
      <c r="AH43" s="7"/>
      <c r="AI43" s="7"/>
      <c r="AJ43" s="7"/>
      <c r="AK43" s="39"/>
      <c r="AL43" s="43"/>
      <c r="AM43" s="7"/>
      <c r="AN43" s="11"/>
      <c r="AO43" s="7"/>
      <c r="AP43" s="7"/>
      <c r="AQ43" s="7"/>
      <c r="AR43" s="7"/>
      <c r="AS43" s="11"/>
      <c r="AT43" s="7"/>
      <c r="AU43" s="7"/>
      <c r="AV43" s="7"/>
      <c r="AW43" s="7"/>
      <c r="AX43" s="11"/>
      <c r="AY43" s="7"/>
      <c r="AZ43" s="7"/>
      <c r="BA43" s="7"/>
      <c r="BB43" s="7"/>
      <c r="BC43" s="7"/>
      <c r="BD43" s="7"/>
      <c r="BE43" s="7"/>
      <c r="BF43" s="7"/>
      <c r="BG43" s="11" t="s">
        <v>221</v>
      </c>
      <c r="BH43" s="79" t="s">
        <v>221</v>
      </c>
      <c r="BI43" s="1"/>
      <c r="BJ43" s="1"/>
      <c r="BK43" s="33"/>
      <c r="BL43" s="1"/>
      <c r="BM43" s="1"/>
      <c r="BY43" s="26"/>
      <c r="BZ43" s="26" t="str">
        <f t="shared" si="0"/>
        <v/>
      </c>
      <c r="CA43" s="32" t="str">
        <f t="shared" si="1"/>
        <v/>
      </c>
      <c r="CB43" s="32" t="str">
        <f t="shared" si="2"/>
        <v/>
      </c>
      <c r="CC43" s="26" t="str">
        <f t="shared" si="3"/>
        <v/>
      </c>
      <c r="CD43" s="32" t="str">
        <f t="shared" si="4"/>
        <v/>
      </c>
      <c r="CE43" s="26" t="e">
        <f>IF(AND(#REF!="",#REF!="",#REF!="",#REF!=""),"",SUM(#REF!,#REF!,#REF!,#REF!,#REF!))</f>
        <v>#REF!</v>
      </c>
      <c r="CF43" s="32" t="str">
        <f t="shared" si="5"/>
        <v/>
      </c>
      <c r="CG43" s="26" t="str">
        <f t="shared" si="6"/>
        <v/>
      </c>
      <c r="CH43" s="32" t="str">
        <f t="shared" si="7"/>
        <v/>
      </c>
      <c r="CI43" s="26" t="str">
        <f t="shared" si="8"/>
        <v/>
      </c>
      <c r="CJ43" s="32" t="str">
        <f t="shared" si="9"/>
        <v/>
      </c>
      <c r="CK43" s="26" t="e">
        <f>IF(AND(#REF!="",#REF!="",#REF!="",#REF!=""),"",SUM(#REF!,#REF!,#REF!,#REF!,#REF!))</f>
        <v>#REF!</v>
      </c>
      <c r="CL43" s="32" t="str">
        <f t="shared" si="10"/>
        <v/>
      </c>
      <c r="CM43" s="32"/>
      <c r="CN43" s="32"/>
    </row>
    <row r="44" spans="1:92">
      <c r="A44" s="276">
        <v>38</v>
      </c>
      <c r="B44" s="277"/>
      <c r="C44" s="278"/>
      <c r="D44" s="279"/>
      <c r="E44" s="280"/>
      <c r="F44" s="281"/>
      <c r="G44" s="281"/>
      <c r="H44" s="282"/>
      <c r="I44" s="283"/>
      <c r="J44" s="284"/>
      <c r="K44" s="285"/>
      <c r="L44" s="11"/>
      <c r="M44" s="7"/>
      <c r="N44" s="7"/>
      <c r="O44" s="7"/>
      <c r="P44" s="39"/>
      <c r="Q44" s="43"/>
      <c r="R44" s="7"/>
      <c r="S44" s="16"/>
      <c r="T44" s="17"/>
      <c r="U44" s="17"/>
      <c r="V44" s="7"/>
      <c r="W44" s="45"/>
      <c r="X44" s="43"/>
      <c r="Y44" s="7"/>
      <c r="Z44" s="11"/>
      <c r="AA44" s="7"/>
      <c r="AB44" s="7"/>
      <c r="AC44" s="7"/>
      <c r="AD44" s="39"/>
      <c r="AE44" s="43"/>
      <c r="AF44" s="7"/>
      <c r="AG44" s="11"/>
      <c r="AH44" s="7"/>
      <c r="AI44" s="7"/>
      <c r="AJ44" s="7"/>
      <c r="AK44" s="39"/>
      <c r="AL44" s="43"/>
      <c r="AM44" s="7"/>
      <c r="AN44" s="11"/>
      <c r="AO44" s="7"/>
      <c r="AP44" s="7"/>
      <c r="AQ44" s="7"/>
      <c r="AR44" s="7"/>
      <c r="AS44" s="11"/>
      <c r="AT44" s="7"/>
      <c r="AU44" s="7"/>
      <c r="AV44" s="7"/>
      <c r="AW44" s="7"/>
      <c r="AX44" s="11"/>
      <c r="AY44" s="7"/>
      <c r="AZ44" s="7"/>
      <c r="BA44" s="7"/>
      <c r="BB44" s="7"/>
      <c r="BC44" s="7"/>
      <c r="BD44" s="7"/>
      <c r="BE44" s="7"/>
      <c r="BF44" s="7"/>
      <c r="BG44" s="11" t="s">
        <v>221</v>
      </c>
      <c r="BH44" s="79" t="s">
        <v>221</v>
      </c>
      <c r="BI44" s="1"/>
      <c r="BJ44" s="1"/>
      <c r="BK44" s="33"/>
      <c r="BL44" s="1"/>
      <c r="BM44" s="1"/>
      <c r="BY44" s="26"/>
      <c r="BZ44" s="26" t="str">
        <f t="shared" si="0"/>
        <v/>
      </c>
      <c r="CA44" s="32" t="str">
        <f t="shared" si="1"/>
        <v/>
      </c>
      <c r="CB44" s="32" t="str">
        <f t="shared" si="2"/>
        <v/>
      </c>
      <c r="CC44" s="26" t="str">
        <f t="shared" si="3"/>
        <v/>
      </c>
      <c r="CD44" s="32" t="str">
        <f t="shared" si="4"/>
        <v/>
      </c>
      <c r="CE44" s="26" t="e">
        <f>IF(AND(#REF!="",#REF!="",#REF!="",#REF!=""),"",SUM(#REF!,#REF!,#REF!,#REF!,#REF!))</f>
        <v>#REF!</v>
      </c>
      <c r="CF44" s="32" t="str">
        <f t="shared" si="5"/>
        <v/>
      </c>
      <c r="CG44" s="26" t="str">
        <f t="shared" si="6"/>
        <v/>
      </c>
      <c r="CH44" s="32" t="str">
        <f t="shared" si="7"/>
        <v/>
      </c>
      <c r="CI44" s="26" t="str">
        <f t="shared" si="8"/>
        <v/>
      </c>
      <c r="CJ44" s="32" t="str">
        <f t="shared" si="9"/>
        <v/>
      </c>
      <c r="CK44" s="26" t="e">
        <f>IF(AND(#REF!="",#REF!="",#REF!="",#REF!=""),"",SUM(#REF!,#REF!,#REF!,#REF!,#REF!))</f>
        <v>#REF!</v>
      </c>
      <c r="CL44" s="32" t="str">
        <f t="shared" si="10"/>
        <v/>
      </c>
      <c r="CM44" s="32"/>
      <c r="CN44" s="32"/>
    </row>
    <row r="45" spans="1:92">
      <c r="A45" s="276">
        <v>39</v>
      </c>
      <c r="B45" s="277"/>
      <c r="C45" s="278"/>
      <c r="D45" s="279"/>
      <c r="E45" s="280"/>
      <c r="F45" s="281"/>
      <c r="G45" s="281"/>
      <c r="H45" s="282"/>
      <c r="I45" s="283"/>
      <c r="J45" s="284"/>
      <c r="K45" s="285"/>
      <c r="L45" s="11"/>
      <c r="M45" s="7"/>
      <c r="N45" s="7"/>
      <c r="O45" s="7"/>
      <c r="P45" s="39"/>
      <c r="Q45" s="43"/>
      <c r="R45" s="7"/>
      <c r="S45" s="16"/>
      <c r="T45" s="17"/>
      <c r="U45" s="17"/>
      <c r="V45" s="7"/>
      <c r="W45" s="45"/>
      <c r="X45" s="43"/>
      <c r="Y45" s="7"/>
      <c r="Z45" s="11"/>
      <c r="AA45" s="7"/>
      <c r="AB45" s="7"/>
      <c r="AC45" s="7"/>
      <c r="AD45" s="39"/>
      <c r="AE45" s="43"/>
      <c r="AF45" s="7"/>
      <c r="AG45" s="11"/>
      <c r="AH45" s="7"/>
      <c r="AI45" s="7"/>
      <c r="AJ45" s="7"/>
      <c r="AK45" s="39"/>
      <c r="AL45" s="43"/>
      <c r="AM45" s="7"/>
      <c r="AN45" s="11"/>
      <c r="AO45" s="7"/>
      <c r="AP45" s="7"/>
      <c r="AQ45" s="7"/>
      <c r="AR45" s="7"/>
      <c r="AS45" s="11"/>
      <c r="AT45" s="7"/>
      <c r="AU45" s="7"/>
      <c r="AV45" s="7"/>
      <c r="AW45" s="7"/>
      <c r="AX45" s="11"/>
      <c r="AY45" s="7"/>
      <c r="AZ45" s="7"/>
      <c r="BA45" s="7"/>
      <c r="BB45" s="7"/>
      <c r="BC45" s="7"/>
      <c r="BD45" s="7"/>
      <c r="BE45" s="7"/>
      <c r="BF45" s="7"/>
      <c r="BG45" s="11" t="s">
        <v>221</v>
      </c>
      <c r="BH45" s="79" t="s">
        <v>221</v>
      </c>
      <c r="BI45" s="1"/>
      <c r="BJ45" s="1"/>
      <c r="BK45" s="33"/>
      <c r="BL45" s="1"/>
      <c r="BM45" s="1"/>
      <c r="BY45" s="26"/>
      <c r="BZ45" s="26" t="str">
        <f t="shared" si="0"/>
        <v/>
      </c>
      <c r="CA45" s="32" t="str">
        <f t="shared" si="1"/>
        <v/>
      </c>
      <c r="CB45" s="32" t="str">
        <f t="shared" si="2"/>
        <v/>
      </c>
      <c r="CC45" s="26" t="str">
        <f t="shared" si="3"/>
        <v/>
      </c>
      <c r="CD45" s="32" t="str">
        <f t="shared" si="4"/>
        <v/>
      </c>
      <c r="CE45" s="26" t="e">
        <f>IF(AND(#REF!="",#REF!="",#REF!="",#REF!=""),"",SUM(#REF!,#REF!,#REF!,#REF!,#REF!))</f>
        <v>#REF!</v>
      </c>
      <c r="CF45" s="32" t="str">
        <f t="shared" si="5"/>
        <v/>
      </c>
      <c r="CG45" s="26" t="str">
        <f t="shared" si="6"/>
        <v/>
      </c>
      <c r="CH45" s="32" t="str">
        <f t="shared" si="7"/>
        <v/>
      </c>
      <c r="CI45" s="26" t="str">
        <f t="shared" si="8"/>
        <v/>
      </c>
      <c r="CJ45" s="32" t="str">
        <f t="shared" si="9"/>
        <v/>
      </c>
      <c r="CK45" s="26" t="e">
        <f>IF(AND(#REF!="",#REF!="",#REF!="",#REF!=""),"",SUM(#REF!,#REF!,#REF!,#REF!,#REF!))</f>
        <v>#REF!</v>
      </c>
      <c r="CL45" s="32" t="str">
        <f t="shared" si="10"/>
        <v/>
      </c>
      <c r="CM45" s="32"/>
      <c r="CN45" s="32"/>
    </row>
    <row r="46" spans="1:92">
      <c r="A46" s="276">
        <v>40</v>
      </c>
      <c r="B46" s="277"/>
      <c r="C46" s="278"/>
      <c r="D46" s="279"/>
      <c r="E46" s="280"/>
      <c r="F46" s="281"/>
      <c r="G46" s="281"/>
      <c r="H46" s="282"/>
      <c r="I46" s="283"/>
      <c r="J46" s="284"/>
      <c r="K46" s="285"/>
      <c r="L46" s="11"/>
      <c r="M46" s="7"/>
      <c r="N46" s="7"/>
      <c r="O46" s="7"/>
      <c r="P46" s="39"/>
      <c r="Q46" s="43"/>
      <c r="R46" s="7"/>
      <c r="S46" s="16"/>
      <c r="T46" s="17"/>
      <c r="U46" s="17"/>
      <c r="V46" s="7"/>
      <c r="W46" s="45"/>
      <c r="X46" s="43"/>
      <c r="Y46" s="7"/>
      <c r="Z46" s="11"/>
      <c r="AA46" s="7"/>
      <c r="AB46" s="7"/>
      <c r="AC46" s="7"/>
      <c r="AD46" s="39"/>
      <c r="AE46" s="43"/>
      <c r="AF46" s="7"/>
      <c r="AG46" s="11"/>
      <c r="AH46" s="7"/>
      <c r="AI46" s="7"/>
      <c r="AJ46" s="7"/>
      <c r="AK46" s="39"/>
      <c r="AL46" s="43"/>
      <c r="AM46" s="7"/>
      <c r="AN46" s="11"/>
      <c r="AO46" s="7"/>
      <c r="AP46" s="7"/>
      <c r="AQ46" s="7"/>
      <c r="AR46" s="7"/>
      <c r="AS46" s="11"/>
      <c r="AT46" s="7"/>
      <c r="AU46" s="7"/>
      <c r="AV46" s="7"/>
      <c r="AW46" s="7"/>
      <c r="AX46" s="11"/>
      <c r="AY46" s="7"/>
      <c r="AZ46" s="7"/>
      <c r="BA46" s="7"/>
      <c r="BB46" s="7"/>
      <c r="BC46" s="7"/>
      <c r="BD46" s="7"/>
      <c r="BE46" s="7"/>
      <c r="BF46" s="7"/>
      <c r="BG46" s="11" t="s">
        <v>221</v>
      </c>
      <c r="BH46" s="79" t="s">
        <v>221</v>
      </c>
      <c r="BI46" s="1"/>
      <c r="BJ46" s="1"/>
      <c r="BK46" s="33"/>
      <c r="BL46" s="1"/>
      <c r="BM46" s="1"/>
      <c r="BY46" s="26"/>
      <c r="BZ46" s="26" t="str">
        <f t="shared" si="0"/>
        <v/>
      </c>
      <c r="CA46" s="32" t="str">
        <f t="shared" si="1"/>
        <v/>
      </c>
      <c r="CB46" s="32" t="str">
        <f t="shared" si="2"/>
        <v/>
      </c>
      <c r="CC46" s="26" t="str">
        <f t="shared" si="3"/>
        <v/>
      </c>
      <c r="CD46" s="32" t="str">
        <f t="shared" si="4"/>
        <v/>
      </c>
      <c r="CE46" s="26" t="e">
        <f>IF(AND(#REF!="",#REF!="",#REF!="",#REF!=""),"",SUM(#REF!,#REF!,#REF!,#REF!,#REF!))</f>
        <v>#REF!</v>
      </c>
      <c r="CF46" s="32" t="str">
        <f t="shared" si="5"/>
        <v/>
      </c>
      <c r="CG46" s="26" t="str">
        <f t="shared" si="6"/>
        <v/>
      </c>
      <c r="CH46" s="32" t="str">
        <f t="shared" si="7"/>
        <v/>
      </c>
      <c r="CI46" s="26" t="str">
        <f t="shared" si="8"/>
        <v/>
      </c>
      <c r="CJ46" s="32" t="str">
        <f t="shared" si="9"/>
        <v/>
      </c>
      <c r="CK46" s="26" t="e">
        <f>IF(AND(#REF!="",#REF!="",#REF!="",#REF!=""),"",SUM(#REF!,#REF!,#REF!,#REF!,#REF!))</f>
        <v>#REF!</v>
      </c>
      <c r="CL46" s="32" t="str">
        <f t="shared" si="10"/>
        <v/>
      </c>
      <c r="CM46" s="32"/>
      <c r="CN46" s="32"/>
    </row>
    <row r="47" spans="1:92">
      <c r="A47" s="276">
        <v>41</v>
      </c>
      <c r="B47" s="277"/>
      <c r="C47" s="278"/>
      <c r="D47" s="279"/>
      <c r="E47" s="280"/>
      <c r="F47" s="281"/>
      <c r="G47" s="281"/>
      <c r="H47" s="282"/>
      <c r="I47" s="283"/>
      <c r="J47" s="284"/>
      <c r="K47" s="285"/>
      <c r="L47" s="11"/>
      <c r="M47" s="7"/>
      <c r="N47" s="7"/>
      <c r="O47" s="7"/>
      <c r="P47" s="39"/>
      <c r="Q47" s="43"/>
      <c r="R47" s="7"/>
      <c r="S47" s="16"/>
      <c r="T47" s="17"/>
      <c r="U47" s="17"/>
      <c r="V47" s="7"/>
      <c r="W47" s="45"/>
      <c r="X47" s="43"/>
      <c r="Y47" s="7"/>
      <c r="Z47" s="11"/>
      <c r="AA47" s="7"/>
      <c r="AB47" s="7"/>
      <c r="AC47" s="7"/>
      <c r="AD47" s="39"/>
      <c r="AE47" s="43"/>
      <c r="AF47" s="7"/>
      <c r="AG47" s="11"/>
      <c r="AH47" s="7"/>
      <c r="AI47" s="7"/>
      <c r="AJ47" s="7"/>
      <c r="AK47" s="39"/>
      <c r="AL47" s="43"/>
      <c r="AM47" s="7"/>
      <c r="AN47" s="11"/>
      <c r="AO47" s="7"/>
      <c r="AP47" s="7"/>
      <c r="AQ47" s="7"/>
      <c r="AR47" s="7"/>
      <c r="AS47" s="11"/>
      <c r="AT47" s="7"/>
      <c r="AU47" s="7"/>
      <c r="AV47" s="7"/>
      <c r="AW47" s="7"/>
      <c r="AX47" s="11"/>
      <c r="AY47" s="7"/>
      <c r="AZ47" s="7"/>
      <c r="BA47" s="7"/>
      <c r="BB47" s="7"/>
      <c r="BC47" s="7"/>
      <c r="BD47" s="7"/>
      <c r="BE47" s="7"/>
      <c r="BF47" s="7"/>
      <c r="BG47" s="11" t="s">
        <v>221</v>
      </c>
      <c r="BH47" s="79" t="s">
        <v>221</v>
      </c>
      <c r="BI47" s="1"/>
      <c r="BJ47" s="1"/>
      <c r="BK47" s="33"/>
      <c r="BL47" s="1"/>
      <c r="BM47" s="1"/>
      <c r="BY47" s="26"/>
      <c r="BZ47" s="26" t="str">
        <f t="shared" si="0"/>
        <v/>
      </c>
      <c r="CA47" s="32" t="str">
        <f t="shared" si="1"/>
        <v/>
      </c>
      <c r="CB47" s="32" t="str">
        <f t="shared" si="2"/>
        <v/>
      </c>
      <c r="CC47" s="26" t="str">
        <f t="shared" si="3"/>
        <v/>
      </c>
      <c r="CD47" s="32" t="str">
        <f t="shared" si="4"/>
        <v/>
      </c>
      <c r="CE47" s="26" t="e">
        <f>IF(AND(#REF!="",#REF!="",#REF!="",#REF!=""),"",SUM(#REF!,#REF!,#REF!,#REF!,#REF!))</f>
        <v>#REF!</v>
      </c>
      <c r="CF47" s="32" t="str">
        <f t="shared" si="5"/>
        <v/>
      </c>
      <c r="CG47" s="26" t="str">
        <f t="shared" si="6"/>
        <v/>
      </c>
      <c r="CH47" s="32" t="str">
        <f t="shared" si="7"/>
        <v/>
      </c>
      <c r="CI47" s="26" t="str">
        <f t="shared" si="8"/>
        <v/>
      </c>
      <c r="CJ47" s="32" t="str">
        <f t="shared" si="9"/>
        <v/>
      </c>
      <c r="CK47" s="26" t="e">
        <f>IF(AND(#REF!="",#REF!="",#REF!="",#REF!=""),"",SUM(#REF!,#REF!,#REF!,#REF!,#REF!))</f>
        <v>#REF!</v>
      </c>
      <c r="CL47" s="32" t="str">
        <f t="shared" si="10"/>
        <v/>
      </c>
      <c r="CM47" s="32"/>
      <c r="CN47" s="32"/>
    </row>
    <row r="48" spans="1:92">
      <c r="A48" s="276">
        <v>42</v>
      </c>
      <c r="B48" s="277"/>
      <c r="C48" s="278"/>
      <c r="D48" s="279"/>
      <c r="E48" s="280"/>
      <c r="F48" s="281"/>
      <c r="G48" s="281"/>
      <c r="H48" s="282"/>
      <c r="I48" s="283"/>
      <c r="J48" s="284"/>
      <c r="K48" s="285"/>
      <c r="L48" s="11"/>
      <c r="M48" s="7"/>
      <c r="N48" s="7"/>
      <c r="O48" s="7"/>
      <c r="P48" s="39"/>
      <c r="Q48" s="43"/>
      <c r="R48" s="7"/>
      <c r="S48" s="16"/>
      <c r="T48" s="17"/>
      <c r="U48" s="17"/>
      <c r="V48" s="7"/>
      <c r="W48" s="45"/>
      <c r="X48" s="43"/>
      <c r="Y48" s="7"/>
      <c r="Z48" s="11"/>
      <c r="AA48" s="7"/>
      <c r="AB48" s="7"/>
      <c r="AC48" s="7"/>
      <c r="AD48" s="39"/>
      <c r="AE48" s="43"/>
      <c r="AF48" s="7"/>
      <c r="AG48" s="11"/>
      <c r="AH48" s="7"/>
      <c r="AI48" s="7"/>
      <c r="AJ48" s="7"/>
      <c r="AK48" s="39"/>
      <c r="AL48" s="43"/>
      <c r="AM48" s="7"/>
      <c r="AN48" s="11"/>
      <c r="AO48" s="7"/>
      <c r="AP48" s="7"/>
      <c r="AQ48" s="7"/>
      <c r="AR48" s="7"/>
      <c r="AS48" s="11"/>
      <c r="AT48" s="7"/>
      <c r="AU48" s="7"/>
      <c r="AV48" s="7"/>
      <c r="AW48" s="7"/>
      <c r="AX48" s="11"/>
      <c r="AY48" s="7"/>
      <c r="AZ48" s="7"/>
      <c r="BA48" s="7"/>
      <c r="BB48" s="7"/>
      <c r="BC48" s="7"/>
      <c r="BD48" s="7"/>
      <c r="BE48" s="7"/>
      <c r="BF48" s="7"/>
      <c r="BG48" s="11" t="s">
        <v>221</v>
      </c>
      <c r="BH48" s="79" t="s">
        <v>221</v>
      </c>
      <c r="BI48" s="1"/>
      <c r="BJ48" s="1"/>
      <c r="BK48" s="33"/>
      <c r="BL48" s="1"/>
      <c r="BM48" s="1"/>
      <c r="BY48" s="26"/>
      <c r="BZ48" s="26" t="str">
        <f t="shared" si="0"/>
        <v/>
      </c>
      <c r="CA48" s="32" t="str">
        <f t="shared" si="1"/>
        <v/>
      </c>
      <c r="CB48" s="32" t="str">
        <f t="shared" si="2"/>
        <v/>
      </c>
      <c r="CC48" s="26" t="str">
        <f t="shared" si="3"/>
        <v/>
      </c>
      <c r="CD48" s="32" t="str">
        <f t="shared" si="4"/>
        <v/>
      </c>
      <c r="CE48" s="26" t="e">
        <f>IF(AND(#REF!="",#REF!="",#REF!="",#REF!=""),"",SUM(#REF!,#REF!,#REF!,#REF!,#REF!))</f>
        <v>#REF!</v>
      </c>
      <c r="CF48" s="32" t="str">
        <f t="shared" si="5"/>
        <v/>
      </c>
      <c r="CG48" s="26" t="str">
        <f t="shared" si="6"/>
        <v/>
      </c>
      <c r="CH48" s="32" t="str">
        <f t="shared" si="7"/>
        <v/>
      </c>
      <c r="CI48" s="26" t="str">
        <f t="shared" si="8"/>
        <v/>
      </c>
      <c r="CJ48" s="32" t="str">
        <f t="shared" si="9"/>
        <v/>
      </c>
      <c r="CK48" s="26" t="e">
        <f>IF(AND(#REF!="",#REF!="",#REF!="",#REF!=""),"",SUM(#REF!,#REF!,#REF!,#REF!,#REF!))</f>
        <v>#REF!</v>
      </c>
      <c r="CL48" s="32" t="str">
        <f t="shared" si="10"/>
        <v/>
      </c>
      <c r="CM48" s="32"/>
      <c r="CN48" s="32"/>
    </row>
    <row r="49" spans="1:92">
      <c r="A49" s="276">
        <v>43</v>
      </c>
      <c r="B49" s="277"/>
      <c r="C49" s="278"/>
      <c r="D49" s="279"/>
      <c r="E49" s="280"/>
      <c r="F49" s="281"/>
      <c r="G49" s="281"/>
      <c r="H49" s="282"/>
      <c r="I49" s="283"/>
      <c r="J49" s="284"/>
      <c r="K49" s="285"/>
      <c r="L49" s="11"/>
      <c r="M49" s="7"/>
      <c r="N49" s="7"/>
      <c r="O49" s="7"/>
      <c r="P49" s="39"/>
      <c r="Q49" s="43"/>
      <c r="R49" s="7"/>
      <c r="S49" s="16"/>
      <c r="T49" s="17"/>
      <c r="U49" s="17"/>
      <c r="V49" s="7"/>
      <c r="W49" s="45"/>
      <c r="X49" s="43"/>
      <c r="Y49" s="7"/>
      <c r="Z49" s="11"/>
      <c r="AA49" s="7"/>
      <c r="AB49" s="7"/>
      <c r="AC49" s="7"/>
      <c r="AD49" s="39"/>
      <c r="AE49" s="43"/>
      <c r="AF49" s="7"/>
      <c r="AG49" s="11"/>
      <c r="AH49" s="7"/>
      <c r="AI49" s="7"/>
      <c r="AJ49" s="7"/>
      <c r="AK49" s="39"/>
      <c r="AL49" s="43"/>
      <c r="AM49" s="7"/>
      <c r="AN49" s="11"/>
      <c r="AO49" s="7"/>
      <c r="AP49" s="7"/>
      <c r="AQ49" s="7"/>
      <c r="AR49" s="7"/>
      <c r="AS49" s="11"/>
      <c r="AT49" s="7"/>
      <c r="AU49" s="7"/>
      <c r="AV49" s="7"/>
      <c r="AW49" s="7"/>
      <c r="AX49" s="11"/>
      <c r="AY49" s="7"/>
      <c r="AZ49" s="7"/>
      <c r="BA49" s="7"/>
      <c r="BB49" s="7"/>
      <c r="BC49" s="7"/>
      <c r="BD49" s="7"/>
      <c r="BE49" s="7"/>
      <c r="BF49" s="7"/>
      <c r="BG49" s="11" t="s">
        <v>221</v>
      </c>
      <c r="BH49" s="79" t="s">
        <v>221</v>
      </c>
      <c r="BI49" s="1"/>
      <c r="BJ49" s="1"/>
      <c r="BK49" s="33"/>
      <c r="BL49" s="1"/>
      <c r="BM49" s="1"/>
      <c r="BY49" s="26"/>
      <c r="BZ49" s="26" t="str">
        <f t="shared" si="0"/>
        <v/>
      </c>
      <c r="CA49" s="32" t="str">
        <f t="shared" si="1"/>
        <v/>
      </c>
      <c r="CB49" s="32" t="str">
        <f t="shared" si="2"/>
        <v/>
      </c>
      <c r="CC49" s="26" t="str">
        <f t="shared" si="3"/>
        <v/>
      </c>
      <c r="CD49" s="32" t="str">
        <f t="shared" si="4"/>
        <v/>
      </c>
      <c r="CE49" s="26" t="e">
        <f>IF(AND(#REF!="",#REF!="",#REF!="",#REF!=""),"",SUM(#REF!,#REF!,#REF!,#REF!,#REF!))</f>
        <v>#REF!</v>
      </c>
      <c r="CF49" s="32" t="str">
        <f t="shared" si="5"/>
        <v/>
      </c>
      <c r="CG49" s="26" t="str">
        <f t="shared" si="6"/>
        <v/>
      </c>
      <c r="CH49" s="32" t="str">
        <f t="shared" si="7"/>
        <v/>
      </c>
      <c r="CI49" s="26" t="str">
        <f t="shared" si="8"/>
        <v/>
      </c>
      <c r="CJ49" s="32" t="str">
        <f t="shared" si="9"/>
        <v/>
      </c>
      <c r="CK49" s="26" t="e">
        <f>IF(AND(#REF!="",#REF!="",#REF!="",#REF!=""),"",SUM(#REF!,#REF!,#REF!,#REF!,#REF!))</f>
        <v>#REF!</v>
      </c>
      <c r="CL49" s="32" t="str">
        <f t="shared" si="10"/>
        <v/>
      </c>
      <c r="CM49" s="32"/>
      <c r="CN49" s="32"/>
    </row>
    <row r="50" spans="1:92">
      <c r="A50" s="276">
        <v>44</v>
      </c>
      <c r="B50" s="277"/>
      <c r="C50" s="278"/>
      <c r="D50" s="279"/>
      <c r="E50" s="280"/>
      <c r="F50" s="281"/>
      <c r="G50" s="281"/>
      <c r="H50" s="282"/>
      <c r="I50" s="283"/>
      <c r="J50" s="284"/>
      <c r="K50" s="285"/>
      <c r="L50" s="11"/>
      <c r="M50" s="7"/>
      <c r="N50" s="7"/>
      <c r="O50" s="7"/>
      <c r="P50" s="39"/>
      <c r="Q50" s="43"/>
      <c r="R50" s="7"/>
      <c r="S50" s="16"/>
      <c r="T50" s="17"/>
      <c r="U50" s="17"/>
      <c r="V50" s="7"/>
      <c r="W50" s="45"/>
      <c r="X50" s="43"/>
      <c r="Y50" s="7"/>
      <c r="Z50" s="11"/>
      <c r="AA50" s="7"/>
      <c r="AB50" s="7"/>
      <c r="AC50" s="7"/>
      <c r="AD50" s="39"/>
      <c r="AE50" s="43"/>
      <c r="AF50" s="7"/>
      <c r="AG50" s="11"/>
      <c r="AH50" s="7"/>
      <c r="AI50" s="7"/>
      <c r="AJ50" s="7"/>
      <c r="AK50" s="39"/>
      <c r="AL50" s="43"/>
      <c r="AM50" s="7"/>
      <c r="AN50" s="11"/>
      <c r="AO50" s="7"/>
      <c r="AP50" s="7"/>
      <c r="AQ50" s="7"/>
      <c r="AR50" s="7"/>
      <c r="AS50" s="11"/>
      <c r="AT50" s="7"/>
      <c r="AU50" s="7"/>
      <c r="AV50" s="7"/>
      <c r="AW50" s="7"/>
      <c r="AX50" s="11"/>
      <c r="AY50" s="7"/>
      <c r="AZ50" s="7"/>
      <c r="BA50" s="7"/>
      <c r="BB50" s="7"/>
      <c r="BC50" s="7"/>
      <c r="BD50" s="7"/>
      <c r="BE50" s="7"/>
      <c r="BF50" s="7"/>
      <c r="BG50" s="11" t="s">
        <v>221</v>
      </c>
      <c r="BH50" s="79" t="s">
        <v>221</v>
      </c>
      <c r="BI50" s="1"/>
      <c r="BJ50" s="1"/>
      <c r="BK50" s="33"/>
      <c r="BL50" s="1"/>
      <c r="BM50" s="1"/>
      <c r="BY50" s="26"/>
      <c r="BZ50" s="26" t="str">
        <f t="shared" si="0"/>
        <v/>
      </c>
      <c r="CA50" s="32" t="str">
        <f t="shared" si="1"/>
        <v/>
      </c>
      <c r="CB50" s="32" t="str">
        <f t="shared" si="2"/>
        <v/>
      </c>
      <c r="CC50" s="26" t="str">
        <f t="shared" si="3"/>
        <v/>
      </c>
      <c r="CD50" s="32" t="str">
        <f t="shared" si="4"/>
        <v/>
      </c>
      <c r="CE50" s="26" t="e">
        <f>IF(AND(#REF!="",#REF!="",#REF!="",#REF!=""),"",SUM(#REF!,#REF!,#REF!,#REF!,#REF!))</f>
        <v>#REF!</v>
      </c>
      <c r="CF50" s="32" t="str">
        <f t="shared" si="5"/>
        <v/>
      </c>
      <c r="CG50" s="26" t="str">
        <f t="shared" si="6"/>
        <v/>
      </c>
      <c r="CH50" s="32" t="str">
        <f t="shared" si="7"/>
        <v/>
      </c>
      <c r="CI50" s="26" t="str">
        <f t="shared" si="8"/>
        <v/>
      </c>
      <c r="CJ50" s="32" t="str">
        <f t="shared" si="9"/>
        <v/>
      </c>
      <c r="CK50" s="26" t="e">
        <f>IF(AND(#REF!="",#REF!="",#REF!="",#REF!=""),"",SUM(#REF!,#REF!,#REF!,#REF!,#REF!))</f>
        <v>#REF!</v>
      </c>
      <c r="CL50" s="32" t="str">
        <f t="shared" si="10"/>
        <v/>
      </c>
      <c r="CM50" s="32"/>
      <c r="CN50" s="32"/>
    </row>
    <row r="51" spans="1:92">
      <c r="A51" s="276">
        <v>45</v>
      </c>
      <c r="B51" s="277"/>
      <c r="C51" s="278"/>
      <c r="D51" s="279"/>
      <c r="E51" s="280"/>
      <c r="F51" s="281"/>
      <c r="G51" s="281"/>
      <c r="H51" s="282"/>
      <c r="I51" s="283"/>
      <c r="J51" s="284"/>
      <c r="K51" s="285"/>
      <c r="L51" s="11"/>
      <c r="M51" s="7"/>
      <c r="N51" s="7"/>
      <c r="O51" s="7"/>
      <c r="P51" s="39"/>
      <c r="Q51" s="43"/>
      <c r="R51" s="7"/>
      <c r="S51" s="16"/>
      <c r="T51" s="17"/>
      <c r="U51" s="17"/>
      <c r="V51" s="7"/>
      <c r="W51" s="45"/>
      <c r="X51" s="43"/>
      <c r="Y51" s="7"/>
      <c r="Z51" s="11"/>
      <c r="AA51" s="7"/>
      <c r="AB51" s="7"/>
      <c r="AC51" s="7"/>
      <c r="AD51" s="39"/>
      <c r="AE51" s="43"/>
      <c r="AF51" s="7"/>
      <c r="AG51" s="11"/>
      <c r="AH51" s="7"/>
      <c r="AI51" s="7"/>
      <c r="AJ51" s="7"/>
      <c r="AK51" s="39"/>
      <c r="AL51" s="43"/>
      <c r="AM51" s="7"/>
      <c r="AN51" s="11"/>
      <c r="AO51" s="7"/>
      <c r="AP51" s="7"/>
      <c r="AQ51" s="7"/>
      <c r="AR51" s="7"/>
      <c r="AS51" s="11"/>
      <c r="AT51" s="7"/>
      <c r="AU51" s="7"/>
      <c r="AV51" s="7"/>
      <c r="AW51" s="7"/>
      <c r="AX51" s="11"/>
      <c r="AY51" s="7"/>
      <c r="AZ51" s="7"/>
      <c r="BA51" s="7"/>
      <c r="BB51" s="7"/>
      <c r="BC51" s="7"/>
      <c r="BD51" s="7"/>
      <c r="BE51" s="7"/>
      <c r="BF51" s="7"/>
      <c r="BG51" s="11" t="s">
        <v>221</v>
      </c>
      <c r="BH51" s="79" t="s">
        <v>221</v>
      </c>
      <c r="BI51" s="1"/>
      <c r="BJ51" s="1"/>
      <c r="BK51" s="33"/>
      <c r="BL51" s="1"/>
      <c r="BM51" s="1"/>
      <c r="BY51" s="26"/>
      <c r="BZ51" s="26" t="str">
        <f t="shared" si="0"/>
        <v/>
      </c>
      <c r="CA51" s="32" t="str">
        <f t="shared" si="1"/>
        <v/>
      </c>
      <c r="CB51" s="32" t="str">
        <f t="shared" si="2"/>
        <v/>
      </c>
      <c r="CC51" s="26" t="str">
        <f t="shared" si="3"/>
        <v/>
      </c>
      <c r="CD51" s="32" t="str">
        <f t="shared" si="4"/>
        <v/>
      </c>
      <c r="CE51" s="26" t="e">
        <f>IF(AND(#REF!="",#REF!="",#REF!="",#REF!=""),"",SUM(#REF!,#REF!,#REF!,#REF!,#REF!))</f>
        <v>#REF!</v>
      </c>
      <c r="CF51" s="32" t="str">
        <f t="shared" si="5"/>
        <v/>
      </c>
      <c r="CG51" s="26" t="str">
        <f t="shared" si="6"/>
        <v/>
      </c>
      <c r="CH51" s="32" t="str">
        <f t="shared" si="7"/>
        <v/>
      </c>
      <c r="CI51" s="26" t="str">
        <f t="shared" si="8"/>
        <v/>
      </c>
      <c r="CJ51" s="32" t="str">
        <f t="shared" si="9"/>
        <v/>
      </c>
      <c r="CK51" s="26" t="e">
        <f>IF(AND(#REF!="",#REF!="",#REF!="",#REF!=""),"",SUM(#REF!,#REF!,#REF!,#REF!,#REF!))</f>
        <v>#REF!</v>
      </c>
      <c r="CL51" s="32" t="str">
        <f t="shared" si="10"/>
        <v/>
      </c>
      <c r="CM51" s="32"/>
      <c r="CN51" s="32"/>
    </row>
    <row r="52" spans="1:92">
      <c r="A52" s="276">
        <v>46</v>
      </c>
      <c r="B52" s="277"/>
      <c r="C52" s="278"/>
      <c r="D52" s="279"/>
      <c r="E52" s="280"/>
      <c r="F52" s="281"/>
      <c r="G52" s="281"/>
      <c r="H52" s="282"/>
      <c r="I52" s="283"/>
      <c r="J52" s="284"/>
      <c r="K52" s="285"/>
      <c r="L52" s="11"/>
      <c r="M52" s="7"/>
      <c r="N52" s="7"/>
      <c r="O52" s="7"/>
      <c r="P52" s="39"/>
      <c r="Q52" s="43"/>
      <c r="R52" s="7"/>
      <c r="S52" s="16"/>
      <c r="T52" s="17"/>
      <c r="U52" s="17"/>
      <c r="V52" s="7"/>
      <c r="W52" s="45"/>
      <c r="X52" s="43"/>
      <c r="Y52" s="7"/>
      <c r="Z52" s="11"/>
      <c r="AA52" s="7"/>
      <c r="AB52" s="7"/>
      <c r="AC52" s="7"/>
      <c r="AD52" s="39"/>
      <c r="AE52" s="43"/>
      <c r="AF52" s="7"/>
      <c r="AG52" s="11"/>
      <c r="AH52" s="7"/>
      <c r="AI52" s="7"/>
      <c r="AJ52" s="7"/>
      <c r="AK52" s="39"/>
      <c r="AL52" s="43"/>
      <c r="AM52" s="7"/>
      <c r="AN52" s="11"/>
      <c r="AO52" s="7"/>
      <c r="AP52" s="7"/>
      <c r="AQ52" s="7"/>
      <c r="AR52" s="7"/>
      <c r="AS52" s="11"/>
      <c r="AT52" s="7"/>
      <c r="AU52" s="7"/>
      <c r="AV52" s="7"/>
      <c r="AW52" s="7"/>
      <c r="AX52" s="11"/>
      <c r="AY52" s="7"/>
      <c r="AZ52" s="7"/>
      <c r="BA52" s="7"/>
      <c r="BB52" s="7"/>
      <c r="BC52" s="7"/>
      <c r="BD52" s="7"/>
      <c r="BE52" s="7"/>
      <c r="BF52" s="7"/>
      <c r="BG52" s="11" t="s">
        <v>221</v>
      </c>
      <c r="BH52" s="79" t="s">
        <v>221</v>
      </c>
      <c r="BI52" s="1"/>
      <c r="BJ52" s="1"/>
      <c r="BK52" s="33"/>
      <c r="BL52" s="1"/>
      <c r="BM52" s="1"/>
      <c r="BY52" s="26"/>
      <c r="BZ52" s="26" t="str">
        <f t="shared" si="0"/>
        <v/>
      </c>
      <c r="CA52" s="32" t="str">
        <f t="shared" si="1"/>
        <v/>
      </c>
      <c r="CB52" s="32" t="str">
        <f t="shared" si="2"/>
        <v/>
      </c>
      <c r="CC52" s="26" t="str">
        <f t="shared" si="3"/>
        <v/>
      </c>
      <c r="CD52" s="32" t="str">
        <f t="shared" si="4"/>
        <v/>
      </c>
      <c r="CE52" s="26" t="e">
        <f>IF(AND(#REF!="",#REF!="",#REF!="",#REF!=""),"",SUM(#REF!,#REF!,#REF!,#REF!,#REF!))</f>
        <v>#REF!</v>
      </c>
      <c r="CF52" s="32" t="str">
        <f t="shared" si="5"/>
        <v/>
      </c>
      <c r="CG52" s="26" t="str">
        <f t="shared" si="6"/>
        <v/>
      </c>
      <c r="CH52" s="32" t="str">
        <f t="shared" si="7"/>
        <v/>
      </c>
      <c r="CI52" s="26" t="str">
        <f t="shared" si="8"/>
        <v/>
      </c>
      <c r="CJ52" s="32" t="str">
        <f t="shared" si="9"/>
        <v/>
      </c>
      <c r="CK52" s="26" t="e">
        <f>IF(AND(#REF!="",#REF!="",#REF!="",#REF!=""),"",SUM(#REF!,#REF!,#REF!,#REF!,#REF!))</f>
        <v>#REF!</v>
      </c>
      <c r="CL52" s="32" t="str">
        <f t="shared" si="10"/>
        <v/>
      </c>
      <c r="CM52" s="32"/>
      <c r="CN52" s="32"/>
    </row>
    <row r="53" spans="1:92">
      <c r="A53" s="276">
        <v>47</v>
      </c>
      <c r="B53" s="277"/>
      <c r="C53" s="278"/>
      <c r="D53" s="279"/>
      <c r="E53" s="280"/>
      <c r="F53" s="281"/>
      <c r="G53" s="281"/>
      <c r="H53" s="282"/>
      <c r="I53" s="283"/>
      <c r="J53" s="284"/>
      <c r="K53" s="285"/>
      <c r="L53" s="11"/>
      <c r="M53" s="7"/>
      <c r="N53" s="7"/>
      <c r="O53" s="7"/>
      <c r="P53" s="39"/>
      <c r="Q53" s="43"/>
      <c r="R53" s="7"/>
      <c r="S53" s="16"/>
      <c r="T53" s="17"/>
      <c r="U53" s="17"/>
      <c r="V53" s="7"/>
      <c r="W53" s="45"/>
      <c r="X53" s="43"/>
      <c r="Y53" s="7"/>
      <c r="Z53" s="11"/>
      <c r="AA53" s="7"/>
      <c r="AB53" s="7"/>
      <c r="AC53" s="7"/>
      <c r="AD53" s="39"/>
      <c r="AE53" s="43"/>
      <c r="AF53" s="7"/>
      <c r="AG53" s="11"/>
      <c r="AH53" s="7"/>
      <c r="AI53" s="7"/>
      <c r="AJ53" s="7"/>
      <c r="AK53" s="39"/>
      <c r="AL53" s="43"/>
      <c r="AM53" s="7"/>
      <c r="AN53" s="11"/>
      <c r="AO53" s="7"/>
      <c r="AP53" s="7"/>
      <c r="AQ53" s="7"/>
      <c r="AR53" s="7"/>
      <c r="AS53" s="11"/>
      <c r="AT53" s="7"/>
      <c r="AU53" s="7"/>
      <c r="AV53" s="7"/>
      <c r="AW53" s="7"/>
      <c r="AX53" s="11"/>
      <c r="AY53" s="7"/>
      <c r="AZ53" s="7"/>
      <c r="BA53" s="7"/>
      <c r="BB53" s="7"/>
      <c r="BC53" s="7"/>
      <c r="BD53" s="7"/>
      <c r="BE53" s="7"/>
      <c r="BF53" s="7"/>
      <c r="BG53" s="11" t="s">
        <v>221</v>
      </c>
      <c r="BH53" s="79" t="s">
        <v>221</v>
      </c>
      <c r="BI53" s="1"/>
      <c r="BJ53" s="1"/>
      <c r="BK53" s="33"/>
      <c r="BL53" s="1"/>
      <c r="BM53" s="1"/>
      <c r="BY53" s="26"/>
      <c r="BZ53" s="26" t="str">
        <f t="shared" si="0"/>
        <v/>
      </c>
      <c r="CA53" s="32" t="str">
        <f t="shared" si="1"/>
        <v/>
      </c>
      <c r="CB53" s="32" t="str">
        <f t="shared" si="2"/>
        <v/>
      </c>
      <c r="CC53" s="26" t="str">
        <f t="shared" si="3"/>
        <v/>
      </c>
      <c r="CD53" s="32" t="str">
        <f t="shared" si="4"/>
        <v/>
      </c>
      <c r="CE53" s="26" t="e">
        <f>IF(AND(#REF!="",#REF!="",#REF!="",#REF!=""),"",SUM(#REF!,#REF!,#REF!,#REF!,#REF!))</f>
        <v>#REF!</v>
      </c>
      <c r="CF53" s="32" t="str">
        <f t="shared" si="5"/>
        <v/>
      </c>
      <c r="CG53" s="26" t="str">
        <f t="shared" si="6"/>
        <v/>
      </c>
      <c r="CH53" s="32" t="str">
        <f t="shared" si="7"/>
        <v/>
      </c>
      <c r="CI53" s="26" t="str">
        <f t="shared" si="8"/>
        <v/>
      </c>
      <c r="CJ53" s="32" t="str">
        <f t="shared" si="9"/>
        <v/>
      </c>
      <c r="CK53" s="26" t="e">
        <f>IF(AND(#REF!="",#REF!="",#REF!="",#REF!=""),"",SUM(#REF!,#REF!,#REF!,#REF!,#REF!))</f>
        <v>#REF!</v>
      </c>
      <c r="CL53" s="32" t="str">
        <f t="shared" si="10"/>
        <v/>
      </c>
      <c r="CM53" s="32"/>
      <c r="CN53" s="32"/>
    </row>
    <row r="54" spans="1:92">
      <c r="A54" s="276">
        <v>48</v>
      </c>
      <c r="B54" s="277"/>
      <c r="C54" s="278"/>
      <c r="D54" s="279"/>
      <c r="E54" s="280"/>
      <c r="F54" s="281"/>
      <c r="G54" s="281"/>
      <c r="H54" s="282"/>
      <c r="I54" s="283"/>
      <c r="J54" s="284"/>
      <c r="K54" s="285"/>
      <c r="L54" s="11"/>
      <c r="M54" s="7"/>
      <c r="N54" s="7"/>
      <c r="O54" s="7"/>
      <c r="P54" s="39"/>
      <c r="Q54" s="43"/>
      <c r="R54" s="7"/>
      <c r="S54" s="16"/>
      <c r="T54" s="17"/>
      <c r="U54" s="17"/>
      <c r="V54" s="7"/>
      <c r="W54" s="45"/>
      <c r="X54" s="43"/>
      <c r="Y54" s="7"/>
      <c r="Z54" s="11"/>
      <c r="AA54" s="7"/>
      <c r="AB54" s="7"/>
      <c r="AC54" s="7"/>
      <c r="AD54" s="39"/>
      <c r="AE54" s="43"/>
      <c r="AF54" s="7"/>
      <c r="AG54" s="11"/>
      <c r="AH54" s="7"/>
      <c r="AI54" s="7"/>
      <c r="AJ54" s="7"/>
      <c r="AK54" s="39"/>
      <c r="AL54" s="43"/>
      <c r="AM54" s="7"/>
      <c r="AN54" s="11"/>
      <c r="AO54" s="7"/>
      <c r="AP54" s="7"/>
      <c r="AQ54" s="7"/>
      <c r="AR54" s="7"/>
      <c r="AS54" s="11"/>
      <c r="AT54" s="7"/>
      <c r="AU54" s="7"/>
      <c r="AV54" s="7"/>
      <c r="AW54" s="7"/>
      <c r="AX54" s="11"/>
      <c r="AY54" s="7"/>
      <c r="AZ54" s="7"/>
      <c r="BA54" s="7"/>
      <c r="BB54" s="7"/>
      <c r="BC54" s="7"/>
      <c r="BD54" s="7"/>
      <c r="BE54" s="7"/>
      <c r="BF54" s="7"/>
      <c r="BG54" s="11" t="s">
        <v>221</v>
      </c>
      <c r="BH54" s="79" t="s">
        <v>221</v>
      </c>
      <c r="BI54" s="1"/>
      <c r="BJ54" s="1"/>
      <c r="BK54" s="33"/>
      <c r="BL54" s="1"/>
      <c r="BM54" s="1"/>
      <c r="BY54" s="26"/>
      <c r="BZ54" s="26" t="str">
        <f t="shared" si="0"/>
        <v/>
      </c>
      <c r="CA54" s="32" t="str">
        <f t="shared" si="1"/>
        <v/>
      </c>
      <c r="CB54" s="32" t="str">
        <f t="shared" si="2"/>
        <v/>
      </c>
      <c r="CC54" s="26" t="str">
        <f t="shared" si="3"/>
        <v/>
      </c>
      <c r="CD54" s="32" t="str">
        <f t="shared" si="4"/>
        <v/>
      </c>
      <c r="CE54" s="26" t="e">
        <f>IF(AND(#REF!="",#REF!="",#REF!="",#REF!=""),"",SUM(#REF!,#REF!,#REF!,#REF!,#REF!))</f>
        <v>#REF!</v>
      </c>
      <c r="CF54" s="32" t="str">
        <f t="shared" si="5"/>
        <v/>
      </c>
      <c r="CG54" s="26" t="str">
        <f t="shared" si="6"/>
        <v/>
      </c>
      <c r="CH54" s="32" t="str">
        <f t="shared" si="7"/>
        <v/>
      </c>
      <c r="CI54" s="26" t="str">
        <f t="shared" si="8"/>
        <v/>
      </c>
      <c r="CJ54" s="32" t="str">
        <f t="shared" si="9"/>
        <v/>
      </c>
      <c r="CK54" s="26" t="e">
        <f>IF(AND(#REF!="",#REF!="",#REF!="",#REF!=""),"",SUM(#REF!,#REF!,#REF!,#REF!,#REF!))</f>
        <v>#REF!</v>
      </c>
      <c r="CL54" s="32" t="str">
        <f t="shared" si="10"/>
        <v/>
      </c>
      <c r="CM54" s="32"/>
      <c r="CN54" s="32"/>
    </row>
    <row r="55" spans="1:92">
      <c r="A55" s="276">
        <v>49</v>
      </c>
      <c r="B55" s="277"/>
      <c r="C55" s="278"/>
      <c r="D55" s="279"/>
      <c r="E55" s="280"/>
      <c r="F55" s="281"/>
      <c r="G55" s="281"/>
      <c r="H55" s="282"/>
      <c r="I55" s="283"/>
      <c r="J55" s="284"/>
      <c r="K55" s="285"/>
      <c r="L55" s="11"/>
      <c r="M55" s="7"/>
      <c r="N55" s="7"/>
      <c r="O55" s="7"/>
      <c r="P55" s="39"/>
      <c r="Q55" s="43"/>
      <c r="R55" s="7"/>
      <c r="S55" s="16"/>
      <c r="T55" s="17"/>
      <c r="U55" s="17"/>
      <c r="V55" s="7"/>
      <c r="W55" s="45"/>
      <c r="X55" s="43"/>
      <c r="Y55" s="7"/>
      <c r="Z55" s="11"/>
      <c r="AA55" s="7"/>
      <c r="AB55" s="7"/>
      <c r="AC55" s="7"/>
      <c r="AD55" s="39"/>
      <c r="AE55" s="43"/>
      <c r="AF55" s="7"/>
      <c r="AG55" s="11"/>
      <c r="AH55" s="7"/>
      <c r="AI55" s="7"/>
      <c r="AJ55" s="7"/>
      <c r="AK55" s="39"/>
      <c r="AL55" s="43"/>
      <c r="AM55" s="7"/>
      <c r="AN55" s="11"/>
      <c r="AO55" s="7"/>
      <c r="AP55" s="7"/>
      <c r="AQ55" s="7"/>
      <c r="AR55" s="7"/>
      <c r="AS55" s="11"/>
      <c r="AT55" s="7"/>
      <c r="AU55" s="7"/>
      <c r="AV55" s="7"/>
      <c r="AW55" s="7"/>
      <c r="AX55" s="11"/>
      <c r="AY55" s="7"/>
      <c r="AZ55" s="7"/>
      <c r="BA55" s="7"/>
      <c r="BB55" s="7"/>
      <c r="BC55" s="7"/>
      <c r="BD55" s="7"/>
      <c r="BE55" s="7"/>
      <c r="BF55" s="7"/>
      <c r="BG55" s="11" t="s">
        <v>221</v>
      </c>
      <c r="BH55" s="79" t="s">
        <v>221</v>
      </c>
      <c r="BI55" s="1"/>
      <c r="BJ55" s="1"/>
      <c r="BK55" s="33"/>
      <c r="BL55" s="1"/>
      <c r="BM55" s="1"/>
      <c r="BY55" s="26"/>
      <c r="BZ55" s="26" t="str">
        <f t="shared" si="0"/>
        <v/>
      </c>
      <c r="CA55" s="32" t="str">
        <f t="shared" si="1"/>
        <v/>
      </c>
      <c r="CB55" s="32" t="str">
        <f t="shared" si="2"/>
        <v/>
      </c>
      <c r="CC55" s="26" t="str">
        <f t="shared" si="3"/>
        <v/>
      </c>
      <c r="CD55" s="32" t="str">
        <f t="shared" si="4"/>
        <v/>
      </c>
      <c r="CE55" s="26" t="e">
        <f>IF(AND(#REF!="",#REF!="",#REF!="",#REF!=""),"",SUM(#REF!,#REF!,#REF!,#REF!,#REF!))</f>
        <v>#REF!</v>
      </c>
      <c r="CF55" s="32" t="str">
        <f t="shared" si="5"/>
        <v/>
      </c>
      <c r="CG55" s="26" t="str">
        <f t="shared" si="6"/>
        <v/>
      </c>
      <c r="CH55" s="32" t="str">
        <f t="shared" si="7"/>
        <v/>
      </c>
      <c r="CI55" s="26" t="str">
        <f t="shared" si="8"/>
        <v/>
      </c>
      <c r="CJ55" s="32" t="str">
        <f t="shared" si="9"/>
        <v/>
      </c>
      <c r="CK55" s="26" t="e">
        <f>IF(AND(#REF!="",#REF!="",#REF!="",#REF!=""),"",SUM(#REF!,#REF!,#REF!,#REF!,#REF!))</f>
        <v>#REF!</v>
      </c>
      <c r="CL55" s="32" t="str">
        <f t="shared" si="10"/>
        <v/>
      </c>
      <c r="CM55" s="32"/>
      <c r="CN55" s="32"/>
    </row>
    <row r="56" spans="1:92">
      <c r="A56" s="276">
        <v>50</v>
      </c>
      <c r="B56" s="277"/>
      <c r="C56" s="278"/>
      <c r="D56" s="279"/>
      <c r="E56" s="280"/>
      <c r="F56" s="281"/>
      <c r="G56" s="281"/>
      <c r="H56" s="282"/>
      <c r="I56" s="283"/>
      <c r="J56" s="284"/>
      <c r="K56" s="285"/>
      <c r="L56" s="11"/>
      <c r="M56" s="7"/>
      <c r="N56" s="7"/>
      <c r="O56" s="7"/>
      <c r="P56" s="39"/>
      <c r="Q56" s="43"/>
      <c r="R56" s="7"/>
      <c r="S56" s="16"/>
      <c r="T56" s="17"/>
      <c r="U56" s="17"/>
      <c r="V56" s="7"/>
      <c r="W56" s="45"/>
      <c r="X56" s="43"/>
      <c r="Y56" s="7"/>
      <c r="Z56" s="11"/>
      <c r="AA56" s="7"/>
      <c r="AB56" s="7"/>
      <c r="AC56" s="7"/>
      <c r="AD56" s="39"/>
      <c r="AE56" s="43"/>
      <c r="AF56" s="7"/>
      <c r="AG56" s="11"/>
      <c r="AH56" s="7"/>
      <c r="AI56" s="7"/>
      <c r="AJ56" s="7"/>
      <c r="AK56" s="39"/>
      <c r="AL56" s="43"/>
      <c r="AM56" s="7"/>
      <c r="AN56" s="11"/>
      <c r="AO56" s="7"/>
      <c r="AP56" s="7"/>
      <c r="AQ56" s="7"/>
      <c r="AR56" s="7"/>
      <c r="AS56" s="11"/>
      <c r="AT56" s="7"/>
      <c r="AU56" s="7"/>
      <c r="AV56" s="7"/>
      <c r="AW56" s="7"/>
      <c r="AX56" s="11"/>
      <c r="AY56" s="7"/>
      <c r="AZ56" s="7"/>
      <c r="BA56" s="7"/>
      <c r="BB56" s="7"/>
      <c r="BC56" s="7"/>
      <c r="BD56" s="7"/>
      <c r="BE56" s="7"/>
      <c r="BF56" s="7"/>
      <c r="BG56" s="11" t="s">
        <v>221</v>
      </c>
      <c r="BH56" s="79" t="s">
        <v>221</v>
      </c>
      <c r="BI56" s="1"/>
      <c r="BJ56" s="1"/>
      <c r="BK56" s="33"/>
      <c r="BL56" s="1"/>
      <c r="BM56" s="1"/>
      <c r="BY56" s="26"/>
      <c r="BZ56" s="26" t="str">
        <f t="shared" si="0"/>
        <v/>
      </c>
      <c r="CA56" s="32" t="str">
        <f t="shared" si="1"/>
        <v/>
      </c>
      <c r="CB56" s="32" t="str">
        <f t="shared" si="2"/>
        <v/>
      </c>
      <c r="CC56" s="26" t="str">
        <f t="shared" si="3"/>
        <v/>
      </c>
      <c r="CD56" s="32" t="str">
        <f t="shared" si="4"/>
        <v/>
      </c>
      <c r="CE56" s="26" t="e">
        <f>IF(AND(#REF!="",#REF!="",#REF!="",#REF!=""),"",SUM(#REF!,#REF!,#REF!,#REF!,#REF!))</f>
        <v>#REF!</v>
      </c>
      <c r="CF56" s="32" t="str">
        <f t="shared" si="5"/>
        <v/>
      </c>
      <c r="CG56" s="26" t="str">
        <f t="shared" si="6"/>
        <v/>
      </c>
      <c r="CH56" s="32" t="str">
        <f t="shared" si="7"/>
        <v/>
      </c>
      <c r="CI56" s="26" t="str">
        <f t="shared" si="8"/>
        <v/>
      </c>
      <c r="CJ56" s="32" t="str">
        <f t="shared" si="9"/>
        <v/>
      </c>
      <c r="CK56" s="26" t="e">
        <f>IF(AND(#REF!="",#REF!="",#REF!="",#REF!=""),"",SUM(#REF!,#REF!,#REF!,#REF!,#REF!))</f>
        <v>#REF!</v>
      </c>
      <c r="CL56" s="32" t="str">
        <f t="shared" si="10"/>
        <v/>
      </c>
      <c r="CM56" s="32"/>
      <c r="CN56" s="32"/>
    </row>
    <row r="57" spans="1:92">
      <c r="A57" s="276">
        <v>51</v>
      </c>
      <c r="B57" s="277"/>
      <c r="C57" s="278"/>
      <c r="D57" s="279"/>
      <c r="E57" s="280"/>
      <c r="F57" s="281"/>
      <c r="G57" s="281"/>
      <c r="H57" s="282"/>
      <c r="I57" s="283"/>
      <c r="J57" s="284"/>
      <c r="K57" s="285"/>
      <c r="L57" s="11"/>
      <c r="M57" s="7"/>
      <c r="N57" s="7"/>
      <c r="O57" s="7"/>
      <c r="P57" s="39"/>
      <c r="Q57" s="43"/>
      <c r="R57" s="7"/>
      <c r="S57" s="16"/>
      <c r="T57" s="17"/>
      <c r="U57" s="17"/>
      <c r="V57" s="7"/>
      <c r="W57" s="45"/>
      <c r="X57" s="43"/>
      <c r="Y57" s="7"/>
      <c r="Z57" s="11"/>
      <c r="AA57" s="7"/>
      <c r="AB57" s="7"/>
      <c r="AC57" s="7"/>
      <c r="AD57" s="39"/>
      <c r="AE57" s="43"/>
      <c r="AF57" s="7"/>
      <c r="AG57" s="11"/>
      <c r="AH57" s="7"/>
      <c r="AI57" s="7"/>
      <c r="AJ57" s="7"/>
      <c r="AK57" s="39"/>
      <c r="AL57" s="43"/>
      <c r="AM57" s="7"/>
      <c r="AN57" s="11"/>
      <c r="AO57" s="7"/>
      <c r="AP57" s="7"/>
      <c r="AQ57" s="7"/>
      <c r="AR57" s="7"/>
      <c r="AS57" s="11"/>
      <c r="AT57" s="7"/>
      <c r="AU57" s="7"/>
      <c r="AV57" s="7"/>
      <c r="AW57" s="7"/>
      <c r="AX57" s="11"/>
      <c r="AY57" s="7"/>
      <c r="AZ57" s="7"/>
      <c r="BA57" s="7"/>
      <c r="BB57" s="7"/>
      <c r="BC57" s="7"/>
      <c r="BD57" s="7"/>
      <c r="BE57" s="7"/>
      <c r="BF57" s="7"/>
      <c r="BG57" s="11" t="s">
        <v>221</v>
      </c>
      <c r="BH57" s="79" t="s">
        <v>221</v>
      </c>
      <c r="BI57" s="1"/>
      <c r="BJ57" s="1"/>
      <c r="BK57" s="33"/>
      <c r="BL57" s="1"/>
      <c r="BM57" s="1"/>
      <c r="BY57" s="26"/>
      <c r="BZ57" s="26" t="str">
        <f t="shared" si="0"/>
        <v/>
      </c>
      <c r="CA57" s="32" t="str">
        <f t="shared" si="1"/>
        <v/>
      </c>
      <c r="CB57" s="32" t="str">
        <f t="shared" si="2"/>
        <v/>
      </c>
      <c r="CC57" s="26" t="str">
        <f t="shared" si="3"/>
        <v/>
      </c>
      <c r="CD57" s="32" t="str">
        <f t="shared" si="4"/>
        <v/>
      </c>
      <c r="CE57" s="26" t="e">
        <f>IF(AND(#REF!="",#REF!="",#REF!="",#REF!=""),"",SUM(#REF!,#REF!,#REF!,#REF!,#REF!))</f>
        <v>#REF!</v>
      </c>
      <c r="CF57" s="32" t="str">
        <f t="shared" si="5"/>
        <v/>
      </c>
      <c r="CG57" s="26" t="str">
        <f t="shared" si="6"/>
        <v/>
      </c>
      <c r="CH57" s="32" t="str">
        <f t="shared" si="7"/>
        <v/>
      </c>
      <c r="CI57" s="26" t="str">
        <f t="shared" si="8"/>
        <v/>
      </c>
      <c r="CJ57" s="32" t="str">
        <f t="shared" si="9"/>
        <v/>
      </c>
      <c r="CK57" s="26" t="e">
        <f>IF(AND(#REF!="",#REF!="",#REF!="",#REF!=""),"",SUM(#REF!,#REF!,#REF!,#REF!,#REF!))</f>
        <v>#REF!</v>
      </c>
      <c r="CL57" s="32" t="str">
        <f t="shared" si="10"/>
        <v/>
      </c>
      <c r="CM57" s="32"/>
      <c r="CN57" s="32"/>
    </row>
    <row r="58" spans="1:92">
      <c r="A58" s="276">
        <v>52</v>
      </c>
      <c r="B58" s="277"/>
      <c r="C58" s="278"/>
      <c r="D58" s="279"/>
      <c r="E58" s="280"/>
      <c r="F58" s="281"/>
      <c r="G58" s="281"/>
      <c r="H58" s="282"/>
      <c r="I58" s="283"/>
      <c r="J58" s="284"/>
      <c r="K58" s="285"/>
      <c r="L58" s="11"/>
      <c r="M58" s="7"/>
      <c r="N58" s="7"/>
      <c r="O58" s="7"/>
      <c r="P58" s="39"/>
      <c r="Q58" s="43"/>
      <c r="R58" s="7"/>
      <c r="S58" s="16"/>
      <c r="T58" s="17"/>
      <c r="U58" s="17"/>
      <c r="V58" s="7"/>
      <c r="W58" s="45"/>
      <c r="X58" s="43"/>
      <c r="Y58" s="7"/>
      <c r="Z58" s="11"/>
      <c r="AA58" s="7"/>
      <c r="AB58" s="7"/>
      <c r="AC58" s="7"/>
      <c r="AD58" s="39"/>
      <c r="AE58" s="43"/>
      <c r="AF58" s="7"/>
      <c r="AG58" s="11"/>
      <c r="AH58" s="7"/>
      <c r="AI58" s="7"/>
      <c r="AJ58" s="7"/>
      <c r="AK58" s="39"/>
      <c r="AL58" s="43"/>
      <c r="AM58" s="7"/>
      <c r="AN58" s="11"/>
      <c r="AO58" s="7"/>
      <c r="AP58" s="7"/>
      <c r="AQ58" s="7"/>
      <c r="AR58" s="7"/>
      <c r="AS58" s="11"/>
      <c r="AT58" s="7"/>
      <c r="AU58" s="7"/>
      <c r="AV58" s="7"/>
      <c r="AW58" s="7"/>
      <c r="AX58" s="11"/>
      <c r="AY58" s="7"/>
      <c r="AZ58" s="7"/>
      <c r="BA58" s="7"/>
      <c r="BB58" s="7"/>
      <c r="BC58" s="7"/>
      <c r="BD58" s="7"/>
      <c r="BE58" s="7"/>
      <c r="BF58" s="7"/>
      <c r="BG58" s="11" t="s">
        <v>221</v>
      </c>
      <c r="BH58" s="79" t="s">
        <v>221</v>
      </c>
      <c r="BI58" s="1"/>
      <c r="BJ58" s="1"/>
      <c r="BK58" s="33"/>
      <c r="BL58" s="1"/>
      <c r="BM58" s="1"/>
      <c r="BY58" s="26"/>
      <c r="BZ58" s="26" t="str">
        <f t="shared" si="0"/>
        <v/>
      </c>
      <c r="CA58" s="32" t="str">
        <f t="shared" si="1"/>
        <v/>
      </c>
      <c r="CB58" s="32" t="str">
        <f t="shared" si="2"/>
        <v/>
      </c>
      <c r="CC58" s="26" t="str">
        <f t="shared" si="3"/>
        <v/>
      </c>
      <c r="CD58" s="32" t="str">
        <f t="shared" si="4"/>
        <v/>
      </c>
      <c r="CE58" s="26" t="e">
        <f>IF(AND(#REF!="",#REF!="",#REF!="",#REF!=""),"",SUM(#REF!,#REF!,#REF!,#REF!,#REF!))</f>
        <v>#REF!</v>
      </c>
      <c r="CF58" s="32" t="str">
        <f t="shared" si="5"/>
        <v/>
      </c>
      <c r="CG58" s="26" t="str">
        <f t="shared" si="6"/>
        <v/>
      </c>
      <c r="CH58" s="32" t="str">
        <f t="shared" si="7"/>
        <v/>
      </c>
      <c r="CI58" s="26" t="str">
        <f t="shared" si="8"/>
        <v/>
      </c>
      <c r="CJ58" s="32" t="str">
        <f t="shared" si="9"/>
        <v/>
      </c>
      <c r="CK58" s="26" t="e">
        <f>IF(AND(#REF!="",#REF!="",#REF!="",#REF!=""),"",SUM(#REF!,#REF!,#REF!,#REF!,#REF!))</f>
        <v>#REF!</v>
      </c>
      <c r="CL58" s="32" t="str">
        <f t="shared" si="10"/>
        <v/>
      </c>
      <c r="CM58" s="32"/>
      <c r="CN58" s="32"/>
    </row>
    <row r="59" spans="1:92">
      <c r="A59" s="276">
        <v>53</v>
      </c>
      <c r="B59" s="277"/>
      <c r="C59" s="278"/>
      <c r="D59" s="279"/>
      <c r="E59" s="280"/>
      <c r="F59" s="281"/>
      <c r="G59" s="281"/>
      <c r="H59" s="282"/>
      <c r="I59" s="283"/>
      <c r="J59" s="284"/>
      <c r="K59" s="285"/>
      <c r="L59" s="11"/>
      <c r="M59" s="7"/>
      <c r="N59" s="7"/>
      <c r="O59" s="7"/>
      <c r="P59" s="39"/>
      <c r="Q59" s="43"/>
      <c r="R59" s="7"/>
      <c r="S59" s="16"/>
      <c r="T59" s="17"/>
      <c r="U59" s="17"/>
      <c r="V59" s="7"/>
      <c r="W59" s="45"/>
      <c r="X59" s="43"/>
      <c r="Y59" s="7"/>
      <c r="Z59" s="11"/>
      <c r="AA59" s="7"/>
      <c r="AB59" s="7"/>
      <c r="AC59" s="7"/>
      <c r="AD59" s="39"/>
      <c r="AE59" s="43"/>
      <c r="AF59" s="7"/>
      <c r="AG59" s="11"/>
      <c r="AH59" s="7"/>
      <c r="AI59" s="7"/>
      <c r="AJ59" s="7"/>
      <c r="AK59" s="39"/>
      <c r="AL59" s="43"/>
      <c r="AM59" s="7"/>
      <c r="AN59" s="11"/>
      <c r="AO59" s="7"/>
      <c r="AP59" s="7"/>
      <c r="AQ59" s="7"/>
      <c r="AR59" s="7"/>
      <c r="AS59" s="11"/>
      <c r="AT59" s="7"/>
      <c r="AU59" s="7"/>
      <c r="AV59" s="7"/>
      <c r="AW59" s="7"/>
      <c r="AX59" s="11"/>
      <c r="AY59" s="7"/>
      <c r="AZ59" s="7"/>
      <c r="BA59" s="7"/>
      <c r="BB59" s="7"/>
      <c r="BC59" s="7"/>
      <c r="BD59" s="7"/>
      <c r="BE59" s="7"/>
      <c r="BF59" s="7"/>
      <c r="BG59" s="11" t="s">
        <v>221</v>
      </c>
      <c r="BH59" s="79" t="s">
        <v>221</v>
      </c>
      <c r="BI59" s="1"/>
      <c r="BJ59" s="1"/>
      <c r="BK59" s="33"/>
      <c r="BL59" s="1"/>
      <c r="BM59" s="1"/>
      <c r="BY59" s="26"/>
      <c r="BZ59" s="34" t="str">
        <f t="shared" si="0"/>
        <v/>
      </c>
      <c r="CA59" s="35" t="str">
        <f t="shared" si="1"/>
        <v/>
      </c>
      <c r="CB59" s="35" t="str">
        <f t="shared" si="2"/>
        <v/>
      </c>
      <c r="CC59" s="34" t="str">
        <f t="shared" si="3"/>
        <v/>
      </c>
      <c r="CD59" s="35" t="str">
        <f t="shared" si="4"/>
        <v/>
      </c>
      <c r="CE59" s="34" t="e">
        <f>IF(AND(#REF!="",#REF!="",#REF!="",#REF!=""),"",SUM(#REF!,#REF!,#REF!,#REF!,#REF!))</f>
        <v>#REF!</v>
      </c>
      <c r="CF59" s="35" t="str">
        <f t="shared" si="5"/>
        <v/>
      </c>
      <c r="CG59" s="34" t="str">
        <f t="shared" si="6"/>
        <v/>
      </c>
      <c r="CH59" s="35" t="str">
        <f t="shared" si="7"/>
        <v/>
      </c>
      <c r="CI59" s="34" t="str">
        <f t="shared" si="8"/>
        <v/>
      </c>
      <c r="CJ59" s="35" t="str">
        <f t="shared" si="9"/>
        <v/>
      </c>
      <c r="CK59" s="34" t="e">
        <f>IF(AND(#REF!="",#REF!="",#REF!="",#REF!=""),"",SUM(#REF!,#REF!,#REF!,#REF!,#REF!))</f>
        <v>#REF!</v>
      </c>
      <c r="CL59" s="35" t="str">
        <f t="shared" si="10"/>
        <v/>
      </c>
      <c r="CM59" s="32"/>
      <c r="CN59" s="32"/>
    </row>
    <row r="60" spans="1:92">
      <c r="A60" s="276">
        <v>54</v>
      </c>
      <c r="B60" s="277"/>
      <c r="C60" s="278"/>
      <c r="D60" s="279"/>
      <c r="E60" s="280"/>
      <c r="F60" s="281"/>
      <c r="G60" s="281"/>
      <c r="H60" s="282"/>
      <c r="I60" s="283"/>
      <c r="J60" s="284"/>
      <c r="K60" s="285"/>
      <c r="L60" s="11"/>
      <c r="M60" s="7"/>
      <c r="N60" s="7"/>
      <c r="O60" s="7"/>
      <c r="P60" s="39"/>
      <c r="Q60" s="43"/>
      <c r="R60" s="7"/>
      <c r="S60" s="16"/>
      <c r="T60" s="17"/>
      <c r="U60" s="17"/>
      <c r="V60" s="7"/>
      <c r="W60" s="45"/>
      <c r="X60" s="43"/>
      <c r="Y60" s="7"/>
      <c r="Z60" s="11"/>
      <c r="AA60" s="7"/>
      <c r="AB60" s="7"/>
      <c r="AC60" s="7"/>
      <c r="AD60" s="39"/>
      <c r="AE60" s="43"/>
      <c r="AF60" s="7"/>
      <c r="AG60" s="11"/>
      <c r="AH60" s="7"/>
      <c r="AI60" s="7"/>
      <c r="AJ60" s="7"/>
      <c r="AK60" s="39"/>
      <c r="AL60" s="43"/>
      <c r="AM60" s="7"/>
      <c r="AN60" s="11"/>
      <c r="AO60" s="7"/>
      <c r="AP60" s="7"/>
      <c r="AQ60" s="7"/>
      <c r="AR60" s="7"/>
      <c r="AS60" s="11"/>
      <c r="AT60" s="7"/>
      <c r="AU60" s="7"/>
      <c r="AV60" s="7"/>
      <c r="AW60" s="7"/>
      <c r="AX60" s="11"/>
      <c r="AY60" s="7"/>
      <c r="AZ60" s="7"/>
      <c r="BA60" s="7"/>
      <c r="BB60" s="7"/>
      <c r="BC60" s="7"/>
      <c r="BD60" s="7"/>
      <c r="BE60" s="7"/>
      <c r="BF60" s="7"/>
      <c r="BG60" s="11" t="s">
        <v>221</v>
      </c>
      <c r="BH60" s="79" t="s">
        <v>221</v>
      </c>
      <c r="BI60" s="1"/>
      <c r="BJ60" s="1"/>
      <c r="BK60" s="33"/>
      <c r="BL60" s="1"/>
      <c r="BM60" s="1"/>
      <c r="BY60" s="26"/>
      <c r="BZ60" s="34" t="str">
        <f t="shared" si="0"/>
        <v/>
      </c>
      <c r="CA60" s="35" t="str">
        <f t="shared" si="1"/>
        <v/>
      </c>
      <c r="CB60" s="35" t="str">
        <f t="shared" si="2"/>
        <v/>
      </c>
      <c r="CC60" s="34" t="str">
        <f t="shared" si="3"/>
        <v/>
      </c>
      <c r="CD60" s="35" t="str">
        <f t="shared" si="4"/>
        <v/>
      </c>
      <c r="CE60" s="34" t="e">
        <f>IF(AND(#REF!="",#REF!="",#REF!="",#REF!=""),"",SUM(#REF!,#REF!,#REF!,#REF!,#REF!))</f>
        <v>#REF!</v>
      </c>
      <c r="CF60" s="35" t="str">
        <f t="shared" si="5"/>
        <v/>
      </c>
      <c r="CG60" s="34" t="str">
        <f t="shared" si="6"/>
        <v/>
      </c>
      <c r="CH60" s="35" t="str">
        <f t="shared" si="7"/>
        <v/>
      </c>
      <c r="CI60" s="34" t="str">
        <f t="shared" si="8"/>
        <v/>
      </c>
      <c r="CJ60" s="35" t="str">
        <f t="shared" si="9"/>
        <v/>
      </c>
      <c r="CK60" s="34" t="e">
        <f>IF(AND(#REF!="",#REF!="",#REF!="",#REF!=""),"",SUM(#REF!,#REF!,#REF!,#REF!,#REF!))</f>
        <v>#REF!</v>
      </c>
      <c r="CL60" s="35" t="str">
        <f t="shared" si="10"/>
        <v/>
      </c>
      <c r="CM60" s="32"/>
      <c r="CN60" s="32"/>
    </row>
    <row r="61" spans="1:92">
      <c r="A61" s="276">
        <v>55</v>
      </c>
      <c r="B61" s="277"/>
      <c r="C61" s="278"/>
      <c r="D61" s="279"/>
      <c r="E61" s="280"/>
      <c r="F61" s="281"/>
      <c r="G61" s="281"/>
      <c r="H61" s="282"/>
      <c r="I61" s="283"/>
      <c r="J61" s="284"/>
      <c r="K61" s="285"/>
      <c r="L61" s="11"/>
      <c r="M61" s="7"/>
      <c r="N61" s="7"/>
      <c r="O61" s="7"/>
      <c r="P61" s="39"/>
      <c r="Q61" s="43"/>
      <c r="R61" s="7"/>
      <c r="S61" s="16"/>
      <c r="T61" s="17"/>
      <c r="U61" s="17"/>
      <c r="V61" s="7"/>
      <c r="W61" s="45"/>
      <c r="X61" s="43"/>
      <c r="Y61" s="7"/>
      <c r="Z61" s="11"/>
      <c r="AA61" s="7"/>
      <c r="AB61" s="7"/>
      <c r="AC61" s="7"/>
      <c r="AD61" s="39"/>
      <c r="AE61" s="43"/>
      <c r="AF61" s="7"/>
      <c r="AG61" s="11"/>
      <c r="AH61" s="7"/>
      <c r="AI61" s="7"/>
      <c r="AJ61" s="7"/>
      <c r="AK61" s="39"/>
      <c r="AL61" s="43"/>
      <c r="AM61" s="7"/>
      <c r="AN61" s="11"/>
      <c r="AO61" s="7"/>
      <c r="AP61" s="7"/>
      <c r="AQ61" s="7"/>
      <c r="AR61" s="7"/>
      <c r="AS61" s="11"/>
      <c r="AT61" s="7"/>
      <c r="AU61" s="7"/>
      <c r="AV61" s="7"/>
      <c r="AW61" s="7"/>
      <c r="AX61" s="11"/>
      <c r="AY61" s="7"/>
      <c r="AZ61" s="7"/>
      <c r="BA61" s="7"/>
      <c r="BB61" s="7"/>
      <c r="BC61" s="7"/>
      <c r="BD61" s="7"/>
      <c r="BE61" s="7"/>
      <c r="BF61" s="7"/>
      <c r="BG61" s="11" t="s">
        <v>221</v>
      </c>
      <c r="BH61" s="79" t="s">
        <v>221</v>
      </c>
      <c r="BI61" s="1"/>
      <c r="BJ61" s="1"/>
      <c r="BK61" s="33"/>
      <c r="BL61" s="1"/>
      <c r="BM61" s="1"/>
      <c r="BY61" s="26"/>
      <c r="BZ61" s="34" t="str">
        <f t="shared" si="0"/>
        <v/>
      </c>
      <c r="CA61" s="35" t="str">
        <f t="shared" si="1"/>
        <v/>
      </c>
      <c r="CB61" s="35" t="str">
        <f t="shared" si="2"/>
        <v/>
      </c>
      <c r="CC61" s="34" t="str">
        <f t="shared" si="3"/>
        <v/>
      </c>
      <c r="CD61" s="35" t="str">
        <f t="shared" si="4"/>
        <v/>
      </c>
      <c r="CE61" s="34" t="e">
        <f>IF(AND(#REF!="",#REF!="",#REF!="",#REF!=""),"",SUM(#REF!,#REF!,#REF!,#REF!,#REF!))</f>
        <v>#REF!</v>
      </c>
      <c r="CF61" s="35" t="str">
        <f t="shared" si="5"/>
        <v/>
      </c>
      <c r="CG61" s="34" t="str">
        <f t="shared" si="6"/>
        <v/>
      </c>
      <c r="CH61" s="35" t="str">
        <f t="shared" si="7"/>
        <v/>
      </c>
      <c r="CI61" s="34" t="str">
        <f t="shared" si="8"/>
        <v/>
      </c>
      <c r="CJ61" s="35" t="str">
        <f t="shared" si="9"/>
        <v/>
      </c>
      <c r="CK61" s="34" t="e">
        <f>IF(AND(#REF!="",#REF!="",#REF!="",#REF!=""),"",SUM(#REF!,#REF!,#REF!,#REF!,#REF!))</f>
        <v>#REF!</v>
      </c>
      <c r="CL61" s="35" t="str">
        <f t="shared" si="10"/>
        <v/>
      </c>
      <c r="CM61" s="32"/>
      <c r="CN61" s="32"/>
    </row>
    <row r="62" spans="1:92">
      <c r="A62" s="276">
        <v>56</v>
      </c>
      <c r="B62" s="277"/>
      <c r="C62" s="278"/>
      <c r="D62" s="279"/>
      <c r="E62" s="280"/>
      <c r="F62" s="281"/>
      <c r="G62" s="281"/>
      <c r="H62" s="282"/>
      <c r="I62" s="283"/>
      <c r="J62" s="284"/>
      <c r="K62" s="285"/>
      <c r="L62" s="11"/>
      <c r="M62" s="7"/>
      <c r="N62" s="7"/>
      <c r="O62" s="7"/>
      <c r="P62" s="39"/>
      <c r="Q62" s="43"/>
      <c r="R62" s="7"/>
      <c r="S62" s="16"/>
      <c r="T62" s="17"/>
      <c r="U62" s="17"/>
      <c r="V62" s="7"/>
      <c r="W62" s="45"/>
      <c r="X62" s="43"/>
      <c r="Y62" s="7"/>
      <c r="Z62" s="11"/>
      <c r="AA62" s="7"/>
      <c r="AB62" s="7"/>
      <c r="AC62" s="7"/>
      <c r="AD62" s="39"/>
      <c r="AE62" s="43"/>
      <c r="AF62" s="7"/>
      <c r="AG62" s="11"/>
      <c r="AH62" s="7"/>
      <c r="AI62" s="7"/>
      <c r="AJ62" s="7"/>
      <c r="AK62" s="39"/>
      <c r="AL62" s="43"/>
      <c r="AM62" s="7"/>
      <c r="AN62" s="11"/>
      <c r="AO62" s="7"/>
      <c r="AP62" s="7"/>
      <c r="AQ62" s="7"/>
      <c r="AR62" s="7"/>
      <c r="AS62" s="11"/>
      <c r="AT62" s="7"/>
      <c r="AU62" s="7"/>
      <c r="AV62" s="7"/>
      <c r="AW62" s="7"/>
      <c r="AX62" s="11"/>
      <c r="AY62" s="7"/>
      <c r="AZ62" s="7"/>
      <c r="BA62" s="7"/>
      <c r="BB62" s="7"/>
      <c r="BC62" s="7"/>
      <c r="BD62" s="7"/>
      <c r="BE62" s="7"/>
      <c r="BF62" s="7"/>
      <c r="BG62" s="11" t="s">
        <v>221</v>
      </c>
      <c r="BH62" s="79" t="s">
        <v>221</v>
      </c>
      <c r="BI62" s="1"/>
      <c r="BJ62" s="1"/>
      <c r="BK62" s="33"/>
      <c r="BL62" s="1"/>
      <c r="BM62" s="1"/>
      <c r="BY62" s="26"/>
      <c r="BZ62" s="34" t="str">
        <f t="shared" si="0"/>
        <v/>
      </c>
      <c r="CA62" s="35" t="str">
        <f t="shared" si="1"/>
        <v/>
      </c>
      <c r="CB62" s="35" t="str">
        <f t="shared" si="2"/>
        <v/>
      </c>
      <c r="CC62" s="34" t="str">
        <f t="shared" si="3"/>
        <v/>
      </c>
      <c r="CD62" s="35" t="str">
        <f t="shared" si="4"/>
        <v/>
      </c>
      <c r="CE62" s="34" t="e">
        <f>IF(AND(#REF!="",#REF!="",#REF!="",#REF!=""),"",SUM(#REF!,#REF!,#REF!,#REF!,#REF!))</f>
        <v>#REF!</v>
      </c>
      <c r="CF62" s="35" t="str">
        <f t="shared" si="5"/>
        <v/>
      </c>
      <c r="CG62" s="34" t="str">
        <f t="shared" si="6"/>
        <v/>
      </c>
      <c r="CH62" s="35" t="str">
        <f t="shared" si="7"/>
        <v/>
      </c>
      <c r="CI62" s="34" t="str">
        <f t="shared" si="8"/>
        <v/>
      </c>
      <c r="CJ62" s="35" t="str">
        <f t="shared" si="9"/>
        <v/>
      </c>
      <c r="CK62" s="34" t="e">
        <f>IF(AND(#REF!="",#REF!="",#REF!="",#REF!=""),"",SUM(#REF!,#REF!,#REF!,#REF!,#REF!))</f>
        <v>#REF!</v>
      </c>
      <c r="CL62" s="35" t="str">
        <f t="shared" si="10"/>
        <v/>
      </c>
      <c r="CM62" s="32"/>
      <c r="CN62" s="32"/>
    </row>
    <row r="63" spans="1:92">
      <c r="A63" s="276">
        <v>57</v>
      </c>
      <c r="B63" s="277"/>
      <c r="C63" s="278"/>
      <c r="D63" s="279"/>
      <c r="E63" s="280"/>
      <c r="F63" s="281"/>
      <c r="G63" s="281"/>
      <c r="H63" s="282"/>
      <c r="I63" s="283"/>
      <c r="J63" s="284"/>
      <c r="K63" s="285"/>
      <c r="L63" s="11"/>
      <c r="M63" s="7"/>
      <c r="N63" s="7"/>
      <c r="O63" s="7"/>
      <c r="P63" s="39"/>
      <c r="Q63" s="43"/>
      <c r="R63" s="7"/>
      <c r="S63" s="16"/>
      <c r="T63" s="17"/>
      <c r="U63" s="17"/>
      <c r="V63" s="7"/>
      <c r="W63" s="45"/>
      <c r="X63" s="43"/>
      <c r="Y63" s="7"/>
      <c r="Z63" s="11"/>
      <c r="AA63" s="7"/>
      <c r="AB63" s="7"/>
      <c r="AC63" s="7"/>
      <c r="AD63" s="39"/>
      <c r="AE63" s="43"/>
      <c r="AF63" s="7"/>
      <c r="AG63" s="11"/>
      <c r="AH63" s="7"/>
      <c r="AI63" s="7"/>
      <c r="AJ63" s="7"/>
      <c r="AK63" s="39"/>
      <c r="AL63" s="43"/>
      <c r="AM63" s="7"/>
      <c r="AN63" s="11"/>
      <c r="AO63" s="7"/>
      <c r="AP63" s="7"/>
      <c r="AQ63" s="7"/>
      <c r="AR63" s="7"/>
      <c r="AS63" s="11"/>
      <c r="AT63" s="7"/>
      <c r="AU63" s="7"/>
      <c r="AV63" s="7"/>
      <c r="AW63" s="7"/>
      <c r="AX63" s="11"/>
      <c r="AY63" s="7"/>
      <c r="AZ63" s="7"/>
      <c r="BA63" s="7"/>
      <c r="BB63" s="7"/>
      <c r="BC63" s="7"/>
      <c r="BD63" s="7"/>
      <c r="BE63" s="7"/>
      <c r="BF63" s="7"/>
      <c r="BG63" s="11" t="s">
        <v>221</v>
      </c>
      <c r="BH63" s="79" t="s">
        <v>221</v>
      </c>
      <c r="BI63" s="1"/>
      <c r="BJ63" s="1"/>
      <c r="BK63" s="33"/>
      <c r="BL63" s="1"/>
      <c r="BM63" s="1"/>
      <c r="BY63" s="26"/>
      <c r="BZ63" s="34" t="str">
        <f t="shared" si="0"/>
        <v/>
      </c>
      <c r="CA63" s="35" t="str">
        <f t="shared" si="1"/>
        <v/>
      </c>
      <c r="CB63" s="35" t="str">
        <f t="shared" si="2"/>
        <v/>
      </c>
      <c r="CC63" s="34" t="str">
        <f t="shared" si="3"/>
        <v/>
      </c>
      <c r="CD63" s="35" t="str">
        <f t="shared" si="4"/>
        <v/>
      </c>
      <c r="CE63" s="34" t="e">
        <f>IF(AND(#REF!="",#REF!="",#REF!="",#REF!=""),"",SUM(#REF!,#REF!,#REF!,#REF!,#REF!))</f>
        <v>#REF!</v>
      </c>
      <c r="CF63" s="35" t="str">
        <f t="shared" si="5"/>
        <v/>
      </c>
      <c r="CG63" s="34" t="str">
        <f t="shared" si="6"/>
        <v/>
      </c>
      <c r="CH63" s="35" t="str">
        <f t="shared" si="7"/>
        <v/>
      </c>
      <c r="CI63" s="34" t="str">
        <f t="shared" si="8"/>
        <v/>
      </c>
      <c r="CJ63" s="35" t="str">
        <f t="shared" si="9"/>
        <v/>
      </c>
      <c r="CK63" s="34" t="e">
        <f>IF(AND(#REF!="",#REF!="",#REF!="",#REF!=""),"",SUM(#REF!,#REF!,#REF!,#REF!,#REF!))</f>
        <v>#REF!</v>
      </c>
      <c r="CL63" s="35" t="str">
        <f t="shared" si="10"/>
        <v/>
      </c>
      <c r="CM63" s="32"/>
      <c r="CN63" s="32"/>
    </row>
    <row r="64" spans="1:92">
      <c r="A64" s="276">
        <v>58</v>
      </c>
      <c r="B64" s="277"/>
      <c r="C64" s="278"/>
      <c r="D64" s="279"/>
      <c r="E64" s="280"/>
      <c r="F64" s="281"/>
      <c r="G64" s="281"/>
      <c r="H64" s="282"/>
      <c r="I64" s="283"/>
      <c r="J64" s="284"/>
      <c r="K64" s="285"/>
      <c r="L64" s="11"/>
      <c r="M64" s="7"/>
      <c r="N64" s="7"/>
      <c r="O64" s="7"/>
      <c r="P64" s="39"/>
      <c r="Q64" s="43"/>
      <c r="R64" s="7"/>
      <c r="S64" s="16"/>
      <c r="T64" s="17"/>
      <c r="U64" s="17"/>
      <c r="V64" s="7"/>
      <c r="W64" s="45"/>
      <c r="X64" s="43"/>
      <c r="Y64" s="7"/>
      <c r="Z64" s="11"/>
      <c r="AA64" s="7"/>
      <c r="AB64" s="7"/>
      <c r="AC64" s="7"/>
      <c r="AD64" s="39"/>
      <c r="AE64" s="43"/>
      <c r="AF64" s="7"/>
      <c r="AG64" s="11"/>
      <c r="AH64" s="7"/>
      <c r="AI64" s="7"/>
      <c r="AJ64" s="7"/>
      <c r="AK64" s="39"/>
      <c r="AL64" s="43"/>
      <c r="AM64" s="7"/>
      <c r="AN64" s="11"/>
      <c r="AO64" s="7"/>
      <c r="AP64" s="7"/>
      <c r="AQ64" s="7"/>
      <c r="AR64" s="7"/>
      <c r="AS64" s="11"/>
      <c r="AT64" s="7"/>
      <c r="AU64" s="7"/>
      <c r="AV64" s="7"/>
      <c r="AW64" s="7"/>
      <c r="AX64" s="11"/>
      <c r="AY64" s="7"/>
      <c r="AZ64" s="7"/>
      <c r="BA64" s="7"/>
      <c r="BB64" s="7"/>
      <c r="BC64" s="7"/>
      <c r="BD64" s="7"/>
      <c r="BE64" s="7"/>
      <c r="BF64" s="7"/>
      <c r="BG64" s="11" t="s">
        <v>221</v>
      </c>
      <c r="BH64" s="79" t="s">
        <v>221</v>
      </c>
      <c r="BI64" s="1"/>
      <c r="BJ64" s="1"/>
      <c r="BK64" s="33"/>
      <c r="BL64" s="1"/>
      <c r="BM64" s="1"/>
      <c r="BY64" s="26"/>
      <c r="BZ64" s="34" t="str">
        <f t="shared" si="0"/>
        <v/>
      </c>
      <c r="CA64" s="35" t="str">
        <f t="shared" si="1"/>
        <v/>
      </c>
      <c r="CB64" s="35" t="str">
        <f t="shared" si="2"/>
        <v/>
      </c>
      <c r="CC64" s="34" t="str">
        <f t="shared" si="3"/>
        <v/>
      </c>
      <c r="CD64" s="35" t="str">
        <f t="shared" si="4"/>
        <v/>
      </c>
      <c r="CE64" s="34" t="e">
        <f>IF(AND(#REF!="",#REF!="",#REF!="",#REF!=""),"",SUM(#REF!,#REF!,#REF!,#REF!,#REF!))</f>
        <v>#REF!</v>
      </c>
      <c r="CF64" s="35" t="str">
        <f t="shared" si="5"/>
        <v/>
      </c>
      <c r="CG64" s="34" t="str">
        <f t="shared" si="6"/>
        <v/>
      </c>
      <c r="CH64" s="35" t="str">
        <f t="shared" si="7"/>
        <v/>
      </c>
      <c r="CI64" s="34" t="str">
        <f t="shared" si="8"/>
        <v/>
      </c>
      <c r="CJ64" s="35" t="str">
        <f t="shared" si="9"/>
        <v/>
      </c>
      <c r="CK64" s="34" t="e">
        <f>IF(AND(#REF!="",#REF!="",#REF!="",#REF!=""),"",SUM(#REF!,#REF!,#REF!,#REF!,#REF!))</f>
        <v>#REF!</v>
      </c>
      <c r="CL64" s="35" t="str">
        <f t="shared" si="10"/>
        <v/>
      </c>
      <c r="CM64" s="32"/>
      <c r="CN64" s="32"/>
    </row>
    <row r="65" spans="1:92">
      <c r="A65" s="276">
        <v>59</v>
      </c>
      <c r="B65" s="277"/>
      <c r="C65" s="278"/>
      <c r="D65" s="279"/>
      <c r="E65" s="280"/>
      <c r="F65" s="281"/>
      <c r="G65" s="281"/>
      <c r="H65" s="282"/>
      <c r="I65" s="283"/>
      <c r="J65" s="284"/>
      <c r="K65" s="285"/>
      <c r="L65" s="11"/>
      <c r="M65" s="7"/>
      <c r="N65" s="7"/>
      <c r="O65" s="7"/>
      <c r="P65" s="39"/>
      <c r="Q65" s="43"/>
      <c r="R65" s="7"/>
      <c r="S65" s="16"/>
      <c r="T65" s="17"/>
      <c r="U65" s="17"/>
      <c r="V65" s="7"/>
      <c r="W65" s="45"/>
      <c r="X65" s="43"/>
      <c r="Y65" s="7"/>
      <c r="Z65" s="11"/>
      <c r="AA65" s="7"/>
      <c r="AB65" s="7"/>
      <c r="AC65" s="7"/>
      <c r="AD65" s="39"/>
      <c r="AE65" s="43"/>
      <c r="AF65" s="7"/>
      <c r="AG65" s="11"/>
      <c r="AH65" s="7"/>
      <c r="AI65" s="7"/>
      <c r="AJ65" s="7"/>
      <c r="AK65" s="39"/>
      <c r="AL65" s="43"/>
      <c r="AM65" s="7"/>
      <c r="AN65" s="11"/>
      <c r="AO65" s="7"/>
      <c r="AP65" s="7"/>
      <c r="AQ65" s="7"/>
      <c r="AR65" s="7"/>
      <c r="AS65" s="11"/>
      <c r="AT65" s="7"/>
      <c r="AU65" s="7"/>
      <c r="AV65" s="7"/>
      <c r="AW65" s="7"/>
      <c r="AX65" s="11"/>
      <c r="AY65" s="7"/>
      <c r="AZ65" s="7"/>
      <c r="BA65" s="7"/>
      <c r="BB65" s="7"/>
      <c r="BC65" s="7"/>
      <c r="BD65" s="7"/>
      <c r="BE65" s="7"/>
      <c r="BF65" s="7"/>
      <c r="BG65" s="11" t="s">
        <v>221</v>
      </c>
      <c r="BH65" s="79" t="s">
        <v>221</v>
      </c>
      <c r="BI65" s="1"/>
      <c r="BJ65" s="1"/>
      <c r="BK65" s="33"/>
      <c r="BL65" s="1"/>
      <c r="BM65" s="1"/>
      <c r="BY65" s="26"/>
      <c r="BZ65" s="34" t="str">
        <f t="shared" si="0"/>
        <v/>
      </c>
      <c r="CA65" s="35" t="str">
        <f t="shared" si="1"/>
        <v/>
      </c>
      <c r="CB65" s="35" t="str">
        <f t="shared" si="2"/>
        <v/>
      </c>
      <c r="CC65" s="34" t="str">
        <f t="shared" si="3"/>
        <v/>
      </c>
      <c r="CD65" s="35" t="str">
        <f t="shared" si="4"/>
        <v/>
      </c>
      <c r="CE65" s="34" t="e">
        <f>IF(AND(#REF!="",#REF!="",#REF!="",#REF!=""),"",SUM(#REF!,#REF!,#REF!,#REF!,#REF!))</f>
        <v>#REF!</v>
      </c>
      <c r="CF65" s="35" t="str">
        <f t="shared" si="5"/>
        <v/>
      </c>
      <c r="CG65" s="34" t="str">
        <f t="shared" si="6"/>
        <v/>
      </c>
      <c r="CH65" s="35" t="str">
        <f t="shared" si="7"/>
        <v/>
      </c>
      <c r="CI65" s="34" t="str">
        <f t="shared" si="8"/>
        <v/>
      </c>
      <c r="CJ65" s="35" t="str">
        <f t="shared" si="9"/>
        <v/>
      </c>
      <c r="CK65" s="34" t="e">
        <f>IF(AND(#REF!="",#REF!="",#REF!="",#REF!=""),"",SUM(#REF!,#REF!,#REF!,#REF!,#REF!))</f>
        <v>#REF!</v>
      </c>
      <c r="CL65" s="35" t="str">
        <f t="shared" si="10"/>
        <v/>
      </c>
      <c r="CM65" s="32"/>
      <c r="CN65" s="32"/>
    </row>
    <row r="66" spans="1:92">
      <c r="A66" s="276">
        <v>60</v>
      </c>
      <c r="B66" s="277"/>
      <c r="C66" s="278"/>
      <c r="D66" s="279"/>
      <c r="E66" s="280"/>
      <c r="F66" s="281"/>
      <c r="G66" s="281"/>
      <c r="H66" s="282"/>
      <c r="I66" s="283"/>
      <c r="J66" s="284"/>
      <c r="K66" s="285"/>
      <c r="L66" s="11"/>
      <c r="M66" s="7"/>
      <c r="N66" s="7"/>
      <c r="O66" s="7"/>
      <c r="P66" s="39"/>
      <c r="Q66" s="43"/>
      <c r="R66" s="7"/>
      <c r="S66" s="16"/>
      <c r="T66" s="17"/>
      <c r="U66" s="17"/>
      <c r="V66" s="7"/>
      <c r="W66" s="45"/>
      <c r="X66" s="43"/>
      <c r="Y66" s="7"/>
      <c r="Z66" s="11"/>
      <c r="AA66" s="7"/>
      <c r="AB66" s="7"/>
      <c r="AC66" s="7"/>
      <c r="AD66" s="39"/>
      <c r="AE66" s="43"/>
      <c r="AF66" s="7"/>
      <c r="AG66" s="11"/>
      <c r="AH66" s="7"/>
      <c r="AI66" s="7"/>
      <c r="AJ66" s="7"/>
      <c r="AK66" s="39"/>
      <c r="AL66" s="43"/>
      <c r="AM66" s="7"/>
      <c r="AN66" s="11"/>
      <c r="AO66" s="7"/>
      <c r="AP66" s="7"/>
      <c r="AQ66" s="7"/>
      <c r="AR66" s="7"/>
      <c r="AS66" s="11"/>
      <c r="AT66" s="7"/>
      <c r="AU66" s="7"/>
      <c r="AV66" s="7"/>
      <c r="AW66" s="7"/>
      <c r="AX66" s="11"/>
      <c r="AY66" s="7"/>
      <c r="AZ66" s="7"/>
      <c r="BA66" s="7"/>
      <c r="BB66" s="7"/>
      <c r="BC66" s="7"/>
      <c r="BD66" s="7"/>
      <c r="BE66" s="7"/>
      <c r="BF66" s="7"/>
      <c r="BG66" s="11" t="s">
        <v>221</v>
      </c>
      <c r="BH66" s="79" t="s">
        <v>221</v>
      </c>
      <c r="BI66" s="1"/>
      <c r="BJ66" s="1"/>
      <c r="BK66" s="33"/>
      <c r="BL66" s="1"/>
      <c r="BM66" s="1"/>
      <c r="BY66" s="26"/>
      <c r="BZ66" s="34" t="str">
        <f t="shared" si="0"/>
        <v/>
      </c>
      <c r="CA66" s="35" t="str">
        <f t="shared" si="1"/>
        <v/>
      </c>
      <c r="CB66" s="35" t="str">
        <f t="shared" si="2"/>
        <v/>
      </c>
      <c r="CC66" s="34" t="str">
        <f t="shared" si="3"/>
        <v/>
      </c>
      <c r="CD66" s="35" t="str">
        <f t="shared" si="4"/>
        <v/>
      </c>
      <c r="CE66" s="34" t="e">
        <f>IF(AND(#REF!="",#REF!="",#REF!="",#REF!=""),"",SUM(#REF!,#REF!,#REF!,#REF!,#REF!))</f>
        <v>#REF!</v>
      </c>
      <c r="CF66" s="35" t="str">
        <f t="shared" si="5"/>
        <v/>
      </c>
      <c r="CG66" s="34" t="str">
        <f t="shared" si="6"/>
        <v/>
      </c>
      <c r="CH66" s="35" t="str">
        <f t="shared" si="7"/>
        <v/>
      </c>
      <c r="CI66" s="34" t="str">
        <f t="shared" si="8"/>
        <v/>
      </c>
      <c r="CJ66" s="35" t="str">
        <f t="shared" si="9"/>
        <v/>
      </c>
      <c r="CK66" s="34" t="e">
        <f>IF(AND(#REF!="",#REF!="",#REF!="",#REF!=""),"",SUM(#REF!,#REF!,#REF!,#REF!,#REF!))</f>
        <v>#REF!</v>
      </c>
      <c r="CL66" s="35" t="str">
        <f t="shared" si="10"/>
        <v/>
      </c>
      <c r="CM66" s="32"/>
      <c r="CN66" s="32"/>
    </row>
    <row r="67" spans="1:92">
      <c r="A67" s="276">
        <v>61</v>
      </c>
      <c r="B67" s="277"/>
      <c r="C67" s="278"/>
      <c r="D67" s="279"/>
      <c r="E67" s="280"/>
      <c r="F67" s="281"/>
      <c r="G67" s="281"/>
      <c r="H67" s="282"/>
      <c r="I67" s="283"/>
      <c r="J67" s="284"/>
      <c r="K67" s="285"/>
      <c r="L67" s="11"/>
      <c r="M67" s="7"/>
      <c r="N67" s="7"/>
      <c r="O67" s="7"/>
      <c r="P67" s="39"/>
      <c r="Q67" s="43"/>
      <c r="R67" s="7"/>
      <c r="S67" s="16"/>
      <c r="T67" s="17"/>
      <c r="U67" s="17"/>
      <c r="V67" s="7"/>
      <c r="W67" s="45"/>
      <c r="X67" s="43"/>
      <c r="Y67" s="7"/>
      <c r="Z67" s="11"/>
      <c r="AA67" s="7"/>
      <c r="AB67" s="7"/>
      <c r="AC67" s="7"/>
      <c r="AD67" s="39"/>
      <c r="AE67" s="43"/>
      <c r="AF67" s="7"/>
      <c r="AG67" s="11"/>
      <c r="AH67" s="7"/>
      <c r="AI67" s="7"/>
      <c r="AJ67" s="7"/>
      <c r="AK67" s="39"/>
      <c r="AL67" s="43"/>
      <c r="AM67" s="7"/>
      <c r="AN67" s="11"/>
      <c r="AO67" s="7"/>
      <c r="AP67" s="7"/>
      <c r="AQ67" s="7"/>
      <c r="AR67" s="7"/>
      <c r="AS67" s="11"/>
      <c r="AT67" s="7"/>
      <c r="AU67" s="7"/>
      <c r="AV67" s="7"/>
      <c r="AW67" s="7"/>
      <c r="AX67" s="11"/>
      <c r="AY67" s="7"/>
      <c r="AZ67" s="7"/>
      <c r="BA67" s="7"/>
      <c r="BB67" s="7"/>
      <c r="BC67" s="7"/>
      <c r="BD67" s="7"/>
      <c r="BE67" s="7"/>
      <c r="BF67" s="7"/>
      <c r="BG67" s="11" t="s">
        <v>221</v>
      </c>
      <c r="BH67" s="79" t="s">
        <v>221</v>
      </c>
      <c r="BI67" s="1"/>
      <c r="BJ67" s="1"/>
      <c r="BK67" s="1"/>
      <c r="BL67" s="1"/>
      <c r="BM67" s="1"/>
      <c r="BY67" s="26"/>
      <c r="BZ67" s="34" t="str">
        <f t="shared" si="0"/>
        <v/>
      </c>
      <c r="CA67" s="35" t="str">
        <f t="shared" si="1"/>
        <v/>
      </c>
      <c r="CB67" s="35" t="str">
        <f t="shared" si="2"/>
        <v/>
      </c>
      <c r="CC67" s="34" t="str">
        <f t="shared" si="3"/>
        <v/>
      </c>
      <c r="CD67" s="35" t="str">
        <f t="shared" si="4"/>
        <v/>
      </c>
      <c r="CE67" s="34" t="e">
        <f>IF(AND(#REF!="",#REF!="",#REF!="",#REF!=""),"",SUM(#REF!,#REF!,#REF!,#REF!,#REF!))</f>
        <v>#REF!</v>
      </c>
      <c r="CF67" s="35" t="str">
        <f t="shared" si="5"/>
        <v/>
      </c>
      <c r="CG67" s="34" t="str">
        <f t="shared" si="6"/>
        <v/>
      </c>
      <c r="CH67" s="35" t="str">
        <f t="shared" si="7"/>
        <v/>
      </c>
      <c r="CI67" s="34" t="str">
        <f t="shared" si="8"/>
        <v/>
      </c>
      <c r="CJ67" s="35" t="str">
        <f t="shared" si="9"/>
        <v/>
      </c>
      <c r="CK67" s="34" t="e">
        <f>IF(AND(#REF!="",#REF!="",#REF!="",#REF!=""),"",SUM(#REF!,#REF!,#REF!,#REF!,#REF!))</f>
        <v>#REF!</v>
      </c>
      <c r="CL67" s="35" t="str">
        <f t="shared" si="10"/>
        <v/>
      </c>
      <c r="CM67" s="32"/>
      <c r="CN67" s="32"/>
    </row>
    <row r="68" spans="1:92">
      <c r="A68" s="276">
        <v>62</v>
      </c>
      <c r="B68" s="277"/>
      <c r="C68" s="278"/>
      <c r="D68" s="279"/>
      <c r="E68" s="280"/>
      <c r="F68" s="281"/>
      <c r="G68" s="281"/>
      <c r="H68" s="282"/>
      <c r="I68" s="283"/>
      <c r="J68" s="284"/>
      <c r="K68" s="285"/>
      <c r="L68" s="11"/>
      <c r="M68" s="7"/>
      <c r="N68" s="7"/>
      <c r="O68" s="7"/>
      <c r="P68" s="39"/>
      <c r="Q68" s="43"/>
      <c r="R68" s="7"/>
      <c r="S68" s="16"/>
      <c r="T68" s="17"/>
      <c r="U68" s="17"/>
      <c r="V68" s="7"/>
      <c r="W68" s="45"/>
      <c r="X68" s="43"/>
      <c r="Y68" s="7"/>
      <c r="Z68" s="11"/>
      <c r="AA68" s="7"/>
      <c r="AB68" s="7"/>
      <c r="AC68" s="7"/>
      <c r="AD68" s="39"/>
      <c r="AE68" s="43"/>
      <c r="AF68" s="7"/>
      <c r="AG68" s="11"/>
      <c r="AH68" s="7"/>
      <c r="AI68" s="7"/>
      <c r="AJ68" s="7"/>
      <c r="AK68" s="39"/>
      <c r="AL68" s="43"/>
      <c r="AM68" s="7"/>
      <c r="AN68" s="11"/>
      <c r="AO68" s="7"/>
      <c r="AP68" s="7"/>
      <c r="AQ68" s="7"/>
      <c r="AR68" s="7"/>
      <c r="AS68" s="11"/>
      <c r="AT68" s="7"/>
      <c r="AU68" s="7"/>
      <c r="AV68" s="7"/>
      <c r="AW68" s="7"/>
      <c r="AX68" s="11"/>
      <c r="AY68" s="7"/>
      <c r="AZ68" s="7"/>
      <c r="BA68" s="7"/>
      <c r="BB68" s="7"/>
      <c r="BC68" s="7"/>
      <c r="BD68" s="7"/>
      <c r="BE68" s="7"/>
      <c r="BF68" s="7"/>
      <c r="BG68" s="11" t="s">
        <v>221</v>
      </c>
      <c r="BH68" s="79" t="s">
        <v>221</v>
      </c>
      <c r="BI68" s="1"/>
      <c r="BJ68" s="1"/>
      <c r="BK68" s="1"/>
      <c r="BL68" s="1"/>
      <c r="BM68" s="1"/>
      <c r="BY68" s="26"/>
      <c r="BZ68" s="34" t="str">
        <f t="shared" si="0"/>
        <v/>
      </c>
      <c r="CA68" s="35" t="str">
        <f t="shared" si="1"/>
        <v/>
      </c>
      <c r="CB68" s="35" t="str">
        <f t="shared" si="2"/>
        <v/>
      </c>
      <c r="CC68" s="34" t="str">
        <f t="shared" si="3"/>
        <v/>
      </c>
      <c r="CD68" s="35" t="str">
        <f t="shared" si="4"/>
        <v/>
      </c>
      <c r="CE68" s="34" t="e">
        <f>IF(AND(#REF!="",#REF!="",#REF!="",#REF!=""),"",SUM(#REF!,#REF!,#REF!,#REF!,#REF!))</f>
        <v>#REF!</v>
      </c>
      <c r="CF68" s="35" t="str">
        <f t="shared" si="5"/>
        <v/>
      </c>
      <c r="CG68" s="34" t="str">
        <f t="shared" si="6"/>
        <v/>
      </c>
      <c r="CH68" s="35" t="str">
        <f t="shared" si="7"/>
        <v/>
      </c>
      <c r="CI68" s="34" t="str">
        <f t="shared" si="8"/>
        <v/>
      </c>
      <c r="CJ68" s="35" t="str">
        <f t="shared" si="9"/>
        <v/>
      </c>
      <c r="CK68" s="34" t="e">
        <f>IF(AND(#REF!="",#REF!="",#REF!="",#REF!=""),"",SUM(#REF!,#REF!,#REF!,#REF!,#REF!))</f>
        <v>#REF!</v>
      </c>
      <c r="CL68" s="35" t="str">
        <f t="shared" si="10"/>
        <v/>
      </c>
      <c r="CM68" s="32"/>
      <c r="CN68" s="32"/>
    </row>
    <row r="69" spans="1:92">
      <c r="A69" s="276">
        <v>63</v>
      </c>
      <c r="B69" s="277"/>
      <c r="C69" s="278"/>
      <c r="D69" s="279"/>
      <c r="E69" s="280"/>
      <c r="F69" s="281"/>
      <c r="G69" s="281"/>
      <c r="H69" s="282"/>
      <c r="I69" s="283"/>
      <c r="J69" s="284"/>
      <c r="K69" s="285"/>
      <c r="L69" s="11"/>
      <c r="M69" s="7"/>
      <c r="N69" s="7"/>
      <c r="O69" s="7"/>
      <c r="P69" s="39"/>
      <c r="Q69" s="43"/>
      <c r="R69" s="7"/>
      <c r="S69" s="16"/>
      <c r="T69" s="17"/>
      <c r="U69" s="17"/>
      <c r="V69" s="7"/>
      <c r="W69" s="45"/>
      <c r="X69" s="43"/>
      <c r="Y69" s="7"/>
      <c r="Z69" s="11"/>
      <c r="AA69" s="7"/>
      <c r="AB69" s="7"/>
      <c r="AC69" s="7"/>
      <c r="AD69" s="39"/>
      <c r="AE69" s="43"/>
      <c r="AF69" s="7"/>
      <c r="AG69" s="11"/>
      <c r="AH69" s="7"/>
      <c r="AI69" s="7"/>
      <c r="AJ69" s="7"/>
      <c r="AK69" s="39"/>
      <c r="AL69" s="43"/>
      <c r="AM69" s="7"/>
      <c r="AN69" s="11"/>
      <c r="AO69" s="7"/>
      <c r="AP69" s="7"/>
      <c r="AQ69" s="7"/>
      <c r="AR69" s="7"/>
      <c r="AS69" s="11"/>
      <c r="AT69" s="7"/>
      <c r="AU69" s="7"/>
      <c r="AV69" s="7"/>
      <c r="AW69" s="7"/>
      <c r="AX69" s="11"/>
      <c r="AY69" s="7"/>
      <c r="AZ69" s="7"/>
      <c r="BA69" s="7"/>
      <c r="BB69" s="7"/>
      <c r="BC69" s="7"/>
      <c r="BD69" s="7"/>
      <c r="BE69" s="7"/>
      <c r="BF69" s="7"/>
      <c r="BG69" s="11" t="s">
        <v>221</v>
      </c>
      <c r="BH69" s="79" t="s">
        <v>221</v>
      </c>
      <c r="BI69" s="1"/>
      <c r="BJ69" s="1"/>
      <c r="BK69" s="1"/>
      <c r="BL69" s="1"/>
      <c r="BM69" s="1"/>
      <c r="BY69" s="26"/>
      <c r="BZ69" s="34" t="str">
        <f t="shared" si="0"/>
        <v/>
      </c>
      <c r="CA69" s="35" t="str">
        <f t="shared" si="1"/>
        <v/>
      </c>
      <c r="CB69" s="35" t="str">
        <f t="shared" si="2"/>
        <v/>
      </c>
      <c r="CC69" s="34" t="str">
        <f t="shared" si="3"/>
        <v/>
      </c>
      <c r="CD69" s="35" t="str">
        <f t="shared" si="4"/>
        <v/>
      </c>
      <c r="CE69" s="34" t="e">
        <f>IF(AND(#REF!="",#REF!="",#REF!="",#REF!=""),"",SUM(#REF!,#REF!,#REF!,#REF!,#REF!))</f>
        <v>#REF!</v>
      </c>
      <c r="CF69" s="35" t="str">
        <f t="shared" si="5"/>
        <v/>
      </c>
      <c r="CG69" s="34" t="str">
        <f t="shared" si="6"/>
        <v/>
      </c>
      <c r="CH69" s="35" t="str">
        <f t="shared" si="7"/>
        <v/>
      </c>
      <c r="CI69" s="34" t="str">
        <f t="shared" si="8"/>
        <v/>
      </c>
      <c r="CJ69" s="35" t="str">
        <f t="shared" si="9"/>
        <v/>
      </c>
      <c r="CK69" s="34" t="e">
        <f>IF(AND(#REF!="",#REF!="",#REF!="",#REF!=""),"",SUM(#REF!,#REF!,#REF!,#REF!,#REF!))</f>
        <v>#REF!</v>
      </c>
      <c r="CL69" s="35" t="str">
        <f t="shared" si="10"/>
        <v/>
      </c>
      <c r="CM69" s="32"/>
      <c r="CN69" s="32"/>
    </row>
    <row r="70" spans="1:92">
      <c r="A70" s="276">
        <v>64</v>
      </c>
      <c r="B70" s="277"/>
      <c r="C70" s="278"/>
      <c r="D70" s="279"/>
      <c r="E70" s="280"/>
      <c r="F70" s="281"/>
      <c r="G70" s="281"/>
      <c r="H70" s="282"/>
      <c r="I70" s="283"/>
      <c r="J70" s="284"/>
      <c r="K70" s="285"/>
      <c r="L70" s="11"/>
      <c r="M70" s="7"/>
      <c r="N70" s="7"/>
      <c r="O70" s="7"/>
      <c r="P70" s="39"/>
      <c r="Q70" s="43"/>
      <c r="R70" s="7"/>
      <c r="S70" s="16"/>
      <c r="T70" s="17"/>
      <c r="U70" s="17"/>
      <c r="V70" s="7"/>
      <c r="W70" s="45"/>
      <c r="X70" s="43"/>
      <c r="Y70" s="7"/>
      <c r="Z70" s="11"/>
      <c r="AA70" s="7"/>
      <c r="AB70" s="7"/>
      <c r="AC70" s="7"/>
      <c r="AD70" s="39"/>
      <c r="AE70" s="43"/>
      <c r="AF70" s="7"/>
      <c r="AG70" s="11"/>
      <c r="AH70" s="7"/>
      <c r="AI70" s="7"/>
      <c r="AJ70" s="7"/>
      <c r="AK70" s="39"/>
      <c r="AL70" s="43"/>
      <c r="AM70" s="7"/>
      <c r="AN70" s="11"/>
      <c r="AO70" s="7"/>
      <c r="AP70" s="7"/>
      <c r="AQ70" s="7"/>
      <c r="AR70" s="7"/>
      <c r="AS70" s="11"/>
      <c r="AT70" s="7"/>
      <c r="AU70" s="7"/>
      <c r="AV70" s="7"/>
      <c r="AW70" s="7"/>
      <c r="AX70" s="11"/>
      <c r="AY70" s="7"/>
      <c r="AZ70" s="7"/>
      <c r="BA70" s="7"/>
      <c r="BB70" s="7"/>
      <c r="BC70" s="7"/>
      <c r="BD70" s="7"/>
      <c r="BE70" s="7"/>
      <c r="BF70" s="7"/>
      <c r="BG70" s="11" t="s">
        <v>221</v>
      </c>
      <c r="BH70" s="79" t="s">
        <v>221</v>
      </c>
      <c r="BI70" s="1"/>
      <c r="BJ70" s="1"/>
      <c r="BK70" s="1"/>
      <c r="BL70" s="1"/>
      <c r="BM70" s="1"/>
      <c r="BY70" s="26"/>
      <c r="BZ70" s="34" t="str">
        <f t="shared" si="0"/>
        <v/>
      </c>
      <c r="CA70" s="35" t="str">
        <f t="shared" si="1"/>
        <v/>
      </c>
      <c r="CB70" s="35" t="str">
        <f t="shared" si="2"/>
        <v/>
      </c>
      <c r="CC70" s="34" t="str">
        <f t="shared" si="3"/>
        <v/>
      </c>
      <c r="CD70" s="35" t="str">
        <f t="shared" si="4"/>
        <v/>
      </c>
      <c r="CE70" s="34" t="e">
        <f>IF(AND(#REF!="",#REF!="",#REF!="",#REF!=""),"",SUM(#REF!,#REF!,#REF!,#REF!,#REF!))</f>
        <v>#REF!</v>
      </c>
      <c r="CF70" s="35" t="str">
        <f t="shared" si="5"/>
        <v/>
      </c>
      <c r="CG70" s="34" t="str">
        <f t="shared" si="6"/>
        <v/>
      </c>
      <c r="CH70" s="35" t="str">
        <f t="shared" si="7"/>
        <v/>
      </c>
      <c r="CI70" s="34" t="str">
        <f t="shared" si="8"/>
        <v/>
      </c>
      <c r="CJ70" s="35" t="str">
        <f t="shared" si="9"/>
        <v/>
      </c>
      <c r="CK70" s="34" t="e">
        <f>IF(AND(#REF!="",#REF!="",#REF!="",#REF!=""),"",SUM(#REF!,#REF!,#REF!,#REF!,#REF!))</f>
        <v>#REF!</v>
      </c>
      <c r="CL70" s="35" t="str">
        <f t="shared" si="10"/>
        <v/>
      </c>
      <c r="CM70" s="32"/>
      <c r="CN70" s="32"/>
    </row>
    <row r="71" spans="1:92">
      <c r="A71" s="276">
        <v>65</v>
      </c>
      <c r="B71" s="277"/>
      <c r="C71" s="278"/>
      <c r="D71" s="279"/>
      <c r="E71" s="280"/>
      <c r="F71" s="281"/>
      <c r="G71" s="281"/>
      <c r="H71" s="282"/>
      <c r="I71" s="283"/>
      <c r="J71" s="284"/>
      <c r="K71" s="285"/>
      <c r="L71" s="11"/>
      <c r="M71" s="7"/>
      <c r="N71" s="7"/>
      <c r="O71" s="7"/>
      <c r="P71" s="39"/>
      <c r="Q71" s="43"/>
      <c r="R71" s="7"/>
      <c r="S71" s="16"/>
      <c r="T71" s="17"/>
      <c r="U71" s="17"/>
      <c r="V71" s="7"/>
      <c r="W71" s="45"/>
      <c r="X71" s="43"/>
      <c r="Y71" s="7"/>
      <c r="Z71" s="11"/>
      <c r="AA71" s="7"/>
      <c r="AB71" s="7"/>
      <c r="AC71" s="7"/>
      <c r="AD71" s="39"/>
      <c r="AE71" s="43"/>
      <c r="AF71" s="7"/>
      <c r="AG71" s="11"/>
      <c r="AH71" s="7"/>
      <c r="AI71" s="7"/>
      <c r="AJ71" s="7"/>
      <c r="AK71" s="39"/>
      <c r="AL71" s="43"/>
      <c r="AM71" s="7"/>
      <c r="AN71" s="11"/>
      <c r="AO71" s="7"/>
      <c r="AP71" s="7"/>
      <c r="AQ71" s="7"/>
      <c r="AR71" s="7"/>
      <c r="AS71" s="11"/>
      <c r="AT71" s="7"/>
      <c r="AU71" s="7"/>
      <c r="AV71" s="7"/>
      <c r="AW71" s="7"/>
      <c r="AX71" s="11"/>
      <c r="AY71" s="7"/>
      <c r="AZ71" s="7"/>
      <c r="BA71" s="7"/>
      <c r="BB71" s="7"/>
      <c r="BC71" s="7"/>
      <c r="BD71" s="7"/>
      <c r="BE71" s="7"/>
      <c r="BF71" s="7"/>
      <c r="BG71" s="11" t="s">
        <v>221</v>
      </c>
      <c r="BH71" s="79" t="s">
        <v>221</v>
      </c>
      <c r="BI71" s="1"/>
      <c r="BJ71" s="1"/>
      <c r="BK71" s="1"/>
      <c r="BL71" s="1"/>
      <c r="BM71" s="1"/>
      <c r="BY71" s="26"/>
      <c r="BZ71" s="34" t="str">
        <f t="shared" si="0"/>
        <v/>
      </c>
      <c r="CA71" s="35" t="str">
        <f t="shared" si="1"/>
        <v/>
      </c>
      <c r="CB71" s="35" t="str">
        <f t="shared" si="2"/>
        <v/>
      </c>
      <c r="CC71" s="34" t="str">
        <f t="shared" si="3"/>
        <v/>
      </c>
      <c r="CD71" s="35" t="str">
        <f t="shared" si="4"/>
        <v/>
      </c>
      <c r="CE71" s="34" t="e">
        <f>IF(AND(#REF!="",#REF!="",#REF!="",#REF!=""),"",SUM(#REF!,#REF!,#REF!,#REF!,#REF!))</f>
        <v>#REF!</v>
      </c>
      <c r="CF71" s="35" t="str">
        <f t="shared" si="5"/>
        <v/>
      </c>
      <c r="CG71" s="34" t="str">
        <f t="shared" si="6"/>
        <v/>
      </c>
      <c r="CH71" s="35" t="str">
        <f t="shared" si="7"/>
        <v/>
      </c>
      <c r="CI71" s="34" t="str">
        <f t="shared" si="8"/>
        <v/>
      </c>
      <c r="CJ71" s="35" t="str">
        <f t="shared" si="9"/>
        <v/>
      </c>
      <c r="CK71" s="34" t="e">
        <f>IF(AND(#REF!="",#REF!="",#REF!="",#REF!=""),"",SUM(#REF!,#REF!,#REF!,#REF!,#REF!))</f>
        <v>#REF!</v>
      </c>
      <c r="CL71" s="35" t="str">
        <f t="shared" si="10"/>
        <v/>
      </c>
      <c r="CM71" s="32"/>
      <c r="CN71" s="32"/>
    </row>
    <row r="72" spans="1:92">
      <c r="A72" s="276">
        <v>66</v>
      </c>
      <c r="B72" s="277"/>
      <c r="C72" s="278"/>
      <c r="D72" s="279"/>
      <c r="E72" s="280"/>
      <c r="F72" s="281"/>
      <c r="G72" s="281"/>
      <c r="H72" s="282"/>
      <c r="I72" s="283"/>
      <c r="J72" s="284"/>
      <c r="K72" s="285"/>
      <c r="L72" s="11"/>
      <c r="M72" s="7"/>
      <c r="N72" s="7"/>
      <c r="O72" s="7"/>
      <c r="P72" s="39"/>
      <c r="Q72" s="43"/>
      <c r="R72" s="7"/>
      <c r="S72" s="16"/>
      <c r="T72" s="17"/>
      <c r="U72" s="17"/>
      <c r="V72" s="7"/>
      <c r="W72" s="45"/>
      <c r="X72" s="43"/>
      <c r="Y72" s="7"/>
      <c r="Z72" s="11"/>
      <c r="AA72" s="7"/>
      <c r="AB72" s="7"/>
      <c r="AC72" s="7"/>
      <c r="AD72" s="39"/>
      <c r="AE72" s="43"/>
      <c r="AF72" s="7"/>
      <c r="AG72" s="11"/>
      <c r="AH72" s="7"/>
      <c r="AI72" s="7"/>
      <c r="AJ72" s="7"/>
      <c r="AK72" s="39"/>
      <c r="AL72" s="43"/>
      <c r="AM72" s="7"/>
      <c r="AN72" s="11"/>
      <c r="AO72" s="7"/>
      <c r="AP72" s="7"/>
      <c r="AQ72" s="7"/>
      <c r="AR72" s="7"/>
      <c r="AS72" s="11"/>
      <c r="AT72" s="7"/>
      <c r="AU72" s="7"/>
      <c r="AV72" s="7"/>
      <c r="AW72" s="7"/>
      <c r="AX72" s="11"/>
      <c r="AY72" s="7"/>
      <c r="AZ72" s="7"/>
      <c r="BA72" s="7"/>
      <c r="BB72" s="7"/>
      <c r="BC72" s="7"/>
      <c r="BD72" s="7"/>
      <c r="BE72" s="7"/>
      <c r="BF72" s="7"/>
      <c r="BG72" s="11" t="s">
        <v>221</v>
      </c>
      <c r="BH72" s="79" t="s">
        <v>221</v>
      </c>
      <c r="BI72" s="1"/>
      <c r="BJ72" s="1"/>
      <c r="BK72" s="1"/>
      <c r="BL72" s="1"/>
      <c r="BM72" s="1"/>
      <c r="BY72" s="26"/>
      <c r="BZ72" s="34" t="str">
        <f t="shared" ref="BZ72:BZ135" si="11">IF(I72="","",I72)</f>
        <v/>
      </c>
      <c r="CA72" s="35" t="str">
        <f t="shared" ref="CA72:CA135" si="12">IF(AND(L72="",M72="",N72="",P72=""),"",SUM(L72,M72,N72,O72,P72))</f>
        <v/>
      </c>
      <c r="CB72" s="35" t="str">
        <f t="shared" ref="CB72:CB135" si="13">IFERROR(IF(CA72="","",ROUNDUP(CA72*20%,0)),"")</f>
        <v/>
      </c>
      <c r="CC72" s="34" t="str">
        <f t="shared" ref="CC72:CC135" si="14">IF(AND(S72="",T72="",U72="",W72=""),"",SUM(S72,T72,U72,V72,W72))</f>
        <v/>
      </c>
      <c r="CD72" s="35" t="str">
        <f t="shared" ref="CD72:CD135" si="15">IFERROR(IF(CC72="","",ROUNDUP(CC72*20%,0)),"")</f>
        <v/>
      </c>
      <c r="CE72" s="34" t="e">
        <f>IF(AND(#REF!="",#REF!="",#REF!="",#REF!=""),"",SUM(#REF!,#REF!,#REF!,#REF!,#REF!))</f>
        <v>#REF!</v>
      </c>
      <c r="CF72" s="35" t="str">
        <f t="shared" ref="CF72:CF135" si="16">IFERROR(IF(CE72="","",ROUNDUP(CE72*20%,0)),"")</f>
        <v/>
      </c>
      <c r="CG72" s="34" t="str">
        <f t="shared" ref="CG72:CG135" si="17">IF(AND(Z72="",AA72="",AB72="",AD72=""),"",SUM(Z72,AA72,AB72,AC72,AD72))</f>
        <v/>
      </c>
      <c r="CH72" s="35" t="str">
        <f t="shared" ref="CH72:CH135" si="18">IFERROR(IF(CG72="","",ROUNDUP(CG72*20%,0)),"")</f>
        <v/>
      </c>
      <c r="CI72" s="34" t="str">
        <f t="shared" ref="CI72:CI135" si="19">IF(AND(AG72="",AH72="",AI72="",AK72=""),"",SUM(AG72,AH72,AI72,AJ72,AK72))</f>
        <v/>
      </c>
      <c r="CJ72" s="35" t="str">
        <f t="shared" ref="CJ72:CJ135" si="20">IFERROR(IF(CI72="","",ROUNDUP(CI72*20%,0)),"")</f>
        <v/>
      </c>
      <c r="CK72" s="34" t="e">
        <f>IF(AND(#REF!="",#REF!="",#REF!="",#REF!=""),"",SUM(#REF!,#REF!,#REF!,#REF!,#REF!))</f>
        <v>#REF!</v>
      </c>
      <c r="CL72" s="35" t="str">
        <f t="shared" ref="CL72:CL135" si="21">IFERROR(IF(CK72="","",ROUNDUP(CK72*20%,0)),"")</f>
        <v/>
      </c>
      <c r="CM72" s="32"/>
      <c r="CN72" s="32"/>
    </row>
    <row r="73" spans="1:92">
      <c r="A73" s="276">
        <v>67</v>
      </c>
      <c r="B73" s="277"/>
      <c r="C73" s="278"/>
      <c r="D73" s="279"/>
      <c r="E73" s="280"/>
      <c r="F73" s="281"/>
      <c r="G73" s="281"/>
      <c r="H73" s="282"/>
      <c r="I73" s="283"/>
      <c r="J73" s="284"/>
      <c r="K73" s="285"/>
      <c r="L73" s="11"/>
      <c r="M73" s="7"/>
      <c r="N73" s="7"/>
      <c r="O73" s="7"/>
      <c r="P73" s="39"/>
      <c r="Q73" s="43"/>
      <c r="R73" s="7"/>
      <c r="S73" s="16"/>
      <c r="T73" s="17"/>
      <c r="U73" s="17"/>
      <c r="V73" s="7"/>
      <c r="W73" s="45"/>
      <c r="X73" s="43"/>
      <c r="Y73" s="7"/>
      <c r="Z73" s="11"/>
      <c r="AA73" s="7"/>
      <c r="AB73" s="7"/>
      <c r="AC73" s="7"/>
      <c r="AD73" s="39"/>
      <c r="AE73" s="43"/>
      <c r="AF73" s="7"/>
      <c r="AG73" s="11"/>
      <c r="AH73" s="7"/>
      <c r="AI73" s="7"/>
      <c r="AJ73" s="7"/>
      <c r="AK73" s="39"/>
      <c r="AL73" s="43"/>
      <c r="AM73" s="7"/>
      <c r="AN73" s="11"/>
      <c r="AO73" s="7"/>
      <c r="AP73" s="7"/>
      <c r="AQ73" s="7"/>
      <c r="AR73" s="7"/>
      <c r="AS73" s="11"/>
      <c r="AT73" s="7"/>
      <c r="AU73" s="7"/>
      <c r="AV73" s="7"/>
      <c r="AW73" s="7"/>
      <c r="AX73" s="11"/>
      <c r="AY73" s="7"/>
      <c r="AZ73" s="7"/>
      <c r="BA73" s="7"/>
      <c r="BB73" s="7"/>
      <c r="BC73" s="7"/>
      <c r="BD73" s="7"/>
      <c r="BE73" s="7"/>
      <c r="BF73" s="7"/>
      <c r="BG73" s="11" t="s">
        <v>221</v>
      </c>
      <c r="BH73" s="79" t="s">
        <v>221</v>
      </c>
      <c r="BI73" s="1"/>
      <c r="BJ73" s="1"/>
      <c r="BK73" s="1"/>
      <c r="BL73" s="1"/>
      <c r="BM73" s="1"/>
      <c r="BY73" s="26"/>
      <c r="BZ73" s="34" t="str">
        <f t="shared" si="11"/>
        <v/>
      </c>
      <c r="CA73" s="35" t="str">
        <f t="shared" si="12"/>
        <v/>
      </c>
      <c r="CB73" s="35" t="str">
        <f t="shared" si="13"/>
        <v/>
      </c>
      <c r="CC73" s="34" t="str">
        <f t="shared" si="14"/>
        <v/>
      </c>
      <c r="CD73" s="35" t="str">
        <f t="shared" si="15"/>
        <v/>
      </c>
      <c r="CE73" s="34" t="e">
        <f>IF(AND(#REF!="",#REF!="",#REF!="",#REF!=""),"",SUM(#REF!,#REF!,#REF!,#REF!,#REF!))</f>
        <v>#REF!</v>
      </c>
      <c r="CF73" s="35" t="str">
        <f t="shared" si="16"/>
        <v/>
      </c>
      <c r="CG73" s="34" t="str">
        <f t="shared" si="17"/>
        <v/>
      </c>
      <c r="CH73" s="35" t="str">
        <f t="shared" si="18"/>
        <v/>
      </c>
      <c r="CI73" s="34" t="str">
        <f t="shared" si="19"/>
        <v/>
      </c>
      <c r="CJ73" s="35" t="str">
        <f t="shared" si="20"/>
        <v/>
      </c>
      <c r="CK73" s="34" t="e">
        <f>IF(AND(#REF!="",#REF!="",#REF!="",#REF!=""),"",SUM(#REF!,#REF!,#REF!,#REF!,#REF!))</f>
        <v>#REF!</v>
      </c>
      <c r="CL73" s="35" t="str">
        <f t="shared" si="21"/>
        <v/>
      </c>
      <c r="CM73" s="32"/>
      <c r="CN73" s="32"/>
    </row>
    <row r="74" spans="1:92">
      <c r="A74" s="276">
        <v>68</v>
      </c>
      <c r="B74" s="277"/>
      <c r="C74" s="278"/>
      <c r="D74" s="279"/>
      <c r="E74" s="280"/>
      <c r="F74" s="281"/>
      <c r="G74" s="281"/>
      <c r="H74" s="282"/>
      <c r="I74" s="283"/>
      <c r="J74" s="284"/>
      <c r="K74" s="285"/>
      <c r="L74" s="11"/>
      <c r="M74" s="7"/>
      <c r="N74" s="7"/>
      <c r="O74" s="7"/>
      <c r="P74" s="39"/>
      <c r="Q74" s="43"/>
      <c r="R74" s="7"/>
      <c r="S74" s="16"/>
      <c r="T74" s="17"/>
      <c r="U74" s="17"/>
      <c r="V74" s="7"/>
      <c r="W74" s="45"/>
      <c r="X74" s="43"/>
      <c r="Y74" s="7"/>
      <c r="Z74" s="11"/>
      <c r="AA74" s="7"/>
      <c r="AB74" s="7"/>
      <c r="AC74" s="7"/>
      <c r="AD74" s="39"/>
      <c r="AE74" s="43"/>
      <c r="AF74" s="7"/>
      <c r="AG74" s="11"/>
      <c r="AH74" s="7"/>
      <c r="AI74" s="7"/>
      <c r="AJ74" s="7"/>
      <c r="AK74" s="39"/>
      <c r="AL74" s="43"/>
      <c r="AM74" s="7"/>
      <c r="AN74" s="11"/>
      <c r="AO74" s="7"/>
      <c r="AP74" s="7"/>
      <c r="AQ74" s="7"/>
      <c r="AR74" s="7"/>
      <c r="AS74" s="11"/>
      <c r="AT74" s="7"/>
      <c r="AU74" s="7"/>
      <c r="AV74" s="7"/>
      <c r="AW74" s="7"/>
      <c r="AX74" s="11"/>
      <c r="AY74" s="7"/>
      <c r="AZ74" s="7"/>
      <c r="BA74" s="7"/>
      <c r="BB74" s="7"/>
      <c r="BC74" s="7"/>
      <c r="BD74" s="7"/>
      <c r="BE74" s="7"/>
      <c r="BF74" s="7"/>
      <c r="BG74" s="11" t="s">
        <v>221</v>
      </c>
      <c r="BH74" s="79" t="s">
        <v>221</v>
      </c>
      <c r="BI74" s="1"/>
      <c r="BJ74" s="1"/>
      <c r="BK74" s="1"/>
      <c r="BL74" s="1"/>
      <c r="BM74" s="1"/>
      <c r="BY74" s="26"/>
      <c r="BZ74" s="34" t="str">
        <f t="shared" si="11"/>
        <v/>
      </c>
      <c r="CA74" s="35" t="str">
        <f t="shared" si="12"/>
        <v/>
      </c>
      <c r="CB74" s="35" t="str">
        <f t="shared" si="13"/>
        <v/>
      </c>
      <c r="CC74" s="34" t="str">
        <f t="shared" si="14"/>
        <v/>
      </c>
      <c r="CD74" s="35" t="str">
        <f t="shared" si="15"/>
        <v/>
      </c>
      <c r="CE74" s="34" t="e">
        <f>IF(AND(#REF!="",#REF!="",#REF!="",#REF!=""),"",SUM(#REF!,#REF!,#REF!,#REF!,#REF!))</f>
        <v>#REF!</v>
      </c>
      <c r="CF74" s="35" t="str">
        <f t="shared" si="16"/>
        <v/>
      </c>
      <c r="CG74" s="34" t="str">
        <f t="shared" si="17"/>
        <v/>
      </c>
      <c r="CH74" s="35" t="str">
        <f t="shared" si="18"/>
        <v/>
      </c>
      <c r="CI74" s="34" t="str">
        <f t="shared" si="19"/>
        <v/>
      </c>
      <c r="CJ74" s="35" t="str">
        <f t="shared" si="20"/>
        <v/>
      </c>
      <c r="CK74" s="34" t="e">
        <f>IF(AND(#REF!="",#REF!="",#REF!="",#REF!=""),"",SUM(#REF!,#REF!,#REF!,#REF!,#REF!))</f>
        <v>#REF!</v>
      </c>
      <c r="CL74" s="35" t="str">
        <f t="shared" si="21"/>
        <v/>
      </c>
      <c r="CM74" s="32"/>
      <c r="CN74" s="32"/>
    </row>
    <row r="75" spans="1:92">
      <c r="A75" s="276">
        <v>69</v>
      </c>
      <c r="B75" s="277"/>
      <c r="C75" s="278"/>
      <c r="D75" s="279"/>
      <c r="E75" s="280"/>
      <c r="F75" s="281"/>
      <c r="G75" s="281"/>
      <c r="H75" s="282"/>
      <c r="I75" s="283"/>
      <c r="J75" s="284"/>
      <c r="K75" s="285"/>
      <c r="L75" s="11"/>
      <c r="M75" s="7"/>
      <c r="N75" s="7"/>
      <c r="O75" s="7"/>
      <c r="P75" s="39"/>
      <c r="Q75" s="43"/>
      <c r="R75" s="7"/>
      <c r="S75" s="16"/>
      <c r="T75" s="17"/>
      <c r="U75" s="17"/>
      <c r="V75" s="7"/>
      <c r="W75" s="45"/>
      <c r="X75" s="43"/>
      <c r="Y75" s="7"/>
      <c r="Z75" s="11"/>
      <c r="AA75" s="7"/>
      <c r="AB75" s="7"/>
      <c r="AC75" s="7"/>
      <c r="AD75" s="39"/>
      <c r="AE75" s="43"/>
      <c r="AF75" s="7"/>
      <c r="AG75" s="11"/>
      <c r="AH75" s="7"/>
      <c r="AI75" s="7"/>
      <c r="AJ75" s="7"/>
      <c r="AK75" s="39"/>
      <c r="AL75" s="43"/>
      <c r="AM75" s="7"/>
      <c r="AN75" s="11"/>
      <c r="AO75" s="7"/>
      <c r="AP75" s="7"/>
      <c r="AQ75" s="7"/>
      <c r="AR75" s="7"/>
      <c r="AS75" s="11"/>
      <c r="AT75" s="7"/>
      <c r="AU75" s="7"/>
      <c r="AV75" s="7"/>
      <c r="AW75" s="7"/>
      <c r="AX75" s="11"/>
      <c r="AY75" s="7"/>
      <c r="AZ75" s="7"/>
      <c r="BA75" s="7"/>
      <c r="BB75" s="7"/>
      <c r="BC75" s="7"/>
      <c r="BD75" s="7"/>
      <c r="BE75" s="7"/>
      <c r="BF75" s="7"/>
      <c r="BG75" s="11" t="s">
        <v>221</v>
      </c>
      <c r="BH75" s="79" t="s">
        <v>221</v>
      </c>
      <c r="BI75" s="1"/>
      <c r="BJ75" s="1"/>
      <c r="BK75" s="1"/>
      <c r="BL75" s="1"/>
      <c r="BM75" s="1"/>
      <c r="BY75" s="26"/>
      <c r="BZ75" s="34" t="str">
        <f t="shared" si="11"/>
        <v/>
      </c>
      <c r="CA75" s="35" t="str">
        <f t="shared" si="12"/>
        <v/>
      </c>
      <c r="CB75" s="35" t="str">
        <f t="shared" si="13"/>
        <v/>
      </c>
      <c r="CC75" s="34" t="str">
        <f t="shared" si="14"/>
        <v/>
      </c>
      <c r="CD75" s="35" t="str">
        <f t="shared" si="15"/>
        <v/>
      </c>
      <c r="CE75" s="34" t="e">
        <f>IF(AND(#REF!="",#REF!="",#REF!="",#REF!=""),"",SUM(#REF!,#REF!,#REF!,#REF!,#REF!))</f>
        <v>#REF!</v>
      </c>
      <c r="CF75" s="35" t="str">
        <f t="shared" si="16"/>
        <v/>
      </c>
      <c r="CG75" s="34" t="str">
        <f t="shared" si="17"/>
        <v/>
      </c>
      <c r="CH75" s="35" t="str">
        <f t="shared" si="18"/>
        <v/>
      </c>
      <c r="CI75" s="34" t="str">
        <f t="shared" si="19"/>
        <v/>
      </c>
      <c r="CJ75" s="35" t="str">
        <f t="shared" si="20"/>
        <v/>
      </c>
      <c r="CK75" s="34" t="e">
        <f>IF(AND(#REF!="",#REF!="",#REF!="",#REF!=""),"",SUM(#REF!,#REF!,#REF!,#REF!,#REF!))</f>
        <v>#REF!</v>
      </c>
      <c r="CL75" s="35" t="str">
        <f t="shared" si="21"/>
        <v/>
      </c>
      <c r="CM75" s="32"/>
      <c r="CN75" s="32"/>
    </row>
    <row r="76" spans="1:92">
      <c r="A76" s="276">
        <v>70</v>
      </c>
      <c r="B76" s="277"/>
      <c r="C76" s="278"/>
      <c r="D76" s="279"/>
      <c r="E76" s="280"/>
      <c r="F76" s="281"/>
      <c r="G76" s="281"/>
      <c r="H76" s="282"/>
      <c r="I76" s="283"/>
      <c r="J76" s="284"/>
      <c r="K76" s="285"/>
      <c r="L76" s="11"/>
      <c r="M76" s="7"/>
      <c r="N76" s="7"/>
      <c r="O76" s="7"/>
      <c r="P76" s="39"/>
      <c r="Q76" s="43"/>
      <c r="R76" s="7"/>
      <c r="S76" s="16"/>
      <c r="T76" s="17"/>
      <c r="U76" s="17"/>
      <c r="V76" s="7"/>
      <c r="W76" s="45"/>
      <c r="X76" s="43"/>
      <c r="Y76" s="7"/>
      <c r="Z76" s="11"/>
      <c r="AA76" s="7"/>
      <c r="AB76" s="7"/>
      <c r="AC76" s="7"/>
      <c r="AD76" s="39"/>
      <c r="AE76" s="43"/>
      <c r="AF76" s="7"/>
      <c r="AG76" s="11"/>
      <c r="AH76" s="7"/>
      <c r="AI76" s="7"/>
      <c r="AJ76" s="7"/>
      <c r="AK76" s="39"/>
      <c r="AL76" s="43"/>
      <c r="AM76" s="7"/>
      <c r="AN76" s="11"/>
      <c r="AO76" s="7"/>
      <c r="AP76" s="7"/>
      <c r="AQ76" s="7"/>
      <c r="AR76" s="7"/>
      <c r="AS76" s="11"/>
      <c r="AT76" s="7"/>
      <c r="AU76" s="7"/>
      <c r="AV76" s="7"/>
      <c r="AW76" s="7"/>
      <c r="AX76" s="11"/>
      <c r="AY76" s="7"/>
      <c r="AZ76" s="7"/>
      <c r="BA76" s="7"/>
      <c r="BB76" s="7"/>
      <c r="BC76" s="7"/>
      <c r="BD76" s="7"/>
      <c r="BE76" s="7"/>
      <c r="BF76" s="7"/>
      <c r="BG76" s="11" t="s">
        <v>221</v>
      </c>
      <c r="BH76" s="79" t="s">
        <v>221</v>
      </c>
      <c r="BI76" s="1"/>
      <c r="BJ76" s="1"/>
      <c r="BK76" s="1"/>
      <c r="BL76" s="1"/>
      <c r="BM76" s="1"/>
      <c r="BY76" s="26"/>
      <c r="BZ76" s="34" t="str">
        <f t="shared" si="11"/>
        <v/>
      </c>
      <c r="CA76" s="35" t="str">
        <f t="shared" si="12"/>
        <v/>
      </c>
      <c r="CB76" s="35" t="str">
        <f t="shared" si="13"/>
        <v/>
      </c>
      <c r="CC76" s="34" t="str">
        <f t="shared" si="14"/>
        <v/>
      </c>
      <c r="CD76" s="35" t="str">
        <f t="shared" si="15"/>
        <v/>
      </c>
      <c r="CE76" s="34" t="e">
        <f>IF(AND(#REF!="",#REF!="",#REF!="",#REF!=""),"",SUM(#REF!,#REF!,#REF!,#REF!,#REF!))</f>
        <v>#REF!</v>
      </c>
      <c r="CF76" s="35" t="str">
        <f t="shared" si="16"/>
        <v/>
      </c>
      <c r="CG76" s="34" t="str">
        <f t="shared" si="17"/>
        <v/>
      </c>
      <c r="CH76" s="35" t="str">
        <f t="shared" si="18"/>
        <v/>
      </c>
      <c r="CI76" s="34" t="str">
        <f t="shared" si="19"/>
        <v/>
      </c>
      <c r="CJ76" s="35" t="str">
        <f t="shared" si="20"/>
        <v/>
      </c>
      <c r="CK76" s="34" t="e">
        <f>IF(AND(#REF!="",#REF!="",#REF!="",#REF!=""),"",SUM(#REF!,#REF!,#REF!,#REF!,#REF!))</f>
        <v>#REF!</v>
      </c>
      <c r="CL76" s="35" t="str">
        <f t="shared" si="21"/>
        <v/>
      </c>
      <c r="CM76" s="32"/>
      <c r="CN76" s="32"/>
    </row>
    <row r="77" spans="1:92">
      <c r="A77" s="276">
        <v>71</v>
      </c>
      <c r="B77" s="277"/>
      <c r="C77" s="278"/>
      <c r="D77" s="279"/>
      <c r="E77" s="280"/>
      <c r="F77" s="281"/>
      <c r="G77" s="281"/>
      <c r="H77" s="282"/>
      <c r="I77" s="283"/>
      <c r="J77" s="284"/>
      <c r="K77" s="285"/>
      <c r="L77" s="11"/>
      <c r="M77" s="7"/>
      <c r="N77" s="7"/>
      <c r="O77" s="7"/>
      <c r="P77" s="39"/>
      <c r="Q77" s="43"/>
      <c r="R77" s="7"/>
      <c r="S77" s="16"/>
      <c r="T77" s="17"/>
      <c r="U77" s="17"/>
      <c r="V77" s="7"/>
      <c r="W77" s="45"/>
      <c r="X77" s="43"/>
      <c r="Y77" s="7"/>
      <c r="Z77" s="11"/>
      <c r="AA77" s="7"/>
      <c r="AB77" s="7"/>
      <c r="AC77" s="7"/>
      <c r="AD77" s="39"/>
      <c r="AE77" s="43"/>
      <c r="AF77" s="7"/>
      <c r="AG77" s="11"/>
      <c r="AH77" s="7"/>
      <c r="AI77" s="7"/>
      <c r="AJ77" s="7"/>
      <c r="AK77" s="39"/>
      <c r="AL77" s="43"/>
      <c r="AM77" s="7"/>
      <c r="AN77" s="11"/>
      <c r="AO77" s="7"/>
      <c r="AP77" s="7"/>
      <c r="AQ77" s="7"/>
      <c r="AR77" s="7"/>
      <c r="AS77" s="11"/>
      <c r="AT77" s="7"/>
      <c r="AU77" s="7"/>
      <c r="AV77" s="7"/>
      <c r="AW77" s="7"/>
      <c r="AX77" s="11"/>
      <c r="AY77" s="7"/>
      <c r="AZ77" s="7"/>
      <c r="BA77" s="7"/>
      <c r="BB77" s="7"/>
      <c r="BC77" s="7"/>
      <c r="BD77" s="7"/>
      <c r="BE77" s="7"/>
      <c r="BF77" s="7"/>
      <c r="BG77" s="11" t="s">
        <v>221</v>
      </c>
      <c r="BH77" s="79" t="s">
        <v>221</v>
      </c>
      <c r="BI77" s="1"/>
      <c r="BJ77" s="1"/>
      <c r="BK77" s="1"/>
      <c r="BL77" s="1"/>
      <c r="BM77" s="1"/>
      <c r="BY77" s="26"/>
      <c r="BZ77" s="34" t="str">
        <f t="shared" si="11"/>
        <v/>
      </c>
      <c r="CA77" s="35" t="str">
        <f t="shared" si="12"/>
        <v/>
      </c>
      <c r="CB77" s="35" t="str">
        <f t="shared" si="13"/>
        <v/>
      </c>
      <c r="CC77" s="34" t="str">
        <f t="shared" si="14"/>
        <v/>
      </c>
      <c r="CD77" s="35" t="str">
        <f t="shared" si="15"/>
        <v/>
      </c>
      <c r="CE77" s="34" t="e">
        <f>IF(AND(#REF!="",#REF!="",#REF!="",#REF!=""),"",SUM(#REF!,#REF!,#REF!,#REF!,#REF!))</f>
        <v>#REF!</v>
      </c>
      <c r="CF77" s="35" t="str">
        <f t="shared" si="16"/>
        <v/>
      </c>
      <c r="CG77" s="34" t="str">
        <f t="shared" si="17"/>
        <v/>
      </c>
      <c r="CH77" s="35" t="str">
        <f t="shared" si="18"/>
        <v/>
      </c>
      <c r="CI77" s="34" t="str">
        <f t="shared" si="19"/>
        <v/>
      </c>
      <c r="CJ77" s="35" t="str">
        <f t="shared" si="20"/>
        <v/>
      </c>
      <c r="CK77" s="34" t="e">
        <f>IF(AND(#REF!="",#REF!="",#REF!="",#REF!=""),"",SUM(#REF!,#REF!,#REF!,#REF!,#REF!))</f>
        <v>#REF!</v>
      </c>
      <c r="CL77" s="35" t="str">
        <f t="shared" si="21"/>
        <v/>
      </c>
      <c r="CM77" s="32"/>
      <c r="CN77" s="32"/>
    </row>
    <row r="78" spans="1:92">
      <c r="A78" s="276">
        <v>72</v>
      </c>
      <c r="B78" s="277"/>
      <c r="C78" s="278"/>
      <c r="D78" s="279"/>
      <c r="E78" s="280"/>
      <c r="F78" s="281"/>
      <c r="G78" s="281"/>
      <c r="H78" s="282"/>
      <c r="I78" s="283"/>
      <c r="J78" s="284"/>
      <c r="K78" s="285"/>
      <c r="L78" s="11"/>
      <c r="M78" s="7"/>
      <c r="N78" s="7"/>
      <c r="O78" s="7"/>
      <c r="P78" s="39"/>
      <c r="Q78" s="43"/>
      <c r="R78" s="7"/>
      <c r="S78" s="16"/>
      <c r="T78" s="17"/>
      <c r="U78" s="17"/>
      <c r="V78" s="7"/>
      <c r="W78" s="45"/>
      <c r="X78" s="43"/>
      <c r="Y78" s="7"/>
      <c r="Z78" s="11"/>
      <c r="AA78" s="7"/>
      <c r="AB78" s="7"/>
      <c r="AC78" s="7"/>
      <c r="AD78" s="39"/>
      <c r="AE78" s="43"/>
      <c r="AF78" s="7"/>
      <c r="AG78" s="11"/>
      <c r="AH78" s="7"/>
      <c r="AI78" s="7"/>
      <c r="AJ78" s="7"/>
      <c r="AK78" s="39"/>
      <c r="AL78" s="43"/>
      <c r="AM78" s="7"/>
      <c r="AN78" s="11"/>
      <c r="AO78" s="7"/>
      <c r="AP78" s="7"/>
      <c r="AQ78" s="7"/>
      <c r="AR78" s="7"/>
      <c r="AS78" s="11"/>
      <c r="AT78" s="7"/>
      <c r="AU78" s="7"/>
      <c r="AV78" s="7"/>
      <c r="AW78" s="7"/>
      <c r="AX78" s="11"/>
      <c r="AY78" s="7"/>
      <c r="AZ78" s="7"/>
      <c r="BA78" s="7"/>
      <c r="BB78" s="7"/>
      <c r="BC78" s="7"/>
      <c r="BD78" s="7"/>
      <c r="BE78" s="7"/>
      <c r="BF78" s="7"/>
      <c r="BG78" s="11" t="s">
        <v>221</v>
      </c>
      <c r="BH78" s="79" t="s">
        <v>221</v>
      </c>
      <c r="BI78" s="1"/>
      <c r="BJ78" s="1"/>
      <c r="BK78" s="1"/>
      <c r="BL78" s="1"/>
      <c r="BM78" s="1"/>
      <c r="BY78" s="26"/>
      <c r="BZ78" s="34" t="str">
        <f t="shared" si="11"/>
        <v/>
      </c>
      <c r="CA78" s="35" t="str">
        <f t="shared" si="12"/>
        <v/>
      </c>
      <c r="CB78" s="35" t="str">
        <f t="shared" si="13"/>
        <v/>
      </c>
      <c r="CC78" s="34" t="str">
        <f t="shared" si="14"/>
        <v/>
      </c>
      <c r="CD78" s="35" t="str">
        <f t="shared" si="15"/>
        <v/>
      </c>
      <c r="CE78" s="34" t="e">
        <f>IF(AND(#REF!="",#REF!="",#REF!="",#REF!=""),"",SUM(#REF!,#REF!,#REF!,#REF!,#REF!))</f>
        <v>#REF!</v>
      </c>
      <c r="CF78" s="35" t="str">
        <f t="shared" si="16"/>
        <v/>
      </c>
      <c r="CG78" s="34" t="str">
        <f t="shared" si="17"/>
        <v/>
      </c>
      <c r="CH78" s="35" t="str">
        <f t="shared" si="18"/>
        <v/>
      </c>
      <c r="CI78" s="34" t="str">
        <f t="shared" si="19"/>
        <v/>
      </c>
      <c r="CJ78" s="35" t="str">
        <f t="shared" si="20"/>
        <v/>
      </c>
      <c r="CK78" s="34" t="e">
        <f>IF(AND(#REF!="",#REF!="",#REF!="",#REF!=""),"",SUM(#REF!,#REF!,#REF!,#REF!,#REF!))</f>
        <v>#REF!</v>
      </c>
      <c r="CL78" s="35" t="str">
        <f t="shared" si="21"/>
        <v/>
      </c>
      <c r="CM78" s="32"/>
      <c r="CN78" s="32"/>
    </row>
    <row r="79" spans="1:92">
      <c r="A79" s="276">
        <v>73</v>
      </c>
      <c r="B79" s="277"/>
      <c r="C79" s="278"/>
      <c r="D79" s="279"/>
      <c r="E79" s="280"/>
      <c r="F79" s="281"/>
      <c r="G79" s="281"/>
      <c r="H79" s="282"/>
      <c r="I79" s="283"/>
      <c r="J79" s="284"/>
      <c r="K79" s="285"/>
      <c r="L79" s="11"/>
      <c r="M79" s="7"/>
      <c r="N79" s="7"/>
      <c r="O79" s="7"/>
      <c r="P79" s="39"/>
      <c r="Q79" s="43"/>
      <c r="R79" s="7"/>
      <c r="S79" s="16"/>
      <c r="T79" s="17"/>
      <c r="U79" s="17"/>
      <c r="V79" s="7"/>
      <c r="W79" s="45"/>
      <c r="X79" s="43"/>
      <c r="Y79" s="7"/>
      <c r="Z79" s="11"/>
      <c r="AA79" s="7"/>
      <c r="AB79" s="7"/>
      <c r="AC79" s="7"/>
      <c r="AD79" s="39"/>
      <c r="AE79" s="43"/>
      <c r="AF79" s="7"/>
      <c r="AG79" s="11"/>
      <c r="AH79" s="7"/>
      <c r="AI79" s="7"/>
      <c r="AJ79" s="7"/>
      <c r="AK79" s="39"/>
      <c r="AL79" s="43"/>
      <c r="AM79" s="7"/>
      <c r="AN79" s="11"/>
      <c r="AO79" s="7"/>
      <c r="AP79" s="7"/>
      <c r="AQ79" s="7"/>
      <c r="AR79" s="7"/>
      <c r="AS79" s="11"/>
      <c r="AT79" s="7"/>
      <c r="AU79" s="7"/>
      <c r="AV79" s="7"/>
      <c r="AW79" s="7"/>
      <c r="AX79" s="11"/>
      <c r="AY79" s="7"/>
      <c r="AZ79" s="7"/>
      <c r="BA79" s="7"/>
      <c r="BB79" s="7"/>
      <c r="BC79" s="7"/>
      <c r="BD79" s="7"/>
      <c r="BE79" s="7"/>
      <c r="BF79" s="7"/>
      <c r="BG79" s="11" t="s">
        <v>221</v>
      </c>
      <c r="BH79" s="79" t="s">
        <v>221</v>
      </c>
      <c r="BI79" s="1"/>
      <c r="BJ79" s="1"/>
      <c r="BK79" s="1"/>
      <c r="BL79" s="1"/>
      <c r="BM79" s="1"/>
      <c r="BY79" s="26"/>
      <c r="BZ79" s="34" t="str">
        <f t="shared" si="11"/>
        <v/>
      </c>
      <c r="CA79" s="35" t="str">
        <f t="shared" si="12"/>
        <v/>
      </c>
      <c r="CB79" s="35" t="str">
        <f t="shared" si="13"/>
        <v/>
      </c>
      <c r="CC79" s="34" t="str">
        <f t="shared" si="14"/>
        <v/>
      </c>
      <c r="CD79" s="35" t="str">
        <f t="shared" si="15"/>
        <v/>
      </c>
      <c r="CE79" s="34" t="e">
        <f>IF(AND(#REF!="",#REF!="",#REF!="",#REF!=""),"",SUM(#REF!,#REF!,#REF!,#REF!,#REF!))</f>
        <v>#REF!</v>
      </c>
      <c r="CF79" s="35" t="str">
        <f t="shared" si="16"/>
        <v/>
      </c>
      <c r="CG79" s="34" t="str">
        <f t="shared" si="17"/>
        <v/>
      </c>
      <c r="CH79" s="35" t="str">
        <f t="shared" si="18"/>
        <v/>
      </c>
      <c r="CI79" s="34" t="str">
        <f t="shared" si="19"/>
        <v/>
      </c>
      <c r="CJ79" s="35" t="str">
        <f t="shared" si="20"/>
        <v/>
      </c>
      <c r="CK79" s="34" t="e">
        <f>IF(AND(#REF!="",#REF!="",#REF!="",#REF!=""),"",SUM(#REF!,#REF!,#REF!,#REF!,#REF!))</f>
        <v>#REF!</v>
      </c>
      <c r="CL79" s="35" t="str">
        <f t="shared" si="21"/>
        <v/>
      </c>
      <c r="CM79" s="32"/>
      <c r="CN79" s="32"/>
    </row>
    <row r="80" spans="1:92">
      <c r="A80" s="276">
        <v>74</v>
      </c>
      <c r="B80" s="277"/>
      <c r="C80" s="278"/>
      <c r="D80" s="279"/>
      <c r="E80" s="280"/>
      <c r="F80" s="281"/>
      <c r="G80" s="281"/>
      <c r="H80" s="282"/>
      <c r="I80" s="283"/>
      <c r="J80" s="284"/>
      <c r="K80" s="285"/>
      <c r="L80" s="11"/>
      <c r="M80" s="7"/>
      <c r="N80" s="7"/>
      <c r="O80" s="7"/>
      <c r="P80" s="39"/>
      <c r="Q80" s="43"/>
      <c r="R80" s="7"/>
      <c r="S80" s="16"/>
      <c r="T80" s="17"/>
      <c r="U80" s="17"/>
      <c r="V80" s="7"/>
      <c r="W80" s="45"/>
      <c r="X80" s="43"/>
      <c r="Y80" s="7"/>
      <c r="Z80" s="11"/>
      <c r="AA80" s="7"/>
      <c r="AB80" s="7"/>
      <c r="AC80" s="7"/>
      <c r="AD80" s="39"/>
      <c r="AE80" s="43"/>
      <c r="AF80" s="7"/>
      <c r="AG80" s="11"/>
      <c r="AH80" s="7"/>
      <c r="AI80" s="7"/>
      <c r="AJ80" s="7"/>
      <c r="AK80" s="39"/>
      <c r="AL80" s="43"/>
      <c r="AM80" s="7"/>
      <c r="AN80" s="11"/>
      <c r="AO80" s="7"/>
      <c r="AP80" s="7"/>
      <c r="AQ80" s="7"/>
      <c r="AR80" s="7"/>
      <c r="AS80" s="11"/>
      <c r="AT80" s="7"/>
      <c r="AU80" s="7"/>
      <c r="AV80" s="7"/>
      <c r="AW80" s="7"/>
      <c r="AX80" s="11"/>
      <c r="AY80" s="7"/>
      <c r="AZ80" s="7"/>
      <c r="BA80" s="7"/>
      <c r="BB80" s="7"/>
      <c r="BC80" s="7"/>
      <c r="BD80" s="7"/>
      <c r="BE80" s="7"/>
      <c r="BF80" s="7"/>
      <c r="BG80" s="11" t="s">
        <v>221</v>
      </c>
      <c r="BH80" s="79" t="s">
        <v>221</v>
      </c>
      <c r="BI80" s="1"/>
      <c r="BJ80" s="1"/>
      <c r="BK80" s="1"/>
      <c r="BL80" s="1"/>
      <c r="BM80" s="1"/>
      <c r="BY80" s="26"/>
      <c r="BZ80" s="34" t="str">
        <f t="shared" si="11"/>
        <v/>
      </c>
      <c r="CA80" s="35" t="str">
        <f t="shared" si="12"/>
        <v/>
      </c>
      <c r="CB80" s="35" t="str">
        <f t="shared" si="13"/>
        <v/>
      </c>
      <c r="CC80" s="34" t="str">
        <f t="shared" si="14"/>
        <v/>
      </c>
      <c r="CD80" s="35" t="str">
        <f t="shared" si="15"/>
        <v/>
      </c>
      <c r="CE80" s="34" t="e">
        <f>IF(AND(#REF!="",#REF!="",#REF!="",#REF!=""),"",SUM(#REF!,#REF!,#REF!,#REF!,#REF!))</f>
        <v>#REF!</v>
      </c>
      <c r="CF80" s="35" t="str">
        <f t="shared" si="16"/>
        <v/>
      </c>
      <c r="CG80" s="34" t="str">
        <f t="shared" si="17"/>
        <v/>
      </c>
      <c r="CH80" s="35" t="str">
        <f t="shared" si="18"/>
        <v/>
      </c>
      <c r="CI80" s="34" t="str">
        <f t="shared" si="19"/>
        <v/>
      </c>
      <c r="CJ80" s="35" t="str">
        <f t="shared" si="20"/>
        <v/>
      </c>
      <c r="CK80" s="34" t="e">
        <f>IF(AND(#REF!="",#REF!="",#REF!="",#REF!=""),"",SUM(#REF!,#REF!,#REF!,#REF!,#REF!))</f>
        <v>#REF!</v>
      </c>
      <c r="CL80" s="35" t="str">
        <f t="shared" si="21"/>
        <v/>
      </c>
      <c r="CM80" s="32"/>
      <c r="CN80" s="32"/>
    </row>
    <row r="81" spans="1:92">
      <c r="A81" s="276">
        <v>75</v>
      </c>
      <c r="B81" s="277"/>
      <c r="C81" s="278"/>
      <c r="D81" s="279"/>
      <c r="E81" s="280"/>
      <c r="F81" s="281"/>
      <c r="G81" s="281"/>
      <c r="H81" s="282"/>
      <c r="I81" s="283"/>
      <c r="J81" s="284"/>
      <c r="K81" s="285"/>
      <c r="L81" s="11"/>
      <c r="M81" s="7"/>
      <c r="N81" s="7"/>
      <c r="O81" s="7"/>
      <c r="P81" s="39"/>
      <c r="Q81" s="43"/>
      <c r="R81" s="7"/>
      <c r="S81" s="16"/>
      <c r="T81" s="17"/>
      <c r="U81" s="17"/>
      <c r="V81" s="7"/>
      <c r="W81" s="45"/>
      <c r="X81" s="43"/>
      <c r="Y81" s="7"/>
      <c r="Z81" s="11"/>
      <c r="AA81" s="7"/>
      <c r="AB81" s="7"/>
      <c r="AC81" s="7"/>
      <c r="AD81" s="39"/>
      <c r="AE81" s="43"/>
      <c r="AF81" s="7"/>
      <c r="AG81" s="11"/>
      <c r="AH81" s="7"/>
      <c r="AI81" s="7"/>
      <c r="AJ81" s="7"/>
      <c r="AK81" s="39"/>
      <c r="AL81" s="43"/>
      <c r="AM81" s="7"/>
      <c r="AN81" s="11"/>
      <c r="AO81" s="7"/>
      <c r="AP81" s="7"/>
      <c r="AQ81" s="7"/>
      <c r="AR81" s="7"/>
      <c r="AS81" s="11"/>
      <c r="AT81" s="7"/>
      <c r="AU81" s="7"/>
      <c r="AV81" s="7"/>
      <c r="AW81" s="7"/>
      <c r="AX81" s="11"/>
      <c r="AY81" s="7"/>
      <c r="AZ81" s="7"/>
      <c r="BA81" s="7"/>
      <c r="BB81" s="7"/>
      <c r="BC81" s="7"/>
      <c r="BD81" s="7"/>
      <c r="BE81" s="7"/>
      <c r="BF81" s="7"/>
      <c r="BG81" s="11" t="s">
        <v>221</v>
      </c>
      <c r="BH81" s="79" t="s">
        <v>221</v>
      </c>
      <c r="BI81" s="1"/>
      <c r="BJ81" s="1"/>
      <c r="BK81" s="1"/>
      <c r="BL81" s="1"/>
      <c r="BM81" s="1"/>
      <c r="BY81" s="26"/>
      <c r="BZ81" s="34" t="str">
        <f t="shared" si="11"/>
        <v/>
      </c>
      <c r="CA81" s="35" t="str">
        <f t="shared" si="12"/>
        <v/>
      </c>
      <c r="CB81" s="35" t="str">
        <f t="shared" si="13"/>
        <v/>
      </c>
      <c r="CC81" s="34" t="str">
        <f t="shared" si="14"/>
        <v/>
      </c>
      <c r="CD81" s="35" t="str">
        <f t="shared" si="15"/>
        <v/>
      </c>
      <c r="CE81" s="34" t="e">
        <f>IF(AND(#REF!="",#REF!="",#REF!="",#REF!=""),"",SUM(#REF!,#REF!,#REF!,#REF!,#REF!))</f>
        <v>#REF!</v>
      </c>
      <c r="CF81" s="35" t="str">
        <f t="shared" si="16"/>
        <v/>
      </c>
      <c r="CG81" s="34" t="str">
        <f t="shared" si="17"/>
        <v/>
      </c>
      <c r="CH81" s="35" t="str">
        <f t="shared" si="18"/>
        <v/>
      </c>
      <c r="CI81" s="34" t="str">
        <f t="shared" si="19"/>
        <v/>
      </c>
      <c r="CJ81" s="35" t="str">
        <f t="shared" si="20"/>
        <v/>
      </c>
      <c r="CK81" s="34" t="e">
        <f>IF(AND(#REF!="",#REF!="",#REF!="",#REF!=""),"",SUM(#REF!,#REF!,#REF!,#REF!,#REF!))</f>
        <v>#REF!</v>
      </c>
      <c r="CL81" s="35" t="str">
        <f t="shared" si="21"/>
        <v/>
      </c>
      <c r="CM81" s="32"/>
      <c r="CN81" s="32"/>
    </row>
    <row r="82" spans="1:92">
      <c r="A82" s="276">
        <v>76</v>
      </c>
      <c r="B82" s="277"/>
      <c r="C82" s="278"/>
      <c r="D82" s="279"/>
      <c r="E82" s="280"/>
      <c r="F82" s="281"/>
      <c r="G82" s="281"/>
      <c r="H82" s="282"/>
      <c r="I82" s="283"/>
      <c r="J82" s="284"/>
      <c r="K82" s="285"/>
      <c r="L82" s="11"/>
      <c r="M82" s="7"/>
      <c r="N82" s="7"/>
      <c r="O82" s="7"/>
      <c r="P82" s="39"/>
      <c r="Q82" s="43"/>
      <c r="R82" s="7"/>
      <c r="S82" s="16"/>
      <c r="T82" s="17"/>
      <c r="U82" s="17"/>
      <c r="V82" s="7"/>
      <c r="W82" s="45"/>
      <c r="X82" s="43"/>
      <c r="Y82" s="7"/>
      <c r="Z82" s="11"/>
      <c r="AA82" s="7"/>
      <c r="AB82" s="7"/>
      <c r="AC82" s="7"/>
      <c r="AD82" s="39"/>
      <c r="AE82" s="43"/>
      <c r="AF82" s="7"/>
      <c r="AG82" s="11"/>
      <c r="AH82" s="7"/>
      <c r="AI82" s="7"/>
      <c r="AJ82" s="7"/>
      <c r="AK82" s="39"/>
      <c r="AL82" s="43"/>
      <c r="AM82" s="7"/>
      <c r="AN82" s="11"/>
      <c r="AO82" s="7"/>
      <c r="AP82" s="7"/>
      <c r="AQ82" s="7"/>
      <c r="AR82" s="7"/>
      <c r="AS82" s="11"/>
      <c r="AT82" s="7"/>
      <c r="AU82" s="7"/>
      <c r="AV82" s="7"/>
      <c r="AW82" s="7"/>
      <c r="AX82" s="11"/>
      <c r="AY82" s="7"/>
      <c r="AZ82" s="7"/>
      <c r="BA82" s="7"/>
      <c r="BB82" s="7"/>
      <c r="BC82" s="7"/>
      <c r="BD82" s="7"/>
      <c r="BE82" s="7"/>
      <c r="BF82" s="7"/>
      <c r="BG82" s="11" t="s">
        <v>221</v>
      </c>
      <c r="BH82" s="79" t="s">
        <v>221</v>
      </c>
      <c r="BI82" s="1"/>
      <c r="BJ82" s="1"/>
      <c r="BK82" s="1"/>
      <c r="BL82" s="1"/>
      <c r="BM82" s="1"/>
      <c r="BY82" s="26"/>
      <c r="BZ82" s="34" t="str">
        <f t="shared" si="11"/>
        <v/>
      </c>
      <c r="CA82" s="35" t="str">
        <f t="shared" si="12"/>
        <v/>
      </c>
      <c r="CB82" s="35" t="str">
        <f t="shared" si="13"/>
        <v/>
      </c>
      <c r="CC82" s="34" t="str">
        <f t="shared" si="14"/>
        <v/>
      </c>
      <c r="CD82" s="35" t="str">
        <f t="shared" si="15"/>
        <v/>
      </c>
      <c r="CE82" s="34" t="e">
        <f>IF(AND(#REF!="",#REF!="",#REF!="",#REF!=""),"",SUM(#REF!,#REF!,#REF!,#REF!,#REF!))</f>
        <v>#REF!</v>
      </c>
      <c r="CF82" s="35" t="str">
        <f t="shared" si="16"/>
        <v/>
      </c>
      <c r="CG82" s="34" t="str">
        <f t="shared" si="17"/>
        <v/>
      </c>
      <c r="CH82" s="35" t="str">
        <f t="shared" si="18"/>
        <v/>
      </c>
      <c r="CI82" s="34" t="str">
        <f t="shared" si="19"/>
        <v/>
      </c>
      <c r="CJ82" s="35" t="str">
        <f t="shared" si="20"/>
        <v/>
      </c>
      <c r="CK82" s="34" t="e">
        <f>IF(AND(#REF!="",#REF!="",#REF!="",#REF!=""),"",SUM(#REF!,#REF!,#REF!,#REF!,#REF!))</f>
        <v>#REF!</v>
      </c>
      <c r="CL82" s="35" t="str">
        <f t="shared" si="21"/>
        <v/>
      </c>
      <c r="CM82" s="32"/>
      <c r="CN82" s="32"/>
    </row>
    <row r="83" spans="1:92">
      <c r="A83" s="276">
        <v>77</v>
      </c>
      <c r="B83" s="277"/>
      <c r="C83" s="278"/>
      <c r="D83" s="279"/>
      <c r="E83" s="280"/>
      <c r="F83" s="281"/>
      <c r="G83" s="281"/>
      <c r="H83" s="282"/>
      <c r="I83" s="283"/>
      <c r="J83" s="284"/>
      <c r="K83" s="285"/>
      <c r="L83" s="11"/>
      <c r="M83" s="7"/>
      <c r="N83" s="7"/>
      <c r="O83" s="7"/>
      <c r="P83" s="39"/>
      <c r="Q83" s="43"/>
      <c r="R83" s="7"/>
      <c r="S83" s="16"/>
      <c r="T83" s="17"/>
      <c r="U83" s="17"/>
      <c r="V83" s="7"/>
      <c r="W83" s="45"/>
      <c r="X83" s="43"/>
      <c r="Y83" s="7"/>
      <c r="Z83" s="11"/>
      <c r="AA83" s="7"/>
      <c r="AB83" s="7"/>
      <c r="AC83" s="7"/>
      <c r="AD83" s="39"/>
      <c r="AE83" s="43"/>
      <c r="AF83" s="7"/>
      <c r="AG83" s="11"/>
      <c r="AH83" s="7"/>
      <c r="AI83" s="7"/>
      <c r="AJ83" s="7"/>
      <c r="AK83" s="39"/>
      <c r="AL83" s="43"/>
      <c r="AM83" s="7"/>
      <c r="AN83" s="11"/>
      <c r="AO83" s="7"/>
      <c r="AP83" s="7"/>
      <c r="AQ83" s="7"/>
      <c r="AR83" s="7"/>
      <c r="AS83" s="11"/>
      <c r="AT83" s="7"/>
      <c r="AU83" s="7"/>
      <c r="AV83" s="7"/>
      <c r="AW83" s="7"/>
      <c r="AX83" s="11"/>
      <c r="AY83" s="7"/>
      <c r="AZ83" s="7"/>
      <c r="BA83" s="7"/>
      <c r="BB83" s="7"/>
      <c r="BC83" s="7"/>
      <c r="BD83" s="7"/>
      <c r="BE83" s="7"/>
      <c r="BF83" s="7"/>
      <c r="BG83" s="11" t="s">
        <v>221</v>
      </c>
      <c r="BH83" s="79" t="s">
        <v>221</v>
      </c>
      <c r="BI83" s="1"/>
      <c r="BJ83" s="1"/>
      <c r="BK83" s="1"/>
      <c r="BL83" s="1"/>
      <c r="BM83" s="1"/>
      <c r="BY83" s="26"/>
      <c r="BZ83" s="34" t="str">
        <f t="shared" si="11"/>
        <v/>
      </c>
      <c r="CA83" s="35" t="str">
        <f t="shared" si="12"/>
        <v/>
      </c>
      <c r="CB83" s="35" t="str">
        <f t="shared" si="13"/>
        <v/>
      </c>
      <c r="CC83" s="34" t="str">
        <f t="shared" si="14"/>
        <v/>
      </c>
      <c r="CD83" s="35" t="str">
        <f t="shared" si="15"/>
        <v/>
      </c>
      <c r="CE83" s="34" t="e">
        <f>IF(AND(#REF!="",#REF!="",#REF!="",#REF!=""),"",SUM(#REF!,#REF!,#REF!,#REF!,#REF!))</f>
        <v>#REF!</v>
      </c>
      <c r="CF83" s="35" t="str">
        <f t="shared" si="16"/>
        <v/>
      </c>
      <c r="CG83" s="34" t="str">
        <f t="shared" si="17"/>
        <v/>
      </c>
      <c r="CH83" s="35" t="str">
        <f t="shared" si="18"/>
        <v/>
      </c>
      <c r="CI83" s="34" t="str">
        <f t="shared" si="19"/>
        <v/>
      </c>
      <c r="CJ83" s="35" t="str">
        <f t="shared" si="20"/>
        <v/>
      </c>
      <c r="CK83" s="34" t="e">
        <f>IF(AND(#REF!="",#REF!="",#REF!="",#REF!=""),"",SUM(#REF!,#REF!,#REF!,#REF!,#REF!))</f>
        <v>#REF!</v>
      </c>
      <c r="CL83" s="35" t="str">
        <f t="shared" si="21"/>
        <v/>
      </c>
      <c r="CM83" s="32"/>
      <c r="CN83" s="32"/>
    </row>
    <row r="84" spans="1:92">
      <c r="A84" s="276">
        <v>78</v>
      </c>
      <c r="B84" s="277"/>
      <c r="C84" s="278"/>
      <c r="D84" s="279"/>
      <c r="E84" s="280"/>
      <c r="F84" s="281"/>
      <c r="G84" s="281"/>
      <c r="H84" s="282"/>
      <c r="I84" s="283"/>
      <c r="J84" s="284"/>
      <c r="K84" s="285"/>
      <c r="L84" s="11"/>
      <c r="M84" s="7"/>
      <c r="N84" s="7"/>
      <c r="O84" s="7"/>
      <c r="P84" s="39"/>
      <c r="Q84" s="43"/>
      <c r="R84" s="7"/>
      <c r="S84" s="16"/>
      <c r="T84" s="17"/>
      <c r="U84" s="17"/>
      <c r="V84" s="7"/>
      <c r="W84" s="45"/>
      <c r="X84" s="43"/>
      <c r="Y84" s="7"/>
      <c r="Z84" s="11"/>
      <c r="AA84" s="7"/>
      <c r="AB84" s="7"/>
      <c r="AC84" s="7"/>
      <c r="AD84" s="39"/>
      <c r="AE84" s="43"/>
      <c r="AF84" s="7"/>
      <c r="AG84" s="11"/>
      <c r="AH84" s="7"/>
      <c r="AI84" s="7"/>
      <c r="AJ84" s="7"/>
      <c r="AK84" s="39"/>
      <c r="AL84" s="43"/>
      <c r="AM84" s="7"/>
      <c r="AN84" s="11"/>
      <c r="AO84" s="7"/>
      <c r="AP84" s="7"/>
      <c r="AQ84" s="7"/>
      <c r="AR84" s="7"/>
      <c r="AS84" s="11"/>
      <c r="AT84" s="7"/>
      <c r="AU84" s="7"/>
      <c r="AV84" s="7"/>
      <c r="AW84" s="7"/>
      <c r="AX84" s="11"/>
      <c r="AY84" s="7"/>
      <c r="AZ84" s="7"/>
      <c r="BA84" s="7"/>
      <c r="BB84" s="7"/>
      <c r="BC84" s="7"/>
      <c r="BD84" s="7"/>
      <c r="BE84" s="7"/>
      <c r="BF84" s="7"/>
      <c r="BG84" s="11" t="s">
        <v>221</v>
      </c>
      <c r="BH84" s="79" t="s">
        <v>221</v>
      </c>
      <c r="BI84" s="1"/>
      <c r="BJ84" s="1"/>
      <c r="BK84" s="1"/>
      <c r="BL84" s="1"/>
      <c r="BM84" s="1"/>
      <c r="BY84" s="26"/>
      <c r="BZ84" s="34" t="str">
        <f t="shared" si="11"/>
        <v/>
      </c>
      <c r="CA84" s="35" t="str">
        <f t="shared" si="12"/>
        <v/>
      </c>
      <c r="CB84" s="35" t="str">
        <f t="shared" si="13"/>
        <v/>
      </c>
      <c r="CC84" s="34" t="str">
        <f t="shared" si="14"/>
        <v/>
      </c>
      <c r="CD84" s="35" t="str">
        <f t="shared" si="15"/>
        <v/>
      </c>
      <c r="CE84" s="34" t="e">
        <f>IF(AND(#REF!="",#REF!="",#REF!="",#REF!=""),"",SUM(#REF!,#REF!,#REF!,#REF!,#REF!))</f>
        <v>#REF!</v>
      </c>
      <c r="CF84" s="35" t="str">
        <f t="shared" si="16"/>
        <v/>
      </c>
      <c r="CG84" s="34" t="str">
        <f t="shared" si="17"/>
        <v/>
      </c>
      <c r="CH84" s="35" t="str">
        <f t="shared" si="18"/>
        <v/>
      </c>
      <c r="CI84" s="34" t="str">
        <f t="shared" si="19"/>
        <v/>
      </c>
      <c r="CJ84" s="35" t="str">
        <f t="shared" si="20"/>
        <v/>
      </c>
      <c r="CK84" s="34" t="e">
        <f>IF(AND(#REF!="",#REF!="",#REF!="",#REF!=""),"",SUM(#REF!,#REF!,#REF!,#REF!,#REF!))</f>
        <v>#REF!</v>
      </c>
      <c r="CL84" s="35" t="str">
        <f t="shared" si="21"/>
        <v/>
      </c>
      <c r="CM84" s="32"/>
      <c r="CN84" s="32"/>
    </row>
    <row r="85" spans="1:92">
      <c r="A85" s="276">
        <v>79</v>
      </c>
      <c r="B85" s="277"/>
      <c r="C85" s="278"/>
      <c r="D85" s="279"/>
      <c r="E85" s="280"/>
      <c r="F85" s="281"/>
      <c r="G85" s="281"/>
      <c r="H85" s="282"/>
      <c r="I85" s="283"/>
      <c r="J85" s="284"/>
      <c r="K85" s="285"/>
      <c r="L85" s="11"/>
      <c r="M85" s="7"/>
      <c r="N85" s="7"/>
      <c r="O85" s="7"/>
      <c r="P85" s="39"/>
      <c r="Q85" s="43"/>
      <c r="R85" s="7"/>
      <c r="S85" s="16"/>
      <c r="T85" s="17"/>
      <c r="U85" s="17"/>
      <c r="V85" s="7"/>
      <c r="W85" s="45"/>
      <c r="X85" s="43"/>
      <c r="Y85" s="7"/>
      <c r="Z85" s="11"/>
      <c r="AA85" s="7"/>
      <c r="AB85" s="7"/>
      <c r="AC85" s="7"/>
      <c r="AD85" s="39"/>
      <c r="AE85" s="43"/>
      <c r="AF85" s="7"/>
      <c r="AG85" s="11"/>
      <c r="AH85" s="7"/>
      <c r="AI85" s="7"/>
      <c r="AJ85" s="7"/>
      <c r="AK85" s="39"/>
      <c r="AL85" s="43"/>
      <c r="AM85" s="7"/>
      <c r="AN85" s="11"/>
      <c r="AO85" s="7"/>
      <c r="AP85" s="7"/>
      <c r="AQ85" s="7"/>
      <c r="AR85" s="7"/>
      <c r="AS85" s="11"/>
      <c r="AT85" s="7"/>
      <c r="AU85" s="7"/>
      <c r="AV85" s="7"/>
      <c r="AW85" s="7"/>
      <c r="AX85" s="11"/>
      <c r="AY85" s="7"/>
      <c r="AZ85" s="7"/>
      <c r="BA85" s="7"/>
      <c r="BB85" s="7"/>
      <c r="BC85" s="7"/>
      <c r="BD85" s="7"/>
      <c r="BE85" s="7"/>
      <c r="BF85" s="7"/>
      <c r="BG85" s="11" t="s">
        <v>221</v>
      </c>
      <c r="BH85" s="79" t="s">
        <v>221</v>
      </c>
      <c r="BI85" s="1"/>
      <c r="BJ85" s="1"/>
      <c r="BK85" s="1"/>
      <c r="BL85" s="1"/>
      <c r="BM85" s="1"/>
      <c r="BY85" s="26"/>
      <c r="BZ85" s="34" t="str">
        <f t="shared" si="11"/>
        <v/>
      </c>
      <c r="CA85" s="35" t="str">
        <f t="shared" si="12"/>
        <v/>
      </c>
      <c r="CB85" s="35" t="str">
        <f t="shared" si="13"/>
        <v/>
      </c>
      <c r="CC85" s="34" t="str">
        <f t="shared" si="14"/>
        <v/>
      </c>
      <c r="CD85" s="35" t="str">
        <f t="shared" si="15"/>
        <v/>
      </c>
      <c r="CE85" s="34" t="e">
        <f>IF(AND(#REF!="",#REF!="",#REF!="",#REF!=""),"",SUM(#REF!,#REF!,#REF!,#REF!,#REF!))</f>
        <v>#REF!</v>
      </c>
      <c r="CF85" s="35" t="str">
        <f t="shared" si="16"/>
        <v/>
      </c>
      <c r="CG85" s="34" t="str">
        <f t="shared" si="17"/>
        <v/>
      </c>
      <c r="CH85" s="35" t="str">
        <f t="shared" si="18"/>
        <v/>
      </c>
      <c r="CI85" s="34" t="str">
        <f t="shared" si="19"/>
        <v/>
      </c>
      <c r="CJ85" s="35" t="str">
        <f t="shared" si="20"/>
        <v/>
      </c>
      <c r="CK85" s="34" t="e">
        <f>IF(AND(#REF!="",#REF!="",#REF!="",#REF!=""),"",SUM(#REF!,#REF!,#REF!,#REF!,#REF!))</f>
        <v>#REF!</v>
      </c>
      <c r="CL85" s="35" t="str">
        <f t="shared" si="21"/>
        <v/>
      </c>
      <c r="CM85" s="32"/>
      <c r="CN85" s="32"/>
    </row>
    <row r="86" spans="1:92">
      <c r="A86" s="276">
        <v>80</v>
      </c>
      <c r="B86" s="277"/>
      <c r="C86" s="278"/>
      <c r="D86" s="279"/>
      <c r="E86" s="280"/>
      <c r="F86" s="281"/>
      <c r="G86" s="281"/>
      <c r="H86" s="282"/>
      <c r="I86" s="283"/>
      <c r="J86" s="284"/>
      <c r="K86" s="285"/>
      <c r="L86" s="11"/>
      <c r="M86" s="7"/>
      <c r="N86" s="7"/>
      <c r="O86" s="7"/>
      <c r="P86" s="39"/>
      <c r="Q86" s="43"/>
      <c r="R86" s="7"/>
      <c r="S86" s="16"/>
      <c r="T86" s="17"/>
      <c r="U86" s="17"/>
      <c r="V86" s="7"/>
      <c r="W86" s="45"/>
      <c r="X86" s="43"/>
      <c r="Y86" s="7"/>
      <c r="Z86" s="11"/>
      <c r="AA86" s="7"/>
      <c r="AB86" s="7"/>
      <c r="AC86" s="7"/>
      <c r="AD86" s="39"/>
      <c r="AE86" s="43"/>
      <c r="AF86" s="7"/>
      <c r="AG86" s="11"/>
      <c r="AH86" s="7"/>
      <c r="AI86" s="7"/>
      <c r="AJ86" s="7"/>
      <c r="AK86" s="39"/>
      <c r="AL86" s="43"/>
      <c r="AM86" s="7"/>
      <c r="AN86" s="11"/>
      <c r="AO86" s="7"/>
      <c r="AP86" s="7"/>
      <c r="AQ86" s="7"/>
      <c r="AR86" s="7"/>
      <c r="AS86" s="11"/>
      <c r="AT86" s="7"/>
      <c r="AU86" s="7"/>
      <c r="AV86" s="7"/>
      <c r="AW86" s="7"/>
      <c r="AX86" s="11"/>
      <c r="AY86" s="7"/>
      <c r="AZ86" s="7"/>
      <c r="BA86" s="7"/>
      <c r="BB86" s="7"/>
      <c r="BC86" s="7"/>
      <c r="BD86" s="7"/>
      <c r="BE86" s="7"/>
      <c r="BF86" s="7"/>
      <c r="BG86" s="11" t="s">
        <v>221</v>
      </c>
      <c r="BH86" s="79" t="s">
        <v>221</v>
      </c>
      <c r="BI86" s="1"/>
      <c r="BJ86" s="1"/>
      <c r="BK86" s="1"/>
      <c r="BL86" s="1"/>
      <c r="BM86" s="1"/>
      <c r="BY86" s="26"/>
      <c r="BZ86" s="34" t="str">
        <f t="shared" si="11"/>
        <v/>
      </c>
      <c r="CA86" s="35" t="str">
        <f t="shared" si="12"/>
        <v/>
      </c>
      <c r="CB86" s="35" t="str">
        <f t="shared" si="13"/>
        <v/>
      </c>
      <c r="CC86" s="34" t="str">
        <f t="shared" si="14"/>
        <v/>
      </c>
      <c r="CD86" s="35" t="str">
        <f t="shared" si="15"/>
        <v/>
      </c>
      <c r="CE86" s="34" t="e">
        <f>IF(AND(#REF!="",#REF!="",#REF!="",#REF!=""),"",SUM(#REF!,#REF!,#REF!,#REF!,#REF!))</f>
        <v>#REF!</v>
      </c>
      <c r="CF86" s="35" t="str">
        <f t="shared" si="16"/>
        <v/>
      </c>
      <c r="CG86" s="34" t="str">
        <f t="shared" si="17"/>
        <v/>
      </c>
      <c r="CH86" s="35" t="str">
        <f t="shared" si="18"/>
        <v/>
      </c>
      <c r="CI86" s="34" t="str">
        <f t="shared" si="19"/>
        <v/>
      </c>
      <c r="CJ86" s="35" t="str">
        <f t="shared" si="20"/>
        <v/>
      </c>
      <c r="CK86" s="34" t="e">
        <f>IF(AND(#REF!="",#REF!="",#REF!="",#REF!=""),"",SUM(#REF!,#REF!,#REF!,#REF!,#REF!))</f>
        <v>#REF!</v>
      </c>
      <c r="CL86" s="35" t="str">
        <f t="shared" si="21"/>
        <v/>
      </c>
      <c r="CM86" s="32"/>
      <c r="CN86" s="32"/>
    </row>
    <row r="87" spans="1:92">
      <c r="A87" s="276">
        <v>81</v>
      </c>
      <c r="B87" s="277"/>
      <c r="C87" s="278"/>
      <c r="D87" s="279"/>
      <c r="E87" s="280"/>
      <c r="F87" s="281"/>
      <c r="G87" s="281"/>
      <c r="H87" s="282"/>
      <c r="I87" s="283"/>
      <c r="J87" s="284"/>
      <c r="K87" s="285"/>
      <c r="L87" s="11"/>
      <c r="M87" s="7"/>
      <c r="N87" s="7"/>
      <c r="O87" s="7"/>
      <c r="P87" s="39"/>
      <c r="Q87" s="43"/>
      <c r="R87" s="7"/>
      <c r="S87" s="16"/>
      <c r="T87" s="17"/>
      <c r="U87" s="17"/>
      <c r="V87" s="7"/>
      <c r="W87" s="45"/>
      <c r="X87" s="43"/>
      <c r="Y87" s="7"/>
      <c r="Z87" s="11"/>
      <c r="AA87" s="7"/>
      <c r="AB87" s="7"/>
      <c r="AC87" s="7"/>
      <c r="AD87" s="39"/>
      <c r="AE87" s="43"/>
      <c r="AF87" s="7"/>
      <c r="AG87" s="11"/>
      <c r="AH87" s="7"/>
      <c r="AI87" s="7"/>
      <c r="AJ87" s="7"/>
      <c r="AK87" s="39"/>
      <c r="AL87" s="43"/>
      <c r="AM87" s="7"/>
      <c r="AN87" s="11"/>
      <c r="AO87" s="7"/>
      <c r="AP87" s="7"/>
      <c r="AQ87" s="7"/>
      <c r="AR87" s="7"/>
      <c r="AS87" s="11"/>
      <c r="AT87" s="7"/>
      <c r="AU87" s="7"/>
      <c r="AV87" s="7"/>
      <c r="AW87" s="7"/>
      <c r="AX87" s="11"/>
      <c r="AY87" s="7"/>
      <c r="AZ87" s="7"/>
      <c r="BA87" s="7"/>
      <c r="BB87" s="7"/>
      <c r="BC87" s="7"/>
      <c r="BD87" s="7"/>
      <c r="BE87" s="7"/>
      <c r="BF87" s="7"/>
      <c r="BG87" s="11" t="s">
        <v>221</v>
      </c>
      <c r="BH87" s="79" t="s">
        <v>221</v>
      </c>
      <c r="BI87" s="1"/>
      <c r="BJ87" s="1"/>
      <c r="BK87" s="1"/>
      <c r="BL87" s="1"/>
      <c r="BM87" s="1"/>
      <c r="BY87" s="26"/>
      <c r="BZ87" s="34" t="str">
        <f t="shared" si="11"/>
        <v/>
      </c>
      <c r="CA87" s="35" t="str">
        <f t="shared" si="12"/>
        <v/>
      </c>
      <c r="CB87" s="35" t="str">
        <f t="shared" si="13"/>
        <v/>
      </c>
      <c r="CC87" s="34" t="str">
        <f t="shared" si="14"/>
        <v/>
      </c>
      <c r="CD87" s="35" t="str">
        <f t="shared" si="15"/>
        <v/>
      </c>
      <c r="CE87" s="34" t="e">
        <f>IF(AND(#REF!="",#REF!="",#REF!="",#REF!=""),"",SUM(#REF!,#REF!,#REF!,#REF!,#REF!))</f>
        <v>#REF!</v>
      </c>
      <c r="CF87" s="35" t="str">
        <f t="shared" si="16"/>
        <v/>
      </c>
      <c r="CG87" s="34" t="str">
        <f t="shared" si="17"/>
        <v/>
      </c>
      <c r="CH87" s="35" t="str">
        <f t="shared" si="18"/>
        <v/>
      </c>
      <c r="CI87" s="34" t="str">
        <f t="shared" si="19"/>
        <v/>
      </c>
      <c r="CJ87" s="35" t="str">
        <f t="shared" si="20"/>
        <v/>
      </c>
      <c r="CK87" s="34" t="e">
        <f>IF(AND(#REF!="",#REF!="",#REF!="",#REF!=""),"",SUM(#REF!,#REF!,#REF!,#REF!,#REF!))</f>
        <v>#REF!</v>
      </c>
      <c r="CL87" s="35" t="str">
        <f t="shared" si="21"/>
        <v/>
      </c>
      <c r="CM87" s="32"/>
      <c r="CN87" s="32"/>
    </row>
    <row r="88" spans="1:92">
      <c r="A88" s="276">
        <v>82</v>
      </c>
      <c r="B88" s="277"/>
      <c r="C88" s="278"/>
      <c r="D88" s="279"/>
      <c r="E88" s="280"/>
      <c r="F88" s="281"/>
      <c r="G88" s="281"/>
      <c r="H88" s="282"/>
      <c r="I88" s="283"/>
      <c r="J88" s="284"/>
      <c r="K88" s="285"/>
      <c r="L88" s="11"/>
      <c r="M88" s="7"/>
      <c r="N88" s="7"/>
      <c r="O88" s="7"/>
      <c r="P88" s="39"/>
      <c r="Q88" s="43"/>
      <c r="R88" s="7"/>
      <c r="S88" s="16"/>
      <c r="T88" s="17"/>
      <c r="U88" s="17"/>
      <c r="V88" s="7"/>
      <c r="W88" s="45"/>
      <c r="X88" s="43"/>
      <c r="Y88" s="7"/>
      <c r="Z88" s="11"/>
      <c r="AA88" s="7"/>
      <c r="AB88" s="7"/>
      <c r="AC88" s="7"/>
      <c r="AD88" s="39"/>
      <c r="AE88" s="43"/>
      <c r="AF88" s="7"/>
      <c r="AG88" s="11"/>
      <c r="AH88" s="7"/>
      <c r="AI88" s="7"/>
      <c r="AJ88" s="7"/>
      <c r="AK88" s="39"/>
      <c r="AL88" s="43"/>
      <c r="AM88" s="7"/>
      <c r="AN88" s="11"/>
      <c r="AO88" s="7"/>
      <c r="AP88" s="7"/>
      <c r="AQ88" s="7"/>
      <c r="AR88" s="7"/>
      <c r="AS88" s="11"/>
      <c r="AT88" s="7"/>
      <c r="AU88" s="7"/>
      <c r="AV88" s="7"/>
      <c r="AW88" s="7"/>
      <c r="AX88" s="11"/>
      <c r="AY88" s="7"/>
      <c r="AZ88" s="7"/>
      <c r="BA88" s="7"/>
      <c r="BB88" s="7"/>
      <c r="BC88" s="7"/>
      <c r="BD88" s="7"/>
      <c r="BE88" s="7"/>
      <c r="BF88" s="7"/>
      <c r="BG88" s="11" t="s">
        <v>221</v>
      </c>
      <c r="BH88" s="79" t="s">
        <v>221</v>
      </c>
      <c r="BI88" s="1"/>
      <c r="BJ88" s="1"/>
      <c r="BK88" s="1"/>
      <c r="BL88" s="1"/>
      <c r="BM88" s="1"/>
      <c r="BY88" s="26"/>
      <c r="BZ88" s="34" t="str">
        <f t="shared" si="11"/>
        <v/>
      </c>
      <c r="CA88" s="35" t="str">
        <f t="shared" si="12"/>
        <v/>
      </c>
      <c r="CB88" s="35" t="str">
        <f t="shared" si="13"/>
        <v/>
      </c>
      <c r="CC88" s="34" t="str">
        <f t="shared" si="14"/>
        <v/>
      </c>
      <c r="CD88" s="35" t="str">
        <f t="shared" si="15"/>
        <v/>
      </c>
      <c r="CE88" s="34" t="e">
        <f>IF(AND(#REF!="",#REF!="",#REF!="",#REF!=""),"",SUM(#REF!,#REF!,#REF!,#REF!,#REF!))</f>
        <v>#REF!</v>
      </c>
      <c r="CF88" s="35" t="str">
        <f t="shared" si="16"/>
        <v/>
      </c>
      <c r="CG88" s="34" t="str">
        <f t="shared" si="17"/>
        <v/>
      </c>
      <c r="CH88" s="35" t="str">
        <f t="shared" si="18"/>
        <v/>
      </c>
      <c r="CI88" s="34" t="str">
        <f t="shared" si="19"/>
        <v/>
      </c>
      <c r="CJ88" s="35" t="str">
        <f t="shared" si="20"/>
        <v/>
      </c>
      <c r="CK88" s="34" t="e">
        <f>IF(AND(#REF!="",#REF!="",#REF!="",#REF!=""),"",SUM(#REF!,#REF!,#REF!,#REF!,#REF!))</f>
        <v>#REF!</v>
      </c>
      <c r="CL88" s="35" t="str">
        <f t="shared" si="21"/>
        <v/>
      </c>
      <c r="CM88" s="32"/>
      <c r="CN88" s="32"/>
    </row>
    <row r="89" spans="1:92">
      <c r="A89" s="276">
        <v>83</v>
      </c>
      <c r="B89" s="277"/>
      <c r="C89" s="278"/>
      <c r="D89" s="279"/>
      <c r="E89" s="280"/>
      <c r="F89" s="281"/>
      <c r="G89" s="281"/>
      <c r="H89" s="282"/>
      <c r="I89" s="283"/>
      <c r="J89" s="284"/>
      <c r="K89" s="285"/>
      <c r="L89" s="11"/>
      <c r="M89" s="7"/>
      <c r="N89" s="7"/>
      <c r="O89" s="7"/>
      <c r="P89" s="39"/>
      <c r="Q89" s="43"/>
      <c r="R89" s="7"/>
      <c r="S89" s="16"/>
      <c r="T89" s="17"/>
      <c r="U89" s="17"/>
      <c r="V89" s="7"/>
      <c r="W89" s="45"/>
      <c r="X89" s="43"/>
      <c r="Y89" s="7"/>
      <c r="Z89" s="11"/>
      <c r="AA89" s="7"/>
      <c r="AB89" s="7"/>
      <c r="AC89" s="7"/>
      <c r="AD89" s="39"/>
      <c r="AE89" s="43"/>
      <c r="AF89" s="7"/>
      <c r="AG89" s="11"/>
      <c r="AH89" s="7"/>
      <c r="AI89" s="7"/>
      <c r="AJ89" s="7"/>
      <c r="AK89" s="39"/>
      <c r="AL89" s="43"/>
      <c r="AM89" s="7"/>
      <c r="AN89" s="11"/>
      <c r="AO89" s="7"/>
      <c r="AP89" s="7"/>
      <c r="AQ89" s="7"/>
      <c r="AR89" s="7"/>
      <c r="AS89" s="11"/>
      <c r="AT89" s="7"/>
      <c r="AU89" s="7"/>
      <c r="AV89" s="7"/>
      <c r="AW89" s="7"/>
      <c r="AX89" s="11"/>
      <c r="AY89" s="7"/>
      <c r="AZ89" s="7"/>
      <c r="BA89" s="7"/>
      <c r="BB89" s="7"/>
      <c r="BC89" s="7"/>
      <c r="BD89" s="7"/>
      <c r="BE89" s="7"/>
      <c r="BF89" s="7"/>
      <c r="BG89" s="11" t="s">
        <v>221</v>
      </c>
      <c r="BH89" s="79" t="s">
        <v>221</v>
      </c>
      <c r="BI89" s="1"/>
      <c r="BJ89" s="1"/>
      <c r="BK89" s="1"/>
      <c r="BL89" s="1"/>
      <c r="BM89" s="1"/>
      <c r="BY89" s="26"/>
      <c r="BZ89" s="34" t="str">
        <f t="shared" si="11"/>
        <v/>
      </c>
      <c r="CA89" s="35" t="str">
        <f t="shared" si="12"/>
        <v/>
      </c>
      <c r="CB89" s="35" t="str">
        <f t="shared" si="13"/>
        <v/>
      </c>
      <c r="CC89" s="34" t="str">
        <f t="shared" si="14"/>
        <v/>
      </c>
      <c r="CD89" s="35" t="str">
        <f t="shared" si="15"/>
        <v/>
      </c>
      <c r="CE89" s="34" t="e">
        <f>IF(AND(#REF!="",#REF!="",#REF!="",#REF!=""),"",SUM(#REF!,#REF!,#REF!,#REF!,#REF!))</f>
        <v>#REF!</v>
      </c>
      <c r="CF89" s="35" t="str">
        <f t="shared" si="16"/>
        <v/>
      </c>
      <c r="CG89" s="34" t="str">
        <f t="shared" si="17"/>
        <v/>
      </c>
      <c r="CH89" s="35" t="str">
        <f t="shared" si="18"/>
        <v/>
      </c>
      <c r="CI89" s="34" t="str">
        <f t="shared" si="19"/>
        <v/>
      </c>
      <c r="CJ89" s="35" t="str">
        <f t="shared" si="20"/>
        <v/>
      </c>
      <c r="CK89" s="34" t="e">
        <f>IF(AND(#REF!="",#REF!="",#REF!="",#REF!=""),"",SUM(#REF!,#REF!,#REF!,#REF!,#REF!))</f>
        <v>#REF!</v>
      </c>
      <c r="CL89" s="35" t="str">
        <f t="shared" si="21"/>
        <v/>
      </c>
      <c r="CM89" s="32"/>
      <c r="CN89" s="32"/>
    </row>
    <row r="90" spans="1:92">
      <c r="A90" s="276">
        <v>84</v>
      </c>
      <c r="B90" s="277"/>
      <c r="C90" s="278"/>
      <c r="D90" s="279"/>
      <c r="E90" s="280"/>
      <c r="F90" s="281"/>
      <c r="G90" s="281"/>
      <c r="H90" s="282"/>
      <c r="I90" s="283"/>
      <c r="J90" s="284"/>
      <c r="K90" s="285"/>
      <c r="L90" s="11"/>
      <c r="M90" s="7"/>
      <c r="N90" s="7"/>
      <c r="O90" s="7"/>
      <c r="P90" s="39"/>
      <c r="Q90" s="43"/>
      <c r="R90" s="7"/>
      <c r="S90" s="16"/>
      <c r="T90" s="17"/>
      <c r="U90" s="17"/>
      <c r="V90" s="7"/>
      <c r="W90" s="45"/>
      <c r="X90" s="43"/>
      <c r="Y90" s="7"/>
      <c r="Z90" s="11"/>
      <c r="AA90" s="7"/>
      <c r="AB90" s="7"/>
      <c r="AC90" s="7"/>
      <c r="AD90" s="39"/>
      <c r="AE90" s="43"/>
      <c r="AF90" s="7"/>
      <c r="AG90" s="11"/>
      <c r="AH90" s="7"/>
      <c r="AI90" s="7"/>
      <c r="AJ90" s="7"/>
      <c r="AK90" s="39"/>
      <c r="AL90" s="43"/>
      <c r="AM90" s="7"/>
      <c r="AN90" s="11"/>
      <c r="AO90" s="7"/>
      <c r="AP90" s="7"/>
      <c r="AQ90" s="7"/>
      <c r="AR90" s="7"/>
      <c r="AS90" s="11"/>
      <c r="AT90" s="7"/>
      <c r="AU90" s="7"/>
      <c r="AV90" s="7"/>
      <c r="AW90" s="7"/>
      <c r="AX90" s="11"/>
      <c r="AY90" s="7"/>
      <c r="AZ90" s="7"/>
      <c r="BA90" s="7"/>
      <c r="BB90" s="7"/>
      <c r="BC90" s="7"/>
      <c r="BD90" s="7"/>
      <c r="BE90" s="7"/>
      <c r="BF90" s="7"/>
      <c r="BG90" s="11" t="s">
        <v>221</v>
      </c>
      <c r="BH90" s="79" t="s">
        <v>221</v>
      </c>
      <c r="BI90" s="1"/>
      <c r="BJ90" s="1"/>
      <c r="BK90" s="1"/>
      <c r="BL90" s="1"/>
      <c r="BM90" s="1"/>
      <c r="BY90" s="26"/>
      <c r="BZ90" s="34" t="str">
        <f t="shared" si="11"/>
        <v/>
      </c>
      <c r="CA90" s="35" t="str">
        <f t="shared" si="12"/>
        <v/>
      </c>
      <c r="CB90" s="35" t="str">
        <f t="shared" si="13"/>
        <v/>
      </c>
      <c r="CC90" s="34" t="str">
        <f t="shared" si="14"/>
        <v/>
      </c>
      <c r="CD90" s="35" t="str">
        <f t="shared" si="15"/>
        <v/>
      </c>
      <c r="CE90" s="34" t="e">
        <f>IF(AND(#REF!="",#REF!="",#REF!="",#REF!=""),"",SUM(#REF!,#REF!,#REF!,#REF!,#REF!))</f>
        <v>#REF!</v>
      </c>
      <c r="CF90" s="35" t="str">
        <f t="shared" si="16"/>
        <v/>
      </c>
      <c r="CG90" s="34" t="str">
        <f t="shared" si="17"/>
        <v/>
      </c>
      <c r="CH90" s="35" t="str">
        <f t="shared" si="18"/>
        <v/>
      </c>
      <c r="CI90" s="34" t="str">
        <f t="shared" si="19"/>
        <v/>
      </c>
      <c r="CJ90" s="35" t="str">
        <f t="shared" si="20"/>
        <v/>
      </c>
      <c r="CK90" s="34" t="e">
        <f>IF(AND(#REF!="",#REF!="",#REF!="",#REF!=""),"",SUM(#REF!,#REF!,#REF!,#REF!,#REF!))</f>
        <v>#REF!</v>
      </c>
      <c r="CL90" s="35" t="str">
        <f t="shared" si="21"/>
        <v/>
      </c>
      <c r="CM90" s="32"/>
      <c r="CN90" s="32"/>
    </row>
    <row r="91" spans="1:92">
      <c r="A91" s="276">
        <v>85</v>
      </c>
      <c r="B91" s="277"/>
      <c r="C91" s="278"/>
      <c r="D91" s="279"/>
      <c r="E91" s="280"/>
      <c r="F91" s="281"/>
      <c r="G91" s="281"/>
      <c r="H91" s="282"/>
      <c r="I91" s="283"/>
      <c r="J91" s="284"/>
      <c r="K91" s="285"/>
      <c r="L91" s="11"/>
      <c r="M91" s="7"/>
      <c r="N91" s="7"/>
      <c r="O91" s="7"/>
      <c r="P91" s="39"/>
      <c r="Q91" s="43"/>
      <c r="R91" s="7"/>
      <c r="S91" s="16"/>
      <c r="T91" s="17"/>
      <c r="U91" s="17"/>
      <c r="V91" s="7"/>
      <c r="W91" s="45"/>
      <c r="X91" s="43"/>
      <c r="Y91" s="7"/>
      <c r="Z91" s="11"/>
      <c r="AA91" s="7"/>
      <c r="AB91" s="7"/>
      <c r="AC91" s="7"/>
      <c r="AD91" s="39"/>
      <c r="AE91" s="43"/>
      <c r="AF91" s="7"/>
      <c r="AG91" s="11"/>
      <c r="AH91" s="7"/>
      <c r="AI91" s="7"/>
      <c r="AJ91" s="7"/>
      <c r="AK91" s="39"/>
      <c r="AL91" s="43"/>
      <c r="AM91" s="7"/>
      <c r="AN91" s="11"/>
      <c r="AO91" s="7"/>
      <c r="AP91" s="7"/>
      <c r="AQ91" s="7"/>
      <c r="AR91" s="7"/>
      <c r="AS91" s="11"/>
      <c r="AT91" s="7"/>
      <c r="AU91" s="7"/>
      <c r="AV91" s="7"/>
      <c r="AW91" s="7"/>
      <c r="AX91" s="11"/>
      <c r="AY91" s="7"/>
      <c r="AZ91" s="7"/>
      <c r="BA91" s="7"/>
      <c r="BB91" s="7"/>
      <c r="BC91" s="7"/>
      <c r="BD91" s="7"/>
      <c r="BE91" s="7"/>
      <c r="BF91" s="7"/>
      <c r="BG91" s="11" t="s">
        <v>221</v>
      </c>
      <c r="BH91" s="79" t="s">
        <v>221</v>
      </c>
      <c r="BI91" s="1"/>
      <c r="BJ91" s="1"/>
      <c r="BK91" s="1"/>
      <c r="BL91" s="1"/>
      <c r="BM91" s="1"/>
      <c r="BY91" s="26"/>
      <c r="BZ91" s="34" t="str">
        <f t="shared" si="11"/>
        <v/>
      </c>
      <c r="CA91" s="35" t="str">
        <f t="shared" si="12"/>
        <v/>
      </c>
      <c r="CB91" s="35" t="str">
        <f t="shared" si="13"/>
        <v/>
      </c>
      <c r="CC91" s="34" t="str">
        <f t="shared" si="14"/>
        <v/>
      </c>
      <c r="CD91" s="35" t="str">
        <f t="shared" si="15"/>
        <v/>
      </c>
      <c r="CE91" s="34" t="e">
        <f>IF(AND(#REF!="",#REF!="",#REF!="",#REF!=""),"",SUM(#REF!,#REF!,#REF!,#REF!,#REF!))</f>
        <v>#REF!</v>
      </c>
      <c r="CF91" s="35" t="str">
        <f t="shared" si="16"/>
        <v/>
      </c>
      <c r="CG91" s="34" t="str">
        <f t="shared" si="17"/>
        <v/>
      </c>
      <c r="CH91" s="35" t="str">
        <f t="shared" si="18"/>
        <v/>
      </c>
      <c r="CI91" s="34" t="str">
        <f t="shared" si="19"/>
        <v/>
      </c>
      <c r="CJ91" s="35" t="str">
        <f t="shared" si="20"/>
        <v/>
      </c>
      <c r="CK91" s="34" t="e">
        <f>IF(AND(#REF!="",#REF!="",#REF!="",#REF!=""),"",SUM(#REF!,#REF!,#REF!,#REF!,#REF!))</f>
        <v>#REF!</v>
      </c>
      <c r="CL91" s="35" t="str">
        <f t="shared" si="21"/>
        <v/>
      </c>
      <c r="CM91" s="32"/>
      <c r="CN91" s="32"/>
    </row>
    <row r="92" spans="1:92">
      <c r="A92" s="276">
        <v>86</v>
      </c>
      <c r="B92" s="277"/>
      <c r="C92" s="278"/>
      <c r="D92" s="279"/>
      <c r="E92" s="280"/>
      <c r="F92" s="281"/>
      <c r="G92" s="281"/>
      <c r="H92" s="282"/>
      <c r="I92" s="283"/>
      <c r="J92" s="284"/>
      <c r="K92" s="285"/>
      <c r="L92" s="11"/>
      <c r="M92" s="7"/>
      <c r="N92" s="7"/>
      <c r="O92" s="7"/>
      <c r="P92" s="39"/>
      <c r="Q92" s="43"/>
      <c r="R92" s="7"/>
      <c r="S92" s="16"/>
      <c r="T92" s="17"/>
      <c r="U92" s="17"/>
      <c r="V92" s="7"/>
      <c r="W92" s="45"/>
      <c r="X92" s="43"/>
      <c r="Y92" s="7"/>
      <c r="Z92" s="11"/>
      <c r="AA92" s="7"/>
      <c r="AB92" s="7"/>
      <c r="AC92" s="7"/>
      <c r="AD92" s="39"/>
      <c r="AE92" s="43"/>
      <c r="AF92" s="7"/>
      <c r="AG92" s="11"/>
      <c r="AH92" s="7"/>
      <c r="AI92" s="7"/>
      <c r="AJ92" s="7"/>
      <c r="AK92" s="39"/>
      <c r="AL92" s="43"/>
      <c r="AM92" s="7"/>
      <c r="AN92" s="11"/>
      <c r="AO92" s="7"/>
      <c r="AP92" s="7"/>
      <c r="AQ92" s="7"/>
      <c r="AR92" s="7"/>
      <c r="AS92" s="11"/>
      <c r="AT92" s="7"/>
      <c r="AU92" s="7"/>
      <c r="AV92" s="7"/>
      <c r="AW92" s="7"/>
      <c r="AX92" s="11"/>
      <c r="AY92" s="7"/>
      <c r="AZ92" s="7"/>
      <c r="BA92" s="7"/>
      <c r="BB92" s="7"/>
      <c r="BC92" s="7"/>
      <c r="BD92" s="7"/>
      <c r="BE92" s="7"/>
      <c r="BF92" s="7"/>
      <c r="BG92" s="11" t="s">
        <v>221</v>
      </c>
      <c r="BH92" s="79" t="s">
        <v>221</v>
      </c>
      <c r="BI92" s="1"/>
      <c r="BJ92" s="1"/>
      <c r="BK92" s="1"/>
      <c r="BL92" s="1"/>
      <c r="BM92" s="1"/>
      <c r="BY92" s="26"/>
      <c r="BZ92" s="34" t="str">
        <f t="shared" si="11"/>
        <v/>
      </c>
      <c r="CA92" s="35" t="str">
        <f t="shared" si="12"/>
        <v/>
      </c>
      <c r="CB92" s="35" t="str">
        <f t="shared" si="13"/>
        <v/>
      </c>
      <c r="CC92" s="34" t="str">
        <f t="shared" si="14"/>
        <v/>
      </c>
      <c r="CD92" s="35" t="str">
        <f t="shared" si="15"/>
        <v/>
      </c>
      <c r="CE92" s="34" t="e">
        <f>IF(AND(#REF!="",#REF!="",#REF!="",#REF!=""),"",SUM(#REF!,#REF!,#REF!,#REF!,#REF!))</f>
        <v>#REF!</v>
      </c>
      <c r="CF92" s="35" t="str">
        <f t="shared" si="16"/>
        <v/>
      </c>
      <c r="CG92" s="34" t="str">
        <f t="shared" si="17"/>
        <v/>
      </c>
      <c r="CH92" s="35" t="str">
        <f t="shared" si="18"/>
        <v/>
      </c>
      <c r="CI92" s="34" t="str">
        <f t="shared" si="19"/>
        <v/>
      </c>
      <c r="CJ92" s="35" t="str">
        <f t="shared" si="20"/>
        <v/>
      </c>
      <c r="CK92" s="34" t="e">
        <f>IF(AND(#REF!="",#REF!="",#REF!="",#REF!=""),"",SUM(#REF!,#REF!,#REF!,#REF!,#REF!))</f>
        <v>#REF!</v>
      </c>
      <c r="CL92" s="35" t="str">
        <f t="shared" si="21"/>
        <v/>
      </c>
      <c r="CM92" s="32"/>
      <c r="CN92" s="32"/>
    </row>
    <row r="93" spans="1:92">
      <c r="A93" s="276">
        <v>87</v>
      </c>
      <c r="B93" s="277"/>
      <c r="C93" s="278"/>
      <c r="D93" s="279"/>
      <c r="E93" s="280"/>
      <c r="F93" s="281"/>
      <c r="G93" s="281"/>
      <c r="H93" s="282"/>
      <c r="I93" s="283"/>
      <c r="J93" s="284"/>
      <c r="K93" s="285"/>
      <c r="L93" s="11"/>
      <c r="M93" s="7"/>
      <c r="N93" s="7"/>
      <c r="O93" s="7"/>
      <c r="P93" s="39"/>
      <c r="Q93" s="43"/>
      <c r="R93" s="7"/>
      <c r="S93" s="16"/>
      <c r="T93" s="17"/>
      <c r="U93" s="17"/>
      <c r="V93" s="7"/>
      <c r="W93" s="45"/>
      <c r="X93" s="43"/>
      <c r="Y93" s="7"/>
      <c r="Z93" s="11"/>
      <c r="AA93" s="7"/>
      <c r="AB93" s="7"/>
      <c r="AC93" s="7"/>
      <c r="AD93" s="39"/>
      <c r="AE93" s="43"/>
      <c r="AF93" s="7"/>
      <c r="AG93" s="11"/>
      <c r="AH93" s="7"/>
      <c r="AI93" s="7"/>
      <c r="AJ93" s="7"/>
      <c r="AK93" s="39"/>
      <c r="AL93" s="43"/>
      <c r="AM93" s="7"/>
      <c r="AN93" s="11"/>
      <c r="AO93" s="7"/>
      <c r="AP93" s="7"/>
      <c r="AQ93" s="7"/>
      <c r="AR93" s="7"/>
      <c r="AS93" s="11"/>
      <c r="AT93" s="7"/>
      <c r="AU93" s="7"/>
      <c r="AV93" s="7"/>
      <c r="AW93" s="7"/>
      <c r="AX93" s="11"/>
      <c r="AY93" s="7"/>
      <c r="AZ93" s="7"/>
      <c r="BA93" s="7"/>
      <c r="BB93" s="7"/>
      <c r="BC93" s="7"/>
      <c r="BD93" s="7"/>
      <c r="BE93" s="7"/>
      <c r="BF93" s="7"/>
      <c r="BG93" s="11" t="s">
        <v>221</v>
      </c>
      <c r="BH93" s="79" t="s">
        <v>221</v>
      </c>
      <c r="BI93" s="1"/>
      <c r="BJ93" s="1"/>
      <c r="BK93" s="1"/>
      <c r="BL93" s="1"/>
      <c r="BM93" s="1"/>
      <c r="BY93" s="26"/>
      <c r="BZ93" s="34" t="str">
        <f t="shared" si="11"/>
        <v/>
      </c>
      <c r="CA93" s="35" t="str">
        <f t="shared" si="12"/>
        <v/>
      </c>
      <c r="CB93" s="35" t="str">
        <f t="shared" si="13"/>
        <v/>
      </c>
      <c r="CC93" s="34" t="str">
        <f t="shared" si="14"/>
        <v/>
      </c>
      <c r="CD93" s="35" t="str">
        <f t="shared" si="15"/>
        <v/>
      </c>
      <c r="CE93" s="34" t="e">
        <f>IF(AND(#REF!="",#REF!="",#REF!="",#REF!=""),"",SUM(#REF!,#REF!,#REF!,#REF!,#REF!))</f>
        <v>#REF!</v>
      </c>
      <c r="CF93" s="35" t="str">
        <f t="shared" si="16"/>
        <v/>
      </c>
      <c r="CG93" s="34" t="str">
        <f t="shared" si="17"/>
        <v/>
      </c>
      <c r="CH93" s="35" t="str">
        <f t="shared" si="18"/>
        <v/>
      </c>
      <c r="CI93" s="34" t="str">
        <f t="shared" si="19"/>
        <v/>
      </c>
      <c r="CJ93" s="35" t="str">
        <f t="shared" si="20"/>
        <v/>
      </c>
      <c r="CK93" s="34" t="e">
        <f>IF(AND(#REF!="",#REF!="",#REF!="",#REF!=""),"",SUM(#REF!,#REF!,#REF!,#REF!,#REF!))</f>
        <v>#REF!</v>
      </c>
      <c r="CL93" s="35" t="str">
        <f t="shared" si="21"/>
        <v/>
      </c>
      <c r="CM93" s="32"/>
      <c r="CN93" s="32"/>
    </row>
    <row r="94" spans="1:92">
      <c r="A94" s="276">
        <v>88</v>
      </c>
      <c r="B94" s="277"/>
      <c r="C94" s="278"/>
      <c r="D94" s="279"/>
      <c r="E94" s="280"/>
      <c r="F94" s="281"/>
      <c r="G94" s="281"/>
      <c r="H94" s="282"/>
      <c r="I94" s="283"/>
      <c r="J94" s="284"/>
      <c r="K94" s="285"/>
      <c r="L94" s="11"/>
      <c r="M94" s="7"/>
      <c r="N94" s="7"/>
      <c r="O94" s="7"/>
      <c r="P94" s="39"/>
      <c r="Q94" s="43"/>
      <c r="R94" s="7"/>
      <c r="S94" s="16"/>
      <c r="T94" s="17"/>
      <c r="U94" s="17"/>
      <c r="V94" s="7"/>
      <c r="W94" s="45"/>
      <c r="X94" s="43"/>
      <c r="Y94" s="7"/>
      <c r="Z94" s="11"/>
      <c r="AA94" s="7"/>
      <c r="AB94" s="7"/>
      <c r="AC94" s="7"/>
      <c r="AD94" s="39"/>
      <c r="AE94" s="43"/>
      <c r="AF94" s="7"/>
      <c r="AG94" s="11"/>
      <c r="AH94" s="7"/>
      <c r="AI94" s="7"/>
      <c r="AJ94" s="7"/>
      <c r="AK94" s="39"/>
      <c r="AL94" s="43"/>
      <c r="AM94" s="7"/>
      <c r="AN94" s="11"/>
      <c r="AO94" s="7"/>
      <c r="AP94" s="7"/>
      <c r="AQ94" s="7"/>
      <c r="AR94" s="7"/>
      <c r="AS94" s="11"/>
      <c r="AT94" s="7"/>
      <c r="AU94" s="7"/>
      <c r="AV94" s="7"/>
      <c r="AW94" s="7"/>
      <c r="AX94" s="11"/>
      <c r="AY94" s="7"/>
      <c r="AZ94" s="7"/>
      <c r="BA94" s="7"/>
      <c r="BB94" s="7"/>
      <c r="BC94" s="7"/>
      <c r="BD94" s="7"/>
      <c r="BE94" s="7"/>
      <c r="BF94" s="7"/>
      <c r="BG94" s="11" t="s">
        <v>221</v>
      </c>
      <c r="BH94" s="79" t="s">
        <v>221</v>
      </c>
      <c r="BI94" s="1"/>
      <c r="BJ94" s="1"/>
      <c r="BK94" s="1"/>
      <c r="BL94" s="1"/>
      <c r="BM94" s="1"/>
      <c r="BY94" s="26"/>
      <c r="BZ94" s="34" t="str">
        <f t="shared" si="11"/>
        <v/>
      </c>
      <c r="CA94" s="35" t="str">
        <f t="shared" si="12"/>
        <v/>
      </c>
      <c r="CB94" s="35" t="str">
        <f t="shared" si="13"/>
        <v/>
      </c>
      <c r="CC94" s="34" t="str">
        <f t="shared" si="14"/>
        <v/>
      </c>
      <c r="CD94" s="35" t="str">
        <f t="shared" si="15"/>
        <v/>
      </c>
      <c r="CE94" s="34" t="e">
        <f>IF(AND(#REF!="",#REF!="",#REF!="",#REF!=""),"",SUM(#REF!,#REF!,#REF!,#REF!,#REF!))</f>
        <v>#REF!</v>
      </c>
      <c r="CF94" s="35" t="str">
        <f t="shared" si="16"/>
        <v/>
      </c>
      <c r="CG94" s="34" t="str">
        <f t="shared" si="17"/>
        <v/>
      </c>
      <c r="CH94" s="35" t="str">
        <f t="shared" si="18"/>
        <v/>
      </c>
      <c r="CI94" s="34" t="str">
        <f t="shared" si="19"/>
        <v/>
      </c>
      <c r="CJ94" s="35" t="str">
        <f t="shared" si="20"/>
        <v/>
      </c>
      <c r="CK94" s="34" t="e">
        <f>IF(AND(#REF!="",#REF!="",#REF!="",#REF!=""),"",SUM(#REF!,#REF!,#REF!,#REF!,#REF!))</f>
        <v>#REF!</v>
      </c>
      <c r="CL94" s="35" t="str">
        <f t="shared" si="21"/>
        <v/>
      </c>
      <c r="CM94" s="32"/>
      <c r="CN94" s="32"/>
    </row>
    <row r="95" spans="1:92">
      <c r="A95" s="276">
        <v>89</v>
      </c>
      <c r="B95" s="277"/>
      <c r="C95" s="278"/>
      <c r="D95" s="279"/>
      <c r="E95" s="280"/>
      <c r="F95" s="281"/>
      <c r="G95" s="281"/>
      <c r="H95" s="282"/>
      <c r="I95" s="283"/>
      <c r="J95" s="284"/>
      <c r="K95" s="285"/>
      <c r="L95" s="11"/>
      <c r="M95" s="7"/>
      <c r="N95" s="7"/>
      <c r="O95" s="7"/>
      <c r="P95" s="39"/>
      <c r="Q95" s="43"/>
      <c r="R95" s="7"/>
      <c r="S95" s="16"/>
      <c r="T95" s="17"/>
      <c r="U95" s="17"/>
      <c r="V95" s="7"/>
      <c r="W95" s="45"/>
      <c r="X95" s="43"/>
      <c r="Y95" s="7"/>
      <c r="Z95" s="11"/>
      <c r="AA95" s="7"/>
      <c r="AB95" s="7"/>
      <c r="AC95" s="7"/>
      <c r="AD95" s="39"/>
      <c r="AE95" s="43"/>
      <c r="AF95" s="7"/>
      <c r="AG95" s="11"/>
      <c r="AH95" s="7"/>
      <c r="AI95" s="7"/>
      <c r="AJ95" s="7"/>
      <c r="AK95" s="39"/>
      <c r="AL95" s="43"/>
      <c r="AM95" s="7"/>
      <c r="AN95" s="11"/>
      <c r="AO95" s="7"/>
      <c r="AP95" s="7"/>
      <c r="AQ95" s="7"/>
      <c r="AR95" s="7"/>
      <c r="AS95" s="11"/>
      <c r="AT95" s="7"/>
      <c r="AU95" s="7"/>
      <c r="AV95" s="7"/>
      <c r="AW95" s="7"/>
      <c r="AX95" s="11"/>
      <c r="AY95" s="7"/>
      <c r="AZ95" s="7"/>
      <c r="BA95" s="7"/>
      <c r="BB95" s="7"/>
      <c r="BC95" s="7"/>
      <c r="BD95" s="7"/>
      <c r="BE95" s="7"/>
      <c r="BF95" s="7"/>
      <c r="BG95" s="11" t="s">
        <v>221</v>
      </c>
      <c r="BH95" s="79" t="s">
        <v>221</v>
      </c>
      <c r="BI95" s="1"/>
      <c r="BJ95" s="1"/>
      <c r="BK95" s="1"/>
      <c r="BL95" s="1"/>
      <c r="BM95" s="1"/>
      <c r="BY95" s="26"/>
      <c r="BZ95" s="34" t="str">
        <f t="shared" si="11"/>
        <v/>
      </c>
      <c r="CA95" s="35" t="str">
        <f t="shared" si="12"/>
        <v/>
      </c>
      <c r="CB95" s="35" t="str">
        <f t="shared" si="13"/>
        <v/>
      </c>
      <c r="CC95" s="34" t="str">
        <f t="shared" si="14"/>
        <v/>
      </c>
      <c r="CD95" s="35" t="str">
        <f t="shared" si="15"/>
        <v/>
      </c>
      <c r="CE95" s="34" t="e">
        <f>IF(AND(#REF!="",#REF!="",#REF!="",#REF!=""),"",SUM(#REF!,#REF!,#REF!,#REF!,#REF!))</f>
        <v>#REF!</v>
      </c>
      <c r="CF95" s="35" t="str">
        <f t="shared" si="16"/>
        <v/>
      </c>
      <c r="CG95" s="34" t="str">
        <f t="shared" si="17"/>
        <v/>
      </c>
      <c r="CH95" s="35" t="str">
        <f t="shared" si="18"/>
        <v/>
      </c>
      <c r="CI95" s="34" t="str">
        <f t="shared" si="19"/>
        <v/>
      </c>
      <c r="CJ95" s="35" t="str">
        <f t="shared" si="20"/>
        <v/>
      </c>
      <c r="CK95" s="34" t="e">
        <f>IF(AND(#REF!="",#REF!="",#REF!="",#REF!=""),"",SUM(#REF!,#REF!,#REF!,#REF!,#REF!))</f>
        <v>#REF!</v>
      </c>
      <c r="CL95" s="35" t="str">
        <f t="shared" si="21"/>
        <v/>
      </c>
      <c r="CM95" s="32"/>
      <c r="CN95" s="32"/>
    </row>
    <row r="96" spans="1:92">
      <c r="A96" s="276">
        <v>90</v>
      </c>
      <c r="B96" s="277"/>
      <c r="C96" s="278"/>
      <c r="D96" s="279"/>
      <c r="E96" s="280"/>
      <c r="F96" s="281"/>
      <c r="G96" s="281"/>
      <c r="H96" s="282"/>
      <c r="I96" s="283"/>
      <c r="J96" s="284"/>
      <c r="K96" s="285"/>
      <c r="L96" s="11"/>
      <c r="M96" s="7"/>
      <c r="N96" s="7"/>
      <c r="O96" s="7"/>
      <c r="P96" s="39"/>
      <c r="Q96" s="43"/>
      <c r="R96" s="7"/>
      <c r="S96" s="16"/>
      <c r="T96" s="17"/>
      <c r="U96" s="17"/>
      <c r="V96" s="7"/>
      <c r="W96" s="45"/>
      <c r="X96" s="43"/>
      <c r="Y96" s="7"/>
      <c r="Z96" s="11"/>
      <c r="AA96" s="7"/>
      <c r="AB96" s="7"/>
      <c r="AC96" s="7"/>
      <c r="AD96" s="39"/>
      <c r="AE96" s="43"/>
      <c r="AF96" s="7"/>
      <c r="AG96" s="11"/>
      <c r="AH96" s="7"/>
      <c r="AI96" s="7"/>
      <c r="AJ96" s="7"/>
      <c r="AK96" s="39"/>
      <c r="AL96" s="43"/>
      <c r="AM96" s="7"/>
      <c r="AN96" s="11"/>
      <c r="AO96" s="7"/>
      <c r="AP96" s="7"/>
      <c r="AQ96" s="7"/>
      <c r="AR96" s="7"/>
      <c r="AS96" s="11"/>
      <c r="AT96" s="7"/>
      <c r="AU96" s="7"/>
      <c r="AV96" s="7"/>
      <c r="AW96" s="7"/>
      <c r="AX96" s="11"/>
      <c r="AY96" s="7"/>
      <c r="AZ96" s="7"/>
      <c r="BA96" s="7"/>
      <c r="BB96" s="7"/>
      <c r="BC96" s="7"/>
      <c r="BD96" s="7"/>
      <c r="BE96" s="7"/>
      <c r="BF96" s="7"/>
      <c r="BG96" s="11" t="s">
        <v>221</v>
      </c>
      <c r="BH96" s="79" t="s">
        <v>221</v>
      </c>
      <c r="BI96" s="1"/>
      <c r="BJ96" s="1"/>
      <c r="BK96" s="1"/>
      <c r="BL96" s="1"/>
      <c r="BM96" s="1"/>
      <c r="BY96" s="26"/>
      <c r="BZ96" s="34" t="str">
        <f t="shared" si="11"/>
        <v/>
      </c>
      <c r="CA96" s="35" t="str">
        <f t="shared" si="12"/>
        <v/>
      </c>
      <c r="CB96" s="35" t="str">
        <f t="shared" si="13"/>
        <v/>
      </c>
      <c r="CC96" s="34" t="str">
        <f t="shared" si="14"/>
        <v/>
      </c>
      <c r="CD96" s="35" t="str">
        <f t="shared" si="15"/>
        <v/>
      </c>
      <c r="CE96" s="34" t="e">
        <f>IF(AND(#REF!="",#REF!="",#REF!="",#REF!=""),"",SUM(#REF!,#REF!,#REF!,#REF!,#REF!))</f>
        <v>#REF!</v>
      </c>
      <c r="CF96" s="35" t="str">
        <f t="shared" si="16"/>
        <v/>
      </c>
      <c r="CG96" s="34" t="str">
        <f t="shared" si="17"/>
        <v/>
      </c>
      <c r="CH96" s="35" t="str">
        <f t="shared" si="18"/>
        <v/>
      </c>
      <c r="CI96" s="34" t="str">
        <f t="shared" si="19"/>
        <v/>
      </c>
      <c r="CJ96" s="35" t="str">
        <f t="shared" si="20"/>
        <v/>
      </c>
      <c r="CK96" s="34" t="e">
        <f>IF(AND(#REF!="",#REF!="",#REF!="",#REF!=""),"",SUM(#REF!,#REF!,#REF!,#REF!,#REF!))</f>
        <v>#REF!</v>
      </c>
      <c r="CL96" s="35" t="str">
        <f t="shared" si="21"/>
        <v/>
      </c>
      <c r="CM96" s="32"/>
      <c r="CN96" s="32"/>
    </row>
    <row r="97" spans="1:92">
      <c r="A97" s="276">
        <v>91</v>
      </c>
      <c r="B97" s="277"/>
      <c r="C97" s="278"/>
      <c r="D97" s="279"/>
      <c r="E97" s="280"/>
      <c r="F97" s="281"/>
      <c r="G97" s="281"/>
      <c r="H97" s="282"/>
      <c r="I97" s="283"/>
      <c r="J97" s="284"/>
      <c r="K97" s="285"/>
      <c r="L97" s="11"/>
      <c r="M97" s="7"/>
      <c r="N97" s="7"/>
      <c r="O97" s="7"/>
      <c r="P97" s="39"/>
      <c r="Q97" s="43"/>
      <c r="R97" s="7"/>
      <c r="S97" s="16"/>
      <c r="T97" s="17"/>
      <c r="U97" s="17"/>
      <c r="V97" s="7"/>
      <c r="W97" s="45"/>
      <c r="X97" s="43"/>
      <c r="Y97" s="7"/>
      <c r="Z97" s="11"/>
      <c r="AA97" s="7"/>
      <c r="AB97" s="7"/>
      <c r="AC97" s="7"/>
      <c r="AD97" s="39"/>
      <c r="AE97" s="43"/>
      <c r="AF97" s="7"/>
      <c r="AG97" s="11"/>
      <c r="AH97" s="7"/>
      <c r="AI97" s="7"/>
      <c r="AJ97" s="7"/>
      <c r="AK97" s="39"/>
      <c r="AL97" s="43"/>
      <c r="AM97" s="7"/>
      <c r="AN97" s="11"/>
      <c r="AO97" s="7"/>
      <c r="AP97" s="7"/>
      <c r="AQ97" s="7"/>
      <c r="AR97" s="7"/>
      <c r="AS97" s="11"/>
      <c r="AT97" s="7"/>
      <c r="AU97" s="7"/>
      <c r="AV97" s="7"/>
      <c r="AW97" s="7"/>
      <c r="AX97" s="11"/>
      <c r="AY97" s="7"/>
      <c r="AZ97" s="7"/>
      <c r="BA97" s="7"/>
      <c r="BB97" s="7"/>
      <c r="BC97" s="7"/>
      <c r="BD97" s="7"/>
      <c r="BE97" s="7"/>
      <c r="BF97" s="7"/>
      <c r="BG97" s="11" t="s">
        <v>221</v>
      </c>
      <c r="BH97" s="79" t="s">
        <v>221</v>
      </c>
      <c r="BI97" s="1"/>
      <c r="BJ97" s="1"/>
      <c r="BK97" s="1"/>
      <c r="BL97" s="1"/>
      <c r="BM97" s="1"/>
      <c r="BY97" s="26"/>
      <c r="BZ97" s="34" t="str">
        <f t="shared" si="11"/>
        <v/>
      </c>
      <c r="CA97" s="35" t="str">
        <f t="shared" si="12"/>
        <v/>
      </c>
      <c r="CB97" s="35" t="str">
        <f t="shared" si="13"/>
        <v/>
      </c>
      <c r="CC97" s="34" t="str">
        <f t="shared" si="14"/>
        <v/>
      </c>
      <c r="CD97" s="35" t="str">
        <f t="shared" si="15"/>
        <v/>
      </c>
      <c r="CE97" s="34" t="e">
        <f>IF(AND(#REF!="",#REF!="",#REF!="",#REF!=""),"",SUM(#REF!,#REF!,#REF!,#REF!,#REF!))</f>
        <v>#REF!</v>
      </c>
      <c r="CF97" s="35" t="str">
        <f t="shared" si="16"/>
        <v/>
      </c>
      <c r="CG97" s="34" t="str">
        <f t="shared" si="17"/>
        <v/>
      </c>
      <c r="CH97" s="35" t="str">
        <f t="shared" si="18"/>
        <v/>
      </c>
      <c r="CI97" s="34" t="str">
        <f t="shared" si="19"/>
        <v/>
      </c>
      <c r="CJ97" s="35" t="str">
        <f t="shared" si="20"/>
        <v/>
      </c>
      <c r="CK97" s="34" t="e">
        <f>IF(AND(#REF!="",#REF!="",#REF!="",#REF!=""),"",SUM(#REF!,#REF!,#REF!,#REF!,#REF!))</f>
        <v>#REF!</v>
      </c>
      <c r="CL97" s="35" t="str">
        <f t="shared" si="21"/>
        <v/>
      </c>
      <c r="CM97" s="32"/>
      <c r="CN97" s="32"/>
    </row>
    <row r="98" spans="1:92">
      <c r="A98" s="276">
        <v>92</v>
      </c>
      <c r="B98" s="277"/>
      <c r="C98" s="278"/>
      <c r="D98" s="279"/>
      <c r="E98" s="280"/>
      <c r="F98" s="281"/>
      <c r="G98" s="281"/>
      <c r="H98" s="282"/>
      <c r="I98" s="283"/>
      <c r="J98" s="284"/>
      <c r="K98" s="285"/>
      <c r="L98" s="11"/>
      <c r="M98" s="7"/>
      <c r="N98" s="7"/>
      <c r="O98" s="7"/>
      <c r="P98" s="39"/>
      <c r="Q98" s="43"/>
      <c r="R98" s="7"/>
      <c r="S98" s="16"/>
      <c r="T98" s="17"/>
      <c r="U98" s="17"/>
      <c r="V98" s="7"/>
      <c r="W98" s="45"/>
      <c r="X98" s="43"/>
      <c r="Y98" s="7"/>
      <c r="Z98" s="11"/>
      <c r="AA98" s="7"/>
      <c r="AB98" s="7"/>
      <c r="AC98" s="7"/>
      <c r="AD98" s="39"/>
      <c r="AE98" s="43"/>
      <c r="AF98" s="7"/>
      <c r="AG98" s="11"/>
      <c r="AH98" s="7"/>
      <c r="AI98" s="7"/>
      <c r="AJ98" s="7"/>
      <c r="AK98" s="39"/>
      <c r="AL98" s="43"/>
      <c r="AM98" s="7"/>
      <c r="AN98" s="11"/>
      <c r="AO98" s="7"/>
      <c r="AP98" s="7"/>
      <c r="AQ98" s="7"/>
      <c r="AR98" s="7"/>
      <c r="AS98" s="11"/>
      <c r="AT98" s="7"/>
      <c r="AU98" s="7"/>
      <c r="AV98" s="7"/>
      <c r="AW98" s="7"/>
      <c r="AX98" s="11"/>
      <c r="AY98" s="7"/>
      <c r="AZ98" s="7"/>
      <c r="BA98" s="7"/>
      <c r="BB98" s="7"/>
      <c r="BC98" s="7"/>
      <c r="BD98" s="7"/>
      <c r="BE98" s="7"/>
      <c r="BF98" s="7"/>
      <c r="BG98" s="11" t="s">
        <v>221</v>
      </c>
      <c r="BH98" s="79" t="s">
        <v>221</v>
      </c>
      <c r="BI98" s="1"/>
      <c r="BJ98" s="1"/>
      <c r="BK98" s="1"/>
      <c r="BL98" s="1"/>
      <c r="BM98" s="1"/>
      <c r="BY98" s="26"/>
      <c r="BZ98" s="34" t="str">
        <f t="shared" si="11"/>
        <v/>
      </c>
      <c r="CA98" s="35" t="str">
        <f t="shared" si="12"/>
        <v/>
      </c>
      <c r="CB98" s="35" t="str">
        <f t="shared" si="13"/>
        <v/>
      </c>
      <c r="CC98" s="34" t="str">
        <f t="shared" si="14"/>
        <v/>
      </c>
      <c r="CD98" s="35" t="str">
        <f t="shared" si="15"/>
        <v/>
      </c>
      <c r="CE98" s="34" t="e">
        <f>IF(AND(#REF!="",#REF!="",#REF!="",#REF!=""),"",SUM(#REF!,#REF!,#REF!,#REF!,#REF!))</f>
        <v>#REF!</v>
      </c>
      <c r="CF98" s="35" t="str">
        <f t="shared" si="16"/>
        <v/>
      </c>
      <c r="CG98" s="34" t="str">
        <f t="shared" si="17"/>
        <v/>
      </c>
      <c r="CH98" s="35" t="str">
        <f t="shared" si="18"/>
        <v/>
      </c>
      <c r="CI98" s="34" t="str">
        <f t="shared" si="19"/>
        <v/>
      </c>
      <c r="CJ98" s="35" t="str">
        <f t="shared" si="20"/>
        <v/>
      </c>
      <c r="CK98" s="34" t="e">
        <f>IF(AND(#REF!="",#REF!="",#REF!="",#REF!=""),"",SUM(#REF!,#REF!,#REF!,#REF!,#REF!))</f>
        <v>#REF!</v>
      </c>
      <c r="CL98" s="35" t="str">
        <f t="shared" si="21"/>
        <v/>
      </c>
      <c r="CM98" s="32"/>
      <c r="CN98" s="32"/>
    </row>
    <row r="99" spans="1:92">
      <c r="A99" s="276">
        <v>93</v>
      </c>
      <c r="B99" s="277"/>
      <c r="C99" s="278"/>
      <c r="D99" s="279"/>
      <c r="E99" s="280"/>
      <c r="F99" s="281"/>
      <c r="G99" s="281"/>
      <c r="H99" s="282"/>
      <c r="I99" s="283"/>
      <c r="J99" s="284"/>
      <c r="K99" s="285"/>
      <c r="L99" s="11"/>
      <c r="M99" s="7"/>
      <c r="N99" s="7"/>
      <c r="O99" s="7"/>
      <c r="P99" s="39"/>
      <c r="Q99" s="43"/>
      <c r="R99" s="7"/>
      <c r="S99" s="16"/>
      <c r="T99" s="17"/>
      <c r="U99" s="17"/>
      <c r="V99" s="7"/>
      <c r="W99" s="45"/>
      <c r="X99" s="43"/>
      <c r="Y99" s="7"/>
      <c r="Z99" s="11"/>
      <c r="AA99" s="7"/>
      <c r="AB99" s="7"/>
      <c r="AC99" s="7"/>
      <c r="AD99" s="39"/>
      <c r="AE99" s="43"/>
      <c r="AF99" s="7"/>
      <c r="AG99" s="11"/>
      <c r="AH99" s="7"/>
      <c r="AI99" s="7"/>
      <c r="AJ99" s="7"/>
      <c r="AK99" s="39"/>
      <c r="AL99" s="43"/>
      <c r="AM99" s="7"/>
      <c r="AN99" s="11"/>
      <c r="AO99" s="7"/>
      <c r="AP99" s="7"/>
      <c r="AQ99" s="7"/>
      <c r="AR99" s="7"/>
      <c r="AS99" s="11"/>
      <c r="AT99" s="7"/>
      <c r="AU99" s="7"/>
      <c r="AV99" s="7"/>
      <c r="AW99" s="7"/>
      <c r="AX99" s="11"/>
      <c r="AY99" s="7"/>
      <c r="AZ99" s="7"/>
      <c r="BA99" s="7"/>
      <c r="BB99" s="7"/>
      <c r="BC99" s="7"/>
      <c r="BD99" s="7"/>
      <c r="BE99" s="7"/>
      <c r="BF99" s="7"/>
      <c r="BG99" s="11" t="s">
        <v>221</v>
      </c>
      <c r="BH99" s="79" t="s">
        <v>221</v>
      </c>
      <c r="BI99" s="1"/>
      <c r="BJ99" s="1"/>
      <c r="BK99" s="1"/>
      <c r="BL99" s="1"/>
      <c r="BM99" s="1"/>
      <c r="BY99" s="26"/>
      <c r="BZ99" s="34" t="str">
        <f t="shared" si="11"/>
        <v/>
      </c>
      <c r="CA99" s="35" t="str">
        <f t="shared" si="12"/>
        <v/>
      </c>
      <c r="CB99" s="35" t="str">
        <f t="shared" si="13"/>
        <v/>
      </c>
      <c r="CC99" s="34" t="str">
        <f t="shared" si="14"/>
        <v/>
      </c>
      <c r="CD99" s="35" t="str">
        <f t="shared" si="15"/>
        <v/>
      </c>
      <c r="CE99" s="34" t="e">
        <f>IF(AND(#REF!="",#REF!="",#REF!="",#REF!=""),"",SUM(#REF!,#REF!,#REF!,#REF!,#REF!))</f>
        <v>#REF!</v>
      </c>
      <c r="CF99" s="35" t="str">
        <f t="shared" si="16"/>
        <v/>
      </c>
      <c r="CG99" s="34" t="str">
        <f t="shared" si="17"/>
        <v/>
      </c>
      <c r="CH99" s="35" t="str">
        <f t="shared" si="18"/>
        <v/>
      </c>
      <c r="CI99" s="34" t="str">
        <f t="shared" si="19"/>
        <v/>
      </c>
      <c r="CJ99" s="35" t="str">
        <f t="shared" si="20"/>
        <v/>
      </c>
      <c r="CK99" s="34" t="e">
        <f>IF(AND(#REF!="",#REF!="",#REF!="",#REF!=""),"",SUM(#REF!,#REF!,#REF!,#REF!,#REF!))</f>
        <v>#REF!</v>
      </c>
      <c r="CL99" s="35" t="str">
        <f t="shared" si="21"/>
        <v/>
      </c>
      <c r="CM99" s="32"/>
      <c r="CN99" s="32"/>
    </row>
    <row r="100" spans="1:92">
      <c r="A100" s="276">
        <v>94</v>
      </c>
      <c r="B100" s="277"/>
      <c r="C100" s="278"/>
      <c r="D100" s="279"/>
      <c r="E100" s="280"/>
      <c r="F100" s="281"/>
      <c r="G100" s="281"/>
      <c r="H100" s="282"/>
      <c r="I100" s="283"/>
      <c r="J100" s="284"/>
      <c r="K100" s="285"/>
      <c r="L100" s="11"/>
      <c r="M100" s="7"/>
      <c r="N100" s="7"/>
      <c r="O100" s="7"/>
      <c r="P100" s="39"/>
      <c r="Q100" s="43"/>
      <c r="R100" s="7"/>
      <c r="S100" s="16"/>
      <c r="T100" s="17"/>
      <c r="U100" s="17"/>
      <c r="V100" s="7"/>
      <c r="W100" s="45"/>
      <c r="X100" s="43"/>
      <c r="Y100" s="7"/>
      <c r="Z100" s="11"/>
      <c r="AA100" s="7"/>
      <c r="AB100" s="7"/>
      <c r="AC100" s="7"/>
      <c r="AD100" s="39"/>
      <c r="AE100" s="43"/>
      <c r="AF100" s="7"/>
      <c r="AG100" s="11"/>
      <c r="AH100" s="7"/>
      <c r="AI100" s="7"/>
      <c r="AJ100" s="7"/>
      <c r="AK100" s="39"/>
      <c r="AL100" s="43"/>
      <c r="AM100" s="7"/>
      <c r="AN100" s="11"/>
      <c r="AO100" s="7"/>
      <c r="AP100" s="7"/>
      <c r="AQ100" s="7"/>
      <c r="AR100" s="7"/>
      <c r="AS100" s="11"/>
      <c r="AT100" s="7"/>
      <c r="AU100" s="7"/>
      <c r="AV100" s="7"/>
      <c r="AW100" s="7"/>
      <c r="AX100" s="11"/>
      <c r="AY100" s="7"/>
      <c r="AZ100" s="7"/>
      <c r="BA100" s="7"/>
      <c r="BB100" s="7"/>
      <c r="BC100" s="7"/>
      <c r="BD100" s="7"/>
      <c r="BE100" s="7"/>
      <c r="BF100" s="7"/>
      <c r="BG100" s="11" t="s">
        <v>221</v>
      </c>
      <c r="BH100" s="79" t="s">
        <v>221</v>
      </c>
      <c r="BI100" s="1"/>
      <c r="BJ100" s="1"/>
      <c r="BK100" s="1"/>
      <c r="BL100" s="1"/>
      <c r="BM100" s="1"/>
      <c r="BY100" s="26"/>
      <c r="BZ100" s="34" t="str">
        <f t="shared" si="11"/>
        <v/>
      </c>
      <c r="CA100" s="35" t="str">
        <f t="shared" si="12"/>
        <v/>
      </c>
      <c r="CB100" s="35" t="str">
        <f t="shared" si="13"/>
        <v/>
      </c>
      <c r="CC100" s="34" t="str">
        <f t="shared" si="14"/>
        <v/>
      </c>
      <c r="CD100" s="35" t="str">
        <f t="shared" si="15"/>
        <v/>
      </c>
      <c r="CE100" s="34" t="e">
        <f>IF(AND(#REF!="",#REF!="",#REF!="",#REF!=""),"",SUM(#REF!,#REF!,#REF!,#REF!,#REF!))</f>
        <v>#REF!</v>
      </c>
      <c r="CF100" s="35" t="str">
        <f t="shared" si="16"/>
        <v/>
      </c>
      <c r="CG100" s="34" t="str">
        <f t="shared" si="17"/>
        <v/>
      </c>
      <c r="CH100" s="35" t="str">
        <f t="shared" si="18"/>
        <v/>
      </c>
      <c r="CI100" s="34" t="str">
        <f t="shared" si="19"/>
        <v/>
      </c>
      <c r="CJ100" s="35" t="str">
        <f t="shared" si="20"/>
        <v/>
      </c>
      <c r="CK100" s="34" t="e">
        <f>IF(AND(#REF!="",#REF!="",#REF!="",#REF!=""),"",SUM(#REF!,#REF!,#REF!,#REF!,#REF!))</f>
        <v>#REF!</v>
      </c>
      <c r="CL100" s="35" t="str">
        <f t="shared" si="21"/>
        <v/>
      </c>
      <c r="CM100" s="32"/>
      <c r="CN100" s="32"/>
    </row>
    <row r="101" spans="1:92">
      <c r="A101" s="276">
        <v>95</v>
      </c>
      <c r="B101" s="277"/>
      <c r="C101" s="278"/>
      <c r="D101" s="279"/>
      <c r="E101" s="280"/>
      <c r="F101" s="281"/>
      <c r="G101" s="281"/>
      <c r="H101" s="282"/>
      <c r="I101" s="283"/>
      <c r="J101" s="284"/>
      <c r="K101" s="285"/>
      <c r="L101" s="11"/>
      <c r="M101" s="7"/>
      <c r="N101" s="7"/>
      <c r="O101" s="7"/>
      <c r="P101" s="39"/>
      <c r="Q101" s="43"/>
      <c r="R101" s="7"/>
      <c r="S101" s="16"/>
      <c r="T101" s="17"/>
      <c r="U101" s="17"/>
      <c r="V101" s="7"/>
      <c r="W101" s="45"/>
      <c r="X101" s="43"/>
      <c r="Y101" s="7"/>
      <c r="Z101" s="11"/>
      <c r="AA101" s="7"/>
      <c r="AB101" s="7"/>
      <c r="AC101" s="7"/>
      <c r="AD101" s="39"/>
      <c r="AE101" s="43"/>
      <c r="AF101" s="7"/>
      <c r="AG101" s="11"/>
      <c r="AH101" s="7"/>
      <c r="AI101" s="7"/>
      <c r="AJ101" s="7"/>
      <c r="AK101" s="39"/>
      <c r="AL101" s="43"/>
      <c r="AM101" s="7"/>
      <c r="AN101" s="11"/>
      <c r="AO101" s="7"/>
      <c r="AP101" s="7"/>
      <c r="AQ101" s="7"/>
      <c r="AR101" s="7"/>
      <c r="AS101" s="11"/>
      <c r="AT101" s="7"/>
      <c r="AU101" s="7"/>
      <c r="AV101" s="7"/>
      <c r="AW101" s="7"/>
      <c r="AX101" s="11"/>
      <c r="AY101" s="7"/>
      <c r="AZ101" s="7"/>
      <c r="BA101" s="7"/>
      <c r="BB101" s="7"/>
      <c r="BC101" s="7"/>
      <c r="BD101" s="7"/>
      <c r="BE101" s="7"/>
      <c r="BF101" s="7"/>
      <c r="BG101" s="11" t="s">
        <v>221</v>
      </c>
      <c r="BH101" s="79" t="s">
        <v>221</v>
      </c>
      <c r="BI101" s="1"/>
      <c r="BJ101" s="1"/>
      <c r="BK101" s="1"/>
      <c r="BL101" s="1"/>
      <c r="BM101" s="1"/>
      <c r="BY101" s="26"/>
      <c r="BZ101" s="34" t="str">
        <f t="shared" si="11"/>
        <v/>
      </c>
      <c r="CA101" s="35" t="str">
        <f t="shared" si="12"/>
        <v/>
      </c>
      <c r="CB101" s="35" t="str">
        <f t="shared" si="13"/>
        <v/>
      </c>
      <c r="CC101" s="34" t="str">
        <f t="shared" si="14"/>
        <v/>
      </c>
      <c r="CD101" s="35" t="str">
        <f t="shared" si="15"/>
        <v/>
      </c>
      <c r="CE101" s="34" t="e">
        <f>IF(AND(#REF!="",#REF!="",#REF!="",#REF!=""),"",SUM(#REF!,#REF!,#REF!,#REF!,#REF!))</f>
        <v>#REF!</v>
      </c>
      <c r="CF101" s="35" t="str">
        <f t="shared" si="16"/>
        <v/>
      </c>
      <c r="CG101" s="34" t="str">
        <f t="shared" si="17"/>
        <v/>
      </c>
      <c r="CH101" s="35" t="str">
        <f t="shared" si="18"/>
        <v/>
      </c>
      <c r="CI101" s="34" t="str">
        <f t="shared" si="19"/>
        <v/>
      </c>
      <c r="CJ101" s="35" t="str">
        <f t="shared" si="20"/>
        <v/>
      </c>
      <c r="CK101" s="34" t="e">
        <f>IF(AND(#REF!="",#REF!="",#REF!="",#REF!=""),"",SUM(#REF!,#REF!,#REF!,#REF!,#REF!))</f>
        <v>#REF!</v>
      </c>
      <c r="CL101" s="35" t="str">
        <f t="shared" si="21"/>
        <v/>
      </c>
      <c r="CM101" s="32"/>
      <c r="CN101" s="32"/>
    </row>
    <row r="102" spans="1:92">
      <c r="A102" s="276">
        <v>96</v>
      </c>
      <c r="B102" s="277"/>
      <c r="C102" s="278"/>
      <c r="D102" s="279"/>
      <c r="E102" s="280"/>
      <c r="F102" s="281"/>
      <c r="G102" s="281"/>
      <c r="H102" s="282"/>
      <c r="I102" s="283"/>
      <c r="J102" s="284"/>
      <c r="K102" s="285"/>
      <c r="L102" s="11"/>
      <c r="M102" s="7"/>
      <c r="N102" s="7"/>
      <c r="O102" s="7"/>
      <c r="P102" s="39"/>
      <c r="Q102" s="43"/>
      <c r="R102" s="7"/>
      <c r="S102" s="16"/>
      <c r="T102" s="17"/>
      <c r="U102" s="17"/>
      <c r="V102" s="7"/>
      <c r="W102" s="45"/>
      <c r="X102" s="43"/>
      <c r="Y102" s="7"/>
      <c r="Z102" s="11"/>
      <c r="AA102" s="7"/>
      <c r="AB102" s="7"/>
      <c r="AC102" s="7"/>
      <c r="AD102" s="39"/>
      <c r="AE102" s="43"/>
      <c r="AF102" s="7"/>
      <c r="AG102" s="11"/>
      <c r="AH102" s="7"/>
      <c r="AI102" s="7"/>
      <c r="AJ102" s="7"/>
      <c r="AK102" s="39"/>
      <c r="AL102" s="43"/>
      <c r="AM102" s="7"/>
      <c r="AN102" s="11"/>
      <c r="AO102" s="7"/>
      <c r="AP102" s="7"/>
      <c r="AQ102" s="7"/>
      <c r="AR102" s="7"/>
      <c r="AS102" s="11"/>
      <c r="AT102" s="7"/>
      <c r="AU102" s="7"/>
      <c r="AV102" s="7"/>
      <c r="AW102" s="7"/>
      <c r="AX102" s="11"/>
      <c r="AY102" s="7"/>
      <c r="AZ102" s="7"/>
      <c r="BA102" s="7"/>
      <c r="BB102" s="7"/>
      <c r="BC102" s="7"/>
      <c r="BD102" s="7"/>
      <c r="BE102" s="7"/>
      <c r="BF102" s="7"/>
      <c r="BG102" s="11" t="s">
        <v>221</v>
      </c>
      <c r="BH102" s="79" t="s">
        <v>221</v>
      </c>
      <c r="BI102" s="1"/>
      <c r="BJ102" s="1"/>
      <c r="BK102" s="1"/>
      <c r="BL102" s="1"/>
      <c r="BM102" s="1"/>
      <c r="BY102" s="26"/>
      <c r="BZ102" s="34" t="str">
        <f t="shared" si="11"/>
        <v/>
      </c>
      <c r="CA102" s="35" t="str">
        <f t="shared" si="12"/>
        <v/>
      </c>
      <c r="CB102" s="35" t="str">
        <f t="shared" si="13"/>
        <v/>
      </c>
      <c r="CC102" s="34" t="str">
        <f t="shared" si="14"/>
        <v/>
      </c>
      <c r="CD102" s="35" t="str">
        <f t="shared" si="15"/>
        <v/>
      </c>
      <c r="CE102" s="34" t="e">
        <f>IF(AND(#REF!="",#REF!="",#REF!="",#REF!=""),"",SUM(#REF!,#REF!,#REF!,#REF!,#REF!))</f>
        <v>#REF!</v>
      </c>
      <c r="CF102" s="35" t="str">
        <f t="shared" si="16"/>
        <v/>
      </c>
      <c r="CG102" s="34" t="str">
        <f t="shared" si="17"/>
        <v/>
      </c>
      <c r="CH102" s="35" t="str">
        <f t="shared" si="18"/>
        <v/>
      </c>
      <c r="CI102" s="34" t="str">
        <f t="shared" si="19"/>
        <v/>
      </c>
      <c r="CJ102" s="35" t="str">
        <f t="shared" si="20"/>
        <v/>
      </c>
      <c r="CK102" s="34" t="e">
        <f>IF(AND(#REF!="",#REF!="",#REF!="",#REF!=""),"",SUM(#REF!,#REF!,#REF!,#REF!,#REF!))</f>
        <v>#REF!</v>
      </c>
      <c r="CL102" s="35" t="str">
        <f t="shared" si="21"/>
        <v/>
      </c>
      <c r="CM102" s="32"/>
      <c r="CN102" s="32"/>
    </row>
    <row r="103" spans="1:92">
      <c r="A103" s="276">
        <v>97</v>
      </c>
      <c r="B103" s="277"/>
      <c r="C103" s="278"/>
      <c r="D103" s="279"/>
      <c r="E103" s="280"/>
      <c r="F103" s="281"/>
      <c r="G103" s="281"/>
      <c r="H103" s="282"/>
      <c r="I103" s="283"/>
      <c r="J103" s="284"/>
      <c r="K103" s="285"/>
      <c r="L103" s="11"/>
      <c r="M103" s="7"/>
      <c r="N103" s="7"/>
      <c r="O103" s="7"/>
      <c r="P103" s="39"/>
      <c r="Q103" s="43"/>
      <c r="R103" s="7"/>
      <c r="S103" s="16"/>
      <c r="T103" s="17"/>
      <c r="U103" s="17"/>
      <c r="V103" s="7"/>
      <c r="W103" s="45"/>
      <c r="X103" s="43"/>
      <c r="Y103" s="7"/>
      <c r="Z103" s="11"/>
      <c r="AA103" s="7"/>
      <c r="AB103" s="7"/>
      <c r="AC103" s="7"/>
      <c r="AD103" s="39"/>
      <c r="AE103" s="43"/>
      <c r="AF103" s="7"/>
      <c r="AG103" s="11"/>
      <c r="AH103" s="7"/>
      <c r="AI103" s="7"/>
      <c r="AJ103" s="7"/>
      <c r="AK103" s="39"/>
      <c r="AL103" s="43"/>
      <c r="AM103" s="7"/>
      <c r="AN103" s="11"/>
      <c r="AO103" s="7"/>
      <c r="AP103" s="7"/>
      <c r="AQ103" s="7"/>
      <c r="AR103" s="7"/>
      <c r="AS103" s="11"/>
      <c r="AT103" s="7"/>
      <c r="AU103" s="7"/>
      <c r="AV103" s="7"/>
      <c r="AW103" s="7"/>
      <c r="AX103" s="11"/>
      <c r="AY103" s="7"/>
      <c r="AZ103" s="7"/>
      <c r="BA103" s="7"/>
      <c r="BB103" s="7"/>
      <c r="BC103" s="7"/>
      <c r="BD103" s="7"/>
      <c r="BE103" s="7"/>
      <c r="BF103" s="7"/>
      <c r="BG103" s="11" t="s">
        <v>221</v>
      </c>
      <c r="BH103" s="79" t="s">
        <v>221</v>
      </c>
      <c r="BI103" s="1"/>
      <c r="BJ103" s="1"/>
      <c r="BK103" s="1"/>
      <c r="BL103" s="1"/>
      <c r="BM103" s="1"/>
      <c r="BY103" s="26"/>
      <c r="BZ103" s="34" t="str">
        <f t="shared" si="11"/>
        <v/>
      </c>
      <c r="CA103" s="35" t="str">
        <f t="shared" si="12"/>
        <v/>
      </c>
      <c r="CB103" s="35" t="str">
        <f t="shared" si="13"/>
        <v/>
      </c>
      <c r="CC103" s="34" t="str">
        <f t="shared" si="14"/>
        <v/>
      </c>
      <c r="CD103" s="35" t="str">
        <f t="shared" si="15"/>
        <v/>
      </c>
      <c r="CE103" s="34" t="e">
        <f>IF(AND(#REF!="",#REF!="",#REF!="",#REF!=""),"",SUM(#REF!,#REF!,#REF!,#REF!,#REF!))</f>
        <v>#REF!</v>
      </c>
      <c r="CF103" s="35" t="str">
        <f t="shared" si="16"/>
        <v/>
      </c>
      <c r="CG103" s="34" t="str">
        <f t="shared" si="17"/>
        <v/>
      </c>
      <c r="CH103" s="35" t="str">
        <f t="shared" si="18"/>
        <v/>
      </c>
      <c r="CI103" s="34" t="str">
        <f t="shared" si="19"/>
        <v/>
      </c>
      <c r="CJ103" s="35" t="str">
        <f t="shared" si="20"/>
        <v/>
      </c>
      <c r="CK103" s="34" t="e">
        <f>IF(AND(#REF!="",#REF!="",#REF!="",#REF!=""),"",SUM(#REF!,#REF!,#REF!,#REF!,#REF!))</f>
        <v>#REF!</v>
      </c>
      <c r="CL103" s="35" t="str">
        <f t="shared" si="21"/>
        <v/>
      </c>
      <c r="CM103" s="32"/>
      <c r="CN103" s="32"/>
    </row>
    <row r="104" spans="1:92">
      <c r="A104" s="276">
        <v>98</v>
      </c>
      <c r="B104" s="277"/>
      <c r="C104" s="278"/>
      <c r="D104" s="279"/>
      <c r="E104" s="280"/>
      <c r="F104" s="281"/>
      <c r="G104" s="281"/>
      <c r="H104" s="282"/>
      <c r="I104" s="283"/>
      <c r="J104" s="284"/>
      <c r="K104" s="285"/>
      <c r="L104" s="11"/>
      <c r="M104" s="7"/>
      <c r="N104" s="7"/>
      <c r="O104" s="7"/>
      <c r="P104" s="39"/>
      <c r="Q104" s="43"/>
      <c r="R104" s="7"/>
      <c r="S104" s="16"/>
      <c r="T104" s="17"/>
      <c r="U104" s="17"/>
      <c r="V104" s="7"/>
      <c r="W104" s="45"/>
      <c r="X104" s="43"/>
      <c r="Y104" s="7"/>
      <c r="Z104" s="11"/>
      <c r="AA104" s="7"/>
      <c r="AB104" s="7"/>
      <c r="AC104" s="7"/>
      <c r="AD104" s="39"/>
      <c r="AE104" s="43"/>
      <c r="AF104" s="7"/>
      <c r="AG104" s="11"/>
      <c r="AH104" s="7"/>
      <c r="AI104" s="7"/>
      <c r="AJ104" s="7"/>
      <c r="AK104" s="39"/>
      <c r="AL104" s="43"/>
      <c r="AM104" s="7"/>
      <c r="AN104" s="11"/>
      <c r="AO104" s="7"/>
      <c r="AP104" s="7"/>
      <c r="AQ104" s="7"/>
      <c r="AR104" s="7"/>
      <c r="AS104" s="11"/>
      <c r="AT104" s="7"/>
      <c r="AU104" s="7"/>
      <c r="AV104" s="7"/>
      <c r="AW104" s="7"/>
      <c r="AX104" s="11"/>
      <c r="AY104" s="7"/>
      <c r="AZ104" s="7"/>
      <c r="BA104" s="7"/>
      <c r="BB104" s="7"/>
      <c r="BC104" s="7"/>
      <c r="BD104" s="7"/>
      <c r="BE104" s="7"/>
      <c r="BF104" s="7"/>
      <c r="BG104" s="11" t="s">
        <v>221</v>
      </c>
      <c r="BH104" s="79" t="s">
        <v>221</v>
      </c>
      <c r="BI104" s="1"/>
      <c r="BJ104" s="1"/>
      <c r="BK104" s="1"/>
      <c r="BL104" s="1"/>
      <c r="BM104" s="1"/>
      <c r="BY104" s="26"/>
      <c r="BZ104" s="34" t="str">
        <f t="shared" si="11"/>
        <v/>
      </c>
      <c r="CA104" s="35" t="str">
        <f t="shared" si="12"/>
        <v/>
      </c>
      <c r="CB104" s="35" t="str">
        <f t="shared" si="13"/>
        <v/>
      </c>
      <c r="CC104" s="34" t="str">
        <f t="shared" si="14"/>
        <v/>
      </c>
      <c r="CD104" s="35" t="str">
        <f t="shared" si="15"/>
        <v/>
      </c>
      <c r="CE104" s="34" t="e">
        <f>IF(AND(#REF!="",#REF!="",#REF!="",#REF!=""),"",SUM(#REF!,#REF!,#REF!,#REF!,#REF!))</f>
        <v>#REF!</v>
      </c>
      <c r="CF104" s="35" t="str">
        <f t="shared" si="16"/>
        <v/>
      </c>
      <c r="CG104" s="34" t="str">
        <f t="shared" si="17"/>
        <v/>
      </c>
      <c r="CH104" s="35" t="str">
        <f t="shared" si="18"/>
        <v/>
      </c>
      <c r="CI104" s="34" t="str">
        <f t="shared" si="19"/>
        <v/>
      </c>
      <c r="CJ104" s="35" t="str">
        <f t="shared" si="20"/>
        <v/>
      </c>
      <c r="CK104" s="34" t="e">
        <f>IF(AND(#REF!="",#REF!="",#REF!="",#REF!=""),"",SUM(#REF!,#REF!,#REF!,#REF!,#REF!))</f>
        <v>#REF!</v>
      </c>
      <c r="CL104" s="35" t="str">
        <f t="shared" si="21"/>
        <v/>
      </c>
      <c r="CM104" s="32"/>
      <c r="CN104" s="32"/>
    </row>
    <row r="105" spans="1:92">
      <c r="A105" s="276">
        <v>99</v>
      </c>
      <c r="B105" s="277"/>
      <c r="C105" s="278"/>
      <c r="D105" s="279"/>
      <c r="E105" s="280"/>
      <c r="F105" s="281"/>
      <c r="G105" s="281"/>
      <c r="H105" s="282"/>
      <c r="I105" s="283"/>
      <c r="J105" s="284"/>
      <c r="K105" s="285"/>
      <c r="L105" s="11"/>
      <c r="M105" s="7"/>
      <c r="N105" s="7"/>
      <c r="O105" s="7"/>
      <c r="P105" s="39"/>
      <c r="Q105" s="43"/>
      <c r="R105" s="7"/>
      <c r="S105" s="16"/>
      <c r="T105" s="17"/>
      <c r="U105" s="17"/>
      <c r="V105" s="7"/>
      <c r="W105" s="45"/>
      <c r="X105" s="43"/>
      <c r="Y105" s="7"/>
      <c r="Z105" s="11"/>
      <c r="AA105" s="7"/>
      <c r="AB105" s="7"/>
      <c r="AC105" s="7"/>
      <c r="AD105" s="39"/>
      <c r="AE105" s="43"/>
      <c r="AF105" s="7"/>
      <c r="AG105" s="11"/>
      <c r="AH105" s="7"/>
      <c r="AI105" s="7"/>
      <c r="AJ105" s="7"/>
      <c r="AK105" s="39"/>
      <c r="AL105" s="43"/>
      <c r="AM105" s="7"/>
      <c r="AN105" s="11"/>
      <c r="AO105" s="7"/>
      <c r="AP105" s="7"/>
      <c r="AQ105" s="7"/>
      <c r="AR105" s="7"/>
      <c r="AS105" s="11"/>
      <c r="AT105" s="7"/>
      <c r="AU105" s="7"/>
      <c r="AV105" s="7"/>
      <c r="AW105" s="7"/>
      <c r="AX105" s="11"/>
      <c r="AY105" s="7"/>
      <c r="AZ105" s="7"/>
      <c r="BA105" s="7"/>
      <c r="BB105" s="7"/>
      <c r="BC105" s="7"/>
      <c r="BD105" s="7"/>
      <c r="BE105" s="7"/>
      <c r="BF105" s="7"/>
      <c r="BG105" s="11" t="s">
        <v>221</v>
      </c>
      <c r="BH105" s="79" t="s">
        <v>221</v>
      </c>
      <c r="BI105" s="1"/>
      <c r="BJ105" s="1"/>
      <c r="BK105" s="1"/>
      <c r="BL105" s="1"/>
      <c r="BM105" s="1"/>
      <c r="BY105" s="26"/>
      <c r="BZ105" s="34" t="str">
        <f t="shared" si="11"/>
        <v/>
      </c>
      <c r="CA105" s="35" t="str">
        <f t="shared" si="12"/>
        <v/>
      </c>
      <c r="CB105" s="35" t="str">
        <f t="shared" si="13"/>
        <v/>
      </c>
      <c r="CC105" s="34" t="str">
        <f t="shared" si="14"/>
        <v/>
      </c>
      <c r="CD105" s="35" t="str">
        <f t="shared" si="15"/>
        <v/>
      </c>
      <c r="CE105" s="34" t="e">
        <f>IF(AND(#REF!="",#REF!="",#REF!="",#REF!=""),"",SUM(#REF!,#REF!,#REF!,#REF!,#REF!))</f>
        <v>#REF!</v>
      </c>
      <c r="CF105" s="35" t="str">
        <f t="shared" si="16"/>
        <v/>
      </c>
      <c r="CG105" s="34" t="str">
        <f t="shared" si="17"/>
        <v/>
      </c>
      <c r="CH105" s="35" t="str">
        <f t="shared" si="18"/>
        <v/>
      </c>
      <c r="CI105" s="34" t="str">
        <f t="shared" si="19"/>
        <v/>
      </c>
      <c r="CJ105" s="35" t="str">
        <f t="shared" si="20"/>
        <v/>
      </c>
      <c r="CK105" s="34" t="e">
        <f>IF(AND(#REF!="",#REF!="",#REF!="",#REF!=""),"",SUM(#REF!,#REF!,#REF!,#REF!,#REF!))</f>
        <v>#REF!</v>
      </c>
      <c r="CL105" s="35" t="str">
        <f t="shared" si="21"/>
        <v/>
      </c>
      <c r="CM105" s="32"/>
      <c r="CN105" s="32"/>
    </row>
    <row r="106" spans="1:92">
      <c r="A106" s="276">
        <v>100</v>
      </c>
      <c r="B106" s="277"/>
      <c r="C106" s="278"/>
      <c r="D106" s="279"/>
      <c r="E106" s="280"/>
      <c r="F106" s="281"/>
      <c r="G106" s="281"/>
      <c r="H106" s="282"/>
      <c r="I106" s="283"/>
      <c r="J106" s="284"/>
      <c r="K106" s="285"/>
      <c r="L106" s="11"/>
      <c r="M106" s="7"/>
      <c r="N106" s="7"/>
      <c r="O106" s="7"/>
      <c r="P106" s="39"/>
      <c r="Q106" s="43"/>
      <c r="R106" s="7"/>
      <c r="S106" s="16"/>
      <c r="T106" s="17"/>
      <c r="U106" s="17"/>
      <c r="V106" s="7"/>
      <c r="W106" s="45"/>
      <c r="X106" s="43"/>
      <c r="Y106" s="7"/>
      <c r="Z106" s="11"/>
      <c r="AA106" s="7"/>
      <c r="AB106" s="7"/>
      <c r="AC106" s="7"/>
      <c r="AD106" s="39"/>
      <c r="AE106" s="43"/>
      <c r="AF106" s="7"/>
      <c r="AG106" s="11"/>
      <c r="AH106" s="7"/>
      <c r="AI106" s="7"/>
      <c r="AJ106" s="7"/>
      <c r="AK106" s="39"/>
      <c r="AL106" s="43"/>
      <c r="AM106" s="7"/>
      <c r="AN106" s="11"/>
      <c r="AO106" s="7"/>
      <c r="AP106" s="7"/>
      <c r="AQ106" s="7"/>
      <c r="AR106" s="7"/>
      <c r="AS106" s="11"/>
      <c r="AT106" s="7"/>
      <c r="AU106" s="7"/>
      <c r="AV106" s="7"/>
      <c r="AW106" s="7"/>
      <c r="AX106" s="11"/>
      <c r="AY106" s="7"/>
      <c r="AZ106" s="7"/>
      <c r="BA106" s="7"/>
      <c r="BB106" s="7"/>
      <c r="BC106" s="7"/>
      <c r="BD106" s="7"/>
      <c r="BE106" s="7"/>
      <c r="BF106" s="7"/>
      <c r="BG106" s="11" t="s">
        <v>221</v>
      </c>
      <c r="BH106" s="79" t="s">
        <v>221</v>
      </c>
      <c r="BI106" s="1"/>
      <c r="BJ106" s="1"/>
      <c r="BK106" s="1"/>
      <c r="BL106" s="1"/>
      <c r="BM106" s="1"/>
      <c r="BY106" s="26"/>
      <c r="BZ106" s="34" t="str">
        <f t="shared" si="11"/>
        <v/>
      </c>
      <c r="CA106" s="35" t="str">
        <f t="shared" si="12"/>
        <v/>
      </c>
      <c r="CB106" s="35" t="str">
        <f t="shared" si="13"/>
        <v/>
      </c>
      <c r="CC106" s="34" t="str">
        <f t="shared" si="14"/>
        <v/>
      </c>
      <c r="CD106" s="35" t="str">
        <f t="shared" si="15"/>
        <v/>
      </c>
      <c r="CE106" s="34" t="e">
        <f>IF(AND(#REF!="",#REF!="",#REF!="",#REF!=""),"",SUM(#REF!,#REF!,#REF!,#REF!,#REF!))</f>
        <v>#REF!</v>
      </c>
      <c r="CF106" s="35" t="str">
        <f t="shared" si="16"/>
        <v/>
      </c>
      <c r="CG106" s="34" t="str">
        <f t="shared" si="17"/>
        <v/>
      </c>
      <c r="CH106" s="35" t="str">
        <f t="shared" si="18"/>
        <v/>
      </c>
      <c r="CI106" s="34" t="str">
        <f t="shared" si="19"/>
        <v/>
      </c>
      <c r="CJ106" s="35" t="str">
        <f t="shared" si="20"/>
        <v/>
      </c>
      <c r="CK106" s="34" t="e">
        <f>IF(AND(#REF!="",#REF!="",#REF!="",#REF!=""),"",SUM(#REF!,#REF!,#REF!,#REF!,#REF!))</f>
        <v>#REF!</v>
      </c>
      <c r="CL106" s="35" t="str">
        <f t="shared" si="21"/>
        <v/>
      </c>
      <c r="CM106" s="32"/>
      <c r="CN106" s="32"/>
    </row>
    <row r="107" spans="1:92">
      <c r="A107" s="276">
        <v>101</v>
      </c>
      <c r="B107" s="277"/>
      <c r="C107" s="278"/>
      <c r="D107" s="279"/>
      <c r="E107" s="280"/>
      <c r="F107" s="281"/>
      <c r="G107" s="281"/>
      <c r="H107" s="282"/>
      <c r="I107" s="283"/>
      <c r="J107" s="284"/>
      <c r="K107" s="285"/>
      <c r="L107" s="11"/>
      <c r="M107" s="7"/>
      <c r="N107" s="7"/>
      <c r="O107" s="7"/>
      <c r="P107" s="39"/>
      <c r="Q107" s="43"/>
      <c r="R107" s="7"/>
      <c r="S107" s="16"/>
      <c r="T107" s="17"/>
      <c r="U107" s="17"/>
      <c r="V107" s="7"/>
      <c r="W107" s="45"/>
      <c r="X107" s="43"/>
      <c r="Y107" s="7"/>
      <c r="Z107" s="11"/>
      <c r="AA107" s="7"/>
      <c r="AB107" s="7"/>
      <c r="AC107" s="7"/>
      <c r="AD107" s="39"/>
      <c r="AE107" s="43"/>
      <c r="AF107" s="7"/>
      <c r="AG107" s="11"/>
      <c r="AH107" s="7"/>
      <c r="AI107" s="7"/>
      <c r="AJ107" s="7"/>
      <c r="AK107" s="39"/>
      <c r="AL107" s="43"/>
      <c r="AM107" s="7"/>
      <c r="AN107" s="11"/>
      <c r="AO107" s="7"/>
      <c r="AP107" s="7"/>
      <c r="AQ107" s="7"/>
      <c r="AR107" s="7"/>
      <c r="AS107" s="11"/>
      <c r="AT107" s="7"/>
      <c r="AU107" s="7"/>
      <c r="AV107" s="7"/>
      <c r="AW107" s="7"/>
      <c r="AX107" s="11"/>
      <c r="AY107" s="7"/>
      <c r="AZ107" s="7"/>
      <c r="BA107" s="7"/>
      <c r="BB107" s="7"/>
      <c r="BC107" s="7"/>
      <c r="BD107" s="7"/>
      <c r="BE107" s="7"/>
      <c r="BF107" s="7"/>
      <c r="BG107" s="11" t="s">
        <v>221</v>
      </c>
      <c r="BH107" s="79" t="s">
        <v>221</v>
      </c>
      <c r="BI107" s="1"/>
      <c r="BJ107" s="1"/>
      <c r="BK107" s="1"/>
      <c r="BL107" s="1"/>
      <c r="BM107" s="1"/>
      <c r="BY107" s="26"/>
      <c r="BZ107" s="34" t="str">
        <f t="shared" si="11"/>
        <v/>
      </c>
      <c r="CA107" s="35" t="str">
        <f t="shared" si="12"/>
        <v/>
      </c>
      <c r="CB107" s="35" t="str">
        <f t="shared" si="13"/>
        <v/>
      </c>
      <c r="CC107" s="34" t="str">
        <f t="shared" si="14"/>
        <v/>
      </c>
      <c r="CD107" s="35" t="str">
        <f t="shared" si="15"/>
        <v/>
      </c>
      <c r="CE107" s="34" t="e">
        <f>IF(AND(#REF!="",#REF!="",#REF!="",#REF!=""),"",SUM(#REF!,#REF!,#REF!,#REF!,#REF!))</f>
        <v>#REF!</v>
      </c>
      <c r="CF107" s="35" t="str">
        <f t="shared" si="16"/>
        <v/>
      </c>
      <c r="CG107" s="34" t="str">
        <f t="shared" si="17"/>
        <v/>
      </c>
      <c r="CH107" s="35" t="str">
        <f t="shared" si="18"/>
        <v/>
      </c>
      <c r="CI107" s="34" t="str">
        <f t="shared" si="19"/>
        <v/>
      </c>
      <c r="CJ107" s="35" t="str">
        <f t="shared" si="20"/>
        <v/>
      </c>
      <c r="CK107" s="34" t="e">
        <f>IF(AND(#REF!="",#REF!="",#REF!="",#REF!=""),"",SUM(#REF!,#REF!,#REF!,#REF!,#REF!))</f>
        <v>#REF!</v>
      </c>
      <c r="CL107" s="35" t="str">
        <f t="shared" si="21"/>
        <v/>
      </c>
      <c r="CM107" s="32"/>
      <c r="CN107" s="32"/>
    </row>
    <row r="108" spans="1:92">
      <c r="A108" s="276">
        <v>102</v>
      </c>
      <c r="B108" s="277"/>
      <c r="C108" s="278"/>
      <c r="D108" s="279"/>
      <c r="E108" s="280"/>
      <c r="F108" s="281"/>
      <c r="G108" s="281"/>
      <c r="H108" s="282"/>
      <c r="I108" s="283"/>
      <c r="J108" s="284"/>
      <c r="K108" s="285"/>
      <c r="L108" s="11"/>
      <c r="M108" s="7"/>
      <c r="N108" s="7"/>
      <c r="O108" s="7"/>
      <c r="P108" s="39"/>
      <c r="Q108" s="43"/>
      <c r="R108" s="7"/>
      <c r="S108" s="16"/>
      <c r="T108" s="17"/>
      <c r="U108" s="17"/>
      <c r="V108" s="7"/>
      <c r="W108" s="45"/>
      <c r="X108" s="43"/>
      <c r="Y108" s="7"/>
      <c r="Z108" s="11"/>
      <c r="AA108" s="7"/>
      <c r="AB108" s="7"/>
      <c r="AC108" s="7"/>
      <c r="AD108" s="39"/>
      <c r="AE108" s="43"/>
      <c r="AF108" s="7"/>
      <c r="AG108" s="11"/>
      <c r="AH108" s="7"/>
      <c r="AI108" s="7"/>
      <c r="AJ108" s="7"/>
      <c r="AK108" s="39"/>
      <c r="AL108" s="43"/>
      <c r="AM108" s="7"/>
      <c r="AN108" s="11"/>
      <c r="AO108" s="7"/>
      <c r="AP108" s="7"/>
      <c r="AQ108" s="7"/>
      <c r="AR108" s="7"/>
      <c r="AS108" s="11"/>
      <c r="AT108" s="7"/>
      <c r="AU108" s="7"/>
      <c r="AV108" s="7"/>
      <c r="AW108" s="7"/>
      <c r="AX108" s="11"/>
      <c r="AY108" s="7"/>
      <c r="AZ108" s="7"/>
      <c r="BA108" s="7"/>
      <c r="BB108" s="7"/>
      <c r="BC108" s="7"/>
      <c r="BD108" s="7"/>
      <c r="BE108" s="7"/>
      <c r="BF108" s="7"/>
      <c r="BG108" s="11" t="s">
        <v>221</v>
      </c>
      <c r="BH108" s="79" t="s">
        <v>221</v>
      </c>
      <c r="BI108" s="1"/>
      <c r="BJ108" s="1"/>
      <c r="BK108" s="1"/>
      <c r="BL108" s="1"/>
      <c r="BM108" s="1"/>
      <c r="BY108" s="26"/>
      <c r="BZ108" s="34" t="str">
        <f t="shared" si="11"/>
        <v/>
      </c>
      <c r="CA108" s="35" t="str">
        <f t="shared" si="12"/>
        <v/>
      </c>
      <c r="CB108" s="35" t="str">
        <f t="shared" si="13"/>
        <v/>
      </c>
      <c r="CC108" s="34" t="str">
        <f t="shared" si="14"/>
        <v/>
      </c>
      <c r="CD108" s="35" t="str">
        <f t="shared" si="15"/>
        <v/>
      </c>
      <c r="CE108" s="34" t="e">
        <f>IF(AND(#REF!="",#REF!="",#REF!="",#REF!=""),"",SUM(#REF!,#REF!,#REF!,#REF!,#REF!))</f>
        <v>#REF!</v>
      </c>
      <c r="CF108" s="35" t="str">
        <f t="shared" si="16"/>
        <v/>
      </c>
      <c r="CG108" s="34" t="str">
        <f t="shared" si="17"/>
        <v/>
      </c>
      <c r="CH108" s="35" t="str">
        <f t="shared" si="18"/>
        <v/>
      </c>
      <c r="CI108" s="34" t="str">
        <f t="shared" si="19"/>
        <v/>
      </c>
      <c r="CJ108" s="35" t="str">
        <f t="shared" si="20"/>
        <v/>
      </c>
      <c r="CK108" s="34" t="e">
        <f>IF(AND(#REF!="",#REF!="",#REF!="",#REF!=""),"",SUM(#REF!,#REF!,#REF!,#REF!,#REF!))</f>
        <v>#REF!</v>
      </c>
      <c r="CL108" s="35" t="str">
        <f t="shared" si="21"/>
        <v/>
      </c>
      <c r="CM108" s="32"/>
      <c r="CN108" s="32"/>
    </row>
    <row r="109" spans="1:92">
      <c r="A109" s="276">
        <v>103</v>
      </c>
      <c r="B109" s="277"/>
      <c r="C109" s="278"/>
      <c r="D109" s="279"/>
      <c r="E109" s="280"/>
      <c r="F109" s="281"/>
      <c r="G109" s="281"/>
      <c r="H109" s="282"/>
      <c r="I109" s="283"/>
      <c r="J109" s="284"/>
      <c r="K109" s="285"/>
      <c r="L109" s="11"/>
      <c r="M109" s="7"/>
      <c r="N109" s="7"/>
      <c r="O109" s="7"/>
      <c r="P109" s="39"/>
      <c r="Q109" s="43"/>
      <c r="R109" s="7"/>
      <c r="S109" s="16"/>
      <c r="T109" s="17"/>
      <c r="U109" s="17"/>
      <c r="V109" s="7"/>
      <c r="W109" s="45"/>
      <c r="X109" s="43"/>
      <c r="Y109" s="7"/>
      <c r="Z109" s="11"/>
      <c r="AA109" s="7"/>
      <c r="AB109" s="7"/>
      <c r="AC109" s="7"/>
      <c r="AD109" s="39"/>
      <c r="AE109" s="43"/>
      <c r="AF109" s="7"/>
      <c r="AG109" s="11"/>
      <c r="AH109" s="7"/>
      <c r="AI109" s="7"/>
      <c r="AJ109" s="7"/>
      <c r="AK109" s="39"/>
      <c r="AL109" s="43"/>
      <c r="AM109" s="7"/>
      <c r="AN109" s="11"/>
      <c r="AO109" s="7"/>
      <c r="AP109" s="7"/>
      <c r="AQ109" s="7"/>
      <c r="AR109" s="7"/>
      <c r="AS109" s="11"/>
      <c r="AT109" s="7"/>
      <c r="AU109" s="7"/>
      <c r="AV109" s="7"/>
      <c r="AW109" s="7"/>
      <c r="AX109" s="11"/>
      <c r="AY109" s="7"/>
      <c r="AZ109" s="7"/>
      <c r="BA109" s="7"/>
      <c r="BB109" s="7"/>
      <c r="BC109" s="7"/>
      <c r="BD109" s="7"/>
      <c r="BE109" s="7"/>
      <c r="BF109" s="7"/>
      <c r="BG109" s="11" t="s">
        <v>221</v>
      </c>
      <c r="BH109" s="79" t="s">
        <v>221</v>
      </c>
      <c r="BI109" s="1"/>
      <c r="BJ109" s="1"/>
      <c r="BK109" s="1"/>
      <c r="BL109" s="1"/>
      <c r="BM109" s="1"/>
      <c r="BY109" s="26"/>
      <c r="BZ109" s="34" t="str">
        <f t="shared" si="11"/>
        <v/>
      </c>
      <c r="CA109" s="35" t="str">
        <f t="shared" si="12"/>
        <v/>
      </c>
      <c r="CB109" s="35" t="str">
        <f t="shared" si="13"/>
        <v/>
      </c>
      <c r="CC109" s="34" t="str">
        <f t="shared" si="14"/>
        <v/>
      </c>
      <c r="CD109" s="35" t="str">
        <f t="shared" si="15"/>
        <v/>
      </c>
      <c r="CE109" s="34" t="e">
        <f>IF(AND(#REF!="",#REF!="",#REF!="",#REF!=""),"",SUM(#REF!,#REF!,#REF!,#REF!,#REF!))</f>
        <v>#REF!</v>
      </c>
      <c r="CF109" s="35" t="str">
        <f t="shared" si="16"/>
        <v/>
      </c>
      <c r="CG109" s="34" t="str">
        <f t="shared" si="17"/>
        <v/>
      </c>
      <c r="CH109" s="35" t="str">
        <f t="shared" si="18"/>
        <v/>
      </c>
      <c r="CI109" s="34" t="str">
        <f t="shared" si="19"/>
        <v/>
      </c>
      <c r="CJ109" s="35" t="str">
        <f t="shared" si="20"/>
        <v/>
      </c>
      <c r="CK109" s="34" t="e">
        <f>IF(AND(#REF!="",#REF!="",#REF!="",#REF!=""),"",SUM(#REF!,#REF!,#REF!,#REF!,#REF!))</f>
        <v>#REF!</v>
      </c>
      <c r="CL109" s="35" t="str">
        <f t="shared" si="21"/>
        <v/>
      </c>
      <c r="CM109" s="32"/>
      <c r="CN109" s="32"/>
    </row>
    <row r="110" spans="1:92">
      <c r="A110" s="276">
        <v>104</v>
      </c>
      <c r="B110" s="277"/>
      <c r="C110" s="278"/>
      <c r="D110" s="279"/>
      <c r="E110" s="280"/>
      <c r="F110" s="281"/>
      <c r="G110" s="281"/>
      <c r="H110" s="282"/>
      <c r="I110" s="283"/>
      <c r="J110" s="284"/>
      <c r="K110" s="285"/>
      <c r="L110" s="11"/>
      <c r="M110" s="7"/>
      <c r="N110" s="7"/>
      <c r="O110" s="7"/>
      <c r="P110" s="39"/>
      <c r="Q110" s="43"/>
      <c r="R110" s="7"/>
      <c r="S110" s="16"/>
      <c r="T110" s="17"/>
      <c r="U110" s="17"/>
      <c r="V110" s="7"/>
      <c r="W110" s="45"/>
      <c r="X110" s="43"/>
      <c r="Y110" s="7"/>
      <c r="Z110" s="11"/>
      <c r="AA110" s="7"/>
      <c r="AB110" s="7"/>
      <c r="AC110" s="7"/>
      <c r="AD110" s="39"/>
      <c r="AE110" s="43"/>
      <c r="AF110" s="7"/>
      <c r="AG110" s="11"/>
      <c r="AH110" s="7"/>
      <c r="AI110" s="7"/>
      <c r="AJ110" s="7"/>
      <c r="AK110" s="39"/>
      <c r="AL110" s="43"/>
      <c r="AM110" s="7"/>
      <c r="AN110" s="11"/>
      <c r="AO110" s="7"/>
      <c r="AP110" s="7"/>
      <c r="AQ110" s="7"/>
      <c r="AR110" s="7"/>
      <c r="AS110" s="11"/>
      <c r="AT110" s="7"/>
      <c r="AU110" s="7"/>
      <c r="AV110" s="7"/>
      <c r="AW110" s="7"/>
      <c r="AX110" s="11"/>
      <c r="AY110" s="7"/>
      <c r="AZ110" s="7"/>
      <c r="BA110" s="7"/>
      <c r="BB110" s="7"/>
      <c r="BC110" s="7"/>
      <c r="BD110" s="7"/>
      <c r="BE110" s="7"/>
      <c r="BF110" s="7"/>
      <c r="BG110" s="11" t="s">
        <v>221</v>
      </c>
      <c r="BH110" s="79" t="s">
        <v>221</v>
      </c>
      <c r="BI110" s="1"/>
      <c r="BJ110" s="1"/>
      <c r="BK110" s="1"/>
      <c r="BL110" s="1"/>
      <c r="BM110" s="1"/>
      <c r="BY110" s="26"/>
      <c r="BZ110" s="34" t="str">
        <f t="shared" si="11"/>
        <v/>
      </c>
      <c r="CA110" s="35" t="str">
        <f t="shared" si="12"/>
        <v/>
      </c>
      <c r="CB110" s="35" t="str">
        <f t="shared" si="13"/>
        <v/>
      </c>
      <c r="CC110" s="34" t="str">
        <f t="shared" si="14"/>
        <v/>
      </c>
      <c r="CD110" s="35" t="str">
        <f t="shared" si="15"/>
        <v/>
      </c>
      <c r="CE110" s="34" t="e">
        <f>IF(AND(#REF!="",#REF!="",#REF!="",#REF!=""),"",SUM(#REF!,#REF!,#REF!,#REF!,#REF!))</f>
        <v>#REF!</v>
      </c>
      <c r="CF110" s="35" t="str">
        <f t="shared" si="16"/>
        <v/>
      </c>
      <c r="CG110" s="34" t="str">
        <f t="shared" si="17"/>
        <v/>
      </c>
      <c r="CH110" s="35" t="str">
        <f t="shared" si="18"/>
        <v/>
      </c>
      <c r="CI110" s="34" t="str">
        <f t="shared" si="19"/>
        <v/>
      </c>
      <c r="CJ110" s="35" t="str">
        <f t="shared" si="20"/>
        <v/>
      </c>
      <c r="CK110" s="34" t="e">
        <f>IF(AND(#REF!="",#REF!="",#REF!="",#REF!=""),"",SUM(#REF!,#REF!,#REF!,#REF!,#REF!))</f>
        <v>#REF!</v>
      </c>
      <c r="CL110" s="35" t="str">
        <f t="shared" si="21"/>
        <v/>
      </c>
      <c r="CM110" s="32"/>
      <c r="CN110" s="32"/>
    </row>
    <row r="111" spans="1:92">
      <c r="A111" s="276">
        <v>105</v>
      </c>
      <c r="B111" s="277"/>
      <c r="C111" s="278"/>
      <c r="D111" s="279"/>
      <c r="E111" s="280"/>
      <c r="F111" s="281"/>
      <c r="G111" s="281"/>
      <c r="H111" s="282"/>
      <c r="I111" s="283"/>
      <c r="J111" s="284"/>
      <c r="K111" s="285"/>
      <c r="L111" s="11"/>
      <c r="M111" s="7"/>
      <c r="N111" s="7"/>
      <c r="O111" s="7"/>
      <c r="P111" s="39"/>
      <c r="Q111" s="43"/>
      <c r="R111" s="7"/>
      <c r="S111" s="16"/>
      <c r="T111" s="17"/>
      <c r="U111" s="17"/>
      <c r="V111" s="7"/>
      <c r="W111" s="45"/>
      <c r="X111" s="43"/>
      <c r="Y111" s="7"/>
      <c r="Z111" s="11"/>
      <c r="AA111" s="7"/>
      <c r="AB111" s="7"/>
      <c r="AC111" s="7"/>
      <c r="AD111" s="39"/>
      <c r="AE111" s="43"/>
      <c r="AF111" s="7"/>
      <c r="AG111" s="11"/>
      <c r="AH111" s="7"/>
      <c r="AI111" s="7"/>
      <c r="AJ111" s="7"/>
      <c r="AK111" s="39"/>
      <c r="AL111" s="43"/>
      <c r="AM111" s="7"/>
      <c r="AN111" s="11"/>
      <c r="AO111" s="7"/>
      <c r="AP111" s="7"/>
      <c r="AQ111" s="7"/>
      <c r="AR111" s="7"/>
      <c r="AS111" s="11"/>
      <c r="AT111" s="7"/>
      <c r="AU111" s="7"/>
      <c r="AV111" s="7"/>
      <c r="AW111" s="7"/>
      <c r="AX111" s="11"/>
      <c r="AY111" s="7"/>
      <c r="AZ111" s="7"/>
      <c r="BA111" s="7"/>
      <c r="BB111" s="7"/>
      <c r="BC111" s="7"/>
      <c r="BD111" s="7"/>
      <c r="BE111" s="7"/>
      <c r="BF111" s="7"/>
      <c r="BG111" s="11" t="s">
        <v>221</v>
      </c>
      <c r="BH111" s="79" t="s">
        <v>221</v>
      </c>
      <c r="BI111" s="1"/>
      <c r="BJ111" s="1"/>
      <c r="BK111" s="1"/>
      <c r="BL111" s="1"/>
      <c r="BM111" s="1"/>
      <c r="BY111" s="26"/>
      <c r="BZ111" s="34" t="str">
        <f t="shared" si="11"/>
        <v/>
      </c>
      <c r="CA111" s="35" t="str">
        <f t="shared" si="12"/>
        <v/>
      </c>
      <c r="CB111" s="35" t="str">
        <f t="shared" si="13"/>
        <v/>
      </c>
      <c r="CC111" s="34" t="str">
        <f t="shared" si="14"/>
        <v/>
      </c>
      <c r="CD111" s="35" t="str">
        <f t="shared" si="15"/>
        <v/>
      </c>
      <c r="CE111" s="34" t="e">
        <f>IF(AND(#REF!="",#REF!="",#REF!="",#REF!=""),"",SUM(#REF!,#REF!,#REF!,#REF!,#REF!))</f>
        <v>#REF!</v>
      </c>
      <c r="CF111" s="35" t="str">
        <f t="shared" si="16"/>
        <v/>
      </c>
      <c r="CG111" s="34" t="str">
        <f t="shared" si="17"/>
        <v/>
      </c>
      <c r="CH111" s="35" t="str">
        <f t="shared" si="18"/>
        <v/>
      </c>
      <c r="CI111" s="34" t="str">
        <f t="shared" si="19"/>
        <v/>
      </c>
      <c r="CJ111" s="35" t="str">
        <f t="shared" si="20"/>
        <v/>
      </c>
      <c r="CK111" s="34" t="e">
        <f>IF(AND(#REF!="",#REF!="",#REF!="",#REF!=""),"",SUM(#REF!,#REF!,#REF!,#REF!,#REF!))</f>
        <v>#REF!</v>
      </c>
      <c r="CL111" s="35" t="str">
        <f t="shared" si="21"/>
        <v/>
      </c>
      <c r="CM111" s="32"/>
      <c r="CN111" s="32"/>
    </row>
    <row r="112" spans="1:92">
      <c r="A112" s="276">
        <v>106</v>
      </c>
      <c r="B112" s="277"/>
      <c r="C112" s="278"/>
      <c r="D112" s="279"/>
      <c r="E112" s="280"/>
      <c r="F112" s="281"/>
      <c r="G112" s="281"/>
      <c r="H112" s="282"/>
      <c r="I112" s="283"/>
      <c r="J112" s="284"/>
      <c r="K112" s="285"/>
      <c r="L112" s="11"/>
      <c r="M112" s="7"/>
      <c r="N112" s="7"/>
      <c r="O112" s="7"/>
      <c r="P112" s="39"/>
      <c r="Q112" s="43"/>
      <c r="R112" s="7"/>
      <c r="S112" s="16"/>
      <c r="T112" s="17"/>
      <c r="U112" s="17"/>
      <c r="V112" s="7"/>
      <c r="W112" s="45"/>
      <c r="X112" s="43"/>
      <c r="Y112" s="7"/>
      <c r="Z112" s="11"/>
      <c r="AA112" s="7"/>
      <c r="AB112" s="7"/>
      <c r="AC112" s="7"/>
      <c r="AD112" s="39"/>
      <c r="AE112" s="43"/>
      <c r="AF112" s="7"/>
      <c r="AG112" s="11"/>
      <c r="AH112" s="7"/>
      <c r="AI112" s="7"/>
      <c r="AJ112" s="7"/>
      <c r="AK112" s="39"/>
      <c r="AL112" s="43"/>
      <c r="AM112" s="7"/>
      <c r="AN112" s="11"/>
      <c r="AO112" s="7"/>
      <c r="AP112" s="7"/>
      <c r="AQ112" s="7"/>
      <c r="AR112" s="7"/>
      <c r="AS112" s="11"/>
      <c r="AT112" s="7"/>
      <c r="AU112" s="7"/>
      <c r="AV112" s="7"/>
      <c r="AW112" s="7"/>
      <c r="AX112" s="11"/>
      <c r="AY112" s="7"/>
      <c r="AZ112" s="7"/>
      <c r="BA112" s="7"/>
      <c r="BB112" s="7"/>
      <c r="BC112" s="7"/>
      <c r="BD112" s="7"/>
      <c r="BE112" s="7"/>
      <c r="BF112" s="7"/>
      <c r="BG112" s="11" t="s">
        <v>221</v>
      </c>
      <c r="BH112" s="79" t="s">
        <v>221</v>
      </c>
      <c r="BI112" s="1"/>
      <c r="BJ112" s="1"/>
      <c r="BK112" s="1"/>
      <c r="BL112" s="1"/>
      <c r="BM112" s="1"/>
      <c r="BY112" s="26"/>
      <c r="BZ112" s="34" t="str">
        <f t="shared" si="11"/>
        <v/>
      </c>
      <c r="CA112" s="35" t="str">
        <f t="shared" si="12"/>
        <v/>
      </c>
      <c r="CB112" s="35" t="str">
        <f t="shared" si="13"/>
        <v/>
      </c>
      <c r="CC112" s="34" t="str">
        <f t="shared" si="14"/>
        <v/>
      </c>
      <c r="CD112" s="35" t="str">
        <f t="shared" si="15"/>
        <v/>
      </c>
      <c r="CE112" s="34" t="e">
        <f>IF(AND(#REF!="",#REF!="",#REF!="",#REF!=""),"",SUM(#REF!,#REF!,#REF!,#REF!,#REF!))</f>
        <v>#REF!</v>
      </c>
      <c r="CF112" s="35" t="str">
        <f t="shared" si="16"/>
        <v/>
      </c>
      <c r="CG112" s="34" t="str">
        <f t="shared" si="17"/>
        <v/>
      </c>
      <c r="CH112" s="35" t="str">
        <f t="shared" si="18"/>
        <v/>
      </c>
      <c r="CI112" s="34" t="str">
        <f t="shared" si="19"/>
        <v/>
      </c>
      <c r="CJ112" s="35" t="str">
        <f t="shared" si="20"/>
        <v/>
      </c>
      <c r="CK112" s="34" t="e">
        <f>IF(AND(#REF!="",#REF!="",#REF!="",#REF!=""),"",SUM(#REF!,#REF!,#REF!,#REF!,#REF!))</f>
        <v>#REF!</v>
      </c>
      <c r="CL112" s="35" t="str">
        <f t="shared" si="21"/>
        <v/>
      </c>
      <c r="CM112" s="32"/>
      <c r="CN112" s="32"/>
    </row>
    <row r="113" spans="1:92">
      <c r="A113" s="276">
        <v>107</v>
      </c>
      <c r="B113" s="277"/>
      <c r="C113" s="278"/>
      <c r="D113" s="279"/>
      <c r="E113" s="280"/>
      <c r="F113" s="281"/>
      <c r="G113" s="281"/>
      <c r="H113" s="282"/>
      <c r="I113" s="283"/>
      <c r="J113" s="284"/>
      <c r="K113" s="285"/>
      <c r="L113" s="11"/>
      <c r="M113" s="7"/>
      <c r="N113" s="7"/>
      <c r="O113" s="7"/>
      <c r="P113" s="39"/>
      <c r="Q113" s="43"/>
      <c r="R113" s="7"/>
      <c r="S113" s="16"/>
      <c r="T113" s="17"/>
      <c r="U113" s="17"/>
      <c r="V113" s="7"/>
      <c r="W113" s="45"/>
      <c r="X113" s="43"/>
      <c r="Y113" s="7"/>
      <c r="Z113" s="11"/>
      <c r="AA113" s="7"/>
      <c r="AB113" s="7"/>
      <c r="AC113" s="7"/>
      <c r="AD113" s="39"/>
      <c r="AE113" s="43"/>
      <c r="AF113" s="7"/>
      <c r="AG113" s="11"/>
      <c r="AH113" s="7"/>
      <c r="AI113" s="7"/>
      <c r="AJ113" s="7"/>
      <c r="AK113" s="39"/>
      <c r="AL113" s="43"/>
      <c r="AM113" s="7"/>
      <c r="AN113" s="11"/>
      <c r="AO113" s="7"/>
      <c r="AP113" s="7"/>
      <c r="AQ113" s="7"/>
      <c r="AR113" s="7"/>
      <c r="AS113" s="11"/>
      <c r="AT113" s="7"/>
      <c r="AU113" s="7"/>
      <c r="AV113" s="7"/>
      <c r="AW113" s="7"/>
      <c r="AX113" s="11"/>
      <c r="AY113" s="7"/>
      <c r="AZ113" s="7"/>
      <c r="BA113" s="7"/>
      <c r="BB113" s="7"/>
      <c r="BC113" s="7"/>
      <c r="BD113" s="7"/>
      <c r="BE113" s="7"/>
      <c r="BF113" s="7"/>
      <c r="BG113" s="11" t="s">
        <v>221</v>
      </c>
      <c r="BH113" s="79" t="s">
        <v>221</v>
      </c>
      <c r="BI113" s="1"/>
      <c r="BJ113" s="1"/>
      <c r="BK113" s="1"/>
      <c r="BL113" s="1"/>
      <c r="BM113" s="1"/>
      <c r="BY113" s="26"/>
      <c r="BZ113" s="34" t="str">
        <f t="shared" si="11"/>
        <v/>
      </c>
      <c r="CA113" s="35" t="str">
        <f t="shared" si="12"/>
        <v/>
      </c>
      <c r="CB113" s="35" t="str">
        <f t="shared" si="13"/>
        <v/>
      </c>
      <c r="CC113" s="34" t="str">
        <f t="shared" si="14"/>
        <v/>
      </c>
      <c r="CD113" s="35" t="str">
        <f t="shared" si="15"/>
        <v/>
      </c>
      <c r="CE113" s="34" t="e">
        <f>IF(AND(#REF!="",#REF!="",#REF!="",#REF!=""),"",SUM(#REF!,#REF!,#REF!,#REF!,#REF!))</f>
        <v>#REF!</v>
      </c>
      <c r="CF113" s="35" t="str">
        <f t="shared" si="16"/>
        <v/>
      </c>
      <c r="CG113" s="34" t="str">
        <f t="shared" si="17"/>
        <v/>
      </c>
      <c r="CH113" s="35" t="str">
        <f t="shared" si="18"/>
        <v/>
      </c>
      <c r="CI113" s="34" t="str">
        <f t="shared" si="19"/>
        <v/>
      </c>
      <c r="CJ113" s="35" t="str">
        <f t="shared" si="20"/>
        <v/>
      </c>
      <c r="CK113" s="34" t="e">
        <f>IF(AND(#REF!="",#REF!="",#REF!="",#REF!=""),"",SUM(#REF!,#REF!,#REF!,#REF!,#REF!))</f>
        <v>#REF!</v>
      </c>
      <c r="CL113" s="35" t="str">
        <f t="shared" si="21"/>
        <v/>
      </c>
      <c r="CM113" s="32"/>
      <c r="CN113" s="32"/>
    </row>
    <row r="114" spans="1:92">
      <c r="A114" s="276">
        <v>108</v>
      </c>
      <c r="B114" s="277"/>
      <c r="C114" s="278"/>
      <c r="D114" s="279"/>
      <c r="E114" s="280"/>
      <c r="F114" s="281"/>
      <c r="G114" s="281"/>
      <c r="H114" s="282"/>
      <c r="I114" s="283"/>
      <c r="J114" s="284"/>
      <c r="K114" s="285"/>
      <c r="L114" s="11"/>
      <c r="M114" s="7"/>
      <c r="N114" s="7"/>
      <c r="O114" s="7"/>
      <c r="P114" s="39"/>
      <c r="Q114" s="43"/>
      <c r="R114" s="7"/>
      <c r="S114" s="16"/>
      <c r="T114" s="17"/>
      <c r="U114" s="17"/>
      <c r="V114" s="7"/>
      <c r="W114" s="45"/>
      <c r="X114" s="43"/>
      <c r="Y114" s="7"/>
      <c r="Z114" s="11"/>
      <c r="AA114" s="7"/>
      <c r="AB114" s="7"/>
      <c r="AC114" s="7"/>
      <c r="AD114" s="39"/>
      <c r="AE114" s="43"/>
      <c r="AF114" s="7"/>
      <c r="AG114" s="11"/>
      <c r="AH114" s="7"/>
      <c r="AI114" s="7"/>
      <c r="AJ114" s="7"/>
      <c r="AK114" s="39"/>
      <c r="AL114" s="43"/>
      <c r="AM114" s="7"/>
      <c r="AN114" s="11"/>
      <c r="AO114" s="7"/>
      <c r="AP114" s="7"/>
      <c r="AQ114" s="7"/>
      <c r="AR114" s="7"/>
      <c r="AS114" s="11"/>
      <c r="AT114" s="7"/>
      <c r="AU114" s="7"/>
      <c r="AV114" s="7"/>
      <c r="AW114" s="7"/>
      <c r="AX114" s="11"/>
      <c r="AY114" s="7"/>
      <c r="AZ114" s="7"/>
      <c r="BA114" s="7"/>
      <c r="BB114" s="7"/>
      <c r="BC114" s="7"/>
      <c r="BD114" s="7"/>
      <c r="BE114" s="7"/>
      <c r="BF114" s="7"/>
      <c r="BG114" s="11" t="s">
        <v>221</v>
      </c>
      <c r="BH114" s="79" t="s">
        <v>221</v>
      </c>
      <c r="BI114" s="1"/>
      <c r="BJ114" s="1"/>
      <c r="BK114" s="1"/>
      <c r="BL114" s="1"/>
      <c r="BM114" s="1"/>
      <c r="BY114" s="26"/>
      <c r="BZ114" s="34" t="str">
        <f t="shared" si="11"/>
        <v/>
      </c>
      <c r="CA114" s="35" t="str">
        <f t="shared" si="12"/>
        <v/>
      </c>
      <c r="CB114" s="35" t="str">
        <f t="shared" si="13"/>
        <v/>
      </c>
      <c r="CC114" s="34" t="str">
        <f t="shared" si="14"/>
        <v/>
      </c>
      <c r="CD114" s="35" t="str">
        <f t="shared" si="15"/>
        <v/>
      </c>
      <c r="CE114" s="34" t="e">
        <f>IF(AND(#REF!="",#REF!="",#REF!="",#REF!=""),"",SUM(#REF!,#REF!,#REF!,#REF!,#REF!))</f>
        <v>#REF!</v>
      </c>
      <c r="CF114" s="35" t="str">
        <f t="shared" si="16"/>
        <v/>
      </c>
      <c r="CG114" s="34" t="str">
        <f t="shared" si="17"/>
        <v/>
      </c>
      <c r="CH114" s="35" t="str">
        <f t="shared" si="18"/>
        <v/>
      </c>
      <c r="CI114" s="34" t="str">
        <f t="shared" si="19"/>
        <v/>
      </c>
      <c r="CJ114" s="35" t="str">
        <f t="shared" si="20"/>
        <v/>
      </c>
      <c r="CK114" s="34" t="e">
        <f>IF(AND(#REF!="",#REF!="",#REF!="",#REF!=""),"",SUM(#REF!,#REF!,#REF!,#REF!,#REF!))</f>
        <v>#REF!</v>
      </c>
      <c r="CL114" s="35" t="str">
        <f t="shared" si="21"/>
        <v/>
      </c>
      <c r="CM114" s="32"/>
      <c r="CN114" s="32"/>
    </row>
    <row r="115" spans="1:92">
      <c r="A115" s="276">
        <v>109</v>
      </c>
      <c r="B115" s="277"/>
      <c r="C115" s="278"/>
      <c r="D115" s="279"/>
      <c r="E115" s="280"/>
      <c r="F115" s="281"/>
      <c r="G115" s="281"/>
      <c r="H115" s="282"/>
      <c r="I115" s="283"/>
      <c r="J115" s="284"/>
      <c r="K115" s="285"/>
      <c r="L115" s="11"/>
      <c r="M115" s="7"/>
      <c r="N115" s="7"/>
      <c r="O115" s="7"/>
      <c r="P115" s="39"/>
      <c r="Q115" s="43"/>
      <c r="R115" s="7"/>
      <c r="S115" s="16"/>
      <c r="T115" s="17"/>
      <c r="U115" s="17"/>
      <c r="V115" s="7"/>
      <c r="W115" s="45"/>
      <c r="X115" s="43"/>
      <c r="Y115" s="7"/>
      <c r="Z115" s="11"/>
      <c r="AA115" s="7"/>
      <c r="AB115" s="7"/>
      <c r="AC115" s="7"/>
      <c r="AD115" s="39"/>
      <c r="AE115" s="43"/>
      <c r="AF115" s="7"/>
      <c r="AG115" s="11"/>
      <c r="AH115" s="7"/>
      <c r="AI115" s="7"/>
      <c r="AJ115" s="7"/>
      <c r="AK115" s="39"/>
      <c r="AL115" s="43"/>
      <c r="AM115" s="7"/>
      <c r="AN115" s="11"/>
      <c r="AO115" s="7"/>
      <c r="AP115" s="7"/>
      <c r="AQ115" s="7"/>
      <c r="AR115" s="7"/>
      <c r="AS115" s="11"/>
      <c r="AT115" s="7"/>
      <c r="AU115" s="7"/>
      <c r="AV115" s="7"/>
      <c r="AW115" s="7"/>
      <c r="AX115" s="11"/>
      <c r="AY115" s="7"/>
      <c r="AZ115" s="7"/>
      <c r="BA115" s="7"/>
      <c r="BB115" s="7"/>
      <c r="BC115" s="7"/>
      <c r="BD115" s="7"/>
      <c r="BE115" s="7"/>
      <c r="BF115" s="7"/>
      <c r="BG115" s="11" t="s">
        <v>221</v>
      </c>
      <c r="BH115" s="79" t="s">
        <v>221</v>
      </c>
      <c r="BI115" s="1"/>
      <c r="BJ115" s="1"/>
      <c r="BK115" s="1"/>
      <c r="BL115" s="1"/>
      <c r="BM115" s="1"/>
      <c r="BY115" s="26"/>
      <c r="BZ115" s="34" t="str">
        <f t="shared" si="11"/>
        <v/>
      </c>
      <c r="CA115" s="35" t="str">
        <f t="shared" si="12"/>
        <v/>
      </c>
      <c r="CB115" s="35" t="str">
        <f t="shared" si="13"/>
        <v/>
      </c>
      <c r="CC115" s="34" t="str">
        <f t="shared" si="14"/>
        <v/>
      </c>
      <c r="CD115" s="35" t="str">
        <f t="shared" si="15"/>
        <v/>
      </c>
      <c r="CE115" s="34" t="e">
        <f>IF(AND(#REF!="",#REF!="",#REF!="",#REF!=""),"",SUM(#REF!,#REF!,#REF!,#REF!,#REF!))</f>
        <v>#REF!</v>
      </c>
      <c r="CF115" s="35" t="str">
        <f t="shared" si="16"/>
        <v/>
      </c>
      <c r="CG115" s="34" t="str">
        <f t="shared" si="17"/>
        <v/>
      </c>
      <c r="CH115" s="35" t="str">
        <f t="shared" si="18"/>
        <v/>
      </c>
      <c r="CI115" s="34" t="str">
        <f t="shared" si="19"/>
        <v/>
      </c>
      <c r="CJ115" s="35" t="str">
        <f t="shared" si="20"/>
        <v/>
      </c>
      <c r="CK115" s="34" t="e">
        <f>IF(AND(#REF!="",#REF!="",#REF!="",#REF!=""),"",SUM(#REF!,#REF!,#REF!,#REF!,#REF!))</f>
        <v>#REF!</v>
      </c>
      <c r="CL115" s="35" t="str">
        <f t="shared" si="21"/>
        <v/>
      </c>
      <c r="CM115" s="32"/>
      <c r="CN115" s="32"/>
    </row>
    <row r="116" spans="1:92">
      <c r="A116" s="276">
        <v>110</v>
      </c>
      <c r="B116" s="277"/>
      <c r="C116" s="278"/>
      <c r="D116" s="279"/>
      <c r="E116" s="280"/>
      <c r="F116" s="281"/>
      <c r="G116" s="281"/>
      <c r="H116" s="282"/>
      <c r="I116" s="283"/>
      <c r="J116" s="284"/>
      <c r="K116" s="285"/>
      <c r="L116" s="11"/>
      <c r="M116" s="7"/>
      <c r="N116" s="7"/>
      <c r="O116" s="7"/>
      <c r="P116" s="39"/>
      <c r="Q116" s="43"/>
      <c r="R116" s="7"/>
      <c r="S116" s="16"/>
      <c r="T116" s="17"/>
      <c r="U116" s="17"/>
      <c r="V116" s="7"/>
      <c r="W116" s="45"/>
      <c r="X116" s="43"/>
      <c r="Y116" s="7"/>
      <c r="Z116" s="11"/>
      <c r="AA116" s="7"/>
      <c r="AB116" s="7"/>
      <c r="AC116" s="7"/>
      <c r="AD116" s="39"/>
      <c r="AE116" s="43"/>
      <c r="AF116" s="7"/>
      <c r="AG116" s="11"/>
      <c r="AH116" s="7"/>
      <c r="AI116" s="7"/>
      <c r="AJ116" s="7"/>
      <c r="AK116" s="39"/>
      <c r="AL116" s="43"/>
      <c r="AM116" s="7"/>
      <c r="AN116" s="11"/>
      <c r="AO116" s="7"/>
      <c r="AP116" s="7"/>
      <c r="AQ116" s="7"/>
      <c r="AR116" s="7"/>
      <c r="AS116" s="11"/>
      <c r="AT116" s="7"/>
      <c r="AU116" s="7"/>
      <c r="AV116" s="7"/>
      <c r="AW116" s="7"/>
      <c r="AX116" s="11"/>
      <c r="AY116" s="7"/>
      <c r="AZ116" s="7"/>
      <c r="BA116" s="7"/>
      <c r="BB116" s="7"/>
      <c r="BC116" s="7"/>
      <c r="BD116" s="7"/>
      <c r="BE116" s="7"/>
      <c r="BF116" s="7"/>
      <c r="BG116" s="11" t="s">
        <v>221</v>
      </c>
      <c r="BH116" s="79" t="s">
        <v>221</v>
      </c>
      <c r="BI116" s="1"/>
      <c r="BJ116" s="1"/>
      <c r="BK116" s="1"/>
      <c r="BL116" s="1"/>
      <c r="BM116" s="1"/>
      <c r="BY116" s="26"/>
      <c r="BZ116" s="34" t="str">
        <f t="shared" si="11"/>
        <v/>
      </c>
      <c r="CA116" s="35" t="str">
        <f t="shared" si="12"/>
        <v/>
      </c>
      <c r="CB116" s="35" t="str">
        <f t="shared" si="13"/>
        <v/>
      </c>
      <c r="CC116" s="34" t="str">
        <f t="shared" si="14"/>
        <v/>
      </c>
      <c r="CD116" s="35" t="str">
        <f t="shared" si="15"/>
        <v/>
      </c>
      <c r="CE116" s="34" t="e">
        <f>IF(AND(#REF!="",#REF!="",#REF!="",#REF!=""),"",SUM(#REF!,#REF!,#REF!,#REF!,#REF!))</f>
        <v>#REF!</v>
      </c>
      <c r="CF116" s="35" t="str">
        <f t="shared" si="16"/>
        <v/>
      </c>
      <c r="CG116" s="34" t="str">
        <f t="shared" si="17"/>
        <v/>
      </c>
      <c r="CH116" s="35" t="str">
        <f t="shared" si="18"/>
        <v/>
      </c>
      <c r="CI116" s="34" t="str">
        <f t="shared" si="19"/>
        <v/>
      </c>
      <c r="CJ116" s="35" t="str">
        <f t="shared" si="20"/>
        <v/>
      </c>
      <c r="CK116" s="34" t="e">
        <f>IF(AND(#REF!="",#REF!="",#REF!="",#REF!=""),"",SUM(#REF!,#REF!,#REF!,#REF!,#REF!))</f>
        <v>#REF!</v>
      </c>
      <c r="CL116" s="35" t="str">
        <f t="shared" si="21"/>
        <v/>
      </c>
      <c r="CM116" s="32"/>
      <c r="CN116" s="32"/>
    </row>
    <row r="117" spans="1:92">
      <c r="A117" s="276">
        <v>111</v>
      </c>
      <c r="B117" s="277"/>
      <c r="C117" s="278"/>
      <c r="D117" s="279"/>
      <c r="E117" s="280"/>
      <c r="F117" s="281"/>
      <c r="G117" s="281"/>
      <c r="H117" s="282"/>
      <c r="I117" s="283"/>
      <c r="J117" s="284"/>
      <c r="K117" s="285"/>
      <c r="L117" s="11"/>
      <c r="M117" s="7"/>
      <c r="N117" s="7"/>
      <c r="O117" s="7"/>
      <c r="P117" s="39"/>
      <c r="Q117" s="43"/>
      <c r="R117" s="7"/>
      <c r="S117" s="16"/>
      <c r="T117" s="17"/>
      <c r="U117" s="17"/>
      <c r="V117" s="7"/>
      <c r="W117" s="45"/>
      <c r="X117" s="43"/>
      <c r="Y117" s="7"/>
      <c r="Z117" s="11"/>
      <c r="AA117" s="7"/>
      <c r="AB117" s="7"/>
      <c r="AC117" s="7"/>
      <c r="AD117" s="39"/>
      <c r="AE117" s="43"/>
      <c r="AF117" s="7"/>
      <c r="AG117" s="11"/>
      <c r="AH117" s="7"/>
      <c r="AI117" s="7"/>
      <c r="AJ117" s="7"/>
      <c r="AK117" s="39"/>
      <c r="AL117" s="43"/>
      <c r="AM117" s="7"/>
      <c r="AN117" s="11"/>
      <c r="AO117" s="7"/>
      <c r="AP117" s="7"/>
      <c r="AQ117" s="7"/>
      <c r="AR117" s="7"/>
      <c r="AS117" s="11"/>
      <c r="AT117" s="7"/>
      <c r="AU117" s="7"/>
      <c r="AV117" s="7"/>
      <c r="AW117" s="7"/>
      <c r="AX117" s="11"/>
      <c r="AY117" s="7"/>
      <c r="AZ117" s="7"/>
      <c r="BA117" s="7"/>
      <c r="BB117" s="7"/>
      <c r="BC117" s="7"/>
      <c r="BD117" s="7"/>
      <c r="BE117" s="7"/>
      <c r="BF117" s="7"/>
      <c r="BG117" s="11" t="s">
        <v>221</v>
      </c>
      <c r="BH117" s="79" t="s">
        <v>221</v>
      </c>
      <c r="BI117" s="1"/>
      <c r="BJ117" s="1"/>
      <c r="BK117" s="1"/>
      <c r="BL117" s="1"/>
      <c r="BM117" s="1"/>
      <c r="BY117" s="26"/>
      <c r="BZ117" s="34" t="str">
        <f t="shared" si="11"/>
        <v/>
      </c>
      <c r="CA117" s="35" t="str">
        <f t="shared" si="12"/>
        <v/>
      </c>
      <c r="CB117" s="35" t="str">
        <f t="shared" si="13"/>
        <v/>
      </c>
      <c r="CC117" s="34" t="str">
        <f t="shared" si="14"/>
        <v/>
      </c>
      <c r="CD117" s="35" t="str">
        <f t="shared" si="15"/>
        <v/>
      </c>
      <c r="CE117" s="34" t="e">
        <f>IF(AND(#REF!="",#REF!="",#REF!="",#REF!=""),"",SUM(#REF!,#REF!,#REF!,#REF!,#REF!))</f>
        <v>#REF!</v>
      </c>
      <c r="CF117" s="35" t="str">
        <f t="shared" si="16"/>
        <v/>
      </c>
      <c r="CG117" s="34" t="str">
        <f t="shared" si="17"/>
        <v/>
      </c>
      <c r="CH117" s="35" t="str">
        <f t="shared" si="18"/>
        <v/>
      </c>
      <c r="CI117" s="34" t="str">
        <f t="shared" si="19"/>
        <v/>
      </c>
      <c r="CJ117" s="35" t="str">
        <f t="shared" si="20"/>
        <v/>
      </c>
      <c r="CK117" s="34" t="e">
        <f>IF(AND(#REF!="",#REF!="",#REF!="",#REF!=""),"",SUM(#REF!,#REF!,#REF!,#REF!,#REF!))</f>
        <v>#REF!</v>
      </c>
      <c r="CL117" s="35" t="str">
        <f t="shared" si="21"/>
        <v/>
      </c>
      <c r="CM117" s="32"/>
      <c r="CN117" s="32"/>
    </row>
    <row r="118" spans="1:92">
      <c r="A118" s="276">
        <v>112</v>
      </c>
      <c r="B118" s="277"/>
      <c r="C118" s="278"/>
      <c r="D118" s="279"/>
      <c r="E118" s="280"/>
      <c r="F118" s="281"/>
      <c r="G118" s="281"/>
      <c r="H118" s="282"/>
      <c r="I118" s="283"/>
      <c r="J118" s="284"/>
      <c r="K118" s="285"/>
      <c r="L118" s="11"/>
      <c r="M118" s="7"/>
      <c r="N118" s="7"/>
      <c r="O118" s="7"/>
      <c r="P118" s="39"/>
      <c r="Q118" s="43"/>
      <c r="R118" s="7"/>
      <c r="S118" s="16"/>
      <c r="T118" s="17"/>
      <c r="U118" s="17"/>
      <c r="V118" s="7"/>
      <c r="W118" s="45"/>
      <c r="X118" s="43"/>
      <c r="Y118" s="7"/>
      <c r="Z118" s="11"/>
      <c r="AA118" s="7"/>
      <c r="AB118" s="7"/>
      <c r="AC118" s="7"/>
      <c r="AD118" s="39"/>
      <c r="AE118" s="43"/>
      <c r="AF118" s="7"/>
      <c r="AG118" s="11"/>
      <c r="AH118" s="7"/>
      <c r="AI118" s="7"/>
      <c r="AJ118" s="7"/>
      <c r="AK118" s="39"/>
      <c r="AL118" s="43"/>
      <c r="AM118" s="7"/>
      <c r="AN118" s="11"/>
      <c r="AO118" s="7"/>
      <c r="AP118" s="7"/>
      <c r="AQ118" s="7"/>
      <c r="AR118" s="7"/>
      <c r="AS118" s="11"/>
      <c r="AT118" s="7"/>
      <c r="AU118" s="7"/>
      <c r="AV118" s="7"/>
      <c r="AW118" s="7"/>
      <c r="AX118" s="11"/>
      <c r="AY118" s="7"/>
      <c r="AZ118" s="7"/>
      <c r="BA118" s="7"/>
      <c r="BB118" s="7"/>
      <c r="BC118" s="7"/>
      <c r="BD118" s="7"/>
      <c r="BE118" s="7"/>
      <c r="BF118" s="7"/>
      <c r="BG118" s="11" t="s">
        <v>221</v>
      </c>
      <c r="BH118" s="79" t="s">
        <v>221</v>
      </c>
      <c r="BI118" s="1"/>
      <c r="BJ118" s="1"/>
      <c r="BK118" s="1"/>
      <c r="BL118" s="1"/>
      <c r="BM118" s="1"/>
      <c r="BY118" s="26"/>
      <c r="BZ118" s="34" t="str">
        <f t="shared" si="11"/>
        <v/>
      </c>
      <c r="CA118" s="35" t="str">
        <f t="shared" si="12"/>
        <v/>
      </c>
      <c r="CB118" s="35" t="str">
        <f t="shared" si="13"/>
        <v/>
      </c>
      <c r="CC118" s="34" t="str">
        <f t="shared" si="14"/>
        <v/>
      </c>
      <c r="CD118" s="35" t="str">
        <f t="shared" si="15"/>
        <v/>
      </c>
      <c r="CE118" s="34" t="e">
        <f>IF(AND(#REF!="",#REF!="",#REF!="",#REF!=""),"",SUM(#REF!,#REF!,#REF!,#REF!,#REF!))</f>
        <v>#REF!</v>
      </c>
      <c r="CF118" s="35" t="str">
        <f t="shared" si="16"/>
        <v/>
      </c>
      <c r="CG118" s="34" t="str">
        <f t="shared" si="17"/>
        <v/>
      </c>
      <c r="CH118" s="35" t="str">
        <f t="shared" si="18"/>
        <v/>
      </c>
      <c r="CI118" s="34" t="str">
        <f t="shared" si="19"/>
        <v/>
      </c>
      <c r="CJ118" s="35" t="str">
        <f t="shared" si="20"/>
        <v/>
      </c>
      <c r="CK118" s="34" t="e">
        <f>IF(AND(#REF!="",#REF!="",#REF!="",#REF!=""),"",SUM(#REF!,#REF!,#REF!,#REF!,#REF!))</f>
        <v>#REF!</v>
      </c>
      <c r="CL118" s="35" t="str">
        <f t="shared" si="21"/>
        <v/>
      </c>
      <c r="CM118" s="32"/>
      <c r="CN118" s="32"/>
    </row>
    <row r="119" spans="1:92">
      <c r="A119" s="276">
        <v>113</v>
      </c>
      <c r="B119" s="277"/>
      <c r="C119" s="278"/>
      <c r="D119" s="279"/>
      <c r="E119" s="280"/>
      <c r="F119" s="281"/>
      <c r="G119" s="281"/>
      <c r="H119" s="282"/>
      <c r="I119" s="283"/>
      <c r="J119" s="284"/>
      <c r="K119" s="285"/>
      <c r="L119" s="11"/>
      <c r="M119" s="7"/>
      <c r="N119" s="7"/>
      <c r="O119" s="7"/>
      <c r="P119" s="39"/>
      <c r="Q119" s="43"/>
      <c r="R119" s="7"/>
      <c r="S119" s="16"/>
      <c r="T119" s="17"/>
      <c r="U119" s="17"/>
      <c r="V119" s="7"/>
      <c r="W119" s="45"/>
      <c r="X119" s="43"/>
      <c r="Y119" s="7"/>
      <c r="Z119" s="11"/>
      <c r="AA119" s="7"/>
      <c r="AB119" s="7"/>
      <c r="AC119" s="7"/>
      <c r="AD119" s="39"/>
      <c r="AE119" s="43"/>
      <c r="AF119" s="7"/>
      <c r="AG119" s="11"/>
      <c r="AH119" s="7"/>
      <c r="AI119" s="7"/>
      <c r="AJ119" s="7"/>
      <c r="AK119" s="39"/>
      <c r="AL119" s="43"/>
      <c r="AM119" s="7"/>
      <c r="AN119" s="11"/>
      <c r="AO119" s="7"/>
      <c r="AP119" s="7"/>
      <c r="AQ119" s="7"/>
      <c r="AR119" s="7"/>
      <c r="AS119" s="11"/>
      <c r="AT119" s="7"/>
      <c r="AU119" s="7"/>
      <c r="AV119" s="7"/>
      <c r="AW119" s="7"/>
      <c r="AX119" s="11"/>
      <c r="AY119" s="7"/>
      <c r="AZ119" s="7"/>
      <c r="BA119" s="7"/>
      <c r="BB119" s="7"/>
      <c r="BC119" s="7"/>
      <c r="BD119" s="7"/>
      <c r="BE119" s="7"/>
      <c r="BF119" s="7"/>
      <c r="BG119" s="11" t="s">
        <v>221</v>
      </c>
      <c r="BH119" s="79" t="s">
        <v>221</v>
      </c>
      <c r="BI119" s="1"/>
      <c r="BJ119" s="1"/>
      <c r="BK119" s="1"/>
      <c r="BL119" s="1"/>
      <c r="BM119" s="1"/>
      <c r="BY119" s="26"/>
      <c r="BZ119" s="34" t="str">
        <f t="shared" si="11"/>
        <v/>
      </c>
      <c r="CA119" s="35" t="str">
        <f t="shared" si="12"/>
        <v/>
      </c>
      <c r="CB119" s="35" t="str">
        <f t="shared" si="13"/>
        <v/>
      </c>
      <c r="CC119" s="34" t="str">
        <f t="shared" si="14"/>
        <v/>
      </c>
      <c r="CD119" s="35" t="str">
        <f t="shared" si="15"/>
        <v/>
      </c>
      <c r="CE119" s="34" t="e">
        <f>IF(AND(#REF!="",#REF!="",#REF!="",#REF!=""),"",SUM(#REF!,#REF!,#REF!,#REF!,#REF!))</f>
        <v>#REF!</v>
      </c>
      <c r="CF119" s="35" t="str">
        <f t="shared" si="16"/>
        <v/>
      </c>
      <c r="CG119" s="34" t="str">
        <f t="shared" si="17"/>
        <v/>
      </c>
      <c r="CH119" s="35" t="str">
        <f t="shared" si="18"/>
        <v/>
      </c>
      <c r="CI119" s="34" t="str">
        <f t="shared" si="19"/>
        <v/>
      </c>
      <c r="CJ119" s="35" t="str">
        <f t="shared" si="20"/>
        <v/>
      </c>
      <c r="CK119" s="34" t="e">
        <f>IF(AND(#REF!="",#REF!="",#REF!="",#REF!=""),"",SUM(#REF!,#REF!,#REF!,#REF!,#REF!))</f>
        <v>#REF!</v>
      </c>
      <c r="CL119" s="35" t="str">
        <f t="shared" si="21"/>
        <v/>
      </c>
      <c r="CM119" s="32"/>
      <c r="CN119" s="32"/>
    </row>
    <row r="120" spans="1:92">
      <c r="A120" s="276">
        <v>114</v>
      </c>
      <c r="B120" s="277"/>
      <c r="C120" s="278"/>
      <c r="D120" s="279"/>
      <c r="E120" s="280"/>
      <c r="F120" s="281"/>
      <c r="G120" s="281"/>
      <c r="H120" s="282"/>
      <c r="I120" s="283"/>
      <c r="J120" s="284"/>
      <c r="K120" s="285"/>
      <c r="L120" s="11"/>
      <c r="M120" s="7"/>
      <c r="N120" s="7"/>
      <c r="O120" s="7"/>
      <c r="P120" s="39"/>
      <c r="Q120" s="43"/>
      <c r="R120" s="7"/>
      <c r="S120" s="16"/>
      <c r="T120" s="17"/>
      <c r="U120" s="17"/>
      <c r="V120" s="7"/>
      <c r="W120" s="45"/>
      <c r="X120" s="43"/>
      <c r="Y120" s="7"/>
      <c r="Z120" s="11"/>
      <c r="AA120" s="7"/>
      <c r="AB120" s="7"/>
      <c r="AC120" s="7"/>
      <c r="AD120" s="39"/>
      <c r="AE120" s="43"/>
      <c r="AF120" s="7"/>
      <c r="AG120" s="11"/>
      <c r="AH120" s="7"/>
      <c r="AI120" s="7"/>
      <c r="AJ120" s="7"/>
      <c r="AK120" s="39"/>
      <c r="AL120" s="43"/>
      <c r="AM120" s="7"/>
      <c r="AN120" s="11"/>
      <c r="AO120" s="7"/>
      <c r="AP120" s="7"/>
      <c r="AQ120" s="7"/>
      <c r="AR120" s="7"/>
      <c r="AS120" s="11"/>
      <c r="AT120" s="7"/>
      <c r="AU120" s="7"/>
      <c r="AV120" s="7"/>
      <c r="AW120" s="7"/>
      <c r="AX120" s="11"/>
      <c r="AY120" s="7"/>
      <c r="AZ120" s="7"/>
      <c r="BA120" s="7"/>
      <c r="BB120" s="7"/>
      <c r="BC120" s="7"/>
      <c r="BD120" s="7"/>
      <c r="BE120" s="7"/>
      <c r="BF120" s="7"/>
      <c r="BG120" s="11" t="s">
        <v>221</v>
      </c>
      <c r="BH120" s="79" t="s">
        <v>221</v>
      </c>
      <c r="BI120" s="1"/>
      <c r="BJ120" s="1"/>
      <c r="BK120" s="1"/>
      <c r="BL120" s="1"/>
      <c r="BM120" s="1"/>
      <c r="BY120" s="26"/>
      <c r="BZ120" s="34" t="str">
        <f t="shared" si="11"/>
        <v/>
      </c>
      <c r="CA120" s="35" t="str">
        <f t="shared" si="12"/>
        <v/>
      </c>
      <c r="CB120" s="35" t="str">
        <f t="shared" si="13"/>
        <v/>
      </c>
      <c r="CC120" s="34" t="str">
        <f t="shared" si="14"/>
        <v/>
      </c>
      <c r="CD120" s="35" t="str">
        <f t="shared" si="15"/>
        <v/>
      </c>
      <c r="CE120" s="34" t="e">
        <f>IF(AND(#REF!="",#REF!="",#REF!="",#REF!=""),"",SUM(#REF!,#REF!,#REF!,#REF!,#REF!))</f>
        <v>#REF!</v>
      </c>
      <c r="CF120" s="35" t="str">
        <f t="shared" si="16"/>
        <v/>
      </c>
      <c r="CG120" s="34" t="str">
        <f t="shared" si="17"/>
        <v/>
      </c>
      <c r="CH120" s="35" t="str">
        <f t="shared" si="18"/>
        <v/>
      </c>
      <c r="CI120" s="34" t="str">
        <f t="shared" si="19"/>
        <v/>
      </c>
      <c r="CJ120" s="35" t="str">
        <f t="shared" si="20"/>
        <v/>
      </c>
      <c r="CK120" s="34" t="e">
        <f>IF(AND(#REF!="",#REF!="",#REF!="",#REF!=""),"",SUM(#REF!,#REF!,#REF!,#REF!,#REF!))</f>
        <v>#REF!</v>
      </c>
      <c r="CL120" s="35" t="str">
        <f t="shared" si="21"/>
        <v/>
      </c>
      <c r="CM120" s="32"/>
      <c r="CN120" s="32"/>
    </row>
    <row r="121" spans="1:92">
      <c r="A121" s="276">
        <v>115</v>
      </c>
      <c r="B121" s="277"/>
      <c r="C121" s="278"/>
      <c r="D121" s="279"/>
      <c r="E121" s="280"/>
      <c r="F121" s="281"/>
      <c r="G121" s="281"/>
      <c r="H121" s="282"/>
      <c r="I121" s="283"/>
      <c r="J121" s="284"/>
      <c r="K121" s="285"/>
      <c r="L121" s="11"/>
      <c r="M121" s="7"/>
      <c r="N121" s="7"/>
      <c r="O121" s="7"/>
      <c r="P121" s="39"/>
      <c r="Q121" s="43"/>
      <c r="R121" s="7"/>
      <c r="S121" s="16"/>
      <c r="T121" s="17"/>
      <c r="U121" s="17"/>
      <c r="V121" s="7"/>
      <c r="W121" s="45"/>
      <c r="X121" s="43"/>
      <c r="Y121" s="7"/>
      <c r="Z121" s="11"/>
      <c r="AA121" s="7"/>
      <c r="AB121" s="7"/>
      <c r="AC121" s="7"/>
      <c r="AD121" s="39"/>
      <c r="AE121" s="43"/>
      <c r="AF121" s="7"/>
      <c r="AG121" s="11"/>
      <c r="AH121" s="7"/>
      <c r="AI121" s="7"/>
      <c r="AJ121" s="7"/>
      <c r="AK121" s="39"/>
      <c r="AL121" s="43"/>
      <c r="AM121" s="7"/>
      <c r="AN121" s="11"/>
      <c r="AO121" s="7"/>
      <c r="AP121" s="7"/>
      <c r="AQ121" s="7"/>
      <c r="AR121" s="7"/>
      <c r="AS121" s="11"/>
      <c r="AT121" s="7"/>
      <c r="AU121" s="7"/>
      <c r="AV121" s="7"/>
      <c r="AW121" s="7"/>
      <c r="AX121" s="11"/>
      <c r="AY121" s="7"/>
      <c r="AZ121" s="7"/>
      <c r="BA121" s="7"/>
      <c r="BB121" s="7"/>
      <c r="BC121" s="7"/>
      <c r="BD121" s="7"/>
      <c r="BE121" s="7"/>
      <c r="BF121" s="7"/>
      <c r="BG121" s="11" t="s">
        <v>221</v>
      </c>
      <c r="BH121" s="79" t="s">
        <v>221</v>
      </c>
      <c r="BI121" s="1"/>
      <c r="BJ121" s="1"/>
      <c r="BK121" s="1"/>
      <c r="BL121" s="1"/>
      <c r="BM121" s="1"/>
      <c r="BY121" s="26"/>
      <c r="BZ121" s="34" t="str">
        <f t="shared" si="11"/>
        <v/>
      </c>
      <c r="CA121" s="35" t="str">
        <f t="shared" si="12"/>
        <v/>
      </c>
      <c r="CB121" s="35" t="str">
        <f t="shared" si="13"/>
        <v/>
      </c>
      <c r="CC121" s="34" t="str">
        <f t="shared" si="14"/>
        <v/>
      </c>
      <c r="CD121" s="35" t="str">
        <f t="shared" si="15"/>
        <v/>
      </c>
      <c r="CE121" s="34" t="e">
        <f>IF(AND(#REF!="",#REF!="",#REF!="",#REF!=""),"",SUM(#REF!,#REF!,#REF!,#REF!,#REF!))</f>
        <v>#REF!</v>
      </c>
      <c r="CF121" s="35" t="str">
        <f t="shared" si="16"/>
        <v/>
      </c>
      <c r="CG121" s="34" t="str">
        <f t="shared" si="17"/>
        <v/>
      </c>
      <c r="CH121" s="35" t="str">
        <f t="shared" si="18"/>
        <v/>
      </c>
      <c r="CI121" s="34" t="str">
        <f t="shared" si="19"/>
        <v/>
      </c>
      <c r="CJ121" s="35" t="str">
        <f t="shared" si="20"/>
        <v/>
      </c>
      <c r="CK121" s="34" t="e">
        <f>IF(AND(#REF!="",#REF!="",#REF!="",#REF!=""),"",SUM(#REF!,#REF!,#REF!,#REF!,#REF!))</f>
        <v>#REF!</v>
      </c>
      <c r="CL121" s="35" t="str">
        <f t="shared" si="21"/>
        <v/>
      </c>
      <c r="CM121" s="32"/>
      <c r="CN121" s="32"/>
    </row>
    <row r="122" spans="1:92">
      <c r="A122" s="276">
        <v>116</v>
      </c>
      <c r="B122" s="277"/>
      <c r="C122" s="278"/>
      <c r="D122" s="279"/>
      <c r="E122" s="280"/>
      <c r="F122" s="281"/>
      <c r="G122" s="281"/>
      <c r="H122" s="282"/>
      <c r="I122" s="283"/>
      <c r="J122" s="284"/>
      <c r="K122" s="285"/>
      <c r="L122" s="11"/>
      <c r="M122" s="7"/>
      <c r="N122" s="7"/>
      <c r="O122" s="7"/>
      <c r="P122" s="39"/>
      <c r="Q122" s="43"/>
      <c r="R122" s="7"/>
      <c r="S122" s="16"/>
      <c r="T122" s="17"/>
      <c r="U122" s="17"/>
      <c r="V122" s="7"/>
      <c r="W122" s="45"/>
      <c r="X122" s="43"/>
      <c r="Y122" s="7"/>
      <c r="Z122" s="11"/>
      <c r="AA122" s="7"/>
      <c r="AB122" s="7"/>
      <c r="AC122" s="7"/>
      <c r="AD122" s="39"/>
      <c r="AE122" s="43"/>
      <c r="AF122" s="7"/>
      <c r="AG122" s="11"/>
      <c r="AH122" s="7"/>
      <c r="AI122" s="7"/>
      <c r="AJ122" s="7"/>
      <c r="AK122" s="39"/>
      <c r="AL122" s="43"/>
      <c r="AM122" s="7"/>
      <c r="AN122" s="11"/>
      <c r="AO122" s="7"/>
      <c r="AP122" s="7"/>
      <c r="AQ122" s="7"/>
      <c r="AR122" s="7"/>
      <c r="AS122" s="11"/>
      <c r="AT122" s="7"/>
      <c r="AU122" s="7"/>
      <c r="AV122" s="7"/>
      <c r="AW122" s="7"/>
      <c r="AX122" s="11"/>
      <c r="AY122" s="7"/>
      <c r="AZ122" s="7"/>
      <c r="BA122" s="7"/>
      <c r="BB122" s="7"/>
      <c r="BC122" s="7"/>
      <c r="BD122" s="7"/>
      <c r="BE122" s="7"/>
      <c r="BF122" s="7"/>
      <c r="BG122" s="11" t="s">
        <v>221</v>
      </c>
      <c r="BH122" s="79" t="s">
        <v>221</v>
      </c>
      <c r="BI122" s="1"/>
      <c r="BJ122" s="1"/>
      <c r="BK122" s="1"/>
      <c r="BL122" s="1"/>
      <c r="BM122" s="1"/>
      <c r="BY122" s="26"/>
      <c r="BZ122" s="34" t="str">
        <f t="shared" si="11"/>
        <v/>
      </c>
      <c r="CA122" s="35" t="str">
        <f t="shared" si="12"/>
        <v/>
      </c>
      <c r="CB122" s="35" t="str">
        <f t="shared" si="13"/>
        <v/>
      </c>
      <c r="CC122" s="34" t="str">
        <f t="shared" si="14"/>
        <v/>
      </c>
      <c r="CD122" s="35" t="str">
        <f t="shared" si="15"/>
        <v/>
      </c>
      <c r="CE122" s="34" t="e">
        <f>IF(AND(#REF!="",#REF!="",#REF!="",#REF!=""),"",SUM(#REF!,#REF!,#REF!,#REF!,#REF!))</f>
        <v>#REF!</v>
      </c>
      <c r="CF122" s="35" t="str">
        <f t="shared" si="16"/>
        <v/>
      </c>
      <c r="CG122" s="34" t="str">
        <f t="shared" si="17"/>
        <v/>
      </c>
      <c r="CH122" s="35" t="str">
        <f t="shared" si="18"/>
        <v/>
      </c>
      <c r="CI122" s="34" t="str">
        <f t="shared" si="19"/>
        <v/>
      </c>
      <c r="CJ122" s="35" t="str">
        <f t="shared" si="20"/>
        <v/>
      </c>
      <c r="CK122" s="34" t="e">
        <f>IF(AND(#REF!="",#REF!="",#REF!="",#REF!=""),"",SUM(#REF!,#REF!,#REF!,#REF!,#REF!))</f>
        <v>#REF!</v>
      </c>
      <c r="CL122" s="35" t="str">
        <f t="shared" si="21"/>
        <v/>
      </c>
      <c r="CM122" s="32"/>
      <c r="CN122" s="32"/>
    </row>
    <row r="123" spans="1:92">
      <c r="A123" s="276">
        <v>117</v>
      </c>
      <c r="B123" s="277"/>
      <c r="C123" s="278"/>
      <c r="D123" s="279"/>
      <c r="E123" s="280"/>
      <c r="F123" s="281"/>
      <c r="G123" s="281"/>
      <c r="H123" s="282"/>
      <c r="I123" s="283"/>
      <c r="J123" s="284"/>
      <c r="K123" s="285"/>
      <c r="L123" s="11"/>
      <c r="M123" s="7"/>
      <c r="N123" s="7"/>
      <c r="O123" s="7"/>
      <c r="P123" s="39"/>
      <c r="Q123" s="43"/>
      <c r="R123" s="7"/>
      <c r="S123" s="16"/>
      <c r="T123" s="17"/>
      <c r="U123" s="17"/>
      <c r="V123" s="7"/>
      <c r="W123" s="45"/>
      <c r="X123" s="43"/>
      <c r="Y123" s="7"/>
      <c r="Z123" s="11"/>
      <c r="AA123" s="7"/>
      <c r="AB123" s="7"/>
      <c r="AC123" s="7"/>
      <c r="AD123" s="39"/>
      <c r="AE123" s="43"/>
      <c r="AF123" s="7"/>
      <c r="AG123" s="11"/>
      <c r="AH123" s="7"/>
      <c r="AI123" s="7"/>
      <c r="AJ123" s="7"/>
      <c r="AK123" s="39"/>
      <c r="AL123" s="43"/>
      <c r="AM123" s="7"/>
      <c r="AN123" s="11"/>
      <c r="AO123" s="7"/>
      <c r="AP123" s="7"/>
      <c r="AQ123" s="7"/>
      <c r="AR123" s="7"/>
      <c r="AS123" s="11"/>
      <c r="AT123" s="7"/>
      <c r="AU123" s="7"/>
      <c r="AV123" s="7"/>
      <c r="AW123" s="7"/>
      <c r="AX123" s="11"/>
      <c r="AY123" s="7"/>
      <c r="AZ123" s="7"/>
      <c r="BA123" s="7"/>
      <c r="BB123" s="7"/>
      <c r="BC123" s="7"/>
      <c r="BD123" s="7"/>
      <c r="BE123" s="7"/>
      <c r="BF123" s="7"/>
      <c r="BG123" s="11" t="s">
        <v>221</v>
      </c>
      <c r="BH123" s="79" t="s">
        <v>221</v>
      </c>
      <c r="BI123" s="1"/>
      <c r="BJ123" s="1"/>
      <c r="BK123" s="1"/>
      <c r="BL123" s="1"/>
      <c r="BM123" s="1"/>
      <c r="BY123" s="26"/>
      <c r="BZ123" s="34" t="str">
        <f t="shared" si="11"/>
        <v/>
      </c>
      <c r="CA123" s="35" t="str">
        <f t="shared" si="12"/>
        <v/>
      </c>
      <c r="CB123" s="35" t="str">
        <f t="shared" si="13"/>
        <v/>
      </c>
      <c r="CC123" s="34" t="str">
        <f t="shared" si="14"/>
        <v/>
      </c>
      <c r="CD123" s="35" t="str">
        <f t="shared" si="15"/>
        <v/>
      </c>
      <c r="CE123" s="34" t="e">
        <f>IF(AND(#REF!="",#REF!="",#REF!="",#REF!=""),"",SUM(#REF!,#REF!,#REF!,#REF!,#REF!))</f>
        <v>#REF!</v>
      </c>
      <c r="CF123" s="35" t="str">
        <f t="shared" si="16"/>
        <v/>
      </c>
      <c r="CG123" s="34" t="str">
        <f t="shared" si="17"/>
        <v/>
      </c>
      <c r="CH123" s="35" t="str">
        <f t="shared" si="18"/>
        <v/>
      </c>
      <c r="CI123" s="34" t="str">
        <f t="shared" si="19"/>
        <v/>
      </c>
      <c r="CJ123" s="35" t="str">
        <f t="shared" si="20"/>
        <v/>
      </c>
      <c r="CK123" s="34" t="e">
        <f>IF(AND(#REF!="",#REF!="",#REF!="",#REF!=""),"",SUM(#REF!,#REF!,#REF!,#REF!,#REF!))</f>
        <v>#REF!</v>
      </c>
      <c r="CL123" s="35" t="str">
        <f t="shared" si="21"/>
        <v/>
      </c>
      <c r="CM123" s="32"/>
      <c r="CN123" s="32"/>
    </row>
    <row r="124" spans="1:92">
      <c r="A124" s="276">
        <v>118</v>
      </c>
      <c r="B124" s="277"/>
      <c r="C124" s="278"/>
      <c r="D124" s="279"/>
      <c r="E124" s="280"/>
      <c r="F124" s="281"/>
      <c r="G124" s="281"/>
      <c r="H124" s="282"/>
      <c r="I124" s="283"/>
      <c r="J124" s="284"/>
      <c r="K124" s="285"/>
      <c r="L124" s="11"/>
      <c r="M124" s="7"/>
      <c r="N124" s="7"/>
      <c r="O124" s="7"/>
      <c r="P124" s="39"/>
      <c r="Q124" s="43"/>
      <c r="R124" s="7"/>
      <c r="S124" s="16"/>
      <c r="T124" s="17"/>
      <c r="U124" s="17"/>
      <c r="V124" s="7"/>
      <c r="W124" s="45"/>
      <c r="X124" s="43"/>
      <c r="Y124" s="7"/>
      <c r="Z124" s="11"/>
      <c r="AA124" s="7"/>
      <c r="AB124" s="7"/>
      <c r="AC124" s="7"/>
      <c r="AD124" s="39"/>
      <c r="AE124" s="43"/>
      <c r="AF124" s="7"/>
      <c r="AG124" s="11"/>
      <c r="AH124" s="7"/>
      <c r="AI124" s="7"/>
      <c r="AJ124" s="7"/>
      <c r="AK124" s="39"/>
      <c r="AL124" s="43"/>
      <c r="AM124" s="7"/>
      <c r="AN124" s="11"/>
      <c r="AO124" s="7"/>
      <c r="AP124" s="7"/>
      <c r="AQ124" s="7"/>
      <c r="AR124" s="7"/>
      <c r="AS124" s="11"/>
      <c r="AT124" s="7"/>
      <c r="AU124" s="7"/>
      <c r="AV124" s="7"/>
      <c r="AW124" s="7"/>
      <c r="AX124" s="11"/>
      <c r="AY124" s="7"/>
      <c r="AZ124" s="7"/>
      <c r="BA124" s="7"/>
      <c r="BB124" s="7"/>
      <c r="BC124" s="7"/>
      <c r="BD124" s="7"/>
      <c r="BE124" s="7"/>
      <c r="BF124" s="7"/>
      <c r="BG124" s="11" t="s">
        <v>221</v>
      </c>
      <c r="BH124" s="79" t="s">
        <v>221</v>
      </c>
      <c r="BI124" s="1"/>
      <c r="BJ124" s="1"/>
      <c r="BK124" s="1"/>
      <c r="BL124" s="1"/>
      <c r="BM124" s="1"/>
      <c r="BY124" s="26"/>
      <c r="BZ124" s="34" t="str">
        <f t="shared" si="11"/>
        <v/>
      </c>
      <c r="CA124" s="35" t="str">
        <f t="shared" si="12"/>
        <v/>
      </c>
      <c r="CB124" s="35" t="str">
        <f t="shared" si="13"/>
        <v/>
      </c>
      <c r="CC124" s="34" t="str">
        <f t="shared" si="14"/>
        <v/>
      </c>
      <c r="CD124" s="35" t="str">
        <f t="shared" si="15"/>
        <v/>
      </c>
      <c r="CE124" s="34" t="e">
        <f>IF(AND(#REF!="",#REF!="",#REF!="",#REF!=""),"",SUM(#REF!,#REF!,#REF!,#REF!,#REF!))</f>
        <v>#REF!</v>
      </c>
      <c r="CF124" s="35" t="str">
        <f t="shared" si="16"/>
        <v/>
      </c>
      <c r="CG124" s="34" t="str">
        <f t="shared" si="17"/>
        <v/>
      </c>
      <c r="CH124" s="35" t="str">
        <f t="shared" si="18"/>
        <v/>
      </c>
      <c r="CI124" s="34" t="str">
        <f t="shared" si="19"/>
        <v/>
      </c>
      <c r="CJ124" s="35" t="str">
        <f t="shared" si="20"/>
        <v/>
      </c>
      <c r="CK124" s="34" t="e">
        <f>IF(AND(#REF!="",#REF!="",#REF!="",#REF!=""),"",SUM(#REF!,#REF!,#REF!,#REF!,#REF!))</f>
        <v>#REF!</v>
      </c>
      <c r="CL124" s="35" t="str">
        <f t="shared" si="21"/>
        <v/>
      </c>
      <c r="CM124" s="32"/>
      <c r="CN124" s="32"/>
    </row>
    <row r="125" spans="1:92">
      <c r="A125" s="276">
        <v>119</v>
      </c>
      <c r="B125" s="277"/>
      <c r="C125" s="278"/>
      <c r="D125" s="279"/>
      <c r="E125" s="280"/>
      <c r="F125" s="281"/>
      <c r="G125" s="281"/>
      <c r="H125" s="282"/>
      <c r="I125" s="283"/>
      <c r="J125" s="284"/>
      <c r="K125" s="285"/>
      <c r="L125" s="11"/>
      <c r="M125" s="7"/>
      <c r="N125" s="7"/>
      <c r="O125" s="7"/>
      <c r="P125" s="39"/>
      <c r="Q125" s="43"/>
      <c r="R125" s="7"/>
      <c r="S125" s="16"/>
      <c r="T125" s="17"/>
      <c r="U125" s="17"/>
      <c r="V125" s="7"/>
      <c r="W125" s="45"/>
      <c r="X125" s="43"/>
      <c r="Y125" s="7"/>
      <c r="Z125" s="11"/>
      <c r="AA125" s="7"/>
      <c r="AB125" s="7"/>
      <c r="AC125" s="7"/>
      <c r="AD125" s="39"/>
      <c r="AE125" s="43"/>
      <c r="AF125" s="7"/>
      <c r="AG125" s="11"/>
      <c r="AH125" s="7"/>
      <c r="AI125" s="7"/>
      <c r="AJ125" s="7"/>
      <c r="AK125" s="39"/>
      <c r="AL125" s="43"/>
      <c r="AM125" s="7"/>
      <c r="AN125" s="11"/>
      <c r="AO125" s="7"/>
      <c r="AP125" s="7"/>
      <c r="AQ125" s="7"/>
      <c r="AR125" s="7"/>
      <c r="AS125" s="11"/>
      <c r="AT125" s="7"/>
      <c r="AU125" s="7"/>
      <c r="AV125" s="7"/>
      <c r="AW125" s="7"/>
      <c r="AX125" s="11"/>
      <c r="AY125" s="7"/>
      <c r="AZ125" s="7"/>
      <c r="BA125" s="7"/>
      <c r="BB125" s="7"/>
      <c r="BC125" s="7"/>
      <c r="BD125" s="7"/>
      <c r="BE125" s="7"/>
      <c r="BF125" s="7"/>
      <c r="BG125" s="11" t="s">
        <v>221</v>
      </c>
      <c r="BH125" s="79" t="s">
        <v>221</v>
      </c>
      <c r="BI125" s="1"/>
      <c r="BJ125" s="1"/>
      <c r="BK125" s="1"/>
      <c r="BL125" s="1"/>
      <c r="BM125" s="1"/>
      <c r="BY125" s="26"/>
      <c r="BZ125" s="34" t="str">
        <f t="shared" si="11"/>
        <v/>
      </c>
      <c r="CA125" s="35" t="str">
        <f t="shared" si="12"/>
        <v/>
      </c>
      <c r="CB125" s="35" t="str">
        <f t="shared" si="13"/>
        <v/>
      </c>
      <c r="CC125" s="34" t="str">
        <f t="shared" si="14"/>
        <v/>
      </c>
      <c r="CD125" s="35" t="str">
        <f t="shared" si="15"/>
        <v/>
      </c>
      <c r="CE125" s="34" t="e">
        <f>IF(AND(#REF!="",#REF!="",#REF!="",#REF!=""),"",SUM(#REF!,#REF!,#REF!,#REF!,#REF!))</f>
        <v>#REF!</v>
      </c>
      <c r="CF125" s="35" t="str">
        <f t="shared" si="16"/>
        <v/>
      </c>
      <c r="CG125" s="34" t="str">
        <f t="shared" si="17"/>
        <v/>
      </c>
      <c r="CH125" s="35" t="str">
        <f t="shared" si="18"/>
        <v/>
      </c>
      <c r="CI125" s="34" t="str">
        <f t="shared" si="19"/>
        <v/>
      </c>
      <c r="CJ125" s="35" t="str">
        <f t="shared" si="20"/>
        <v/>
      </c>
      <c r="CK125" s="34" t="e">
        <f>IF(AND(#REF!="",#REF!="",#REF!="",#REF!=""),"",SUM(#REF!,#REF!,#REF!,#REF!,#REF!))</f>
        <v>#REF!</v>
      </c>
      <c r="CL125" s="35" t="str">
        <f t="shared" si="21"/>
        <v/>
      </c>
      <c r="CM125" s="32"/>
      <c r="CN125" s="32"/>
    </row>
    <row r="126" spans="1:92">
      <c r="A126" s="276">
        <v>120</v>
      </c>
      <c r="B126" s="277"/>
      <c r="C126" s="278"/>
      <c r="D126" s="279"/>
      <c r="E126" s="280"/>
      <c r="F126" s="281"/>
      <c r="G126" s="281"/>
      <c r="H126" s="282"/>
      <c r="I126" s="283"/>
      <c r="J126" s="284"/>
      <c r="K126" s="285"/>
      <c r="L126" s="11"/>
      <c r="M126" s="7"/>
      <c r="N126" s="7"/>
      <c r="O126" s="7"/>
      <c r="P126" s="39"/>
      <c r="Q126" s="43"/>
      <c r="R126" s="7"/>
      <c r="S126" s="16"/>
      <c r="T126" s="17"/>
      <c r="U126" s="17"/>
      <c r="V126" s="7"/>
      <c r="W126" s="45"/>
      <c r="X126" s="43"/>
      <c r="Y126" s="7"/>
      <c r="Z126" s="11"/>
      <c r="AA126" s="7"/>
      <c r="AB126" s="7"/>
      <c r="AC126" s="7"/>
      <c r="AD126" s="39"/>
      <c r="AE126" s="43"/>
      <c r="AF126" s="7"/>
      <c r="AG126" s="11"/>
      <c r="AH126" s="7"/>
      <c r="AI126" s="7"/>
      <c r="AJ126" s="7"/>
      <c r="AK126" s="39"/>
      <c r="AL126" s="43"/>
      <c r="AM126" s="7"/>
      <c r="AN126" s="11"/>
      <c r="AO126" s="7"/>
      <c r="AP126" s="7"/>
      <c r="AQ126" s="7"/>
      <c r="AR126" s="7"/>
      <c r="AS126" s="11"/>
      <c r="AT126" s="7"/>
      <c r="AU126" s="7"/>
      <c r="AV126" s="7"/>
      <c r="AW126" s="7"/>
      <c r="AX126" s="11"/>
      <c r="AY126" s="7"/>
      <c r="AZ126" s="7"/>
      <c r="BA126" s="7"/>
      <c r="BB126" s="7"/>
      <c r="BC126" s="7"/>
      <c r="BD126" s="7"/>
      <c r="BE126" s="7"/>
      <c r="BF126" s="7"/>
      <c r="BG126" s="11" t="s">
        <v>221</v>
      </c>
      <c r="BH126" s="79" t="s">
        <v>221</v>
      </c>
      <c r="BI126" s="1"/>
      <c r="BJ126" s="1"/>
      <c r="BK126" s="1"/>
      <c r="BL126" s="1"/>
      <c r="BM126" s="1"/>
      <c r="BY126" s="26"/>
      <c r="BZ126" s="34" t="str">
        <f t="shared" si="11"/>
        <v/>
      </c>
      <c r="CA126" s="35" t="str">
        <f t="shared" si="12"/>
        <v/>
      </c>
      <c r="CB126" s="35" t="str">
        <f t="shared" si="13"/>
        <v/>
      </c>
      <c r="CC126" s="34" t="str">
        <f t="shared" si="14"/>
        <v/>
      </c>
      <c r="CD126" s="35" t="str">
        <f t="shared" si="15"/>
        <v/>
      </c>
      <c r="CE126" s="34" t="e">
        <f>IF(AND(#REF!="",#REF!="",#REF!="",#REF!=""),"",SUM(#REF!,#REF!,#REF!,#REF!,#REF!))</f>
        <v>#REF!</v>
      </c>
      <c r="CF126" s="35" t="str">
        <f t="shared" si="16"/>
        <v/>
      </c>
      <c r="CG126" s="34" t="str">
        <f t="shared" si="17"/>
        <v/>
      </c>
      <c r="CH126" s="35" t="str">
        <f t="shared" si="18"/>
        <v/>
      </c>
      <c r="CI126" s="34" t="str">
        <f t="shared" si="19"/>
        <v/>
      </c>
      <c r="CJ126" s="35" t="str">
        <f t="shared" si="20"/>
        <v/>
      </c>
      <c r="CK126" s="34" t="e">
        <f>IF(AND(#REF!="",#REF!="",#REF!="",#REF!=""),"",SUM(#REF!,#REF!,#REF!,#REF!,#REF!))</f>
        <v>#REF!</v>
      </c>
      <c r="CL126" s="35" t="str">
        <f t="shared" si="21"/>
        <v/>
      </c>
      <c r="CM126" s="32"/>
      <c r="CN126" s="32"/>
    </row>
    <row r="127" spans="1:92">
      <c r="A127" s="276">
        <v>121</v>
      </c>
      <c r="B127" s="277"/>
      <c r="C127" s="278"/>
      <c r="D127" s="279"/>
      <c r="E127" s="280"/>
      <c r="F127" s="281"/>
      <c r="G127" s="281"/>
      <c r="H127" s="282"/>
      <c r="I127" s="283"/>
      <c r="J127" s="284"/>
      <c r="K127" s="285"/>
      <c r="L127" s="11"/>
      <c r="M127" s="7"/>
      <c r="N127" s="7"/>
      <c r="O127" s="7"/>
      <c r="P127" s="39"/>
      <c r="Q127" s="43"/>
      <c r="R127" s="7"/>
      <c r="S127" s="16"/>
      <c r="T127" s="17"/>
      <c r="U127" s="17"/>
      <c r="V127" s="7"/>
      <c r="W127" s="45"/>
      <c r="X127" s="43"/>
      <c r="Y127" s="7"/>
      <c r="Z127" s="11"/>
      <c r="AA127" s="7"/>
      <c r="AB127" s="7"/>
      <c r="AC127" s="7"/>
      <c r="AD127" s="39"/>
      <c r="AE127" s="43"/>
      <c r="AF127" s="7"/>
      <c r="AG127" s="11"/>
      <c r="AH127" s="7"/>
      <c r="AI127" s="7"/>
      <c r="AJ127" s="7"/>
      <c r="AK127" s="39"/>
      <c r="AL127" s="43"/>
      <c r="AM127" s="7"/>
      <c r="AN127" s="11"/>
      <c r="AO127" s="7"/>
      <c r="AP127" s="7"/>
      <c r="AQ127" s="7"/>
      <c r="AR127" s="7"/>
      <c r="AS127" s="11"/>
      <c r="AT127" s="7"/>
      <c r="AU127" s="7"/>
      <c r="AV127" s="7"/>
      <c r="AW127" s="7"/>
      <c r="AX127" s="11"/>
      <c r="AY127" s="7"/>
      <c r="AZ127" s="7"/>
      <c r="BA127" s="7"/>
      <c r="BB127" s="7"/>
      <c r="BC127" s="7"/>
      <c r="BD127" s="7"/>
      <c r="BE127" s="7"/>
      <c r="BF127" s="7"/>
      <c r="BG127" s="11" t="s">
        <v>221</v>
      </c>
      <c r="BH127" s="79" t="s">
        <v>221</v>
      </c>
      <c r="BI127" s="1"/>
      <c r="BJ127" s="1"/>
      <c r="BK127" s="1"/>
      <c r="BL127" s="1"/>
      <c r="BM127" s="1"/>
      <c r="BY127" s="26"/>
      <c r="BZ127" s="34" t="str">
        <f t="shared" si="11"/>
        <v/>
      </c>
      <c r="CA127" s="35" t="str">
        <f t="shared" si="12"/>
        <v/>
      </c>
      <c r="CB127" s="35" t="str">
        <f t="shared" si="13"/>
        <v/>
      </c>
      <c r="CC127" s="34" t="str">
        <f t="shared" si="14"/>
        <v/>
      </c>
      <c r="CD127" s="35" t="str">
        <f t="shared" si="15"/>
        <v/>
      </c>
      <c r="CE127" s="34" t="e">
        <f>IF(AND(#REF!="",#REF!="",#REF!="",#REF!=""),"",SUM(#REF!,#REF!,#REF!,#REF!,#REF!))</f>
        <v>#REF!</v>
      </c>
      <c r="CF127" s="35" t="str">
        <f t="shared" si="16"/>
        <v/>
      </c>
      <c r="CG127" s="34" t="str">
        <f t="shared" si="17"/>
        <v/>
      </c>
      <c r="CH127" s="35" t="str">
        <f t="shared" si="18"/>
        <v/>
      </c>
      <c r="CI127" s="34" t="str">
        <f t="shared" si="19"/>
        <v/>
      </c>
      <c r="CJ127" s="35" t="str">
        <f t="shared" si="20"/>
        <v/>
      </c>
      <c r="CK127" s="34" t="e">
        <f>IF(AND(#REF!="",#REF!="",#REF!="",#REF!=""),"",SUM(#REF!,#REF!,#REF!,#REF!,#REF!))</f>
        <v>#REF!</v>
      </c>
      <c r="CL127" s="35" t="str">
        <f t="shared" si="21"/>
        <v/>
      </c>
      <c r="CM127" s="32" t="e">
        <f>IF(AND(#REF!="",#REF!="",#REF!="",#REF!=""),"",SUM(#REF!,#REF!,#REF!,#REF!))</f>
        <v>#REF!</v>
      </c>
      <c r="CN127" s="32" t="str">
        <f t="shared" ref="CN127:CN135" si="22">IFERROR(IF(CM127="","",IF($CM$5=100,ROUNDUP(CM127*20%,0),IF($CM$5=86,ROUNDUP((CM127/$CM$5)*$CN$5,0),IF($CM$5=66,ROUNDUP((CM127/$CM$5)*$CN$5,0),"")))),"")</f>
        <v/>
      </c>
    </row>
    <row r="128" spans="1:92">
      <c r="A128" s="276">
        <v>122</v>
      </c>
      <c r="B128" s="277"/>
      <c r="C128" s="278"/>
      <c r="D128" s="279"/>
      <c r="E128" s="280"/>
      <c r="F128" s="281"/>
      <c r="G128" s="281"/>
      <c r="H128" s="282"/>
      <c r="I128" s="283"/>
      <c r="J128" s="284"/>
      <c r="K128" s="285"/>
      <c r="L128" s="11"/>
      <c r="M128" s="7"/>
      <c r="N128" s="7"/>
      <c r="O128" s="7"/>
      <c r="P128" s="39"/>
      <c r="Q128" s="43"/>
      <c r="R128" s="7"/>
      <c r="S128" s="16"/>
      <c r="T128" s="17"/>
      <c r="U128" s="17"/>
      <c r="V128" s="7"/>
      <c r="W128" s="45"/>
      <c r="X128" s="43"/>
      <c r="Y128" s="7"/>
      <c r="Z128" s="11"/>
      <c r="AA128" s="7"/>
      <c r="AB128" s="7"/>
      <c r="AC128" s="7"/>
      <c r="AD128" s="39"/>
      <c r="AE128" s="43"/>
      <c r="AF128" s="7"/>
      <c r="AG128" s="11"/>
      <c r="AH128" s="7"/>
      <c r="AI128" s="7"/>
      <c r="AJ128" s="7"/>
      <c r="AK128" s="39"/>
      <c r="AL128" s="43"/>
      <c r="AM128" s="7"/>
      <c r="AN128" s="11"/>
      <c r="AO128" s="7"/>
      <c r="AP128" s="7"/>
      <c r="AQ128" s="7"/>
      <c r="AR128" s="7"/>
      <c r="AS128" s="11"/>
      <c r="AT128" s="7"/>
      <c r="AU128" s="7"/>
      <c r="AV128" s="7"/>
      <c r="AW128" s="7"/>
      <c r="AX128" s="11"/>
      <c r="AY128" s="7"/>
      <c r="AZ128" s="7"/>
      <c r="BA128" s="7"/>
      <c r="BB128" s="7"/>
      <c r="BC128" s="7"/>
      <c r="BD128" s="7"/>
      <c r="BE128" s="7"/>
      <c r="BF128" s="7"/>
      <c r="BG128" s="11" t="s">
        <v>221</v>
      </c>
      <c r="BH128" s="79" t="s">
        <v>221</v>
      </c>
      <c r="BI128" s="1"/>
      <c r="BJ128" s="1"/>
      <c r="BK128" s="1"/>
      <c r="BL128" s="1"/>
      <c r="BM128" s="1"/>
      <c r="BY128" s="26"/>
      <c r="BZ128" s="34" t="str">
        <f t="shared" si="11"/>
        <v/>
      </c>
      <c r="CA128" s="35" t="str">
        <f t="shared" si="12"/>
        <v/>
      </c>
      <c r="CB128" s="35" t="str">
        <f t="shared" si="13"/>
        <v/>
      </c>
      <c r="CC128" s="34" t="str">
        <f t="shared" si="14"/>
        <v/>
      </c>
      <c r="CD128" s="35" t="str">
        <f t="shared" si="15"/>
        <v/>
      </c>
      <c r="CE128" s="34" t="e">
        <f>IF(AND(#REF!="",#REF!="",#REF!="",#REF!=""),"",SUM(#REF!,#REF!,#REF!,#REF!,#REF!))</f>
        <v>#REF!</v>
      </c>
      <c r="CF128" s="35" t="str">
        <f t="shared" si="16"/>
        <v/>
      </c>
      <c r="CG128" s="34" t="str">
        <f t="shared" si="17"/>
        <v/>
      </c>
      <c r="CH128" s="35" t="str">
        <f t="shared" si="18"/>
        <v/>
      </c>
      <c r="CI128" s="34" t="str">
        <f t="shared" si="19"/>
        <v/>
      </c>
      <c r="CJ128" s="35" t="str">
        <f t="shared" si="20"/>
        <v/>
      </c>
      <c r="CK128" s="34" t="e">
        <f>IF(AND(#REF!="",#REF!="",#REF!="",#REF!=""),"",SUM(#REF!,#REF!,#REF!,#REF!,#REF!))</f>
        <v>#REF!</v>
      </c>
      <c r="CL128" s="35" t="str">
        <f t="shared" si="21"/>
        <v/>
      </c>
      <c r="CM128" s="32" t="e">
        <f>IF(AND(#REF!="",#REF!="",#REF!="",#REF!=""),"",SUM(#REF!,#REF!,#REF!,#REF!))</f>
        <v>#REF!</v>
      </c>
      <c r="CN128" s="32" t="str">
        <f t="shared" si="22"/>
        <v/>
      </c>
    </row>
    <row r="129" spans="1:92">
      <c r="A129" s="276">
        <v>123</v>
      </c>
      <c r="B129" s="277"/>
      <c r="C129" s="278"/>
      <c r="D129" s="279"/>
      <c r="E129" s="280"/>
      <c r="F129" s="281"/>
      <c r="G129" s="281"/>
      <c r="H129" s="282"/>
      <c r="I129" s="283"/>
      <c r="J129" s="284"/>
      <c r="K129" s="285"/>
      <c r="L129" s="11"/>
      <c r="M129" s="7"/>
      <c r="N129" s="7"/>
      <c r="O129" s="7"/>
      <c r="P129" s="39"/>
      <c r="Q129" s="43"/>
      <c r="R129" s="7"/>
      <c r="S129" s="16"/>
      <c r="T129" s="17"/>
      <c r="U129" s="17"/>
      <c r="V129" s="7"/>
      <c r="W129" s="45"/>
      <c r="X129" s="43"/>
      <c r="Y129" s="7"/>
      <c r="Z129" s="11"/>
      <c r="AA129" s="7"/>
      <c r="AB129" s="7"/>
      <c r="AC129" s="7"/>
      <c r="AD129" s="39"/>
      <c r="AE129" s="43"/>
      <c r="AF129" s="7"/>
      <c r="AG129" s="11"/>
      <c r="AH129" s="7"/>
      <c r="AI129" s="7"/>
      <c r="AJ129" s="7"/>
      <c r="AK129" s="39"/>
      <c r="AL129" s="43"/>
      <c r="AM129" s="7"/>
      <c r="AN129" s="11"/>
      <c r="AO129" s="7"/>
      <c r="AP129" s="7"/>
      <c r="AQ129" s="7"/>
      <c r="AR129" s="7"/>
      <c r="AS129" s="11"/>
      <c r="AT129" s="7"/>
      <c r="AU129" s="7"/>
      <c r="AV129" s="7"/>
      <c r="AW129" s="7"/>
      <c r="AX129" s="11"/>
      <c r="AY129" s="7"/>
      <c r="AZ129" s="7"/>
      <c r="BA129" s="7"/>
      <c r="BB129" s="7"/>
      <c r="BC129" s="7"/>
      <c r="BD129" s="7"/>
      <c r="BE129" s="7"/>
      <c r="BF129" s="7"/>
      <c r="BG129" s="11" t="s">
        <v>221</v>
      </c>
      <c r="BH129" s="79" t="s">
        <v>221</v>
      </c>
      <c r="BI129" s="1"/>
      <c r="BJ129" s="1"/>
      <c r="BK129" s="1"/>
      <c r="BL129" s="1"/>
      <c r="BM129" s="1"/>
      <c r="BY129" s="26"/>
      <c r="BZ129" s="34" t="str">
        <f t="shared" si="11"/>
        <v/>
      </c>
      <c r="CA129" s="35" t="str">
        <f t="shared" si="12"/>
        <v/>
      </c>
      <c r="CB129" s="35" t="str">
        <f t="shared" si="13"/>
        <v/>
      </c>
      <c r="CC129" s="34" t="str">
        <f t="shared" si="14"/>
        <v/>
      </c>
      <c r="CD129" s="35" t="str">
        <f t="shared" si="15"/>
        <v/>
      </c>
      <c r="CE129" s="34" t="e">
        <f>IF(AND(#REF!="",#REF!="",#REF!="",#REF!=""),"",SUM(#REF!,#REF!,#REF!,#REF!,#REF!))</f>
        <v>#REF!</v>
      </c>
      <c r="CF129" s="35" t="str">
        <f t="shared" si="16"/>
        <v/>
      </c>
      <c r="CG129" s="34" t="str">
        <f t="shared" si="17"/>
        <v/>
      </c>
      <c r="CH129" s="35" t="str">
        <f t="shared" si="18"/>
        <v/>
      </c>
      <c r="CI129" s="34" t="str">
        <f t="shared" si="19"/>
        <v/>
      </c>
      <c r="CJ129" s="35" t="str">
        <f t="shared" si="20"/>
        <v/>
      </c>
      <c r="CK129" s="34" t="e">
        <f>IF(AND(#REF!="",#REF!="",#REF!="",#REF!=""),"",SUM(#REF!,#REF!,#REF!,#REF!,#REF!))</f>
        <v>#REF!</v>
      </c>
      <c r="CL129" s="35" t="str">
        <f t="shared" si="21"/>
        <v/>
      </c>
      <c r="CM129" s="32" t="e">
        <f>IF(AND(#REF!="",#REF!="",#REF!="",#REF!=""),"",SUM(#REF!,#REF!,#REF!,#REF!))</f>
        <v>#REF!</v>
      </c>
      <c r="CN129" s="32" t="str">
        <f t="shared" si="22"/>
        <v/>
      </c>
    </row>
    <row r="130" spans="1:92">
      <c r="A130" s="276">
        <v>124</v>
      </c>
      <c r="B130" s="277"/>
      <c r="C130" s="278"/>
      <c r="D130" s="279"/>
      <c r="E130" s="280"/>
      <c r="F130" s="281"/>
      <c r="G130" s="281"/>
      <c r="H130" s="282"/>
      <c r="I130" s="283"/>
      <c r="J130" s="284"/>
      <c r="K130" s="285"/>
      <c r="L130" s="11"/>
      <c r="M130" s="7"/>
      <c r="N130" s="7"/>
      <c r="O130" s="7"/>
      <c r="P130" s="39"/>
      <c r="Q130" s="43"/>
      <c r="R130" s="7"/>
      <c r="S130" s="16"/>
      <c r="T130" s="17"/>
      <c r="U130" s="17"/>
      <c r="V130" s="7"/>
      <c r="W130" s="45"/>
      <c r="X130" s="43"/>
      <c r="Y130" s="7"/>
      <c r="Z130" s="11"/>
      <c r="AA130" s="7"/>
      <c r="AB130" s="7"/>
      <c r="AC130" s="7"/>
      <c r="AD130" s="39"/>
      <c r="AE130" s="43"/>
      <c r="AF130" s="7"/>
      <c r="AG130" s="11"/>
      <c r="AH130" s="7"/>
      <c r="AI130" s="7"/>
      <c r="AJ130" s="7"/>
      <c r="AK130" s="39"/>
      <c r="AL130" s="43"/>
      <c r="AM130" s="7"/>
      <c r="AN130" s="11"/>
      <c r="AO130" s="7"/>
      <c r="AP130" s="7"/>
      <c r="AQ130" s="7"/>
      <c r="AR130" s="7"/>
      <c r="AS130" s="11"/>
      <c r="AT130" s="7"/>
      <c r="AU130" s="7"/>
      <c r="AV130" s="7"/>
      <c r="AW130" s="7"/>
      <c r="AX130" s="11"/>
      <c r="AY130" s="7"/>
      <c r="AZ130" s="7"/>
      <c r="BA130" s="7"/>
      <c r="BB130" s="7"/>
      <c r="BC130" s="7"/>
      <c r="BD130" s="7"/>
      <c r="BE130" s="7"/>
      <c r="BF130" s="7"/>
      <c r="BG130" s="11" t="s">
        <v>221</v>
      </c>
      <c r="BH130" s="79" t="s">
        <v>221</v>
      </c>
      <c r="BI130" s="1"/>
      <c r="BJ130" s="1"/>
      <c r="BK130" s="1"/>
      <c r="BL130" s="1"/>
      <c r="BM130" s="1"/>
      <c r="BY130" s="26"/>
      <c r="BZ130" s="34" t="str">
        <f t="shared" si="11"/>
        <v/>
      </c>
      <c r="CA130" s="35" t="str">
        <f t="shared" si="12"/>
        <v/>
      </c>
      <c r="CB130" s="35" t="str">
        <f t="shared" si="13"/>
        <v/>
      </c>
      <c r="CC130" s="34" t="str">
        <f t="shared" si="14"/>
        <v/>
      </c>
      <c r="CD130" s="35" t="str">
        <f t="shared" si="15"/>
        <v/>
      </c>
      <c r="CE130" s="34" t="e">
        <f>IF(AND(#REF!="",#REF!="",#REF!="",#REF!=""),"",SUM(#REF!,#REF!,#REF!,#REF!,#REF!))</f>
        <v>#REF!</v>
      </c>
      <c r="CF130" s="35" t="str">
        <f t="shared" si="16"/>
        <v/>
      </c>
      <c r="CG130" s="34" t="str">
        <f t="shared" si="17"/>
        <v/>
      </c>
      <c r="CH130" s="35" t="str">
        <f t="shared" si="18"/>
        <v/>
      </c>
      <c r="CI130" s="34" t="str">
        <f t="shared" si="19"/>
        <v/>
      </c>
      <c r="CJ130" s="35" t="str">
        <f t="shared" si="20"/>
        <v/>
      </c>
      <c r="CK130" s="34" t="e">
        <f>IF(AND(#REF!="",#REF!="",#REF!="",#REF!=""),"",SUM(#REF!,#REF!,#REF!,#REF!,#REF!))</f>
        <v>#REF!</v>
      </c>
      <c r="CL130" s="35" t="str">
        <f t="shared" si="21"/>
        <v/>
      </c>
      <c r="CM130" s="32" t="e">
        <f>IF(AND(#REF!="",#REF!="",#REF!="",#REF!=""),"",SUM(#REF!,#REF!,#REF!,#REF!))</f>
        <v>#REF!</v>
      </c>
      <c r="CN130" s="32" t="str">
        <f t="shared" si="22"/>
        <v/>
      </c>
    </row>
    <row r="131" spans="1:92">
      <c r="A131" s="276">
        <v>125</v>
      </c>
      <c r="B131" s="277"/>
      <c r="C131" s="278"/>
      <c r="D131" s="279"/>
      <c r="E131" s="280"/>
      <c r="F131" s="281"/>
      <c r="G131" s="281"/>
      <c r="H131" s="282"/>
      <c r="I131" s="283"/>
      <c r="J131" s="284"/>
      <c r="K131" s="285"/>
      <c r="L131" s="11"/>
      <c r="M131" s="7"/>
      <c r="N131" s="7"/>
      <c r="O131" s="7"/>
      <c r="P131" s="39"/>
      <c r="Q131" s="43"/>
      <c r="R131" s="7"/>
      <c r="S131" s="16"/>
      <c r="T131" s="17"/>
      <c r="U131" s="17"/>
      <c r="V131" s="7"/>
      <c r="W131" s="45"/>
      <c r="X131" s="43"/>
      <c r="Y131" s="7"/>
      <c r="Z131" s="11"/>
      <c r="AA131" s="7"/>
      <c r="AB131" s="7"/>
      <c r="AC131" s="7"/>
      <c r="AD131" s="39"/>
      <c r="AE131" s="43"/>
      <c r="AF131" s="7"/>
      <c r="AG131" s="11"/>
      <c r="AH131" s="7"/>
      <c r="AI131" s="7"/>
      <c r="AJ131" s="7"/>
      <c r="AK131" s="39"/>
      <c r="AL131" s="43"/>
      <c r="AM131" s="7"/>
      <c r="AN131" s="11"/>
      <c r="AO131" s="7"/>
      <c r="AP131" s="7"/>
      <c r="AQ131" s="7"/>
      <c r="AR131" s="7"/>
      <c r="AS131" s="11"/>
      <c r="AT131" s="7"/>
      <c r="AU131" s="7"/>
      <c r="AV131" s="7"/>
      <c r="AW131" s="7"/>
      <c r="AX131" s="11"/>
      <c r="AY131" s="7"/>
      <c r="AZ131" s="7"/>
      <c r="BA131" s="7"/>
      <c r="BB131" s="7"/>
      <c r="BC131" s="7"/>
      <c r="BD131" s="7"/>
      <c r="BE131" s="7"/>
      <c r="BF131" s="7"/>
      <c r="BG131" s="11" t="s">
        <v>221</v>
      </c>
      <c r="BH131" s="79" t="s">
        <v>221</v>
      </c>
      <c r="BI131" s="1"/>
      <c r="BJ131" s="1"/>
      <c r="BK131" s="1"/>
      <c r="BL131" s="1"/>
      <c r="BM131" s="1"/>
      <c r="BY131" s="26"/>
      <c r="BZ131" s="34" t="str">
        <f t="shared" si="11"/>
        <v/>
      </c>
      <c r="CA131" s="35" t="str">
        <f t="shared" si="12"/>
        <v/>
      </c>
      <c r="CB131" s="35" t="str">
        <f t="shared" si="13"/>
        <v/>
      </c>
      <c r="CC131" s="34" t="str">
        <f t="shared" si="14"/>
        <v/>
      </c>
      <c r="CD131" s="35" t="str">
        <f t="shared" si="15"/>
        <v/>
      </c>
      <c r="CE131" s="34" t="e">
        <f>IF(AND(#REF!="",#REF!="",#REF!="",#REF!=""),"",SUM(#REF!,#REF!,#REF!,#REF!,#REF!))</f>
        <v>#REF!</v>
      </c>
      <c r="CF131" s="35" t="str">
        <f t="shared" si="16"/>
        <v/>
      </c>
      <c r="CG131" s="34" t="str">
        <f t="shared" si="17"/>
        <v/>
      </c>
      <c r="CH131" s="35" t="str">
        <f t="shared" si="18"/>
        <v/>
      </c>
      <c r="CI131" s="34" t="str">
        <f t="shared" si="19"/>
        <v/>
      </c>
      <c r="CJ131" s="35" t="str">
        <f t="shared" si="20"/>
        <v/>
      </c>
      <c r="CK131" s="34" t="e">
        <f>IF(AND(#REF!="",#REF!="",#REF!="",#REF!=""),"",SUM(#REF!,#REF!,#REF!,#REF!,#REF!))</f>
        <v>#REF!</v>
      </c>
      <c r="CL131" s="35" t="str">
        <f t="shared" si="21"/>
        <v/>
      </c>
      <c r="CM131" s="32" t="e">
        <f>IF(AND(#REF!="",#REF!="",#REF!="",#REF!=""),"",SUM(#REF!,#REF!,#REF!,#REF!))</f>
        <v>#REF!</v>
      </c>
      <c r="CN131" s="32" t="str">
        <f t="shared" si="22"/>
        <v/>
      </c>
    </row>
    <row r="132" spans="1:92">
      <c r="A132" s="276">
        <v>126</v>
      </c>
      <c r="B132" s="277"/>
      <c r="C132" s="278"/>
      <c r="D132" s="279"/>
      <c r="E132" s="280"/>
      <c r="F132" s="281"/>
      <c r="G132" s="281"/>
      <c r="H132" s="282"/>
      <c r="I132" s="283"/>
      <c r="J132" s="284"/>
      <c r="K132" s="285"/>
      <c r="L132" s="11"/>
      <c r="M132" s="7"/>
      <c r="N132" s="7"/>
      <c r="O132" s="7"/>
      <c r="P132" s="39"/>
      <c r="Q132" s="43"/>
      <c r="R132" s="7"/>
      <c r="S132" s="16"/>
      <c r="T132" s="17"/>
      <c r="U132" s="17"/>
      <c r="V132" s="7"/>
      <c r="W132" s="45"/>
      <c r="X132" s="43"/>
      <c r="Y132" s="7"/>
      <c r="Z132" s="11"/>
      <c r="AA132" s="7"/>
      <c r="AB132" s="7"/>
      <c r="AC132" s="7"/>
      <c r="AD132" s="39"/>
      <c r="AE132" s="43"/>
      <c r="AF132" s="7"/>
      <c r="AG132" s="11"/>
      <c r="AH132" s="7"/>
      <c r="AI132" s="7"/>
      <c r="AJ132" s="7"/>
      <c r="AK132" s="39"/>
      <c r="AL132" s="43"/>
      <c r="AM132" s="7"/>
      <c r="AN132" s="11"/>
      <c r="AO132" s="7"/>
      <c r="AP132" s="7"/>
      <c r="AQ132" s="7"/>
      <c r="AR132" s="7"/>
      <c r="AS132" s="11"/>
      <c r="AT132" s="7"/>
      <c r="AU132" s="7"/>
      <c r="AV132" s="7"/>
      <c r="AW132" s="7"/>
      <c r="AX132" s="11"/>
      <c r="AY132" s="7"/>
      <c r="AZ132" s="7"/>
      <c r="BA132" s="7"/>
      <c r="BB132" s="7"/>
      <c r="BC132" s="7"/>
      <c r="BD132" s="7"/>
      <c r="BE132" s="7"/>
      <c r="BF132" s="7"/>
      <c r="BG132" s="11" t="s">
        <v>221</v>
      </c>
      <c r="BH132" s="79" t="s">
        <v>221</v>
      </c>
      <c r="BI132" s="1"/>
      <c r="BJ132" s="1"/>
      <c r="BK132" s="1"/>
      <c r="BL132" s="1"/>
      <c r="BM132" s="1"/>
      <c r="BY132" s="26"/>
      <c r="BZ132" s="34" t="str">
        <f t="shared" si="11"/>
        <v/>
      </c>
      <c r="CA132" s="35" t="str">
        <f t="shared" si="12"/>
        <v/>
      </c>
      <c r="CB132" s="35" t="str">
        <f t="shared" si="13"/>
        <v/>
      </c>
      <c r="CC132" s="34" t="str">
        <f t="shared" si="14"/>
        <v/>
      </c>
      <c r="CD132" s="35" t="str">
        <f t="shared" si="15"/>
        <v/>
      </c>
      <c r="CE132" s="34" t="e">
        <f>IF(AND(#REF!="",#REF!="",#REF!="",#REF!=""),"",SUM(#REF!,#REF!,#REF!,#REF!,#REF!))</f>
        <v>#REF!</v>
      </c>
      <c r="CF132" s="35" t="str">
        <f t="shared" si="16"/>
        <v/>
      </c>
      <c r="CG132" s="34" t="str">
        <f t="shared" si="17"/>
        <v/>
      </c>
      <c r="CH132" s="35" t="str">
        <f t="shared" si="18"/>
        <v/>
      </c>
      <c r="CI132" s="34" t="str">
        <f t="shared" si="19"/>
        <v/>
      </c>
      <c r="CJ132" s="35" t="str">
        <f t="shared" si="20"/>
        <v/>
      </c>
      <c r="CK132" s="34" t="e">
        <f>IF(AND(#REF!="",#REF!="",#REF!="",#REF!=""),"",SUM(#REF!,#REF!,#REF!,#REF!,#REF!))</f>
        <v>#REF!</v>
      </c>
      <c r="CL132" s="35" t="str">
        <f t="shared" si="21"/>
        <v/>
      </c>
      <c r="CM132" s="32" t="e">
        <f>IF(AND(#REF!="",#REF!="",#REF!="",#REF!=""),"",SUM(#REF!,#REF!,#REF!,#REF!))</f>
        <v>#REF!</v>
      </c>
      <c r="CN132" s="32" t="str">
        <f t="shared" si="22"/>
        <v/>
      </c>
    </row>
    <row r="133" spans="1:92">
      <c r="A133" s="276">
        <v>127</v>
      </c>
      <c r="B133" s="277"/>
      <c r="C133" s="278"/>
      <c r="D133" s="279"/>
      <c r="E133" s="280"/>
      <c r="F133" s="281"/>
      <c r="G133" s="281"/>
      <c r="H133" s="282"/>
      <c r="I133" s="283"/>
      <c r="J133" s="284"/>
      <c r="K133" s="285"/>
      <c r="L133" s="11"/>
      <c r="M133" s="7"/>
      <c r="N133" s="7"/>
      <c r="O133" s="7"/>
      <c r="P133" s="39"/>
      <c r="Q133" s="43"/>
      <c r="R133" s="7"/>
      <c r="S133" s="16"/>
      <c r="T133" s="17"/>
      <c r="U133" s="17"/>
      <c r="V133" s="7"/>
      <c r="W133" s="45"/>
      <c r="X133" s="43"/>
      <c r="Y133" s="7"/>
      <c r="Z133" s="11"/>
      <c r="AA133" s="7"/>
      <c r="AB133" s="7"/>
      <c r="AC133" s="7"/>
      <c r="AD133" s="39"/>
      <c r="AE133" s="43"/>
      <c r="AF133" s="7"/>
      <c r="AG133" s="11"/>
      <c r="AH133" s="7"/>
      <c r="AI133" s="7"/>
      <c r="AJ133" s="7"/>
      <c r="AK133" s="39"/>
      <c r="AL133" s="43"/>
      <c r="AM133" s="7"/>
      <c r="AN133" s="11"/>
      <c r="AO133" s="7"/>
      <c r="AP133" s="7"/>
      <c r="AQ133" s="7"/>
      <c r="AR133" s="7"/>
      <c r="AS133" s="11"/>
      <c r="AT133" s="7"/>
      <c r="AU133" s="7"/>
      <c r="AV133" s="7"/>
      <c r="AW133" s="7"/>
      <c r="AX133" s="11"/>
      <c r="AY133" s="7"/>
      <c r="AZ133" s="7"/>
      <c r="BA133" s="7"/>
      <c r="BB133" s="7"/>
      <c r="BC133" s="7"/>
      <c r="BD133" s="7"/>
      <c r="BE133" s="7"/>
      <c r="BF133" s="7"/>
      <c r="BG133" s="11" t="s">
        <v>221</v>
      </c>
      <c r="BH133" s="79" t="s">
        <v>221</v>
      </c>
      <c r="BI133" s="1"/>
      <c r="BJ133" s="1"/>
      <c r="BK133" s="1"/>
      <c r="BL133" s="1"/>
      <c r="BM133" s="1"/>
      <c r="BY133" s="26"/>
      <c r="BZ133" s="34" t="str">
        <f t="shared" si="11"/>
        <v/>
      </c>
      <c r="CA133" s="35" t="str">
        <f t="shared" si="12"/>
        <v/>
      </c>
      <c r="CB133" s="35" t="str">
        <f t="shared" si="13"/>
        <v/>
      </c>
      <c r="CC133" s="34" t="str">
        <f t="shared" si="14"/>
        <v/>
      </c>
      <c r="CD133" s="35" t="str">
        <f t="shared" si="15"/>
        <v/>
      </c>
      <c r="CE133" s="34" t="e">
        <f>IF(AND(#REF!="",#REF!="",#REF!="",#REF!=""),"",SUM(#REF!,#REF!,#REF!,#REF!,#REF!))</f>
        <v>#REF!</v>
      </c>
      <c r="CF133" s="35" t="str">
        <f t="shared" si="16"/>
        <v/>
      </c>
      <c r="CG133" s="34" t="str">
        <f t="shared" si="17"/>
        <v/>
      </c>
      <c r="CH133" s="35" t="str">
        <f t="shared" si="18"/>
        <v/>
      </c>
      <c r="CI133" s="34" t="str">
        <f t="shared" si="19"/>
        <v/>
      </c>
      <c r="CJ133" s="35" t="str">
        <f t="shared" si="20"/>
        <v/>
      </c>
      <c r="CK133" s="34" t="e">
        <f>IF(AND(#REF!="",#REF!="",#REF!="",#REF!=""),"",SUM(#REF!,#REF!,#REF!,#REF!,#REF!))</f>
        <v>#REF!</v>
      </c>
      <c r="CL133" s="35" t="str">
        <f t="shared" si="21"/>
        <v/>
      </c>
      <c r="CM133" s="32" t="e">
        <f>IF(AND(#REF!="",#REF!="",#REF!="",#REF!=""),"",SUM(#REF!,#REF!,#REF!,#REF!))</f>
        <v>#REF!</v>
      </c>
      <c r="CN133" s="32" t="str">
        <f t="shared" si="22"/>
        <v/>
      </c>
    </row>
    <row r="134" spans="1:92">
      <c r="A134" s="276">
        <v>128</v>
      </c>
      <c r="B134" s="277"/>
      <c r="C134" s="278"/>
      <c r="D134" s="279"/>
      <c r="E134" s="280"/>
      <c r="F134" s="281"/>
      <c r="G134" s="281"/>
      <c r="H134" s="282"/>
      <c r="I134" s="283"/>
      <c r="J134" s="284"/>
      <c r="K134" s="285"/>
      <c r="L134" s="11"/>
      <c r="M134" s="7"/>
      <c r="N134" s="7"/>
      <c r="O134" s="7"/>
      <c r="P134" s="39"/>
      <c r="Q134" s="43"/>
      <c r="R134" s="7"/>
      <c r="S134" s="16"/>
      <c r="T134" s="17"/>
      <c r="U134" s="17"/>
      <c r="V134" s="7"/>
      <c r="W134" s="45"/>
      <c r="X134" s="43"/>
      <c r="Y134" s="7"/>
      <c r="Z134" s="11"/>
      <c r="AA134" s="7"/>
      <c r="AB134" s="7"/>
      <c r="AC134" s="7"/>
      <c r="AD134" s="39"/>
      <c r="AE134" s="43"/>
      <c r="AF134" s="7"/>
      <c r="AG134" s="11"/>
      <c r="AH134" s="7"/>
      <c r="AI134" s="7"/>
      <c r="AJ134" s="7"/>
      <c r="AK134" s="39"/>
      <c r="AL134" s="43"/>
      <c r="AM134" s="7"/>
      <c r="AN134" s="11"/>
      <c r="AO134" s="7"/>
      <c r="AP134" s="7"/>
      <c r="AQ134" s="7"/>
      <c r="AR134" s="7"/>
      <c r="AS134" s="11"/>
      <c r="AT134" s="7"/>
      <c r="AU134" s="7"/>
      <c r="AV134" s="7"/>
      <c r="AW134" s="7"/>
      <c r="AX134" s="11"/>
      <c r="AY134" s="7"/>
      <c r="AZ134" s="7"/>
      <c r="BA134" s="7"/>
      <c r="BB134" s="7"/>
      <c r="BC134" s="7"/>
      <c r="BD134" s="7"/>
      <c r="BE134" s="7"/>
      <c r="BF134" s="7"/>
      <c r="BG134" s="11" t="s">
        <v>221</v>
      </c>
      <c r="BH134" s="79" t="s">
        <v>221</v>
      </c>
      <c r="BI134" s="1"/>
      <c r="BJ134" s="1"/>
      <c r="BK134" s="1"/>
      <c r="BL134" s="1"/>
      <c r="BM134" s="1"/>
      <c r="BY134" s="26"/>
      <c r="BZ134" s="34" t="str">
        <f t="shared" si="11"/>
        <v/>
      </c>
      <c r="CA134" s="35" t="str">
        <f t="shared" si="12"/>
        <v/>
      </c>
      <c r="CB134" s="35" t="str">
        <f t="shared" si="13"/>
        <v/>
      </c>
      <c r="CC134" s="34" t="str">
        <f t="shared" si="14"/>
        <v/>
      </c>
      <c r="CD134" s="35" t="str">
        <f t="shared" si="15"/>
        <v/>
      </c>
      <c r="CE134" s="34" t="e">
        <f>IF(AND(#REF!="",#REF!="",#REF!="",#REF!=""),"",SUM(#REF!,#REF!,#REF!,#REF!,#REF!))</f>
        <v>#REF!</v>
      </c>
      <c r="CF134" s="35" t="str">
        <f t="shared" si="16"/>
        <v/>
      </c>
      <c r="CG134" s="34" t="str">
        <f t="shared" si="17"/>
        <v/>
      </c>
      <c r="CH134" s="35" t="str">
        <f t="shared" si="18"/>
        <v/>
      </c>
      <c r="CI134" s="34" t="str">
        <f t="shared" si="19"/>
        <v/>
      </c>
      <c r="CJ134" s="35" t="str">
        <f t="shared" si="20"/>
        <v/>
      </c>
      <c r="CK134" s="34" t="e">
        <f>IF(AND(#REF!="",#REF!="",#REF!="",#REF!=""),"",SUM(#REF!,#REF!,#REF!,#REF!,#REF!))</f>
        <v>#REF!</v>
      </c>
      <c r="CL134" s="35" t="str">
        <f t="shared" si="21"/>
        <v/>
      </c>
      <c r="CM134" s="32" t="e">
        <f>IF(AND(#REF!="",#REF!="",#REF!="",#REF!=""),"",SUM(#REF!,#REF!,#REF!,#REF!))</f>
        <v>#REF!</v>
      </c>
      <c r="CN134" s="32" t="str">
        <f t="shared" si="22"/>
        <v/>
      </c>
    </row>
    <row r="135" spans="1:92">
      <c r="A135" s="276">
        <v>129</v>
      </c>
      <c r="B135" s="277"/>
      <c r="C135" s="278"/>
      <c r="D135" s="279"/>
      <c r="E135" s="280"/>
      <c r="F135" s="281"/>
      <c r="G135" s="281"/>
      <c r="H135" s="282"/>
      <c r="I135" s="283"/>
      <c r="J135" s="284"/>
      <c r="K135" s="285"/>
      <c r="L135" s="11"/>
      <c r="M135" s="7"/>
      <c r="N135" s="7"/>
      <c r="O135" s="7"/>
      <c r="P135" s="39"/>
      <c r="Q135" s="43"/>
      <c r="R135" s="7"/>
      <c r="S135" s="16"/>
      <c r="T135" s="17"/>
      <c r="U135" s="17"/>
      <c r="V135" s="7"/>
      <c r="W135" s="45"/>
      <c r="X135" s="43"/>
      <c r="Y135" s="7"/>
      <c r="Z135" s="11"/>
      <c r="AA135" s="7"/>
      <c r="AB135" s="7"/>
      <c r="AC135" s="7"/>
      <c r="AD135" s="39"/>
      <c r="AE135" s="43"/>
      <c r="AF135" s="7"/>
      <c r="AG135" s="11"/>
      <c r="AH135" s="7"/>
      <c r="AI135" s="7"/>
      <c r="AJ135" s="7"/>
      <c r="AK135" s="39"/>
      <c r="AL135" s="43"/>
      <c r="AM135" s="7"/>
      <c r="AN135" s="11"/>
      <c r="AO135" s="7"/>
      <c r="AP135" s="7"/>
      <c r="AQ135" s="7"/>
      <c r="AR135" s="7"/>
      <c r="AS135" s="11"/>
      <c r="AT135" s="7"/>
      <c r="AU135" s="7"/>
      <c r="AV135" s="7"/>
      <c r="AW135" s="7"/>
      <c r="AX135" s="11"/>
      <c r="AY135" s="7"/>
      <c r="AZ135" s="7"/>
      <c r="BA135" s="7"/>
      <c r="BB135" s="7"/>
      <c r="BC135" s="7"/>
      <c r="BD135" s="7"/>
      <c r="BE135" s="7"/>
      <c r="BF135" s="7"/>
      <c r="BG135" s="11" t="s">
        <v>221</v>
      </c>
      <c r="BH135" s="79" t="s">
        <v>221</v>
      </c>
      <c r="BI135" s="1"/>
      <c r="BJ135" s="1"/>
      <c r="BK135" s="1"/>
      <c r="BL135" s="1"/>
      <c r="BM135" s="1"/>
      <c r="BY135" s="26"/>
      <c r="BZ135" s="34" t="str">
        <f t="shared" si="11"/>
        <v/>
      </c>
      <c r="CA135" s="35" t="str">
        <f t="shared" si="12"/>
        <v/>
      </c>
      <c r="CB135" s="35" t="str">
        <f t="shared" si="13"/>
        <v/>
      </c>
      <c r="CC135" s="34" t="str">
        <f t="shared" si="14"/>
        <v/>
      </c>
      <c r="CD135" s="35" t="str">
        <f t="shared" si="15"/>
        <v/>
      </c>
      <c r="CE135" s="34" t="e">
        <f>IF(AND(#REF!="",#REF!="",#REF!="",#REF!=""),"",SUM(#REF!,#REF!,#REF!,#REF!,#REF!))</f>
        <v>#REF!</v>
      </c>
      <c r="CF135" s="35" t="str">
        <f t="shared" si="16"/>
        <v/>
      </c>
      <c r="CG135" s="34" t="str">
        <f t="shared" si="17"/>
        <v/>
      </c>
      <c r="CH135" s="35" t="str">
        <f t="shared" si="18"/>
        <v/>
      </c>
      <c r="CI135" s="34" t="str">
        <f t="shared" si="19"/>
        <v/>
      </c>
      <c r="CJ135" s="35" t="str">
        <f t="shared" si="20"/>
        <v/>
      </c>
      <c r="CK135" s="34" t="e">
        <f>IF(AND(#REF!="",#REF!="",#REF!="",#REF!=""),"",SUM(#REF!,#REF!,#REF!,#REF!,#REF!))</f>
        <v>#REF!</v>
      </c>
      <c r="CL135" s="35" t="str">
        <f t="shared" si="21"/>
        <v/>
      </c>
      <c r="CM135" s="32" t="e">
        <f>IF(AND(#REF!="",#REF!="",#REF!="",#REF!=""),"",SUM(#REF!,#REF!,#REF!,#REF!))</f>
        <v>#REF!</v>
      </c>
      <c r="CN135" s="32" t="str">
        <f t="shared" si="22"/>
        <v/>
      </c>
    </row>
    <row r="136" spans="1:92">
      <c r="A136" s="276">
        <v>130</v>
      </c>
      <c r="B136" s="277"/>
      <c r="C136" s="278"/>
      <c r="D136" s="279"/>
      <c r="E136" s="280"/>
      <c r="F136" s="281"/>
      <c r="G136" s="281"/>
      <c r="H136" s="282"/>
      <c r="I136" s="283"/>
      <c r="J136" s="284"/>
      <c r="K136" s="285"/>
      <c r="L136" s="11"/>
      <c r="M136" s="7"/>
      <c r="N136" s="7"/>
      <c r="O136" s="7"/>
      <c r="P136" s="39"/>
      <c r="Q136" s="43"/>
      <c r="R136" s="7"/>
      <c r="S136" s="16"/>
      <c r="T136" s="17"/>
      <c r="U136" s="17"/>
      <c r="V136" s="7"/>
      <c r="W136" s="45"/>
      <c r="X136" s="43"/>
      <c r="Y136" s="7"/>
      <c r="Z136" s="11"/>
      <c r="AA136" s="7"/>
      <c r="AB136" s="7"/>
      <c r="AC136" s="7"/>
      <c r="AD136" s="39"/>
      <c r="AE136" s="43"/>
      <c r="AF136" s="7"/>
      <c r="AG136" s="11"/>
      <c r="AH136" s="7"/>
      <c r="AI136" s="7"/>
      <c r="AJ136" s="7"/>
      <c r="AK136" s="39"/>
      <c r="AL136" s="43"/>
      <c r="AM136" s="7"/>
      <c r="AN136" s="11"/>
      <c r="AO136" s="7"/>
      <c r="AP136" s="7"/>
      <c r="AQ136" s="7"/>
      <c r="AR136" s="7"/>
      <c r="AS136" s="11"/>
      <c r="AT136" s="7"/>
      <c r="AU136" s="7"/>
      <c r="AV136" s="7"/>
      <c r="AW136" s="7"/>
      <c r="AX136" s="11"/>
      <c r="AY136" s="7"/>
      <c r="AZ136" s="7"/>
      <c r="BA136" s="7"/>
      <c r="BB136" s="7"/>
      <c r="BC136" s="7"/>
      <c r="BD136" s="7"/>
      <c r="BE136" s="7"/>
      <c r="BF136" s="7"/>
      <c r="BG136" s="11" t="s">
        <v>221</v>
      </c>
      <c r="BH136" s="79" t="s">
        <v>221</v>
      </c>
      <c r="BI136" s="1"/>
      <c r="BJ136" s="1"/>
      <c r="BK136" s="1"/>
      <c r="BL136" s="1"/>
      <c r="BM136" s="1"/>
      <c r="BY136" s="26"/>
      <c r="BZ136" s="34" t="str">
        <f t="shared" ref="BZ136:BZ199" si="23">IF(I136="","",I136)</f>
        <v/>
      </c>
      <c r="CA136" s="35" t="str">
        <f t="shared" ref="CA136:CA199" si="24">IF(AND(L136="",M136="",N136="",P136=""),"",SUM(L136,M136,N136,O136,P136))</f>
        <v/>
      </c>
      <c r="CB136" s="35" t="str">
        <f t="shared" ref="CB136:CB199" si="25">IFERROR(IF(CA136="","",ROUNDUP(CA136*20%,0)),"")</f>
        <v/>
      </c>
      <c r="CC136" s="34" t="str">
        <f t="shared" ref="CC136:CC199" si="26">IF(AND(S136="",T136="",U136="",W136=""),"",SUM(S136,T136,U136,V136,W136))</f>
        <v/>
      </c>
      <c r="CD136" s="35" t="str">
        <f t="shared" ref="CD136:CD199" si="27">IFERROR(IF(CC136="","",ROUNDUP(CC136*20%,0)),"")</f>
        <v/>
      </c>
      <c r="CE136" s="34" t="e">
        <f>IF(AND(#REF!="",#REF!="",#REF!="",#REF!=""),"",SUM(#REF!,#REF!,#REF!,#REF!,#REF!))</f>
        <v>#REF!</v>
      </c>
      <c r="CF136" s="35" t="str">
        <f t="shared" ref="CF136:CF199" si="28">IFERROR(IF(CE136="","",ROUNDUP(CE136*20%,0)),"")</f>
        <v/>
      </c>
      <c r="CG136" s="34" t="str">
        <f t="shared" ref="CG136:CG199" si="29">IF(AND(Z136="",AA136="",AB136="",AD136=""),"",SUM(Z136,AA136,AB136,AC136,AD136))</f>
        <v/>
      </c>
      <c r="CH136" s="35" t="str">
        <f t="shared" ref="CH136:CH199" si="30">IFERROR(IF(CG136="","",ROUNDUP(CG136*20%,0)),"")</f>
        <v/>
      </c>
      <c r="CI136" s="34" t="str">
        <f t="shared" ref="CI136:CI199" si="31">IF(AND(AG136="",AH136="",AI136="",AK136=""),"",SUM(AG136,AH136,AI136,AJ136,AK136))</f>
        <v/>
      </c>
      <c r="CJ136" s="35" t="str">
        <f t="shared" ref="CJ136:CJ199" si="32">IFERROR(IF(CI136="","",ROUNDUP(CI136*20%,0)),"")</f>
        <v/>
      </c>
      <c r="CK136" s="34" t="e">
        <f>IF(AND(#REF!="",#REF!="",#REF!="",#REF!=""),"",SUM(#REF!,#REF!,#REF!,#REF!,#REF!))</f>
        <v>#REF!</v>
      </c>
      <c r="CL136" s="35" t="str">
        <f t="shared" ref="CL136:CL199" si="33">IFERROR(IF(CK136="","",ROUNDUP(CK136*20%,0)),"")</f>
        <v/>
      </c>
      <c r="CM136" s="32" t="e">
        <f>IF(AND(#REF!="",#REF!="",#REF!="",#REF!=""),"",SUM(#REF!,#REF!,#REF!,#REF!))</f>
        <v>#REF!</v>
      </c>
      <c r="CN136" s="32" t="str">
        <f t="shared" ref="CN136:CN199" si="34">IFERROR(IF(CM136="","",IF($CM$5=100,ROUNDUP(CM136*20%,0),IF($CM$5=86,ROUNDUP((CM136/$CM$5)*$CN$5,0),IF($CM$5=66,ROUNDUP((CM136/$CM$5)*$CN$5,0),"")))),"")</f>
        <v/>
      </c>
    </row>
    <row r="137" spans="1:92">
      <c r="A137" s="276">
        <v>131</v>
      </c>
      <c r="B137" s="277"/>
      <c r="C137" s="278"/>
      <c r="D137" s="279"/>
      <c r="E137" s="280"/>
      <c r="F137" s="281"/>
      <c r="G137" s="281"/>
      <c r="H137" s="282"/>
      <c r="I137" s="283"/>
      <c r="J137" s="284"/>
      <c r="K137" s="285"/>
      <c r="L137" s="11"/>
      <c r="M137" s="7"/>
      <c r="N137" s="7"/>
      <c r="O137" s="7"/>
      <c r="P137" s="39"/>
      <c r="Q137" s="43"/>
      <c r="R137" s="7"/>
      <c r="S137" s="16"/>
      <c r="T137" s="17"/>
      <c r="U137" s="17"/>
      <c r="V137" s="7"/>
      <c r="W137" s="45"/>
      <c r="X137" s="43"/>
      <c r="Y137" s="7"/>
      <c r="Z137" s="11"/>
      <c r="AA137" s="7"/>
      <c r="AB137" s="7"/>
      <c r="AC137" s="7"/>
      <c r="AD137" s="39"/>
      <c r="AE137" s="43"/>
      <c r="AF137" s="7"/>
      <c r="AG137" s="11"/>
      <c r="AH137" s="7"/>
      <c r="AI137" s="7"/>
      <c r="AJ137" s="7"/>
      <c r="AK137" s="39"/>
      <c r="AL137" s="43"/>
      <c r="AM137" s="7"/>
      <c r="AN137" s="11"/>
      <c r="AO137" s="7"/>
      <c r="AP137" s="7"/>
      <c r="AQ137" s="7"/>
      <c r="AR137" s="7"/>
      <c r="AS137" s="11"/>
      <c r="AT137" s="7"/>
      <c r="AU137" s="7"/>
      <c r="AV137" s="7"/>
      <c r="AW137" s="7"/>
      <c r="AX137" s="11"/>
      <c r="AY137" s="7"/>
      <c r="AZ137" s="7"/>
      <c r="BA137" s="7"/>
      <c r="BB137" s="7"/>
      <c r="BC137" s="7"/>
      <c r="BD137" s="7"/>
      <c r="BE137" s="7"/>
      <c r="BF137" s="7"/>
      <c r="BG137" s="11" t="s">
        <v>221</v>
      </c>
      <c r="BH137" s="79" t="s">
        <v>221</v>
      </c>
      <c r="BI137" s="1"/>
      <c r="BJ137" s="1"/>
      <c r="BK137" s="1"/>
      <c r="BL137" s="1"/>
      <c r="BM137" s="1"/>
      <c r="BY137" s="26"/>
      <c r="BZ137" s="34" t="str">
        <f t="shared" si="23"/>
        <v/>
      </c>
      <c r="CA137" s="35" t="str">
        <f t="shared" si="24"/>
        <v/>
      </c>
      <c r="CB137" s="35" t="str">
        <f t="shared" si="25"/>
        <v/>
      </c>
      <c r="CC137" s="34" t="str">
        <f t="shared" si="26"/>
        <v/>
      </c>
      <c r="CD137" s="35" t="str">
        <f t="shared" si="27"/>
        <v/>
      </c>
      <c r="CE137" s="34" t="e">
        <f>IF(AND(#REF!="",#REF!="",#REF!="",#REF!=""),"",SUM(#REF!,#REF!,#REF!,#REF!,#REF!))</f>
        <v>#REF!</v>
      </c>
      <c r="CF137" s="35" t="str">
        <f t="shared" si="28"/>
        <v/>
      </c>
      <c r="CG137" s="34" t="str">
        <f t="shared" si="29"/>
        <v/>
      </c>
      <c r="CH137" s="35" t="str">
        <f t="shared" si="30"/>
        <v/>
      </c>
      <c r="CI137" s="34" t="str">
        <f t="shared" si="31"/>
        <v/>
      </c>
      <c r="CJ137" s="35" t="str">
        <f t="shared" si="32"/>
        <v/>
      </c>
      <c r="CK137" s="34" t="e">
        <f>IF(AND(#REF!="",#REF!="",#REF!="",#REF!=""),"",SUM(#REF!,#REF!,#REF!,#REF!,#REF!))</f>
        <v>#REF!</v>
      </c>
      <c r="CL137" s="35" t="str">
        <f t="shared" si="33"/>
        <v/>
      </c>
      <c r="CM137" s="32" t="e">
        <f>IF(AND(#REF!="",#REF!="",#REF!="",#REF!=""),"",SUM(#REF!,#REF!,#REF!,#REF!))</f>
        <v>#REF!</v>
      </c>
      <c r="CN137" s="32" t="str">
        <f t="shared" si="34"/>
        <v/>
      </c>
    </row>
    <row r="138" spans="1:92">
      <c r="A138" s="276">
        <v>132</v>
      </c>
      <c r="B138" s="277"/>
      <c r="C138" s="278"/>
      <c r="D138" s="279"/>
      <c r="E138" s="280"/>
      <c r="F138" s="281"/>
      <c r="G138" s="281"/>
      <c r="H138" s="282"/>
      <c r="I138" s="283"/>
      <c r="J138" s="284"/>
      <c r="K138" s="285"/>
      <c r="L138" s="11"/>
      <c r="M138" s="7"/>
      <c r="N138" s="7"/>
      <c r="O138" s="7"/>
      <c r="P138" s="39"/>
      <c r="Q138" s="43"/>
      <c r="R138" s="7"/>
      <c r="S138" s="16"/>
      <c r="T138" s="17"/>
      <c r="U138" s="17"/>
      <c r="V138" s="7"/>
      <c r="W138" s="45"/>
      <c r="X138" s="43"/>
      <c r="Y138" s="7"/>
      <c r="Z138" s="11"/>
      <c r="AA138" s="7"/>
      <c r="AB138" s="7"/>
      <c r="AC138" s="7"/>
      <c r="AD138" s="39"/>
      <c r="AE138" s="43"/>
      <c r="AF138" s="7"/>
      <c r="AG138" s="11"/>
      <c r="AH138" s="7"/>
      <c r="AI138" s="7"/>
      <c r="AJ138" s="7"/>
      <c r="AK138" s="39"/>
      <c r="AL138" s="43"/>
      <c r="AM138" s="7"/>
      <c r="AN138" s="11"/>
      <c r="AO138" s="7"/>
      <c r="AP138" s="7"/>
      <c r="AQ138" s="7"/>
      <c r="AR138" s="7"/>
      <c r="AS138" s="11"/>
      <c r="AT138" s="7"/>
      <c r="AU138" s="7"/>
      <c r="AV138" s="7"/>
      <c r="AW138" s="7"/>
      <c r="AX138" s="11"/>
      <c r="AY138" s="7"/>
      <c r="AZ138" s="7"/>
      <c r="BA138" s="7"/>
      <c r="BB138" s="7"/>
      <c r="BC138" s="7"/>
      <c r="BD138" s="7"/>
      <c r="BE138" s="7"/>
      <c r="BF138" s="7"/>
      <c r="BG138" s="11" t="s">
        <v>221</v>
      </c>
      <c r="BH138" s="79" t="s">
        <v>221</v>
      </c>
      <c r="BI138" s="1"/>
      <c r="BJ138" s="1"/>
      <c r="BK138" s="1"/>
      <c r="BL138" s="1"/>
      <c r="BM138" s="1"/>
      <c r="BY138" s="26"/>
      <c r="BZ138" s="34" t="str">
        <f t="shared" si="23"/>
        <v/>
      </c>
      <c r="CA138" s="35" t="str">
        <f t="shared" si="24"/>
        <v/>
      </c>
      <c r="CB138" s="35" t="str">
        <f t="shared" si="25"/>
        <v/>
      </c>
      <c r="CC138" s="34" t="str">
        <f t="shared" si="26"/>
        <v/>
      </c>
      <c r="CD138" s="35" t="str">
        <f t="shared" si="27"/>
        <v/>
      </c>
      <c r="CE138" s="34" t="e">
        <f>IF(AND(#REF!="",#REF!="",#REF!="",#REF!=""),"",SUM(#REF!,#REF!,#REF!,#REF!,#REF!))</f>
        <v>#REF!</v>
      </c>
      <c r="CF138" s="35" t="str">
        <f t="shared" si="28"/>
        <v/>
      </c>
      <c r="CG138" s="34" t="str">
        <f t="shared" si="29"/>
        <v/>
      </c>
      <c r="CH138" s="35" t="str">
        <f t="shared" si="30"/>
        <v/>
      </c>
      <c r="CI138" s="34" t="str">
        <f t="shared" si="31"/>
        <v/>
      </c>
      <c r="CJ138" s="35" t="str">
        <f t="shared" si="32"/>
        <v/>
      </c>
      <c r="CK138" s="34" t="e">
        <f>IF(AND(#REF!="",#REF!="",#REF!="",#REF!=""),"",SUM(#REF!,#REF!,#REF!,#REF!,#REF!))</f>
        <v>#REF!</v>
      </c>
      <c r="CL138" s="35" t="str">
        <f t="shared" si="33"/>
        <v/>
      </c>
      <c r="CM138" s="32" t="e">
        <f>IF(AND(#REF!="",#REF!="",#REF!="",#REF!=""),"",SUM(#REF!,#REF!,#REF!,#REF!))</f>
        <v>#REF!</v>
      </c>
      <c r="CN138" s="32" t="str">
        <f t="shared" si="34"/>
        <v/>
      </c>
    </row>
    <row r="139" spans="1:92">
      <c r="A139" s="276">
        <v>133</v>
      </c>
      <c r="B139" s="277"/>
      <c r="C139" s="278"/>
      <c r="D139" s="279"/>
      <c r="E139" s="280"/>
      <c r="F139" s="281"/>
      <c r="G139" s="281"/>
      <c r="H139" s="282"/>
      <c r="I139" s="283"/>
      <c r="J139" s="284"/>
      <c r="K139" s="285"/>
      <c r="L139" s="11"/>
      <c r="M139" s="7"/>
      <c r="N139" s="7"/>
      <c r="O139" s="7"/>
      <c r="P139" s="39"/>
      <c r="Q139" s="43"/>
      <c r="R139" s="7"/>
      <c r="S139" s="16"/>
      <c r="T139" s="17"/>
      <c r="U139" s="17"/>
      <c r="V139" s="7"/>
      <c r="W139" s="45"/>
      <c r="X139" s="43"/>
      <c r="Y139" s="7"/>
      <c r="Z139" s="11"/>
      <c r="AA139" s="7"/>
      <c r="AB139" s="7"/>
      <c r="AC139" s="7"/>
      <c r="AD139" s="39"/>
      <c r="AE139" s="43"/>
      <c r="AF139" s="7"/>
      <c r="AG139" s="11"/>
      <c r="AH139" s="7"/>
      <c r="AI139" s="7"/>
      <c r="AJ139" s="7"/>
      <c r="AK139" s="39"/>
      <c r="AL139" s="43"/>
      <c r="AM139" s="7"/>
      <c r="AN139" s="11"/>
      <c r="AO139" s="7"/>
      <c r="AP139" s="7"/>
      <c r="AQ139" s="7"/>
      <c r="AR139" s="7"/>
      <c r="AS139" s="11"/>
      <c r="AT139" s="7"/>
      <c r="AU139" s="7"/>
      <c r="AV139" s="7"/>
      <c r="AW139" s="7"/>
      <c r="AX139" s="11"/>
      <c r="AY139" s="7"/>
      <c r="AZ139" s="7"/>
      <c r="BA139" s="7"/>
      <c r="BB139" s="7"/>
      <c r="BC139" s="7"/>
      <c r="BD139" s="7"/>
      <c r="BE139" s="7"/>
      <c r="BF139" s="7"/>
      <c r="BG139" s="11" t="s">
        <v>221</v>
      </c>
      <c r="BH139" s="79" t="s">
        <v>221</v>
      </c>
      <c r="BI139" s="1"/>
      <c r="BJ139" s="1"/>
      <c r="BK139" s="1"/>
      <c r="BL139" s="1"/>
      <c r="BM139" s="1"/>
      <c r="BY139" s="26"/>
      <c r="BZ139" s="34" t="str">
        <f t="shared" si="23"/>
        <v/>
      </c>
      <c r="CA139" s="35" t="str">
        <f t="shared" si="24"/>
        <v/>
      </c>
      <c r="CB139" s="35" t="str">
        <f t="shared" si="25"/>
        <v/>
      </c>
      <c r="CC139" s="34" t="str">
        <f t="shared" si="26"/>
        <v/>
      </c>
      <c r="CD139" s="35" t="str">
        <f t="shared" si="27"/>
        <v/>
      </c>
      <c r="CE139" s="34" t="e">
        <f>IF(AND(#REF!="",#REF!="",#REF!="",#REF!=""),"",SUM(#REF!,#REF!,#REF!,#REF!,#REF!))</f>
        <v>#REF!</v>
      </c>
      <c r="CF139" s="35" t="str">
        <f t="shared" si="28"/>
        <v/>
      </c>
      <c r="CG139" s="34" t="str">
        <f t="shared" si="29"/>
        <v/>
      </c>
      <c r="CH139" s="35" t="str">
        <f t="shared" si="30"/>
        <v/>
      </c>
      <c r="CI139" s="34" t="str">
        <f t="shared" si="31"/>
        <v/>
      </c>
      <c r="CJ139" s="35" t="str">
        <f t="shared" si="32"/>
        <v/>
      </c>
      <c r="CK139" s="34" t="e">
        <f>IF(AND(#REF!="",#REF!="",#REF!="",#REF!=""),"",SUM(#REF!,#REF!,#REF!,#REF!,#REF!))</f>
        <v>#REF!</v>
      </c>
      <c r="CL139" s="35" t="str">
        <f t="shared" si="33"/>
        <v/>
      </c>
      <c r="CM139" s="32" t="e">
        <f>IF(AND(#REF!="",#REF!="",#REF!="",#REF!=""),"",SUM(#REF!,#REF!,#REF!,#REF!))</f>
        <v>#REF!</v>
      </c>
      <c r="CN139" s="32" t="str">
        <f t="shared" si="34"/>
        <v/>
      </c>
    </row>
    <row r="140" spans="1:92">
      <c r="A140" s="276">
        <v>134</v>
      </c>
      <c r="B140" s="277"/>
      <c r="C140" s="278"/>
      <c r="D140" s="279"/>
      <c r="E140" s="280"/>
      <c r="F140" s="281"/>
      <c r="G140" s="281"/>
      <c r="H140" s="282"/>
      <c r="I140" s="283"/>
      <c r="J140" s="284"/>
      <c r="K140" s="285"/>
      <c r="L140" s="11"/>
      <c r="M140" s="7"/>
      <c r="N140" s="7"/>
      <c r="O140" s="7"/>
      <c r="P140" s="39"/>
      <c r="Q140" s="43"/>
      <c r="R140" s="7"/>
      <c r="S140" s="16"/>
      <c r="T140" s="17"/>
      <c r="U140" s="17"/>
      <c r="V140" s="7"/>
      <c r="W140" s="45"/>
      <c r="X140" s="43"/>
      <c r="Y140" s="7"/>
      <c r="Z140" s="11"/>
      <c r="AA140" s="7"/>
      <c r="AB140" s="7"/>
      <c r="AC140" s="7"/>
      <c r="AD140" s="39"/>
      <c r="AE140" s="43"/>
      <c r="AF140" s="7"/>
      <c r="AG140" s="11"/>
      <c r="AH140" s="7"/>
      <c r="AI140" s="7"/>
      <c r="AJ140" s="7"/>
      <c r="AK140" s="39"/>
      <c r="AL140" s="43"/>
      <c r="AM140" s="7"/>
      <c r="AN140" s="11"/>
      <c r="AO140" s="7"/>
      <c r="AP140" s="7"/>
      <c r="AQ140" s="7"/>
      <c r="AR140" s="7"/>
      <c r="AS140" s="11"/>
      <c r="AT140" s="7"/>
      <c r="AU140" s="7"/>
      <c r="AV140" s="7"/>
      <c r="AW140" s="7"/>
      <c r="AX140" s="11"/>
      <c r="AY140" s="7"/>
      <c r="AZ140" s="7"/>
      <c r="BA140" s="7"/>
      <c r="BB140" s="7"/>
      <c r="BC140" s="7"/>
      <c r="BD140" s="7"/>
      <c r="BE140" s="7"/>
      <c r="BF140" s="7"/>
      <c r="BG140" s="11" t="s">
        <v>221</v>
      </c>
      <c r="BH140" s="79" t="s">
        <v>221</v>
      </c>
      <c r="BI140" s="1"/>
      <c r="BJ140" s="1"/>
      <c r="BK140" s="1"/>
      <c r="BL140" s="1"/>
      <c r="BM140" s="1"/>
      <c r="BY140" s="26"/>
      <c r="BZ140" s="34" t="str">
        <f t="shared" si="23"/>
        <v/>
      </c>
      <c r="CA140" s="35" t="str">
        <f t="shared" si="24"/>
        <v/>
      </c>
      <c r="CB140" s="35" t="str">
        <f t="shared" si="25"/>
        <v/>
      </c>
      <c r="CC140" s="34" t="str">
        <f t="shared" si="26"/>
        <v/>
      </c>
      <c r="CD140" s="35" t="str">
        <f t="shared" si="27"/>
        <v/>
      </c>
      <c r="CE140" s="34" t="e">
        <f>IF(AND(#REF!="",#REF!="",#REF!="",#REF!=""),"",SUM(#REF!,#REF!,#REF!,#REF!,#REF!))</f>
        <v>#REF!</v>
      </c>
      <c r="CF140" s="35" t="str">
        <f t="shared" si="28"/>
        <v/>
      </c>
      <c r="CG140" s="34" t="str">
        <f t="shared" si="29"/>
        <v/>
      </c>
      <c r="CH140" s="35" t="str">
        <f t="shared" si="30"/>
        <v/>
      </c>
      <c r="CI140" s="34" t="str">
        <f t="shared" si="31"/>
        <v/>
      </c>
      <c r="CJ140" s="35" t="str">
        <f t="shared" si="32"/>
        <v/>
      </c>
      <c r="CK140" s="34" t="e">
        <f>IF(AND(#REF!="",#REF!="",#REF!="",#REF!=""),"",SUM(#REF!,#REF!,#REF!,#REF!,#REF!))</f>
        <v>#REF!</v>
      </c>
      <c r="CL140" s="35" t="str">
        <f t="shared" si="33"/>
        <v/>
      </c>
      <c r="CM140" s="32" t="e">
        <f>IF(AND(#REF!="",#REF!="",#REF!="",#REF!=""),"",SUM(#REF!,#REF!,#REF!,#REF!))</f>
        <v>#REF!</v>
      </c>
      <c r="CN140" s="32" t="str">
        <f t="shared" si="34"/>
        <v/>
      </c>
    </row>
    <row r="141" spans="1:92">
      <c r="A141" s="276">
        <v>135</v>
      </c>
      <c r="B141" s="277"/>
      <c r="C141" s="278"/>
      <c r="D141" s="279"/>
      <c r="E141" s="280"/>
      <c r="F141" s="281"/>
      <c r="G141" s="281"/>
      <c r="H141" s="282"/>
      <c r="I141" s="283"/>
      <c r="J141" s="284"/>
      <c r="K141" s="285"/>
      <c r="L141" s="11"/>
      <c r="M141" s="7"/>
      <c r="N141" s="7"/>
      <c r="O141" s="7"/>
      <c r="P141" s="39"/>
      <c r="Q141" s="43"/>
      <c r="R141" s="7"/>
      <c r="S141" s="16"/>
      <c r="T141" s="17"/>
      <c r="U141" s="17"/>
      <c r="V141" s="7"/>
      <c r="W141" s="45"/>
      <c r="X141" s="43"/>
      <c r="Y141" s="7"/>
      <c r="Z141" s="11"/>
      <c r="AA141" s="7"/>
      <c r="AB141" s="7"/>
      <c r="AC141" s="7"/>
      <c r="AD141" s="39"/>
      <c r="AE141" s="43"/>
      <c r="AF141" s="7"/>
      <c r="AG141" s="11"/>
      <c r="AH141" s="7"/>
      <c r="AI141" s="7"/>
      <c r="AJ141" s="7"/>
      <c r="AK141" s="39"/>
      <c r="AL141" s="43"/>
      <c r="AM141" s="7"/>
      <c r="AN141" s="11"/>
      <c r="AO141" s="7"/>
      <c r="AP141" s="7"/>
      <c r="AQ141" s="7"/>
      <c r="AR141" s="7"/>
      <c r="AS141" s="11"/>
      <c r="AT141" s="7"/>
      <c r="AU141" s="7"/>
      <c r="AV141" s="7"/>
      <c r="AW141" s="7"/>
      <c r="AX141" s="11"/>
      <c r="AY141" s="7"/>
      <c r="AZ141" s="7"/>
      <c r="BA141" s="7"/>
      <c r="BB141" s="7"/>
      <c r="BC141" s="7"/>
      <c r="BD141" s="7"/>
      <c r="BE141" s="7"/>
      <c r="BF141" s="7"/>
      <c r="BG141" s="11" t="s">
        <v>221</v>
      </c>
      <c r="BH141" s="79" t="s">
        <v>221</v>
      </c>
      <c r="BI141" s="1"/>
      <c r="BJ141" s="1"/>
      <c r="BK141" s="1"/>
      <c r="BL141" s="1"/>
      <c r="BM141" s="1"/>
      <c r="BY141" s="26"/>
      <c r="BZ141" s="34" t="str">
        <f t="shared" si="23"/>
        <v/>
      </c>
      <c r="CA141" s="35" t="str">
        <f t="shared" si="24"/>
        <v/>
      </c>
      <c r="CB141" s="35" t="str">
        <f t="shared" si="25"/>
        <v/>
      </c>
      <c r="CC141" s="34" t="str">
        <f t="shared" si="26"/>
        <v/>
      </c>
      <c r="CD141" s="35" t="str">
        <f t="shared" si="27"/>
        <v/>
      </c>
      <c r="CE141" s="34" t="e">
        <f>IF(AND(#REF!="",#REF!="",#REF!="",#REF!=""),"",SUM(#REF!,#REF!,#REF!,#REF!,#REF!))</f>
        <v>#REF!</v>
      </c>
      <c r="CF141" s="35" t="str">
        <f t="shared" si="28"/>
        <v/>
      </c>
      <c r="CG141" s="34" t="str">
        <f t="shared" si="29"/>
        <v/>
      </c>
      <c r="CH141" s="35" t="str">
        <f t="shared" si="30"/>
        <v/>
      </c>
      <c r="CI141" s="34" t="str">
        <f t="shared" si="31"/>
        <v/>
      </c>
      <c r="CJ141" s="35" t="str">
        <f t="shared" si="32"/>
        <v/>
      </c>
      <c r="CK141" s="34" t="e">
        <f>IF(AND(#REF!="",#REF!="",#REF!="",#REF!=""),"",SUM(#REF!,#REF!,#REF!,#REF!,#REF!))</f>
        <v>#REF!</v>
      </c>
      <c r="CL141" s="35" t="str">
        <f t="shared" si="33"/>
        <v/>
      </c>
      <c r="CM141" s="32" t="e">
        <f>IF(AND(#REF!="",#REF!="",#REF!="",#REF!=""),"",SUM(#REF!,#REF!,#REF!,#REF!))</f>
        <v>#REF!</v>
      </c>
      <c r="CN141" s="32" t="str">
        <f t="shared" si="34"/>
        <v/>
      </c>
    </row>
    <row r="142" spans="1:92">
      <c r="A142" s="276">
        <v>136</v>
      </c>
      <c r="B142" s="277"/>
      <c r="C142" s="278"/>
      <c r="D142" s="279"/>
      <c r="E142" s="280"/>
      <c r="F142" s="281"/>
      <c r="G142" s="281"/>
      <c r="H142" s="282"/>
      <c r="I142" s="283"/>
      <c r="J142" s="284"/>
      <c r="K142" s="285"/>
      <c r="L142" s="11"/>
      <c r="M142" s="7"/>
      <c r="N142" s="7"/>
      <c r="O142" s="7"/>
      <c r="P142" s="39"/>
      <c r="Q142" s="43"/>
      <c r="R142" s="7"/>
      <c r="S142" s="16"/>
      <c r="T142" s="17"/>
      <c r="U142" s="17"/>
      <c r="V142" s="7"/>
      <c r="W142" s="45"/>
      <c r="X142" s="43"/>
      <c r="Y142" s="7"/>
      <c r="Z142" s="11"/>
      <c r="AA142" s="7"/>
      <c r="AB142" s="7"/>
      <c r="AC142" s="7"/>
      <c r="AD142" s="39"/>
      <c r="AE142" s="43"/>
      <c r="AF142" s="7"/>
      <c r="AG142" s="11"/>
      <c r="AH142" s="7"/>
      <c r="AI142" s="7"/>
      <c r="AJ142" s="7"/>
      <c r="AK142" s="39"/>
      <c r="AL142" s="43"/>
      <c r="AM142" s="7"/>
      <c r="AN142" s="11"/>
      <c r="AO142" s="7"/>
      <c r="AP142" s="7"/>
      <c r="AQ142" s="7"/>
      <c r="AR142" s="7"/>
      <c r="AS142" s="11"/>
      <c r="AT142" s="7"/>
      <c r="AU142" s="7"/>
      <c r="AV142" s="7"/>
      <c r="AW142" s="7"/>
      <c r="AX142" s="11"/>
      <c r="AY142" s="7"/>
      <c r="AZ142" s="7"/>
      <c r="BA142" s="7"/>
      <c r="BB142" s="7"/>
      <c r="BC142" s="7"/>
      <c r="BD142" s="7"/>
      <c r="BE142" s="7"/>
      <c r="BF142" s="7"/>
      <c r="BG142" s="11" t="s">
        <v>221</v>
      </c>
      <c r="BH142" s="79" t="s">
        <v>221</v>
      </c>
      <c r="BI142" s="1"/>
      <c r="BJ142" s="1"/>
      <c r="BK142" s="1"/>
      <c r="BL142" s="1"/>
      <c r="BM142" s="1"/>
      <c r="BY142" s="26"/>
      <c r="BZ142" s="34" t="str">
        <f t="shared" si="23"/>
        <v/>
      </c>
      <c r="CA142" s="35" t="str">
        <f t="shared" si="24"/>
        <v/>
      </c>
      <c r="CB142" s="35" t="str">
        <f t="shared" si="25"/>
        <v/>
      </c>
      <c r="CC142" s="34" t="str">
        <f t="shared" si="26"/>
        <v/>
      </c>
      <c r="CD142" s="35" t="str">
        <f t="shared" si="27"/>
        <v/>
      </c>
      <c r="CE142" s="34" t="e">
        <f>IF(AND(#REF!="",#REF!="",#REF!="",#REF!=""),"",SUM(#REF!,#REF!,#REF!,#REF!,#REF!))</f>
        <v>#REF!</v>
      </c>
      <c r="CF142" s="35" t="str">
        <f t="shared" si="28"/>
        <v/>
      </c>
      <c r="CG142" s="34" t="str">
        <f t="shared" si="29"/>
        <v/>
      </c>
      <c r="CH142" s="35" t="str">
        <f t="shared" si="30"/>
        <v/>
      </c>
      <c r="CI142" s="34" t="str">
        <f t="shared" si="31"/>
        <v/>
      </c>
      <c r="CJ142" s="35" t="str">
        <f t="shared" si="32"/>
        <v/>
      </c>
      <c r="CK142" s="34" t="e">
        <f>IF(AND(#REF!="",#REF!="",#REF!="",#REF!=""),"",SUM(#REF!,#REF!,#REF!,#REF!,#REF!))</f>
        <v>#REF!</v>
      </c>
      <c r="CL142" s="35" t="str">
        <f t="shared" si="33"/>
        <v/>
      </c>
      <c r="CM142" s="32" t="e">
        <f>IF(AND(#REF!="",#REF!="",#REF!="",#REF!=""),"",SUM(#REF!,#REF!,#REF!,#REF!))</f>
        <v>#REF!</v>
      </c>
      <c r="CN142" s="32" t="str">
        <f t="shared" si="34"/>
        <v/>
      </c>
    </row>
    <row r="143" spans="1:92">
      <c r="A143" s="276">
        <v>137</v>
      </c>
      <c r="B143" s="277"/>
      <c r="C143" s="278"/>
      <c r="D143" s="279"/>
      <c r="E143" s="280"/>
      <c r="F143" s="281"/>
      <c r="G143" s="281"/>
      <c r="H143" s="282"/>
      <c r="I143" s="283"/>
      <c r="J143" s="284"/>
      <c r="K143" s="285"/>
      <c r="L143" s="11"/>
      <c r="M143" s="7"/>
      <c r="N143" s="7"/>
      <c r="O143" s="7"/>
      <c r="P143" s="39"/>
      <c r="Q143" s="43"/>
      <c r="R143" s="7"/>
      <c r="S143" s="16"/>
      <c r="T143" s="17"/>
      <c r="U143" s="17"/>
      <c r="V143" s="7"/>
      <c r="W143" s="45"/>
      <c r="X143" s="43"/>
      <c r="Y143" s="7"/>
      <c r="Z143" s="11"/>
      <c r="AA143" s="7"/>
      <c r="AB143" s="7"/>
      <c r="AC143" s="7"/>
      <c r="AD143" s="39"/>
      <c r="AE143" s="43"/>
      <c r="AF143" s="7"/>
      <c r="AG143" s="11"/>
      <c r="AH143" s="7"/>
      <c r="AI143" s="7"/>
      <c r="AJ143" s="7"/>
      <c r="AK143" s="39"/>
      <c r="AL143" s="43"/>
      <c r="AM143" s="7"/>
      <c r="AN143" s="11"/>
      <c r="AO143" s="7"/>
      <c r="AP143" s="7"/>
      <c r="AQ143" s="7"/>
      <c r="AR143" s="7"/>
      <c r="AS143" s="11"/>
      <c r="AT143" s="7"/>
      <c r="AU143" s="7"/>
      <c r="AV143" s="7"/>
      <c r="AW143" s="7"/>
      <c r="AX143" s="11"/>
      <c r="AY143" s="7"/>
      <c r="AZ143" s="7"/>
      <c r="BA143" s="7"/>
      <c r="BB143" s="7"/>
      <c r="BC143" s="7"/>
      <c r="BD143" s="7"/>
      <c r="BE143" s="7"/>
      <c r="BF143" s="7"/>
      <c r="BG143" s="11" t="s">
        <v>221</v>
      </c>
      <c r="BH143" s="79" t="s">
        <v>221</v>
      </c>
      <c r="BI143" s="1"/>
      <c r="BJ143" s="1"/>
      <c r="BK143" s="1"/>
      <c r="BL143" s="1"/>
      <c r="BM143" s="1"/>
      <c r="BY143" s="26"/>
      <c r="BZ143" s="34" t="str">
        <f t="shared" si="23"/>
        <v/>
      </c>
      <c r="CA143" s="35" t="str">
        <f t="shared" si="24"/>
        <v/>
      </c>
      <c r="CB143" s="35" t="str">
        <f t="shared" si="25"/>
        <v/>
      </c>
      <c r="CC143" s="34" t="str">
        <f t="shared" si="26"/>
        <v/>
      </c>
      <c r="CD143" s="35" t="str">
        <f t="shared" si="27"/>
        <v/>
      </c>
      <c r="CE143" s="34" t="e">
        <f>IF(AND(#REF!="",#REF!="",#REF!="",#REF!=""),"",SUM(#REF!,#REF!,#REF!,#REF!,#REF!))</f>
        <v>#REF!</v>
      </c>
      <c r="CF143" s="35" t="str">
        <f t="shared" si="28"/>
        <v/>
      </c>
      <c r="CG143" s="34" t="str">
        <f t="shared" si="29"/>
        <v/>
      </c>
      <c r="CH143" s="35" t="str">
        <f t="shared" si="30"/>
        <v/>
      </c>
      <c r="CI143" s="34" t="str">
        <f t="shared" si="31"/>
        <v/>
      </c>
      <c r="CJ143" s="35" t="str">
        <f t="shared" si="32"/>
        <v/>
      </c>
      <c r="CK143" s="34" t="e">
        <f>IF(AND(#REF!="",#REF!="",#REF!="",#REF!=""),"",SUM(#REF!,#REF!,#REF!,#REF!,#REF!))</f>
        <v>#REF!</v>
      </c>
      <c r="CL143" s="35" t="str">
        <f t="shared" si="33"/>
        <v/>
      </c>
      <c r="CM143" s="32" t="e">
        <f>IF(AND(#REF!="",#REF!="",#REF!="",#REF!=""),"",SUM(#REF!,#REF!,#REF!,#REF!))</f>
        <v>#REF!</v>
      </c>
      <c r="CN143" s="32" t="str">
        <f t="shared" si="34"/>
        <v/>
      </c>
    </row>
    <row r="144" spans="1:92">
      <c r="A144" s="276">
        <v>138</v>
      </c>
      <c r="B144" s="277"/>
      <c r="C144" s="278"/>
      <c r="D144" s="279"/>
      <c r="E144" s="280"/>
      <c r="F144" s="281"/>
      <c r="G144" s="281"/>
      <c r="H144" s="282"/>
      <c r="I144" s="283"/>
      <c r="J144" s="284"/>
      <c r="K144" s="285"/>
      <c r="L144" s="11"/>
      <c r="M144" s="7"/>
      <c r="N144" s="7"/>
      <c r="O144" s="7"/>
      <c r="P144" s="39"/>
      <c r="Q144" s="43"/>
      <c r="R144" s="7"/>
      <c r="S144" s="16"/>
      <c r="T144" s="17"/>
      <c r="U144" s="17"/>
      <c r="V144" s="7"/>
      <c r="W144" s="45"/>
      <c r="X144" s="43"/>
      <c r="Y144" s="7"/>
      <c r="Z144" s="11"/>
      <c r="AA144" s="7"/>
      <c r="AB144" s="7"/>
      <c r="AC144" s="7"/>
      <c r="AD144" s="39"/>
      <c r="AE144" s="43"/>
      <c r="AF144" s="7"/>
      <c r="AG144" s="11"/>
      <c r="AH144" s="7"/>
      <c r="AI144" s="7"/>
      <c r="AJ144" s="7"/>
      <c r="AK144" s="39"/>
      <c r="AL144" s="43"/>
      <c r="AM144" s="7"/>
      <c r="AN144" s="11"/>
      <c r="AO144" s="7"/>
      <c r="AP144" s="7"/>
      <c r="AQ144" s="7"/>
      <c r="AR144" s="7"/>
      <c r="AS144" s="11"/>
      <c r="AT144" s="7"/>
      <c r="AU144" s="7"/>
      <c r="AV144" s="7"/>
      <c r="AW144" s="7"/>
      <c r="AX144" s="11"/>
      <c r="AY144" s="7"/>
      <c r="AZ144" s="7"/>
      <c r="BA144" s="7"/>
      <c r="BB144" s="7"/>
      <c r="BC144" s="7"/>
      <c r="BD144" s="7"/>
      <c r="BE144" s="7"/>
      <c r="BF144" s="7"/>
      <c r="BG144" s="11" t="s">
        <v>221</v>
      </c>
      <c r="BH144" s="79" t="s">
        <v>221</v>
      </c>
      <c r="BI144" s="1"/>
      <c r="BJ144" s="1"/>
      <c r="BK144" s="1"/>
      <c r="BL144" s="1"/>
      <c r="BM144" s="1"/>
      <c r="BY144" s="26"/>
      <c r="BZ144" s="34" t="str">
        <f t="shared" si="23"/>
        <v/>
      </c>
      <c r="CA144" s="35" t="str">
        <f t="shared" si="24"/>
        <v/>
      </c>
      <c r="CB144" s="35" t="str">
        <f t="shared" si="25"/>
        <v/>
      </c>
      <c r="CC144" s="34" t="str">
        <f t="shared" si="26"/>
        <v/>
      </c>
      <c r="CD144" s="35" t="str">
        <f t="shared" si="27"/>
        <v/>
      </c>
      <c r="CE144" s="34" t="e">
        <f>IF(AND(#REF!="",#REF!="",#REF!="",#REF!=""),"",SUM(#REF!,#REF!,#REF!,#REF!,#REF!))</f>
        <v>#REF!</v>
      </c>
      <c r="CF144" s="35" t="str">
        <f t="shared" si="28"/>
        <v/>
      </c>
      <c r="CG144" s="34" t="str">
        <f t="shared" si="29"/>
        <v/>
      </c>
      <c r="CH144" s="35" t="str">
        <f t="shared" si="30"/>
        <v/>
      </c>
      <c r="CI144" s="34" t="str">
        <f t="shared" si="31"/>
        <v/>
      </c>
      <c r="CJ144" s="35" t="str">
        <f t="shared" si="32"/>
        <v/>
      </c>
      <c r="CK144" s="34" t="e">
        <f>IF(AND(#REF!="",#REF!="",#REF!="",#REF!=""),"",SUM(#REF!,#REF!,#REF!,#REF!,#REF!))</f>
        <v>#REF!</v>
      </c>
      <c r="CL144" s="35" t="str">
        <f t="shared" si="33"/>
        <v/>
      </c>
      <c r="CM144" s="32" t="e">
        <f>IF(AND(#REF!="",#REF!="",#REF!="",#REF!=""),"",SUM(#REF!,#REF!,#REF!,#REF!))</f>
        <v>#REF!</v>
      </c>
      <c r="CN144" s="32" t="str">
        <f t="shared" si="34"/>
        <v/>
      </c>
    </row>
    <row r="145" spans="1:92">
      <c r="A145" s="276">
        <v>139</v>
      </c>
      <c r="B145" s="277"/>
      <c r="C145" s="278"/>
      <c r="D145" s="279"/>
      <c r="E145" s="280"/>
      <c r="F145" s="281"/>
      <c r="G145" s="281"/>
      <c r="H145" s="282"/>
      <c r="I145" s="283"/>
      <c r="J145" s="284"/>
      <c r="K145" s="285"/>
      <c r="L145" s="11"/>
      <c r="M145" s="7"/>
      <c r="N145" s="7"/>
      <c r="O145" s="7"/>
      <c r="P145" s="39"/>
      <c r="Q145" s="43"/>
      <c r="R145" s="7"/>
      <c r="S145" s="16"/>
      <c r="T145" s="17"/>
      <c r="U145" s="17"/>
      <c r="V145" s="7"/>
      <c r="W145" s="45"/>
      <c r="X145" s="43"/>
      <c r="Y145" s="7"/>
      <c r="Z145" s="11"/>
      <c r="AA145" s="7"/>
      <c r="AB145" s="7"/>
      <c r="AC145" s="7"/>
      <c r="AD145" s="39"/>
      <c r="AE145" s="43"/>
      <c r="AF145" s="7"/>
      <c r="AG145" s="11"/>
      <c r="AH145" s="7"/>
      <c r="AI145" s="7"/>
      <c r="AJ145" s="7"/>
      <c r="AK145" s="39"/>
      <c r="AL145" s="43"/>
      <c r="AM145" s="7"/>
      <c r="AN145" s="11"/>
      <c r="AO145" s="7"/>
      <c r="AP145" s="7"/>
      <c r="AQ145" s="7"/>
      <c r="AR145" s="7"/>
      <c r="AS145" s="11"/>
      <c r="AT145" s="7"/>
      <c r="AU145" s="7"/>
      <c r="AV145" s="7"/>
      <c r="AW145" s="7"/>
      <c r="AX145" s="11"/>
      <c r="AY145" s="7"/>
      <c r="AZ145" s="7"/>
      <c r="BA145" s="7"/>
      <c r="BB145" s="7"/>
      <c r="BC145" s="7"/>
      <c r="BD145" s="7"/>
      <c r="BE145" s="7"/>
      <c r="BF145" s="7"/>
      <c r="BG145" s="11" t="s">
        <v>221</v>
      </c>
      <c r="BH145" s="79" t="s">
        <v>221</v>
      </c>
      <c r="BI145" s="1"/>
      <c r="BJ145" s="1"/>
      <c r="BK145" s="1"/>
      <c r="BL145" s="1"/>
      <c r="BM145" s="1"/>
      <c r="BY145" s="26"/>
      <c r="BZ145" s="34" t="str">
        <f t="shared" si="23"/>
        <v/>
      </c>
      <c r="CA145" s="35" t="str">
        <f t="shared" si="24"/>
        <v/>
      </c>
      <c r="CB145" s="35" t="str">
        <f t="shared" si="25"/>
        <v/>
      </c>
      <c r="CC145" s="34" t="str">
        <f t="shared" si="26"/>
        <v/>
      </c>
      <c r="CD145" s="35" t="str">
        <f t="shared" si="27"/>
        <v/>
      </c>
      <c r="CE145" s="34" t="e">
        <f>IF(AND(#REF!="",#REF!="",#REF!="",#REF!=""),"",SUM(#REF!,#REF!,#REF!,#REF!,#REF!))</f>
        <v>#REF!</v>
      </c>
      <c r="CF145" s="35" t="str">
        <f t="shared" si="28"/>
        <v/>
      </c>
      <c r="CG145" s="34" t="str">
        <f t="shared" si="29"/>
        <v/>
      </c>
      <c r="CH145" s="35" t="str">
        <f t="shared" si="30"/>
        <v/>
      </c>
      <c r="CI145" s="34" t="str">
        <f t="shared" si="31"/>
        <v/>
      </c>
      <c r="CJ145" s="35" t="str">
        <f t="shared" si="32"/>
        <v/>
      </c>
      <c r="CK145" s="34" t="e">
        <f>IF(AND(#REF!="",#REF!="",#REF!="",#REF!=""),"",SUM(#REF!,#REF!,#REF!,#REF!,#REF!))</f>
        <v>#REF!</v>
      </c>
      <c r="CL145" s="35" t="str">
        <f t="shared" si="33"/>
        <v/>
      </c>
      <c r="CM145" s="32" t="e">
        <f>IF(AND(#REF!="",#REF!="",#REF!="",#REF!=""),"",SUM(#REF!,#REF!,#REF!,#REF!))</f>
        <v>#REF!</v>
      </c>
      <c r="CN145" s="32" t="str">
        <f t="shared" si="34"/>
        <v/>
      </c>
    </row>
    <row r="146" spans="1:92">
      <c r="A146" s="276">
        <v>140</v>
      </c>
      <c r="B146" s="277"/>
      <c r="C146" s="278"/>
      <c r="D146" s="279"/>
      <c r="E146" s="280"/>
      <c r="F146" s="281"/>
      <c r="G146" s="281"/>
      <c r="H146" s="282"/>
      <c r="I146" s="283"/>
      <c r="J146" s="284"/>
      <c r="K146" s="285"/>
      <c r="L146" s="11"/>
      <c r="M146" s="7"/>
      <c r="N146" s="7"/>
      <c r="O146" s="7"/>
      <c r="P146" s="39"/>
      <c r="Q146" s="43"/>
      <c r="R146" s="7"/>
      <c r="S146" s="16"/>
      <c r="T146" s="17"/>
      <c r="U146" s="17"/>
      <c r="V146" s="7"/>
      <c r="W146" s="45"/>
      <c r="X146" s="43"/>
      <c r="Y146" s="7"/>
      <c r="Z146" s="11"/>
      <c r="AA146" s="7"/>
      <c r="AB146" s="7"/>
      <c r="AC146" s="7"/>
      <c r="AD146" s="39"/>
      <c r="AE146" s="43"/>
      <c r="AF146" s="7"/>
      <c r="AG146" s="11"/>
      <c r="AH146" s="7"/>
      <c r="AI146" s="7"/>
      <c r="AJ146" s="7"/>
      <c r="AK146" s="39"/>
      <c r="AL146" s="43"/>
      <c r="AM146" s="7"/>
      <c r="AN146" s="11"/>
      <c r="AO146" s="7"/>
      <c r="AP146" s="7"/>
      <c r="AQ146" s="7"/>
      <c r="AR146" s="7"/>
      <c r="AS146" s="11"/>
      <c r="AT146" s="7"/>
      <c r="AU146" s="7"/>
      <c r="AV146" s="7"/>
      <c r="AW146" s="7"/>
      <c r="AX146" s="11"/>
      <c r="AY146" s="7"/>
      <c r="AZ146" s="7"/>
      <c r="BA146" s="7"/>
      <c r="BB146" s="7"/>
      <c r="BC146" s="7"/>
      <c r="BD146" s="7"/>
      <c r="BE146" s="7"/>
      <c r="BF146" s="7"/>
      <c r="BG146" s="11" t="s">
        <v>221</v>
      </c>
      <c r="BH146" s="79" t="s">
        <v>221</v>
      </c>
      <c r="BI146" s="1"/>
      <c r="BJ146" s="1"/>
      <c r="BK146" s="1"/>
      <c r="BL146" s="1"/>
      <c r="BM146" s="1"/>
      <c r="BY146" s="26"/>
      <c r="BZ146" s="34" t="str">
        <f t="shared" si="23"/>
        <v/>
      </c>
      <c r="CA146" s="35" t="str">
        <f t="shared" si="24"/>
        <v/>
      </c>
      <c r="CB146" s="35" t="str">
        <f t="shared" si="25"/>
        <v/>
      </c>
      <c r="CC146" s="34" t="str">
        <f t="shared" si="26"/>
        <v/>
      </c>
      <c r="CD146" s="35" t="str">
        <f t="shared" si="27"/>
        <v/>
      </c>
      <c r="CE146" s="34" t="e">
        <f>IF(AND(#REF!="",#REF!="",#REF!="",#REF!=""),"",SUM(#REF!,#REF!,#REF!,#REF!,#REF!))</f>
        <v>#REF!</v>
      </c>
      <c r="CF146" s="35" t="str">
        <f t="shared" si="28"/>
        <v/>
      </c>
      <c r="CG146" s="34" t="str">
        <f t="shared" si="29"/>
        <v/>
      </c>
      <c r="CH146" s="35" t="str">
        <f t="shared" si="30"/>
        <v/>
      </c>
      <c r="CI146" s="34" t="str">
        <f t="shared" si="31"/>
        <v/>
      </c>
      <c r="CJ146" s="35" t="str">
        <f t="shared" si="32"/>
        <v/>
      </c>
      <c r="CK146" s="34" t="e">
        <f>IF(AND(#REF!="",#REF!="",#REF!="",#REF!=""),"",SUM(#REF!,#REF!,#REF!,#REF!,#REF!))</f>
        <v>#REF!</v>
      </c>
      <c r="CL146" s="35" t="str">
        <f t="shared" si="33"/>
        <v/>
      </c>
      <c r="CM146" s="32" t="e">
        <f>IF(AND(#REF!="",#REF!="",#REF!="",#REF!=""),"",SUM(#REF!,#REF!,#REF!,#REF!))</f>
        <v>#REF!</v>
      </c>
      <c r="CN146" s="32" t="str">
        <f t="shared" si="34"/>
        <v/>
      </c>
    </row>
    <row r="147" spans="1:92">
      <c r="A147" s="276">
        <v>141</v>
      </c>
      <c r="B147" s="277"/>
      <c r="C147" s="278"/>
      <c r="D147" s="279"/>
      <c r="E147" s="280"/>
      <c r="F147" s="281"/>
      <c r="G147" s="281"/>
      <c r="H147" s="282"/>
      <c r="I147" s="283"/>
      <c r="J147" s="284"/>
      <c r="K147" s="285"/>
      <c r="L147" s="11"/>
      <c r="M147" s="7"/>
      <c r="N147" s="7"/>
      <c r="O147" s="7"/>
      <c r="P147" s="39"/>
      <c r="Q147" s="43"/>
      <c r="R147" s="7"/>
      <c r="S147" s="16"/>
      <c r="T147" s="17"/>
      <c r="U147" s="17"/>
      <c r="V147" s="7"/>
      <c r="W147" s="45"/>
      <c r="X147" s="43"/>
      <c r="Y147" s="7"/>
      <c r="Z147" s="11"/>
      <c r="AA147" s="7"/>
      <c r="AB147" s="7"/>
      <c r="AC147" s="7"/>
      <c r="AD147" s="39"/>
      <c r="AE147" s="43"/>
      <c r="AF147" s="7"/>
      <c r="AG147" s="11"/>
      <c r="AH147" s="7"/>
      <c r="AI147" s="7"/>
      <c r="AJ147" s="7"/>
      <c r="AK147" s="39"/>
      <c r="AL147" s="43"/>
      <c r="AM147" s="7"/>
      <c r="AN147" s="11"/>
      <c r="AO147" s="7"/>
      <c r="AP147" s="7"/>
      <c r="AQ147" s="7"/>
      <c r="AR147" s="7"/>
      <c r="AS147" s="11"/>
      <c r="AT147" s="7"/>
      <c r="AU147" s="7"/>
      <c r="AV147" s="7"/>
      <c r="AW147" s="7"/>
      <c r="AX147" s="11"/>
      <c r="AY147" s="7"/>
      <c r="AZ147" s="7"/>
      <c r="BA147" s="7"/>
      <c r="BB147" s="7"/>
      <c r="BC147" s="7"/>
      <c r="BD147" s="7"/>
      <c r="BE147" s="7"/>
      <c r="BF147" s="7"/>
      <c r="BG147" s="11" t="s">
        <v>221</v>
      </c>
      <c r="BH147" s="79" t="s">
        <v>221</v>
      </c>
      <c r="BI147" s="1"/>
      <c r="BJ147" s="1"/>
      <c r="BK147" s="1"/>
      <c r="BL147" s="1"/>
      <c r="BM147" s="1"/>
      <c r="BY147" s="26"/>
      <c r="BZ147" s="34" t="str">
        <f t="shared" si="23"/>
        <v/>
      </c>
      <c r="CA147" s="35" t="str">
        <f t="shared" si="24"/>
        <v/>
      </c>
      <c r="CB147" s="35" t="str">
        <f t="shared" si="25"/>
        <v/>
      </c>
      <c r="CC147" s="34" t="str">
        <f t="shared" si="26"/>
        <v/>
      </c>
      <c r="CD147" s="35" t="str">
        <f t="shared" si="27"/>
        <v/>
      </c>
      <c r="CE147" s="34" t="e">
        <f>IF(AND(#REF!="",#REF!="",#REF!="",#REF!=""),"",SUM(#REF!,#REF!,#REF!,#REF!,#REF!))</f>
        <v>#REF!</v>
      </c>
      <c r="CF147" s="35" t="str">
        <f t="shared" si="28"/>
        <v/>
      </c>
      <c r="CG147" s="34" t="str">
        <f t="shared" si="29"/>
        <v/>
      </c>
      <c r="CH147" s="35" t="str">
        <f t="shared" si="30"/>
        <v/>
      </c>
      <c r="CI147" s="34" t="str">
        <f t="shared" si="31"/>
        <v/>
      </c>
      <c r="CJ147" s="35" t="str">
        <f t="shared" si="32"/>
        <v/>
      </c>
      <c r="CK147" s="34" t="e">
        <f>IF(AND(#REF!="",#REF!="",#REF!="",#REF!=""),"",SUM(#REF!,#REF!,#REF!,#REF!,#REF!))</f>
        <v>#REF!</v>
      </c>
      <c r="CL147" s="35" t="str">
        <f t="shared" si="33"/>
        <v/>
      </c>
      <c r="CM147" s="32" t="e">
        <f>IF(AND(#REF!="",#REF!="",#REF!="",#REF!=""),"",SUM(#REF!,#REF!,#REF!,#REF!))</f>
        <v>#REF!</v>
      </c>
      <c r="CN147" s="32" t="str">
        <f t="shared" si="34"/>
        <v/>
      </c>
    </row>
    <row r="148" spans="1:92">
      <c r="A148" s="276">
        <v>142</v>
      </c>
      <c r="B148" s="277"/>
      <c r="C148" s="278"/>
      <c r="D148" s="279"/>
      <c r="E148" s="280"/>
      <c r="F148" s="281"/>
      <c r="G148" s="281"/>
      <c r="H148" s="282"/>
      <c r="I148" s="283"/>
      <c r="J148" s="284"/>
      <c r="K148" s="285"/>
      <c r="L148" s="11"/>
      <c r="M148" s="7"/>
      <c r="N148" s="7"/>
      <c r="O148" s="7"/>
      <c r="P148" s="39"/>
      <c r="Q148" s="43"/>
      <c r="R148" s="7"/>
      <c r="S148" s="16"/>
      <c r="T148" s="17"/>
      <c r="U148" s="17"/>
      <c r="V148" s="7"/>
      <c r="W148" s="45"/>
      <c r="X148" s="43"/>
      <c r="Y148" s="7"/>
      <c r="Z148" s="11"/>
      <c r="AA148" s="7"/>
      <c r="AB148" s="7"/>
      <c r="AC148" s="7"/>
      <c r="AD148" s="39"/>
      <c r="AE148" s="43"/>
      <c r="AF148" s="7"/>
      <c r="AG148" s="11"/>
      <c r="AH148" s="7"/>
      <c r="AI148" s="7"/>
      <c r="AJ148" s="7"/>
      <c r="AK148" s="39"/>
      <c r="AL148" s="43"/>
      <c r="AM148" s="7"/>
      <c r="AN148" s="11"/>
      <c r="AO148" s="7"/>
      <c r="AP148" s="7"/>
      <c r="AQ148" s="7"/>
      <c r="AR148" s="7"/>
      <c r="AS148" s="11"/>
      <c r="AT148" s="7"/>
      <c r="AU148" s="7"/>
      <c r="AV148" s="7"/>
      <c r="AW148" s="7"/>
      <c r="AX148" s="11"/>
      <c r="AY148" s="7"/>
      <c r="AZ148" s="7"/>
      <c r="BA148" s="7"/>
      <c r="BB148" s="7"/>
      <c r="BC148" s="7"/>
      <c r="BD148" s="7"/>
      <c r="BE148" s="7"/>
      <c r="BF148" s="7"/>
      <c r="BG148" s="11" t="s">
        <v>221</v>
      </c>
      <c r="BH148" s="79" t="s">
        <v>221</v>
      </c>
      <c r="BI148" s="1"/>
      <c r="BJ148" s="1"/>
      <c r="BK148" s="1"/>
      <c r="BL148" s="1"/>
      <c r="BM148" s="1"/>
      <c r="BY148" s="26"/>
      <c r="BZ148" s="34" t="str">
        <f t="shared" si="23"/>
        <v/>
      </c>
      <c r="CA148" s="35" t="str">
        <f t="shared" si="24"/>
        <v/>
      </c>
      <c r="CB148" s="35" t="str">
        <f t="shared" si="25"/>
        <v/>
      </c>
      <c r="CC148" s="34" t="str">
        <f t="shared" si="26"/>
        <v/>
      </c>
      <c r="CD148" s="35" t="str">
        <f t="shared" si="27"/>
        <v/>
      </c>
      <c r="CE148" s="34" t="e">
        <f>IF(AND(#REF!="",#REF!="",#REF!="",#REF!=""),"",SUM(#REF!,#REF!,#REF!,#REF!,#REF!))</f>
        <v>#REF!</v>
      </c>
      <c r="CF148" s="35" t="str">
        <f t="shared" si="28"/>
        <v/>
      </c>
      <c r="CG148" s="34" t="str">
        <f t="shared" si="29"/>
        <v/>
      </c>
      <c r="CH148" s="35" t="str">
        <f t="shared" si="30"/>
        <v/>
      </c>
      <c r="CI148" s="34" t="str">
        <f t="shared" si="31"/>
        <v/>
      </c>
      <c r="CJ148" s="35" t="str">
        <f t="shared" si="32"/>
        <v/>
      </c>
      <c r="CK148" s="34" t="e">
        <f>IF(AND(#REF!="",#REF!="",#REF!="",#REF!=""),"",SUM(#REF!,#REF!,#REF!,#REF!,#REF!))</f>
        <v>#REF!</v>
      </c>
      <c r="CL148" s="35" t="str">
        <f t="shared" si="33"/>
        <v/>
      </c>
      <c r="CM148" s="32" t="e">
        <f>IF(AND(#REF!="",#REF!="",#REF!="",#REF!=""),"",SUM(#REF!,#REF!,#REF!,#REF!))</f>
        <v>#REF!</v>
      </c>
      <c r="CN148" s="32" t="str">
        <f t="shared" si="34"/>
        <v/>
      </c>
    </row>
    <row r="149" spans="1:92">
      <c r="A149" s="276">
        <v>143</v>
      </c>
      <c r="B149" s="277"/>
      <c r="C149" s="278"/>
      <c r="D149" s="279"/>
      <c r="E149" s="280"/>
      <c r="F149" s="281"/>
      <c r="G149" s="281"/>
      <c r="H149" s="282"/>
      <c r="I149" s="283"/>
      <c r="J149" s="284"/>
      <c r="K149" s="285"/>
      <c r="L149" s="11"/>
      <c r="M149" s="7"/>
      <c r="N149" s="7"/>
      <c r="O149" s="7"/>
      <c r="P149" s="39"/>
      <c r="Q149" s="43"/>
      <c r="R149" s="7"/>
      <c r="S149" s="16"/>
      <c r="T149" s="17"/>
      <c r="U149" s="17"/>
      <c r="V149" s="7"/>
      <c r="W149" s="45"/>
      <c r="X149" s="43"/>
      <c r="Y149" s="7"/>
      <c r="Z149" s="11"/>
      <c r="AA149" s="7"/>
      <c r="AB149" s="7"/>
      <c r="AC149" s="7"/>
      <c r="AD149" s="39"/>
      <c r="AE149" s="43"/>
      <c r="AF149" s="7"/>
      <c r="AG149" s="11"/>
      <c r="AH149" s="7"/>
      <c r="AI149" s="7"/>
      <c r="AJ149" s="7"/>
      <c r="AK149" s="39"/>
      <c r="AL149" s="43"/>
      <c r="AM149" s="7"/>
      <c r="AN149" s="11"/>
      <c r="AO149" s="7"/>
      <c r="AP149" s="7"/>
      <c r="AQ149" s="7"/>
      <c r="AR149" s="7"/>
      <c r="AS149" s="11"/>
      <c r="AT149" s="7"/>
      <c r="AU149" s="7"/>
      <c r="AV149" s="7"/>
      <c r="AW149" s="7"/>
      <c r="AX149" s="11"/>
      <c r="AY149" s="7"/>
      <c r="AZ149" s="7"/>
      <c r="BA149" s="7"/>
      <c r="BB149" s="7"/>
      <c r="BC149" s="7"/>
      <c r="BD149" s="7"/>
      <c r="BE149" s="7"/>
      <c r="BF149" s="7"/>
      <c r="BG149" s="11" t="s">
        <v>221</v>
      </c>
      <c r="BH149" s="79" t="s">
        <v>221</v>
      </c>
      <c r="BI149" s="1"/>
      <c r="BJ149" s="1"/>
      <c r="BK149" s="1"/>
      <c r="BL149" s="1"/>
      <c r="BM149" s="1"/>
      <c r="BY149" s="26"/>
      <c r="BZ149" s="34" t="str">
        <f t="shared" si="23"/>
        <v/>
      </c>
      <c r="CA149" s="35" t="str">
        <f t="shared" si="24"/>
        <v/>
      </c>
      <c r="CB149" s="35" t="str">
        <f t="shared" si="25"/>
        <v/>
      </c>
      <c r="CC149" s="34" t="str">
        <f t="shared" si="26"/>
        <v/>
      </c>
      <c r="CD149" s="35" t="str">
        <f t="shared" si="27"/>
        <v/>
      </c>
      <c r="CE149" s="34" t="e">
        <f>IF(AND(#REF!="",#REF!="",#REF!="",#REF!=""),"",SUM(#REF!,#REF!,#REF!,#REF!,#REF!))</f>
        <v>#REF!</v>
      </c>
      <c r="CF149" s="35" t="str">
        <f t="shared" si="28"/>
        <v/>
      </c>
      <c r="CG149" s="34" t="str">
        <f t="shared" si="29"/>
        <v/>
      </c>
      <c r="CH149" s="35" t="str">
        <f t="shared" si="30"/>
        <v/>
      </c>
      <c r="CI149" s="34" t="str">
        <f t="shared" si="31"/>
        <v/>
      </c>
      <c r="CJ149" s="35" t="str">
        <f t="shared" si="32"/>
        <v/>
      </c>
      <c r="CK149" s="34" t="e">
        <f>IF(AND(#REF!="",#REF!="",#REF!="",#REF!=""),"",SUM(#REF!,#REF!,#REF!,#REF!,#REF!))</f>
        <v>#REF!</v>
      </c>
      <c r="CL149" s="35" t="str">
        <f t="shared" si="33"/>
        <v/>
      </c>
      <c r="CM149" s="32" t="e">
        <f>IF(AND(#REF!="",#REF!="",#REF!="",#REF!=""),"",SUM(#REF!,#REF!,#REF!,#REF!))</f>
        <v>#REF!</v>
      </c>
      <c r="CN149" s="32" t="str">
        <f t="shared" si="34"/>
        <v/>
      </c>
    </row>
    <row r="150" spans="1:92">
      <c r="A150" s="276">
        <v>144</v>
      </c>
      <c r="B150" s="277"/>
      <c r="C150" s="278"/>
      <c r="D150" s="279"/>
      <c r="E150" s="280"/>
      <c r="F150" s="281"/>
      <c r="G150" s="281"/>
      <c r="H150" s="282"/>
      <c r="I150" s="283"/>
      <c r="J150" s="284"/>
      <c r="K150" s="285"/>
      <c r="L150" s="11"/>
      <c r="M150" s="7"/>
      <c r="N150" s="7"/>
      <c r="O150" s="7"/>
      <c r="P150" s="39"/>
      <c r="Q150" s="43"/>
      <c r="R150" s="7"/>
      <c r="S150" s="16"/>
      <c r="T150" s="17"/>
      <c r="U150" s="17"/>
      <c r="V150" s="7"/>
      <c r="W150" s="45"/>
      <c r="X150" s="43"/>
      <c r="Y150" s="7"/>
      <c r="Z150" s="11"/>
      <c r="AA150" s="7"/>
      <c r="AB150" s="7"/>
      <c r="AC150" s="7"/>
      <c r="AD150" s="39"/>
      <c r="AE150" s="43"/>
      <c r="AF150" s="7"/>
      <c r="AG150" s="11"/>
      <c r="AH150" s="7"/>
      <c r="AI150" s="7"/>
      <c r="AJ150" s="7"/>
      <c r="AK150" s="39"/>
      <c r="AL150" s="43"/>
      <c r="AM150" s="7"/>
      <c r="AN150" s="11"/>
      <c r="AO150" s="7"/>
      <c r="AP150" s="7"/>
      <c r="AQ150" s="7"/>
      <c r="AR150" s="7"/>
      <c r="AS150" s="11"/>
      <c r="AT150" s="7"/>
      <c r="AU150" s="7"/>
      <c r="AV150" s="7"/>
      <c r="AW150" s="7"/>
      <c r="AX150" s="11"/>
      <c r="AY150" s="7"/>
      <c r="AZ150" s="7"/>
      <c r="BA150" s="7"/>
      <c r="BB150" s="7"/>
      <c r="BC150" s="7"/>
      <c r="BD150" s="7"/>
      <c r="BE150" s="7"/>
      <c r="BF150" s="7"/>
      <c r="BG150" s="11" t="s">
        <v>221</v>
      </c>
      <c r="BH150" s="79" t="s">
        <v>221</v>
      </c>
      <c r="BI150" s="1"/>
      <c r="BJ150" s="1"/>
      <c r="BK150" s="1"/>
      <c r="BL150" s="1"/>
      <c r="BM150" s="1"/>
      <c r="BY150" s="26"/>
      <c r="BZ150" s="34" t="str">
        <f t="shared" si="23"/>
        <v/>
      </c>
      <c r="CA150" s="35" t="str">
        <f t="shared" si="24"/>
        <v/>
      </c>
      <c r="CB150" s="35" t="str">
        <f t="shared" si="25"/>
        <v/>
      </c>
      <c r="CC150" s="34" t="str">
        <f t="shared" si="26"/>
        <v/>
      </c>
      <c r="CD150" s="35" t="str">
        <f t="shared" si="27"/>
        <v/>
      </c>
      <c r="CE150" s="34" t="e">
        <f>IF(AND(#REF!="",#REF!="",#REF!="",#REF!=""),"",SUM(#REF!,#REF!,#REF!,#REF!,#REF!))</f>
        <v>#REF!</v>
      </c>
      <c r="CF150" s="35" t="str">
        <f t="shared" si="28"/>
        <v/>
      </c>
      <c r="CG150" s="34" t="str">
        <f t="shared" si="29"/>
        <v/>
      </c>
      <c r="CH150" s="35" t="str">
        <f t="shared" si="30"/>
        <v/>
      </c>
      <c r="CI150" s="34" t="str">
        <f t="shared" si="31"/>
        <v/>
      </c>
      <c r="CJ150" s="35" t="str">
        <f t="shared" si="32"/>
        <v/>
      </c>
      <c r="CK150" s="34" t="e">
        <f>IF(AND(#REF!="",#REF!="",#REF!="",#REF!=""),"",SUM(#REF!,#REF!,#REF!,#REF!,#REF!))</f>
        <v>#REF!</v>
      </c>
      <c r="CL150" s="35" t="str">
        <f t="shared" si="33"/>
        <v/>
      </c>
      <c r="CM150" s="32" t="e">
        <f>IF(AND(#REF!="",#REF!="",#REF!="",#REF!=""),"",SUM(#REF!,#REF!,#REF!,#REF!))</f>
        <v>#REF!</v>
      </c>
      <c r="CN150" s="32" t="str">
        <f t="shared" si="34"/>
        <v/>
      </c>
    </row>
    <row r="151" spans="1:92">
      <c r="A151" s="276">
        <v>145</v>
      </c>
      <c r="B151" s="277"/>
      <c r="C151" s="278"/>
      <c r="D151" s="279"/>
      <c r="E151" s="280"/>
      <c r="F151" s="281"/>
      <c r="G151" s="281"/>
      <c r="H151" s="282"/>
      <c r="I151" s="283"/>
      <c r="J151" s="284"/>
      <c r="K151" s="285"/>
      <c r="L151" s="11"/>
      <c r="M151" s="7"/>
      <c r="N151" s="7"/>
      <c r="O151" s="7"/>
      <c r="P151" s="39"/>
      <c r="Q151" s="43"/>
      <c r="R151" s="7"/>
      <c r="S151" s="16"/>
      <c r="T151" s="17"/>
      <c r="U151" s="17"/>
      <c r="V151" s="7"/>
      <c r="W151" s="45"/>
      <c r="X151" s="43"/>
      <c r="Y151" s="7"/>
      <c r="Z151" s="11"/>
      <c r="AA151" s="7"/>
      <c r="AB151" s="7"/>
      <c r="AC151" s="7"/>
      <c r="AD151" s="39"/>
      <c r="AE151" s="43"/>
      <c r="AF151" s="7"/>
      <c r="AG151" s="11"/>
      <c r="AH151" s="7"/>
      <c r="AI151" s="7"/>
      <c r="AJ151" s="7"/>
      <c r="AK151" s="39"/>
      <c r="AL151" s="43"/>
      <c r="AM151" s="7"/>
      <c r="AN151" s="11"/>
      <c r="AO151" s="7"/>
      <c r="AP151" s="7"/>
      <c r="AQ151" s="7"/>
      <c r="AR151" s="7"/>
      <c r="AS151" s="11"/>
      <c r="AT151" s="7"/>
      <c r="AU151" s="7"/>
      <c r="AV151" s="7"/>
      <c r="AW151" s="7"/>
      <c r="AX151" s="11"/>
      <c r="AY151" s="7"/>
      <c r="AZ151" s="7"/>
      <c r="BA151" s="7"/>
      <c r="BB151" s="7"/>
      <c r="BC151" s="7"/>
      <c r="BD151" s="7"/>
      <c r="BE151" s="7"/>
      <c r="BF151" s="7"/>
      <c r="BG151" s="11" t="s">
        <v>221</v>
      </c>
      <c r="BH151" s="79" t="s">
        <v>221</v>
      </c>
      <c r="BI151" s="1"/>
      <c r="BJ151" s="1"/>
      <c r="BK151" s="1"/>
      <c r="BL151" s="1"/>
      <c r="BM151" s="1"/>
      <c r="BY151" s="26"/>
      <c r="BZ151" s="34" t="str">
        <f t="shared" si="23"/>
        <v/>
      </c>
      <c r="CA151" s="35" t="str">
        <f t="shared" si="24"/>
        <v/>
      </c>
      <c r="CB151" s="35" t="str">
        <f t="shared" si="25"/>
        <v/>
      </c>
      <c r="CC151" s="34" t="str">
        <f t="shared" si="26"/>
        <v/>
      </c>
      <c r="CD151" s="35" t="str">
        <f t="shared" si="27"/>
        <v/>
      </c>
      <c r="CE151" s="34" t="e">
        <f>IF(AND(#REF!="",#REF!="",#REF!="",#REF!=""),"",SUM(#REF!,#REF!,#REF!,#REF!,#REF!))</f>
        <v>#REF!</v>
      </c>
      <c r="CF151" s="35" t="str">
        <f t="shared" si="28"/>
        <v/>
      </c>
      <c r="CG151" s="34" t="str">
        <f t="shared" si="29"/>
        <v/>
      </c>
      <c r="CH151" s="35" t="str">
        <f t="shared" si="30"/>
        <v/>
      </c>
      <c r="CI151" s="34" t="str">
        <f t="shared" si="31"/>
        <v/>
      </c>
      <c r="CJ151" s="35" t="str">
        <f t="shared" si="32"/>
        <v/>
      </c>
      <c r="CK151" s="34" t="e">
        <f>IF(AND(#REF!="",#REF!="",#REF!="",#REF!=""),"",SUM(#REF!,#REF!,#REF!,#REF!,#REF!))</f>
        <v>#REF!</v>
      </c>
      <c r="CL151" s="35" t="str">
        <f t="shared" si="33"/>
        <v/>
      </c>
      <c r="CM151" s="32" t="e">
        <f>IF(AND(#REF!="",#REF!="",#REF!="",#REF!=""),"",SUM(#REF!,#REF!,#REF!,#REF!))</f>
        <v>#REF!</v>
      </c>
      <c r="CN151" s="32" t="str">
        <f t="shared" si="34"/>
        <v/>
      </c>
    </row>
    <row r="152" spans="1:92">
      <c r="A152" s="276">
        <v>146</v>
      </c>
      <c r="B152" s="277"/>
      <c r="C152" s="278"/>
      <c r="D152" s="279"/>
      <c r="E152" s="280"/>
      <c r="F152" s="281"/>
      <c r="G152" s="281"/>
      <c r="H152" s="282"/>
      <c r="I152" s="283"/>
      <c r="J152" s="284"/>
      <c r="K152" s="285"/>
      <c r="L152" s="11"/>
      <c r="M152" s="7"/>
      <c r="N152" s="7"/>
      <c r="O152" s="7"/>
      <c r="P152" s="39"/>
      <c r="Q152" s="43"/>
      <c r="R152" s="7"/>
      <c r="S152" s="16"/>
      <c r="T152" s="17"/>
      <c r="U152" s="17"/>
      <c r="V152" s="7"/>
      <c r="W152" s="45"/>
      <c r="X152" s="43"/>
      <c r="Y152" s="7"/>
      <c r="Z152" s="11"/>
      <c r="AA152" s="7"/>
      <c r="AB152" s="7"/>
      <c r="AC152" s="7"/>
      <c r="AD152" s="39"/>
      <c r="AE152" s="43"/>
      <c r="AF152" s="7"/>
      <c r="AG152" s="11"/>
      <c r="AH152" s="7"/>
      <c r="AI152" s="7"/>
      <c r="AJ152" s="7"/>
      <c r="AK152" s="39"/>
      <c r="AL152" s="43"/>
      <c r="AM152" s="7"/>
      <c r="AN152" s="11"/>
      <c r="AO152" s="7"/>
      <c r="AP152" s="7"/>
      <c r="AQ152" s="7"/>
      <c r="AR152" s="7"/>
      <c r="AS152" s="11"/>
      <c r="AT152" s="7"/>
      <c r="AU152" s="7"/>
      <c r="AV152" s="7"/>
      <c r="AW152" s="7"/>
      <c r="AX152" s="11"/>
      <c r="AY152" s="7"/>
      <c r="AZ152" s="7"/>
      <c r="BA152" s="7"/>
      <c r="BB152" s="7"/>
      <c r="BC152" s="7"/>
      <c r="BD152" s="7"/>
      <c r="BE152" s="7"/>
      <c r="BF152" s="7"/>
      <c r="BG152" s="11" t="s">
        <v>221</v>
      </c>
      <c r="BH152" s="79" t="s">
        <v>221</v>
      </c>
      <c r="BI152" s="1"/>
      <c r="BJ152" s="1"/>
      <c r="BK152" s="1"/>
      <c r="BL152" s="1"/>
      <c r="BM152" s="1"/>
      <c r="BY152" s="26"/>
      <c r="BZ152" s="34" t="str">
        <f t="shared" si="23"/>
        <v/>
      </c>
      <c r="CA152" s="35" t="str">
        <f t="shared" si="24"/>
        <v/>
      </c>
      <c r="CB152" s="35" t="str">
        <f t="shared" si="25"/>
        <v/>
      </c>
      <c r="CC152" s="34" t="str">
        <f t="shared" si="26"/>
        <v/>
      </c>
      <c r="CD152" s="35" t="str">
        <f t="shared" si="27"/>
        <v/>
      </c>
      <c r="CE152" s="34" t="e">
        <f>IF(AND(#REF!="",#REF!="",#REF!="",#REF!=""),"",SUM(#REF!,#REF!,#REF!,#REF!,#REF!))</f>
        <v>#REF!</v>
      </c>
      <c r="CF152" s="35" t="str">
        <f t="shared" si="28"/>
        <v/>
      </c>
      <c r="CG152" s="34" t="str">
        <f t="shared" si="29"/>
        <v/>
      </c>
      <c r="CH152" s="35" t="str">
        <f t="shared" si="30"/>
        <v/>
      </c>
      <c r="CI152" s="34" t="str">
        <f t="shared" si="31"/>
        <v/>
      </c>
      <c r="CJ152" s="35" t="str">
        <f t="shared" si="32"/>
        <v/>
      </c>
      <c r="CK152" s="34" t="e">
        <f>IF(AND(#REF!="",#REF!="",#REF!="",#REF!=""),"",SUM(#REF!,#REF!,#REF!,#REF!,#REF!))</f>
        <v>#REF!</v>
      </c>
      <c r="CL152" s="35" t="str">
        <f t="shared" si="33"/>
        <v/>
      </c>
      <c r="CM152" s="32" t="e">
        <f>IF(AND(#REF!="",#REF!="",#REF!="",#REF!=""),"",SUM(#REF!,#REF!,#REF!,#REF!))</f>
        <v>#REF!</v>
      </c>
      <c r="CN152" s="32" t="str">
        <f t="shared" si="34"/>
        <v/>
      </c>
    </row>
    <row r="153" spans="1:92">
      <c r="A153" s="276">
        <v>147</v>
      </c>
      <c r="B153" s="277"/>
      <c r="C153" s="278"/>
      <c r="D153" s="279"/>
      <c r="E153" s="280"/>
      <c r="F153" s="281"/>
      <c r="G153" s="281"/>
      <c r="H153" s="282"/>
      <c r="I153" s="283"/>
      <c r="J153" s="284"/>
      <c r="K153" s="285"/>
      <c r="L153" s="11"/>
      <c r="M153" s="7"/>
      <c r="N153" s="7"/>
      <c r="O153" s="7"/>
      <c r="P153" s="39"/>
      <c r="Q153" s="43"/>
      <c r="R153" s="7"/>
      <c r="S153" s="16"/>
      <c r="T153" s="17"/>
      <c r="U153" s="17"/>
      <c r="V153" s="7"/>
      <c r="W153" s="45"/>
      <c r="X153" s="43"/>
      <c r="Y153" s="7"/>
      <c r="Z153" s="11"/>
      <c r="AA153" s="7"/>
      <c r="AB153" s="7"/>
      <c r="AC153" s="7"/>
      <c r="AD153" s="39"/>
      <c r="AE153" s="43"/>
      <c r="AF153" s="7"/>
      <c r="AG153" s="11"/>
      <c r="AH153" s="7"/>
      <c r="AI153" s="7"/>
      <c r="AJ153" s="7"/>
      <c r="AK153" s="39"/>
      <c r="AL153" s="43"/>
      <c r="AM153" s="7"/>
      <c r="AN153" s="11"/>
      <c r="AO153" s="7"/>
      <c r="AP153" s="7"/>
      <c r="AQ153" s="7"/>
      <c r="AR153" s="7"/>
      <c r="AS153" s="11"/>
      <c r="AT153" s="7"/>
      <c r="AU153" s="7"/>
      <c r="AV153" s="7"/>
      <c r="AW153" s="7"/>
      <c r="AX153" s="11"/>
      <c r="AY153" s="7"/>
      <c r="AZ153" s="7"/>
      <c r="BA153" s="7"/>
      <c r="BB153" s="7"/>
      <c r="BC153" s="7"/>
      <c r="BD153" s="7"/>
      <c r="BE153" s="7"/>
      <c r="BF153" s="7"/>
      <c r="BG153" s="11" t="s">
        <v>221</v>
      </c>
      <c r="BH153" s="79" t="s">
        <v>221</v>
      </c>
      <c r="BI153" s="1"/>
      <c r="BJ153" s="1"/>
      <c r="BK153" s="1"/>
      <c r="BL153" s="1"/>
      <c r="BM153" s="1"/>
      <c r="BY153" s="26"/>
      <c r="BZ153" s="34" t="str">
        <f t="shared" si="23"/>
        <v/>
      </c>
      <c r="CA153" s="35" t="str">
        <f t="shared" si="24"/>
        <v/>
      </c>
      <c r="CB153" s="35" t="str">
        <f t="shared" si="25"/>
        <v/>
      </c>
      <c r="CC153" s="34" t="str">
        <f t="shared" si="26"/>
        <v/>
      </c>
      <c r="CD153" s="35" t="str">
        <f t="shared" si="27"/>
        <v/>
      </c>
      <c r="CE153" s="34" t="e">
        <f>IF(AND(#REF!="",#REF!="",#REF!="",#REF!=""),"",SUM(#REF!,#REF!,#REF!,#REF!,#REF!))</f>
        <v>#REF!</v>
      </c>
      <c r="CF153" s="35" t="str">
        <f t="shared" si="28"/>
        <v/>
      </c>
      <c r="CG153" s="34" t="str">
        <f t="shared" si="29"/>
        <v/>
      </c>
      <c r="CH153" s="35" t="str">
        <f t="shared" si="30"/>
        <v/>
      </c>
      <c r="CI153" s="34" t="str">
        <f t="shared" si="31"/>
        <v/>
      </c>
      <c r="CJ153" s="35" t="str">
        <f t="shared" si="32"/>
        <v/>
      </c>
      <c r="CK153" s="34" t="e">
        <f>IF(AND(#REF!="",#REF!="",#REF!="",#REF!=""),"",SUM(#REF!,#REF!,#REF!,#REF!,#REF!))</f>
        <v>#REF!</v>
      </c>
      <c r="CL153" s="35" t="str">
        <f t="shared" si="33"/>
        <v/>
      </c>
      <c r="CM153" s="32" t="e">
        <f>IF(AND(#REF!="",#REF!="",#REF!="",#REF!=""),"",SUM(#REF!,#REF!,#REF!,#REF!))</f>
        <v>#REF!</v>
      </c>
      <c r="CN153" s="32" t="str">
        <f t="shared" si="34"/>
        <v/>
      </c>
    </row>
    <row r="154" spans="1:92">
      <c r="A154" s="276">
        <v>148</v>
      </c>
      <c r="B154" s="277"/>
      <c r="C154" s="278"/>
      <c r="D154" s="279"/>
      <c r="E154" s="280"/>
      <c r="F154" s="281"/>
      <c r="G154" s="281"/>
      <c r="H154" s="282"/>
      <c r="I154" s="283"/>
      <c r="J154" s="284"/>
      <c r="K154" s="285"/>
      <c r="L154" s="11"/>
      <c r="M154" s="7"/>
      <c r="N154" s="7"/>
      <c r="O154" s="7"/>
      <c r="P154" s="39"/>
      <c r="Q154" s="43"/>
      <c r="R154" s="7"/>
      <c r="S154" s="16"/>
      <c r="T154" s="17"/>
      <c r="U154" s="17"/>
      <c r="V154" s="7"/>
      <c r="W154" s="45"/>
      <c r="X154" s="43"/>
      <c r="Y154" s="7"/>
      <c r="Z154" s="11"/>
      <c r="AA154" s="7"/>
      <c r="AB154" s="7"/>
      <c r="AC154" s="7"/>
      <c r="AD154" s="39"/>
      <c r="AE154" s="43"/>
      <c r="AF154" s="7"/>
      <c r="AG154" s="11"/>
      <c r="AH154" s="7"/>
      <c r="AI154" s="7"/>
      <c r="AJ154" s="7"/>
      <c r="AK154" s="39"/>
      <c r="AL154" s="43"/>
      <c r="AM154" s="7"/>
      <c r="AN154" s="11"/>
      <c r="AO154" s="7"/>
      <c r="AP154" s="7"/>
      <c r="AQ154" s="7"/>
      <c r="AR154" s="7"/>
      <c r="AS154" s="11"/>
      <c r="AT154" s="7"/>
      <c r="AU154" s="7"/>
      <c r="AV154" s="7"/>
      <c r="AW154" s="7"/>
      <c r="AX154" s="11"/>
      <c r="AY154" s="7"/>
      <c r="AZ154" s="7"/>
      <c r="BA154" s="7"/>
      <c r="BB154" s="7"/>
      <c r="BC154" s="7"/>
      <c r="BD154" s="7"/>
      <c r="BE154" s="7"/>
      <c r="BF154" s="7"/>
      <c r="BG154" s="11" t="s">
        <v>221</v>
      </c>
      <c r="BH154" s="79" t="s">
        <v>221</v>
      </c>
      <c r="BI154" s="1"/>
      <c r="BJ154" s="1"/>
      <c r="BK154" s="1"/>
      <c r="BL154" s="1"/>
      <c r="BM154" s="1"/>
      <c r="BY154" s="26"/>
      <c r="BZ154" s="34" t="str">
        <f t="shared" si="23"/>
        <v/>
      </c>
      <c r="CA154" s="35" t="str">
        <f t="shared" si="24"/>
        <v/>
      </c>
      <c r="CB154" s="35" t="str">
        <f t="shared" si="25"/>
        <v/>
      </c>
      <c r="CC154" s="34" t="str">
        <f t="shared" si="26"/>
        <v/>
      </c>
      <c r="CD154" s="35" t="str">
        <f t="shared" si="27"/>
        <v/>
      </c>
      <c r="CE154" s="34" t="e">
        <f>IF(AND(#REF!="",#REF!="",#REF!="",#REF!=""),"",SUM(#REF!,#REF!,#REF!,#REF!,#REF!))</f>
        <v>#REF!</v>
      </c>
      <c r="CF154" s="35" t="str">
        <f t="shared" si="28"/>
        <v/>
      </c>
      <c r="CG154" s="34" t="str">
        <f t="shared" si="29"/>
        <v/>
      </c>
      <c r="CH154" s="35" t="str">
        <f t="shared" si="30"/>
        <v/>
      </c>
      <c r="CI154" s="34" t="str">
        <f t="shared" si="31"/>
        <v/>
      </c>
      <c r="CJ154" s="35" t="str">
        <f t="shared" si="32"/>
        <v/>
      </c>
      <c r="CK154" s="34" t="e">
        <f>IF(AND(#REF!="",#REF!="",#REF!="",#REF!=""),"",SUM(#REF!,#REF!,#REF!,#REF!,#REF!))</f>
        <v>#REF!</v>
      </c>
      <c r="CL154" s="35" t="str">
        <f t="shared" si="33"/>
        <v/>
      </c>
      <c r="CM154" s="32" t="e">
        <f>IF(AND(#REF!="",#REF!="",#REF!="",#REF!=""),"",SUM(#REF!,#REF!,#REF!,#REF!))</f>
        <v>#REF!</v>
      </c>
      <c r="CN154" s="32" t="str">
        <f t="shared" si="34"/>
        <v/>
      </c>
    </row>
    <row r="155" spans="1:92">
      <c r="A155" s="276">
        <v>149</v>
      </c>
      <c r="B155" s="277"/>
      <c r="C155" s="278"/>
      <c r="D155" s="279"/>
      <c r="E155" s="280"/>
      <c r="F155" s="281"/>
      <c r="G155" s="281"/>
      <c r="H155" s="282"/>
      <c r="I155" s="283"/>
      <c r="J155" s="284"/>
      <c r="K155" s="285"/>
      <c r="L155" s="11"/>
      <c r="M155" s="7"/>
      <c r="N155" s="7"/>
      <c r="O155" s="7"/>
      <c r="P155" s="39"/>
      <c r="Q155" s="43"/>
      <c r="R155" s="7"/>
      <c r="S155" s="16"/>
      <c r="T155" s="17"/>
      <c r="U155" s="17"/>
      <c r="V155" s="7"/>
      <c r="W155" s="45"/>
      <c r="X155" s="43"/>
      <c r="Y155" s="7"/>
      <c r="Z155" s="11"/>
      <c r="AA155" s="7"/>
      <c r="AB155" s="7"/>
      <c r="AC155" s="7"/>
      <c r="AD155" s="39"/>
      <c r="AE155" s="43"/>
      <c r="AF155" s="7"/>
      <c r="AG155" s="11"/>
      <c r="AH155" s="7"/>
      <c r="AI155" s="7"/>
      <c r="AJ155" s="7"/>
      <c r="AK155" s="39"/>
      <c r="AL155" s="43"/>
      <c r="AM155" s="7"/>
      <c r="AN155" s="11"/>
      <c r="AO155" s="7"/>
      <c r="AP155" s="7"/>
      <c r="AQ155" s="7"/>
      <c r="AR155" s="7"/>
      <c r="AS155" s="11"/>
      <c r="AT155" s="7"/>
      <c r="AU155" s="7"/>
      <c r="AV155" s="7"/>
      <c r="AW155" s="7"/>
      <c r="AX155" s="11"/>
      <c r="AY155" s="7"/>
      <c r="AZ155" s="7"/>
      <c r="BA155" s="7"/>
      <c r="BB155" s="7"/>
      <c r="BC155" s="7"/>
      <c r="BD155" s="7"/>
      <c r="BE155" s="7"/>
      <c r="BF155" s="7"/>
      <c r="BG155" s="11" t="s">
        <v>221</v>
      </c>
      <c r="BH155" s="79" t="s">
        <v>221</v>
      </c>
      <c r="BI155" s="1"/>
      <c r="BJ155" s="1"/>
      <c r="BK155" s="1"/>
      <c r="BL155" s="1"/>
      <c r="BM155" s="1"/>
      <c r="BY155" s="26"/>
      <c r="BZ155" s="34" t="str">
        <f t="shared" si="23"/>
        <v/>
      </c>
      <c r="CA155" s="35" t="str">
        <f t="shared" si="24"/>
        <v/>
      </c>
      <c r="CB155" s="35" t="str">
        <f t="shared" si="25"/>
        <v/>
      </c>
      <c r="CC155" s="34" t="str">
        <f t="shared" si="26"/>
        <v/>
      </c>
      <c r="CD155" s="35" t="str">
        <f t="shared" si="27"/>
        <v/>
      </c>
      <c r="CE155" s="34" t="e">
        <f>IF(AND(#REF!="",#REF!="",#REF!="",#REF!=""),"",SUM(#REF!,#REF!,#REF!,#REF!,#REF!))</f>
        <v>#REF!</v>
      </c>
      <c r="CF155" s="35" t="str">
        <f t="shared" si="28"/>
        <v/>
      </c>
      <c r="CG155" s="34" t="str">
        <f t="shared" si="29"/>
        <v/>
      </c>
      <c r="CH155" s="35" t="str">
        <f t="shared" si="30"/>
        <v/>
      </c>
      <c r="CI155" s="34" t="str">
        <f t="shared" si="31"/>
        <v/>
      </c>
      <c r="CJ155" s="35" t="str">
        <f t="shared" si="32"/>
        <v/>
      </c>
      <c r="CK155" s="34" t="e">
        <f>IF(AND(#REF!="",#REF!="",#REF!="",#REF!=""),"",SUM(#REF!,#REF!,#REF!,#REF!,#REF!))</f>
        <v>#REF!</v>
      </c>
      <c r="CL155" s="35" t="str">
        <f t="shared" si="33"/>
        <v/>
      </c>
      <c r="CM155" s="32" t="e">
        <f>IF(AND(#REF!="",#REF!="",#REF!="",#REF!=""),"",SUM(#REF!,#REF!,#REF!,#REF!))</f>
        <v>#REF!</v>
      </c>
      <c r="CN155" s="32" t="str">
        <f t="shared" si="34"/>
        <v/>
      </c>
    </row>
    <row r="156" spans="1:92">
      <c r="A156" s="276">
        <v>150</v>
      </c>
      <c r="B156" s="277"/>
      <c r="C156" s="278"/>
      <c r="D156" s="279"/>
      <c r="E156" s="280"/>
      <c r="F156" s="281"/>
      <c r="G156" s="281"/>
      <c r="H156" s="282"/>
      <c r="I156" s="283"/>
      <c r="J156" s="284"/>
      <c r="K156" s="285"/>
      <c r="L156" s="11"/>
      <c r="M156" s="7"/>
      <c r="N156" s="7"/>
      <c r="O156" s="7"/>
      <c r="P156" s="39"/>
      <c r="Q156" s="43"/>
      <c r="R156" s="7"/>
      <c r="S156" s="16"/>
      <c r="T156" s="17"/>
      <c r="U156" s="17"/>
      <c r="V156" s="7"/>
      <c r="W156" s="45"/>
      <c r="X156" s="43"/>
      <c r="Y156" s="7"/>
      <c r="Z156" s="11"/>
      <c r="AA156" s="7"/>
      <c r="AB156" s="7"/>
      <c r="AC156" s="7"/>
      <c r="AD156" s="39"/>
      <c r="AE156" s="43"/>
      <c r="AF156" s="7"/>
      <c r="AG156" s="11"/>
      <c r="AH156" s="7"/>
      <c r="AI156" s="7"/>
      <c r="AJ156" s="7"/>
      <c r="AK156" s="39"/>
      <c r="AL156" s="43"/>
      <c r="AM156" s="7"/>
      <c r="AN156" s="11"/>
      <c r="AO156" s="7"/>
      <c r="AP156" s="7"/>
      <c r="AQ156" s="7"/>
      <c r="AR156" s="7"/>
      <c r="AS156" s="11"/>
      <c r="AT156" s="7"/>
      <c r="AU156" s="7"/>
      <c r="AV156" s="7"/>
      <c r="AW156" s="7"/>
      <c r="AX156" s="11"/>
      <c r="AY156" s="7"/>
      <c r="AZ156" s="7"/>
      <c r="BA156" s="7"/>
      <c r="BB156" s="7"/>
      <c r="BC156" s="7"/>
      <c r="BD156" s="7"/>
      <c r="BE156" s="7"/>
      <c r="BF156" s="7"/>
      <c r="BG156" s="11" t="s">
        <v>221</v>
      </c>
      <c r="BH156" s="79" t="s">
        <v>221</v>
      </c>
      <c r="BI156" s="1"/>
      <c r="BJ156" s="1"/>
      <c r="BK156" s="1"/>
      <c r="BL156" s="1"/>
      <c r="BM156" s="1"/>
      <c r="BY156" s="26"/>
      <c r="BZ156" s="34" t="str">
        <f t="shared" si="23"/>
        <v/>
      </c>
      <c r="CA156" s="35" t="str">
        <f t="shared" si="24"/>
        <v/>
      </c>
      <c r="CB156" s="35" t="str">
        <f t="shared" si="25"/>
        <v/>
      </c>
      <c r="CC156" s="34" t="str">
        <f t="shared" si="26"/>
        <v/>
      </c>
      <c r="CD156" s="35" t="str">
        <f t="shared" si="27"/>
        <v/>
      </c>
      <c r="CE156" s="34" t="e">
        <f>IF(AND(#REF!="",#REF!="",#REF!="",#REF!=""),"",SUM(#REF!,#REF!,#REF!,#REF!,#REF!))</f>
        <v>#REF!</v>
      </c>
      <c r="CF156" s="35" t="str">
        <f t="shared" si="28"/>
        <v/>
      </c>
      <c r="CG156" s="34" t="str">
        <f t="shared" si="29"/>
        <v/>
      </c>
      <c r="CH156" s="35" t="str">
        <f t="shared" si="30"/>
        <v/>
      </c>
      <c r="CI156" s="34" t="str">
        <f t="shared" si="31"/>
        <v/>
      </c>
      <c r="CJ156" s="35" t="str">
        <f t="shared" si="32"/>
        <v/>
      </c>
      <c r="CK156" s="34" t="e">
        <f>IF(AND(#REF!="",#REF!="",#REF!="",#REF!=""),"",SUM(#REF!,#REF!,#REF!,#REF!,#REF!))</f>
        <v>#REF!</v>
      </c>
      <c r="CL156" s="35" t="str">
        <f t="shared" si="33"/>
        <v/>
      </c>
      <c r="CM156" s="32" t="e">
        <f>IF(AND(#REF!="",#REF!="",#REF!="",#REF!=""),"",SUM(#REF!,#REF!,#REF!,#REF!))</f>
        <v>#REF!</v>
      </c>
      <c r="CN156" s="32" t="str">
        <f t="shared" si="34"/>
        <v/>
      </c>
    </row>
    <row r="157" spans="1:92">
      <c r="A157" s="276">
        <v>151</v>
      </c>
      <c r="B157" s="277"/>
      <c r="C157" s="278"/>
      <c r="D157" s="279"/>
      <c r="E157" s="280"/>
      <c r="F157" s="281"/>
      <c r="G157" s="281"/>
      <c r="H157" s="282"/>
      <c r="I157" s="283"/>
      <c r="J157" s="284"/>
      <c r="K157" s="285"/>
      <c r="L157" s="11"/>
      <c r="M157" s="7"/>
      <c r="N157" s="7"/>
      <c r="O157" s="7"/>
      <c r="P157" s="39"/>
      <c r="Q157" s="43"/>
      <c r="R157" s="7"/>
      <c r="S157" s="16"/>
      <c r="T157" s="17"/>
      <c r="U157" s="17"/>
      <c r="V157" s="7"/>
      <c r="W157" s="45"/>
      <c r="X157" s="43"/>
      <c r="Y157" s="7"/>
      <c r="Z157" s="11"/>
      <c r="AA157" s="7"/>
      <c r="AB157" s="7"/>
      <c r="AC157" s="7"/>
      <c r="AD157" s="39"/>
      <c r="AE157" s="43"/>
      <c r="AF157" s="7"/>
      <c r="AG157" s="11"/>
      <c r="AH157" s="7"/>
      <c r="AI157" s="7"/>
      <c r="AJ157" s="7"/>
      <c r="AK157" s="39"/>
      <c r="AL157" s="43"/>
      <c r="AM157" s="7"/>
      <c r="AN157" s="11"/>
      <c r="AO157" s="7"/>
      <c r="AP157" s="7"/>
      <c r="AQ157" s="7"/>
      <c r="AR157" s="7"/>
      <c r="AS157" s="11"/>
      <c r="AT157" s="7"/>
      <c r="AU157" s="7"/>
      <c r="AV157" s="7"/>
      <c r="AW157" s="7"/>
      <c r="AX157" s="11"/>
      <c r="AY157" s="7"/>
      <c r="AZ157" s="7"/>
      <c r="BA157" s="7"/>
      <c r="BB157" s="7"/>
      <c r="BC157" s="7"/>
      <c r="BD157" s="7"/>
      <c r="BE157" s="7"/>
      <c r="BF157" s="7"/>
      <c r="BG157" s="11" t="s">
        <v>221</v>
      </c>
      <c r="BH157" s="79" t="s">
        <v>221</v>
      </c>
      <c r="BI157" s="1"/>
      <c r="BJ157" s="1"/>
      <c r="BK157" s="1"/>
      <c r="BL157" s="1"/>
      <c r="BM157" s="1"/>
      <c r="BY157" s="26"/>
      <c r="BZ157" s="34" t="str">
        <f t="shared" si="23"/>
        <v/>
      </c>
      <c r="CA157" s="35" t="str">
        <f t="shared" si="24"/>
        <v/>
      </c>
      <c r="CB157" s="35" t="str">
        <f t="shared" si="25"/>
        <v/>
      </c>
      <c r="CC157" s="34" t="str">
        <f t="shared" si="26"/>
        <v/>
      </c>
      <c r="CD157" s="35" t="str">
        <f t="shared" si="27"/>
        <v/>
      </c>
      <c r="CE157" s="34" t="e">
        <f>IF(AND(#REF!="",#REF!="",#REF!="",#REF!=""),"",SUM(#REF!,#REF!,#REF!,#REF!,#REF!))</f>
        <v>#REF!</v>
      </c>
      <c r="CF157" s="35" t="str">
        <f t="shared" si="28"/>
        <v/>
      </c>
      <c r="CG157" s="34" t="str">
        <f t="shared" si="29"/>
        <v/>
      </c>
      <c r="CH157" s="35" t="str">
        <f t="shared" si="30"/>
        <v/>
      </c>
      <c r="CI157" s="34" t="str">
        <f t="shared" si="31"/>
        <v/>
      </c>
      <c r="CJ157" s="35" t="str">
        <f t="shared" si="32"/>
        <v/>
      </c>
      <c r="CK157" s="34" t="e">
        <f>IF(AND(#REF!="",#REF!="",#REF!="",#REF!=""),"",SUM(#REF!,#REF!,#REF!,#REF!,#REF!))</f>
        <v>#REF!</v>
      </c>
      <c r="CL157" s="35" t="str">
        <f t="shared" si="33"/>
        <v/>
      </c>
      <c r="CM157" s="32" t="e">
        <f>IF(AND(#REF!="",#REF!="",#REF!="",#REF!=""),"",SUM(#REF!,#REF!,#REF!,#REF!))</f>
        <v>#REF!</v>
      </c>
      <c r="CN157" s="32" t="str">
        <f t="shared" si="34"/>
        <v/>
      </c>
    </row>
    <row r="158" spans="1:92">
      <c r="A158" s="276">
        <v>152</v>
      </c>
      <c r="B158" s="277"/>
      <c r="C158" s="278"/>
      <c r="D158" s="279"/>
      <c r="E158" s="280"/>
      <c r="F158" s="281"/>
      <c r="G158" s="281"/>
      <c r="H158" s="282"/>
      <c r="I158" s="283"/>
      <c r="J158" s="284"/>
      <c r="K158" s="285"/>
      <c r="L158" s="11"/>
      <c r="M158" s="7"/>
      <c r="N158" s="7"/>
      <c r="O158" s="7"/>
      <c r="P158" s="39"/>
      <c r="Q158" s="43"/>
      <c r="R158" s="7"/>
      <c r="S158" s="16"/>
      <c r="T158" s="17"/>
      <c r="U158" s="17"/>
      <c r="V158" s="7"/>
      <c r="W158" s="45"/>
      <c r="X158" s="43"/>
      <c r="Y158" s="7"/>
      <c r="Z158" s="11"/>
      <c r="AA158" s="7"/>
      <c r="AB158" s="7"/>
      <c r="AC158" s="7"/>
      <c r="AD158" s="39"/>
      <c r="AE158" s="43"/>
      <c r="AF158" s="7"/>
      <c r="AG158" s="11"/>
      <c r="AH158" s="7"/>
      <c r="AI158" s="7"/>
      <c r="AJ158" s="7"/>
      <c r="AK158" s="39"/>
      <c r="AL158" s="43"/>
      <c r="AM158" s="7"/>
      <c r="AN158" s="11"/>
      <c r="AO158" s="7"/>
      <c r="AP158" s="7"/>
      <c r="AQ158" s="7"/>
      <c r="AR158" s="7"/>
      <c r="AS158" s="11"/>
      <c r="AT158" s="7"/>
      <c r="AU158" s="7"/>
      <c r="AV158" s="7"/>
      <c r="AW158" s="7"/>
      <c r="AX158" s="11"/>
      <c r="AY158" s="7"/>
      <c r="AZ158" s="7"/>
      <c r="BA158" s="7"/>
      <c r="BB158" s="7"/>
      <c r="BC158" s="7"/>
      <c r="BD158" s="7"/>
      <c r="BE158" s="7"/>
      <c r="BF158" s="7"/>
      <c r="BG158" s="11" t="s">
        <v>221</v>
      </c>
      <c r="BH158" s="79" t="s">
        <v>221</v>
      </c>
      <c r="BI158" s="1"/>
      <c r="BJ158" s="1"/>
      <c r="BK158" s="1"/>
      <c r="BL158" s="1"/>
      <c r="BM158" s="1"/>
      <c r="BY158" s="26"/>
      <c r="BZ158" s="34" t="str">
        <f t="shared" si="23"/>
        <v/>
      </c>
      <c r="CA158" s="35" t="str">
        <f t="shared" si="24"/>
        <v/>
      </c>
      <c r="CB158" s="35" t="str">
        <f t="shared" si="25"/>
        <v/>
      </c>
      <c r="CC158" s="34" t="str">
        <f t="shared" si="26"/>
        <v/>
      </c>
      <c r="CD158" s="35" t="str">
        <f t="shared" si="27"/>
        <v/>
      </c>
      <c r="CE158" s="34" t="e">
        <f>IF(AND(#REF!="",#REF!="",#REF!="",#REF!=""),"",SUM(#REF!,#REF!,#REF!,#REF!,#REF!))</f>
        <v>#REF!</v>
      </c>
      <c r="CF158" s="35" t="str">
        <f t="shared" si="28"/>
        <v/>
      </c>
      <c r="CG158" s="34" t="str">
        <f t="shared" si="29"/>
        <v/>
      </c>
      <c r="CH158" s="35" t="str">
        <f t="shared" si="30"/>
        <v/>
      </c>
      <c r="CI158" s="34" t="str">
        <f t="shared" si="31"/>
        <v/>
      </c>
      <c r="CJ158" s="35" t="str">
        <f t="shared" si="32"/>
        <v/>
      </c>
      <c r="CK158" s="34" t="e">
        <f>IF(AND(#REF!="",#REF!="",#REF!="",#REF!=""),"",SUM(#REF!,#REF!,#REF!,#REF!,#REF!))</f>
        <v>#REF!</v>
      </c>
      <c r="CL158" s="35" t="str">
        <f t="shared" si="33"/>
        <v/>
      </c>
      <c r="CM158" s="32" t="e">
        <f>IF(AND(#REF!="",#REF!="",#REF!="",#REF!=""),"",SUM(#REF!,#REF!,#REF!,#REF!))</f>
        <v>#REF!</v>
      </c>
      <c r="CN158" s="32" t="str">
        <f t="shared" si="34"/>
        <v/>
      </c>
    </row>
    <row r="159" spans="1:92">
      <c r="A159" s="276">
        <v>153</v>
      </c>
      <c r="B159" s="277"/>
      <c r="C159" s="278"/>
      <c r="D159" s="279"/>
      <c r="E159" s="280"/>
      <c r="F159" s="281"/>
      <c r="G159" s="281"/>
      <c r="H159" s="282"/>
      <c r="I159" s="283"/>
      <c r="J159" s="284"/>
      <c r="K159" s="285"/>
      <c r="L159" s="11"/>
      <c r="M159" s="7"/>
      <c r="N159" s="7"/>
      <c r="O159" s="7"/>
      <c r="P159" s="39"/>
      <c r="Q159" s="43"/>
      <c r="R159" s="7"/>
      <c r="S159" s="16"/>
      <c r="T159" s="17"/>
      <c r="U159" s="17"/>
      <c r="V159" s="7"/>
      <c r="W159" s="45"/>
      <c r="X159" s="43"/>
      <c r="Y159" s="7"/>
      <c r="Z159" s="11"/>
      <c r="AA159" s="7"/>
      <c r="AB159" s="7"/>
      <c r="AC159" s="7"/>
      <c r="AD159" s="39"/>
      <c r="AE159" s="43"/>
      <c r="AF159" s="7"/>
      <c r="AG159" s="11"/>
      <c r="AH159" s="7"/>
      <c r="AI159" s="7"/>
      <c r="AJ159" s="7"/>
      <c r="AK159" s="39"/>
      <c r="AL159" s="43"/>
      <c r="AM159" s="7"/>
      <c r="AN159" s="11"/>
      <c r="AO159" s="7"/>
      <c r="AP159" s="7"/>
      <c r="AQ159" s="7"/>
      <c r="AR159" s="7"/>
      <c r="AS159" s="11"/>
      <c r="AT159" s="7"/>
      <c r="AU159" s="7"/>
      <c r="AV159" s="7"/>
      <c r="AW159" s="7"/>
      <c r="AX159" s="11"/>
      <c r="AY159" s="7"/>
      <c r="AZ159" s="7"/>
      <c r="BA159" s="7"/>
      <c r="BB159" s="7"/>
      <c r="BC159" s="7"/>
      <c r="BD159" s="7"/>
      <c r="BE159" s="7"/>
      <c r="BF159" s="7"/>
      <c r="BG159" s="11" t="s">
        <v>221</v>
      </c>
      <c r="BH159" s="79" t="s">
        <v>221</v>
      </c>
      <c r="BI159" s="1"/>
      <c r="BJ159" s="1"/>
      <c r="BK159" s="1"/>
      <c r="BL159" s="1"/>
      <c r="BM159" s="1"/>
      <c r="BY159" s="26"/>
      <c r="BZ159" s="34" t="str">
        <f t="shared" si="23"/>
        <v/>
      </c>
      <c r="CA159" s="35" t="str">
        <f t="shared" si="24"/>
        <v/>
      </c>
      <c r="CB159" s="35" t="str">
        <f t="shared" si="25"/>
        <v/>
      </c>
      <c r="CC159" s="34" t="str">
        <f t="shared" si="26"/>
        <v/>
      </c>
      <c r="CD159" s="35" t="str">
        <f t="shared" si="27"/>
        <v/>
      </c>
      <c r="CE159" s="34" t="e">
        <f>IF(AND(#REF!="",#REF!="",#REF!="",#REF!=""),"",SUM(#REF!,#REF!,#REF!,#REF!,#REF!))</f>
        <v>#REF!</v>
      </c>
      <c r="CF159" s="35" t="str">
        <f t="shared" si="28"/>
        <v/>
      </c>
      <c r="CG159" s="34" t="str">
        <f t="shared" si="29"/>
        <v/>
      </c>
      <c r="CH159" s="35" t="str">
        <f t="shared" si="30"/>
        <v/>
      </c>
      <c r="CI159" s="34" t="str">
        <f t="shared" si="31"/>
        <v/>
      </c>
      <c r="CJ159" s="35" t="str">
        <f t="shared" si="32"/>
        <v/>
      </c>
      <c r="CK159" s="34" t="e">
        <f>IF(AND(#REF!="",#REF!="",#REF!="",#REF!=""),"",SUM(#REF!,#REF!,#REF!,#REF!,#REF!))</f>
        <v>#REF!</v>
      </c>
      <c r="CL159" s="35" t="str">
        <f t="shared" si="33"/>
        <v/>
      </c>
      <c r="CM159" s="32" t="e">
        <f>IF(AND(#REF!="",#REF!="",#REF!="",#REF!=""),"",SUM(#REF!,#REF!,#REF!,#REF!))</f>
        <v>#REF!</v>
      </c>
      <c r="CN159" s="32" t="str">
        <f t="shared" si="34"/>
        <v/>
      </c>
    </row>
    <row r="160" spans="1:92">
      <c r="A160" s="276">
        <v>154</v>
      </c>
      <c r="B160" s="277"/>
      <c r="C160" s="278"/>
      <c r="D160" s="279"/>
      <c r="E160" s="280"/>
      <c r="F160" s="281"/>
      <c r="G160" s="281"/>
      <c r="H160" s="282"/>
      <c r="I160" s="283"/>
      <c r="J160" s="284"/>
      <c r="K160" s="285"/>
      <c r="L160" s="11"/>
      <c r="M160" s="7"/>
      <c r="N160" s="7"/>
      <c r="O160" s="7"/>
      <c r="P160" s="39"/>
      <c r="Q160" s="43"/>
      <c r="R160" s="7"/>
      <c r="S160" s="16"/>
      <c r="T160" s="17"/>
      <c r="U160" s="17"/>
      <c r="V160" s="7"/>
      <c r="W160" s="45"/>
      <c r="X160" s="43"/>
      <c r="Y160" s="7"/>
      <c r="Z160" s="11"/>
      <c r="AA160" s="7"/>
      <c r="AB160" s="7"/>
      <c r="AC160" s="7"/>
      <c r="AD160" s="39"/>
      <c r="AE160" s="43"/>
      <c r="AF160" s="7"/>
      <c r="AG160" s="11"/>
      <c r="AH160" s="7"/>
      <c r="AI160" s="7"/>
      <c r="AJ160" s="7"/>
      <c r="AK160" s="39"/>
      <c r="AL160" s="43"/>
      <c r="AM160" s="7"/>
      <c r="AN160" s="11"/>
      <c r="AO160" s="7"/>
      <c r="AP160" s="7"/>
      <c r="AQ160" s="7"/>
      <c r="AR160" s="7"/>
      <c r="AS160" s="11"/>
      <c r="AT160" s="7"/>
      <c r="AU160" s="7"/>
      <c r="AV160" s="7"/>
      <c r="AW160" s="7"/>
      <c r="AX160" s="11"/>
      <c r="AY160" s="7"/>
      <c r="AZ160" s="7"/>
      <c r="BA160" s="7"/>
      <c r="BB160" s="7"/>
      <c r="BC160" s="7"/>
      <c r="BD160" s="7"/>
      <c r="BE160" s="7"/>
      <c r="BF160" s="7"/>
      <c r="BG160" s="11" t="s">
        <v>221</v>
      </c>
      <c r="BH160" s="79" t="s">
        <v>221</v>
      </c>
      <c r="BI160" s="1"/>
      <c r="BJ160" s="1"/>
      <c r="BK160" s="1"/>
      <c r="BL160" s="1"/>
      <c r="BM160" s="1"/>
      <c r="BY160" s="26"/>
      <c r="BZ160" s="34" t="str">
        <f t="shared" si="23"/>
        <v/>
      </c>
      <c r="CA160" s="35" t="str">
        <f t="shared" si="24"/>
        <v/>
      </c>
      <c r="CB160" s="35" t="str">
        <f t="shared" si="25"/>
        <v/>
      </c>
      <c r="CC160" s="34" t="str">
        <f t="shared" si="26"/>
        <v/>
      </c>
      <c r="CD160" s="35" t="str">
        <f t="shared" si="27"/>
        <v/>
      </c>
      <c r="CE160" s="34" t="e">
        <f>IF(AND(#REF!="",#REF!="",#REF!="",#REF!=""),"",SUM(#REF!,#REF!,#REF!,#REF!,#REF!))</f>
        <v>#REF!</v>
      </c>
      <c r="CF160" s="35" t="str">
        <f t="shared" si="28"/>
        <v/>
      </c>
      <c r="CG160" s="34" t="str">
        <f t="shared" si="29"/>
        <v/>
      </c>
      <c r="CH160" s="35" t="str">
        <f t="shared" si="30"/>
        <v/>
      </c>
      <c r="CI160" s="34" t="str">
        <f t="shared" si="31"/>
        <v/>
      </c>
      <c r="CJ160" s="35" t="str">
        <f t="shared" si="32"/>
        <v/>
      </c>
      <c r="CK160" s="34" t="e">
        <f>IF(AND(#REF!="",#REF!="",#REF!="",#REF!=""),"",SUM(#REF!,#REF!,#REF!,#REF!,#REF!))</f>
        <v>#REF!</v>
      </c>
      <c r="CL160" s="35" t="str">
        <f t="shared" si="33"/>
        <v/>
      </c>
      <c r="CM160" s="32" t="e">
        <f>IF(AND(#REF!="",#REF!="",#REF!="",#REF!=""),"",SUM(#REF!,#REF!,#REF!,#REF!))</f>
        <v>#REF!</v>
      </c>
      <c r="CN160" s="32" t="str">
        <f t="shared" si="34"/>
        <v/>
      </c>
    </row>
    <row r="161" spans="1:92">
      <c r="A161" s="276">
        <v>155</v>
      </c>
      <c r="B161" s="277"/>
      <c r="C161" s="278"/>
      <c r="D161" s="279"/>
      <c r="E161" s="280"/>
      <c r="F161" s="281"/>
      <c r="G161" s="281"/>
      <c r="H161" s="282"/>
      <c r="I161" s="283"/>
      <c r="J161" s="284"/>
      <c r="K161" s="285"/>
      <c r="L161" s="11"/>
      <c r="M161" s="7"/>
      <c r="N161" s="7"/>
      <c r="O161" s="7"/>
      <c r="P161" s="39"/>
      <c r="Q161" s="43"/>
      <c r="R161" s="7"/>
      <c r="S161" s="16"/>
      <c r="T161" s="17"/>
      <c r="U161" s="17"/>
      <c r="V161" s="7"/>
      <c r="W161" s="45"/>
      <c r="X161" s="43"/>
      <c r="Y161" s="7"/>
      <c r="Z161" s="11"/>
      <c r="AA161" s="7"/>
      <c r="AB161" s="7"/>
      <c r="AC161" s="7"/>
      <c r="AD161" s="39"/>
      <c r="AE161" s="43"/>
      <c r="AF161" s="7"/>
      <c r="AG161" s="11"/>
      <c r="AH161" s="7"/>
      <c r="AI161" s="7"/>
      <c r="AJ161" s="7"/>
      <c r="AK161" s="39"/>
      <c r="AL161" s="43"/>
      <c r="AM161" s="7"/>
      <c r="AN161" s="11"/>
      <c r="AO161" s="7"/>
      <c r="AP161" s="7"/>
      <c r="AQ161" s="7"/>
      <c r="AR161" s="7"/>
      <c r="AS161" s="11"/>
      <c r="AT161" s="7"/>
      <c r="AU161" s="7"/>
      <c r="AV161" s="7"/>
      <c r="AW161" s="7"/>
      <c r="AX161" s="11"/>
      <c r="AY161" s="7"/>
      <c r="AZ161" s="7"/>
      <c r="BA161" s="7"/>
      <c r="BB161" s="7"/>
      <c r="BC161" s="7"/>
      <c r="BD161" s="7"/>
      <c r="BE161" s="7"/>
      <c r="BF161" s="7"/>
      <c r="BG161" s="11" t="s">
        <v>221</v>
      </c>
      <c r="BH161" s="79" t="s">
        <v>221</v>
      </c>
      <c r="BI161" s="1"/>
      <c r="BJ161" s="1"/>
      <c r="BK161" s="1"/>
      <c r="BL161" s="1"/>
      <c r="BM161" s="1"/>
      <c r="BY161" s="26"/>
      <c r="BZ161" s="34" t="str">
        <f t="shared" si="23"/>
        <v/>
      </c>
      <c r="CA161" s="35" t="str">
        <f t="shared" si="24"/>
        <v/>
      </c>
      <c r="CB161" s="35" t="str">
        <f t="shared" si="25"/>
        <v/>
      </c>
      <c r="CC161" s="34" t="str">
        <f t="shared" si="26"/>
        <v/>
      </c>
      <c r="CD161" s="35" t="str">
        <f t="shared" si="27"/>
        <v/>
      </c>
      <c r="CE161" s="34" t="e">
        <f>IF(AND(#REF!="",#REF!="",#REF!="",#REF!=""),"",SUM(#REF!,#REF!,#REF!,#REF!,#REF!))</f>
        <v>#REF!</v>
      </c>
      <c r="CF161" s="35" t="str">
        <f t="shared" si="28"/>
        <v/>
      </c>
      <c r="CG161" s="34" t="str">
        <f t="shared" si="29"/>
        <v/>
      </c>
      <c r="CH161" s="35" t="str">
        <f t="shared" si="30"/>
        <v/>
      </c>
      <c r="CI161" s="34" t="str">
        <f t="shared" si="31"/>
        <v/>
      </c>
      <c r="CJ161" s="35" t="str">
        <f t="shared" si="32"/>
        <v/>
      </c>
      <c r="CK161" s="34" t="e">
        <f>IF(AND(#REF!="",#REF!="",#REF!="",#REF!=""),"",SUM(#REF!,#REF!,#REF!,#REF!,#REF!))</f>
        <v>#REF!</v>
      </c>
      <c r="CL161" s="35" t="str">
        <f t="shared" si="33"/>
        <v/>
      </c>
      <c r="CM161" s="32" t="e">
        <f>IF(AND(#REF!="",#REF!="",#REF!="",#REF!=""),"",SUM(#REF!,#REF!,#REF!,#REF!))</f>
        <v>#REF!</v>
      </c>
      <c r="CN161" s="32" t="str">
        <f t="shared" si="34"/>
        <v/>
      </c>
    </row>
    <row r="162" spans="1:92">
      <c r="A162" s="276">
        <v>156</v>
      </c>
      <c r="B162" s="277"/>
      <c r="C162" s="278"/>
      <c r="D162" s="279"/>
      <c r="E162" s="280"/>
      <c r="F162" s="281"/>
      <c r="G162" s="281"/>
      <c r="H162" s="282"/>
      <c r="I162" s="283"/>
      <c r="J162" s="284"/>
      <c r="K162" s="285"/>
      <c r="L162" s="11"/>
      <c r="M162" s="7"/>
      <c r="N162" s="7"/>
      <c r="O162" s="7"/>
      <c r="P162" s="39"/>
      <c r="Q162" s="43"/>
      <c r="R162" s="7"/>
      <c r="S162" s="16"/>
      <c r="T162" s="17"/>
      <c r="U162" s="17"/>
      <c r="V162" s="7"/>
      <c r="W162" s="45"/>
      <c r="X162" s="43"/>
      <c r="Y162" s="7"/>
      <c r="Z162" s="11"/>
      <c r="AA162" s="7"/>
      <c r="AB162" s="7"/>
      <c r="AC162" s="7"/>
      <c r="AD162" s="39"/>
      <c r="AE162" s="43"/>
      <c r="AF162" s="7"/>
      <c r="AG162" s="11"/>
      <c r="AH162" s="7"/>
      <c r="AI162" s="7"/>
      <c r="AJ162" s="7"/>
      <c r="AK162" s="39"/>
      <c r="AL162" s="43"/>
      <c r="AM162" s="7"/>
      <c r="AN162" s="11"/>
      <c r="AO162" s="7"/>
      <c r="AP162" s="7"/>
      <c r="AQ162" s="7"/>
      <c r="AR162" s="7"/>
      <c r="AS162" s="11"/>
      <c r="AT162" s="7"/>
      <c r="AU162" s="7"/>
      <c r="AV162" s="7"/>
      <c r="AW162" s="7"/>
      <c r="AX162" s="11"/>
      <c r="AY162" s="7"/>
      <c r="AZ162" s="7"/>
      <c r="BA162" s="7"/>
      <c r="BB162" s="7"/>
      <c r="BC162" s="7"/>
      <c r="BD162" s="7"/>
      <c r="BE162" s="7"/>
      <c r="BF162" s="7"/>
      <c r="BG162" s="11" t="s">
        <v>221</v>
      </c>
      <c r="BH162" s="79" t="s">
        <v>221</v>
      </c>
      <c r="BI162" s="1"/>
      <c r="BJ162" s="1"/>
      <c r="BK162" s="1"/>
      <c r="BL162" s="1"/>
      <c r="BM162" s="1"/>
      <c r="BY162" s="26"/>
      <c r="BZ162" s="34" t="str">
        <f t="shared" si="23"/>
        <v/>
      </c>
      <c r="CA162" s="35" t="str">
        <f t="shared" si="24"/>
        <v/>
      </c>
      <c r="CB162" s="35" t="str">
        <f t="shared" si="25"/>
        <v/>
      </c>
      <c r="CC162" s="34" t="str">
        <f t="shared" si="26"/>
        <v/>
      </c>
      <c r="CD162" s="35" t="str">
        <f t="shared" si="27"/>
        <v/>
      </c>
      <c r="CE162" s="34" t="e">
        <f>IF(AND(#REF!="",#REF!="",#REF!="",#REF!=""),"",SUM(#REF!,#REF!,#REF!,#REF!,#REF!))</f>
        <v>#REF!</v>
      </c>
      <c r="CF162" s="35" t="str">
        <f t="shared" si="28"/>
        <v/>
      </c>
      <c r="CG162" s="34" t="str">
        <f t="shared" si="29"/>
        <v/>
      </c>
      <c r="CH162" s="35" t="str">
        <f t="shared" si="30"/>
        <v/>
      </c>
      <c r="CI162" s="34" t="str">
        <f t="shared" si="31"/>
        <v/>
      </c>
      <c r="CJ162" s="35" t="str">
        <f t="shared" si="32"/>
        <v/>
      </c>
      <c r="CK162" s="34" t="e">
        <f>IF(AND(#REF!="",#REF!="",#REF!="",#REF!=""),"",SUM(#REF!,#REF!,#REF!,#REF!,#REF!))</f>
        <v>#REF!</v>
      </c>
      <c r="CL162" s="35" t="str">
        <f t="shared" si="33"/>
        <v/>
      </c>
      <c r="CM162" s="32" t="e">
        <f>IF(AND(#REF!="",#REF!="",#REF!="",#REF!=""),"",SUM(#REF!,#REF!,#REF!,#REF!))</f>
        <v>#REF!</v>
      </c>
      <c r="CN162" s="32" t="str">
        <f t="shared" si="34"/>
        <v/>
      </c>
    </row>
    <row r="163" spans="1:92">
      <c r="A163" s="276">
        <v>157</v>
      </c>
      <c r="B163" s="277"/>
      <c r="C163" s="278"/>
      <c r="D163" s="279"/>
      <c r="E163" s="280"/>
      <c r="F163" s="281"/>
      <c r="G163" s="281"/>
      <c r="H163" s="282"/>
      <c r="I163" s="283"/>
      <c r="J163" s="284"/>
      <c r="K163" s="285"/>
      <c r="L163" s="11"/>
      <c r="M163" s="7"/>
      <c r="N163" s="7"/>
      <c r="O163" s="7"/>
      <c r="P163" s="39"/>
      <c r="Q163" s="43"/>
      <c r="R163" s="7"/>
      <c r="S163" s="16"/>
      <c r="T163" s="17"/>
      <c r="U163" s="17"/>
      <c r="V163" s="7"/>
      <c r="W163" s="45"/>
      <c r="X163" s="43"/>
      <c r="Y163" s="7"/>
      <c r="Z163" s="11"/>
      <c r="AA163" s="7"/>
      <c r="AB163" s="7"/>
      <c r="AC163" s="7"/>
      <c r="AD163" s="39"/>
      <c r="AE163" s="43"/>
      <c r="AF163" s="7"/>
      <c r="AG163" s="11"/>
      <c r="AH163" s="7"/>
      <c r="AI163" s="7"/>
      <c r="AJ163" s="7"/>
      <c r="AK163" s="39"/>
      <c r="AL163" s="43"/>
      <c r="AM163" s="7"/>
      <c r="AN163" s="11"/>
      <c r="AO163" s="7"/>
      <c r="AP163" s="7"/>
      <c r="AQ163" s="7"/>
      <c r="AR163" s="7"/>
      <c r="AS163" s="11"/>
      <c r="AT163" s="7"/>
      <c r="AU163" s="7"/>
      <c r="AV163" s="7"/>
      <c r="AW163" s="7"/>
      <c r="AX163" s="11"/>
      <c r="AY163" s="7"/>
      <c r="AZ163" s="7"/>
      <c r="BA163" s="7"/>
      <c r="BB163" s="7"/>
      <c r="BC163" s="7"/>
      <c r="BD163" s="7"/>
      <c r="BE163" s="7"/>
      <c r="BF163" s="7"/>
      <c r="BG163" s="11" t="s">
        <v>221</v>
      </c>
      <c r="BH163" s="79" t="s">
        <v>221</v>
      </c>
      <c r="BI163" s="1"/>
      <c r="BJ163" s="1"/>
      <c r="BK163" s="1"/>
      <c r="BL163" s="1"/>
      <c r="BM163" s="1"/>
      <c r="BY163" s="26"/>
      <c r="BZ163" s="34" t="str">
        <f t="shared" si="23"/>
        <v/>
      </c>
      <c r="CA163" s="35" t="str">
        <f t="shared" si="24"/>
        <v/>
      </c>
      <c r="CB163" s="35" t="str">
        <f t="shared" si="25"/>
        <v/>
      </c>
      <c r="CC163" s="34" t="str">
        <f t="shared" si="26"/>
        <v/>
      </c>
      <c r="CD163" s="35" t="str">
        <f t="shared" si="27"/>
        <v/>
      </c>
      <c r="CE163" s="34" t="e">
        <f>IF(AND(#REF!="",#REF!="",#REF!="",#REF!=""),"",SUM(#REF!,#REF!,#REF!,#REF!,#REF!))</f>
        <v>#REF!</v>
      </c>
      <c r="CF163" s="35" t="str">
        <f t="shared" si="28"/>
        <v/>
      </c>
      <c r="CG163" s="34" t="str">
        <f t="shared" si="29"/>
        <v/>
      </c>
      <c r="CH163" s="35" t="str">
        <f t="shared" si="30"/>
        <v/>
      </c>
      <c r="CI163" s="34" t="str">
        <f t="shared" si="31"/>
        <v/>
      </c>
      <c r="CJ163" s="35" t="str">
        <f t="shared" si="32"/>
        <v/>
      </c>
      <c r="CK163" s="34" t="e">
        <f>IF(AND(#REF!="",#REF!="",#REF!="",#REF!=""),"",SUM(#REF!,#REF!,#REF!,#REF!,#REF!))</f>
        <v>#REF!</v>
      </c>
      <c r="CL163" s="35" t="str">
        <f t="shared" si="33"/>
        <v/>
      </c>
      <c r="CM163" s="32" t="e">
        <f>IF(AND(#REF!="",#REF!="",#REF!="",#REF!=""),"",SUM(#REF!,#REF!,#REF!,#REF!))</f>
        <v>#REF!</v>
      </c>
      <c r="CN163" s="32" t="str">
        <f t="shared" si="34"/>
        <v/>
      </c>
    </row>
    <row r="164" spans="1:92">
      <c r="A164" s="276">
        <v>158</v>
      </c>
      <c r="B164" s="277"/>
      <c r="C164" s="278"/>
      <c r="D164" s="279"/>
      <c r="E164" s="280"/>
      <c r="F164" s="281"/>
      <c r="G164" s="281"/>
      <c r="H164" s="282"/>
      <c r="I164" s="283"/>
      <c r="J164" s="284"/>
      <c r="K164" s="285"/>
      <c r="L164" s="11"/>
      <c r="M164" s="7"/>
      <c r="N164" s="7"/>
      <c r="O164" s="7"/>
      <c r="P164" s="39"/>
      <c r="Q164" s="43"/>
      <c r="R164" s="7"/>
      <c r="S164" s="16"/>
      <c r="T164" s="17"/>
      <c r="U164" s="17"/>
      <c r="V164" s="7"/>
      <c r="W164" s="45"/>
      <c r="X164" s="43"/>
      <c r="Y164" s="7"/>
      <c r="Z164" s="11"/>
      <c r="AA164" s="7"/>
      <c r="AB164" s="7"/>
      <c r="AC164" s="7"/>
      <c r="AD164" s="39"/>
      <c r="AE164" s="43"/>
      <c r="AF164" s="7"/>
      <c r="AG164" s="11"/>
      <c r="AH164" s="7"/>
      <c r="AI164" s="7"/>
      <c r="AJ164" s="7"/>
      <c r="AK164" s="39"/>
      <c r="AL164" s="43"/>
      <c r="AM164" s="7"/>
      <c r="AN164" s="11"/>
      <c r="AO164" s="7"/>
      <c r="AP164" s="7"/>
      <c r="AQ164" s="7"/>
      <c r="AR164" s="7"/>
      <c r="AS164" s="11"/>
      <c r="AT164" s="7"/>
      <c r="AU164" s="7"/>
      <c r="AV164" s="7"/>
      <c r="AW164" s="7"/>
      <c r="AX164" s="11"/>
      <c r="AY164" s="7"/>
      <c r="AZ164" s="7"/>
      <c r="BA164" s="7"/>
      <c r="BB164" s="7"/>
      <c r="BC164" s="7"/>
      <c r="BD164" s="7"/>
      <c r="BE164" s="7"/>
      <c r="BF164" s="7"/>
      <c r="BG164" s="11" t="s">
        <v>221</v>
      </c>
      <c r="BH164" s="79" t="s">
        <v>221</v>
      </c>
      <c r="BI164" s="1"/>
      <c r="BJ164" s="1"/>
      <c r="BK164" s="1"/>
      <c r="BL164" s="1"/>
      <c r="BM164" s="1"/>
      <c r="BY164" s="26"/>
      <c r="BZ164" s="34" t="str">
        <f t="shared" si="23"/>
        <v/>
      </c>
      <c r="CA164" s="35" t="str">
        <f t="shared" si="24"/>
        <v/>
      </c>
      <c r="CB164" s="35" t="str">
        <f t="shared" si="25"/>
        <v/>
      </c>
      <c r="CC164" s="34" t="str">
        <f t="shared" si="26"/>
        <v/>
      </c>
      <c r="CD164" s="35" t="str">
        <f t="shared" si="27"/>
        <v/>
      </c>
      <c r="CE164" s="34" t="e">
        <f>IF(AND(#REF!="",#REF!="",#REF!="",#REF!=""),"",SUM(#REF!,#REF!,#REF!,#REF!,#REF!))</f>
        <v>#REF!</v>
      </c>
      <c r="CF164" s="35" t="str">
        <f t="shared" si="28"/>
        <v/>
      </c>
      <c r="CG164" s="34" t="str">
        <f t="shared" si="29"/>
        <v/>
      </c>
      <c r="CH164" s="35" t="str">
        <f t="shared" si="30"/>
        <v/>
      </c>
      <c r="CI164" s="34" t="str">
        <f t="shared" si="31"/>
        <v/>
      </c>
      <c r="CJ164" s="35" t="str">
        <f t="shared" si="32"/>
        <v/>
      </c>
      <c r="CK164" s="34" t="e">
        <f>IF(AND(#REF!="",#REF!="",#REF!="",#REF!=""),"",SUM(#REF!,#REF!,#REF!,#REF!,#REF!))</f>
        <v>#REF!</v>
      </c>
      <c r="CL164" s="35" t="str">
        <f t="shared" si="33"/>
        <v/>
      </c>
      <c r="CM164" s="32" t="e">
        <f>IF(AND(#REF!="",#REF!="",#REF!="",#REF!=""),"",SUM(#REF!,#REF!,#REF!,#REF!))</f>
        <v>#REF!</v>
      </c>
      <c r="CN164" s="32" t="str">
        <f t="shared" si="34"/>
        <v/>
      </c>
    </row>
    <row r="165" spans="1:92">
      <c r="A165" s="276">
        <v>159</v>
      </c>
      <c r="B165" s="277"/>
      <c r="C165" s="278"/>
      <c r="D165" s="279"/>
      <c r="E165" s="280"/>
      <c r="F165" s="281"/>
      <c r="G165" s="281"/>
      <c r="H165" s="282"/>
      <c r="I165" s="283"/>
      <c r="J165" s="284"/>
      <c r="K165" s="285"/>
      <c r="L165" s="11"/>
      <c r="M165" s="7"/>
      <c r="N165" s="7"/>
      <c r="O165" s="7"/>
      <c r="P165" s="39"/>
      <c r="Q165" s="43"/>
      <c r="R165" s="7"/>
      <c r="S165" s="16"/>
      <c r="T165" s="17"/>
      <c r="U165" s="17"/>
      <c r="V165" s="7"/>
      <c r="W165" s="45"/>
      <c r="X165" s="43"/>
      <c r="Y165" s="7"/>
      <c r="Z165" s="11"/>
      <c r="AA165" s="7"/>
      <c r="AB165" s="7"/>
      <c r="AC165" s="7"/>
      <c r="AD165" s="39"/>
      <c r="AE165" s="43"/>
      <c r="AF165" s="7"/>
      <c r="AG165" s="11"/>
      <c r="AH165" s="7"/>
      <c r="AI165" s="7"/>
      <c r="AJ165" s="7"/>
      <c r="AK165" s="39"/>
      <c r="AL165" s="43"/>
      <c r="AM165" s="7"/>
      <c r="AN165" s="11"/>
      <c r="AO165" s="7"/>
      <c r="AP165" s="7"/>
      <c r="AQ165" s="7"/>
      <c r="AR165" s="7"/>
      <c r="AS165" s="11"/>
      <c r="AT165" s="7"/>
      <c r="AU165" s="7"/>
      <c r="AV165" s="7"/>
      <c r="AW165" s="7"/>
      <c r="AX165" s="11"/>
      <c r="AY165" s="7"/>
      <c r="AZ165" s="7"/>
      <c r="BA165" s="7"/>
      <c r="BB165" s="7"/>
      <c r="BC165" s="7"/>
      <c r="BD165" s="7"/>
      <c r="BE165" s="7"/>
      <c r="BF165" s="7"/>
      <c r="BG165" s="11" t="s">
        <v>221</v>
      </c>
      <c r="BH165" s="79" t="s">
        <v>221</v>
      </c>
      <c r="BI165" s="1"/>
      <c r="BJ165" s="1"/>
      <c r="BK165" s="1"/>
      <c r="BL165" s="1"/>
      <c r="BM165" s="1"/>
      <c r="BY165" s="26"/>
      <c r="BZ165" s="34" t="str">
        <f t="shared" si="23"/>
        <v/>
      </c>
      <c r="CA165" s="35" t="str">
        <f t="shared" si="24"/>
        <v/>
      </c>
      <c r="CB165" s="35" t="str">
        <f t="shared" si="25"/>
        <v/>
      </c>
      <c r="CC165" s="34" t="str">
        <f t="shared" si="26"/>
        <v/>
      </c>
      <c r="CD165" s="35" t="str">
        <f t="shared" si="27"/>
        <v/>
      </c>
      <c r="CE165" s="34" t="e">
        <f>IF(AND(#REF!="",#REF!="",#REF!="",#REF!=""),"",SUM(#REF!,#REF!,#REF!,#REF!,#REF!))</f>
        <v>#REF!</v>
      </c>
      <c r="CF165" s="35" t="str">
        <f t="shared" si="28"/>
        <v/>
      </c>
      <c r="CG165" s="34" t="str">
        <f t="shared" si="29"/>
        <v/>
      </c>
      <c r="CH165" s="35" t="str">
        <f t="shared" si="30"/>
        <v/>
      </c>
      <c r="CI165" s="34" t="str">
        <f t="shared" si="31"/>
        <v/>
      </c>
      <c r="CJ165" s="35" t="str">
        <f t="shared" si="32"/>
        <v/>
      </c>
      <c r="CK165" s="34" t="e">
        <f>IF(AND(#REF!="",#REF!="",#REF!="",#REF!=""),"",SUM(#REF!,#REF!,#REF!,#REF!,#REF!))</f>
        <v>#REF!</v>
      </c>
      <c r="CL165" s="35" t="str">
        <f t="shared" si="33"/>
        <v/>
      </c>
      <c r="CM165" s="32" t="e">
        <f>IF(AND(#REF!="",#REF!="",#REF!="",#REF!=""),"",SUM(#REF!,#REF!,#REF!,#REF!))</f>
        <v>#REF!</v>
      </c>
      <c r="CN165" s="32" t="str">
        <f t="shared" si="34"/>
        <v/>
      </c>
    </row>
    <row r="166" spans="1:92">
      <c r="A166" s="276">
        <v>160</v>
      </c>
      <c r="B166" s="277"/>
      <c r="C166" s="278"/>
      <c r="D166" s="279"/>
      <c r="E166" s="280"/>
      <c r="F166" s="281"/>
      <c r="G166" s="281"/>
      <c r="H166" s="282"/>
      <c r="I166" s="283"/>
      <c r="J166" s="284"/>
      <c r="K166" s="285"/>
      <c r="L166" s="11"/>
      <c r="M166" s="7"/>
      <c r="N166" s="7"/>
      <c r="O166" s="7"/>
      <c r="P166" s="39"/>
      <c r="Q166" s="43"/>
      <c r="R166" s="7"/>
      <c r="S166" s="16"/>
      <c r="T166" s="17"/>
      <c r="U166" s="17"/>
      <c r="V166" s="7"/>
      <c r="W166" s="45"/>
      <c r="X166" s="43"/>
      <c r="Y166" s="7"/>
      <c r="Z166" s="11"/>
      <c r="AA166" s="7"/>
      <c r="AB166" s="7"/>
      <c r="AC166" s="7"/>
      <c r="AD166" s="39"/>
      <c r="AE166" s="43"/>
      <c r="AF166" s="7"/>
      <c r="AG166" s="11"/>
      <c r="AH166" s="7"/>
      <c r="AI166" s="7"/>
      <c r="AJ166" s="7"/>
      <c r="AK166" s="39"/>
      <c r="AL166" s="43"/>
      <c r="AM166" s="7"/>
      <c r="AN166" s="11"/>
      <c r="AO166" s="7"/>
      <c r="AP166" s="7"/>
      <c r="AQ166" s="7"/>
      <c r="AR166" s="7"/>
      <c r="AS166" s="11"/>
      <c r="AT166" s="7"/>
      <c r="AU166" s="7"/>
      <c r="AV166" s="7"/>
      <c r="AW166" s="7"/>
      <c r="AX166" s="11"/>
      <c r="AY166" s="7"/>
      <c r="AZ166" s="7"/>
      <c r="BA166" s="7"/>
      <c r="BB166" s="7"/>
      <c r="BC166" s="7"/>
      <c r="BD166" s="7"/>
      <c r="BE166" s="7"/>
      <c r="BF166" s="7"/>
      <c r="BG166" s="11" t="s">
        <v>221</v>
      </c>
      <c r="BH166" s="79" t="s">
        <v>221</v>
      </c>
      <c r="BI166" s="1"/>
      <c r="BJ166" s="1"/>
      <c r="BK166" s="1"/>
      <c r="BL166" s="1"/>
      <c r="BM166" s="1"/>
      <c r="BY166" s="26"/>
      <c r="BZ166" s="34" t="str">
        <f t="shared" si="23"/>
        <v/>
      </c>
      <c r="CA166" s="35" t="str">
        <f t="shared" si="24"/>
        <v/>
      </c>
      <c r="CB166" s="35" t="str">
        <f t="shared" si="25"/>
        <v/>
      </c>
      <c r="CC166" s="34" t="str">
        <f t="shared" si="26"/>
        <v/>
      </c>
      <c r="CD166" s="35" t="str">
        <f t="shared" si="27"/>
        <v/>
      </c>
      <c r="CE166" s="34" t="e">
        <f>IF(AND(#REF!="",#REF!="",#REF!="",#REF!=""),"",SUM(#REF!,#REF!,#REF!,#REF!,#REF!))</f>
        <v>#REF!</v>
      </c>
      <c r="CF166" s="35" t="str">
        <f t="shared" si="28"/>
        <v/>
      </c>
      <c r="CG166" s="34" t="str">
        <f t="shared" si="29"/>
        <v/>
      </c>
      <c r="CH166" s="35" t="str">
        <f t="shared" si="30"/>
        <v/>
      </c>
      <c r="CI166" s="34" t="str">
        <f t="shared" si="31"/>
        <v/>
      </c>
      <c r="CJ166" s="35" t="str">
        <f t="shared" si="32"/>
        <v/>
      </c>
      <c r="CK166" s="34" t="e">
        <f>IF(AND(#REF!="",#REF!="",#REF!="",#REF!=""),"",SUM(#REF!,#REF!,#REF!,#REF!,#REF!))</f>
        <v>#REF!</v>
      </c>
      <c r="CL166" s="35" t="str">
        <f t="shared" si="33"/>
        <v/>
      </c>
      <c r="CM166" s="32" t="e">
        <f>IF(AND(#REF!="",#REF!="",#REF!="",#REF!=""),"",SUM(#REF!,#REF!,#REF!,#REF!))</f>
        <v>#REF!</v>
      </c>
      <c r="CN166" s="32" t="str">
        <f t="shared" si="34"/>
        <v/>
      </c>
    </row>
    <row r="167" spans="1:92">
      <c r="A167" s="276">
        <v>161</v>
      </c>
      <c r="B167" s="277"/>
      <c r="C167" s="278"/>
      <c r="D167" s="279"/>
      <c r="E167" s="280"/>
      <c r="F167" s="281"/>
      <c r="G167" s="281"/>
      <c r="H167" s="282"/>
      <c r="I167" s="283"/>
      <c r="J167" s="284"/>
      <c r="K167" s="285"/>
      <c r="L167" s="11"/>
      <c r="M167" s="7"/>
      <c r="N167" s="7"/>
      <c r="O167" s="7"/>
      <c r="P167" s="39"/>
      <c r="Q167" s="43"/>
      <c r="R167" s="7"/>
      <c r="S167" s="16"/>
      <c r="T167" s="17"/>
      <c r="U167" s="17"/>
      <c r="V167" s="7"/>
      <c r="W167" s="45"/>
      <c r="X167" s="43"/>
      <c r="Y167" s="7"/>
      <c r="Z167" s="11"/>
      <c r="AA167" s="7"/>
      <c r="AB167" s="7"/>
      <c r="AC167" s="7"/>
      <c r="AD167" s="39"/>
      <c r="AE167" s="43"/>
      <c r="AF167" s="7"/>
      <c r="AG167" s="11"/>
      <c r="AH167" s="7"/>
      <c r="AI167" s="7"/>
      <c r="AJ167" s="7"/>
      <c r="AK167" s="39"/>
      <c r="AL167" s="43"/>
      <c r="AM167" s="7"/>
      <c r="AN167" s="11"/>
      <c r="AO167" s="7"/>
      <c r="AP167" s="7"/>
      <c r="AQ167" s="7"/>
      <c r="AR167" s="7"/>
      <c r="AS167" s="11"/>
      <c r="AT167" s="7"/>
      <c r="AU167" s="7"/>
      <c r="AV167" s="7"/>
      <c r="AW167" s="7"/>
      <c r="AX167" s="11"/>
      <c r="AY167" s="7"/>
      <c r="AZ167" s="7"/>
      <c r="BA167" s="7"/>
      <c r="BB167" s="7"/>
      <c r="BC167" s="7"/>
      <c r="BD167" s="7"/>
      <c r="BE167" s="7"/>
      <c r="BF167" s="7"/>
      <c r="BG167" s="11" t="s">
        <v>221</v>
      </c>
      <c r="BH167" s="79" t="s">
        <v>221</v>
      </c>
      <c r="BI167" s="1"/>
      <c r="BJ167" s="1"/>
      <c r="BK167" s="1"/>
      <c r="BL167" s="1"/>
      <c r="BM167" s="1"/>
      <c r="BY167" s="26"/>
      <c r="BZ167" s="34" t="str">
        <f t="shared" si="23"/>
        <v/>
      </c>
      <c r="CA167" s="35" t="str">
        <f t="shared" si="24"/>
        <v/>
      </c>
      <c r="CB167" s="35" t="str">
        <f t="shared" si="25"/>
        <v/>
      </c>
      <c r="CC167" s="34" t="str">
        <f t="shared" si="26"/>
        <v/>
      </c>
      <c r="CD167" s="35" t="str">
        <f t="shared" si="27"/>
        <v/>
      </c>
      <c r="CE167" s="34" t="e">
        <f>IF(AND(#REF!="",#REF!="",#REF!="",#REF!=""),"",SUM(#REF!,#REF!,#REF!,#REF!,#REF!))</f>
        <v>#REF!</v>
      </c>
      <c r="CF167" s="35" t="str">
        <f t="shared" si="28"/>
        <v/>
      </c>
      <c r="CG167" s="34" t="str">
        <f t="shared" si="29"/>
        <v/>
      </c>
      <c r="CH167" s="35" t="str">
        <f t="shared" si="30"/>
        <v/>
      </c>
      <c r="CI167" s="34" t="str">
        <f t="shared" si="31"/>
        <v/>
      </c>
      <c r="CJ167" s="35" t="str">
        <f t="shared" si="32"/>
        <v/>
      </c>
      <c r="CK167" s="34" t="e">
        <f>IF(AND(#REF!="",#REF!="",#REF!="",#REF!=""),"",SUM(#REF!,#REF!,#REF!,#REF!,#REF!))</f>
        <v>#REF!</v>
      </c>
      <c r="CL167" s="35" t="str">
        <f t="shared" si="33"/>
        <v/>
      </c>
      <c r="CM167" s="32" t="e">
        <f>IF(AND(#REF!="",#REF!="",#REF!="",#REF!=""),"",SUM(#REF!,#REF!,#REF!,#REF!))</f>
        <v>#REF!</v>
      </c>
      <c r="CN167" s="32" t="str">
        <f t="shared" si="34"/>
        <v/>
      </c>
    </row>
    <row r="168" spans="1:92">
      <c r="A168" s="276">
        <v>162</v>
      </c>
      <c r="B168" s="277"/>
      <c r="C168" s="278"/>
      <c r="D168" s="279"/>
      <c r="E168" s="280"/>
      <c r="F168" s="281"/>
      <c r="G168" s="281"/>
      <c r="H168" s="282"/>
      <c r="I168" s="283"/>
      <c r="J168" s="284"/>
      <c r="K168" s="285"/>
      <c r="L168" s="11"/>
      <c r="M168" s="7"/>
      <c r="N168" s="7"/>
      <c r="O168" s="7"/>
      <c r="P168" s="39"/>
      <c r="Q168" s="43"/>
      <c r="R168" s="7"/>
      <c r="S168" s="16"/>
      <c r="T168" s="17"/>
      <c r="U168" s="17"/>
      <c r="V168" s="7"/>
      <c r="W168" s="45"/>
      <c r="X168" s="43"/>
      <c r="Y168" s="7"/>
      <c r="Z168" s="11"/>
      <c r="AA168" s="7"/>
      <c r="AB168" s="7"/>
      <c r="AC168" s="7"/>
      <c r="AD168" s="39"/>
      <c r="AE168" s="43"/>
      <c r="AF168" s="7"/>
      <c r="AG168" s="11"/>
      <c r="AH168" s="7"/>
      <c r="AI168" s="7"/>
      <c r="AJ168" s="7"/>
      <c r="AK168" s="39"/>
      <c r="AL168" s="43"/>
      <c r="AM168" s="7"/>
      <c r="AN168" s="11"/>
      <c r="AO168" s="7"/>
      <c r="AP168" s="7"/>
      <c r="AQ168" s="7"/>
      <c r="AR168" s="7"/>
      <c r="AS168" s="11"/>
      <c r="AT168" s="7"/>
      <c r="AU168" s="7"/>
      <c r="AV168" s="7"/>
      <c r="AW168" s="7"/>
      <c r="AX168" s="11"/>
      <c r="AY168" s="7"/>
      <c r="AZ168" s="7"/>
      <c r="BA168" s="7"/>
      <c r="BB168" s="7"/>
      <c r="BC168" s="7"/>
      <c r="BD168" s="7"/>
      <c r="BE168" s="7"/>
      <c r="BF168" s="7"/>
      <c r="BG168" s="11" t="s">
        <v>221</v>
      </c>
      <c r="BH168" s="79" t="s">
        <v>221</v>
      </c>
      <c r="BI168" s="1"/>
      <c r="BJ168" s="1"/>
      <c r="BK168" s="1"/>
      <c r="BL168" s="1"/>
      <c r="BM168" s="1"/>
      <c r="BY168" s="26"/>
      <c r="BZ168" s="34" t="str">
        <f t="shared" si="23"/>
        <v/>
      </c>
      <c r="CA168" s="35" t="str">
        <f t="shared" si="24"/>
        <v/>
      </c>
      <c r="CB168" s="35" t="str">
        <f t="shared" si="25"/>
        <v/>
      </c>
      <c r="CC168" s="34" t="str">
        <f t="shared" si="26"/>
        <v/>
      </c>
      <c r="CD168" s="35" t="str">
        <f t="shared" si="27"/>
        <v/>
      </c>
      <c r="CE168" s="34" t="e">
        <f>IF(AND(#REF!="",#REF!="",#REF!="",#REF!=""),"",SUM(#REF!,#REF!,#REF!,#REF!,#REF!))</f>
        <v>#REF!</v>
      </c>
      <c r="CF168" s="35" t="str">
        <f t="shared" si="28"/>
        <v/>
      </c>
      <c r="CG168" s="34" t="str">
        <f t="shared" si="29"/>
        <v/>
      </c>
      <c r="CH168" s="35" t="str">
        <f t="shared" si="30"/>
        <v/>
      </c>
      <c r="CI168" s="34" t="str">
        <f t="shared" si="31"/>
        <v/>
      </c>
      <c r="CJ168" s="35" t="str">
        <f t="shared" si="32"/>
        <v/>
      </c>
      <c r="CK168" s="34" t="e">
        <f>IF(AND(#REF!="",#REF!="",#REF!="",#REF!=""),"",SUM(#REF!,#REF!,#REF!,#REF!,#REF!))</f>
        <v>#REF!</v>
      </c>
      <c r="CL168" s="35" t="str">
        <f t="shared" si="33"/>
        <v/>
      </c>
      <c r="CM168" s="32" t="e">
        <f>IF(AND(#REF!="",#REF!="",#REF!="",#REF!=""),"",SUM(#REF!,#REF!,#REF!,#REF!))</f>
        <v>#REF!</v>
      </c>
      <c r="CN168" s="32" t="str">
        <f t="shared" si="34"/>
        <v/>
      </c>
    </row>
    <row r="169" spans="1:92">
      <c r="A169" s="276">
        <v>163</v>
      </c>
      <c r="B169" s="277"/>
      <c r="C169" s="278"/>
      <c r="D169" s="279"/>
      <c r="E169" s="280"/>
      <c r="F169" s="281"/>
      <c r="G169" s="281"/>
      <c r="H169" s="282"/>
      <c r="I169" s="283"/>
      <c r="J169" s="284"/>
      <c r="K169" s="285"/>
      <c r="L169" s="11"/>
      <c r="M169" s="7"/>
      <c r="N169" s="7"/>
      <c r="O169" s="7"/>
      <c r="P169" s="39"/>
      <c r="Q169" s="43"/>
      <c r="R169" s="7"/>
      <c r="S169" s="16"/>
      <c r="T169" s="17"/>
      <c r="U169" s="17"/>
      <c r="V169" s="7"/>
      <c r="W169" s="45"/>
      <c r="X169" s="43"/>
      <c r="Y169" s="7"/>
      <c r="Z169" s="11"/>
      <c r="AA169" s="7"/>
      <c r="AB169" s="7"/>
      <c r="AC169" s="7"/>
      <c r="AD169" s="39"/>
      <c r="AE169" s="43"/>
      <c r="AF169" s="7"/>
      <c r="AG169" s="11"/>
      <c r="AH169" s="7"/>
      <c r="AI169" s="7"/>
      <c r="AJ169" s="7"/>
      <c r="AK169" s="39"/>
      <c r="AL169" s="43"/>
      <c r="AM169" s="7"/>
      <c r="AN169" s="11"/>
      <c r="AO169" s="7"/>
      <c r="AP169" s="7"/>
      <c r="AQ169" s="7"/>
      <c r="AR169" s="7"/>
      <c r="AS169" s="11"/>
      <c r="AT169" s="7"/>
      <c r="AU169" s="7"/>
      <c r="AV169" s="7"/>
      <c r="AW169" s="7"/>
      <c r="AX169" s="11"/>
      <c r="AY169" s="7"/>
      <c r="AZ169" s="7"/>
      <c r="BA169" s="7"/>
      <c r="BB169" s="7"/>
      <c r="BC169" s="7"/>
      <c r="BD169" s="7"/>
      <c r="BE169" s="7"/>
      <c r="BF169" s="7"/>
      <c r="BG169" s="11" t="s">
        <v>221</v>
      </c>
      <c r="BH169" s="79" t="s">
        <v>221</v>
      </c>
      <c r="BI169" s="1"/>
      <c r="BJ169" s="1"/>
      <c r="BK169" s="1"/>
      <c r="BL169" s="1"/>
      <c r="BM169" s="1"/>
      <c r="BY169" s="26"/>
      <c r="BZ169" s="34" t="str">
        <f t="shared" si="23"/>
        <v/>
      </c>
      <c r="CA169" s="35" t="str">
        <f t="shared" si="24"/>
        <v/>
      </c>
      <c r="CB169" s="35" t="str">
        <f t="shared" si="25"/>
        <v/>
      </c>
      <c r="CC169" s="34" t="str">
        <f t="shared" si="26"/>
        <v/>
      </c>
      <c r="CD169" s="35" t="str">
        <f t="shared" si="27"/>
        <v/>
      </c>
      <c r="CE169" s="34" t="e">
        <f>IF(AND(#REF!="",#REF!="",#REF!="",#REF!=""),"",SUM(#REF!,#REF!,#REF!,#REF!,#REF!))</f>
        <v>#REF!</v>
      </c>
      <c r="CF169" s="35" t="str">
        <f t="shared" si="28"/>
        <v/>
      </c>
      <c r="CG169" s="34" t="str">
        <f t="shared" si="29"/>
        <v/>
      </c>
      <c r="CH169" s="35" t="str">
        <f t="shared" si="30"/>
        <v/>
      </c>
      <c r="CI169" s="34" t="str">
        <f t="shared" si="31"/>
        <v/>
      </c>
      <c r="CJ169" s="35" t="str">
        <f t="shared" si="32"/>
        <v/>
      </c>
      <c r="CK169" s="34" t="e">
        <f>IF(AND(#REF!="",#REF!="",#REF!="",#REF!=""),"",SUM(#REF!,#REF!,#REF!,#REF!,#REF!))</f>
        <v>#REF!</v>
      </c>
      <c r="CL169" s="35" t="str">
        <f t="shared" si="33"/>
        <v/>
      </c>
      <c r="CM169" s="32" t="e">
        <f>IF(AND(#REF!="",#REF!="",#REF!="",#REF!=""),"",SUM(#REF!,#REF!,#REF!,#REF!))</f>
        <v>#REF!</v>
      </c>
      <c r="CN169" s="32" t="str">
        <f t="shared" si="34"/>
        <v/>
      </c>
    </row>
    <row r="170" spans="1:92">
      <c r="A170" s="276">
        <v>164</v>
      </c>
      <c r="B170" s="277"/>
      <c r="C170" s="278"/>
      <c r="D170" s="279"/>
      <c r="E170" s="280"/>
      <c r="F170" s="281"/>
      <c r="G170" s="281"/>
      <c r="H170" s="282"/>
      <c r="I170" s="283"/>
      <c r="J170" s="284"/>
      <c r="K170" s="285"/>
      <c r="L170" s="11"/>
      <c r="M170" s="7"/>
      <c r="N170" s="7"/>
      <c r="O170" s="7"/>
      <c r="P170" s="39"/>
      <c r="Q170" s="43"/>
      <c r="R170" s="7"/>
      <c r="S170" s="16"/>
      <c r="T170" s="17"/>
      <c r="U170" s="17"/>
      <c r="V170" s="7"/>
      <c r="W170" s="45"/>
      <c r="X170" s="43"/>
      <c r="Y170" s="7"/>
      <c r="Z170" s="11"/>
      <c r="AA170" s="7"/>
      <c r="AB170" s="7"/>
      <c r="AC170" s="7"/>
      <c r="AD170" s="39"/>
      <c r="AE170" s="43"/>
      <c r="AF170" s="7"/>
      <c r="AG170" s="11"/>
      <c r="AH170" s="7"/>
      <c r="AI170" s="7"/>
      <c r="AJ170" s="7"/>
      <c r="AK170" s="39"/>
      <c r="AL170" s="43"/>
      <c r="AM170" s="7"/>
      <c r="AN170" s="11"/>
      <c r="AO170" s="7"/>
      <c r="AP170" s="7"/>
      <c r="AQ170" s="7"/>
      <c r="AR170" s="7"/>
      <c r="AS170" s="11"/>
      <c r="AT170" s="7"/>
      <c r="AU170" s="7"/>
      <c r="AV170" s="7"/>
      <c r="AW170" s="7"/>
      <c r="AX170" s="11"/>
      <c r="AY170" s="7"/>
      <c r="AZ170" s="7"/>
      <c r="BA170" s="7"/>
      <c r="BB170" s="7"/>
      <c r="BC170" s="7"/>
      <c r="BD170" s="7"/>
      <c r="BE170" s="7"/>
      <c r="BF170" s="7"/>
      <c r="BG170" s="11" t="s">
        <v>221</v>
      </c>
      <c r="BH170" s="79" t="s">
        <v>221</v>
      </c>
      <c r="BI170" s="1"/>
      <c r="BJ170" s="1"/>
      <c r="BK170" s="1"/>
      <c r="BL170" s="1"/>
      <c r="BM170" s="1"/>
      <c r="BY170" s="26"/>
      <c r="BZ170" s="34" t="str">
        <f t="shared" si="23"/>
        <v/>
      </c>
      <c r="CA170" s="35" t="str">
        <f t="shared" si="24"/>
        <v/>
      </c>
      <c r="CB170" s="35" t="str">
        <f t="shared" si="25"/>
        <v/>
      </c>
      <c r="CC170" s="34" t="str">
        <f t="shared" si="26"/>
        <v/>
      </c>
      <c r="CD170" s="35" t="str">
        <f t="shared" si="27"/>
        <v/>
      </c>
      <c r="CE170" s="34" t="e">
        <f>IF(AND(#REF!="",#REF!="",#REF!="",#REF!=""),"",SUM(#REF!,#REF!,#REF!,#REF!,#REF!))</f>
        <v>#REF!</v>
      </c>
      <c r="CF170" s="35" t="str">
        <f t="shared" si="28"/>
        <v/>
      </c>
      <c r="CG170" s="34" t="str">
        <f t="shared" si="29"/>
        <v/>
      </c>
      <c r="CH170" s="35" t="str">
        <f t="shared" si="30"/>
        <v/>
      </c>
      <c r="CI170" s="34" t="str">
        <f t="shared" si="31"/>
        <v/>
      </c>
      <c r="CJ170" s="35" t="str">
        <f t="shared" si="32"/>
        <v/>
      </c>
      <c r="CK170" s="34" t="e">
        <f>IF(AND(#REF!="",#REF!="",#REF!="",#REF!=""),"",SUM(#REF!,#REF!,#REF!,#REF!,#REF!))</f>
        <v>#REF!</v>
      </c>
      <c r="CL170" s="35" t="str">
        <f t="shared" si="33"/>
        <v/>
      </c>
      <c r="CM170" s="32" t="e">
        <f>IF(AND(#REF!="",#REF!="",#REF!="",#REF!=""),"",SUM(#REF!,#REF!,#REF!,#REF!))</f>
        <v>#REF!</v>
      </c>
      <c r="CN170" s="32" t="str">
        <f t="shared" si="34"/>
        <v/>
      </c>
    </row>
    <row r="171" spans="1:92">
      <c r="A171" s="276">
        <v>165</v>
      </c>
      <c r="B171" s="277"/>
      <c r="C171" s="278"/>
      <c r="D171" s="279"/>
      <c r="E171" s="280"/>
      <c r="F171" s="281"/>
      <c r="G171" s="281"/>
      <c r="H171" s="282"/>
      <c r="I171" s="283"/>
      <c r="J171" s="284"/>
      <c r="K171" s="285"/>
      <c r="L171" s="11"/>
      <c r="M171" s="7"/>
      <c r="N171" s="7"/>
      <c r="O171" s="7"/>
      <c r="P171" s="39"/>
      <c r="Q171" s="43"/>
      <c r="R171" s="7"/>
      <c r="S171" s="16"/>
      <c r="T171" s="17"/>
      <c r="U171" s="17"/>
      <c r="V171" s="7"/>
      <c r="W171" s="45"/>
      <c r="X171" s="43"/>
      <c r="Y171" s="7"/>
      <c r="Z171" s="11"/>
      <c r="AA171" s="7"/>
      <c r="AB171" s="7"/>
      <c r="AC171" s="7"/>
      <c r="AD171" s="39"/>
      <c r="AE171" s="43"/>
      <c r="AF171" s="7"/>
      <c r="AG171" s="11"/>
      <c r="AH171" s="7"/>
      <c r="AI171" s="7"/>
      <c r="AJ171" s="7"/>
      <c r="AK171" s="39"/>
      <c r="AL171" s="43"/>
      <c r="AM171" s="7"/>
      <c r="AN171" s="11"/>
      <c r="AO171" s="7"/>
      <c r="AP171" s="7"/>
      <c r="AQ171" s="7"/>
      <c r="AR171" s="7"/>
      <c r="AS171" s="11"/>
      <c r="AT171" s="7"/>
      <c r="AU171" s="7"/>
      <c r="AV171" s="7"/>
      <c r="AW171" s="7"/>
      <c r="AX171" s="11"/>
      <c r="AY171" s="7"/>
      <c r="AZ171" s="7"/>
      <c r="BA171" s="7"/>
      <c r="BB171" s="7"/>
      <c r="BC171" s="7"/>
      <c r="BD171" s="7"/>
      <c r="BE171" s="7"/>
      <c r="BF171" s="7"/>
      <c r="BG171" s="11" t="s">
        <v>221</v>
      </c>
      <c r="BH171" s="79" t="s">
        <v>221</v>
      </c>
      <c r="BI171" s="1"/>
      <c r="BJ171" s="1"/>
      <c r="BK171" s="1"/>
      <c r="BL171" s="1"/>
      <c r="BM171" s="1"/>
      <c r="BY171" s="26"/>
      <c r="BZ171" s="34" t="str">
        <f t="shared" si="23"/>
        <v/>
      </c>
      <c r="CA171" s="35" t="str">
        <f t="shared" si="24"/>
        <v/>
      </c>
      <c r="CB171" s="35" t="str">
        <f t="shared" si="25"/>
        <v/>
      </c>
      <c r="CC171" s="34" t="str">
        <f t="shared" si="26"/>
        <v/>
      </c>
      <c r="CD171" s="35" t="str">
        <f t="shared" si="27"/>
        <v/>
      </c>
      <c r="CE171" s="34" t="e">
        <f>IF(AND(#REF!="",#REF!="",#REF!="",#REF!=""),"",SUM(#REF!,#REF!,#REF!,#REF!,#REF!))</f>
        <v>#REF!</v>
      </c>
      <c r="CF171" s="35" t="str">
        <f t="shared" si="28"/>
        <v/>
      </c>
      <c r="CG171" s="34" t="str">
        <f t="shared" si="29"/>
        <v/>
      </c>
      <c r="CH171" s="35" t="str">
        <f t="shared" si="30"/>
        <v/>
      </c>
      <c r="CI171" s="34" t="str">
        <f t="shared" si="31"/>
        <v/>
      </c>
      <c r="CJ171" s="35" t="str">
        <f t="shared" si="32"/>
        <v/>
      </c>
      <c r="CK171" s="34" t="e">
        <f>IF(AND(#REF!="",#REF!="",#REF!="",#REF!=""),"",SUM(#REF!,#REF!,#REF!,#REF!,#REF!))</f>
        <v>#REF!</v>
      </c>
      <c r="CL171" s="35" t="str">
        <f t="shared" si="33"/>
        <v/>
      </c>
      <c r="CM171" s="32" t="e">
        <f>IF(AND(#REF!="",#REF!="",#REF!="",#REF!=""),"",SUM(#REF!,#REF!,#REF!,#REF!))</f>
        <v>#REF!</v>
      </c>
      <c r="CN171" s="32" t="str">
        <f t="shared" si="34"/>
        <v/>
      </c>
    </row>
    <row r="172" spans="1:92">
      <c r="A172" s="276">
        <v>166</v>
      </c>
      <c r="B172" s="277"/>
      <c r="C172" s="278"/>
      <c r="D172" s="279"/>
      <c r="E172" s="280"/>
      <c r="F172" s="281"/>
      <c r="G172" s="281"/>
      <c r="H172" s="282"/>
      <c r="I172" s="283"/>
      <c r="J172" s="284"/>
      <c r="K172" s="285"/>
      <c r="L172" s="11"/>
      <c r="M172" s="7"/>
      <c r="N172" s="7"/>
      <c r="O172" s="7"/>
      <c r="P172" s="39"/>
      <c r="Q172" s="43"/>
      <c r="R172" s="7"/>
      <c r="S172" s="16"/>
      <c r="T172" s="17"/>
      <c r="U172" s="17"/>
      <c r="V172" s="7"/>
      <c r="W172" s="45"/>
      <c r="X172" s="43"/>
      <c r="Y172" s="7"/>
      <c r="Z172" s="11"/>
      <c r="AA172" s="7"/>
      <c r="AB172" s="7"/>
      <c r="AC172" s="7"/>
      <c r="AD172" s="39"/>
      <c r="AE172" s="43"/>
      <c r="AF172" s="7"/>
      <c r="AG172" s="11"/>
      <c r="AH172" s="7"/>
      <c r="AI172" s="7"/>
      <c r="AJ172" s="7"/>
      <c r="AK172" s="39"/>
      <c r="AL172" s="43"/>
      <c r="AM172" s="7"/>
      <c r="AN172" s="11"/>
      <c r="AO172" s="7"/>
      <c r="AP172" s="7"/>
      <c r="AQ172" s="7"/>
      <c r="AR172" s="7"/>
      <c r="AS172" s="11"/>
      <c r="AT172" s="7"/>
      <c r="AU172" s="7"/>
      <c r="AV172" s="7"/>
      <c r="AW172" s="7"/>
      <c r="AX172" s="11"/>
      <c r="AY172" s="7"/>
      <c r="AZ172" s="7"/>
      <c r="BA172" s="7"/>
      <c r="BB172" s="7"/>
      <c r="BC172" s="7"/>
      <c r="BD172" s="7"/>
      <c r="BE172" s="7"/>
      <c r="BF172" s="7"/>
      <c r="BG172" s="11" t="s">
        <v>221</v>
      </c>
      <c r="BH172" s="79" t="s">
        <v>221</v>
      </c>
      <c r="BI172" s="1"/>
      <c r="BJ172" s="1"/>
      <c r="BK172" s="1"/>
      <c r="BL172" s="1"/>
      <c r="BM172" s="1"/>
      <c r="BY172" s="26"/>
      <c r="BZ172" s="34" t="str">
        <f t="shared" si="23"/>
        <v/>
      </c>
      <c r="CA172" s="35" t="str">
        <f t="shared" si="24"/>
        <v/>
      </c>
      <c r="CB172" s="35" t="str">
        <f t="shared" si="25"/>
        <v/>
      </c>
      <c r="CC172" s="34" t="str">
        <f t="shared" si="26"/>
        <v/>
      </c>
      <c r="CD172" s="35" t="str">
        <f t="shared" si="27"/>
        <v/>
      </c>
      <c r="CE172" s="34" t="e">
        <f>IF(AND(#REF!="",#REF!="",#REF!="",#REF!=""),"",SUM(#REF!,#REF!,#REF!,#REF!,#REF!))</f>
        <v>#REF!</v>
      </c>
      <c r="CF172" s="35" t="str">
        <f t="shared" si="28"/>
        <v/>
      </c>
      <c r="CG172" s="34" t="str">
        <f t="shared" si="29"/>
        <v/>
      </c>
      <c r="CH172" s="35" t="str">
        <f t="shared" si="30"/>
        <v/>
      </c>
      <c r="CI172" s="34" t="str">
        <f t="shared" si="31"/>
        <v/>
      </c>
      <c r="CJ172" s="35" t="str">
        <f t="shared" si="32"/>
        <v/>
      </c>
      <c r="CK172" s="34" t="e">
        <f>IF(AND(#REF!="",#REF!="",#REF!="",#REF!=""),"",SUM(#REF!,#REF!,#REF!,#REF!,#REF!))</f>
        <v>#REF!</v>
      </c>
      <c r="CL172" s="35" t="str">
        <f t="shared" si="33"/>
        <v/>
      </c>
      <c r="CM172" s="32" t="e">
        <f>IF(AND(#REF!="",#REF!="",#REF!="",#REF!=""),"",SUM(#REF!,#REF!,#REF!,#REF!))</f>
        <v>#REF!</v>
      </c>
      <c r="CN172" s="32" t="str">
        <f t="shared" si="34"/>
        <v/>
      </c>
    </row>
    <row r="173" spans="1:92">
      <c r="A173" s="276">
        <v>167</v>
      </c>
      <c r="B173" s="277"/>
      <c r="C173" s="278"/>
      <c r="D173" s="279"/>
      <c r="E173" s="280"/>
      <c r="F173" s="281"/>
      <c r="G173" s="281"/>
      <c r="H173" s="282"/>
      <c r="I173" s="283"/>
      <c r="J173" s="284"/>
      <c r="K173" s="285"/>
      <c r="L173" s="11"/>
      <c r="M173" s="7"/>
      <c r="N173" s="7"/>
      <c r="O173" s="7"/>
      <c r="P173" s="39"/>
      <c r="Q173" s="43"/>
      <c r="R173" s="7"/>
      <c r="S173" s="16"/>
      <c r="T173" s="17"/>
      <c r="U173" s="17"/>
      <c r="V173" s="7"/>
      <c r="W173" s="45"/>
      <c r="X173" s="43"/>
      <c r="Y173" s="7"/>
      <c r="Z173" s="11"/>
      <c r="AA173" s="7"/>
      <c r="AB173" s="7"/>
      <c r="AC173" s="7"/>
      <c r="AD173" s="39"/>
      <c r="AE173" s="43"/>
      <c r="AF173" s="7"/>
      <c r="AG173" s="11"/>
      <c r="AH173" s="7"/>
      <c r="AI173" s="7"/>
      <c r="AJ173" s="7"/>
      <c r="AK173" s="39"/>
      <c r="AL173" s="43"/>
      <c r="AM173" s="7"/>
      <c r="AN173" s="11"/>
      <c r="AO173" s="7"/>
      <c r="AP173" s="7"/>
      <c r="AQ173" s="7"/>
      <c r="AR173" s="7"/>
      <c r="AS173" s="11"/>
      <c r="AT173" s="7"/>
      <c r="AU173" s="7"/>
      <c r="AV173" s="7"/>
      <c r="AW173" s="7"/>
      <c r="AX173" s="11"/>
      <c r="AY173" s="7"/>
      <c r="AZ173" s="7"/>
      <c r="BA173" s="7"/>
      <c r="BB173" s="7"/>
      <c r="BC173" s="7"/>
      <c r="BD173" s="7"/>
      <c r="BE173" s="7"/>
      <c r="BF173" s="7"/>
      <c r="BG173" s="11" t="s">
        <v>221</v>
      </c>
      <c r="BH173" s="79" t="s">
        <v>221</v>
      </c>
      <c r="BI173" s="1"/>
      <c r="BJ173" s="1"/>
      <c r="BK173" s="1"/>
      <c r="BL173" s="1"/>
      <c r="BM173" s="1"/>
      <c r="BY173" s="26"/>
      <c r="BZ173" s="34" t="str">
        <f t="shared" si="23"/>
        <v/>
      </c>
      <c r="CA173" s="35" t="str">
        <f t="shared" si="24"/>
        <v/>
      </c>
      <c r="CB173" s="35" t="str">
        <f t="shared" si="25"/>
        <v/>
      </c>
      <c r="CC173" s="34" t="str">
        <f t="shared" si="26"/>
        <v/>
      </c>
      <c r="CD173" s="35" t="str">
        <f t="shared" si="27"/>
        <v/>
      </c>
      <c r="CE173" s="34" t="e">
        <f>IF(AND(#REF!="",#REF!="",#REF!="",#REF!=""),"",SUM(#REF!,#REF!,#REF!,#REF!,#REF!))</f>
        <v>#REF!</v>
      </c>
      <c r="CF173" s="35" t="str">
        <f t="shared" si="28"/>
        <v/>
      </c>
      <c r="CG173" s="34" t="str">
        <f t="shared" si="29"/>
        <v/>
      </c>
      <c r="CH173" s="35" t="str">
        <f t="shared" si="30"/>
        <v/>
      </c>
      <c r="CI173" s="34" t="str">
        <f t="shared" si="31"/>
        <v/>
      </c>
      <c r="CJ173" s="35" t="str">
        <f t="shared" si="32"/>
        <v/>
      </c>
      <c r="CK173" s="34" t="e">
        <f>IF(AND(#REF!="",#REF!="",#REF!="",#REF!=""),"",SUM(#REF!,#REF!,#REF!,#REF!,#REF!))</f>
        <v>#REF!</v>
      </c>
      <c r="CL173" s="35" t="str">
        <f t="shared" si="33"/>
        <v/>
      </c>
      <c r="CM173" s="32" t="e">
        <f>IF(AND(#REF!="",#REF!="",#REF!="",#REF!=""),"",SUM(#REF!,#REF!,#REF!,#REF!))</f>
        <v>#REF!</v>
      </c>
      <c r="CN173" s="32" t="str">
        <f t="shared" si="34"/>
        <v/>
      </c>
    </row>
    <row r="174" spans="1:92">
      <c r="A174" s="276">
        <v>168</v>
      </c>
      <c r="B174" s="277"/>
      <c r="C174" s="278"/>
      <c r="D174" s="279"/>
      <c r="E174" s="280"/>
      <c r="F174" s="281"/>
      <c r="G174" s="281"/>
      <c r="H174" s="282"/>
      <c r="I174" s="283"/>
      <c r="J174" s="284"/>
      <c r="K174" s="285"/>
      <c r="L174" s="11"/>
      <c r="M174" s="7"/>
      <c r="N174" s="7"/>
      <c r="O174" s="7"/>
      <c r="P174" s="39"/>
      <c r="Q174" s="43"/>
      <c r="R174" s="7"/>
      <c r="S174" s="16"/>
      <c r="T174" s="17"/>
      <c r="U174" s="17"/>
      <c r="V174" s="7"/>
      <c r="W174" s="45"/>
      <c r="X174" s="43"/>
      <c r="Y174" s="7"/>
      <c r="Z174" s="11"/>
      <c r="AA174" s="7"/>
      <c r="AB174" s="7"/>
      <c r="AC174" s="7"/>
      <c r="AD174" s="39"/>
      <c r="AE174" s="43"/>
      <c r="AF174" s="7"/>
      <c r="AG174" s="11"/>
      <c r="AH174" s="7"/>
      <c r="AI174" s="7"/>
      <c r="AJ174" s="7"/>
      <c r="AK174" s="39"/>
      <c r="AL174" s="43"/>
      <c r="AM174" s="7"/>
      <c r="AN174" s="11"/>
      <c r="AO174" s="7"/>
      <c r="AP174" s="7"/>
      <c r="AQ174" s="7"/>
      <c r="AR174" s="7"/>
      <c r="AS174" s="11"/>
      <c r="AT174" s="7"/>
      <c r="AU174" s="7"/>
      <c r="AV174" s="7"/>
      <c r="AW174" s="7"/>
      <c r="AX174" s="11"/>
      <c r="AY174" s="7"/>
      <c r="AZ174" s="7"/>
      <c r="BA174" s="7"/>
      <c r="BB174" s="7"/>
      <c r="BC174" s="7"/>
      <c r="BD174" s="7"/>
      <c r="BE174" s="7"/>
      <c r="BF174" s="7"/>
      <c r="BG174" s="11" t="s">
        <v>221</v>
      </c>
      <c r="BH174" s="79" t="s">
        <v>221</v>
      </c>
      <c r="BI174" s="1"/>
      <c r="BJ174" s="1"/>
      <c r="BK174" s="1"/>
      <c r="BL174" s="1"/>
      <c r="BM174" s="1"/>
      <c r="BY174" s="26"/>
      <c r="BZ174" s="34" t="str">
        <f t="shared" si="23"/>
        <v/>
      </c>
      <c r="CA174" s="35" t="str">
        <f t="shared" si="24"/>
        <v/>
      </c>
      <c r="CB174" s="35" t="str">
        <f t="shared" si="25"/>
        <v/>
      </c>
      <c r="CC174" s="34" t="str">
        <f t="shared" si="26"/>
        <v/>
      </c>
      <c r="CD174" s="35" t="str">
        <f t="shared" si="27"/>
        <v/>
      </c>
      <c r="CE174" s="34" t="e">
        <f>IF(AND(#REF!="",#REF!="",#REF!="",#REF!=""),"",SUM(#REF!,#REF!,#REF!,#REF!,#REF!))</f>
        <v>#REF!</v>
      </c>
      <c r="CF174" s="35" t="str">
        <f t="shared" si="28"/>
        <v/>
      </c>
      <c r="CG174" s="34" t="str">
        <f t="shared" si="29"/>
        <v/>
      </c>
      <c r="CH174" s="35" t="str">
        <f t="shared" si="30"/>
        <v/>
      </c>
      <c r="CI174" s="34" t="str">
        <f t="shared" si="31"/>
        <v/>
      </c>
      <c r="CJ174" s="35" t="str">
        <f t="shared" si="32"/>
        <v/>
      </c>
      <c r="CK174" s="34" t="e">
        <f>IF(AND(#REF!="",#REF!="",#REF!="",#REF!=""),"",SUM(#REF!,#REF!,#REF!,#REF!,#REF!))</f>
        <v>#REF!</v>
      </c>
      <c r="CL174" s="35" t="str">
        <f t="shared" si="33"/>
        <v/>
      </c>
      <c r="CM174" s="32" t="e">
        <f>IF(AND(#REF!="",#REF!="",#REF!="",#REF!=""),"",SUM(#REF!,#REF!,#REF!,#REF!))</f>
        <v>#REF!</v>
      </c>
      <c r="CN174" s="32" t="str">
        <f t="shared" si="34"/>
        <v/>
      </c>
    </row>
    <row r="175" spans="1:92">
      <c r="A175" s="276">
        <v>169</v>
      </c>
      <c r="B175" s="277"/>
      <c r="C175" s="278"/>
      <c r="D175" s="279"/>
      <c r="E175" s="280"/>
      <c r="F175" s="281"/>
      <c r="G175" s="281"/>
      <c r="H175" s="282"/>
      <c r="I175" s="283"/>
      <c r="J175" s="284"/>
      <c r="K175" s="285"/>
      <c r="L175" s="11"/>
      <c r="M175" s="7"/>
      <c r="N175" s="7"/>
      <c r="O175" s="7"/>
      <c r="P175" s="39"/>
      <c r="Q175" s="43"/>
      <c r="R175" s="7"/>
      <c r="S175" s="16"/>
      <c r="T175" s="17"/>
      <c r="U175" s="17"/>
      <c r="V175" s="7"/>
      <c r="W175" s="45"/>
      <c r="X175" s="43"/>
      <c r="Y175" s="7"/>
      <c r="Z175" s="11"/>
      <c r="AA175" s="7"/>
      <c r="AB175" s="7"/>
      <c r="AC175" s="7"/>
      <c r="AD175" s="39"/>
      <c r="AE175" s="43"/>
      <c r="AF175" s="7"/>
      <c r="AG175" s="11"/>
      <c r="AH175" s="7"/>
      <c r="AI175" s="7"/>
      <c r="AJ175" s="7"/>
      <c r="AK175" s="39"/>
      <c r="AL175" s="43"/>
      <c r="AM175" s="7"/>
      <c r="AN175" s="11"/>
      <c r="AO175" s="7"/>
      <c r="AP175" s="7"/>
      <c r="AQ175" s="7"/>
      <c r="AR175" s="7"/>
      <c r="AS175" s="11"/>
      <c r="AT175" s="7"/>
      <c r="AU175" s="7"/>
      <c r="AV175" s="7"/>
      <c r="AW175" s="7"/>
      <c r="AX175" s="11"/>
      <c r="AY175" s="7"/>
      <c r="AZ175" s="7"/>
      <c r="BA175" s="7"/>
      <c r="BB175" s="7"/>
      <c r="BC175" s="7"/>
      <c r="BD175" s="7"/>
      <c r="BE175" s="7"/>
      <c r="BF175" s="7"/>
      <c r="BG175" s="11" t="s">
        <v>221</v>
      </c>
      <c r="BH175" s="79" t="s">
        <v>221</v>
      </c>
      <c r="BI175" s="1"/>
      <c r="BJ175" s="1"/>
      <c r="BK175" s="1"/>
      <c r="BL175" s="1"/>
      <c r="BM175" s="1"/>
      <c r="BY175" s="26"/>
      <c r="BZ175" s="34" t="str">
        <f t="shared" si="23"/>
        <v/>
      </c>
      <c r="CA175" s="35" t="str">
        <f t="shared" si="24"/>
        <v/>
      </c>
      <c r="CB175" s="35" t="str">
        <f t="shared" si="25"/>
        <v/>
      </c>
      <c r="CC175" s="34" t="str">
        <f t="shared" si="26"/>
        <v/>
      </c>
      <c r="CD175" s="35" t="str">
        <f t="shared" si="27"/>
        <v/>
      </c>
      <c r="CE175" s="34" t="e">
        <f>IF(AND(#REF!="",#REF!="",#REF!="",#REF!=""),"",SUM(#REF!,#REF!,#REF!,#REF!,#REF!))</f>
        <v>#REF!</v>
      </c>
      <c r="CF175" s="35" t="str">
        <f t="shared" si="28"/>
        <v/>
      </c>
      <c r="CG175" s="34" t="str">
        <f t="shared" si="29"/>
        <v/>
      </c>
      <c r="CH175" s="35" t="str">
        <f t="shared" si="30"/>
        <v/>
      </c>
      <c r="CI175" s="34" t="str">
        <f t="shared" si="31"/>
        <v/>
      </c>
      <c r="CJ175" s="35" t="str">
        <f t="shared" si="32"/>
        <v/>
      </c>
      <c r="CK175" s="34" t="e">
        <f>IF(AND(#REF!="",#REF!="",#REF!="",#REF!=""),"",SUM(#REF!,#REF!,#REF!,#REF!,#REF!))</f>
        <v>#REF!</v>
      </c>
      <c r="CL175" s="35" t="str">
        <f t="shared" si="33"/>
        <v/>
      </c>
      <c r="CM175" s="32" t="e">
        <f>IF(AND(#REF!="",#REF!="",#REF!="",#REF!=""),"",SUM(#REF!,#REF!,#REF!,#REF!))</f>
        <v>#REF!</v>
      </c>
      <c r="CN175" s="32" t="str">
        <f t="shared" si="34"/>
        <v/>
      </c>
    </row>
    <row r="176" spans="1:92">
      <c r="A176" s="276">
        <v>170</v>
      </c>
      <c r="B176" s="277"/>
      <c r="C176" s="278"/>
      <c r="D176" s="279"/>
      <c r="E176" s="280"/>
      <c r="F176" s="281"/>
      <c r="G176" s="281"/>
      <c r="H176" s="282"/>
      <c r="I176" s="283"/>
      <c r="J176" s="284"/>
      <c r="K176" s="285"/>
      <c r="L176" s="11"/>
      <c r="M176" s="7"/>
      <c r="N176" s="7"/>
      <c r="O176" s="7"/>
      <c r="P176" s="39"/>
      <c r="Q176" s="43"/>
      <c r="R176" s="7"/>
      <c r="S176" s="16"/>
      <c r="T176" s="17"/>
      <c r="U176" s="17"/>
      <c r="V176" s="7"/>
      <c r="W176" s="45"/>
      <c r="X176" s="43"/>
      <c r="Y176" s="7"/>
      <c r="Z176" s="11"/>
      <c r="AA176" s="7"/>
      <c r="AB176" s="7"/>
      <c r="AC176" s="7"/>
      <c r="AD176" s="39"/>
      <c r="AE176" s="43"/>
      <c r="AF176" s="7"/>
      <c r="AG176" s="11"/>
      <c r="AH176" s="7"/>
      <c r="AI176" s="7"/>
      <c r="AJ176" s="7"/>
      <c r="AK176" s="39"/>
      <c r="AL176" s="43"/>
      <c r="AM176" s="7"/>
      <c r="AN176" s="11"/>
      <c r="AO176" s="7"/>
      <c r="AP176" s="7"/>
      <c r="AQ176" s="7"/>
      <c r="AR176" s="7"/>
      <c r="AS176" s="11"/>
      <c r="AT176" s="7"/>
      <c r="AU176" s="7"/>
      <c r="AV176" s="7"/>
      <c r="AW176" s="7"/>
      <c r="AX176" s="11"/>
      <c r="AY176" s="7"/>
      <c r="AZ176" s="7"/>
      <c r="BA176" s="7"/>
      <c r="BB176" s="7"/>
      <c r="BC176" s="7"/>
      <c r="BD176" s="7"/>
      <c r="BE176" s="7"/>
      <c r="BF176" s="7"/>
      <c r="BG176" s="11" t="s">
        <v>221</v>
      </c>
      <c r="BH176" s="79" t="s">
        <v>221</v>
      </c>
      <c r="BI176" s="1"/>
      <c r="BJ176" s="1"/>
      <c r="BK176" s="1"/>
      <c r="BL176" s="1"/>
      <c r="BM176" s="1"/>
      <c r="BY176" s="26"/>
      <c r="BZ176" s="34" t="str">
        <f t="shared" si="23"/>
        <v/>
      </c>
      <c r="CA176" s="35" t="str">
        <f t="shared" si="24"/>
        <v/>
      </c>
      <c r="CB176" s="35" t="str">
        <f t="shared" si="25"/>
        <v/>
      </c>
      <c r="CC176" s="34" t="str">
        <f t="shared" si="26"/>
        <v/>
      </c>
      <c r="CD176" s="35" t="str">
        <f t="shared" si="27"/>
        <v/>
      </c>
      <c r="CE176" s="34" t="e">
        <f>IF(AND(#REF!="",#REF!="",#REF!="",#REF!=""),"",SUM(#REF!,#REF!,#REF!,#REF!,#REF!))</f>
        <v>#REF!</v>
      </c>
      <c r="CF176" s="35" t="str">
        <f t="shared" si="28"/>
        <v/>
      </c>
      <c r="CG176" s="34" t="str">
        <f t="shared" si="29"/>
        <v/>
      </c>
      <c r="CH176" s="35" t="str">
        <f t="shared" si="30"/>
        <v/>
      </c>
      <c r="CI176" s="34" t="str">
        <f t="shared" si="31"/>
        <v/>
      </c>
      <c r="CJ176" s="35" t="str">
        <f t="shared" si="32"/>
        <v/>
      </c>
      <c r="CK176" s="34" t="e">
        <f>IF(AND(#REF!="",#REF!="",#REF!="",#REF!=""),"",SUM(#REF!,#REF!,#REF!,#REF!,#REF!))</f>
        <v>#REF!</v>
      </c>
      <c r="CL176" s="35" t="str">
        <f t="shared" si="33"/>
        <v/>
      </c>
      <c r="CM176" s="32" t="e">
        <f>IF(AND(#REF!="",#REF!="",#REF!="",#REF!=""),"",SUM(#REF!,#REF!,#REF!,#REF!))</f>
        <v>#REF!</v>
      </c>
      <c r="CN176" s="32" t="str">
        <f t="shared" si="34"/>
        <v/>
      </c>
    </row>
    <row r="177" spans="1:92">
      <c r="A177" s="276">
        <v>171</v>
      </c>
      <c r="B177" s="277"/>
      <c r="C177" s="278"/>
      <c r="D177" s="279"/>
      <c r="E177" s="280"/>
      <c r="F177" s="281"/>
      <c r="G177" s="281"/>
      <c r="H177" s="282"/>
      <c r="I177" s="283"/>
      <c r="J177" s="284"/>
      <c r="K177" s="285"/>
      <c r="L177" s="11"/>
      <c r="M177" s="7"/>
      <c r="N177" s="7"/>
      <c r="O177" s="7"/>
      <c r="P177" s="39"/>
      <c r="Q177" s="43"/>
      <c r="R177" s="7"/>
      <c r="S177" s="16"/>
      <c r="T177" s="17"/>
      <c r="U177" s="17"/>
      <c r="V177" s="7"/>
      <c r="W177" s="45"/>
      <c r="X177" s="43"/>
      <c r="Y177" s="7"/>
      <c r="Z177" s="11"/>
      <c r="AA177" s="7"/>
      <c r="AB177" s="7"/>
      <c r="AC177" s="7"/>
      <c r="AD177" s="39"/>
      <c r="AE177" s="43"/>
      <c r="AF177" s="7"/>
      <c r="AG177" s="11"/>
      <c r="AH177" s="7"/>
      <c r="AI177" s="7"/>
      <c r="AJ177" s="7"/>
      <c r="AK177" s="39"/>
      <c r="AL177" s="43"/>
      <c r="AM177" s="7"/>
      <c r="AN177" s="11"/>
      <c r="AO177" s="7"/>
      <c r="AP177" s="7"/>
      <c r="AQ177" s="7"/>
      <c r="AR177" s="7"/>
      <c r="AS177" s="11"/>
      <c r="AT177" s="7"/>
      <c r="AU177" s="7"/>
      <c r="AV177" s="7"/>
      <c r="AW177" s="7"/>
      <c r="AX177" s="11"/>
      <c r="AY177" s="7"/>
      <c r="AZ177" s="7"/>
      <c r="BA177" s="7"/>
      <c r="BB177" s="7"/>
      <c r="BC177" s="7"/>
      <c r="BD177" s="7"/>
      <c r="BE177" s="7"/>
      <c r="BF177" s="7"/>
      <c r="BG177" s="11" t="s">
        <v>221</v>
      </c>
      <c r="BH177" s="79" t="s">
        <v>221</v>
      </c>
      <c r="BI177" s="1"/>
      <c r="BJ177" s="1"/>
      <c r="BK177" s="1"/>
      <c r="BL177" s="1"/>
      <c r="BM177" s="1"/>
      <c r="BY177" s="26"/>
      <c r="BZ177" s="34" t="str">
        <f t="shared" si="23"/>
        <v/>
      </c>
      <c r="CA177" s="35" t="str">
        <f t="shared" si="24"/>
        <v/>
      </c>
      <c r="CB177" s="35" t="str">
        <f t="shared" si="25"/>
        <v/>
      </c>
      <c r="CC177" s="34" t="str">
        <f t="shared" si="26"/>
        <v/>
      </c>
      <c r="CD177" s="35" t="str">
        <f t="shared" si="27"/>
        <v/>
      </c>
      <c r="CE177" s="34" t="e">
        <f>IF(AND(#REF!="",#REF!="",#REF!="",#REF!=""),"",SUM(#REF!,#REF!,#REF!,#REF!,#REF!))</f>
        <v>#REF!</v>
      </c>
      <c r="CF177" s="35" t="str">
        <f t="shared" si="28"/>
        <v/>
      </c>
      <c r="CG177" s="34" t="str">
        <f t="shared" si="29"/>
        <v/>
      </c>
      <c r="CH177" s="35" t="str">
        <f t="shared" si="30"/>
        <v/>
      </c>
      <c r="CI177" s="34" t="str">
        <f t="shared" si="31"/>
        <v/>
      </c>
      <c r="CJ177" s="35" t="str">
        <f t="shared" si="32"/>
        <v/>
      </c>
      <c r="CK177" s="34" t="e">
        <f>IF(AND(#REF!="",#REF!="",#REF!="",#REF!=""),"",SUM(#REF!,#REF!,#REF!,#REF!,#REF!))</f>
        <v>#REF!</v>
      </c>
      <c r="CL177" s="35" t="str">
        <f t="shared" si="33"/>
        <v/>
      </c>
      <c r="CM177" s="32" t="e">
        <f>IF(AND(#REF!="",#REF!="",#REF!="",#REF!=""),"",SUM(#REF!,#REF!,#REF!,#REF!))</f>
        <v>#REF!</v>
      </c>
      <c r="CN177" s="32" t="str">
        <f t="shared" si="34"/>
        <v/>
      </c>
    </row>
    <row r="178" spans="1:92">
      <c r="A178" s="276">
        <v>172</v>
      </c>
      <c r="B178" s="277"/>
      <c r="C178" s="278"/>
      <c r="D178" s="279"/>
      <c r="E178" s="280"/>
      <c r="F178" s="281"/>
      <c r="G178" s="281"/>
      <c r="H178" s="282"/>
      <c r="I178" s="283"/>
      <c r="J178" s="284"/>
      <c r="K178" s="285"/>
      <c r="L178" s="11"/>
      <c r="M178" s="7"/>
      <c r="N178" s="7"/>
      <c r="O178" s="7"/>
      <c r="P178" s="39"/>
      <c r="Q178" s="43"/>
      <c r="R178" s="7"/>
      <c r="S178" s="16"/>
      <c r="T178" s="17"/>
      <c r="U178" s="17"/>
      <c r="V178" s="7"/>
      <c r="W178" s="45"/>
      <c r="X178" s="43"/>
      <c r="Y178" s="7"/>
      <c r="Z178" s="11"/>
      <c r="AA178" s="7"/>
      <c r="AB178" s="7"/>
      <c r="AC178" s="7"/>
      <c r="AD178" s="39"/>
      <c r="AE178" s="43"/>
      <c r="AF178" s="7"/>
      <c r="AG178" s="11"/>
      <c r="AH178" s="7"/>
      <c r="AI178" s="7"/>
      <c r="AJ178" s="7"/>
      <c r="AK178" s="39"/>
      <c r="AL178" s="43"/>
      <c r="AM178" s="7"/>
      <c r="AN178" s="11"/>
      <c r="AO178" s="7"/>
      <c r="AP178" s="7"/>
      <c r="AQ178" s="7"/>
      <c r="AR178" s="7"/>
      <c r="AS178" s="11"/>
      <c r="AT178" s="7"/>
      <c r="AU178" s="7"/>
      <c r="AV178" s="7"/>
      <c r="AW178" s="7"/>
      <c r="AX178" s="11"/>
      <c r="AY178" s="7"/>
      <c r="AZ178" s="7"/>
      <c r="BA178" s="7"/>
      <c r="BB178" s="7"/>
      <c r="BC178" s="7"/>
      <c r="BD178" s="7"/>
      <c r="BE178" s="7"/>
      <c r="BF178" s="7"/>
      <c r="BG178" s="11" t="s">
        <v>221</v>
      </c>
      <c r="BH178" s="79" t="s">
        <v>221</v>
      </c>
      <c r="BI178" s="1"/>
      <c r="BJ178" s="1"/>
      <c r="BK178" s="1"/>
      <c r="BL178" s="1"/>
      <c r="BM178" s="1"/>
      <c r="BY178" s="26"/>
      <c r="BZ178" s="34" t="str">
        <f t="shared" si="23"/>
        <v/>
      </c>
      <c r="CA178" s="35" t="str">
        <f t="shared" si="24"/>
        <v/>
      </c>
      <c r="CB178" s="35" t="str">
        <f t="shared" si="25"/>
        <v/>
      </c>
      <c r="CC178" s="34" t="str">
        <f t="shared" si="26"/>
        <v/>
      </c>
      <c r="CD178" s="35" t="str">
        <f t="shared" si="27"/>
        <v/>
      </c>
      <c r="CE178" s="34" t="e">
        <f>IF(AND(#REF!="",#REF!="",#REF!="",#REF!=""),"",SUM(#REF!,#REF!,#REF!,#REF!,#REF!))</f>
        <v>#REF!</v>
      </c>
      <c r="CF178" s="35" t="str">
        <f t="shared" si="28"/>
        <v/>
      </c>
      <c r="CG178" s="34" t="str">
        <f t="shared" si="29"/>
        <v/>
      </c>
      <c r="CH178" s="35" t="str">
        <f t="shared" si="30"/>
        <v/>
      </c>
      <c r="CI178" s="34" t="str">
        <f t="shared" si="31"/>
        <v/>
      </c>
      <c r="CJ178" s="35" t="str">
        <f t="shared" si="32"/>
        <v/>
      </c>
      <c r="CK178" s="34" t="e">
        <f>IF(AND(#REF!="",#REF!="",#REF!="",#REF!=""),"",SUM(#REF!,#REF!,#REF!,#REF!,#REF!))</f>
        <v>#REF!</v>
      </c>
      <c r="CL178" s="35" t="str">
        <f t="shared" si="33"/>
        <v/>
      </c>
      <c r="CM178" s="32" t="e">
        <f>IF(AND(#REF!="",#REF!="",#REF!="",#REF!=""),"",SUM(#REF!,#REF!,#REF!,#REF!))</f>
        <v>#REF!</v>
      </c>
      <c r="CN178" s="32" t="str">
        <f t="shared" si="34"/>
        <v/>
      </c>
    </row>
    <row r="179" spans="1:92">
      <c r="A179" s="276">
        <v>173</v>
      </c>
      <c r="B179" s="277"/>
      <c r="C179" s="278"/>
      <c r="D179" s="279"/>
      <c r="E179" s="280"/>
      <c r="F179" s="281"/>
      <c r="G179" s="281"/>
      <c r="H179" s="282"/>
      <c r="I179" s="283"/>
      <c r="J179" s="284"/>
      <c r="K179" s="285"/>
      <c r="L179" s="11"/>
      <c r="M179" s="7"/>
      <c r="N179" s="7"/>
      <c r="O179" s="7"/>
      <c r="P179" s="39"/>
      <c r="Q179" s="43"/>
      <c r="R179" s="7"/>
      <c r="S179" s="16"/>
      <c r="T179" s="17"/>
      <c r="U179" s="17"/>
      <c r="V179" s="7"/>
      <c r="W179" s="45"/>
      <c r="X179" s="43"/>
      <c r="Y179" s="7"/>
      <c r="Z179" s="11"/>
      <c r="AA179" s="7"/>
      <c r="AB179" s="7"/>
      <c r="AC179" s="7"/>
      <c r="AD179" s="39"/>
      <c r="AE179" s="43"/>
      <c r="AF179" s="7"/>
      <c r="AG179" s="11"/>
      <c r="AH179" s="7"/>
      <c r="AI179" s="7"/>
      <c r="AJ179" s="7"/>
      <c r="AK179" s="39"/>
      <c r="AL179" s="43"/>
      <c r="AM179" s="7"/>
      <c r="AN179" s="11"/>
      <c r="AO179" s="7"/>
      <c r="AP179" s="7"/>
      <c r="AQ179" s="7"/>
      <c r="AR179" s="7"/>
      <c r="AS179" s="11"/>
      <c r="AT179" s="7"/>
      <c r="AU179" s="7"/>
      <c r="AV179" s="7"/>
      <c r="AW179" s="7"/>
      <c r="AX179" s="11"/>
      <c r="AY179" s="7"/>
      <c r="AZ179" s="7"/>
      <c r="BA179" s="7"/>
      <c r="BB179" s="7"/>
      <c r="BC179" s="7"/>
      <c r="BD179" s="7"/>
      <c r="BE179" s="7"/>
      <c r="BF179" s="7"/>
      <c r="BG179" s="11" t="s">
        <v>221</v>
      </c>
      <c r="BH179" s="79" t="s">
        <v>221</v>
      </c>
      <c r="BI179" s="1"/>
      <c r="BJ179" s="1"/>
      <c r="BK179" s="1"/>
      <c r="BL179" s="1"/>
      <c r="BM179" s="1"/>
      <c r="BY179" s="26"/>
      <c r="BZ179" s="34" t="str">
        <f t="shared" si="23"/>
        <v/>
      </c>
      <c r="CA179" s="35" t="str">
        <f t="shared" si="24"/>
        <v/>
      </c>
      <c r="CB179" s="35" t="str">
        <f t="shared" si="25"/>
        <v/>
      </c>
      <c r="CC179" s="34" t="str">
        <f t="shared" si="26"/>
        <v/>
      </c>
      <c r="CD179" s="35" t="str">
        <f t="shared" si="27"/>
        <v/>
      </c>
      <c r="CE179" s="34" t="e">
        <f>IF(AND(#REF!="",#REF!="",#REF!="",#REF!=""),"",SUM(#REF!,#REF!,#REF!,#REF!,#REF!))</f>
        <v>#REF!</v>
      </c>
      <c r="CF179" s="35" t="str">
        <f t="shared" si="28"/>
        <v/>
      </c>
      <c r="CG179" s="34" t="str">
        <f t="shared" si="29"/>
        <v/>
      </c>
      <c r="CH179" s="35" t="str">
        <f t="shared" si="30"/>
        <v/>
      </c>
      <c r="CI179" s="34" t="str">
        <f t="shared" si="31"/>
        <v/>
      </c>
      <c r="CJ179" s="35" t="str">
        <f t="shared" si="32"/>
        <v/>
      </c>
      <c r="CK179" s="34" t="e">
        <f>IF(AND(#REF!="",#REF!="",#REF!="",#REF!=""),"",SUM(#REF!,#REF!,#REF!,#REF!,#REF!))</f>
        <v>#REF!</v>
      </c>
      <c r="CL179" s="35" t="str">
        <f t="shared" si="33"/>
        <v/>
      </c>
      <c r="CM179" s="32" t="e">
        <f>IF(AND(#REF!="",#REF!="",#REF!="",#REF!=""),"",SUM(#REF!,#REF!,#REF!,#REF!))</f>
        <v>#REF!</v>
      </c>
      <c r="CN179" s="32" t="str">
        <f t="shared" si="34"/>
        <v/>
      </c>
    </row>
    <row r="180" spans="1:92">
      <c r="A180" s="276">
        <v>174</v>
      </c>
      <c r="B180" s="277"/>
      <c r="C180" s="278"/>
      <c r="D180" s="279"/>
      <c r="E180" s="280"/>
      <c r="F180" s="281"/>
      <c r="G180" s="281"/>
      <c r="H180" s="282"/>
      <c r="I180" s="283"/>
      <c r="J180" s="284"/>
      <c r="K180" s="285"/>
      <c r="L180" s="11"/>
      <c r="M180" s="7"/>
      <c r="N180" s="7"/>
      <c r="O180" s="7"/>
      <c r="P180" s="39"/>
      <c r="Q180" s="43"/>
      <c r="R180" s="7"/>
      <c r="S180" s="16"/>
      <c r="T180" s="17"/>
      <c r="U180" s="17"/>
      <c r="V180" s="7"/>
      <c r="W180" s="45"/>
      <c r="X180" s="43"/>
      <c r="Y180" s="7"/>
      <c r="Z180" s="11"/>
      <c r="AA180" s="7"/>
      <c r="AB180" s="7"/>
      <c r="AC180" s="7"/>
      <c r="AD180" s="39"/>
      <c r="AE180" s="43"/>
      <c r="AF180" s="7"/>
      <c r="AG180" s="11"/>
      <c r="AH180" s="7"/>
      <c r="AI180" s="7"/>
      <c r="AJ180" s="7"/>
      <c r="AK180" s="39"/>
      <c r="AL180" s="43"/>
      <c r="AM180" s="7"/>
      <c r="AN180" s="11"/>
      <c r="AO180" s="7"/>
      <c r="AP180" s="7"/>
      <c r="AQ180" s="7"/>
      <c r="AR180" s="7"/>
      <c r="AS180" s="11"/>
      <c r="AT180" s="7"/>
      <c r="AU180" s="7"/>
      <c r="AV180" s="7"/>
      <c r="AW180" s="7"/>
      <c r="AX180" s="11"/>
      <c r="AY180" s="7"/>
      <c r="AZ180" s="7"/>
      <c r="BA180" s="7"/>
      <c r="BB180" s="7"/>
      <c r="BC180" s="7"/>
      <c r="BD180" s="7"/>
      <c r="BE180" s="7"/>
      <c r="BF180" s="7"/>
      <c r="BG180" s="11" t="s">
        <v>221</v>
      </c>
      <c r="BH180" s="79" t="s">
        <v>221</v>
      </c>
      <c r="BI180" s="1"/>
      <c r="BJ180" s="1"/>
      <c r="BK180" s="1"/>
      <c r="BL180" s="1"/>
      <c r="BM180" s="1"/>
      <c r="BY180" s="26"/>
      <c r="BZ180" s="34" t="str">
        <f t="shared" si="23"/>
        <v/>
      </c>
      <c r="CA180" s="35" t="str">
        <f t="shared" si="24"/>
        <v/>
      </c>
      <c r="CB180" s="35" t="str">
        <f t="shared" si="25"/>
        <v/>
      </c>
      <c r="CC180" s="34" t="str">
        <f t="shared" si="26"/>
        <v/>
      </c>
      <c r="CD180" s="35" t="str">
        <f t="shared" si="27"/>
        <v/>
      </c>
      <c r="CE180" s="34" t="e">
        <f>IF(AND(#REF!="",#REF!="",#REF!="",#REF!=""),"",SUM(#REF!,#REF!,#REF!,#REF!,#REF!))</f>
        <v>#REF!</v>
      </c>
      <c r="CF180" s="35" t="str">
        <f t="shared" si="28"/>
        <v/>
      </c>
      <c r="CG180" s="34" t="str">
        <f t="shared" si="29"/>
        <v/>
      </c>
      <c r="CH180" s="35" t="str">
        <f t="shared" si="30"/>
        <v/>
      </c>
      <c r="CI180" s="34" t="str">
        <f t="shared" si="31"/>
        <v/>
      </c>
      <c r="CJ180" s="35" t="str">
        <f t="shared" si="32"/>
        <v/>
      </c>
      <c r="CK180" s="34" t="e">
        <f>IF(AND(#REF!="",#REF!="",#REF!="",#REF!=""),"",SUM(#REF!,#REF!,#REF!,#REF!,#REF!))</f>
        <v>#REF!</v>
      </c>
      <c r="CL180" s="35" t="str">
        <f t="shared" si="33"/>
        <v/>
      </c>
      <c r="CM180" s="32" t="e">
        <f>IF(AND(#REF!="",#REF!="",#REF!="",#REF!=""),"",SUM(#REF!,#REF!,#REF!,#REF!))</f>
        <v>#REF!</v>
      </c>
      <c r="CN180" s="32" t="str">
        <f t="shared" si="34"/>
        <v/>
      </c>
    </row>
    <row r="181" spans="1:92">
      <c r="A181" s="276">
        <v>175</v>
      </c>
      <c r="B181" s="277"/>
      <c r="C181" s="278"/>
      <c r="D181" s="279"/>
      <c r="E181" s="280"/>
      <c r="F181" s="281"/>
      <c r="G181" s="281"/>
      <c r="H181" s="282"/>
      <c r="I181" s="283"/>
      <c r="J181" s="284"/>
      <c r="K181" s="285"/>
      <c r="L181" s="11"/>
      <c r="M181" s="7"/>
      <c r="N181" s="7"/>
      <c r="O181" s="7"/>
      <c r="P181" s="39"/>
      <c r="Q181" s="43"/>
      <c r="R181" s="7"/>
      <c r="S181" s="16"/>
      <c r="T181" s="17"/>
      <c r="U181" s="17"/>
      <c r="V181" s="7"/>
      <c r="W181" s="45"/>
      <c r="X181" s="43"/>
      <c r="Y181" s="7"/>
      <c r="Z181" s="11"/>
      <c r="AA181" s="7"/>
      <c r="AB181" s="7"/>
      <c r="AC181" s="7"/>
      <c r="AD181" s="39"/>
      <c r="AE181" s="43"/>
      <c r="AF181" s="7"/>
      <c r="AG181" s="11"/>
      <c r="AH181" s="7"/>
      <c r="AI181" s="7"/>
      <c r="AJ181" s="7"/>
      <c r="AK181" s="39"/>
      <c r="AL181" s="43"/>
      <c r="AM181" s="7"/>
      <c r="AN181" s="11"/>
      <c r="AO181" s="7"/>
      <c r="AP181" s="7"/>
      <c r="AQ181" s="7"/>
      <c r="AR181" s="7"/>
      <c r="AS181" s="11"/>
      <c r="AT181" s="7"/>
      <c r="AU181" s="7"/>
      <c r="AV181" s="7"/>
      <c r="AW181" s="7"/>
      <c r="AX181" s="11"/>
      <c r="AY181" s="7"/>
      <c r="AZ181" s="7"/>
      <c r="BA181" s="7"/>
      <c r="BB181" s="7"/>
      <c r="BC181" s="7"/>
      <c r="BD181" s="7"/>
      <c r="BE181" s="7"/>
      <c r="BF181" s="7"/>
      <c r="BG181" s="11" t="s">
        <v>221</v>
      </c>
      <c r="BH181" s="79" t="s">
        <v>221</v>
      </c>
      <c r="BI181" s="1"/>
      <c r="BJ181" s="1"/>
      <c r="BK181" s="1"/>
      <c r="BL181" s="1"/>
      <c r="BM181" s="1"/>
      <c r="BY181" s="26"/>
      <c r="BZ181" s="34" t="str">
        <f t="shared" si="23"/>
        <v/>
      </c>
      <c r="CA181" s="35" t="str">
        <f t="shared" si="24"/>
        <v/>
      </c>
      <c r="CB181" s="35" t="str">
        <f t="shared" si="25"/>
        <v/>
      </c>
      <c r="CC181" s="34" t="str">
        <f t="shared" si="26"/>
        <v/>
      </c>
      <c r="CD181" s="35" t="str">
        <f t="shared" si="27"/>
        <v/>
      </c>
      <c r="CE181" s="34" t="e">
        <f>IF(AND(#REF!="",#REF!="",#REF!="",#REF!=""),"",SUM(#REF!,#REF!,#REF!,#REF!,#REF!))</f>
        <v>#REF!</v>
      </c>
      <c r="CF181" s="35" t="str">
        <f t="shared" si="28"/>
        <v/>
      </c>
      <c r="CG181" s="34" t="str">
        <f t="shared" si="29"/>
        <v/>
      </c>
      <c r="CH181" s="35" t="str">
        <f t="shared" si="30"/>
        <v/>
      </c>
      <c r="CI181" s="34" t="str">
        <f t="shared" si="31"/>
        <v/>
      </c>
      <c r="CJ181" s="35" t="str">
        <f t="shared" si="32"/>
        <v/>
      </c>
      <c r="CK181" s="34" t="e">
        <f>IF(AND(#REF!="",#REF!="",#REF!="",#REF!=""),"",SUM(#REF!,#REF!,#REF!,#REF!,#REF!))</f>
        <v>#REF!</v>
      </c>
      <c r="CL181" s="35" t="str">
        <f t="shared" si="33"/>
        <v/>
      </c>
      <c r="CM181" s="32" t="e">
        <f>IF(AND(#REF!="",#REF!="",#REF!="",#REF!=""),"",SUM(#REF!,#REF!,#REF!,#REF!))</f>
        <v>#REF!</v>
      </c>
      <c r="CN181" s="32" t="str">
        <f t="shared" si="34"/>
        <v/>
      </c>
    </row>
    <row r="182" spans="1:92">
      <c r="A182" s="276">
        <v>176</v>
      </c>
      <c r="B182" s="277"/>
      <c r="C182" s="278"/>
      <c r="D182" s="279"/>
      <c r="E182" s="280"/>
      <c r="F182" s="281"/>
      <c r="G182" s="281"/>
      <c r="H182" s="282"/>
      <c r="I182" s="283"/>
      <c r="J182" s="284"/>
      <c r="K182" s="285"/>
      <c r="L182" s="11"/>
      <c r="M182" s="7"/>
      <c r="N182" s="7"/>
      <c r="O182" s="7"/>
      <c r="P182" s="39"/>
      <c r="Q182" s="43"/>
      <c r="R182" s="7"/>
      <c r="S182" s="16"/>
      <c r="T182" s="17"/>
      <c r="U182" s="17"/>
      <c r="V182" s="7"/>
      <c r="W182" s="45"/>
      <c r="X182" s="43"/>
      <c r="Y182" s="7"/>
      <c r="Z182" s="11"/>
      <c r="AA182" s="7"/>
      <c r="AB182" s="7"/>
      <c r="AC182" s="7"/>
      <c r="AD182" s="39"/>
      <c r="AE182" s="43"/>
      <c r="AF182" s="7"/>
      <c r="AG182" s="11"/>
      <c r="AH182" s="7"/>
      <c r="AI182" s="7"/>
      <c r="AJ182" s="7"/>
      <c r="AK182" s="39"/>
      <c r="AL182" s="43"/>
      <c r="AM182" s="7"/>
      <c r="AN182" s="11"/>
      <c r="AO182" s="7"/>
      <c r="AP182" s="7"/>
      <c r="AQ182" s="7"/>
      <c r="AR182" s="7"/>
      <c r="AS182" s="11"/>
      <c r="AT182" s="7"/>
      <c r="AU182" s="7"/>
      <c r="AV182" s="7"/>
      <c r="AW182" s="7"/>
      <c r="AX182" s="11"/>
      <c r="AY182" s="7"/>
      <c r="AZ182" s="7"/>
      <c r="BA182" s="7"/>
      <c r="BB182" s="7"/>
      <c r="BC182" s="7"/>
      <c r="BD182" s="7"/>
      <c r="BE182" s="7"/>
      <c r="BF182" s="7"/>
      <c r="BG182" s="11" t="s">
        <v>221</v>
      </c>
      <c r="BH182" s="79" t="s">
        <v>221</v>
      </c>
      <c r="BI182" s="1"/>
      <c r="BJ182" s="1"/>
      <c r="BK182" s="1"/>
      <c r="BL182" s="1"/>
      <c r="BM182" s="1"/>
      <c r="BY182" s="26"/>
      <c r="BZ182" s="34" t="str">
        <f t="shared" si="23"/>
        <v/>
      </c>
      <c r="CA182" s="35" t="str">
        <f t="shared" si="24"/>
        <v/>
      </c>
      <c r="CB182" s="35" t="str">
        <f t="shared" si="25"/>
        <v/>
      </c>
      <c r="CC182" s="34" t="str">
        <f t="shared" si="26"/>
        <v/>
      </c>
      <c r="CD182" s="35" t="str">
        <f t="shared" si="27"/>
        <v/>
      </c>
      <c r="CE182" s="34" t="e">
        <f>IF(AND(#REF!="",#REF!="",#REF!="",#REF!=""),"",SUM(#REF!,#REF!,#REF!,#REF!,#REF!))</f>
        <v>#REF!</v>
      </c>
      <c r="CF182" s="35" t="str">
        <f t="shared" si="28"/>
        <v/>
      </c>
      <c r="CG182" s="34" t="str">
        <f t="shared" si="29"/>
        <v/>
      </c>
      <c r="CH182" s="35" t="str">
        <f t="shared" si="30"/>
        <v/>
      </c>
      <c r="CI182" s="34" t="str">
        <f t="shared" si="31"/>
        <v/>
      </c>
      <c r="CJ182" s="35" t="str">
        <f t="shared" si="32"/>
        <v/>
      </c>
      <c r="CK182" s="34" t="e">
        <f>IF(AND(#REF!="",#REF!="",#REF!="",#REF!=""),"",SUM(#REF!,#REF!,#REF!,#REF!,#REF!))</f>
        <v>#REF!</v>
      </c>
      <c r="CL182" s="35" t="str">
        <f t="shared" si="33"/>
        <v/>
      </c>
      <c r="CM182" s="32" t="e">
        <f>IF(AND(#REF!="",#REF!="",#REF!="",#REF!=""),"",SUM(#REF!,#REF!,#REF!,#REF!))</f>
        <v>#REF!</v>
      </c>
      <c r="CN182" s="32" t="str">
        <f t="shared" si="34"/>
        <v/>
      </c>
    </row>
    <row r="183" spans="1:92">
      <c r="A183" s="276">
        <v>177</v>
      </c>
      <c r="B183" s="277"/>
      <c r="C183" s="278"/>
      <c r="D183" s="279"/>
      <c r="E183" s="280"/>
      <c r="F183" s="281"/>
      <c r="G183" s="281"/>
      <c r="H183" s="282"/>
      <c r="I183" s="283"/>
      <c r="J183" s="284"/>
      <c r="K183" s="285"/>
      <c r="L183" s="11"/>
      <c r="M183" s="7"/>
      <c r="N183" s="7"/>
      <c r="O183" s="7"/>
      <c r="P183" s="39"/>
      <c r="Q183" s="43"/>
      <c r="R183" s="7"/>
      <c r="S183" s="16"/>
      <c r="T183" s="17"/>
      <c r="U183" s="17"/>
      <c r="V183" s="7"/>
      <c r="W183" s="45"/>
      <c r="X183" s="43"/>
      <c r="Y183" s="7"/>
      <c r="Z183" s="11"/>
      <c r="AA183" s="7"/>
      <c r="AB183" s="7"/>
      <c r="AC183" s="7"/>
      <c r="AD183" s="39"/>
      <c r="AE183" s="43"/>
      <c r="AF183" s="7"/>
      <c r="AG183" s="11"/>
      <c r="AH183" s="7"/>
      <c r="AI183" s="7"/>
      <c r="AJ183" s="7"/>
      <c r="AK183" s="39"/>
      <c r="AL183" s="43"/>
      <c r="AM183" s="7"/>
      <c r="AN183" s="11"/>
      <c r="AO183" s="7"/>
      <c r="AP183" s="7"/>
      <c r="AQ183" s="7"/>
      <c r="AR183" s="7"/>
      <c r="AS183" s="11"/>
      <c r="AT183" s="7"/>
      <c r="AU183" s="7"/>
      <c r="AV183" s="7"/>
      <c r="AW183" s="7"/>
      <c r="AX183" s="11"/>
      <c r="AY183" s="7"/>
      <c r="AZ183" s="7"/>
      <c r="BA183" s="7"/>
      <c r="BB183" s="7"/>
      <c r="BC183" s="7"/>
      <c r="BD183" s="7"/>
      <c r="BE183" s="7"/>
      <c r="BF183" s="7"/>
      <c r="BG183" s="11" t="s">
        <v>221</v>
      </c>
      <c r="BH183" s="79" t="s">
        <v>221</v>
      </c>
      <c r="BI183" s="1"/>
      <c r="BJ183" s="1"/>
      <c r="BK183" s="1"/>
      <c r="BL183" s="1"/>
      <c r="BM183" s="1"/>
      <c r="BY183" s="26"/>
      <c r="BZ183" s="34" t="str">
        <f t="shared" si="23"/>
        <v/>
      </c>
      <c r="CA183" s="35" t="str">
        <f t="shared" si="24"/>
        <v/>
      </c>
      <c r="CB183" s="35" t="str">
        <f t="shared" si="25"/>
        <v/>
      </c>
      <c r="CC183" s="34" t="str">
        <f t="shared" si="26"/>
        <v/>
      </c>
      <c r="CD183" s="35" t="str">
        <f t="shared" si="27"/>
        <v/>
      </c>
      <c r="CE183" s="34" t="e">
        <f>IF(AND(#REF!="",#REF!="",#REF!="",#REF!=""),"",SUM(#REF!,#REF!,#REF!,#REF!,#REF!))</f>
        <v>#REF!</v>
      </c>
      <c r="CF183" s="35" t="str">
        <f t="shared" si="28"/>
        <v/>
      </c>
      <c r="CG183" s="34" t="str">
        <f t="shared" si="29"/>
        <v/>
      </c>
      <c r="CH183" s="35" t="str">
        <f t="shared" si="30"/>
        <v/>
      </c>
      <c r="CI183" s="34" t="str">
        <f t="shared" si="31"/>
        <v/>
      </c>
      <c r="CJ183" s="35" t="str">
        <f t="shared" si="32"/>
        <v/>
      </c>
      <c r="CK183" s="34" t="e">
        <f>IF(AND(#REF!="",#REF!="",#REF!="",#REF!=""),"",SUM(#REF!,#REF!,#REF!,#REF!,#REF!))</f>
        <v>#REF!</v>
      </c>
      <c r="CL183" s="35" t="str">
        <f t="shared" si="33"/>
        <v/>
      </c>
      <c r="CM183" s="32" t="e">
        <f>IF(AND(#REF!="",#REF!="",#REF!="",#REF!=""),"",SUM(#REF!,#REF!,#REF!,#REF!))</f>
        <v>#REF!</v>
      </c>
      <c r="CN183" s="32" t="str">
        <f t="shared" si="34"/>
        <v/>
      </c>
    </row>
    <row r="184" spans="1:92">
      <c r="A184" s="276">
        <v>178</v>
      </c>
      <c r="B184" s="277"/>
      <c r="C184" s="278"/>
      <c r="D184" s="279"/>
      <c r="E184" s="280"/>
      <c r="F184" s="281"/>
      <c r="G184" s="281"/>
      <c r="H184" s="282"/>
      <c r="I184" s="283"/>
      <c r="J184" s="284"/>
      <c r="K184" s="285"/>
      <c r="L184" s="11"/>
      <c r="M184" s="7"/>
      <c r="N184" s="7"/>
      <c r="O184" s="7"/>
      <c r="P184" s="39"/>
      <c r="Q184" s="43"/>
      <c r="R184" s="7"/>
      <c r="S184" s="16"/>
      <c r="T184" s="17"/>
      <c r="U184" s="17"/>
      <c r="V184" s="7"/>
      <c r="W184" s="45"/>
      <c r="X184" s="43"/>
      <c r="Y184" s="7"/>
      <c r="Z184" s="11"/>
      <c r="AA184" s="7"/>
      <c r="AB184" s="7"/>
      <c r="AC184" s="7"/>
      <c r="AD184" s="39"/>
      <c r="AE184" s="43"/>
      <c r="AF184" s="7"/>
      <c r="AG184" s="11"/>
      <c r="AH184" s="7"/>
      <c r="AI184" s="7"/>
      <c r="AJ184" s="7"/>
      <c r="AK184" s="39"/>
      <c r="AL184" s="43"/>
      <c r="AM184" s="7"/>
      <c r="AN184" s="11"/>
      <c r="AO184" s="7"/>
      <c r="AP184" s="7"/>
      <c r="AQ184" s="7"/>
      <c r="AR184" s="7"/>
      <c r="AS184" s="11"/>
      <c r="AT184" s="7"/>
      <c r="AU184" s="7"/>
      <c r="AV184" s="7"/>
      <c r="AW184" s="7"/>
      <c r="AX184" s="11"/>
      <c r="AY184" s="7"/>
      <c r="AZ184" s="7"/>
      <c r="BA184" s="7"/>
      <c r="BB184" s="7"/>
      <c r="BC184" s="7"/>
      <c r="BD184" s="7"/>
      <c r="BE184" s="7"/>
      <c r="BF184" s="7"/>
      <c r="BG184" s="11" t="s">
        <v>221</v>
      </c>
      <c r="BH184" s="79" t="s">
        <v>221</v>
      </c>
      <c r="BI184" s="1"/>
      <c r="BJ184" s="1"/>
      <c r="BK184" s="1"/>
      <c r="BL184" s="1"/>
      <c r="BM184" s="1"/>
      <c r="BY184" s="26"/>
      <c r="BZ184" s="34" t="str">
        <f t="shared" si="23"/>
        <v/>
      </c>
      <c r="CA184" s="35" t="str">
        <f t="shared" si="24"/>
        <v/>
      </c>
      <c r="CB184" s="35" t="str">
        <f t="shared" si="25"/>
        <v/>
      </c>
      <c r="CC184" s="34" t="str">
        <f t="shared" si="26"/>
        <v/>
      </c>
      <c r="CD184" s="35" t="str">
        <f t="shared" si="27"/>
        <v/>
      </c>
      <c r="CE184" s="34" t="e">
        <f>IF(AND(#REF!="",#REF!="",#REF!="",#REF!=""),"",SUM(#REF!,#REF!,#REF!,#REF!,#REF!))</f>
        <v>#REF!</v>
      </c>
      <c r="CF184" s="35" t="str">
        <f t="shared" si="28"/>
        <v/>
      </c>
      <c r="CG184" s="34" t="str">
        <f t="shared" si="29"/>
        <v/>
      </c>
      <c r="CH184" s="35" t="str">
        <f t="shared" si="30"/>
        <v/>
      </c>
      <c r="CI184" s="34" t="str">
        <f t="shared" si="31"/>
        <v/>
      </c>
      <c r="CJ184" s="35" t="str">
        <f t="shared" si="32"/>
        <v/>
      </c>
      <c r="CK184" s="34" t="e">
        <f>IF(AND(#REF!="",#REF!="",#REF!="",#REF!=""),"",SUM(#REF!,#REF!,#REF!,#REF!,#REF!))</f>
        <v>#REF!</v>
      </c>
      <c r="CL184" s="35" t="str">
        <f t="shared" si="33"/>
        <v/>
      </c>
      <c r="CM184" s="32" t="e">
        <f>IF(AND(#REF!="",#REF!="",#REF!="",#REF!=""),"",SUM(#REF!,#REF!,#REF!,#REF!))</f>
        <v>#REF!</v>
      </c>
      <c r="CN184" s="32" t="str">
        <f t="shared" si="34"/>
        <v/>
      </c>
    </row>
    <row r="185" spans="1:92">
      <c r="A185" s="276">
        <v>179</v>
      </c>
      <c r="B185" s="277"/>
      <c r="C185" s="278"/>
      <c r="D185" s="279"/>
      <c r="E185" s="280"/>
      <c r="F185" s="281"/>
      <c r="G185" s="281"/>
      <c r="H185" s="282"/>
      <c r="I185" s="283"/>
      <c r="J185" s="284"/>
      <c r="K185" s="285"/>
      <c r="L185" s="11"/>
      <c r="M185" s="7"/>
      <c r="N185" s="7"/>
      <c r="O185" s="7"/>
      <c r="P185" s="39"/>
      <c r="Q185" s="43"/>
      <c r="R185" s="7"/>
      <c r="S185" s="16"/>
      <c r="T185" s="17"/>
      <c r="U185" s="17"/>
      <c r="V185" s="7"/>
      <c r="W185" s="45"/>
      <c r="X185" s="43"/>
      <c r="Y185" s="7"/>
      <c r="Z185" s="11"/>
      <c r="AA185" s="7"/>
      <c r="AB185" s="7"/>
      <c r="AC185" s="7"/>
      <c r="AD185" s="39"/>
      <c r="AE185" s="43"/>
      <c r="AF185" s="7"/>
      <c r="AG185" s="11"/>
      <c r="AH185" s="7"/>
      <c r="AI185" s="7"/>
      <c r="AJ185" s="7"/>
      <c r="AK185" s="39"/>
      <c r="AL185" s="43"/>
      <c r="AM185" s="7"/>
      <c r="AN185" s="11"/>
      <c r="AO185" s="7"/>
      <c r="AP185" s="7"/>
      <c r="AQ185" s="7"/>
      <c r="AR185" s="7"/>
      <c r="AS185" s="11"/>
      <c r="AT185" s="7"/>
      <c r="AU185" s="7"/>
      <c r="AV185" s="7"/>
      <c r="AW185" s="7"/>
      <c r="AX185" s="11"/>
      <c r="AY185" s="7"/>
      <c r="AZ185" s="7"/>
      <c r="BA185" s="7"/>
      <c r="BB185" s="7"/>
      <c r="BC185" s="7"/>
      <c r="BD185" s="7"/>
      <c r="BE185" s="7"/>
      <c r="BF185" s="7"/>
      <c r="BG185" s="11" t="s">
        <v>221</v>
      </c>
      <c r="BH185" s="79" t="s">
        <v>221</v>
      </c>
      <c r="BI185" s="1"/>
      <c r="BJ185" s="1"/>
      <c r="BK185" s="1"/>
      <c r="BL185" s="1"/>
      <c r="BM185" s="1"/>
      <c r="BY185" s="26"/>
      <c r="BZ185" s="34" t="str">
        <f t="shared" si="23"/>
        <v/>
      </c>
      <c r="CA185" s="35" t="str">
        <f t="shared" si="24"/>
        <v/>
      </c>
      <c r="CB185" s="35" t="str">
        <f t="shared" si="25"/>
        <v/>
      </c>
      <c r="CC185" s="34" t="str">
        <f t="shared" si="26"/>
        <v/>
      </c>
      <c r="CD185" s="35" t="str">
        <f t="shared" si="27"/>
        <v/>
      </c>
      <c r="CE185" s="34" t="e">
        <f>IF(AND(#REF!="",#REF!="",#REF!="",#REF!=""),"",SUM(#REF!,#REF!,#REF!,#REF!,#REF!))</f>
        <v>#REF!</v>
      </c>
      <c r="CF185" s="35" t="str">
        <f t="shared" si="28"/>
        <v/>
      </c>
      <c r="CG185" s="34" t="str">
        <f t="shared" si="29"/>
        <v/>
      </c>
      <c r="CH185" s="35" t="str">
        <f t="shared" si="30"/>
        <v/>
      </c>
      <c r="CI185" s="34" t="str">
        <f t="shared" si="31"/>
        <v/>
      </c>
      <c r="CJ185" s="35" t="str">
        <f t="shared" si="32"/>
        <v/>
      </c>
      <c r="CK185" s="34" t="e">
        <f>IF(AND(#REF!="",#REF!="",#REF!="",#REF!=""),"",SUM(#REF!,#REF!,#REF!,#REF!,#REF!))</f>
        <v>#REF!</v>
      </c>
      <c r="CL185" s="35" t="str">
        <f t="shared" si="33"/>
        <v/>
      </c>
      <c r="CM185" s="32" t="e">
        <f>IF(AND(#REF!="",#REF!="",#REF!="",#REF!=""),"",SUM(#REF!,#REF!,#REF!,#REF!))</f>
        <v>#REF!</v>
      </c>
      <c r="CN185" s="32" t="str">
        <f t="shared" si="34"/>
        <v/>
      </c>
    </row>
    <row r="186" spans="1:92">
      <c r="A186" s="276">
        <v>180</v>
      </c>
      <c r="B186" s="277"/>
      <c r="C186" s="278"/>
      <c r="D186" s="279"/>
      <c r="E186" s="280"/>
      <c r="F186" s="281"/>
      <c r="G186" s="281"/>
      <c r="H186" s="282"/>
      <c r="I186" s="283"/>
      <c r="J186" s="284"/>
      <c r="K186" s="285"/>
      <c r="L186" s="11"/>
      <c r="M186" s="7"/>
      <c r="N186" s="7"/>
      <c r="O186" s="7"/>
      <c r="P186" s="39"/>
      <c r="Q186" s="43"/>
      <c r="R186" s="7"/>
      <c r="S186" s="16"/>
      <c r="T186" s="17"/>
      <c r="U186" s="17"/>
      <c r="V186" s="7"/>
      <c r="W186" s="45"/>
      <c r="X186" s="43"/>
      <c r="Y186" s="7"/>
      <c r="Z186" s="11"/>
      <c r="AA186" s="7"/>
      <c r="AB186" s="7"/>
      <c r="AC186" s="7"/>
      <c r="AD186" s="39"/>
      <c r="AE186" s="43"/>
      <c r="AF186" s="7"/>
      <c r="AG186" s="11"/>
      <c r="AH186" s="7"/>
      <c r="AI186" s="7"/>
      <c r="AJ186" s="7"/>
      <c r="AK186" s="39"/>
      <c r="AL186" s="43"/>
      <c r="AM186" s="7"/>
      <c r="AN186" s="11"/>
      <c r="AO186" s="7"/>
      <c r="AP186" s="7"/>
      <c r="AQ186" s="7"/>
      <c r="AR186" s="7"/>
      <c r="AS186" s="11"/>
      <c r="AT186" s="7"/>
      <c r="AU186" s="7"/>
      <c r="AV186" s="7"/>
      <c r="AW186" s="7"/>
      <c r="AX186" s="11"/>
      <c r="AY186" s="7"/>
      <c r="AZ186" s="7"/>
      <c r="BA186" s="7"/>
      <c r="BB186" s="7"/>
      <c r="BC186" s="7"/>
      <c r="BD186" s="7"/>
      <c r="BE186" s="7"/>
      <c r="BF186" s="7"/>
      <c r="BG186" s="11" t="s">
        <v>221</v>
      </c>
      <c r="BH186" s="79" t="s">
        <v>221</v>
      </c>
      <c r="BI186" s="1"/>
      <c r="BJ186" s="1"/>
      <c r="BK186" s="1"/>
      <c r="BL186" s="1"/>
      <c r="BM186" s="1"/>
      <c r="BY186" s="26"/>
      <c r="BZ186" s="34" t="str">
        <f t="shared" si="23"/>
        <v/>
      </c>
      <c r="CA186" s="35" t="str">
        <f t="shared" si="24"/>
        <v/>
      </c>
      <c r="CB186" s="35" t="str">
        <f t="shared" si="25"/>
        <v/>
      </c>
      <c r="CC186" s="34" t="str">
        <f t="shared" si="26"/>
        <v/>
      </c>
      <c r="CD186" s="35" t="str">
        <f t="shared" si="27"/>
        <v/>
      </c>
      <c r="CE186" s="34" t="e">
        <f>IF(AND(#REF!="",#REF!="",#REF!="",#REF!=""),"",SUM(#REF!,#REF!,#REF!,#REF!,#REF!))</f>
        <v>#REF!</v>
      </c>
      <c r="CF186" s="35" t="str">
        <f t="shared" si="28"/>
        <v/>
      </c>
      <c r="CG186" s="34" t="str">
        <f t="shared" si="29"/>
        <v/>
      </c>
      <c r="CH186" s="35" t="str">
        <f t="shared" si="30"/>
        <v/>
      </c>
      <c r="CI186" s="34" t="str">
        <f t="shared" si="31"/>
        <v/>
      </c>
      <c r="CJ186" s="35" t="str">
        <f t="shared" si="32"/>
        <v/>
      </c>
      <c r="CK186" s="34" t="e">
        <f>IF(AND(#REF!="",#REF!="",#REF!="",#REF!=""),"",SUM(#REF!,#REF!,#REF!,#REF!,#REF!))</f>
        <v>#REF!</v>
      </c>
      <c r="CL186" s="35" t="str">
        <f t="shared" si="33"/>
        <v/>
      </c>
      <c r="CM186" s="32" t="e">
        <f>IF(AND(#REF!="",#REF!="",#REF!="",#REF!=""),"",SUM(#REF!,#REF!,#REF!,#REF!))</f>
        <v>#REF!</v>
      </c>
      <c r="CN186" s="32" t="str">
        <f t="shared" si="34"/>
        <v/>
      </c>
    </row>
    <row r="187" spans="1:92">
      <c r="A187" s="276">
        <v>181</v>
      </c>
      <c r="B187" s="277"/>
      <c r="C187" s="278"/>
      <c r="D187" s="279"/>
      <c r="E187" s="280"/>
      <c r="F187" s="281"/>
      <c r="G187" s="281"/>
      <c r="H187" s="282"/>
      <c r="I187" s="283"/>
      <c r="J187" s="284"/>
      <c r="K187" s="285"/>
      <c r="L187" s="11"/>
      <c r="M187" s="7"/>
      <c r="N187" s="7"/>
      <c r="O187" s="7"/>
      <c r="P187" s="39"/>
      <c r="Q187" s="43"/>
      <c r="R187" s="7"/>
      <c r="S187" s="16"/>
      <c r="T187" s="17"/>
      <c r="U187" s="17"/>
      <c r="V187" s="7"/>
      <c r="W187" s="45"/>
      <c r="X187" s="43"/>
      <c r="Y187" s="7"/>
      <c r="Z187" s="11"/>
      <c r="AA187" s="7"/>
      <c r="AB187" s="7"/>
      <c r="AC187" s="7"/>
      <c r="AD187" s="39"/>
      <c r="AE187" s="43"/>
      <c r="AF187" s="7"/>
      <c r="AG187" s="11"/>
      <c r="AH187" s="7"/>
      <c r="AI187" s="7"/>
      <c r="AJ187" s="7"/>
      <c r="AK187" s="39"/>
      <c r="AL187" s="43"/>
      <c r="AM187" s="7"/>
      <c r="AN187" s="11"/>
      <c r="AO187" s="7"/>
      <c r="AP187" s="7"/>
      <c r="AQ187" s="7"/>
      <c r="AR187" s="7"/>
      <c r="AS187" s="11"/>
      <c r="AT187" s="7"/>
      <c r="AU187" s="7"/>
      <c r="AV187" s="7"/>
      <c r="AW187" s="7"/>
      <c r="AX187" s="11"/>
      <c r="AY187" s="7"/>
      <c r="AZ187" s="7"/>
      <c r="BA187" s="7"/>
      <c r="BB187" s="7"/>
      <c r="BC187" s="7"/>
      <c r="BD187" s="7"/>
      <c r="BE187" s="7"/>
      <c r="BF187" s="7"/>
      <c r="BG187" s="11" t="s">
        <v>221</v>
      </c>
      <c r="BH187" s="79" t="s">
        <v>221</v>
      </c>
      <c r="BI187" s="1"/>
      <c r="BJ187" s="1"/>
      <c r="BK187" s="1"/>
      <c r="BL187" s="1"/>
      <c r="BM187" s="1"/>
      <c r="BY187" s="26"/>
      <c r="BZ187" s="34" t="str">
        <f t="shared" si="23"/>
        <v/>
      </c>
      <c r="CA187" s="35" t="str">
        <f t="shared" si="24"/>
        <v/>
      </c>
      <c r="CB187" s="35" t="str">
        <f t="shared" si="25"/>
        <v/>
      </c>
      <c r="CC187" s="34" t="str">
        <f t="shared" si="26"/>
        <v/>
      </c>
      <c r="CD187" s="35" t="str">
        <f t="shared" si="27"/>
        <v/>
      </c>
      <c r="CE187" s="34" t="e">
        <f>IF(AND(#REF!="",#REF!="",#REF!="",#REF!=""),"",SUM(#REF!,#REF!,#REF!,#REF!,#REF!))</f>
        <v>#REF!</v>
      </c>
      <c r="CF187" s="35" t="str">
        <f t="shared" si="28"/>
        <v/>
      </c>
      <c r="CG187" s="34" t="str">
        <f t="shared" si="29"/>
        <v/>
      </c>
      <c r="CH187" s="35" t="str">
        <f t="shared" si="30"/>
        <v/>
      </c>
      <c r="CI187" s="34" t="str">
        <f t="shared" si="31"/>
        <v/>
      </c>
      <c r="CJ187" s="35" t="str">
        <f t="shared" si="32"/>
        <v/>
      </c>
      <c r="CK187" s="34" t="e">
        <f>IF(AND(#REF!="",#REF!="",#REF!="",#REF!=""),"",SUM(#REF!,#REF!,#REF!,#REF!,#REF!))</f>
        <v>#REF!</v>
      </c>
      <c r="CL187" s="35" t="str">
        <f t="shared" si="33"/>
        <v/>
      </c>
      <c r="CM187" s="32" t="e">
        <f>IF(AND(#REF!="",#REF!="",#REF!="",#REF!=""),"",SUM(#REF!,#REF!,#REF!,#REF!))</f>
        <v>#REF!</v>
      </c>
      <c r="CN187" s="32" t="str">
        <f t="shared" si="34"/>
        <v/>
      </c>
    </row>
    <row r="188" spans="1:92">
      <c r="A188" s="276">
        <v>182</v>
      </c>
      <c r="B188" s="277"/>
      <c r="C188" s="278"/>
      <c r="D188" s="279"/>
      <c r="E188" s="280"/>
      <c r="F188" s="281"/>
      <c r="G188" s="281"/>
      <c r="H188" s="282"/>
      <c r="I188" s="283"/>
      <c r="J188" s="284"/>
      <c r="K188" s="285"/>
      <c r="L188" s="11"/>
      <c r="M188" s="7"/>
      <c r="N188" s="7"/>
      <c r="O188" s="7"/>
      <c r="P188" s="39"/>
      <c r="Q188" s="43"/>
      <c r="R188" s="7"/>
      <c r="S188" s="16"/>
      <c r="T188" s="17"/>
      <c r="U188" s="17"/>
      <c r="V188" s="7"/>
      <c r="W188" s="45"/>
      <c r="X188" s="43"/>
      <c r="Y188" s="7"/>
      <c r="Z188" s="11"/>
      <c r="AA188" s="7"/>
      <c r="AB188" s="7"/>
      <c r="AC188" s="7"/>
      <c r="AD188" s="39"/>
      <c r="AE188" s="43"/>
      <c r="AF188" s="7"/>
      <c r="AG188" s="11"/>
      <c r="AH188" s="7"/>
      <c r="AI188" s="7"/>
      <c r="AJ188" s="7"/>
      <c r="AK188" s="39"/>
      <c r="AL188" s="43"/>
      <c r="AM188" s="7"/>
      <c r="AN188" s="11"/>
      <c r="AO188" s="7"/>
      <c r="AP188" s="7"/>
      <c r="AQ188" s="7"/>
      <c r="AR188" s="7"/>
      <c r="AS188" s="11"/>
      <c r="AT188" s="7"/>
      <c r="AU188" s="7"/>
      <c r="AV188" s="7"/>
      <c r="AW188" s="7"/>
      <c r="AX188" s="11"/>
      <c r="AY188" s="7"/>
      <c r="AZ188" s="7"/>
      <c r="BA188" s="7"/>
      <c r="BB188" s="7"/>
      <c r="BC188" s="7"/>
      <c r="BD188" s="7"/>
      <c r="BE188" s="7"/>
      <c r="BF188" s="7"/>
      <c r="BG188" s="11" t="s">
        <v>221</v>
      </c>
      <c r="BH188" s="79" t="s">
        <v>221</v>
      </c>
      <c r="BI188" s="1"/>
      <c r="BJ188" s="1"/>
      <c r="BK188" s="1"/>
      <c r="BL188" s="1"/>
      <c r="BM188" s="1"/>
      <c r="BY188" s="26"/>
      <c r="BZ188" s="34" t="str">
        <f t="shared" si="23"/>
        <v/>
      </c>
      <c r="CA188" s="35" t="str">
        <f t="shared" si="24"/>
        <v/>
      </c>
      <c r="CB188" s="35" t="str">
        <f t="shared" si="25"/>
        <v/>
      </c>
      <c r="CC188" s="34" t="str">
        <f t="shared" si="26"/>
        <v/>
      </c>
      <c r="CD188" s="35" t="str">
        <f t="shared" si="27"/>
        <v/>
      </c>
      <c r="CE188" s="34" t="e">
        <f>IF(AND(#REF!="",#REF!="",#REF!="",#REF!=""),"",SUM(#REF!,#REF!,#REF!,#REF!,#REF!))</f>
        <v>#REF!</v>
      </c>
      <c r="CF188" s="35" t="str">
        <f t="shared" si="28"/>
        <v/>
      </c>
      <c r="CG188" s="34" t="str">
        <f t="shared" si="29"/>
        <v/>
      </c>
      <c r="CH188" s="35" t="str">
        <f t="shared" si="30"/>
        <v/>
      </c>
      <c r="CI188" s="34" t="str">
        <f t="shared" si="31"/>
        <v/>
      </c>
      <c r="CJ188" s="35" t="str">
        <f t="shared" si="32"/>
        <v/>
      </c>
      <c r="CK188" s="34" t="e">
        <f>IF(AND(#REF!="",#REF!="",#REF!="",#REF!=""),"",SUM(#REF!,#REF!,#REF!,#REF!,#REF!))</f>
        <v>#REF!</v>
      </c>
      <c r="CL188" s="35" t="str">
        <f t="shared" si="33"/>
        <v/>
      </c>
      <c r="CM188" s="32" t="e">
        <f>IF(AND(#REF!="",#REF!="",#REF!="",#REF!=""),"",SUM(#REF!,#REF!,#REF!,#REF!))</f>
        <v>#REF!</v>
      </c>
      <c r="CN188" s="32" t="str">
        <f t="shared" si="34"/>
        <v/>
      </c>
    </row>
    <row r="189" spans="1:92">
      <c r="A189" s="276">
        <v>183</v>
      </c>
      <c r="B189" s="277"/>
      <c r="C189" s="278"/>
      <c r="D189" s="279"/>
      <c r="E189" s="280"/>
      <c r="F189" s="281"/>
      <c r="G189" s="281"/>
      <c r="H189" s="282"/>
      <c r="I189" s="283"/>
      <c r="J189" s="284"/>
      <c r="K189" s="285"/>
      <c r="L189" s="11"/>
      <c r="M189" s="7"/>
      <c r="N189" s="7"/>
      <c r="O189" s="7"/>
      <c r="P189" s="39"/>
      <c r="Q189" s="43"/>
      <c r="R189" s="7"/>
      <c r="S189" s="16"/>
      <c r="T189" s="17"/>
      <c r="U189" s="17"/>
      <c r="V189" s="7"/>
      <c r="W189" s="45"/>
      <c r="X189" s="43"/>
      <c r="Y189" s="7"/>
      <c r="Z189" s="11"/>
      <c r="AA189" s="7"/>
      <c r="AB189" s="7"/>
      <c r="AC189" s="7"/>
      <c r="AD189" s="39"/>
      <c r="AE189" s="43"/>
      <c r="AF189" s="7"/>
      <c r="AG189" s="11"/>
      <c r="AH189" s="7"/>
      <c r="AI189" s="7"/>
      <c r="AJ189" s="7"/>
      <c r="AK189" s="39"/>
      <c r="AL189" s="43"/>
      <c r="AM189" s="7"/>
      <c r="AN189" s="11"/>
      <c r="AO189" s="7"/>
      <c r="AP189" s="7"/>
      <c r="AQ189" s="7"/>
      <c r="AR189" s="7"/>
      <c r="AS189" s="11"/>
      <c r="AT189" s="7"/>
      <c r="AU189" s="7"/>
      <c r="AV189" s="7"/>
      <c r="AW189" s="7"/>
      <c r="AX189" s="11"/>
      <c r="AY189" s="7"/>
      <c r="AZ189" s="7"/>
      <c r="BA189" s="7"/>
      <c r="BB189" s="7"/>
      <c r="BC189" s="7"/>
      <c r="BD189" s="7"/>
      <c r="BE189" s="7"/>
      <c r="BF189" s="7"/>
      <c r="BG189" s="11" t="s">
        <v>221</v>
      </c>
      <c r="BH189" s="79" t="s">
        <v>221</v>
      </c>
      <c r="BI189" s="1"/>
      <c r="BJ189" s="1"/>
      <c r="BK189" s="1"/>
      <c r="BL189" s="1"/>
      <c r="BM189" s="1"/>
      <c r="BY189" s="26"/>
      <c r="BZ189" s="34" t="str">
        <f t="shared" si="23"/>
        <v/>
      </c>
      <c r="CA189" s="35" t="str">
        <f t="shared" si="24"/>
        <v/>
      </c>
      <c r="CB189" s="35" t="str">
        <f t="shared" si="25"/>
        <v/>
      </c>
      <c r="CC189" s="34" t="str">
        <f t="shared" si="26"/>
        <v/>
      </c>
      <c r="CD189" s="35" t="str">
        <f t="shared" si="27"/>
        <v/>
      </c>
      <c r="CE189" s="34" t="e">
        <f>IF(AND(#REF!="",#REF!="",#REF!="",#REF!=""),"",SUM(#REF!,#REF!,#REF!,#REF!,#REF!))</f>
        <v>#REF!</v>
      </c>
      <c r="CF189" s="35" t="str">
        <f t="shared" si="28"/>
        <v/>
      </c>
      <c r="CG189" s="34" t="str">
        <f t="shared" si="29"/>
        <v/>
      </c>
      <c r="CH189" s="35" t="str">
        <f t="shared" si="30"/>
        <v/>
      </c>
      <c r="CI189" s="34" t="str">
        <f t="shared" si="31"/>
        <v/>
      </c>
      <c r="CJ189" s="35" t="str">
        <f t="shared" si="32"/>
        <v/>
      </c>
      <c r="CK189" s="34" t="e">
        <f>IF(AND(#REF!="",#REF!="",#REF!="",#REF!=""),"",SUM(#REF!,#REF!,#REF!,#REF!,#REF!))</f>
        <v>#REF!</v>
      </c>
      <c r="CL189" s="35" t="str">
        <f t="shared" si="33"/>
        <v/>
      </c>
      <c r="CM189" s="32" t="e">
        <f>IF(AND(#REF!="",#REF!="",#REF!="",#REF!=""),"",SUM(#REF!,#REF!,#REF!,#REF!))</f>
        <v>#REF!</v>
      </c>
      <c r="CN189" s="32" t="str">
        <f t="shared" si="34"/>
        <v/>
      </c>
    </row>
    <row r="190" spans="1:92">
      <c r="A190" s="276">
        <v>184</v>
      </c>
      <c r="B190" s="277"/>
      <c r="C190" s="278"/>
      <c r="D190" s="279"/>
      <c r="E190" s="280"/>
      <c r="F190" s="281"/>
      <c r="G190" s="281"/>
      <c r="H190" s="282"/>
      <c r="I190" s="283"/>
      <c r="J190" s="284"/>
      <c r="K190" s="285"/>
      <c r="L190" s="11"/>
      <c r="M190" s="7"/>
      <c r="N190" s="7"/>
      <c r="O190" s="7"/>
      <c r="P190" s="39"/>
      <c r="Q190" s="43"/>
      <c r="R190" s="7"/>
      <c r="S190" s="16"/>
      <c r="T190" s="17"/>
      <c r="U190" s="17"/>
      <c r="V190" s="7"/>
      <c r="W190" s="45"/>
      <c r="X190" s="43"/>
      <c r="Y190" s="7"/>
      <c r="Z190" s="11"/>
      <c r="AA190" s="7"/>
      <c r="AB190" s="7"/>
      <c r="AC190" s="7"/>
      <c r="AD190" s="39"/>
      <c r="AE190" s="43"/>
      <c r="AF190" s="7"/>
      <c r="AG190" s="11"/>
      <c r="AH190" s="7"/>
      <c r="AI190" s="7"/>
      <c r="AJ190" s="7"/>
      <c r="AK190" s="39"/>
      <c r="AL190" s="43"/>
      <c r="AM190" s="7"/>
      <c r="AN190" s="11"/>
      <c r="AO190" s="7"/>
      <c r="AP190" s="7"/>
      <c r="AQ190" s="7"/>
      <c r="AR190" s="7"/>
      <c r="AS190" s="11"/>
      <c r="AT190" s="7"/>
      <c r="AU190" s="7"/>
      <c r="AV190" s="7"/>
      <c r="AW190" s="7"/>
      <c r="AX190" s="11"/>
      <c r="AY190" s="7"/>
      <c r="AZ190" s="7"/>
      <c r="BA190" s="7"/>
      <c r="BB190" s="7"/>
      <c r="BC190" s="7"/>
      <c r="BD190" s="7"/>
      <c r="BE190" s="7"/>
      <c r="BF190" s="7"/>
      <c r="BG190" s="11" t="s">
        <v>221</v>
      </c>
      <c r="BH190" s="79" t="s">
        <v>221</v>
      </c>
      <c r="BI190" s="1"/>
      <c r="BJ190" s="1"/>
      <c r="BK190" s="1"/>
      <c r="BL190" s="1"/>
      <c r="BM190" s="1"/>
      <c r="BY190" s="26"/>
      <c r="BZ190" s="34" t="str">
        <f t="shared" si="23"/>
        <v/>
      </c>
      <c r="CA190" s="35" t="str">
        <f t="shared" si="24"/>
        <v/>
      </c>
      <c r="CB190" s="35" t="str">
        <f t="shared" si="25"/>
        <v/>
      </c>
      <c r="CC190" s="34" t="str">
        <f t="shared" si="26"/>
        <v/>
      </c>
      <c r="CD190" s="35" t="str">
        <f t="shared" si="27"/>
        <v/>
      </c>
      <c r="CE190" s="34" t="e">
        <f>IF(AND(#REF!="",#REF!="",#REF!="",#REF!=""),"",SUM(#REF!,#REF!,#REF!,#REF!,#REF!))</f>
        <v>#REF!</v>
      </c>
      <c r="CF190" s="35" t="str">
        <f t="shared" si="28"/>
        <v/>
      </c>
      <c r="CG190" s="34" t="str">
        <f t="shared" si="29"/>
        <v/>
      </c>
      <c r="CH190" s="35" t="str">
        <f t="shared" si="30"/>
        <v/>
      </c>
      <c r="CI190" s="34" t="str">
        <f t="shared" si="31"/>
        <v/>
      </c>
      <c r="CJ190" s="35" t="str">
        <f t="shared" si="32"/>
        <v/>
      </c>
      <c r="CK190" s="34" t="e">
        <f>IF(AND(#REF!="",#REF!="",#REF!="",#REF!=""),"",SUM(#REF!,#REF!,#REF!,#REF!,#REF!))</f>
        <v>#REF!</v>
      </c>
      <c r="CL190" s="35" t="str">
        <f t="shared" si="33"/>
        <v/>
      </c>
      <c r="CM190" s="32" t="e">
        <f>IF(AND(#REF!="",#REF!="",#REF!="",#REF!=""),"",SUM(#REF!,#REF!,#REF!,#REF!))</f>
        <v>#REF!</v>
      </c>
      <c r="CN190" s="32" t="str">
        <f t="shared" si="34"/>
        <v/>
      </c>
    </row>
    <row r="191" spans="1:92">
      <c r="A191" s="276">
        <v>185</v>
      </c>
      <c r="B191" s="277"/>
      <c r="C191" s="278"/>
      <c r="D191" s="279"/>
      <c r="E191" s="280"/>
      <c r="F191" s="281"/>
      <c r="G191" s="281"/>
      <c r="H191" s="282"/>
      <c r="I191" s="283"/>
      <c r="J191" s="284"/>
      <c r="K191" s="285"/>
      <c r="L191" s="11"/>
      <c r="M191" s="7"/>
      <c r="N191" s="7"/>
      <c r="O191" s="7"/>
      <c r="P191" s="39"/>
      <c r="Q191" s="43"/>
      <c r="R191" s="7"/>
      <c r="S191" s="16"/>
      <c r="T191" s="17"/>
      <c r="U191" s="17"/>
      <c r="V191" s="7"/>
      <c r="W191" s="45"/>
      <c r="X191" s="43"/>
      <c r="Y191" s="7"/>
      <c r="Z191" s="11"/>
      <c r="AA191" s="7"/>
      <c r="AB191" s="7"/>
      <c r="AC191" s="7"/>
      <c r="AD191" s="39"/>
      <c r="AE191" s="43"/>
      <c r="AF191" s="7"/>
      <c r="AG191" s="11"/>
      <c r="AH191" s="7"/>
      <c r="AI191" s="7"/>
      <c r="AJ191" s="7"/>
      <c r="AK191" s="39"/>
      <c r="AL191" s="43"/>
      <c r="AM191" s="7"/>
      <c r="AN191" s="11"/>
      <c r="AO191" s="7"/>
      <c r="AP191" s="7"/>
      <c r="AQ191" s="7"/>
      <c r="AR191" s="7"/>
      <c r="AS191" s="11"/>
      <c r="AT191" s="7"/>
      <c r="AU191" s="7"/>
      <c r="AV191" s="7"/>
      <c r="AW191" s="7"/>
      <c r="AX191" s="11"/>
      <c r="AY191" s="7"/>
      <c r="AZ191" s="7"/>
      <c r="BA191" s="7"/>
      <c r="BB191" s="7"/>
      <c r="BC191" s="7"/>
      <c r="BD191" s="7"/>
      <c r="BE191" s="7"/>
      <c r="BF191" s="7"/>
      <c r="BG191" s="11" t="s">
        <v>221</v>
      </c>
      <c r="BH191" s="79" t="s">
        <v>221</v>
      </c>
      <c r="BI191" s="1"/>
      <c r="BJ191" s="1"/>
      <c r="BK191" s="1"/>
      <c r="BL191" s="1"/>
      <c r="BM191" s="1"/>
      <c r="BY191" s="26"/>
      <c r="BZ191" s="34" t="str">
        <f t="shared" si="23"/>
        <v/>
      </c>
      <c r="CA191" s="35" t="str">
        <f t="shared" si="24"/>
        <v/>
      </c>
      <c r="CB191" s="35" t="str">
        <f t="shared" si="25"/>
        <v/>
      </c>
      <c r="CC191" s="34" t="str">
        <f t="shared" si="26"/>
        <v/>
      </c>
      <c r="CD191" s="35" t="str">
        <f t="shared" si="27"/>
        <v/>
      </c>
      <c r="CE191" s="34" t="e">
        <f>IF(AND(#REF!="",#REF!="",#REF!="",#REF!=""),"",SUM(#REF!,#REF!,#REF!,#REF!,#REF!))</f>
        <v>#REF!</v>
      </c>
      <c r="CF191" s="35" t="str">
        <f t="shared" si="28"/>
        <v/>
      </c>
      <c r="CG191" s="34" t="str">
        <f t="shared" si="29"/>
        <v/>
      </c>
      <c r="CH191" s="35" t="str">
        <f t="shared" si="30"/>
        <v/>
      </c>
      <c r="CI191" s="34" t="str">
        <f t="shared" si="31"/>
        <v/>
      </c>
      <c r="CJ191" s="35" t="str">
        <f t="shared" si="32"/>
        <v/>
      </c>
      <c r="CK191" s="34" t="e">
        <f>IF(AND(#REF!="",#REF!="",#REF!="",#REF!=""),"",SUM(#REF!,#REF!,#REF!,#REF!,#REF!))</f>
        <v>#REF!</v>
      </c>
      <c r="CL191" s="35" t="str">
        <f t="shared" si="33"/>
        <v/>
      </c>
      <c r="CM191" s="32" t="e">
        <f>IF(AND(#REF!="",#REF!="",#REF!="",#REF!=""),"",SUM(#REF!,#REF!,#REF!,#REF!))</f>
        <v>#REF!</v>
      </c>
      <c r="CN191" s="32" t="str">
        <f t="shared" si="34"/>
        <v/>
      </c>
    </row>
    <row r="192" spans="1:92">
      <c r="A192" s="276">
        <v>186</v>
      </c>
      <c r="B192" s="277"/>
      <c r="C192" s="278"/>
      <c r="D192" s="279"/>
      <c r="E192" s="280"/>
      <c r="F192" s="281"/>
      <c r="G192" s="281"/>
      <c r="H192" s="282"/>
      <c r="I192" s="283"/>
      <c r="J192" s="284"/>
      <c r="K192" s="285"/>
      <c r="L192" s="11"/>
      <c r="M192" s="7"/>
      <c r="N192" s="7"/>
      <c r="O192" s="7"/>
      <c r="P192" s="39"/>
      <c r="Q192" s="43"/>
      <c r="R192" s="7"/>
      <c r="S192" s="16"/>
      <c r="T192" s="17"/>
      <c r="U192" s="17"/>
      <c r="V192" s="7"/>
      <c r="W192" s="45"/>
      <c r="X192" s="43"/>
      <c r="Y192" s="7"/>
      <c r="Z192" s="11"/>
      <c r="AA192" s="7"/>
      <c r="AB192" s="7"/>
      <c r="AC192" s="7"/>
      <c r="AD192" s="39"/>
      <c r="AE192" s="43"/>
      <c r="AF192" s="7"/>
      <c r="AG192" s="11"/>
      <c r="AH192" s="7"/>
      <c r="AI192" s="7"/>
      <c r="AJ192" s="7"/>
      <c r="AK192" s="39"/>
      <c r="AL192" s="43"/>
      <c r="AM192" s="7"/>
      <c r="AN192" s="11"/>
      <c r="AO192" s="7"/>
      <c r="AP192" s="7"/>
      <c r="AQ192" s="7"/>
      <c r="AR192" s="7"/>
      <c r="AS192" s="11"/>
      <c r="AT192" s="7"/>
      <c r="AU192" s="7"/>
      <c r="AV192" s="7"/>
      <c r="AW192" s="7"/>
      <c r="AX192" s="11"/>
      <c r="AY192" s="7"/>
      <c r="AZ192" s="7"/>
      <c r="BA192" s="7"/>
      <c r="BB192" s="7"/>
      <c r="BC192" s="7"/>
      <c r="BD192" s="7"/>
      <c r="BE192" s="7"/>
      <c r="BF192" s="7"/>
      <c r="BG192" s="11" t="s">
        <v>221</v>
      </c>
      <c r="BH192" s="79" t="s">
        <v>221</v>
      </c>
      <c r="BI192" s="1"/>
      <c r="BJ192" s="1"/>
      <c r="BK192" s="1"/>
      <c r="BL192" s="1"/>
      <c r="BM192" s="1"/>
      <c r="BY192" s="26"/>
      <c r="BZ192" s="34" t="str">
        <f t="shared" si="23"/>
        <v/>
      </c>
      <c r="CA192" s="35" t="str">
        <f t="shared" si="24"/>
        <v/>
      </c>
      <c r="CB192" s="35" t="str">
        <f t="shared" si="25"/>
        <v/>
      </c>
      <c r="CC192" s="34" t="str">
        <f t="shared" si="26"/>
        <v/>
      </c>
      <c r="CD192" s="35" t="str">
        <f t="shared" si="27"/>
        <v/>
      </c>
      <c r="CE192" s="34" t="e">
        <f>IF(AND(#REF!="",#REF!="",#REF!="",#REF!=""),"",SUM(#REF!,#REF!,#REF!,#REF!,#REF!))</f>
        <v>#REF!</v>
      </c>
      <c r="CF192" s="35" t="str">
        <f t="shared" si="28"/>
        <v/>
      </c>
      <c r="CG192" s="34" t="str">
        <f t="shared" si="29"/>
        <v/>
      </c>
      <c r="CH192" s="35" t="str">
        <f t="shared" si="30"/>
        <v/>
      </c>
      <c r="CI192" s="34" t="str">
        <f t="shared" si="31"/>
        <v/>
      </c>
      <c r="CJ192" s="35" t="str">
        <f t="shared" si="32"/>
        <v/>
      </c>
      <c r="CK192" s="34" t="e">
        <f>IF(AND(#REF!="",#REF!="",#REF!="",#REF!=""),"",SUM(#REF!,#REF!,#REF!,#REF!,#REF!))</f>
        <v>#REF!</v>
      </c>
      <c r="CL192" s="35" t="str">
        <f t="shared" si="33"/>
        <v/>
      </c>
      <c r="CM192" s="32" t="e">
        <f>IF(AND(#REF!="",#REF!="",#REF!="",#REF!=""),"",SUM(#REF!,#REF!,#REF!,#REF!))</f>
        <v>#REF!</v>
      </c>
      <c r="CN192" s="32" t="str">
        <f t="shared" si="34"/>
        <v/>
      </c>
    </row>
    <row r="193" spans="1:92">
      <c r="A193" s="276">
        <v>187</v>
      </c>
      <c r="B193" s="277"/>
      <c r="C193" s="278"/>
      <c r="D193" s="279"/>
      <c r="E193" s="280"/>
      <c r="F193" s="281"/>
      <c r="G193" s="281"/>
      <c r="H193" s="282"/>
      <c r="I193" s="283"/>
      <c r="J193" s="284"/>
      <c r="K193" s="285"/>
      <c r="L193" s="11"/>
      <c r="M193" s="7"/>
      <c r="N193" s="7"/>
      <c r="O193" s="7"/>
      <c r="P193" s="39"/>
      <c r="Q193" s="43"/>
      <c r="R193" s="7"/>
      <c r="S193" s="16"/>
      <c r="T193" s="17"/>
      <c r="U193" s="17"/>
      <c r="V193" s="7"/>
      <c r="W193" s="45"/>
      <c r="X193" s="43"/>
      <c r="Y193" s="7"/>
      <c r="Z193" s="11"/>
      <c r="AA193" s="7"/>
      <c r="AB193" s="7"/>
      <c r="AC193" s="7"/>
      <c r="AD193" s="39"/>
      <c r="AE193" s="43"/>
      <c r="AF193" s="7"/>
      <c r="AG193" s="11"/>
      <c r="AH193" s="7"/>
      <c r="AI193" s="7"/>
      <c r="AJ193" s="7"/>
      <c r="AK193" s="39"/>
      <c r="AL193" s="43"/>
      <c r="AM193" s="7"/>
      <c r="AN193" s="11"/>
      <c r="AO193" s="7"/>
      <c r="AP193" s="7"/>
      <c r="AQ193" s="7"/>
      <c r="AR193" s="7"/>
      <c r="AS193" s="11"/>
      <c r="AT193" s="7"/>
      <c r="AU193" s="7"/>
      <c r="AV193" s="7"/>
      <c r="AW193" s="7"/>
      <c r="AX193" s="11"/>
      <c r="AY193" s="7"/>
      <c r="AZ193" s="7"/>
      <c r="BA193" s="7"/>
      <c r="BB193" s="7"/>
      <c r="BC193" s="7"/>
      <c r="BD193" s="7"/>
      <c r="BE193" s="7"/>
      <c r="BF193" s="7"/>
      <c r="BG193" s="11" t="s">
        <v>221</v>
      </c>
      <c r="BH193" s="79" t="s">
        <v>221</v>
      </c>
      <c r="BI193" s="1"/>
      <c r="BJ193" s="1"/>
      <c r="BK193" s="1"/>
      <c r="BL193" s="1"/>
      <c r="BM193" s="1"/>
      <c r="BY193" s="26"/>
      <c r="BZ193" s="34" t="str">
        <f t="shared" si="23"/>
        <v/>
      </c>
      <c r="CA193" s="35" t="str">
        <f t="shared" si="24"/>
        <v/>
      </c>
      <c r="CB193" s="35" t="str">
        <f t="shared" si="25"/>
        <v/>
      </c>
      <c r="CC193" s="34" t="str">
        <f t="shared" si="26"/>
        <v/>
      </c>
      <c r="CD193" s="35" t="str">
        <f t="shared" si="27"/>
        <v/>
      </c>
      <c r="CE193" s="34" t="e">
        <f>IF(AND(#REF!="",#REF!="",#REF!="",#REF!=""),"",SUM(#REF!,#REF!,#REF!,#REF!,#REF!))</f>
        <v>#REF!</v>
      </c>
      <c r="CF193" s="35" t="str">
        <f t="shared" si="28"/>
        <v/>
      </c>
      <c r="CG193" s="34" t="str">
        <f t="shared" si="29"/>
        <v/>
      </c>
      <c r="CH193" s="35" t="str">
        <f t="shared" si="30"/>
        <v/>
      </c>
      <c r="CI193" s="34" t="str">
        <f t="shared" si="31"/>
        <v/>
      </c>
      <c r="CJ193" s="35" t="str">
        <f t="shared" si="32"/>
        <v/>
      </c>
      <c r="CK193" s="34" t="e">
        <f>IF(AND(#REF!="",#REF!="",#REF!="",#REF!=""),"",SUM(#REF!,#REF!,#REF!,#REF!,#REF!))</f>
        <v>#REF!</v>
      </c>
      <c r="CL193" s="35" t="str">
        <f t="shared" si="33"/>
        <v/>
      </c>
      <c r="CM193" s="32" t="e">
        <f>IF(AND(#REF!="",#REF!="",#REF!="",#REF!=""),"",SUM(#REF!,#REF!,#REF!,#REF!))</f>
        <v>#REF!</v>
      </c>
      <c r="CN193" s="32" t="str">
        <f t="shared" si="34"/>
        <v/>
      </c>
    </row>
    <row r="194" spans="1:92">
      <c r="A194" s="276">
        <v>188</v>
      </c>
      <c r="B194" s="277"/>
      <c r="C194" s="278"/>
      <c r="D194" s="279"/>
      <c r="E194" s="280"/>
      <c r="F194" s="281"/>
      <c r="G194" s="281"/>
      <c r="H194" s="282"/>
      <c r="I194" s="283"/>
      <c r="J194" s="284"/>
      <c r="K194" s="285"/>
      <c r="L194" s="11"/>
      <c r="M194" s="7"/>
      <c r="N194" s="7"/>
      <c r="O194" s="7"/>
      <c r="P194" s="39"/>
      <c r="Q194" s="43"/>
      <c r="R194" s="7"/>
      <c r="S194" s="16"/>
      <c r="T194" s="17"/>
      <c r="U194" s="17"/>
      <c r="V194" s="7"/>
      <c r="W194" s="45"/>
      <c r="X194" s="43"/>
      <c r="Y194" s="7"/>
      <c r="Z194" s="11"/>
      <c r="AA194" s="7"/>
      <c r="AB194" s="7"/>
      <c r="AC194" s="7"/>
      <c r="AD194" s="39"/>
      <c r="AE194" s="43"/>
      <c r="AF194" s="7"/>
      <c r="AG194" s="11"/>
      <c r="AH194" s="7"/>
      <c r="AI194" s="7"/>
      <c r="AJ194" s="7"/>
      <c r="AK194" s="39"/>
      <c r="AL194" s="43"/>
      <c r="AM194" s="7"/>
      <c r="AN194" s="11"/>
      <c r="AO194" s="7"/>
      <c r="AP194" s="7"/>
      <c r="AQ194" s="7"/>
      <c r="AR194" s="7"/>
      <c r="AS194" s="11"/>
      <c r="AT194" s="7"/>
      <c r="AU194" s="7"/>
      <c r="AV194" s="7"/>
      <c r="AW194" s="7"/>
      <c r="AX194" s="11"/>
      <c r="AY194" s="7"/>
      <c r="AZ194" s="7"/>
      <c r="BA194" s="7"/>
      <c r="BB194" s="7"/>
      <c r="BC194" s="7"/>
      <c r="BD194" s="7"/>
      <c r="BE194" s="7"/>
      <c r="BF194" s="7"/>
      <c r="BG194" s="11" t="s">
        <v>221</v>
      </c>
      <c r="BH194" s="79" t="s">
        <v>221</v>
      </c>
      <c r="BI194" s="1"/>
      <c r="BJ194" s="1"/>
      <c r="BK194" s="1"/>
      <c r="BL194" s="1"/>
      <c r="BM194" s="1"/>
      <c r="BY194" s="26"/>
      <c r="BZ194" s="34" t="str">
        <f t="shared" si="23"/>
        <v/>
      </c>
      <c r="CA194" s="35" t="str">
        <f t="shared" si="24"/>
        <v/>
      </c>
      <c r="CB194" s="35" t="str">
        <f t="shared" si="25"/>
        <v/>
      </c>
      <c r="CC194" s="34" t="str">
        <f t="shared" si="26"/>
        <v/>
      </c>
      <c r="CD194" s="35" t="str">
        <f t="shared" si="27"/>
        <v/>
      </c>
      <c r="CE194" s="34" t="e">
        <f>IF(AND(#REF!="",#REF!="",#REF!="",#REF!=""),"",SUM(#REF!,#REF!,#REF!,#REF!,#REF!))</f>
        <v>#REF!</v>
      </c>
      <c r="CF194" s="35" t="str">
        <f t="shared" si="28"/>
        <v/>
      </c>
      <c r="CG194" s="34" t="str">
        <f t="shared" si="29"/>
        <v/>
      </c>
      <c r="CH194" s="35" t="str">
        <f t="shared" si="30"/>
        <v/>
      </c>
      <c r="CI194" s="34" t="str">
        <f t="shared" si="31"/>
        <v/>
      </c>
      <c r="CJ194" s="35" t="str">
        <f t="shared" si="32"/>
        <v/>
      </c>
      <c r="CK194" s="34" t="e">
        <f>IF(AND(#REF!="",#REF!="",#REF!="",#REF!=""),"",SUM(#REF!,#REF!,#REF!,#REF!,#REF!))</f>
        <v>#REF!</v>
      </c>
      <c r="CL194" s="35" t="str">
        <f t="shared" si="33"/>
        <v/>
      </c>
      <c r="CM194" s="32" t="e">
        <f>IF(AND(#REF!="",#REF!="",#REF!="",#REF!=""),"",SUM(#REF!,#REF!,#REF!,#REF!))</f>
        <v>#REF!</v>
      </c>
      <c r="CN194" s="32" t="str">
        <f t="shared" si="34"/>
        <v/>
      </c>
    </row>
    <row r="195" spans="1:92">
      <c r="A195" s="276">
        <v>189</v>
      </c>
      <c r="B195" s="277"/>
      <c r="C195" s="278"/>
      <c r="D195" s="279"/>
      <c r="E195" s="280"/>
      <c r="F195" s="281"/>
      <c r="G195" s="281"/>
      <c r="H195" s="282"/>
      <c r="I195" s="283"/>
      <c r="J195" s="284"/>
      <c r="K195" s="285"/>
      <c r="L195" s="11"/>
      <c r="M195" s="7"/>
      <c r="N195" s="7"/>
      <c r="O195" s="7"/>
      <c r="P195" s="39"/>
      <c r="Q195" s="43"/>
      <c r="R195" s="7"/>
      <c r="S195" s="16"/>
      <c r="T195" s="17"/>
      <c r="U195" s="17"/>
      <c r="V195" s="7"/>
      <c r="W195" s="45"/>
      <c r="X195" s="43"/>
      <c r="Y195" s="7"/>
      <c r="Z195" s="11"/>
      <c r="AA195" s="7"/>
      <c r="AB195" s="7"/>
      <c r="AC195" s="7"/>
      <c r="AD195" s="39"/>
      <c r="AE195" s="43"/>
      <c r="AF195" s="7"/>
      <c r="AG195" s="11"/>
      <c r="AH195" s="7"/>
      <c r="AI195" s="7"/>
      <c r="AJ195" s="7"/>
      <c r="AK195" s="39"/>
      <c r="AL195" s="43"/>
      <c r="AM195" s="7"/>
      <c r="AN195" s="11"/>
      <c r="AO195" s="7"/>
      <c r="AP195" s="7"/>
      <c r="AQ195" s="7"/>
      <c r="AR195" s="7"/>
      <c r="AS195" s="11"/>
      <c r="AT195" s="7"/>
      <c r="AU195" s="7"/>
      <c r="AV195" s="7"/>
      <c r="AW195" s="7"/>
      <c r="AX195" s="11"/>
      <c r="AY195" s="7"/>
      <c r="AZ195" s="7"/>
      <c r="BA195" s="7"/>
      <c r="BB195" s="7"/>
      <c r="BC195" s="7"/>
      <c r="BD195" s="7"/>
      <c r="BE195" s="7"/>
      <c r="BF195" s="7"/>
      <c r="BG195" s="11" t="s">
        <v>221</v>
      </c>
      <c r="BH195" s="79" t="s">
        <v>221</v>
      </c>
      <c r="BI195" s="1"/>
      <c r="BJ195" s="1"/>
      <c r="BK195" s="1"/>
      <c r="BL195" s="1"/>
      <c r="BM195" s="1"/>
      <c r="BY195" s="26"/>
      <c r="BZ195" s="34" t="str">
        <f t="shared" si="23"/>
        <v/>
      </c>
      <c r="CA195" s="35" t="str">
        <f t="shared" si="24"/>
        <v/>
      </c>
      <c r="CB195" s="35" t="str">
        <f t="shared" si="25"/>
        <v/>
      </c>
      <c r="CC195" s="34" t="str">
        <f t="shared" si="26"/>
        <v/>
      </c>
      <c r="CD195" s="35" t="str">
        <f t="shared" si="27"/>
        <v/>
      </c>
      <c r="CE195" s="34" t="e">
        <f>IF(AND(#REF!="",#REF!="",#REF!="",#REF!=""),"",SUM(#REF!,#REF!,#REF!,#REF!,#REF!))</f>
        <v>#REF!</v>
      </c>
      <c r="CF195" s="35" t="str">
        <f t="shared" si="28"/>
        <v/>
      </c>
      <c r="CG195" s="34" t="str">
        <f t="shared" si="29"/>
        <v/>
      </c>
      <c r="CH195" s="35" t="str">
        <f t="shared" si="30"/>
        <v/>
      </c>
      <c r="CI195" s="34" t="str">
        <f t="shared" si="31"/>
        <v/>
      </c>
      <c r="CJ195" s="35" t="str">
        <f t="shared" si="32"/>
        <v/>
      </c>
      <c r="CK195" s="34" t="e">
        <f>IF(AND(#REF!="",#REF!="",#REF!="",#REF!=""),"",SUM(#REF!,#REF!,#REF!,#REF!,#REF!))</f>
        <v>#REF!</v>
      </c>
      <c r="CL195" s="35" t="str">
        <f t="shared" si="33"/>
        <v/>
      </c>
      <c r="CM195" s="32" t="e">
        <f>IF(AND(#REF!="",#REF!="",#REF!="",#REF!=""),"",SUM(#REF!,#REF!,#REF!,#REF!))</f>
        <v>#REF!</v>
      </c>
      <c r="CN195" s="32" t="str">
        <f t="shared" si="34"/>
        <v/>
      </c>
    </row>
    <row r="196" spans="1:92">
      <c r="A196" s="276">
        <v>190</v>
      </c>
      <c r="B196" s="277"/>
      <c r="C196" s="278"/>
      <c r="D196" s="279"/>
      <c r="E196" s="280"/>
      <c r="F196" s="281"/>
      <c r="G196" s="281"/>
      <c r="H196" s="282"/>
      <c r="I196" s="283"/>
      <c r="J196" s="284"/>
      <c r="K196" s="285"/>
      <c r="L196" s="11"/>
      <c r="M196" s="7"/>
      <c r="N196" s="7"/>
      <c r="O196" s="7"/>
      <c r="P196" s="39"/>
      <c r="Q196" s="43"/>
      <c r="R196" s="7"/>
      <c r="S196" s="16"/>
      <c r="T196" s="17"/>
      <c r="U196" s="17"/>
      <c r="V196" s="7"/>
      <c r="W196" s="45"/>
      <c r="X196" s="43"/>
      <c r="Y196" s="7"/>
      <c r="Z196" s="11"/>
      <c r="AA196" s="7"/>
      <c r="AB196" s="7"/>
      <c r="AC196" s="7"/>
      <c r="AD196" s="39"/>
      <c r="AE196" s="43"/>
      <c r="AF196" s="7"/>
      <c r="AG196" s="11"/>
      <c r="AH196" s="7"/>
      <c r="AI196" s="7"/>
      <c r="AJ196" s="7"/>
      <c r="AK196" s="39"/>
      <c r="AL196" s="43"/>
      <c r="AM196" s="7"/>
      <c r="AN196" s="11"/>
      <c r="AO196" s="7"/>
      <c r="AP196" s="7"/>
      <c r="AQ196" s="7"/>
      <c r="AR196" s="7"/>
      <c r="AS196" s="11"/>
      <c r="AT196" s="7"/>
      <c r="AU196" s="7"/>
      <c r="AV196" s="7"/>
      <c r="AW196" s="7"/>
      <c r="AX196" s="11"/>
      <c r="AY196" s="7"/>
      <c r="AZ196" s="7"/>
      <c r="BA196" s="7"/>
      <c r="BB196" s="7"/>
      <c r="BC196" s="7"/>
      <c r="BD196" s="7"/>
      <c r="BE196" s="7"/>
      <c r="BF196" s="7"/>
      <c r="BG196" s="11" t="s">
        <v>221</v>
      </c>
      <c r="BH196" s="79" t="s">
        <v>221</v>
      </c>
      <c r="BI196" s="1"/>
      <c r="BJ196" s="1"/>
      <c r="BK196" s="1"/>
      <c r="BL196" s="1"/>
      <c r="BM196" s="1"/>
      <c r="BY196" s="26"/>
      <c r="BZ196" s="34" t="str">
        <f t="shared" si="23"/>
        <v/>
      </c>
      <c r="CA196" s="35" t="str">
        <f t="shared" si="24"/>
        <v/>
      </c>
      <c r="CB196" s="35" t="str">
        <f t="shared" si="25"/>
        <v/>
      </c>
      <c r="CC196" s="34" t="str">
        <f t="shared" si="26"/>
        <v/>
      </c>
      <c r="CD196" s="35" t="str">
        <f t="shared" si="27"/>
        <v/>
      </c>
      <c r="CE196" s="34" t="e">
        <f>IF(AND(#REF!="",#REF!="",#REF!="",#REF!=""),"",SUM(#REF!,#REF!,#REF!,#REF!,#REF!))</f>
        <v>#REF!</v>
      </c>
      <c r="CF196" s="35" t="str">
        <f t="shared" si="28"/>
        <v/>
      </c>
      <c r="CG196" s="34" t="str">
        <f t="shared" si="29"/>
        <v/>
      </c>
      <c r="CH196" s="35" t="str">
        <f t="shared" si="30"/>
        <v/>
      </c>
      <c r="CI196" s="34" t="str">
        <f t="shared" si="31"/>
        <v/>
      </c>
      <c r="CJ196" s="35" t="str">
        <f t="shared" si="32"/>
        <v/>
      </c>
      <c r="CK196" s="34" t="e">
        <f>IF(AND(#REF!="",#REF!="",#REF!="",#REF!=""),"",SUM(#REF!,#REF!,#REF!,#REF!,#REF!))</f>
        <v>#REF!</v>
      </c>
      <c r="CL196" s="35" t="str">
        <f t="shared" si="33"/>
        <v/>
      </c>
      <c r="CM196" s="32" t="e">
        <f>IF(AND(#REF!="",#REF!="",#REF!="",#REF!=""),"",SUM(#REF!,#REF!,#REF!,#REF!))</f>
        <v>#REF!</v>
      </c>
      <c r="CN196" s="32" t="str">
        <f t="shared" si="34"/>
        <v/>
      </c>
    </row>
    <row r="197" spans="1:92">
      <c r="A197" s="276">
        <v>191</v>
      </c>
      <c r="B197" s="277"/>
      <c r="C197" s="278"/>
      <c r="D197" s="279"/>
      <c r="E197" s="280"/>
      <c r="F197" s="281"/>
      <c r="G197" s="281"/>
      <c r="H197" s="282"/>
      <c r="I197" s="283"/>
      <c r="J197" s="284"/>
      <c r="K197" s="285"/>
      <c r="L197" s="11"/>
      <c r="M197" s="7"/>
      <c r="N197" s="7"/>
      <c r="O197" s="7"/>
      <c r="P197" s="39"/>
      <c r="Q197" s="43"/>
      <c r="R197" s="7"/>
      <c r="S197" s="16"/>
      <c r="T197" s="17"/>
      <c r="U197" s="17"/>
      <c r="V197" s="7"/>
      <c r="W197" s="45"/>
      <c r="X197" s="43"/>
      <c r="Y197" s="7"/>
      <c r="Z197" s="11"/>
      <c r="AA197" s="7"/>
      <c r="AB197" s="7"/>
      <c r="AC197" s="7"/>
      <c r="AD197" s="39"/>
      <c r="AE197" s="43"/>
      <c r="AF197" s="7"/>
      <c r="AG197" s="11"/>
      <c r="AH197" s="7"/>
      <c r="AI197" s="7"/>
      <c r="AJ197" s="7"/>
      <c r="AK197" s="39"/>
      <c r="AL197" s="43"/>
      <c r="AM197" s="7"/>
      <c r="AN197" s="11"/>
      <c r="AO197" s="7"/>
      <c r="AP197" s="7"/>
      <c r="AQ197" s="7"/>
      <c r="AR197" s="7"/>
      <c r="AS197" s="11"/>
      <c r="AT197" s="7"/>
      <c r="AU197" s="7"/>
      <c r="AV197" s="7"/>
      <c r="AW197" s="7"/>
      <c r="AX197" s="11"/>
      <c r="AY197" s="7"/>
      <c r="AZ197" s="7"/>
      <c r="BA197" s="7"/>
      <c r="BB197" s="7"/>
      <c r="BC197" s="7"/>
      <c r="BD197" s="7"/>
      <c r="BE197" s="7"/>
      <c r="BF197" s="7"/>
      <c r="BG197" s="11" t="s">
        <v>221</v>
      </c>
      <c r="BH197" s="79" t="s">
        <v>221</v>
      </c>
      <c r="BI197" s="1"/>
      <c r="BJ197" s="1"/>
      <c r="BK197" s="1"/>
      <c r="BL197" s="1"/>
      <c r="BM197" s="1"/>
      <c r="BY197" s="26"/>
      <c r="BZ197" s="34" t="str">
        <f t="shared" si="23"/>
        <v/>
      </c>
      <c r="CA197" s="35" t="str">
        <f t="shared" si="24"/>
        <v/>
      </c>
      <c r="CB197" s="35" t="str">
        <f t="shared" si="25"/>
        <v/>
      </c>
      <c r="CC197" s="34" t="str">
        <f t="shared" si="26"/>
        <v/>
      </c>
      <c r="CD197" s="35" t="str">
        <f t="shared" si="27"/>
        <v/>
      </c>
      <c r="CE197" s="34" t="e">
        <f>IF(AND(#REF!="",#REF!="",#REF!="",#REF!=""),"",SUM(#REF!,#REF!,#REF!,#REF!,#REF!))</f>
        <v>#REF!</v>
      </c>
      <c r="CF197" s="35" t="str">
        <f t="shared" si="28"/>
        <v/>
      </c>
      <c r="CG197" s="34" t="str">
        <f t="shared" si="29"/>
        <v/>
      </c>
      <c r="CH197" s="35" t="str">
        <f t="shared" si="30"/>
        <v/>
      </c>
      <c r="CI197" s="34" t="str">
        <f t="shared" si="31"/>
        <v/>
      </c>
      <c r="CJ197" s="35" t="str">
        <f t="shared" si="32"/>
        <v/>
      </c>
      <c r="CK197" s="34" t="e">
        <f>IF(AND(#REF!="",#REF!="",#REF!="",#REF!=""),"",SUM(#REF!,#REF!,#REF!,#REF!,#REF!))</f>
        <v>#REF!</v>
      </c>
      <c r="CL197" s="35" t="str">
        <f t="shared" si="33"/>
        <v/>
      </c>
      <c r="CM197" s="32" t="e">
        <f>IF(AND(#REF!="",#REF!="",#REF!="",#REF!=""),"",SUM(#REF!,#REF!,#REF!,#REF!))</f>
        <v>#REF!</v>
      </c>
      <c r="CN197" s="32" t="str">
        <f t="shared" si="34"/>
        <v/>
      </c>
    </row>
    <row r="198" spans="1:92">
      <c r="A198" s="276">
        <v>192</v>
      </c>
      <c r="B198" s="277"/>
      <c r="C198" s="278"/>
      <c r="D198" s="279"/>
      <c r="E198" s="280"/>
      <c r="F198" s="281"/>
      <c r="G198" s="281"/>
      <c r="H198" s="282"/>
      <c r="I198" s="283"/>
      <c r="J198" s="284"/>
      <c r="K198" s="285"/>
      <c r="L198" s="11"/>
      <c r="M198" s="7"/>
      <c r="N198" s="7"/>
      <c r="O198" s="7"/>
      <c r="P198" s="39"/>
      <c r="Q198" s="43"/>
      <c r="R198" s="7"/>
      <c r="S198" s="16"/>
      <c r="T198" s="17"/>
      <c r="U198" s="17"/>
      <c r="V198" s="7"/>
      <c r="W198" s="45"/>
      <c r="X198" s="43"/>
      <c r="Y198" s="7"/>
      <c r="Z198" s="11"/>
      <c r="AA198" s="7"/>
      <c r="AB198" s="7"/>
      <c r="AC198" s="7"/>
      <c r="AD198" s="39"/>
      <c r="AE198" s="43"/>
      <c r="AF198" s="7"/>
      <c r="AG198" s="11"/>
      <c r="AH198" s="7"/>
      <c r="AI198" s="7"/>
      <c r="AJ198" s="7"/>
      <c r="AK198" s="39"/>
      <c r="AL198" s="43"/>
      <c r="AM198" s="7"/>
      <c r="AN198" s="11"/>
      <c r="AO198" s="7"/>
      <c r="AP198" s="7"/>
      <c r="AQ198" s="7"/>
      <c r="AR198" s="7"/>
      <c r="AS198" s="11"/>
      <c r="AT198" s="7"/>
      <c r="AU198" s="7"/>
      <c r="AV198" s="7"/>
      <c r="AW198" s="7"/>
      <c r="AX198" s="11"/>
      <c r="AY198" s="7"/>
      <c r="AZ198" s="7"/>
      <c r="BA198" s="7"/>
      <c r="BB198" s="7"/>
      <c r="BC198" s="7"/>
      <c r="BD198" s="7"/>
      <c r="BE198" s="7"/>
      <c r="BF198" s="7"/>
      <c r="BG198" s="11" t="s">
        <v>221</v>
      </c>
      <c r="BH198" s="79" t="s">
        <v>221</v>
      </c>
      <c r="BI198" s="1"/>
      <c r="BJ198" s="1"/>
      <c r="BK198" s="1"/>
      <c r="BL198" s="1"/>
      <c r="BM198" s="1"/>
      <c r="BY198" s="26"/>
      <c r="BZ198" s="34" t="str">
        <f t="shared" si="23"/>
        <v/>
      </c>
      <c r="CA198" s="35" t="str">
        <f t="shared" si="24"/>
        <v/>
      </c>
      <c r="CB198" s="35" t="str">
        <f t="shared" si="25"/>
        <v/>
      </c>
      <c r="CC198" s="34" t="str">
        <f t="shared" si="26"/>
        <v/>
      </c>
      <c r="CD198" s="35" t="str">
        <f t="shared" si="27"/>
        <v/>
      </c>
      <c r="CE198" s="34" t="e">
        <f>IF(AND(#REF!="",#REF!="",#REF!="",#REF!=""),"",SUM(#REF!,#REF!,#REF!,#REF!,#REF!))</f>
        <v>#REF!</v>
      </c>
      <c r="CF198" s="35" t="str">
        <f t="shared" si="28"/>
        <v/>
      </c>
      <c r="CG198" s="34" t="str">
        <f t="shared" si="29"/>
        <v/>
      </c>
      <c r="CH198" s="35" t="str">
        <f t="shared" si="30"/>
        <v/>
      </c>
      <c r="CI198" s="34" t="str">
        <f t="shared" si="31"/>
        <v/>
      </c>
      <c r="CJ198" s="35" t="str">
        <f t="shared" si="32"/>
        <v/>
      </c>
      <c r="CK198" s="34" t="e">
        <f>IF(AND(#REF!="",#REF!="",#REF!="",#REF!=""),"",SUM(#REF!,#REF!,#REF!,#REF!,#REF!))</f>
        <v>#REF!</v>
      </c>
      <c r="CL198" s="35" t="str">
        <f t="shared" si="33"/>
        <v/>
      </c>
      <c r="CM198" s="32" t="e">
        <f>IF(AND(#REF!="",#REF!="",#REF!="",#REF!=""),"",SUM(#REF!,#REF!,#REF!,#REF!))</f>
        <v>#REF!</v>
      </c>
      <c r="CN198" s="32" t="str">
        <f t="shared" si="34"/>
        <v/>
      </c>
    </row>
    <row r="199" spans="1:92">
      <c r="A199" s="276">
        <v>193</v>
      </c>
      <c r="B199" s="277"/>
      <c r="C199" s="278"/>
      <c r="D199" s="279"/>
      <c r="E199" s="280"/>
      <c r="F199" s="281"/>
      <c r="G199" s="281"/>
      <c r="H199" s="282"/>
      <c r="I199" s="283"/>
      <c r="J199" s="284"/>
      <c r="K199" s="285"/>
      <c r="L199" s="11"/>
      <c r="M199" s="7"/>
      <c r="N199" s="7"/>
      <c r="O199" s="7"/>
      <c r="P199" s="39"/>
      <c r="Q199" s="43"/>
      <c r="R199" s="7"/>
      <c r="S199" s="16"/>
      <c r="T199" s="17"/>
      <c r="U199" s="17"/>
      <c r="V199" s="7"/>
      <c r="W199" s="45"/>
      <c r="X199" s="43"/>
      <c r="Y199" s="7"/>
      <c r="Z199" s="11"/>
      <c r="AA199" s="7"/>
      <c r="AB199" s="7"/>
      <c r="AC199" s="7"/>
      <c r="AD199" s="39"/>
      <c r="AE199" s="43"/>
      <c r="AF199" s="7"/>
      <c r="AG199" s="11"/>
      <c r="AH199" s="7"/>
      <c r="AI199" s="7"/>
      <c r="AJ199" s="7"/>
      <c r="AK199" s="39"/>
      <c r="AL199" s="43"/>
      <c r="AM199" s="7"/>
      <c r="AN199" s="11"/>
      <c r="AO199" s="7"/>
      <c r="AP199" s="7"/>
      <c r="AQ199" s="7"/>
      <c r="AR199" s="7"/>
      <c r="AS199" s="11"/>
      <c r="AT199" s="7"/>
      <c r="AU199" s="7"/>
      <c r="AV199" s="7"/>
      <c r="AW199" s="7"/>
      <c r="AX199" s="11"/>
      <c r="AY199" s="7"/>
      <c r="AZ199" s="7"/>
      <c r="BA199" s="7"/>
      <c r="BB199" s="7"/>
      <c r="BC199" s="7"/>
      <c r="BD199" s="7"/>
      <c r="BE199" s="7"/>
      <c r="BF199" s="7"/>
      <c r="BG199" s="11" t="s">
        <v>221</v>
      </c>
      <c r="BH199" s="79" t="s">
        <v>221</v>
      </c>
      <c r="BI199" s="1"/>
      <c r="BJ199" s="1"/>
      <c r="BK199" s="1"/>
      <c r="BL199" s="1"/>
      <c r="BM199" s="1"/>
      <c r="BY199" s="26"/>
      <c r="BZ199" s="34" t="str">
        <f t="shared" si="23"/>
        <v/>
      </c>
      <c r="CA199" s="35" t="str">
        <f t="shared" si="24"/>
        <v/>
      </c>
      <c r="CB199" s="35" t="str">
        <f t="shared" si="25"/>
        <v/>
      </c>
      <c r="CC199" s="34" t="str">
        <f t="shared" si="26"/>
        <v/>
      </c>
      <c r="CD199" s="35" t="str">
        <f t="shared" si="27"/>
        <v/>
      </c>
      <c r="CE199" s="34" t="e">
        <f>IF(AND(#REF!="",#REF!="",#REF!="",#REF!=""),"",SUM(#REF!,#REF!,#REF!,#REF!,#REF!))</f>
        <v>#REF!</v>
      </c>
      <c r="CF199" s="35" t="str">
        <f t="shared" si="28"/>
        <v/>
      </c>
      <c r="CG199" s="34" t="str">
        <f t="shared" si="29"/>
        <v/>
      </c>
      <c r="CH199" s="35" t="str">
        <f t="shared" si="30"/>
        <v/>
      </c>
      <c r="CI199" s="34" t="str">
        <f t="shared" si="31"/>
        <v/>
      </c>
      <c r="CJ199" s="35" t="str">
        <f t="shared" si="32"/>
        <v/>
      </c>
      <c r="CK199" s="34" t="e">
        <f>IF(AND(#REF!="",#REF!="",#REF!="",#REF!=""),"",SUM(#REF!,#REF!,#REF!,#REF!,#REF!))</f>
        <v>#REF!</v>
      </c>
      <c r="CL199" s="35" t="str">
        <f t="shared" si="33"/>
        <v/>
      </c>
      <c r="CM199" s="32" t="e">
        <f>IF(AND(#REF!="",#REF!="",#REF!="",#REF!=""),"",SUM(#REF!,#REF!,#REF!,#REF!))</f>
        <v>#REF!</v>
      </c>
      <c r="CN199" s="32" t="str">
        <f t="shared" si="34"/>
        <v/>
      </c>
    </row>
    <row r="200" spans="1:92">
      <c r="A200" s="276">
        <v>194</v>
      </c>
      <c r="B200" s="277"/>
      <c r="C200" s="278"/>
      <c r="D200" s="279"/>
      <c r="E200" s="280"/>
      <c r="F200" s="281"/>
      <c r="G200" s="281"/>
      <c r="H200" s="282"/>
      <c r="I200" s="283"/>
      <c r="J200" s="284"/>
      <c r="K200" s="285"/>
      <c r="L200" s="11"/>
      <c r="M200" s="7"/>
      <c r="N200" s="7"/>
      <c r="O200" s="7"/>
      <c r="P200" s="39"/>
      <c r="Q200" s="43"/>
      <c r="R200" s="7"/>
      <c r="S200" s="16"/>
      <c r="T200" s="17"/>
      <c r="U200" s="17"/>
      <c r="V200" s="7"/>
      <c r="W200" s="45"/>
      <c r="X200" s="43"/>
      <c r="Y200" s="7"/>
      <c r="Z200" s="11"/>
      <c r="AA200" s="7"/>
      <c r="AB200" s="7"/>
      <c r="AC200" s="7"/>
      <c r="AD200" s="39"/>
      <c r="AE200" s="43"/>
      <c r="AF200" s="7"/>
      <c r="AG200" s="11"/>
      <c r="AH200" s="7"/>
      <c r="AI200" s="7"/>
      <c r="AJ200" s="7"/>
      <c r="AK200" s="39"/>
      <c r="AL200" s="43"/>
      <c r="AM200" s="7"/>
      <c r="AN200" s="11"/>
      <c r="AO200" s="7"/>
      <c r="AP200" s="7"/>
      <c r="AQ200" s="7"/>
      <c r="AR200" s="7"/>
      <c r="AS200" s="11"/>
      <c r="AT200" s="7"/>
      <c r="AU200" s="7"/>
      <c r="AV200" s="7"/>
      <c r="AW200" s="7"/>
      <c r="AX200" s="11"/>
      <c r="AY200" s="7"/>
      <c r="AZ200" s="7"/>
      <c r="BA200" s="7"/>
      <c r="BB200" s="7"/>
      <c r="BC200" s="7"/>
      <c r="BD200" s="7"/>
      <c r="BE200" s="7"/>
      <c r="BF200" s="7"/>
      <c r="BG200" s="11" t="s">
        <v>221</v>
      </c>
      <c r="BH200" s="79" t="s">
        <v>221</v>
      </c>
      <c r="BI200" s="1"/>
      <c r="BJ200" s="1"/>
      <c r="BK200" s="1"/>
      <c r="BL200" s="1"/>
      <c r="BM200" s="1"/>
      <c r="BY200" s="26"/>
      <c r="BZ200" s="34" t="str">
        <f t="shared" ref="BZ200:BZ263" si="35">IF(I200="","",I200)</f>
        <v/>
      </c>
      <c r="CA200" s="35" t="str">
        <f t="shared" ref="CA200:CA263" si="36">IF(AND(L200="",M200="",N200="",P200=""),"",SUM(L200,M200,N200,O200,P200))</f>
        <v/>
      </c>
      <c r="CB200" s="35" t="str">
        <f t="shared" ref="CB200:CB263" si="37">IFERROR(IF(CA200="","",ROUNDUP(CA200*20%,0)),"")</f>
        <v/>
      </c>
      <c r="CC200" s="34" t="str">
        <f t="shared" ref="CC200:CC263" si="38">IF(AND(S200="",T200="",U200="",W200=""),"",SUM(S200,T200,U200,V200,W200))</f>
        <v/>
      </c>
      <c r="CD200" s="35" t="str">
        <f t="shared" ref="CD200:CD263" si="39">IFERROR(IF(CC200="","",ROUNDUP(CC200*20%,0)),"")</f>
        <v/>
      </c>
      <c r="CE200" s="34" t="e">
        <f>IF(AND(#REF!="",#REF!="",#REF!="",#REF!=""),"",SUM(#REF!,#REF!,#REF!,#REF!,#REF!))</f>
        <v>#REF!</v>
      </c>
      <c r="CF200" s="35" t="str">
        <f t="shared" ref="CF200:CF263" si="40">IFERROR(IF(CE200="","",ROUNDUP(CE200*20%,0)),"")</f>
        <v/>
      </c>
      <c r="CG200" s="34" t="str">
        <f t="shared" ref="CG200:CG263" si="41">IF(AND(Z200="",AA200="",AB200="",AD200=""),"",SUM(Z200,AA200,AB200,AC200,AD200))</f>
        <v/>
      </c>
      <c r="CH200" s="35" t="str">
        <f t="shared" ref="CH200:CH263" si="42">IFERROR(IF(CG200="","",ROUNDUP(CG200*20%,0)),"")</f>
        <v/>
      </c>
      <c r="CI200" s="34" t="str">
        <f t="shared" ref="CI200:CI263" si="43">IF(AND(AG200="",AH200="",AI200="",AK200=""),"",SUM(AG200,AH200,AI200,AJ200,AK200))</f>
        <v/>
      </c>
      <c r="CJ200" s="35" t="str">
        <f t="shared" ref="CJ200:CJ263" si="44">IFERROR(IF(CI200="","",ROUNDUP(CI200*20%,0)),"")</f>
        <v/>
      </c>
      <c r="CK200" s="34" t="e">
        <f>IF(AND(#REF!="",#REF!="",#REF!="",#REF!=""),"",SUM(#REF!,#REF!,#REF!,#REF!,#REF!))</f>
        <v>#REF!</v>
      </c>
      <c r="CL200" s="35" t="str">
        <f t="shared" ref="CL200:CL263" si="45">IFERROR(IF(CK200="","",ROUNDUP(CK200*20%,0)),"")</f>
        <v/>
      </c>
      <c r="CM200" s="32" t="e">
        <f>IF(AND(#REF!="",#REF!="",#REF!="",#REF!=""),"",SUM(#REF!,#REF!,#REF!,#REF!))</f>
        <v>#REF!</v>
      </c>
      <c r="CN200" s="32" t="str">
        <f t="shared" ref="CN200:CN263" si="46">IFERROR(IF(CM200="","",IF($CM$5=100,ROUNDUP(CM200*20%,0),IF($CM$5=86,ROUNDUP((CM200/$CM$5)*$CN$5,0),IF($CM$5=66,ROUNDUP((CM200/$CM$5)*$CN$5,0),"")))),"")</f>
        <v/>
      </c>
    </row>
    <row r="201" spans="1:92">
      <c r="A201" s="276">
        <v>195</v>
      </c>
      <c r="B201" s="277"/>
      <c r="C201" s="278"/>
      <c r="D201" s="279"/>
      <c r="E201" s="280"/>
      <c r="F201" s="281"/>
      <c r="G201" s="281"/>
      <c r="H201" s="282"/>
      <c r="I201" s="283"/>
      <c r="J201" s="284"/>
      <c r="K201" s="285"/>
      <c r="L201" s="11"/>
      <c r="M201" s="7"/>
      <c r="N201" s="7"/>
      <c r="O201" s="7"/>
      <c r="P201" s="39"/>
      <c r="Q201" s="43"/>
      <c r="R201" s="7"/>
      <c r="S201" s="16"/>
      <c r="T201" s="17"/>
      <c r="U201" s="17"/>
      <c r="V201" s="7"/>
      <c r="W201" s="45"/>
      <c r="X201" s="43"/>
      <c r="Y201" s="7"/>
      <c r="Z201" s="11"/>
      <c r="AA201" s="7"/>
      <c r="AB201" s="7"/>
      <c r="AC201" s="7"/>
      <c r="AD201" s="39"/>
      <c r="AE201" s="43"/>
      <c r="AF201" s="7"/>
      <c r="AG201" s="11"/>
      <c r="AH201" s="7"/>
      <c r="AI201" s="7"/>
      <c r="AJ201" s="7"/>
      <c r="AK201" s="39"/>
      <c r="AL201" s="43"/>
      <c r="AM201" s="7"/>
      <c r="AN201" s="11"/>
      <c r="AO201" s="7"/>
      <c r="AP201" s="7"/>
      <c r="AQ201" s="7"/>
      <c r="AR201" s="7"/>
      <c r="AS201" s="11"/>
      <c r="AT201" s="7"/>
      <c r="AU201" s="7"/>
      <c r="AV201" s="7"/>
      <c r="AW201" s="7"/>
      <c r="AX201" s="11"/>
      <c r="AY201" s="7"/>
      <c r="AZ201" s="7"/>
      <c r="BA201" s="7"/>
      <c r="BB201" s="7"/>
      <c r="BC201" s="7"/>
      <c r="BD201" s="7"/>
      <c r="BE201" s="7"/>
      <c r="BF201" s="7"/>
      <c r="BG201" s="11" t="s">
        <v>221</v>
      </c>
      <c r="BH201" s="79" t="s">
        <v>221</v>
      </c>
      <c r="BI201" s="1"/>
      <c r="BJ201" s="1"/>
      <c r="BK201" s="1"/>
      <c r="BL201" s="1"/>
      <c r="BM201" s="1"/>
      <c r="BY201" s="26"/>
      <c r="BZ201" s="34" t="str">
        <f t="shared" si="35"/>
        <v/>
      </c>
      <c r="CA201" s="35" t="str">
        <f t="shared" si="36"/>
        <v/>
      </c>
      <c r="CB201" s="35" t="str">
        <f t="shared" si="37"/>
        <v/>
      </c>
      <c r="CC201" s="34" t="str">
        <f t="shared" si="38"/>
        <v/>
      </c>
      <c r="CD201" s="35" t="str">
        <f t="shared" si="39"/>
        <v/>
      </c>
      <c r="CE201" s="34" t="e">
        <f>IF(AND(#REF!="",#REF!="",#REF!="",#REF!=""),"",SUM(#REF!,#REF!,#REF!,#REF!,#REF!))</f>
        <v>#REF!</v>
      </c>
      <c r="CF201" s="35" t="str">
        <f t="shared" si="40"/>
        <v/>
      </c>
      <c r="CG201" s="34" t="str">
        <f t="shared" si="41"/>
        <v/>
      </c>
      <c r="CH201" s="35" t="str">
        <f t="shared" si="42"/>
        <v/>
      </c>
      <c r="CI201" s="34" t="str">
        <f t="shared" si="43"/>
        <v/>
      </c>
      <c r="CJ201" s="35" t="str">
        <f t="shared" si="44"/>
        <v/>
      </c>
      <c r="CK201" s="34" t="e">
        <f>IF(AND(#REF!="",#REF!="",#REF!="",#REF!=""),"",SUM(#REF!,#REF!,#REF!,#REF!,#REF!))</f>
        <v>#REF!</v>
      </c>
      <c r="CL201" s="35" t="str">
        <f t="shared" si="45"/>
        <v/>
      </c>
      <c r="CM201" s="32" t="e">
        <f>IF(AND(#REF!="",#REF!="",#REF!="",#REF!=""),"",SUM(#REF!,#REF!,#REF!,#REF!))</f>
        <v>#REF!</v>
      </c>
      <c r="CN201" s="32" t="str">
        <f t="shared" si="46"/>
        <v/>
      </c>
    </row>
    <row r="202" spans="1:92">
      <c r="A202" s="276">
        <v>196</v>
      </c>
      <c r="B202" s="277"/>
      <c r="C202" s="278"/>
      <c r="D202" s="279"/>
      <c r="E202" s="280"/>
      <c r="F202" s="281"/>
      <c r="G202" s="281"/>
      <c r="H202" s="282"/>
      <c r="I202" s="283"/>
      <c r="J202" s="284"/>
      <c r="K202" s="285"/>
      <c r="L202" s="11"/>
      <c r="M202" s="7"/>
      <c r="N202" s="7"/>
      <c r="O202" s="7"/>
      <c r="P202" s="39"/>
      <c r="Q202" s="43"/>
      <c r="R202" s="7"/>
      <c r="S202" s="16"/>
      <c r="T202" s="17"/>
      <c r="U202" s="17"/>
      <c r="V202" s="7"/>
      <c r="W202" s="45"/>
      <c r="X202" s="43"/>
      <c r="Y202" s="7"/>
      <c r="Z202" s="11"/>
      <c r="AA202" s="7"/>
      <c r="AB202" s="7"/>
      <c r="AC202" s="7"/>
      <c r="AD202" s="39"/>
      <c r="AE202" s="43"/>
      <c r="AF202" s="7"/>
      <c r="AG202" s="11"/>
      <c r="AH202" s="7"/>
      <c r="AI202" s="7"/>
      <c r="AJ202" s="7"/>
      <c r="AK202" s="39"/>
      <c r="AL202" s="43"/>
      <c r="AM202" s="7"/>
      <c r="AN202" s="11"/>
      <c r="AO202" s="7"/>
      <c r="AP202" s="7"/>
      <c r="AQ202" s="7"/>
      <c r="AR202" s="7"/>
      <c r="AS202" s="11"/>
      <c r="AT202" s="7"/>
      <c r="AU202" s="7"/>
      <c r="AV202" s="7"/>
      <c r="AW202" s="7"/>
      <c r="AX202" s="11"/>
      <c r="AY202" s="7"/>
      <c r="AZ202" s="7"/>
      <c r="BA202" s="7"/>
      <c r="BB202" s="7"/>
      <c r="BC202" s="7"/>
      <c r="BD202" s="7"/>
      <c r="BE202" s="7"/>
      <c r="BF202" s="7"/>
      <c r="BG202" s="11" t="s">
        <v>221</v>
      </c>
      <c r="BH202" s="79" t="s">
        <v>221</v>
      </c>
      <c r="BI202" s="1"/>
      <c r="BJ202" s="1"/>
      <c r="BK202" s="1"/>
      <c r="BL202" s="1"/>
      <c r="BM202" s="1"/>
      <c r="BY202" s="26"/>
      <c r="BZ202" s="34" t="str">
        <f t="shared" si="35"/>
        <v/>
      </c>
      <c r="CA202" s="35" t="str">
        <f t="shared" si="36"/>
        <v/>
      </c>
      <c r="CB202" s="35" t="str">
        <f t="shared" si="37"/>
        <v/>
      </c>
      <c r="CC202" s="34" t="str">
        <f t="shared" si="38"/>
        <v/>
      </c>
      <c r="CD202" s="35" t="str">
        <f t="shared" si="39"/>
        <v/>
      </c>
      <c r="CE202" s="34" t="e">
        <f>IF(AND(#REF!="",#REF!="",#REF!="",#REF!=""),"",SUM(#REF!,#REF!,#REF!,#REF!,#REF!))</f>
        <v>#REF!</v>
      </c>
      <c r="CF202" s="35" t="str">
        <f t="shared" si="40"/>
        <v/>
      </c>
      <c r="CG202" s="34" t="str">
        <f t="shared" si="41"/>
        <v/>
      </c>
      <c r="CH202" s="35" t="str">
        <f t="shared" si="42"/>
        <v/>
      </c>
      <c r="CI202" s="34" t="str">
        <f t="shared" si="43"/>
        <v/>
      </c>
      <c r="CJ202" s="35" t="str">
        <f t="shared" si="44"/>
        <v/>
      </c>
      <c r="CK202" s="34" t="e">
        <f>IF(AND(#REF!="",#REF!="",#REF!="",#REF!=""),"",SUM(#REF!,#REF!,#REF!,#REF!,#REF!))</f>
        <v>#REF!</v>
      </c>
      <c r="CL202" s="35" t="str">
        <f t="shared" si="45"/>
        <v/>
      </c>
      <c r="CM202" s="32" t="e">
        <f>IF(AND(#REF!="",#REF!="",#REF!="",#REF!=""),"",SUM(#REF!,#REF!,#REF!,#REF!))</f>
        <v>#REF!</v>
      </c>
      <c r="CN202" s="32" t="str">
        <f t="shared" si="46"/>
        <v/>
      </c>
    </row>
    <row r="203" spans="1:92">
      <c r="A203" s="276">
        <v>197</v>
      </c>
      <c r="B203" s="277"/>
      <c r="C203" s="278"/>
      <c r="D203" s="279"/>
      <c r="E203" s="280"/>
      <c r="F203" s="281"/>
      <c r="G203" s="281"/>
      <c r="H203" s="282"/>
      <c r="I203" s="283"/>
      <c r="J203" s="284"/>
      <c r="K203" s="285"/>
      <c r="L203" s="11"/>
      <c r="M203" s="7"/>
      <c r="N203" s="7"/>
      <c r="O203" s="7"/>
      <c r="P203" s="39"/>
      <c r="Q203" s="43"/>
      <c r="R203" s="7"/>
      <c r="S203" s="16"/>
      <c r="T203" s="17"/>
      <c r="U203" s="17"/>
      <c r="V203" s="7"/>
      <c r="W203" s="45"/>
      <c r="X203" s="43"/>
      <c r="Y203" s="7"/>
      <c r="Z203" s="11"/>
      <c r="AA203" s="7"/>
      <c r="AB203" s="7"/>
      <c r="AC203" s="7"/>
      <c r="AD203" s="39"/>
      <c r="AE203" s="43"/>
      <c r="AF203" s="7"/>
      <c r="AG203" s="11"/>
      <c r="AH203" s="7"/>
      <c r="AI203" s="7"/>
      <c r="AJ203" s="7"/>
      <c r="AK203" s="39"/>
      <c r="AL203" s="43"/>
      <c r="AM203" s="7"/>
      <c r="AN203" s="11"/>
      <c r="AO203" s="7"/>
      <c r="AP203" s="7"/>
      <c r="AQ203" s="7"/>
      <c r="AR203" s="7"/>
      <c r="AS203" s="11"/>
      <c r="AT203" s="7"/>
      <c r="AU203" s="7"/>
      <c r="AV203" s="7"/>
      <c r="AW203" s="7"/>
      <c r="AX203" s="11"/>
      <c r="AY203" s="7"/>
      <c r="AZ203" s="7"/>
      <c r="BA203" s="7"/>
      <c r="BB203" s="7"/>
      <c r="BC203" s="7"/>
      <c r="BD203" s="7"/>
      <c r="BE203" s="7"/>
      <c r="BF203" s="7"/>
      <c r="BG203" s="11" t="s">
        <v>221</v>
      </c>
      <c r="BH203" s="79" t="s">
        <v>221</v>
      </c>
      <c r="BI203" s="1"/>
      <c r="BJ203" s="1"/>
      <c r="BK203" s="1"/>
      <c r="BL203" s="1"/>
      <c r="BM203" s="1"/>
      <c r="BY203" s="26"/>
      <c r="BZ203" s="34" t="str">
        <f t="shared" si="35"/>
        <v/>
      </c>
      <c r="CA203" s="35" t="str">
        <f t="shared" si="36"/>
        <v/>
      </c>
      <c r="CB203" s="35" t="str">
        <f t="shared" si="37"/>
        <v/>
      </c>
      <c r="CC203" s="34" t="str">
        <f t="shared" si="38"/>
        <v/>
      </c>
      <c r="CD203" s="35" t="str">
        <f t="shared" si="39"/>
        <v/>
      </c>
      <c r="CE203" s="34" t="e">
        <f>IF(AND(#REF!="",#REF!="",#REF!="",#REF!=""),"",SUM(#REF!,#REF!,#REF!,#REF!,#REF!))</f>
        <v>#REF!</v>
      </c>
      <c r="CF203" s="35" t="str">
        <f t="shared" si="40"/>
        <v/>
      </c>
      <c r="CG203" s="34" t="str">
        <f t="shared" si="41"/>
        <v/>
      </c>
      <c r="CH203" s="35" t="str">
        <f t="shared" si="42"/>
        <v/>
      </c>
      <c r="CI203" s="34" t="str">
        <f t="shared" si="43"/>
        <v/>
      </c>
      <c r="CJ203" s="35" t="str">
        <f t="shared" si="44"/>
        <v/>
      </c>
      <c r="CK203" s="34" t="e">
        <f>IF(AND(#REF!="",#REF!="",#REF!="",#REF!=""),"",SUM(#REF!,#REF!,#REF!,#REF!,#REF!))</f>
        <v>#REF!</v>
      </c>
      <c r="CL203" s="35" t="str">
        <f t="shared" si="45"/>
        <v/>
      </c>
      <c r="CM203" s="32" t="e">
        <f>IF(AND(#REF!="",#REF!="",#REF!="",#REF!=""),"",SUM(#REF!,#REF!,#REF!,#REF!))</f>
        <v>#REF!</v>
      </c>
      <c r="CN203" s="32" t="str">
        <f t="shared" si="46"/>
        <v/>
      </c>
    </row>
    <row r="204" spans="1:92">
      <c r="A204" s="276">
        <v>198</v>
      </c>
      <c r="B204" s="277"/>
      <c r="C204" s="278"/>
      <c r="D204" s="279"/>
      <c r="E204" s="280"/>
      <c r="F204" s="281"/>
      <c r="G204" s="281"/>
      <c r="H204" s="282"/>
      <c r="I204" s="283"/>
      <c r="J204" s="284"/>
      <c r="K204" s="285"/>
      <c r="L204" s="11"/>
      <c r="M204" s="7"/>
      <c r="N204" s="7"/>
      <c r="O204" s="7"/>
      <c r="P204" s="39"/>
      <c r="Q204" s="43"/>
      <c r="R204" s="7"/>
      <c r="S204" s="16"/>
      <c r="T204" s="17"/>
      <c r="U204" s="17"/>
      <c r="V204" s="7"/>
      <c r="W204" s="45"/>
      <c r="X204" s="43"/>
      <c r="Y204" s="7"/>
      <c r="Z204" s="11"/>
      <c r="AA204" s="7"/>
      <c r="AB204" s="7"/>
      <c r="AC204" s="7"/>
      <c r="AD204" s="39"/>
      <c r="AE204" s="43"/>
      <c r="AF204" s="7"/>
      <c r="AG204" s="11"/>
      <c r="AH204" s="7"/>
      <c r="AI204" s="7"/>
      <c r="AJ204" s="7"/>
      <c r="AK204" s="39"/>
      <c r="AL204" s="43"/>
      <c r="AM204" s="7"/>
      <c r="AN204" s="11"/>
      <c r="AO204" s="7"/>
      <c r="AP204" s="7"/>
      <c r="AQ204" s="7"/>
      <c r="AR204" s="7"/>
      <c r="AS204" s="11"/>
      <c r="AT204" s="7"/>
      <c r="AU204" s="7"/>
      <c r="AV204" s="7"/>
      <c r="AW204" s="7"/>
      <c r="AX204" s="11"/>
      <c r="AY204" s="7"/>
      <c r="AZ204" s="7"/>
      <c r="BA204" s="7"/>
      <c r="BB204" s="7"/>
      <c r="BC204" s="7"/>
      <c r="BD204" s="7"/>
      <c r="BE204" s="7"/>
      <c r="BF204" s="7"/>
      <c r="BG204" s="11" t="s">
        <v>221</v>
      </c>
      <c r="BH204" s="79" t="s">
        <v>221</v>
      </c>
      <c r="BI204" s="1"/>
      <c r="BJ204" s="1"/>
      <c r="BK204" s="1"/>
      <c r="BL204" s="1"/>
      <c r="BM204" s="1"/>
      <c r="BY204" s="26"/>
      <c r="BZ204" s="34" t="str">
        <f t="shared" si="35"/>
        <v/>
      </c>
      <c r="CA204" s="35" t="str">
        <f t="shared" si="36"/>
        <v/>
      </c>
      <c r="CB204" s="35" t="str">
        <f t="shared" si="37"/>
        <v/>
      </c>
      <c r="CC204" s="34" t="str">
        <f t="shared" si="38"/>
        <v/>
      </c>
      <c r="CD204" s="35" t="str">
        <f t="shared" si="39"/>
        <v/>
      </c>
      <c r="CE204" s="34" t="e">
        <f>IF(AND(#REF!="",#REF!="",#REF!="",#REF!=""),"",SUM(#REF!,#REF!,#REF!,#REF!,#REF!))</f>
        <v>#REF!</v>
      </c>
      <c r="CF204" s="35" t="str">
        <f t="shared" si="40"/>
        <v/>
      </c>
      <c r="CG204" s="34" t="str">
        <f t="shared" si="41"/>
        <v/>
      </c>
      <c r="CH204" s="35" t="str">
        <f t="shared" si="42"/>
        <v/>
      </c>
      <c r="CI204" s="34" t="str">
        <f t="shared" si="43"/>
        <v/>
      </c>
      <c r="CJ204" s="35" t="str">
        <f t="shared" si="44"/>
        <v/>
      </c>
      <c r="CK204" s="34" t="e">
        <f>IF(AND(#REF!="",#REF!="",#REF!="",#REF!=""),"",SUM(#REF!,#REF!,#REF!,#REF!,#REF!))</f>
        <v>#REF!</v>
      </c>
      <c r="CL204" s="35" t="str">
        <f t="shared" si="45"/>
        <v/>
      </c>
      <c r="CM204" s="32" t="e">
        <f>IF(AND(#REF!="",#REF!="",#REF!="",#REF!=""),"",SUM(#REF!,#REF!,#REF!,#REF!))</f>
        <v>#REF!</v>
      </c>
      <c r="CN204" s="32" t="str">
        <f t="shared" si="46"/>
        <v/>
      </c>
    </row>
    <row r="205" spans="1:92">
      <c r="A205" s="276">
        <v>199</v>
      </c>
      <c r="B205" s="277"/>
      <c r="C205" s="278"/>
      <c r="D205" s="279"/>
      <c r="E205" s="280"/>
      <c r="F205" s="281"/>
      <c r="G205" s="281"/>
      <c r="H205" s="282"/>
      <c r="I205" s="283"/>
      <c r="J205" s="284"/>
      <c r="K205" s="285"/>
      <c r="L205" s="11"/>
      <c r="M205" s="7"/>
      <c r="N205" s="7"/>
      <c r="O205" s="7"/>
      <c r="P205" s="39"/>
      <c r="Q205" s="43"/>
      <c r="R205" s="7"/>
      <c r="S205" s="16"/>
      <c r="T205" s="17"/>
      <c r="U205" s="17"/>
      <c r="V205" s="7"/>
      <c r="W205" s="45"/>
      <c r="X205" s="43"/>
      <c r="Y205" s="7"/>
      <c r="Z205" s="11"/>
      <c r="AA205" s="7"/>
      <c r="AB205" s="7"/>
      <c r="AC205" s="7"/>
      <c r="AD205" s="39"/>
      <c r="AE205" s="43"/>
      <c r="AF205" s="7"/>
      <c r="AG205" s="11"/>
      <c r="AH205" s="7"/>
      <c r="AI205" s="7"/>
      <c r="AJ205" s="7"/>
      <c r="AK205" s="39"/>
      <c r="AL205" s="43"/>
      <c r="AM205" s="7"/>
      <c r="AN205" s="11"/>
      <c r="AO205" s="7"/>
      <c r="AP205" s="7"/>
      <c r="AQ205" s="7"/>
      <c r="AR205" s="7"/>
      <c r="AS205" s="11"/>
      <c r="AT205" s="7"/>
      <c r="AU205" s="7"/>
      <c r="AV205" s="7"/>
      <c r="AW205" s="7"/>
      <c r="AX205" s="11"/>
      <c r="AY205" s="7"/>
      <c r="AZ205" s="7"/>
      <c r="BA205" s="7"/>
      <c r="BB205" s="7"/>
      <c r="BC205" s="7"/>
      <c r="BD205" s="7"/>
      <c r="BE205" s="7"/>
      <c r="BF205" s="7"/>
      <c r="BG205" s="11" t="s">
        <v>221</v>
      </c>
      <c r="BH205" s="79" t="s">
        <v>221</v>
      </c>
      <c r="BI205" s="1"/>
      <c r="BJ205" s="1"/>
      <c r="BK205" s="1"/>
      <c r="BL205" s="1"/>
      <c r="BM205" s="1"/>
      <c r="BY205" s="26"/>
      <c r="BZ205" s="34" t="str">
        <f t="shared" si="35"/>
        <v/>
      </c>
      <c r="CA205" s="35" t="str">
        <f t="shared" si="36"/>
        <v/>
      </c>
      <c r="CB205" s="35" t="str">
        <f t="shared" si="37"/>
        <v/>
      </c>
      <c r="CC205" s="34" t="str">
        <f t="shared" si="38"/>
        <v/>
      </c>
      <c r="CD205" s="35" t="str">
        <f t="shared" si="39"/>
        <v/>
      </c>
      <c r="CE205" s="34" t="e">
        <f>IF(AND(#REF!="",#REF!="",#REF!="",#REF!=""),"",SUM(#REF!,#REF!,#REF!,#REF!,#REF!))</f>
        <v>#REF!</v>
      </c>
      <c r="CF205" s="35" t="str">
        <f t="shared" si="40"/>
        <v/>
      </c>
      <c r="CG205" s="34" t="str">
        <f t="shared" si="41"/>
        <v/>
      </c>
      <c r="CH205" s="35" t="str">
        <f t="shared" si="42"/>
        <v/>
      </c>
      <c r="CI205" s="34" t="str">
        <f t="shared" si="43"/>
        <v/>
      </c>
      <c r="CJ205" s="35" t="str">
        <f t="shared" si="44"/>
        <v/>
      </c>
      <c r="CK205" s="34" t="e">
        <f>IF(AND(#REF!="",#REF!="",#REF!="",#REF!=""),"",SUM(#REF!,#REF!,#REF!,#REF!,#REF!))</f>
        <v>#REF!</v>
      </c>
      <c r="CL205" s="35" t="str">
        <f t="shared" si="45"/>
        <v/>
      </c>
      <c r="CM205" s="32" t="e">
        <f>IF(AND(#REF!="",#REF!="",#REF!="",#REF!=""),"",SUM(#REF!,#REF!,#REF!,#REF!))</f>
        <v>#REF!</v>
      </c>
      <c r="CN205" s="32" t="str">
        <f t="shared" si="46"/>
        <v/>
      </c>
    </row>
    <row r="206" spans="1:92">
      <c r="A206" s="276">
        <v>200</v>
      </c>
      <c r="B206" s="277"/>
      <c r="C206" s="278"/>
      <c r="D206" s="279"/>
      <c r="E206" s="280"/>
      <c r="F206" s="281"/>
      <c r="G206" s="281"/>
      <c r="H206" s="282"/>
      <c r="I206" s="283"/>
      <c r="J206" s="284"/>
      <c r="K206" s="285"/>
      <c r="L206" s="21"/>
      <c r="M206" s="22"/>
      <c r="N206" s="22"/>
      <c r="O206" s="7"/>
      <c r="P206" s="40"/>
      <c r="Q206" s="43"/>
      <c r="R206" s="7"/>
      <c r="S206" s="23"/>
      <c r="T206" s="24"/>
      <c r="U206" s="24"/>
      <c r="V206" s="7"/>
      <c r="W206" s="46"/>
      <c r="X206" s="43"/>
      <c r="Y206" s="7"/>
      <c r="Z206" s="21"/>
      <c r="AA206" s="22"/>
      <c r="AB206" s="22"/>
      <c r="AC206" s="7"/>
      <c r="AD206" s="40"/>
      <c r="AE206" s="43"/>
      <c r="AF206" s="7"/>
      <c r="AG206" s="21"/>
      <c r="AH206" s="22"/>
      <c r="AI206" s="22"/>
      <c r="AJ206" s="7"/>
      <c r="AK206" s="40"/>
      <c r="AL206" s="43"/>
      <c r="AM206" s="7"/>
      <c r="AN206" s="21"/>
      <c r="AO206" s="22"/>
      <c r="AP206" s="22"/>
      <c r="AQ206" s="22"/>
      <c r="AR206" s="22"/>
      <c r="AS206" s="21"/>
      <c r="AT206" s="22"/>
      <c r="AU206" s="22"/>
      <c r="AV206" s="22"/>
      <c r="AW206" s="22"/>
      <c r="AX206" s="21"/>
      <c r="AY206" s="22"/>
      <c r="AZ206" s="22"/>
      <c r="BA206" s="22"/>
      <c r="BB206" s="22"/>
      <c r="BC206" s="22"/>
      <c r="BD206" s="22"/>
      <c r="BE206" s="22"/>
      <c r="BF206" s="22"/>
      <c r="BG206" s="11" t="s">
        <v>221</v>
      </c>
      <c r="BH206" s="79" t="s">
        <v>221</v>
      </c>
      <c r="BI206" s="1"/>
      <c r="BJ206" s="1"/>
      <c r="BK206" s="1"/>
      <c r="BL206" s="1"/>
      <c r="BM206" s="1"/>
      <c r="BY206" s="26"/>
      <c r="BZ206" s="34" t="str">
        <f t="shared" si="35"/>
        <v/>
      </c>
      <c r="CA206" s="35" t="str">
        <f t="shared" si="36"/>
        <v/>
      </c>
      <c r="CB206" s="35" t="str">
        <f t="shared" si="37"/>
        <v/>
      </c>
      <c r="CC206" s="34" t="str">
        <f t="shared" si="38"/>
        <v/>
      </c>
      <c r="CD206" s="35" t="str">
        <f t="shared" si="39"/>
        <v/>
      </c>
      <c r="CE206" s="34" t="e">
        <f>IF(AND(#REF!="",#REF!="",#REF!="",#REF!=""),"",SUM(#REF!,#REF!,#REF!,#REF!,#REF!))</f>
        <v>#REF!</v>
      </c>
      <c r="CF206" s="35" t="str">
        <f t="shared" si="40"/>
        <v/>
      </c>
      <c r="CG206" s="34" t="str">
        <f t="shared" si="41"/>
        <v/>
      </c>
      <c r="CH206" s="35" t="str">
        <f t="shared" si="42"/>
        <v/>
      </c>
      <c r="CI206" s="34" t="str">
        <f t="shared" si="43"/>
        <v/>
      </c>
      <c r="CJ206" s="35" t="str">
        <f t="shared" si="44"/>
        <v/>
      </c>
      <c r="CK206" s="34" t="e">
        <f>IF(AND(#REF!="",#REF!="",#REF!="",#REF!=""),"",SUM(#REF!,#REF!,#REF!,#REF!,#REF!))</f>
        <v>#REF!</v>
      </c>
      <c r="CL206" s="35" t="str">
        <f t="shared" si="45"/>
        <v/>
      </c>
      <c r="CM206" s="32" t="e">
        <f>IF(AND(#REF!="",#REF!="",#REF!="",#REF!=""),"",SUM(#REF!,#REF!,#REF!,#REF!))</f>
        <v>#REF!</v>
      </c>
      <c r="CN206" s="32" t="str">
        <f t="shared" si="46"/>
        <v/>
      </c>
    </row>
    <row r="207" spans="1:92">
      <c r="A207" s="276">
        <v>201</v>
      </c>
      <c r="B207" s="277"/>
      <c r="C207" s="278"/>
      <c r="D207" s="279"/>
      <c r="E207" s="280"/>
      <c r="F207" s="281"/>
      <c r="G207" s="281"/>
      <c r="H207" s="282"/>
      <c r="I207" s="283"/>
      <c r="J207" s="284"/>
      <c r="K207" s="285"/>
      <c r="L207" s="21"/>
      <c r="M207" s="22"/>
      <c r="N207" s="22"/>
      <c r="O207" s="7"/>
      <c r="P207" s="40"/>
      <c r="Q207" s="43"/>
      <c r="R207" s="7"/>
      <c r="S207" s="23"/>
      <c r="T207" s="24"/>
      <c r="U207" s="24"/>
      <c r="V207" s="7"/>
      <c r="W207" s="46"/>
      <c r="X207" s="43"/>
      <c r="Y207" s="7"/>
      <c r="Z207" s="21"/>
      <c r="AA207" s="22"/>
      <c r="AB207" s="22"/>
      <c r="AC207" s="7"/>
      <c r="AD207" s="40"/>
      <c r="AE207" s="43"/>
      <c r="AF207" s="7"/>
      <c r="AG207" s="21"/>
      <c r="AH207" s="22"/>
      <c r="AI207" s="22"/>
      <c r="AJ207" s="7"/>
      <c r="AK207" s="40"/>
      <c r="AL207" s="43"/>
      <c r="AM207" s="7"/>
      <c r="AN207" s="21"/>
      <c r="AO207" s="22"/>
      <c r="AP207" s="22"/>
      <c r="AQ207" s="22"/>
      <c r="AR207" s="22"/>
      <c r="AS207" s="21"/>
      <c r="AT207" s="22"/>
      <c r="AU207" s="22"/>
      <c r="AV207" s="22"/>
      <c r="AW207" s="22"/>
      <c r="AX207" s="21"/>
      <c r="AY207" s="22"/>
      <c r="AZ207" s="22"/>
      <c r="BA207" s="22"/>
      <c r="BB207" s="22"/>
      <c r="BC207" s="22"/>
      <c r="BD207" s="22"/>
      <c r="BE207" s="22"/>
      <c r="BF207" s="22"/>
      <c r="BG207" s="11" t="s">
        <v>221</v>
      </c>
      <c r="BH207" s="79" t="s">
        <v>221</v>
      </c>
      <c r="BI207" s="1"/>
      <c r="BJ207" s="1"/>
      <c r="BK207" s="1"/>
      <c r="BL207" s="1"/>
      <c r="BM207" s="1"/>
      <c r="BY207" s="26"/>
      <c r="BZ207" s="34" t="str">
        <f t="shared" si="35"/>
        <v/>
      </c>
      <c r="CA207" s="35" t="str">
        <f t="shared" si="36"/>
        <v/>
      </c>
      <c r="CB207" s="35" t="str">
        <f t="shared" si="37"/>
        <v/>
      </c>
      <c r="CC207" s="34" t="str">
        <f t="shared" si="38"/>
        <v/>
      </c>
      <c r="CD207" s="35" t="str">
        <f t="shared" si="39"/>
        <v/>
      </c>
      <c r="CE207" s="34" t="e">
        <f>IF(AND(#REF!="",#REF!="",#REF!="",#REF!=""),"",SUM(#REF!,#REF!,#REF!,#REF!,#REF!))</f>
        <v>#REF!</v>
      </c>
      <c r="CF207" s="35" t="str">
        <f t="shared" si="40"/>
        <v/>
      </c>
      <c r="CG207" s="34" t="str">
        <f t="shared" si="41"/>
        <v/>
      </c>
      <c r="CH207" s="35" t="str">
        <f t="shared" si="42"/>
        <v/>
      </c>
      <c r="CI207" s="34" t="str">
        <f t="shared" si="43"/>
        <v/>
      </c>
      <c r="CJ207" s="35" t="str">
        <f t="shared" si="44"/>
        <v/>
      </c>
      <c r="CK207" s="34" t="e">
        <f>IF(AND(#REF!="",#REF!="",#REF!="",#REF!=""),"",SUM(#REF!,#REF!,#REF!,#REF!,#REF!))</f>
        <v>#REF!</v>
      </c>
      <c r="CL207" s="35" t="str">
        <f t="shared" si="45"/>
        <v/>
      </c>
      <c r="CM207" s="32" t="e">
        <f>IF(AND(#REF!="",#REF!="",#REF!="",#REF!=""),"",SUM(#REF!,#REF!,#REF!,#REF!))</f>
        <v>#REF!</v>
      </c>
      <c r="CN207" s="32" t="str">
        <f t="shared" si="46"/>
        <v/>
      </c>
    </row>
    <row r="208" spans="1:92">
      <c r="A208" s="276">
        <v>202</v>
      </c>
      <c r="B208" s="277"/>
      <c r="C208" s="278"/>
      <c r="D208" s="279"/>
      <c r="E208" s="280"/>
      <c r="F208" s="281"/>
      <c r="G208" s="281"/>
      <c r="H208" s="282"/>
      <c r="I208" s="283"/>
      <c r="J208" s="284"/>
      <c r="K208" s="285"/>
      <c r="L208" s="21"/>
      <c r="M208" s="22"/>
      <c r="N208" s="22"/>
      <c r="O208" s="7"/>
      <c r="P208" s="40"/>
      <c r="Q208" s="43"/>
      <c r="R208" s="7"/>
      <c r="S208" s="23"/>
      <c r="T208" s="24"/>
      <c r="U208" s="24"/>
      <c r="V208" s="7"/>
      <c r="W208" s="46"/>
      <c r="X208" s="43"/>
      <c r="Y208" s="7"/>
      <c r="Z208" s="21"/>
      <c r="AA208" s="22"/>
      <c r="AB208" s="22"/>
      <c r="AC208" s="7"/>
      <c r="AD208" s="40"/>
      <c r="AE208" s="43"/>
      <c r="AF208" s="7"/>
      <c r="AG208" s="21"/>
      <c r="AH208" s="22"/>
      <c r="AI208" s="22"/>
      <c r="AJ208" s="7"/>
      <c r="AK208" s="40"/>
      <c r="AL208" s="43"/>
      <c r="AM208" s="7"/>
      <c r="AN208" s="21"/>
      <c r="AO208" s="22"/>
      <c r="AP208" s="22"/>
      <c r="AQ208" s="22"/>
      <c r="AR208" s="22"/>
      <c r="AS208" s="21"/>
      <c r="AT208" s="22"/>
      <c r="AU208" s="22"/>
      <c r="AV208" s="22"/>
      <c r="AW208" s="22"/>
      <c r="AX208" s="21"/>
      <c r="AY208" s="22"/>
      <c r="AZ208" s="22"/>
      <c r="BA208" s="22"/>
      <c r="BB208" s="22"/>
      <c r="BC208" s="22"/>
      <c r="BD208" s="22"/>
      <c r="BE208" s="22"/>
      <c r="BF208" s="22"/>
      <c r="BG208" s="11" t="s">
        <v>221</v>
      </c>
      <c r="BH208" s="79" t="s">
        <v>221</v>
      </c>
      <c r="BI208" s="1"/>
      <c r="BJ208" s="1"/>
      <c r="BK208" s="1"/>
      <c r="BL208" s="1"/>
      <c r="BM208" s="1"/>
      <c r="BY208" s="26"/>
      <c r="BZ208" s="34" t="str">
        <f t="shared" si="35"/>
        <v/>
      </c>
      <c r="CA208" s="35" t="str">
        <f t="shared" si="36"/>
        <v/>
      </c>
      <c r="CB208" s="35" t="str">
        <f t="shared" si="37"/>
        <v/>
      </c>
      <c r="CC208" s="34" t="str">
        <f t="shared" si="38"/>
        <v/>
      </c>
      <c r="CD208" s="35" t="str">
        <f t="shared" si="39"/>
        <v/>
      </c>
      <c r="CE208" s="34" t="e">
        <f>IF(AND(#REF!="",#REF!="",#REF!="",#REF!=""),"",SUM(#REF!,#REF!,#REF!,#REF!,#REF!))</f>
        <v>#REF!</v>
      </c>
      <c r="CF208" s="35" t="str">
        <f t="shared" si="40"/>
        <v/>
      </c>
      <c r="CG208" s="34" t="str">
        <f t="shared" si="41"/>
        <v/>
      </c>
      <c r="CH208" s="35" t="str">
        <f t="shared" si="42"/>
        <v/>
      </c>
      <c r="CI208" s="34" t="str">
        <f t="shared" si="43"/>
        <v/>
      </c>
      <c r="CJ208" s="35" t="str">
        <f t="shared" si="44"/>
        <v/>
      </c>
      <c r="CK208" s="34" t="e">
        <f>IF(AND(#REF!="",#REF!="",#REF!="",#REF!=""),"",SUM(#REF!,#REF!,#REF!,#REF!,#REF!))</f>
        <v>#REF!</v>
      </c>
      <c r="CL208" s="35" t="str">
        <f t="shared" si="45"/>
        <v/>
      </c>
      <c r="CM208" s="32" t="e">
        <f>IF(AND(#REF!="",#REF!="",#REF!="",#REF!=""),"",SUM(#REF!,#REF!,#REF!,#REF!))</f>
        <v>#REF!</v>
      </c>
      <c r="CN208" s="32" t="str">
        <f t="shared" si="46"/>
        <v/>
      </c>
    </row>
    <row r="209" spans="1:92">
      <c r="A209" s="276">
        <v>203</v>
      </c>
      <c r="B209" s="277"/>
      <c r="C209" s="278"/>
      <c r="D209" s="279"/>
      <c r="E209" s="280"/>
      <c r="F209" s="281"/>
      <c r="G209" s="281"/>
      <c r="H209" s="282"/>
      <c r="I209" s="283"/>
      <c r="J209" s="284"/>
      <c r="K209" s="285"/>
      <c r="L209" s="21"/>
      <c r="M209" s="22"/>
      <c r="N209" s="22"/>
      <c r="O209" s="7"/>
      <c r="P209" s="40"/>
      <c r="Q209" s="43"/>
      <c r="R209" s="7"/>
      <c r="S209" s="23"/>
      <c r="T209" s="24"/>
      <c r="U209" s="24"/>
      <c r="V209" s="7"/>
      <c r="W209" s="46"/>
      <c r="X209" s="43"/>
      <c r="Y209" s="7"/>
      <c r="Z209" s="21"/>
      <c r="AA209" s="22"/>
      <c r="AB209" s="22"/>
      <c r="AC209" s="7"/>
      <c r="AD209" s="40"/>
      <c r="AE209" s="43"/>
      <c r="AF209" s="7"/>
      <c r="AG209" s="21"/>
      <c r="AH209" s="22"/>
      <c r="AI209" s="22"/>
      <c r="AJ209" s="7"/>
      <c r="AK209" s="40"/>
      <c r="AL209" s="43"/>
      <c r="AM209" s="7"/>
      <c r="AN209" s="21"/>
      <c r="AO209" s="22"/>
      <c r="AP209" s="22"/>
      <c r="AQ209" s="22"/>
      <c r="AR209" s="22"/>
      <c r="AS209" s="21"/>
      <c r="AT209" s="22"/>
      <c r="AU209" s="22"/>
      <c r="AV209" s="22"/>
      <c r="AW209" s="22"/>
      <c r="AX209" s="21"/>
      <c r="AY209" s="22"/>
      <c r="AZ209" s="22"/>
      <c r="BA209" s="22"/>
      <c r="BB209" s="22"/>
      <c r="BC209" s="22"/>
      <c r="BD209" s="22"/>
      <c r="BE209" s="22"/>
      <c r="BF209" s="22"/>
      <c r="BG209" s="11" t="s">
        <v>221</v>
      </c>
      <c r="BH209" s="79" t="s">
        <v>221</v>
      </c>
      <c r="BI209" s="1"/>
      <c r="BJ209" s="1"/>
      <c r="BK209" s="1"/>
      <c r="BL209" s="1"/>
      <c r="BM209" s="1"/>
      <c r="BY209" s="26"/>
      <c r="BZ209" s="34" t="str">
        <f t="shared" si="35"/>
        <v/>
      </c>
      <c r="CA209" s="35" t="str">
        <f t="shared" si="36"/>
        <v/>
      </c>
      <c r="CB209" s="35" t="str">
        <f t="shared" si="37"/>
        <v/>
      </c>
      <c r="CC209" s="34" t="str">
        <f t="shared" si="38"/>
        <v/>
      </c>
      <c r="CD209" s="35" t="str">
        <f t="shared" si="39"/>
        <v/>
      </c>
      <c r="CE209" s="34" t="e">
        <f>IF(AND(#REF!="",#REF!="",#REF!="",#REF!=""),"",SUM(#REF!,#REF!,#REF!,#REF!,#REF!))</f>
        <v>#REF!</v>
      </c>
      <c r="CF209" s="35" t="str">
        <f t="shared" si="40"/>
        <v/>
      </c>
      <c r="CG209" s="34" t="str">
        <f t="shared" si="41"/>
        <v/>
      </c>
      <c r="CH209" s="35" t="str">
        <f t="shared" si="42"/>
        <v/>
      </c>
      <c r="CI209" s="34" t="str">
        <f t="shared" si="43"/>
        <v/>
      </c>
      <c r="CJ209" s="35" t="str">
        <f t="shared" si="44"/>
        <v/>
      </c>
      <c r="CK209" s="34" t="e">
        <f>IF(AND(#REF!="",#REF!="",#REF!="",#REF!=""),"",SUM(#REF!,#REF!,#REF!,#REF!,#REF!))</f>
        <v>#REF!</v>
      </c>
      <c r="CL209" s="35" t="str">
        <f t="shared" si="45"/>
        <v/>
      </c>
      <c r="CM209" s="32" t="e">
        <f>IF(AND(#REF!="",#REF!="",#REF!="",#REF!=""),"",SUM(#REF!,#REF!,#REF!,#REF!))</f>
        <v>#REF!</v>
      </c>
      <c r="CN209" s="32" t="str">
        <f t="shared" si="46"/>
        <v/>
      </c>
    </row>
    <row r="210" spans="1:92">
      <c r="A210" s="276">
        <v>204</v>
      </c>
      <c r="B210" s="277"/>
      <c r="C210" s="278"/>
      <c r="D210" s="279"/>
      <c r="E210" s="280"/>
      <c r="F210" s="281"/>
      <c r="G210" s="281"/>
      <c r="H210" s="282"/>
      <c r="I210" s="283"/>
      <c r="J210" s="284"/>
      <c r="K210" s="285"/>
      <c r="L210" s="21"/>
      <c r="M210" s="22"/>
      <c r="N210" s="22"/>
      <c r="O210" s="7"/>
      <c r="P210" s="40"/>
      <c r="Q210" s="43"/>
      <c r="R210" s="7"/>
      <c r="S210" s="23"/>
      <c r="T210" s="24"/>
      <c r="U210" s="24"/>
      <c r="V210" s="7"/>
      <c r="W210" s="46"/>
      <c r="X210" s="43"/>
      <c r="Y210" s="7"/>
      <c r="Z210" s="21"/>
      <c r="AA210" s="22"/>
      <c r="AB210" s="22"/>
      <c r="AC210" s="7"/>
      <c r="AD210" s="40"/>
      <c r="AE210" s="43"/>
      <c r="AF210" s="7"/>
      <c r="AG210" s="21"/>
      <c r="AH210" s="22"/>
      <c r="AI210" s="22"/>
      <c r="AJ210" s="7"/>
      <c r="AK210" s="40"/>
      <c r="AL210" s="43"/>
      <c r="AM210" s="7"/>
      <c r="AN210" s="21"/>
      <c r="AO210" s="22"/>
      <c r="AP210" s="22"/>
      <c r="AQ210" s="22"/>
      <c r="AR210" s="22"/>
      <c r="AS210" s="21"/>
      <c r="AT210" s="22"/>
      <c r="AU210" s="22"/>
      <c r="AV210" s="22"/>
      <c r="AW210" s="22"/>
      <c r="AX210" s="21"/>
      <c r="AY210" s="22"/>
      <c r="AZ210" s="22"/>
      <c r="BA210" s="22"/>
      <c r="BB210" s="22"/>
      <c r="BC210" s="22"/>
      <c r="BD210" s="22"/>
      <c r="BE210" s="22"/>
      <c r="BF210" s="22"/>
      <c r="BG210" s="11" t="s">
        <v>221</v>
      </c>
      <c r="BH210" s="79" t="s">
        <v>221</v>
      </c>
      <c r="BI210" s="1"/>
      <c r="BJ210" s="1"/>
      <c r="BK210" s="1"/>
      <c r="BL210" s="1"/>
      <c r="BM210" s="1"/>
      <c r="BY210" s="26"/>
      <c r="BZ210" s="34" t="str">
        <f t="shared" si="35"/>
        <v/>
      </c>
      <c r="CA210" s="35" t="str">
        <f t="shared" si="36"/>
        <v/>
      </c>
      <c r="CB210" s="35" t="str">
        <f t="shared" si="37"/>
        <v/>
      </c>
      <c r="CC210" s="34" t="str">
        <f t="shared" si="38"/>
        <v/>
      </c>
      <c r="CD210" s="35" t="str">
        <f t="shared" si="39"/>
        <v/>
      </c>
      <c r="CE210" s="34" t="e">
        <f>IF(AND(#REF!="",#REF!="",#REF!="",#REF!=""),"",SUM(#REF!,#REF!,#REF!,#REF!,#REF!))</f>
        <v>#REF!</v>
      </c>
      <c r="CF210" s="35" t="str">
        <f t="shared" si="40"/>
        <v/>
      </c>
      <c r="CG210" s="34" t="str">
        <f t="shared" si="41"/>
        <v/>
      </c>
      <c r="CH210" s="35" t="str">
        <f t="shared" si="42"/>
        <v/>
      </c>
      <c r="CI210" s="34" t="str">
        <f t="shared" si="43"/>
        <v/>
      </c>
      <c r="CJ210" s="35" t="str">
        <f t="shared" si="44"/>
        <v/>
      </c>
      <c r="CK210" s="34" t="e">
        <f>IF(AND(#REF!="",#REF!="",#REF!="",#REF!=""),"",SUM(#REF!,#REF!,#REF!,#REF!,#REF!))</f>
        <v>#REF!</v>
      </c>
      <c r="CL210" s="35" t="str">
        <f t="shared" si="45"/>
        <v/>
      </c>
      <c r="CM210" s="32" t="e">
        <f>IF(AND(#REF!="",#REF!="",#REF!="",#REF!=""),"",SUM(#REF!,#REF!,#REF!,#REF!))</f>
        <v>#REF!</v>
      </c>
      <c r="CN210" s="32" t="str">
        <f t="shared" si="46"/>
        <v/>
      </c>
    </row>
    <row r="211" spans="1:92">
      <c r="A211" s="276">
        <v>205</v>
      </c>
      <c r="B211" s="277"/>
      <c r="C211" s="278"/>
      <c r="D211" s="279"/>
      <c r="E211" s="280"/>
      <c r="F211" s="281"/>
      <c r="G211" s="281"/>
      <c r="H211" s="282"/>
      <c r="I211" s="283"/>
      <c r="J211" s="284"/>
      <c r="K211" s="285"/>
      <c r="L211" s="21"/>
      <c r="M211" s="22"/>
      <c r="N211" s="22"/>
      <c r="O211" s="7"/>
      <c r="P211" s="40"/>
      <c r="Q211" s="43"/>
      <c r="R211" s="7"/>
      <c r="S211" s="23"/>
      <c r="T211" s="24"/>
      <c r="U211" s="24"/>
      <c r="V211" s="7"/>
      <c r="W211" s="46"/>
      <c r="X211" s="43"/>
      <c r="Y211" s="7"/>
      <c r="Z211" s="21"/>
      <c r="AA211" s="22"/>
      <c r="AB211" s="22"/>
      <c r="AC211" s="7"/>
      <c r="AD211" s="40"/>
      <c r="AE211" s="43"/>
      <c r="AF211" s="7"/>
      <c r="AG211" s="21"/>
      <c r="AH211" s="22"/>
      <c r="AI211" s="22"/>
      <c r="AJ211" s="7"/>
      <c r="AK211" s="40"/>
      <c r="AL211" s="43"/>
      <c r="AM211" s="7"/>
      <c r="AN211" s="21"/>
      <c r="AO211" s="22"/>
      <c r="AP211" s="22"/>
      <c r="AQ211" s="22"/>
      <c r="AR211" s="22"/>
      <c r="AS211" s="21"/>
      <c r="AT211" s="22"/>
      <c r="AU211" s="22"/>
      <c r="AV211" s="22"/>
      <c r="AW211" s="22"/>
      <c r="AX211" s="21"/>
      <c r="AY211" s="22"/>
      <c r="AZ211" s="22"/>
      <c r="BA211" s="22"/>
      <c r="BB211" s="22"/>
      <c r="BC211" s="22"/>
      <c r="BD211" s="22"/>
      <c r="BE211" s="22"/>
      <c r="BF211" s="22"/>
      <c r="BG211" s="11" t="s">
        <v>221</v>
      </c>
      <c r="BH211" s="79" t="s">
        <v>221</v>
      </c>
      <c r="BI211" s="1"/>
      <c r="BJ211" s="1"/>
      <c r="BK211" s="1"/>
      <c r="BL211" s="1"/>
      <c r="BM211" s="1"/>
      <c r="BY211" s="26"/>
      <c r="BZ211" s="34" t="str">
        <f t="shared" si="35"/>
        <v/>
      </c>
      <c r="CA211" s="35" t="str">
        <f t="shared" si="36"/>
        <v/>
      </c>
      <c r="CB211" s="35" t="str">
        <f t="shared" si="37"/>
        <v/>
      </c>
      <c r="CC211" s="34" t="str">
        <f t="shared" si="38"/>
        <v/>
      </c>
      <c r="CD211" s="35" t="str">
        <f t="shared" si="39"/>
        <v/>
      </c>
      <c r="CE211" s="34" t="e">
        <f>IF(AND(#REF!="",#REF!="",#REF!="",#REF!=""),"",SUM(#REF!,#REF!,#REF!,#REF!,#REF!))</f>
        <v>#REF!</v>
      </c>
      <c r="CF211" s="35" t="str">
        <f t="shared" si="40"/>
        <v/>
      </c>
      <c r="CG211" s="34" t="str">
        <f t="shared" si="41"/>
        <v/>
      </c>
      <c r="CH211" s="35" t="str">
        <f t="shared" si="42"/>
        <v/>
      </c>
      <c r="CI211" s="34" t="str">
        <f t="shared" si="43"/>
        <v/>
      </c>
      <c r="CJ211" s="35" t="str">
        <f t="shared" si="44"/>
        <v/>
      </c>
      <c r="CK211" s="34" t="e">
        <f>IF(AND(#REF!="",#REF!="",#REF!="",#REF!=""),"",SUM(#REF!,#REF!,#REF!,#REF!,#REF!))</f>
        <v>#REF!</v>
      </c>
      <c r="CL211" s="35" t="str">
        <f t="shared" si="45"/>
        <v/>
      </c>
      <c r="CM211" s="32" t="e">
        <f>IF(AND(#REF!="",#REF!="",#REF!="",#REF!=""),"",SUM(#REF!,#REF!,#REF!,#REF!))</f>
        <v>#REF!</v>
      </c>
      <c r="CN211" s="32" t="str">
        <f t="shared" si="46"/>
        <v/>
      </c>
    </row>
    <row r="212" spans="1:92">
      <c r="A212" s="276">
        <v>206</v>
      </c>
      <c r="B212" s="277"/>
      <c r="C212" s="278"/>
      <c r="D212" s="279"/>
      <c r="E212" s="280"/>
      <c r="F212" s="281"/>
      <c r="G212" s="281"/>
      <c r="H212" s="282"/>
      <c r="I212" s="283"/>
      <c r="J212" s="284"/>
      <c r="K212" s="285"/>
      <c r="L212" s="21"/>
      <c r="M212" s="22"/>
      <c r="N212" s="22"/>
      <c r="O212" s="7"/>
      <c r="P212" s="40"/>
      <c r="Q212" s="43"/>
      <c r="R212" s="7"/>
      <c r="S212" s="23"/>
      <c r="T212" s="24"/>
      <c r="U212" s="24"/>
      <c r="V212" s="7"/>
      <c r="W212" s="46"/>
      <c r="X212" s="43"/>
      <c r="Y212" s="7"/>
      <c r="Z212" s="21"/>
      <c r="AA212" s="22"/>
      <c r="AB212" s="22"/>
      <c r="AC212" s="7"/>
      <c r="AD212" s="40"/>
      <c r="AE212" s="43"/>
      <c r="AF212" s="7"/>
      <c r="AG212" s="21"/>
      <c r="AH212" s="22"/>
      <c r="AI212" s="22"/>
      <c r="AJ212" s="7"/>
      <c r="AK212" s="40"/>
      <c r="AL212" s="43"/>
      <c r="AM212" s="7"/>
      <c r="AN212" s="21"/>
      <c r="AO212" s="22"/>
      <c r="AP212" s="22"/>
      <c r="AQ212" s="22"/>
      <c r="AR212" s="22"/>
      <c r="AS212" s="21"/>
      <c r="AT212" s="22"/>
      <c r="AU212" s="22"/>
      <c r="AV212" s="22"/>
      <c r="AW212" s="22"/>
      <c r="AX212" s="21"/>
      <c r="AY212" s="22"/>
      <c r="AZ212" s="22"/>
      <c r="BA212" s="22"/>
      <c r="BB212" s="22"/>
      <c r="BC212" s="22"/>
      <c r="BD212" s="22"/>
      <c r="BE212" s="22"/>
      <c r="BF212" s="22"/>
      <c r="BG212" s="11" t="s">
        <v>221</v>
      </c>
      <c r="BH212" s="79" t="s">
        <v>221</v>
      </c>
      <c r="BI212" s="1"/>
      <c r="BJ212" s="1"/>
      <c r="BK212" s="1"/>
      <c r="BL212" s="1"/>
      <c r="BM212" s="1"/>
      <c r="BY212" s="26"/>
      <c r="BZ212" s="34" t="str">
        <f t="shared" si="35"/>
        <v/>
      </c>
      <c r="CA212" s="35" t="str">
        <f t="shared" si="36"/>
        <v/>
      </c>
      <c r="CB212" s="35" t="str">
        <f t="shared" si="37"/>
        <v/>
      </c>
      <c r="CC212" s="34" t="str">
        <f t="shared" si="38"/>
        <v/>
      </c>
      <c r="CD212" s="35" t="str">
        <f t="shared" si="39"/>
        <v/>
      </c>
      <c r="CE212" s="34" t="e">
        <f>IF(AND(#REF!="",#REF!="",#REF!="",#REF!=""),"",SUM(#REF!,#REF!,#REF!,#REF!,#REF!))</f>
        <v>#REF!</v>
      </c>
      <c r="CF212" s="35" t="str">
        <f t="shared" si="40"/>
        <v/>
      </c>
      <c r="CG212" s="34" t="str">
        <f t="shared" si="41"/>
        <v/>
      </c>
      <c r="CH212" s="35" t="str">
        <f t="shared" si="42"/>
        <v/>
      </c>
      <c r="CI212" s="34" t="str">
        <f t="shared" si="43"/>
        <v/>
      </c>
      <c r="CJ212" s="35" t="str">
        <f t="shared" si="44"/>
        <v/>
      </c>
      <c r="CK212" s="34" t="e">
        <f>IF(AND(#REF!="",#REF!="",#REF!="",#REF!=""),"",SUM(#REF!,#REF!,#REF!,#REF!,#REF!))</f>
        <v>#REF!</v>
      </c>
      <c r="CL212" s="35" t="str">
        <f t="shared" si="45"/>
        <v/>
      </c>
      <c r="CM212" s="32" t="e">
        <f>IF(AND(#REF!="",#REF!="",#REF!="",#REF!=""),"",SUM(#REF!,#REF!,#REF!,#REF!))</f>
        <v>#REF!</v>
      </c>
      <c r="CN212" s="32" t="str">
        <f t="shared" si="46"/>
        <v/>
      </c>
    </row>
    <row r="213" spans="1:92">
      <c r="A213" s="276">
        <v>207</v>
      </c>
      <c r="B213" s="277"/>
      <c r="C213" s="278"/>
      <c r="D213" s="279"/>
      <c r="E213" s="280"/>
      <c r="F213" s="281"/>
      <c r="G213" s="281"/>
      <c r="H213" s="282"/>
      <c r="I213" s="283"/>
      <c r="J213" s="284"/>
      <c r="K213" s="285"/>
      <c r="L213" s="21"/>
      <c r="M213" s="22"/>
      <c r="N213" s="22"/>
      <c r="O213" s="7"/>
      <c r="P213" s="40"/>
      <c r="Q213" s="43"/>
      <c r="R213" s="7"/>
      <c r="S213" s="23"/>
      <c r="T213" s="24"/>
      <c r="U213" s="24"/>
      <c r="V213" s="7"/>
      <c r="W213" s="46"/>
      <c r="X213" s="43"/>
      <c r="Y213" s="7"/>
      <c r="Z213" s="21"/>
      <c r="AA213" s="22"/>
      <c r="AB213" s="22"/>
      <c r="AC213" s="7"/>
      <c r="AD213" s="40"/>
      <c r="AE213" s="43"/>
      <c r="AF213" s="7"/>
      <c r="AG213" s="21"/>
      <c r="AH213" s="22"/>
      <c r="AI213" s="22"/>
      <c r="AJ213" s="7"/>
      <c r="AK213" s="40"/>
      <c r="AL213" s="43"/>
      <c r="AM213" s="7"/>
      <c r="AN213" s="21"/>
      <c r="AO213" s="22"/>
      <c r="AP213" s="22"/>
      <c r="AQ213" s="22"/>
      <c r="AR213" s="22"/>
      <c r="AS213" s="21"/>
      <c r="AT213" s="22"/>
      <c r="AU213" s="22"/>
      <c r="AV213" s="22"/>
      <c r="AW213" s="22"/>
      <c r="AX213" s="21"/>
      <c r="AY213" s="22"/>
      <c r="AZ213" s="22"/>
      <c r="BA213" s="22"/>
      <c r="BB213" s="22"/>
      <c r="BC213" s="22"/>
      <c r="BD213" s="22"/>
      <c r="BE213" s="22"/>
      <c r="BF213" s="22"/>
      <c r="BG213" s="11" t="s">
        <v>221</v>
      </c>
      <c r="BH213" s="79" t="s">
        <v>221</v>
      </c>
      <c r="BI213" s="1"/>
      <c r="BJ213" s="1"/>
      <c r="BK213" s="1"/>
      <c r="BL213" s="1"/>
      <c r="BM213" s="1"/>
      <c r="BY213" s="26"/>
      <c r="BZ213" s="34" t="str">
        <f t="shared" si="35"/>
        <v/>
      </c>
      <c r="CA213" s="35" t="str">
        <f t="shared" si="36"/>
        <v/>
      </c>
      <c r="CB213" s="35" t="str">
        <f t="shared" si="37"/>
        <v/>
      </c>
      <c r="CC213" s="34" t="str">
        <f t="shared" si="38"/>
        <v/>
      </c>
      <c r="CD213" s="35" t="str">
        <f t="shared" si="39"/>
        <v/>
      </c>
      <c r="CE213" s="34" t="e">
        <f>IF(AND(#REF!="",#REF!="",#REF!="",#REF!=""),"",SUM(#REF!,#REF!,#REF!,#REF!,#REF!))</f>
        <v>#REF!</v>
      </c>
      <c r="CF213" s="35" t="str">
        <f t="shared" si="40"/>
        <v/>
      </c>
      <c r="CG213" s="34" t="str">
        <f t="shared" si="41"/>
        <v/>
      </c>
      <c r="CH213" s="35" t="str">
        <f t="shared" si="42"/>
        <v/>
      </c>
      <c r="CI213" s="34" t="str">
        <f t="shared" si="43"/>
        <v/>
      </c>
      <c r="CJ213" s="35" t="str">
        <f t="shared" si="44"/>
        <v/>
      </c>
      <c r="CK213" s="34" t="e">
        <f>IF(AND(#REF!="",#REF!="",#REF!="",#REF!=""),"",SUM(#REF!,#REF!,#REF!,#REF!,#REF!))</f>
        <v>#REF!</v>
      </c>
      <c r="CL213" s="35" t="str">
        <f t="shared" si="45"/>
        <v/>
      </c>
      <c r="CM213" s="32" t="e">
        <f>IF(AND(#REF!="",#REF!="",#REF!="",#REF!=""),"",SUM(#REF!,#REF!,#REF!,#REF!))</f>
        <v>#REF!</v>
      </c>
      <c r="CN213" s="32" t="str">
        <f t="shared" si="46"/>
        <v/>
      </c>
    </row>
    <row r="214" spans="1:92">
      <c r="A214" s="276">
        <v>208</v>
      </c>
      <c r="B214" s="277"/>
      <c r="C214" s="278"/>
      <c r="D214" s="279"/>
      <c r="E214" s="280"/>
      <c r="F214" s="281"/>
      <c r="G214" s="281"/>
      <c r="H214" s="282"/>
      <c r="I214" s="283"/>
      <c r="J214" s="284"/>
      <c r="K214" s="285"/>
      <c r="L214" s="21"/>
      <c r="M214" s="22"/>
      <c r="N214" s="22"/>
      <c r="O214" s="7"/>
      <c r="P214" s="40"/>
      <c r="Q214" s="43"/>
      <c r="R214" s="7"/>
      <c r="S214" s="23"/>
      <c r="T214" s="24"/>
      <c r="U214" s="24"/>
      <c r="V214" s="7"/>
      <c r="W214" s="46"/>
      <c r="X214" s="43"/>
      <c r="Y214" s="7"/>
      <c r="Z214" s="21"/>
      <c r="AA214" s="22"/>
      <c r="AB214" s="22"/>
      <c r="AC214" s="7"/>
      <c r="AD214" s="40"/>
      <c r="AE214" s="43"/>
      <c r="AF214" s="7"/>
      <c r="AG214" s="21"/>
      <c r="AH214" s="22"/>
      <c r="AI214" s="22"/>
      <c r="AJ214" s="7"/>
      <c r="AK214" s="40"/>
      <c r="AL214" s="43"/>
      <c r="AM214" s="7"/>
      <c r="AN214" s="21"/>
      <c r="AO214" s="22"/>
      <c r="AP214" s="22"/>
      <c r="AQ214" s="22"/>
      <c r="AR214" s="22"/>
      <c r="AS214" s="21"/>
      <c r="AT214" s="22"/>
      <c r="AU214" s="22"/>
      <c r="AV214" s="22"/>
      <c r="AW214" s="22"/>
      <c r="AX214" s="21"/>
      <c r="AY214" s="22"/>
      <c r="AZ214" s="22"/>
      <c r="BA214" s="22"/>
      <c r="BB214" s="22"/>
      <c r="BC214" s="22"/>
      <c r="BD214" s="22"/>
      <c r="BE214" s="22"/>
      <c r="BF214" s="22"/>
      <c r="BG214" s="11" t="s">
        <v>221</v>
      </c>
      <c r="BH214" s="79" t="s">
        <v>221</v>
      </c>
      <c r="BI214" s="1"/>
      <c r="BJ214" s="1"/>
      <c r="BK214" s="1"/>
      <c r="BL214" s="1"/>
      <c r="BM214" s="1"/>
      <c r="BY214" s="26"/>
      <c r="BZ214" s="34" t="str">
        <f t="shared" si="35"/>
        <v/>
      </c>
      <c r="CA214" s="35" t="str">
        <f t="shared" si="36"/>
        <v/>
      </c>
      <c r="CB214" s="35" t="str">
        <f t="shared" si="37"/>
        <v/>
      </c>
      <c r="CC214" s="34" t="str">
        <f t="shared" si="38"/>
        <v/>
      </c>
      <c r="CD214" s="35" t="str">
        <f t="shared" si="39"/>
        <v/>
      </c>
      <c r="CE214" s="34" t="e">
        <f>IF(AND(#REF!="",#REF!="",#REF!="",#REF!=""),"",SUM(#REF!,#REF!,#REF!,#REF!,#REF!))</f>
        <v>#REF!</v>
      </c>
      <c r="CF214" s="35" t="str">
        <f t="shared" si="40"/>
        <v/>
      </c>
      <c r="CG214" s="34" t="str">
        <f t="shared" si="41"/>
        <v/>
      </c>
      <c r="CH214" s="35" t="str">
        <f t="shared" si="42"/>
        <v/>
      </c>
      <c r="CI214" s="34" t="str">
        <f t="shared" si="43"/>
        <v/>
      </c>
      <c r="CJ214" s="35" t="str">
        <f t="shared" si="44"/>
        <v/>
      </c>
      <c r="CK214" s="34" t="e">
        <f>IF(AND(#REF!="",#REF!="",#REF!="",#REF!=""),"",SUM(#REF!,#REF!,#REF!,#REF!,#REF!))</f>
        <v>#REF!</v>
      </c>
      <c r="CL214" s="35" t="str">
        <f t="shared" si="45"/>
        <v/>
      </c>
      <c r="CM214" s="32" t="e">
        <f>IF(AND(#REF!="",#REF!="",#REF!="",#REF!=""),"",SUM(#REF!,#REF!,#REF!,#REF!))</f>
        <v>#REF!</v>
      </c>
      <c r="CN214" s="32" t="str">
        <f t="shared" si="46"/>
        <v/>
      </c>
    </row>
    <row r="215" spans="1:92">
      <c r="A215" s="276">
        <v>209</v>
      </c>
      <c r="B215" s="277"/>
      <c r="C215" s="278"/>
      <c r="D215" s="279"/>
      <c r="E215" s="280"/>
      <c r="F215" s="281"/>
      <c r="G215" s="281"/>
      <c r="H215" s="282"/>
      <c r="I215" s="283"/>
      <c r="J215" s="284"/>
      <c r="K215" s="285"/>
      <c r="L215" s="21"/>
      <c r="M215" s="22"/>
      <c r="N215" s="22"/>
      <c r="O215" s="7"/>
      <c r="P215" s="40"/>
      <c r="Q215" s="43"/>
      <c r="R215" s="7"/>
      <c r="S215" s="23"/>
      <c r="T215" s="24"/>
      <c r="U215" s="24"/>
      <c r="V215" s="7"/>
      <c r="W215" s="46"/>
      <c r="X215" s="43"/>
      <c r="Y215" s="7"/>
      <c r="Z215" s="21"/>
      <c r="AA215" s="22"/>
      <c r="AB215" s="22"/>
      <c r="AC215" s="7"/>
      <c r="AD215" s="40"/>
      <c r="AE215" s="43"/>
      <c r="AF215" s="7"/>
      <c r="AG215" s="21"/>
      <c r="AH215" s="22"/>
      <c r="AI215" s="22"/>
      <c r="AJ215" s="7"/>
      <c r="AK215" s="40"/>
      <c r="AL215" s="43"/>
      <c r="AM215" s="7"/>
      <c r="AN215" s="21"/>
      <c r="AO215" s="22"/>
      <c r="AP215" s="22"/>
      <c r="AQ215" s="22"/>
      <c r="AR215" s="22"/>
      <c r="AS215" s="21"/>
      <c r="AT215" s="22"/>
      <c r="AU215" s="22"/>
      <c r="AV215" s="22"/>
      <c r="AW215" s="22"/>
      <c r="AX215" s="21"/>
      <c r="AY215" s="22"/>
      <c r="AZ215" s="22"/>
      <c r="BA215" s="22"/>
      <c r="BB215" s="22"/>
      <c r="BC215" s="22"/>
      <c r="BD215" s="22"/>
      <c r="BE215" s="22"/>
      <c r="BF215" s="22"/>
      <c r="BG215" s="11" t="s">
        <v>221</v>
      </c>
      <c r="BH215" s="79" t="s">
        <v>221</v>
      </c>
      <c r="BI215" s="1"/>
      <c r="BJ215" s="1"/>
      <c r="BK215" s="1"/>
      <c r="BL215" s="1"/>
      <c r="BM215" s="1"/>
      <c r="BY215" s="26"/>
      <c r="BZ215" s="34" t="str">
        <f t="shared" si="35"/>
        <v/>
      </c>
      <c r="CA215" s="35" t="str">
        <f t="shared" si="36"/>
        <v/>
      </c>
      <c r="CB215" s="35" t="str">
        <f t="shared" si="37"/>
        <v/>
      </c>
      <c r="CC215" s="34" t="str">
        <f t="shared" si="38"/>
        <v/>
      </c>
      <c r="CD215" s="35" t="str">
        <f t="shared" si="39"/>
        <v/>
      </c>
      <c r="CE215" s="34" t="e">
        <f>IF(AND(#REF!="",#REF!="",#REF!="",#REF!=""),"",SUM(#REF!,#REF!,#REF!,#REF!,#REF!))</f>
        <v>#REF!</v>
      </c>
      <c r="CF215" s="35" t="str">
        <f t="shared" si="40"/>
        <v/>
      </c>
      <c r="CG215" s="34" t="str">
        <f t="shared" si="41"/>
        <v/>
      </c>
      <c r="CH215" s="35" t="str">
        <f t="shared" si="42"/>
        <v/>
      </c>
      <c r="CI215" s="34" t="str">
        <f t="shared" si="43"/>
        <v/>
      </c>
      <c r="CJ215" s="35" t="str">
        <f t="shared" si="44"/>
        <v/>
      </c>
      <c r="CK215" s="34" t="e">
        <f>IF(AND(#REF!="",#REF!="",#REF!="",#REF!=""),"",SUM(#REF!,#REF!,#REF!,#REF!,#REF!))</f>
        <v>#REF!</v>
      </c>
      <c r="CL215" s="35" t="str">
        <f t="shared" si="45"/>
        <v/>
      </c>
      <c r="CM215" s="32" t="e">
        <f>IF(AND(#REF!="",#REF!="",#REF!="",#REF!=""),"",SUM(#REF!,#REF!,#REF!,#REF!))</f>
        <v>#REF!</v>
      </c>
      <c r="CN215" s="32" t="str">
        <f t="shared" si="46"/>
        <v/>
      </c>
    </row>
    <row r="216" spans="1:92">
      <c r="A216" s="276">
        <v>210</v>
      </c>
      <c r="B216" s="277"/>
      <c r="C216" s="278"/>
      <c r="D216" s="279"/>
      <c r="E216" s="280"/>
      <c r="F216" s="281"/>
      <c r="G216" s="281"/>
      <c r="H216" s="282"/>
      <c r="I216" s="283"/>
      <c r="J216" s="284"/>
      <c r="K216" s="285"/>
      <c r="L216" s="21"/>
      <c r="M216" s="22"/>
      <c r="N216" s="22"/>
      <c r="O216" s="7"/>
      <c r="P216" s="40"/>
      <c r="Q216" s="43"/>
      <c r="R216" s="7"/>
      <c r="S216" s="23"/>
      <c r="T216" s="24"/>
      <c r="U216" s="24"/>
      <c r="V216" s="7"/>
      <c r="W216" s="46"/>
      <c r="X216" s="43"/>
      <c r="Y216" s="7"/>
      <c r="Z216" s="21"/>
      <c r="AA216" s="22"/>
      <c r="AB216" s="22"/>
      <c r="AC216" s="7"/>
      <c r="AD216" s="40"/>
      <c r="AE216" s="43"/>
      <c r="AF216" s="7"/>
      <c r="AG216" s="21"/>
      <c r="AH216" s="22"/>
      <c r="AI216" s="22"/>
      <c r="AJ216" s="7"/>
      <c r="AK216" s="40"/>
      <c r="AL216" s="43"/>
      <c r="AM216" s="7"/>
      <c r="AN216" s="21"/>
      <c r="AO216" s="22"/>
      <c r="AP216" s="22"/>
      <c r="AQ216" s="22"/>
      <c r="AR216" s="22"/>
      <c r="AS216" s="21"/>
      <c r="AT216" s="22"/>
      <c r="AU216" s="22"/>
      <c r="AV216" s="22"/>
      <c r="AW216" s="22"/>
      <c r="AX216" s="21"/>
      <c r="AY216" s="22"/>
      <c r="AZ216" s="22"/>
      <c r="BA216" s="22"/>
      <c r="BB216" s="22"/>
      <c r="BC216" s="22"/>
      <c r="BD216" s="22"/>
      <c r="BE216" s="22"/>
      <c r="BF216" s="22"/>
      <c r="BG216" s="11" t="s">
        <v>221</v>
      </c>
      <c r="BH216" s="79" t="s">
        <v>221</v>
      </c>
      <c r="BI216" s="1"/>
      <c r="BJ216" s="1"/>
      <c r="BK216" s="1"/>
      <c r="BL216" s="1"/>
      <c r="BM216" s="1"/>
      <c r="BY216" s="26"/>
      <c r="BZ216" s="34" t="str">
        <f t="shared" si="35"/>
        <v/>
      </c>
      <c r="CA216" s="35" t="str">
        <f t="shared" si="36"/>
        <v/>
      </c>
      <c r="CB216" s="35" t="str">
        <f t="shared" si="37"/>
        <v/>
      </c>
      <c r="CC216" s="34" t="str">
        <f t="shared" si="38"/>
        <v/>
      </c>
      <c r="CD216" s="35" t="str">
        <f t="shared" si="39"/>
        <v/>
      </c>
      <c r="CE216" s="34" t="e">
        <f>IF(AND(#REF!="",#REF!="",#REF!="",#REF!=""),"",SUM(#REF!,#REF!,#REF!,#REF!,#REF!))</f>
        <v>#REF!</v>
      </c>
      <c r="CF216" s="35" t="str">
        <f t="shared" si="40"/>
        <v/>
      </c>
      <c r="CG216" s="34" t="str">
        <f t="shared" si="41"/>
        <v/>
      </c>
      <c r="CH216" s="35" t="str">
        <f t="shared" si="42"/>
        <v/>
      </c>
      <c r="CI216" s="34" t="str">
        <f t="shared" si="43"/>
        <v/>
      </c>
      <c r="CJ216" s="35" t="str">
        <f t="shared" si="44"/>
        <v/>
      </c>
      <c r="CK216" s="34" t="e">
        <f>IF(AND(#REF!="",#REF!="",#REF!="",#REF!=""),"",SUM(#REF!,#REF!,#REF!,#REF!,#REF!))</f>
        <v>#REF!</v>
      </c>
      <c r="CL216" s="35" t="str">
        <f t="shared" si="45"/>
        <v/>
      </c>
      <c r="CM216" s="32" t="e">
        <f>IF(AND(#REF!="",#REF!="",#REF!="",#REF!=""),"",SUM(#REF!,#REF!,#REF!,#REF!))</f>
        <v>#REF!</v>
      </c>
      <c r="CN216" s="32" t="str">
        <f t="shared" si="46"/>
        <v/>
      </c>
    </row>
    <row r="217" spans="1:92">
      <c r="A217" s="276">
        <v>211</v>
      </c>
      <c r="B217" s="277"/>
      <c r="C217" s="278"/>
      <c r="D217" s="279"/>
      <c r="E217" s="280"/>
      <c r="F217" s="281"/>
      <c r="G217" s="281"/>
      <c r="H217" s="282"/>
      <c r="I217" s="283"/>
      <c r="J217" s="284"/>
      <c r="K217" s="285"/>
      <c r="L217" s="21"/>
      <c r="M217" s="22"/>
      <c r="N217" s="22"/>
      <c r="O217" s="7"/>
      <c r="P217" s="40"/>
      <c r="Q217" s="43"/>
      <c r="R217" s="7"/>
      <c r="S217" s="23"/>
      <c r="T217" s="24"/>
      <c r="U217" s="24"/>
      <c r="V217" s="7"/>
      <c r="W217" s="46"/>
      <c r="X217" s="43"/>
      <c r="Y217" s="7"/>
      <c r="Z217" s="21"/>
      <c r="AA217" s="22"/>
      <c r="AB217" s="22"/>
      <c r="AC217" s="7"/>
      <c r="AD217" s="40"/>
      <c r="AE217" s="43"/>
      <c r="AF217" s="7"/>
      <c r="AG217" s="21"/>
      <c r="AH217" s="22"/>
      <c r="AI217" s="22"/>
      <c r="AJ217" s="7"/>
      <c r="AK217" s="40"/>
      <c r="AL217" s="43"/>
      <c r="AM217" s="7"/>
      <c r="AN217" s="21"/>
      <c r="AO217" s="22"/>
      <c r="AP217" s="22"/>
      <c r="AQ217" s="22"/>
      <c r="AR217" s="22"/>
      <c r="AS217" s="21"/>
      <c r="AT217" s="22"/>
      <c r="AU217" s="22"/>
      <c r="AV217" s="22"/>
      <c r="AW217" s="22"/>
      <c r="AX217" s="21"/>
      <c r="AY217" s="22"/>
      <c r="AZ217" s="22"/>
      <c r="BA217" s="22"/>
      <c r="BB217" s="22"/>
      <c r="BC217" s="22"/>
      <c r="BD217" s="22"/>
      <c r="BE217" s="22"/>
      <c r="BF217" s="22"/>
      <c r="BG217" s="11" t="s">
        <v>221</v>
      </c>
      <c r="BH217" s="79" t="s">
        <v>221</v>
      </c>
      <c r="BI217" s="1"/>
      <c r="BJ217" s="1"/>
      <c r="BK217" s="1"/>
      <c r="BL217" s="1"/>
      <c r="BM217" s="1"/>
      <c r="BY217" s="26"/>
      <c r="BZ217" s="34" t="str">
        <f t="shared" si="35"/>
        <v/>
      </c>
      <c r="CA217" s="35" t="str">
        <f t="shared" si="36"/>
        <v/>
      </c>
      <c r="CB217" s="35" t="str">
        <f t="shared" si="37"/>
        <v/>
      </c>
      <c r="CC217" s="34" t="str">
        <f t="shared" si="38"/>
        <v/>
      </c>
      <c r="CD217" s="35" t="str">
        <f t="shared" si="39"/>
        <v/>
      </c>
      <c r="CE217" s="34" t="e">
        <f>IF(AND(#REF!="",#REF!="",#REF!="",#REF!=""),"",SUM(#REF!,#REF!,#REF!,#REF!,#REF!))</f>
        <v>#REF!</v>
      </c>
      <c r="CF217" s="35" t="str">
        <f t="shared" si="40"/>
        <v/>
      </c>
      <c r="CG217" s="34" t="str">
        <f t="shared" si="41"/>
        <v/>
      </c>
      <c r="CH217" s="35" t="str">
        <f t="shared" si="42"/>
        <v/>
      </c>
      <c r="CI217" s="34" t="str">
        <f t="shared" si="43"/>
        <v/>
      </c>
      <c r="CJ217" s="35" t="str">
        <f t="shared" si="44"/>
        <v/>
      </c>
      <c r="CK217" s="34" t="e">
        <f>IF(AND(#REF!="",#REF!="",#REF!="",#REF!=""),"",SUM(#REF!,#REF!,#REF!,#REF!,#REF!))</f>
        <v>#REF!</v>
      </c>
      <c r="CL217" s="35" t="str">
        <f t="shared" si="45"/>
        <v/>
      </c>
      <c r="CM217" s="32" t="e">
        <f>IF(AND(#REF!="",#REF!="",#REF!="",#REF!=""),"",SUM(#REF!,#REF!,#REF!,#REF!))</f>
        <v>#REF!</v>
      </c>
      <c r="CN217" s="32" t="str">
        <f t="shared" si="46"/>
        <v/>
      </c>
    </row>
    <row r="218" spans="1:92">
      <c r="A218" s="276">
        <v>212</v>
      </c>
      <c r="B218" s="277"/>
      <c r="C218" s="278"/>
      <c r="D218" s="279"/>
      <c r="E218" s="280"/>
      <c r="F218" s="281"/>
      <c r="G218" s="281"/>
      <c r="H218" s="282"/>
      <c r="I218" s="283"/>
      <c r="J218" s="284"/>
      <c r="K218" s="285"/>
      <c r="L218" s="21"/>
      <c r="M218" s="22"/>
      <c r="N218" s="22"/>
      <c r="O218" s="7"/>
      <c r="P218" s="40"/>
      <c r="Q218" s="43"/>
      <c r="R218" s="7"/>
      <c r="S218" s="23"/>
      <c r="T218" s="24"/>
      <c r="U218" s="24"/>
      <c r="V218" s="7"/>
      <c r="W218" s="46"/>
      <c r="X218" s="43"/>
      <c r="Y218" s="7"/>
      <c r="Z218" s="21"/>
      <c r="AA218" s="22"/>
      <c r="AB218" s="22"/>
      <c r="AC218" s="7"/>
      <c r="AD218" s="40"/>
      <c r="AE218" s="43"/>
      <c r="AF218" s="7"/>
      <c r="AG218" s="21"/>
      <c r="AH218" s="22"/>
      <c r="AI218" s="22"/>
      <c r="AJ218" s="7"/>
      <c r="AK218" s="40"/>
      <c r="AL218" s="43"/>
      <c r="AM218" s="7"/>
      <c r="AN218" s="21"/>
      <c r="AO218" s="22"/>
      <c r="AP218" s="22"/>
      <c r="AQ218" s="22"/>
      <c r="AR218" s="22"/>
      <c r="AS218" s="21"/>
      <c r="AT218" s="22"/>
      <c r="AU218" s="22"/>
      <c r="AV218" s="22"/>
      <c r="AW218" s="22"/>
      <c r="AX218" s="21"/>
      <c r="AY218" s="22"/>
      <c r="AZ218" s="22"/>
      <c r="BA218" s="22"/>
      <c r="BB218" s="22"/>
      <c r="BC218" s="22"/>
      <c r="BD218" s="22"/>
      <c r="BE218" s="22"/>
      <c r="BF218" s="22"/>
      <c r="BG218" s="11" t="s">
        <v>221</v>
      </c>
      <c r="BH218" s="79" t="s">
        <v>221</v>
      </c>
      <c r="BI218" s="1"/>
      <c r="BJ218" s="1"/>
      <c r="BK218" s="1"/>
      <c r="BL218" s="1"/>
      <c r="BM218" s="1"/>
      <c r="BY218" s="26"/>
      <c r="BZ218" s="34" t="str">
        <f t="shared" si="35"/>
        <v/>
      </c>
      <c r="CA218" s="35" t="str">
        <f t="shared" si="36"/>
        <v/>
      </c>
      <c r="CB218" s="35" t="str">
        <f t="shared" si="37"/>
        <v/>
      </c>
      <c r="CC218" s="34" t="str">
        <f t="shared" si="38"/>
        <v/>
      </c>
      <c r="CD218" s="35" t="str">
        <f t="shared" si="39"/>
        <v/>
      </c>
      <c r="CE218" s="34" t="e">
        <f>IF(AND(#REF!="",#REF!="",#REF!="",#REF!=""),"",SUM(#REF!,#REF!,#REF!,#REF!,#REF!))</f>
        <v>#REF!</v>
      </c>
      <c r="CF218" s="35" t="str">
        <f t="shared" si="40"/>
        <v/>
      </c>
      <c r="CG218" s="34" t="str">
        <f t="shared" si="41"/>
        <v/>
      </c>
      <c r="CH218" s="35" t="str">
        <f t="shared" si="42"/>
        <v/>
      </c>
      <c r="CI218" s="34" t="str">
        <f t="shared" si="43"/>
        <v/>
      </c>
      <c r="CJ218" s="35" t="str">
        <f t="shared" si="44"/>
        <v/>
      </c>
      <c r="CK218" s="34" t="e">
        <f>IF(AND(#REF!="",#REF!="",#REF!="",#REF!=""),"",SUM(#REF!,#REF!,#REF!,#REF!,#REF!))</f>
        <v>#REF!</v>
      </c>
      <c r="CL218" s="35" t="str">
        <f t="shared" si="45"/>
        <v/>
      </c>
      <c r="CM218" s="32" t="e">
        <f>IF(AND(#REF!="",#REF!="",#REF!="",#REF!=""),"",SUM(#REF!,#REF!,#REF!,#REF!))</f>
        <v>#REF!</v>
      </c>
      <c r="CN218" s="32" t="str">
        <f t="shared" si="46"/>
        <v/>
      </c>
    </row>
    <row r="219" spans="1:92">
      <c r="A219" s="276">
        <v>213</v>
      </c>
      <c r="B219" s="277"/>
      <c r="C219" s="278"/>
      <c r="D219" s="279"/>
      <c r="E219" s="280"/>
      <c r="F219" s="281"/>
      <c r="G219" s="281"/>
      <c r="H219" s="282"/>
      <c r="I219" s="283"/>
      <c r="J219" s="284"/>
      <c r="K219" s="285"/>
      <c r="L219" s="21"/>
      <c r="M219" s="22"/>
      <c r="N219" s="22"/>
      <c r="O219" s="7"/>
      <c r="P219" s="40"/>
      <c r="Q219" s="43"/>
      <c r="R219" s="7"/>
      <c r="S219" s="23"/>
      <c r="T219" s="24"/>
      <c r="U219" s="24"/>
      <c r="V219" s="7"/>
      <c r="W219" s="46"/>
      <c r="X219" s="43"/>
      <c r="Y219" s="7"/>
      <c r="Z219" s="21"/>
      <c r="AA219" s="22"/>
      <c r="AB219" s="22"/>
      <c r="AC219" s="7"/>
      <c r="AD219" s="40"/>
      <c r="AE219" s="43"/>
      <c r="AF219" s="7"/>
      <c r="AG219" s="21"/>
      <c r="AH219" s="22"/>
      <c r="AI219" s="22"/>
      <c r="AJ219" s="7"/>
      <c r="AK219" s="40"/>
      <c r="AL219" s="43"/>
      <c r="AM219" s="7"/>
      <c r="AN219" s="21"/>
      <c r="AO219" s="22"/>
      <c r="AP219" s="22"/>
      <c r="AQ219" s="22"/>
      <c r="AR219" s="22"/>
      <c r="AS219" s="21"/>
      <c r="AT219" s="22"/>
      <c r="AU219" s="22"/>
      <c r="AV219" s="22"/>
      <c r="AW219" s="22"/>
      <c r="AX219" s="21"/>
      <c r="AY219" s="22"/>
      <c r="AZ219" s="22"/>
      <c r="BA219" s="22"/>
      <c r="BB219" s="22"/>
      <c r="BC219" s="22"/>
      <c r="BD219" s="22"/>
      <c r="BE219" s="22"/>
      <c r="BF219" s="22"/>
      <c r="BG219" s="11" t="s">
        <v>221</v>
      </c>
      <c r="BH219" s="79" t="s">
        <v>221</v>
      </c>
      <c r="BI219" s="1"/>
      <c r="BJ219" s="1"/>
      <c r="BK219" s="1"/>
      <c r="BL219" s="1"/>
      <c r="BM219" s="1"/>
      <c r="BY219" s="26"/>
      <c r="BZ219" s="34" t="str">
        <f t="shared" si="35"/>
        <v/>
      </c>
      <c r="CA219" s="35" t="str">
        <f t="shared" si="36"/>
        <v/>
      </c>
      <c r="CB219" s="35" t="str">
        <f t="shared" si="37"/>
        <v/>
      </c>
      <c r="CC219" s="34" t="str">
        <f t="shared" si="38"/>
        <v/>
      </c>
      <c r="CD219" s="35" t="str">
        <f t="shared" si="39"/>
        <v/>
      </c>
      <c r="CE219" s="34" t="e">
        <f>IF(AND(#REF!="",#REF!="",#REF!="",#REF!=""),"",SUM(#REF!,#REF!,#REF!,#REF!,#REF!))</f>
        <v>#REF!</v>
      </c>
      <c r="CF219" s="35" t="str">
        <f t="shared" si="40"/>
        <v/>
      </c>
      <c r="CG219" s="34" t="str">
        <f t="shared" si="41"/>
        <v/>
      </c>
      <c r="CH219" s="35" t="str">
        <f t="shared" si="42"/>
        <v/>
      </c>
      <c r="CI219" s="34" t="str">
        <f t="shared" si="43"/>
        <v/>
      </c>
      <c r="CJ219" s="35" t="str">
        <f t="shared" si="44"/>
        <v/>
      </c>
      <c r="CK219" s="34" t="e">
        <f>IF(AND(#REF!="",#REF!="",#REF!="",#REF!=""),"",SUM(#REF!,#REF!,#REF!,#REF!,#REF!))</f>
        <v>#REF!</v>
      </c>
      <c r="CL219" s="35" t="str">
        <f t="shared" si="45"/>
        <v/>
      </c>
      <c r="CM219" s="32" t="e">
        <f>IF(AND(#REF!="",#REF!="",#REF!="",#REF!=""),"",SUM(#REF!,#REF!,#REF!,#REF!))</f>
        <v>#REF!</v>
      </c>
      <c r="CN219" s="32" t="str">
        <f t="shared" si="46"/>
        <v/>
      </c>
    </row>
    <row r="220" spans="1:92">
      <c r="A220" s="276">
        <v>214</v>
      </c>
      <c r="B220" s="277"/>
      <c r="C220" s="278"/>
      <c r="D220" s="279"/>
      <c r="E220" s="280"/>
      <c r="F220" s="281"/>
      <c r="G220" s="281"/>
      <c r="H220" s="282"/>
      <c r="I220" s="283"/>
      <c r="J220" s="284"/>
      <c r="K220" s="285"/>
      <c r="L220" s="21"/>
      <c r="M220" s="22"/>
      <c r="N220" s="22"/>
      <c r="O220" s="7"/>
      <c r="P220" s="40"/>
      <c r="Q220" s="43"/>
      <c r="R220" s="7"/>
      <c r="S220" s="23"/>
      <c r="T220" s="24"/>
      <c r="U220" s="24"/>
      <c r="V220" s="7"/>
      <c r="W220" s="46"/>
      <c r="X220" s="43"/>
      <c r="Y220" s="7"/>
      <c r="Z220" s="21"/>
      <c r="AA220" s="22"/>
      <c r="AB220" s="22"/>
      <c r="AC220" s="7"/>
      <c r="AD220" s="40"/>
      <c r="AE220" s="43"/>
      <c r="AF220" s="7"/>
      <c r="AG220" s="21"/>
      <c r="AH220" s="22"/>
      <c r="AI220" s="22"/>
      <c r="AJ220" s="7"/>
      <c r="AK220" s="40"/>
      <c r="AL220" s="43"/>
      <c r="AM220" s="7"/>
      <c r="AN220" s="21"/>
      <c r="AO220" s="22"/>
      <c r="AP220" s="22"/>
      <c r="AQ220" s="22"/>
      <c r="AR220" s="22"/>
      <c r="AS220" s="21"/>
      <c r="AT220" s="22"/>
      <c r="AU220" s="22"/>
      <c r="AV220" s="22"/>
      <c r="AW220" s="22"/>
      <c r="AX220" s="21"/>
      <c r="AY220" s="22"/>
      <c r="AZ220" s="22"/>
      <c r="BA220" s="22"/>
      <c r="BB220" s="22"/>
      <c r="BC220" s="22"/>
      <c r="BD220" s="22"/>
      <c r="BE220" s="22"/>
      <c r="BF220" s="22"/>
      <c r="BG220" s="11" t="s">
        <v>221</v>
      </c>
      <c r="BH220" s="79" t="s">
        <v>221</v>
      </c>
      <c r="BI220" s="1"/>
      <c r="BJ220" s="1"/>
      <c r="BK220" s="1"/>
      <c r="BL220" s="1"/>
      <c r="BM220" s="1"/>
      <c r="BY220" s="26"/>
      <c r="BZ220" s="34" t="str">
        <f t="shared" si="35"/>
        <v/>
      </c>
      <c r="CA220" s="35" t="str">
        <f t="shared" si="36"/>
        <v/>
      </c>
      <c r="CB220" s="35" t="str">
        <f t="shared" si="37"/>
        <v/>
      </c>
      <c r="CC220" s="34" t="str">
        <f t="shared" si="38"/>
        <v/>
      </c>
      <c r="CD220" s="35" t="str">
        <f t="shared" si="39"/>
        <v/>
      </c>
      <c r="CE220" s="34" t="e">
        <f>IF(AND(#REF!="",#REF!="",#REF!="",#REF!=""),"",SUM(#REF!,#REF!,#REF!,#REF!,#REF!))</f>
        <v>#REF!</v>
      </c>
      <c r="CF220" s="35" t="str">
        <f t="shared" si="40"/>
        <v/>
      </c>
      <c r="CG220" s="34" t="str">
        <f t="shared" si="41"/>
        <v/>
      </c>
      <c r="CH220" s="35" t="str">
        <f t="shared" si="42"/>
        <v/>
      </c>
      <c r="CI220" s="34" t="str">
        <f t="shared" si="43"/>
        <v/>
      </c>
      <c r="CJ220" s="35" t="str">
        <f t="shared" si="44"/>
        <v/>
      </c>
      <c r="CK220" s="34" t="e">
        <f>IF(AND(#REF!="",#REF!="",#REF!="",#REF!=""),"",SUM(#REF!,#REF!,#REF!,#REF!,#REF!))</f>
        <v>#REF!</v>
      </c>
      <c r="CL220" s="35" t="str">
        <f t="shared" si="45"/>
        <v/>
      </c>
      <c r="CM220" s="32" t="e">
        <f>IF(AND(#REF!="",#REF!="",#REF!="",#REF!=""),"",SUM(#REF!,#REF!,#REF!,#REF!))</f>
        <v>#REF!</v>
      </c>
      <c r="CN220" s="32" t="str">
        <f t="shared" si="46"/>
        <v/>
      </c>
    </row>
    <row r="221" spans="1:92">
      <c r="A221" s="276">
        <v>215</v>
      </c>
      <c r="B221" s="277"/>
      <c r="C221" s="278"/>
      <c r="D221" s="279"/>
      <c r="E221" s="280"/>
      <c r="F221" s="281"/>
      <c r="G221" s="281"/>
      <c r="H221" s="282"/>
      <c r="I221" s="283"/>
      <c r="J221" s="284"/>
      <c r="K221" s="285"/>
      <c r="L221" s="21"/>
      <c r="M221" s="22"/>
      <c r="N221" s="22"/>
      <c r="O221" s="7"/>
      <c r="P221" s="40"/>
      <c r="Q221" s="43"/>
      <c r="R221" s="7"/>
      <c r="S221" s="23"/>
      <c r="T221" s="24"/>
      <c r="U221" s="24"/>
      <c r="V221" s="7"/>
      <c r="W221" s="46"/>
      <c r="X221" s="43"/>
      <c r="Y221" s="7"/>
      <c r="Z221" s="21"/>
      <c r="AA221" s="22"/>
      <c r="AB221" s="22"/>
      <c r="AC221" s="7"/>
      <c r="AD221" s="40"/>
      <c r="AE221" s="43"/>
      <c r="AF221" s="7"/>
      <c r="AG221" s="21"/>
      <c r="AH221" s="22"/>
      <c r="AI221" s="22"/>
      <c r="AJ221" s="7"/>
      <c r="AK221" s="40"/>
      <c r="AL221" s="43"/>
      <c r="AM221" s="7"/>
      <c r="AN221" s="21"/>
      <c r="AO221" s="22"/>
      <c r="AP221" s="22"/>
      <c r="AQ221" s="22"/>
      <c r="AR221" s="22"/>
      <c r="AS221" s="21"/>
      <c r="AT221" s="22"/>
      <c r="AU221" s="22"/>
      <c r="AV221" s="22"/>
      <c r="AW221" s="22"/>
      <c r="AX221" s="21"/>
      <c r="AY221" s="22"/>
      <c r="AZ221" s="22"/>
      <c r="BA221" s="22"/>
      <c r="BB221" s="22"/>
      <c r="BC221" s="22"/>
      <c r="BD221" s="22"/>
      <c r="BE221" s="22"/>
      <c r="BF221" s="22"/>
      <c r="BG221" s="11" t="s">
        <v>221</v>
      </c>
      <c r="BH221" s="79" t="s">
        <v>221</v>
      </c>
      <c r="BI221" s="1"/>
      <c r="BJ221" s="1"/>
      <c r="BK221" s="1"/>
      <c r="BL221" s="1"/>
      <c r="BM221" s="1"/>
      <c r="BY221" s="26"/>
      <c r="BZ221" s="34" t="str">
        <f t="shared" si="35"/>
        <v/>
      </c>
      <c r="CA221" s="35" t="str">
        <f t="shared" si="36"/>
        <v/>
      </c>
      <c r="CB221" s="35" t="str">
        <f t="shared" si="37"/>
        <v/>
      </c>
      <c r="CC221" s="34" t="str">
        <f t="shared" si="38"/>
        <v/>
      </c>
      <c r="CD221" s="35" t="str">
        <f t="shared" si="39"/>
        <v/>
      </c>
      <c r="CE221" s="34" t="e">
        <f>IF(AND(#REF!="",#REF!="",#REF!="",#REF!=""),"",SUM(#REF!,#REF!,#REF!,#REF!,#REF!))</f>
        <v>#REF!</v>
      </c>
      <c r="CF221" s="35" t="str">
        <f t="shared" si="40"/>
        <v/>
      </c>
      <c r="CG221" s="34" t="str">
        <f t="shared" si="41"/>
        <v/>
      </c>
      <c r="CH221" s="35" t="str">
        <f t="shared" si="42"/>
        <v/>
      </c>
      <c r="CI221" s="34" t="str">
        <f t="shared" si="43"/>
        <v/>
      </c>
      <c r="CJ221" s="35" t="str">
        <f t="shared" si="44"/>
        <v/>
      </c>
      <c r="CK221" s="34" t="e">
        <f>IF(AND(#REF!="",#REF!="",#REF!="",#REF!=""),"",SUM(#REF!,#REF!,#REF!,#REF!,#REF!))</f>
        <v>#REF!</v>
      </c>
      <c r="CL221" s="35" t="str">
        <f t="shared" si="45"/>
        <v/>
      </c>
      <c r="CM221" s="32" t="e">
        <f>IF(AND(#REF!="",#REF!="",#REF!="",#REF!=""),"",SUM(#REF!,#REF!,#REF!,#REF!))</f>
        <v>#REF!</v>
      </c>
      <c r="CN221" s="32" t="str">
        <f t="shared" si="46"/>
        <v/>
      </c>
    </row>
    <row r="222" spans="1:92">
      <c r="A222" s="276">
        <v>216</v>
      </c>
      <c r="B222" s="277"/>
      <c r="C222" s="278"/>
      <c r="D222" s="279"/>
      <c r="E222" s="280"/>
      <c r="F222" s="281"/>
      <c r="G222" s="281"/>
      <c r="H222" s="282"/>
      <c r="I222" s="283"/>
      <c r="J222" s="284"/>
      <c r="K222" s="285"/>
      <c r="L222" s="21"/>
      <c r="M222" s="22"/>
      <c r="N222" s="22"/>
      <c r="O222" s="7"/>
      <c r="P222" s="40"/>
      <c r="Q222" s="43"/>
      <c r="R222" s="7"/>
      <c r="S222" s="23"/>
      <c r="T222" s="24"/>
      <c r="U222" s="24"/>
      <c r="V222" s="7"/>
      <c r="W222" s="46"/>
      <c r="X222" s="43"/>
      <c r="Y222" s="7"/>
      <c r="Z222" s="21"/>
      <c r="AA222" s="22"/>
      <c r="AB222" s="22"/>
      <c r="AC222" s="7"/>
      <c r="AD222" s="40"/>
      <c r="AE222" s="43"/>
      <c r="AF222" s="7"/>
      <c r="AG222" s="21"/>
      <c r="AH222" s="22"/>
      <c r="AI222" s="22"/>
      <c r="AJ222" s="7"/>
      <c r="AK222" s="40"/>
      <c r="AL222" s="43"/>
      <c r="AM222" s="7"/>
      <c r="AN222" s="21"/>
      <c r="AO222" s="22"/>
      <c r="AP222" s="22"/>
      <c r="AQ222" s="22"/>
      <c r="AR222" s="22"/>
      <c r="AS222" s="21"/>
      <c r="AT222" s="22"/>
      <c r="AU222" s="22"/>
      <c r="AV222" s="22"/>
      <c r="AW222" s="22"/>
      <c r="AX222" s="21"/>
      <c r="AY222" s="22"/>
      <c r="AZ222" s="22"/>
      <c r="BA222" s="22"/>
      <c r="BB222" s="22"/>
      <c r="BC222" s="22"/>
      <c r="BD222" s="22"/>
      <c r="BE222" s="22"/>
      <c r="BF222" s="22"/>
      <c r="BG222" s="11" t="s">
        <v>221</v>
      </c>
      <c r="BH222" s="79" t="s">
        <v>221</v>
      </c>
      <c r="BI222" s="1"/>
      <c r="BJ222" s="1"/>
      <c r="BK222" s="1"/>
      <c r="BL222" s="1"/>
      <c r="BM222" s="1"/>
      <c r="BY222" s="26"/>
      <c r="BZ222" s="34" t="str">
        <f t="shared" si="35"/>
        <v/>
      </c>
      <c r="CA222" s="35" t="str">
        <f t="shared" si="36"/>
        <v/>
      </c>
      <c r="CB222" s="35" t="str">
        <f t="shared" si="37"/>
        <v/>
      </c>
      <c r="CC222" s="34" t="str">
        <f t="shared" si="38"/>
        <v/>
      </c>
      <c r="CD222" s="35" t="str">
        <f t="shared" si="39"/>
        <v/>
      </c>
      <c r="CE222" s="34" t="e">
        <f>IF(AND(#REF!="",#REF!="",#REF!="",#REF!=""),"",SUM(#REF!,#REF!,#REF!,#REF!,#REF!))</f>
        <v>#REF!</v>
      </c>
      <c r="CF222" s="35" t="str">
        <f t="shared" si="40"/>
        <v/>
      </c>
      <c r="CG222" s="34" t="str">
        <f t="shared" si="41"/>
        <v/>
      </c>
      <c r="CH222" s="35" t="str">
        <f t="shared" si="42"/>
        <v/>
      </c>
      <c r="CI222" s="34" t="str">
        <f t="shared" si="43"/>
        <v/>
      </c>
      <c r="CJ222" s="35" t="str">
        <f t="shared" si="44"/>
        <v/>
      </c>
      <c r="CK222" s="34" t="e">
        <f>IF(AND(#REF!="",#REF!="",#REF!="",#REF!=""),"",SUM(#REF!,#REF!,#REF!,#REF!,#REF!))</f>
        <v>#REF!</v>
      </c>
      <c r="CL222" s="35" t="str">
        <f t="shared" si="45"/>
        <v/>
      </c>
      <c r="CM222" s="32" t="e">
        <f>IF(AND(#REF!="",#REF!="",#REF!="",#REF!=""),"",SUM(#REF!,#REF!,#REF!,#REF!))</f>
        <v>#REF!</v>
      </c>
      <c r="CN222" s="32" t="str">
        <f t="shared" si="46"/>
        <v/>
      </c>
    </row>
    <row r="223" spans="1:92">
      <c r="A223" s="276">
        <v>217</v>
      </c>
      <c r="B223" s="277"/>
      <c r="C223" s="278"/>
      <c r="D223" s="279"/>
      <c r="E223" s="280"/>
      <c r="F223" s="281"/>
      <c r="G223" s="281"/>
      <c r="H223" s="282"/>
      <c r="I223" s="283"/>
      <c r="J223" s="284"/>
      <c r="K223" s="285"/>
      <c r="L223" s="21"/>
      <c r="M223" s="22"/>
      <c r="N223" s="22"/>
      <c r="O223" s="7"/>
      <c r="P223" s="40"/>
      <c r="Q223" s="43"/>
      <c r="R223" s="7"/>
      <c r="S223" s="23"/>
      <c r="T223" s="24"/>
      <c r="U223" s="24"/>
      <c r="V223" s="7"/>
      <c r="W223" s="46"/>
      <c r="X223" s="43"/>
      <c r="Y223" s="7"/>
      <c r="Z223" s="21"/>
      <c r="AA223" s="22"/>
      <c r="AB223" s="22"/>
      <c r="AC223" s="7"/>
      <c r="AD223" s="40"/>
      <c r="AE223" s="43"/>
      <c r="AF223" s="7"/>
      <c r="AG223" s="21"/>
      <c r="AH223" s="22"/>
      <c r="AI223" s="22"/>
      <c r="AJ223" s="7"/>
      <c r="AK223" s="40"/>
      <c r="AL223" s="43"/>
      <c r="AM223" s="7"/>
      <c r="AN223" s="21"/>
      <c r="AO223" s="22"/>
      <c r="AP223" s="22"/>
      <c r="AQ223" s="22"/>
      <c r="AR223" s="22"/>
      <c r="AS223" s="21"/>
      <c r="AT223" s="22"/>
      <c r="AU223" s="22"/>
      <c r="AV223" s="22"/>
      <c r="AW223" s="22"/>
      <c r="AX223" s="21"/>
      <c r="AY223" s="22"/>
      <c r="AZ223" s="22"/>
      <c r="BA223" s="22"/>
      <c r="BB223" s="22"/>
      <c r="BC223" s="22"/>
      <c r="BD223" s="22"/>
      <c r="BE223" s="22"/>
      <c r="BF223" s="22"/>
      <c r="BG223" s="11" t="s">
        <v>221</v>
      </c>
      <c r="BH223" s="79" t="s">
        <v>221</v>
      </c>
      <c r="BI223" s="1"/>
      <c r="BJ223" s="1"/>
      <c r="BK223" s="1"/>
      <c r="BL223" s="1"/>
      <c r="BM223" s="1"/>
      <c r="BY223" s="26"/>
      <c r="BZ223" s="34" t="str">
        <f t="shared" si="35"/>
        <v/>
      </c>
      <c r="CA223" s="35" t="str">
        <f t="shared" si="36"/>
        <v/>
      </c>
      <c r="CB223" s="35" t="str">
        <f t="shared" si="37"/>
        <v/>
      </c>
      <c r="CC223" s="34" t="str">
        <f t="shared" si="38"/>
        <v/>
      </c>
      <c r="CD223" s="35" t="str">
        <f t="shared" si="39"/>
        <v/>
      </c>
      <c r="CE223" s="34" t="e">
        <f>IF(AND(#REF!="",#REF!="",#REF!="",#REF!=""),"",SUM(#REF!,#REF!,#REF!,#REF!,#REF!))</f>
        <v>#REF!</v>
      </c>
      <c r="CF223" s="35" t="str">
        <f t="shared" si="40"/>
        <v/>
      </c>
      <c r="CG223" s="34" t="str">
        <f t="shared" si="41"/>
        <v/>
      </c>
      <c r="CH223" s="35" t="str">
        <f t="shared" si="42"/>
        <v/>
      </c>
      <c r="CI223" s="34" t="str">
        <f t="shared" si="43"/>
        <v/>
      </c>
      <c r="CJ223" s="35" t="str">
        <f t="shared" si="44"/>
        <v/>
      </c>
      <c r="CK223" s="34" t="e">
        <f>IF(AND(#REF!="",#REF!="",#REF!="",#REF!=""),"",SUM(#REF!,#REF!,#REF!,#REF!,#REF!))</f>
        <v>#REF!</v>
      </c>
      <c r="CL223" s="35" t="str">
        <f t="shared" si="45"/>
        <v/>
      </c>
      <c r="CM223" s="32" t="e">
        <f>IF(AND(#REF!="",#REF!="",#REF!="",#REF!=""),"",SUM(#REF!,#REF!,#REF!,#REF!))</f>
        <v>#REF!</v>
      </c>
      <c r="CN223" s="32" t="str">
        <f t="shared" si="46"/>
        <v/>
      </c>
    </row>
    <row r="224" spans="1:92">
      <c r="A224" s="276">
        <v>218</v>
      </c>
      <c r="B224" s="277"/>
      <c r="C224" s="278"/>
      <c r="D224" s="279"/>
      <c r="E224" s="280"/>
      <c r="F224" s="281"/>
      <c r="G224" s="281"/>
      <c r="H224" s="282"/>
      <c r="I224" s="283"/>
      <c r="J224" s="284"/>
      <c r="K224" s="285"/>
      <c r="L224" s="21"/>
      <c r="M224" s="22"/>
      <c r="N224" s="22"/>
      <c r="O224" s="7"/>
      <c r="P224" s="40"/>
      <c r="Q224" s="43"/>
      <c r="R224" s="7"/>
      <c r="S224" s="23"/>
      <c r="T224" s="24"/>
      <c r="U224" s="24"/>
      <c r="V224" s="7"/>
      <c r="W224" s="46"/>
      <c r="X224" s="43"/>
      <c r="Y224" s="7"/>
      <c r="Z224" s="21"/>
      <c r="AA224" s="22"/>
      <c r="AB224" s="22"/>
      <c r="AC224" s="7"/>
      <c r="AD224" s="40"/>
      <c r="AE224" s="43"/>
      <c r="AF224" s="7"/>
      <c r="AG224" s="21"/>
      <c r="AH224" s="22"/>
      <c r="AI224" s="22"/>
      <c r="AJ224" s="7"/>
      <c r="AK224" s="40"/>
      <c r="AL224" s="43"/>
      <c r="AM224" s="7"/>
      <c r="AN224" s="21"/>
      <c r="AO224" s="22"/>
      <c r="AP224" s="22"/>
      <c r="AQ224" s="22"/>
      <c r="AR224" s="22"/>
      <c r="AS224" s="21"/>
      <c r="AT224" s="22"/>
      <c r="AU224" s="22"/>
      <c r="AV224" s="22"/>
      <c r="AW224" s="22"/>
      <c r="AX224" s="21"/>
      <c r="AY224" s="22"/>
      <c r="AZ224" s="22"/>
      <c r="BA224" s="22"/>
      <c r="BB224" s="22"/>
      <c r="BC224" s="22"/>
      <c r="BD224" s="22"/>
      <c r="BE224" s="22"/>
      <c r="BF224" s="22"/>
      <c r="BG224" s="11" t="s">
        <v>221</v>
      </c>
      <c r="BH224" s="79" t="s">
        <v>221</v>
      </c>
      <c r="BI224" s="1"/>
      <c r="BJ224" s="1"/>
      <c r="BK224" s="1"/>
      <c r="BL224" s="1"/>
      <c r="BM224" s="1"/>
      <c r="BY224" s="26"/>
      <c r="BZ224" s="34" t="str">
        <f t="shared" si="35"/>
        <v/>
      </c>
      <c r="CA224" s="35" t="str">
        <f t="shared" si="36"/>
        <v/>
      </c>
      <c r="CB224" s="35" t="str">
        <f t="shared" si="37"/>
        <v/>
      </c>
      <c r="CC224" s="34" t="str">
        <f t="shared" si="38"/>
        <v/>
      </c>
      <c r="CD224" s="35" t="str">
        <f t="shared" si="39"/>
        <v/>
      </c>
      <c r="CE224" s="34" t="e">
        <f>IF(AND(#REF!="",#REF!="",#REF!="",#REF!=""),"",SUM(#REF!,#REF!,#REF!,#REF!,#REF!))</f>
        <v>#REF!</v>
      </c>
      <c r="CF224" s="35" t="str">
        <f t="shared" si="40"/>
        <v/>
      </c>
      <c r="CG224" s="34" t="str">
        <f t="shared" si="41"/>
        <v/>
      </c>
      <c r="CH224" s="35" t="str">
        <f t="shared" si="42"/>
        <v/>
      </c>
      <c r="CI224" s="34" t="str">
        <f t="shared" si="43"/>
        <v/>
      </c>
      <c r="CJ224" s="35" t="str">
        <f t="shared" si="44"/>
        <v/>
      </c>
      <c r="CK224" s="34" t="e">
        <f>IF(AND(#REF!="",#REF!="",#REF!="",#REF!=""),"",SUM(#REF!,#REF!,#REF!,#REF!,#REF!))</f>
        <v>#REF!</v>
      </c>
      <c r="CL224" s="35" t="str">
        <f t="shared" si="45"/>
        <v/>
      </c>
      <c r="CM224" s="32" t="e">
        <f>IF(AND(#REF!="",#REF!="",#REF!="",#REF!=""),"",SUM(#REF!,#REF!,#REF!,#REF!))</f>
        <v>#REF!</v>
      </c>
      <c r="CN224" s="32" t="str">
        <f t="shared" si="46"/>
        <v/>
      </c>
    </row>
    <row r="225" spans="1:92">
      <c r="A225" s="276">
        <v>219</v>
      </c>
      <c r="B225" s="277"/>
      <c r="C225" s="278"/>
      <c r="D225" s="279"/>
      <c r="E225" s="280"/>
      <c r="F225" s="281"/>
      <c r="G225" s="281"/>
      <c r="H225" s="282"/>
      <c r="I225" s="283"/>
      <c r="J225" s="284"/>
      <c r="K225" s="285"/>
      <c r="L225" s="21"/>
      <c r="M225" s="22"/>
      <c r="N225" s="22"/>
      <c r="O225" s="7"/>
      <c r="P225" s="40"/>
      <c r="Q225" s="43"/>
      <c r="R225" s="7"/>
      <c r="S225" s="23"/>
      <c r="T225" s="24"/>
      <c r="U225" s="24"/>
      <c r="V225" s="7"/>
      <c r="W225" s="46"/>
      <c r="X225" s="43"/>
      <c r="Y225" s="7"/>
      <c r="Z225" s="21"/>
      <c r="AA225" s="22"/>
      <c r="AB225" s="22"/>
      <c r="AC225" s="7"/>
      <c r="AD225" s="40"/>
      <c r="AE225" s="43"/>
      <c r="AF225" s="7"/>
      <c r="AG225" s="21"/>
      <c r="AH225" s="22"/>
      <c r="AI225" s="22"/>
      <c r="AJ225" s="7"/>
      <c r="AK225" s="40"/>
      <c r="AL225" s="43"/>
      <c r="AM225" s="7"/>
      <c r="AN225" s="21"/>
      <c r="AO225" s="22"/>
      <c r="AP225" s="22"/>
      <c r="AQ225" s="22"/>
      <c r="AR225" s="22"/>
      <c r="AS225" s="21"/>
      <c r="AT225" s="22"/>
      <c r="AU225" s="22"/>
      <c r="AV225" s="22"/>
      <c r="AW225" s="22"/>
      <c r="AX225" s="21"/>
      <c r="AY225" s="22"/>
      <c r="AZ225" s="22"/>
      <c r="BA225" s="22"/>
      <c r="BB225" s="22"/>
      <c r="BC225" s="22"/>
      <c r="BD225" s="22"/>
      <c r="BE225" s="22"/>
      <c r="BF225" s="22"/>
      <c r="BG225" s="11" t="s">
        <v>221</v>
      </c>
      <c r="BH225" s="79" t="s">
        <v>221</v>
      </c>
      <c r="BI225" s="1"/>
      <c r="BJ225" s="1"/>
      <c r="BK225" s="1"/>
      <c r="BL225" s="1"/>
      <c r="BM225" s="1"/>
      <c r="BY225" s="26"/>
      <c r="BZ225" s="34" t="str">
        <f t="shared" si="35"/>
        <v/>
      </c>
      <c r="CA225" s="35" t="str">
        <f t="shared" si="36"/>
        <v/>
      </c>
      <c r="CB225" s="35" t="str">
        <f t="shared" si="37"/>
        <v/>
      </c>
      <c r="CC225" s="34" t="str">
        <f t="shared" si="38"/>
        <v/>
      </c>
      <c r="CD225" s="35" t="str">
        <f t="shared" si="39"/>
        <v/>
      </c>
      <c r="CE225" s="34" t="e">
        <f>IF(AND(#REF!="",#REF!="",#REF!="",#REF!=""),"",SUM(#REF!,#REF!,#REF!,#REF!,#REF!))</f>
        <v>#REF!</v>
      </c>
      <c r="CF225" s="35" t="str">
        <f t="shared" si="40"/>
        <v/>
      </c>
      <c r="CG225" s="34" t="str">
        <f t="shared" si="41"/>
        <v/>
      </c>
      <c r="CH225" s="35" t="str">
        <f t="shared" si="42"/>
        <v/>
      </c>
      <c r="CI225" s="34" t="str">
        <f t="shared" si="43"/>
        <v/>
      </c>
      <c r="CJ225" s="35" t="str">
        <f t="shared" si="44"/>
        <v/>
      </c>
      <c r="CK225" s="34" t="e">
        <f>IF(AND(#REF!="",#REF!="",#REF!="",#REF!=""),"",SUM(#REF!,#REF!,#REF!,#REF!,#REF!))</f>
        <v>#REF!</v>
      </c>
      <c r="CL225" s="35" t="str">
        <f t="shared" si="45"/>
        <v/>
      </c>
      <c r="CM225" s="32" t="e">
        <f>IF(AND(#REF!="",#REF!="",#REF!="",#REF!=""),"",SUM(#REF!,#REF!,#REF!,#REF!))</f>
        <v>#REF!</v>
      </c>
      <c r="CN225" s="32" t="str">
        <f t="shared" si="46"/>
        <v/>
      </c>
    </row>
    <row r="226" spans="1:92">
      <c r="A226" s="276">
        <v>220</v>
      </c>
      <c r="B226" s="277"/>
      <c r="C226" s="278"/>
      <c r="D226" s="279"/>
      <c r="E226" s="280"/>
      <c r="F226" s="281"/>
      <c r="G226" s="281"/>
      <c r="H226" s="282"/>
      <c r="I226" s="283"/>
      <c r="J226" s="284"/>
      <c r="K226" s="285"/>
      <c r="L226" s="21"/>
      <c r="M226" s="22"/>
      <c r="N226" s="22"/>
      <c r="O226" s="7"/>
      <c r="P226" s="40"/>
      <c r="Q226" s="43"/>
      <c r="R226" s="7"/>
      <c r="S226" s="23"/>
      <c r="T226" s="24"/>
      <c r="U226" s="24"/>
      <c r="V226" s="7"/>
      <c r="W226" s="46"/>
      <c r="X226" s="43"/>
      <c r="Y226" s="7"/>
      <c r="Z226" s="21"/>
      <c r="AA226" s="22"/>
      <c r="AB226" s="22"/>
      <c r="AC226" s="7"/>
      <c r="AD226" s="40"/>
      <c r="AE226" s="43"/>
      <c r="AF226" s="7"/>
      <c r="AG226" s="21"/>
      <c r="AH226" s="22"/>
      <c r="AI226" s="22"/>
      <c r="AJ226" s="7"/>
      <c r="AK226" s="40"/>
      <c r="AL226" s="43"/>
      <c r="AM226" s="7"/>
      <c r="AN226" s="21"/>
      <c r="AO226" s="22"/>
      <c r="AP226" s="22"/>
      <c r="AQ226" s="22"/>
      <c r="AR226" s="22"/>
      <c r="AS226" s="21"/>
      <c r="AT226" s="22"/>
      <c r="AU226" s="22"/>
      <c r="AV226" s="22"/>
      <c r="AW226" s="22"/>
      <c r="AX226" s="21"/>
      <c r="AY226" s="22"/>
      <c r="AZ226" s="22"/>
      <c r="BA226" s="22"/>
      <c r="BB226" s="22"/>
      <c r="BC226" s="22"/>
      <c r="BD226" s="22"/>
      <c r="BE226" s="22"/>
      <c r="BF226" s="22"/>
      <c r="BG226" s="11" t="s">
        <v>221</v>
      </c>
      <c r="BH226" s="79" t="s">
        <v>221</v>
      </c>
      <c r="BI226" s="1"/>
      <c r="BJ226" s="1"/>
      <c r="BK226" s="1"/>
      <c r="BL226" s="1"/>
      <c r="BM226" s="1"/>
      <c r="BY226" s="26"/>
      <c r="BZ226" s="34" t="str">
        <f t="shared" si="35"/>
        <v/>
      </c>
      <c r="CA226" s="35" t="str">
        <f t="shared" si="36"/>
        <v/>
      </c>
      <c r="CB226" s="35" t="str">
        <f t="shared" si="37"/>
        <v/>
      </c>
      <c r="CC226" s="34" t="str">
        <f t="shared" si="38"/>
        <v/>
      </c>
      <c r="CD226" s="35" t="str">
        <f t="shared" si="39"/>
        <v/>
      </c>
      <c r="CE226" s="34" t="e">
        <f>IF(AND(#REF!="",#REF!="",#REF!="",#REF!=""),"",SUM(#REF!,#REF!,#REF!,#REF!,#REF!))</f>
        <v>#REF!</v>
      </c>
      <c r="CF226" s="35" t="str">
        <f t="shared" si="40"/>
        <v/>
      </c>
      <c r="CG226" s="34" t="str">
        <f t="shared" si="41"/>
        <v/>
      </c>
      <c r="CH226" s="35" t="str">
        <f t="shared" si="42"/>
        <v/>
      </c>
      <c r="CI226" s="34" t="str">
        <f t="shared" si="43"/>
        <v/>
      </c>
      <c r="CJ226" s="35" t="str">
        <f t="shared" si="44"/>
        <v/>
      </c>
      <c r="CK226" s="34" t="e">
        <f>IF(AND(#REF!="",#REF!="",#REF!="",#REF!=""),"",SUM(#REF!,#REF!,#REF!,#REF!,#REF!))</f>
        <v>#REF!</v>
      </c>
      <c r="CL226" s="35" t="str">
        <f t="shared" si="45"/>
        <v/>
      </c>
      <c r="CM226" s="32" t="e">
        <f>IF(AND(#REF!="",#REF!="",#REF!="",#REF!=""),"",SUM(#REF!,#REF!,#REF!,#REF!))</f>
        <v>#REF!</v>
      </c>
      <c r="CN226" s="32" t="str">
        <f t="shared" si="46"/>
        <v/>
      </c>
    </row>
    <row r="227" spans="1:92">
      <c r="A227" s="276">
        <v>221</v>
      </c>
      <c r="B227" s="277"/>
      <c r="C227" s="278"/>
      <c r="D227" s="279"/>
      <c r="E227" s="280"/>
      <c r="F227" s="281"/>
      <c r="G227" s="281"/>
      <c r="H227" s="282"/>
      <c r="I227" s="283"/>
      <c r="J227" s="284"/>
      <c r="K227" s="285"/>
      <c r="L227" s="21"/>
      <c r="M227" s="22"/>
      <c r="N227" s="22"/>
      <c r="O227" s="7"/>
      <c r="P227" s="40"/>
      <c r="Q227" s="43"/>
      <c r="R227" s="7"/>
      <c r="S227" s="23"/>
      <c r="T227" s="24"/>
      <c r="U227" s="24"/>
      <c r="V227" s="7"/>
      <c r="W227" s="46"/>
      <c r="X227" s="43"/>
      <c r="Y227" s="7"/>
      <c r="Z227" s="21"/>
      <c r="AA227" s="22"/>
      <c r="AB227" s="22"/>
      <c r="AC227" s="7"/>
      <c r="AD227" s="40"/>
      <c r="AE227" s="43"/>
      <c r="AF227" s="7"/>
      <c r="AG227" s="21"/>
      <c r="AH227" s="22"/>
      <c r="AI227" s="22"/>
      <c r="AJ227" s="7"/>
      <c r="AK227" s="40"/>
      <c r="AL227" s="43"/>
      <c r="AM227" s="7"/>
      <c r="AN227" s="21"/>
      <c r="AO227" s="22"/>
      <c r="AP227" s="22"/>
      <c r="AQ227" s="22"/>
      <c r="AR227" s="22"/>
      <c r="AS227" s="21"/>
      <c r="AT227" s="22"/>
      <c r="AU227" s="22"/>
      <c r="AV227" s="22"/>
      <c r="AW227" s="22"/>
      <c r="AX227" s="21"/>
      <c r="AY227" s="22"/>
      <c r="AZ227" s="22"/>
      <c r="BA227" s="22"/>
      <c r="BB227" s="22"/>
      <c r="BC227" s="22"/>
      <c r="BD227" s="22"/>
      <c r="BE227" s="22"/>
      <c r="BF227" s="22"/>
      <c r="BG227" s="11" t="s">
        <v>221</v>
      </c>
      <c r="BH227" s="79" t="s">
        <v>221</v>
      </c>
      <c r="BI227" s="1"/>
      <c r="BJ227" s="1"/>
      <c r="BK227" s="1"/>
      <c r="BL227" s="1"/>
      <c r="BM227" s="1"/>
      <c r="BY227" s="26"/>
      <c r="BZ227" s="34" t="str">
        <f t="shared" si="35"/>
        <v/>
      </c>
      <c r="CA227" s="35" t="str">
        <f t="shared" si="36"/>
        <v/>
      </c>
      <c r="CB227" s="35" t="str">
        <f t="shared" si="37"/>
        <v/>
      </c>
      <c r="CC227" s="34" t="str">
        <f t="shared" si="38"/>
        <v/>
      </c>
      <c r="CD227" s="35" t="str">
        <f t="shared" si="39"/>
        <v/>
      </c>
      <c r="CE227" s="34" t="e">
        <f>IF(AND(#REF!="",#REF!="",#REF!="",#REF!=""),"",SUM(#REF!,#REF!,#REF!,#REF!,#REF!))</f>
        <v>#REF!</v>
      </c>
      <c r="CF227" s="35" t="str">
        <f t="shared" si="40"/>
        <v/>
      </c>
      <c r="CG227" s="34" t="str">
        <f t="shared" si="41"/>
        <v/>
      </c>
      <c r="CH227" s="35" t="str">
        <f t="shared" si="42"/>
        <v/>
      </c>
      <c r="CI227" s="34" t="str">
        <f t="shared" si="43"/>
        <v/>
      </c>
      <c r="CJ227" s="35" t="str">
        <f t="shared" si="44"/>
        <v/>
      </c>
      <c r="CK227" s="34" t="e">
        <f>IF(AND(#REF!="",#REF!="",#REF!="",#REF!=""),"",SUM(#REF!,#REF!,#REF!,#REF!,#REF!))</f>
        <v>#REF!</v>
      </c>
      <c r="CL227" s="35" t="str">
        <f t="shared" si="45"/>
        <v/>
      </c>
      <c r="CM227" s="32" t="e">
        <f>IF(AND(#REF!="",#REF!="",#REF!="",#REF!=""),"",SUM(#REF!,#REF!,#REF!,#REF!))</f>
        <v>#REF!</v>
      </c>
      <c r="CN227" s="32" t="str">
        <f t="shared" si="46"/>
        <v/>
      </c>
    </row>
    <row r="228" spans="1:92">
      <c r="A228" s="276">
        <v>222</v>
      </c>
      <c r="B228" s="277"/>
      <c r="C228" s="278"/>
      <c r="D228" s="279"/>
      <c r="E228" s="280"/>
      <c r="F228" s="281"/>
      <c r="G228" s="281"/>
      <c r="H228" s="282"/>
      <c r="I228" s="283"/>
      <c r="J228" s="284"/>
      <c r="K228" s="285"/>
      <c r="L228" s="21"/>
      <c r="M228" s="22"/>
      <c r="N228" s="22"/>
      <c r="O228" s="7"/>
      <c r="P228" s="40"/>
      <c r="Q228" s="43"/>
      <c r="R228" s="7"/>
      <c r="S228" s="23"/>
      <c r="T228" s="24"/>
      <c r="U228" s="24"/>
      <c r="V228" s="7"/>
      <c r="W228" s="46"/>
      <c r="X228" s="43"/>
      <c r="Y228" s="7"/>
      <c r="Z228" s="21"/>
      <c r="AA228" s="22"/>
      <c r="AB228" s="22"/>
      <c r="AC228" s="7"/>
      <c r="AD228" s="40"/>
      <c r="AE228" s="43"/>
      <c r="AF228" s="7"/>
      <c r="AG228" s="21"/>
      <c r="AH228" s="22"/>
      <c r="AI228" s="22"/>
      <c r="AJ228" s="7"/>
      <c r="AK228" s="40"/>
      <c r="AL228" s="43"/>
      <c r="AM228" s="7"/>
      <c r="AN228" s="21"/>
      <c r="AO228" s="22"/>
      <c r="AP228" s="22"/>
      <c r="AQ228" s="22"/>
      <c r="AR228" s="22"/>
      <c r="AS228" s="21"/>
      <c r="AT228" s="22"/>
      <c r="AU228" s="22"/>
      <c r="AV228" s="22"/>
      <c r="AW228" s="22"/>
      <c r="AX228" s="21"/>
      <c r="AY228" s="22"/>
      <c r="AZ228" s="22"/>
      <c r="BA228" s="22"/>
      <c r="BB228" s="22"/>
      <c r="BC228" s="22"/>
      <c r="BD228" s="22"/>
      <c r="BE228" s="22"/>
      <c r="BF228" s="22"/>
      <c r="BG228" s="11" t="s">
        <v>221</v>
      </c>
      <c r="BH228" s="79" t="s">
        <v>221</v>
      </c>
      <c r="BI228" s="1"/>
      <c r="BJ228" s="1"/>
      <c r="BK228" s="1"/>
      <c r="BL228" s="1"/>
      <c r="BM228" s="1"/>
      <c r="BY228" s="26"/>
      <c r="BZ228" s="34" t="str">
        <f t="shared" si="35"/>
        <v/>
      </c>
      <c r="CA228" s="35" t="str">
        <f t="shared" si="36"/>
        <v/>
      </c>
      <c r="CB228" s="35" t="str">
        <f t="shared" si="37"/>
        <v/>
      </c>
      <c r="CC228" s="34" t="str">
        <f t="shared" si="38"/>
        <v/>
      </c>
      <c r="CD228" s="35" t="str">
        <f t="shared" si="39"/>
        <v/>
      </c>
      <c r="CE228" s="34" t="e">
        <f>IF(AND(#REF!="",#REF!="",#REF!="",#REF!=""),"",SUM(#REF!,#REF!,#REF!,#REF!,#REF!))</f>
        <v>#REF!</v>
      </c>
      <c r="CF228" s="35" t="str">
        <f t="shared" si="40"/>
        <v/>
      </c>
      <c r="CG228" s="34" t="str">
        <f t="shared" si="41"/>
        <v/>
      </c>
      <c r="CH228" s="35" t="str">
        <f t="shared" si="42"/>
        <v/>
      </c>
      <c r="CI228" s="34" t="str">
        <f t="shared" si="43"/>
        <v/>
      </c>
      <c r="CJ228" s="35" t="str">
        <f t="shared" si="44"/>
        <v/>
      </c>
      <c r="CK228" s="34" t="e">
        <f>IF(AND(#REF!="",#REF!="",#REF!="",#REF!=""),"",SUM(#REF!,#REF!,#REF!,#REF!,#REF!))</f>
        <v>#REF!</v>
      </c>
      <c r="CL228" s="35" t="str">
        <f t="shared" si="45"/>
        <v/>
      </c>
      <c r="CM228" s="32" t="e">
        <f>IF(AND(#REF!="",#REF!="",#REF!="",#REF!=""),"",SUM(#REF!,#REF!,#REF!,#REF!))</f>
        <v>#REF!</v>
      </c>
      <c r="CN228" s="32" t="str">
        <f t="shared" si="46"/>
        <v/>
      </c>
    </row>
    <row r="229" spans="1:92">
      <c r="A229" s="276">
        <v>223</v>
      </c>
      <c r="B229" s="277"/>
      <c r="C229" s="278"/>
      <c r="D229" s="279"/>
      <c r="E229" s="280"/>
      <c r="F229" s="281"/>
      <c r="G229" s="281"/>
      <c r="H229" s="282"/>
      <c r="I229" s="283"/>
      <c r="J229" s="284"/>
      <c r="K229" s="285"/>
      <c r="L229" s="21"/>
      <c r="M229" s="22"/>
      <c r="N229" s="22"/>
      <c r="O229" s="7"/>
      <c r="P229" s="40"/>
      <c r="Q229" s="43"/>
      <c r="R229" s="7"/>
      <c r="S229" s="23"/>
      <c r="T229" s="24"/>
      <c r="U229" s="24"/>
      <c r="V229" s="7"/>
      <c r="W229" s="46"/>
      <c r="X229" s="43"/>
      <c r="Y229" s="7"/>
      <c r="Z229" s="21"/>
      <c r="AA229" s="22"/>
      <c r="AB229" s="22"/>
      <c r="AC229" s="7"/>
      <c r="AD229" s="40"/>
      <c r="AE229" s="43"/>
      <c r="AF229" s="7"/>
      <c r="AG229" s="21"/>
      <c r="AH229" s="22"/>
      <c r="AI229" s="22"/>
      <c r="AJ229" s="7"/>
      <c r="AK229" s="40"/>
      <c r="AL229" s="43"/>
      <c r="AM229" s="7"/>
      <c r="AN229" s="21"/>
      <c r="AO229" s="22"/>
      <c r="AP229" s="22"/>
      <c r="AQ229" s="22"/>
      <c r="AR229" s="22"/>
      <c r="AS229" s="21"/>
      <c r="AT229" s="22"/>
      <c r="AU229" s="22"/>
      <c r="AV229" s="22"/>
      <c r="AW229" s="22"/>
      <c r="AX229" s="21"/>
      <c r="AY229" s="22"/>
      <c r="AZ229" s="22"/>
      <c r="BA229" s="22"/>
      <c r="BB229" s="22"/>
      <c r="BC229" s="22"/>
      <c r="BD229" s="22"/>
      <c r="BE229" s="22"/>
      <c r="BF229" s="22"/>
      <c r="BG229" s="11" t="s">
        <v>221</v>
      </c>
      <c r="BH229" s="79" t="s">
        <v>221</v>
      </c>
      <c r="BI229" s="1"/>
      <c r="BJ229" s="1"/>
      <c r="BK229" s="1"/>
      <c r="BL229" s="1"/>
      <c r="BM229" s="1"/>
      <c r="BY229" s="26"/>
      <c r="BZ229" s="34" t="str">
        <f t="shared" si="35"/>
        <v/>
      </c>
      <c r="CA229" s="35" t="str">
        <f t="shared" si="36"/>
        <v/>
      </c>
      <c r="CB229" s="35" t="str">
        <f t="shared" si="37"/>
        <v/>
      </c>
      <c r="CC229" s="34" t="str">
        <f t="shared" si="38"/>
        <v/>
      </c>
      <c r="CD229" s="35" t="str">
        <f t="shared" si="39"/>
        <v/>
      </c>
      <c r="CE229" s="34" t="e">
        <f>IF(AND(#REF!="",#REF!="",#REF!="",#REF!=""),"",SUM(#REF!,#REF!,#REF!,#REF!,#REF!))</f>
        <v>#REF!</v>
      </c>
      <c r="CF229" s="35" t="str">
        <f t="shared" si="40"/>
        <v/>
      </c>
      <c r="CG229" s="34" t="str">
        <f t="shared" si="41"/>
        <v/>
      </c>
      <c r="CH229" s="35" t="str">
        <f t="shared" si="42"/>
        <v/>
      </c>
      <c r="CI229" s="34" t="str">
        <f t="shared" si="43"/>
        <v/>
      </c>
      <c r="CJ229" s="35" t="str">
        <f t="shared" si="44"/>
        <v/>
      </c>
      <c r="CK229" s="34" t="e">
        <f>IF(AND(#REF!="",#REF!="",#REF!="",#REF!=""),"",SUM(#REF!,#REF!,#REF!,#REF!,#REF!))</f>
        <v>#REF!</v>
      </c>
      <c r="CL229" s="35" t="str">
        <f t="shared" si="45"/>
        <v/>
      </c>
      <c r="CM229" s="32" t="e">
        <f>IF(AND(#REF!="",#REF!="",#REF!="",#REF!=""),"",SUM(#REF!,#REF!,#REF!,#REF!))</f>
        <v>#REF!</v>
      </c>
      <c r="CN229" s="32" t="str">
        <f t="shared" si="46"/>
        <v/>
      </c>
    </row>
    <row r="230" spans="1:92">
      <c r="A230" s="276">
        <v>224</v>
      </c>
      <c r="B230" s="277"/>
      <c r="C230" s="278"/>
      <c r="D230" s="279"/>
      <c r="E230" s="280"/>
      <c r="F230" s="281"/>
      <c r="G230" s="281"/>
      <c r="H230" s="282"/>
      <c r="I230" s="283"/>
      <c r="J230" s="284"/>
      <c r="K230" s="285"/>
      <c r="L230" s="21"/>
      <c r="M230" s="22"/>
      <c r="N230" s="22"/>
      <c r="O230" s="7"/>
      <c r="P230" s="40"/>
      <c r="Q230" s="43"/>
      <c r="R230" s="7"/>
      <c r="S230" s="23"/>
      <c r="T230" s="24"/>
      <c r="U230" s="24"/>
      <c r="V230" s="7"/>
      <c r="W230" s="46"/>
      <c r="X230" s="43"/>
      <c r="Y230" s="7"/>
      <c r="Z230" s="21"/>
      <c r="AA230" s="22"/>
      <c r="AB230" s="22"/>
      <c r="AC230" s="7"/>
      <c r="AD230" s="40"/>
      <c r="AE230" s="43"/>
      <c r="AF230" s="7"/>
      <c r="AG230" s="21"/>
      <c r="AH230" s="22"/>
      <c r="AI230" s="22"/>
      <c r="AJ230" s="7"/>
      <c r="AK230" s="40"/>
      <c r="AL230" s="43"/>
      <c r="AM230" s="7"/>
      <c r="AN230" s="21"/>
      <c r="AO230" s="22"/>
      <c r="AP230" s="22"/>
      <c r="AQ230" s="22"/>
      <c r="AR230" s="22"/>
      <c r="AS230" s="21"/>
      <c r="AT230" s="22"/>
      <c r="AU230" s="22"/>
      <c r="AV230" s="22"/>
      <c r="AW230" s="22"/>
      <c r="AX230" s="21"/>
      <c r="AY230" s="22"/>
      <c r="AZ230" s="22"/>
      <c r="BA230" s="22"/>
      <c r="BB230" s="22"/>
      <c r="BC230" s="22"/>
      <c r="BD230" s="22"/>
      <c r="BE230" s="22"/>
      <c r="BF230" s="22"/>
      <c r="BG230" s="11" t="s">
        <v>221</v>
      </c>
      <c r="BH230" s="79" t="s">
        <v>221</v>
      </c>
      <c r="BI230" s="1"/>
      <c r="BJ230" s="1"/>
      <c r="BK230" s="1"/>
      <c r="BL230" s="1"/>
      <c r="BM230" s="1"/>
      <c r="BY230" s="26"/>
      <c r="BZ230" s="34" t="str">
        <f t="shared" si="35"/>
        <v/>
      </c>
      <c r="CA230" s="35" t="str">
        <f t="shared" si="36"/>
        <v/>
      </c>
      <c r="CB230" s="35" t="str">
        <f t="shared" si="37"/>
        <v/>
      </c>
      <c r="CC230" s="34" t="str">
        <f t="shared" si="38"/>
        <v/>
      </c>
      <c r="CD230" s="35" t="str">
        <f t="shared" si="39"/>
        <v/>
      </c>
      <c r="CE230" s="34" t="e">
        <f>IF(AND(#REF!="",#REF!="",#REF!="",#REF!=""),"",SUM(#REF!,#REF!,#REF!,#REF!,#REF!))</f>
        <v>#REF!</v>
      </c>
      <c r="CF230" s="35" t="str">
        <f t="shared" si="40"/>
        <v/>
      </c>
      <c r="CG230" s="34" t="str">
        <f t="shared" si="41"/>
        <v/>
      </c>
      <c r="CH230" s="35" t="str">
        <f t="shared" si="42"/>
        <v/>
      </c>
      <c r="CI230" s="34" t="str">
        <f t="shared" si="43"/>
        <v/>
      </c>
      <c r="CJ230" s="35" t="str">
        <f t="shared" si="44"/>
        <v/>
      </c>
      <c r="CK230" s="34" t="e">
        <f>IF(AND(#REF!="",#REF!="",#REF!="",#REF!=""),"",SUM(#REF!,#REF!,#REF!,#REF!,#REF!))</f>
        <v>#REF!</v>
      </c>
      <c r="CL230" s="35" t="str">
        <f t="shared" si="45"/>
        <v/>
      </c>
      <c r="CM230" s="32" t="e">
        <f>IF(AND(#REF!="",#REF!="",#REF!="",#REF!=""),"",SUM(#REF!,#REF!,#REF!,#REF!))</f>
        <v>#REF!</v>
      </c>
      <c r="CN230" s="32" t="str">
        <f t="shared" si="46"/>
        <v/>
      </c>
    </row>
    <row r="231" spans="1:92">
      <c r="A231" s="276">
        <v>225</v>
      </c>
      <c r="B231" s="277"/>
      <c r="C231" s="278"/>
      <c r="D231" s="279"/>
      <c r="E231" s="280"/>
      <c r="F231" s="281"/>
      <c r="G231" s="281"/>
      <c r="H231" s="282"/>
      <c r="I231" s="283"/>
      <c r="J231" s="284"/>
      <c r="K231" s="285"/>
      <c r="L231" s="21"/>
      <c r="M231" s="22"/>
      <c r="N231" s="22"/>
      <c r="O231" s="7"/>
      <c r="P231" s="40"/>
      <c r="Q231" s="43"/>
      <c r="R231" s="7"/>
      <c r="S231" s="23"/>
      <c r="T231" s="24"/>
      <c r="U231" s="24"/>
      <c r="V231" s="7"/>
      <c r="W231" s="46"/>
      <c r="X231" s="43"/>
      <c r="Y231" s="7"/>
      <c r="Z231" s="21"/>
      <c r="AA231" s="22"/>
      <c r="AB231" s="22"/>
      <c r="AC231" s="7"/>
      <c r="AD231" s="40"/>
      <c r="AE231" s="43"/>
      <c r="AF231" s="7"/>
      <c r="AG231" s="21"/>
      <c r="AH231" s="22"/>
      <c r="AI231" s="22"/>
      <c r="AJ231" s="7"/>
      <c r="AK231" s="40"/>
      <c r="AL231" s="43"/>
      <c r="AM231" s="7"/>
      <c r="AN231" s="21"/>
      <c r="AO231" s="22"/>
      <c r="AP231" s="22"/>
      <c r="AQ231" s="22"/>
      <c r="AR231" s="22"/>
      <c r="AS231" s="21"/>
      <c r="AT231" s="22"/>
      <c r="AU231" s="22"/>
      <c r="AV231" s="22"/>
      <c r="AW231" s="22"/>
      <c r="AX231" s="21"/>
      <c r="AY231" s="22"/>
      <c r="AZ231" s="22"/>
      <c r="BA231" s="22"/>
      <c r="BB231" s="22"/>
      <c r="BC231" s="22"/>
      <c r="BD231" s="22"/>
      <c r="BE231" s="22"/>
      <c r="BF231" s="22"/>
      <c r="BG231" s="11" t="s">
        <v>221</v>
      </c>
      <c r="BH231" s="79" t="s">
        <v>221</v>
      </c>
      <c r="BI231" s="1"/>
      <c r="BJ231" s="1"/>
      <c r="BK231" s="1"/>
      <c r="BL231" s="1"/>
      <c r="BM231" s="1"/>
      <c r="BY231" s="26"/>
      <c r="BZ231" s="34" t="str">
        <f t="shared" si="35"/>
        <v/>
      </c>
      <c r="CA231" s="35" t="str">
        <f t="shared" si="36"/>
        <v/>
      </c>
      <c r="CB231" s="35" t="str">
        <f t="shared" si="37"/>
        <v/>
      </c>
      <c r="CC231" s="34" t="str">
        <f t="shared" si="38"/>
        <v/>
      </c>
      <c r="CD231" s="35" t="str">
        <f t="shared" si="39"/>
        <v/>
      </c>
      <c r="CE231" s="34" t="e">
        <f>IF(AND(#REF!="",#REF!="",#REF!="",#REF!=""),"",SUM(#REF!,#REF!,#REF!,#REF!,#REF!))</f>
        <v>#REF!</v>
      </c>
      <c r="CF231" s="35" t="str">
        <f t="shared" si="40"/>
        <v/>
      </c>
      <c r="CG231" s="34" t="str">
        <f t="shared" si="41"/>
        <v/>
      </c>
      <c r="CH231" s="35" t="str">
        <f t="shared" si="42"/>
        <v/>
      </c>
      <c r="CI231" s="34" t="str">
        <f t="shared" si="43"/>
        <v/>
      </c>
      <c r="CJ231" s="35" t="str">
        <f t="shared" si="44"/>
        <v/>
      </c>
      <c r="CK231" s="34" t="e">
        <f>IF(AND(#REF!="",#REF!="",#REF!="",#REF!=""),"",SUM(#REF!,#REF!,#REF!,#REF!,#REF!))</f>
        <v>#REF!</v>
      </c>
      <c r="CL231" s="35" t="str">
        <f t="shared" si="45"/>
        <v/>
      </c>
      <c r="CM231" s="32" t="e">
        <f>IF(AND(#REF!="",#REF!="",#REF!="",#REF!=""),"",SUM(#REF!,#REF!,#REF!,#REF!))</f>
        <v>#REF!</v>
      </c>
      <c r="CN231" s="32" t="str">
        <f t="shared" si="46"/>
        <v/>
      </c>
    </row>
    <row r="232" spans="1:92">
      <c r="A232" s="276">
        <v>226</v>
      </c>
      <c r="B232" s="277"/>
      <c r="C232" s="278"/>
      <c r="D232" s="279"/>
      <c r="E232" s="280"/>
      <c r="F232" s="281"/>
      <c r="G232" s="281"/>
      <c r="H232" s="282"/>
      <c r="I232" s="283"/>
      <c r="J232" s="284"/>
      <c r="K232" s="285"/>
      <c r="L232" s="21"/>
      <c r="M232" s="22"/>
      <c r="N232" s="22"/>
      <c r="O232" s="7"/>
      <c r="P232" s="40"/>
      <c r="Q232" s="43"/>
      <c r="R232" s="7"/>
      <c r="S232" s="23"/>
      <c r="T232" s="24"/>
      <c r="U232" s="24"/>
      <c r="V232" s="7"/>
      <c r="W232" s="46"/>
      <c r="X232" s="43"/>
      <c r="Y232" s="7"/>
      <c r="Z232" s="21"/>
      <c r="AA232" s="22"/>
      <c r="AB232" s="22"/>
      <c r="AC232" s="7"/>
      <c r="AD232" s="40"/>
      <c r="AE232" s="43"/>
      <c r="AF232" s="7"/>
      <c r="AG232" s="21"/>
      <c r="AH232" s="22"/>
      <c r="AI232" s="22"/>
      <c r="AJ232" s="7"/>
      <c r="AK232" s="40"/>
      <c r="AL232" s="43"/>
      <c r="AM232" s="7"/>
      <c r="AN232" s="21"/>
      <c r="AO232" s="22"/>
      <c r="AP232" s="22"/>
      <c r="AQ232" s="22"/>
      <c r="AR232" s="22"/>
      <c r="AS232" s="21"/>
      <c r="AT232" s="22"/>
      <c r="AU232" s="22"/>
      <c r="AV232" s="22"/>
      <c r="AW232" s="22"/>
      <c r="AX232" s="21"/>
      <c r="AY232" s="22"/>
      <c r="AZ232" s="22"/>
      <c r="BA232" s="22"/>
      <c r="BB232" s="22"/>
      <c r="BC232" s="22"/>
      <c r="BD232" s="22"/>
      <c r="BE232" s="22"/>
      <c r="BF232" s="22"/>
      <c r="BG232" s="11" t="s">
        <v>221</v>
      </c>
      <c r="BH232" s="79" t="s">
        <v>221</v>
      </c>
      <c r="BI232" s="1"/>
      <c r="BJ232" s="1"/>
      <c r="BK232" s="1"/>
      <c r="BL232" s="1"/>
      <c r="BM232" s="1"/>
      <c r="BY232" s="26"/>
      <c r="BZ232" s="34" t="str">
        <f t="shared" si="35"/>
        <v/>
      </c>
      <c r="CA232" s="35" t="str">
        <f t="shared" si="36"/>
        <v/>
      </c>
      <c r="CB232" s="35" t="str">
        <f t="shared" si="37"/>
        <v/>
      </c>
      <c r="CC232" s="34" t="str">
        <f t="shared" si="38"/>
        <v/>
      </c>
      <c r="CD232" s="35" t="str">
        <f t="shared" si="39"/>
        <v/>
      </c>
      <c r="CE232" s="34" t="e">
        <f>IF(AND(#REF!="",#REF!="",#REF!="",#REF!=""),"",SUM(#REF!,#REF!,#REF!,#REF!,#REF!))</f>
        <v>#REF!</v>
      </c>
      <c r="CF232" s="35" t="str">
        <f t="shared" si="40"/>
        <v/>
      </c>
      <c r="CG232" s="34" t="str">
        <f t="shared" si="41"/>
        <v/>
      </c>
      <c r="CH232" s="35" t="str">
        <f t="shared" si="42"/>
        <v/>
      </c>
      <c r="CI232" s="34" t="str">
        <f t="shared" si="43"/>
        <v/>
      </c>
      <c r="CJ232" s="35" t="str">
        <f t="shared" si="44"/>
        <v/>
      </c>
      <c r="CK232" s="34" t="e">
        <f>IF(AND(#REF!="",#REF!="",#REF!="",#REF!=""),"",SUM(#REF!,#REF!,#REF!,#REF!,#REF!))</f>
        <v>#REF!</v>
      </c>
      <c r="CL232" s="35" t="str">
        <f t="shared" si="45"/>
        <v/>
      </c>
      <c r="CM232" s="32" t="e">
        <f>IF(AND(#REF!="",#REF!="",#REF!="",#REF!=""),"",SUM(#REF!,#REF!,#REF!,#REF!))</f>
        <v>#REF!</v>
      </c>
      <c r="CN232" s="32" t="str">
        <f t="shared" si="46"/>
        <v/>
      </c>
    </row>
    <row r="233" spans="1:92">
      <c r="A233" s="276">
        <v>227</v>
      </c>
      <c r="B233" s="277"/>
      <c r="C233" s="278"/>
      <c r="D233" s="279"/>
      <c r="E233" s="280"/>
      <c r="F233" s="281"/>
      <c r="G233" s="281"/>
      <c r="H233" s="282"/>
      <c r="I233" s="283"/>
      <c r="J233" s="284"/>
      <c r="K233" s="285"/>
      <c r="L233" s="21"/>
      <c r="M233" s="22"/>
      <c r="N233" s="22"/>
      <c r="O233" s="7"/>
      <c r="P233" s="40"/>
      <c r="Q233" s="43"/>
      <c r="R233" s="7"/>
      <c r="S233" s="23"/>
      <c r="T233" s="24"/>
      <c r="U233" s="24"/>
      <c r="V233" s="7"/>
      <c r="W233" s="46"/>
      <c r="X233" s="43"/>
      <c r="Y233" s="7"/>
      <c r="Z233" s="21"/>
      <c r="AA233" s="22"/>
      <c r="AB233" s="22"/>
      <c r="AC233" s="7"/>
      <c r="AD233" s="40"/>
      <c r="AE233" s="43"/>
      <c r="AF233" s="7"/>
      <c r="AG233" s="21"/>
      <c r="AH233" s="22"/>
      <c r="AI233" s="22"/>
      <c r="AJ233" s="7"/>
      <c r="AK233" s="40"/>
      <c r="AL233" s="43"/>
      <c r="AM233" s="7"/>
      <c r="AN233" s="21"/>
      <c r="AO233" s="22"/>
      <c r="AP233" s="22"/>
      <c r="AQ233" s="22"/>
      <c r="AR233" s="22"/>
      <c r="AS233" s="21"/>
      <c r="AT233" s="22"/>
      <c r="AU233" s="22"/>
      <c r="AV233" s="22"/>
      <c r="AW233" s="22"/>
      <c r="AX233" s="21"/>
      <c r="AY233" s="22"/>
      <c r="AZ233" s="22"/>
      <c r="BA233" s="22"/>
      <c r="BB233" s="22"/>
      <c r="BC233" s="22"/>
      <c r="BD233" s="22"/>
      <c r="BE233" s="22"/>
      <c r="BF233" s="22"/>
      <c r="BG233" s="11" t="s">
        <v>221</v>
      </c>
      <c r="BH233" s="79" t="s">
        <v>221</v>
      </c>
      <c r="BI233" s="1"/>
      <c r="BJ233" s="1"/>
      <c r="BK233" s="1"/>
      <c r="BL233" s="1"/>
      <c r="BM233" s="1"/>
      <c r="BY233" s="26"/>
      <c r="BZ233" s="34" t="str">
        <f t="shared" si="35"/>
        <v/>
      </c>
      <c r="CA233" s="35" t="str">
        <f t="shared" si="36"/>
        <v/>
      </c>
      <c r="CB233" s="35" t="str">
        <f t="shared" si="37"/>
        <v/>
      </c>
      <c r="CC233" s="34" t="str">
        <f t="shared" si="38"/>
        <v/>
      </c>
      <c r="CD233" s="35" t="str">
        <f t="shared" si="39"/>
        <v/>
      </c>
      <c r="CE233" s="34" t="e">
        <f>IF(AND(#REF!="",#REF!="",#REF!="",#REF!=""),"",SUM(#REF!,#REF!,#REF!,#REF!,#REF!))</f>
        <v>#REF!</v>
      </c>
      <c r="CF233" s="35" t="str">
        <f t="shared" si="40"/>
        <v/>
      </c>
      <c r="CG233" s="34" t="str">
        <f t="shared" si="41"/>
        <v/>
      </c>
      <c r="CH233" s="35" t="str">
        <f t="shared" si="42"/>
        <v/>
      </c>
      <c r="CI233" s="34" t="str">
        <f t="shared" si="43"/>
        <v/>
      </c>
      <c r="CJ233" s="35" t="str">
        <f t="shared" si="44"/>
        <v/>
      </c>
      <c r="CK233" s="34" t="e">
        <f>IF(AND(#REF!="",#REF!="",#REF!="",#REF!=""),"",SUM(#REF!,#REF!,#REF!,#REF!,#REF!))</f>
        <v>#REF!</v>
      </c>
      <c r="CL233" s="35" t="str">
        <f t="shared" si="45"/>
        <v/>
      </c>
      <c r="CM233" s="32" t="e">
        <f>IF(AND(#REF!="",#REF!="",#REF!="",#REF!=""),"",SUM(#REF!,#REF!,#REF!,#REF!))</f>
        <v>#REF!</v>
      </c>
      <c r="CN233" s="32" t="str">
        <f t="shared" si="46"/>
        <v/>
      </c>
    </row>
    <row r="234" spans="1:92">
      <c r="A234" s="276">
        <v>228</v>
      </c>
      <c r="B234" s="277"/>
      <c r="C234" s="278"/>
      <c r="D234" s="279"/>
      <c r="E234" s="280"/>
      <c r="F234" s="281"/>
      <c r="G234" s="281"/>
      <c r="H234" s="282"/>
      <c r="I234" s="283"/>
      <c r="J234" s="284"/>
      <c r="K234" s="285"/>
      <c r="L234" s="21"/>
      <c r="M234" s="22"/>
      <c r="N234" s="22"/>
      <c r="O234" s="7"/>
      <c r="P234" s="40"/>
      <c r="Q234" s="43"/>
      <c r="R234" s="7"/>
      <c r="S234" s="23"/>
      <c r="T234" s="24"/>
      <c r="U234" s="24"/>
      <c r="V234" s="7"/>
      <c r="W234" s="46"/>
      <c r="X234" s="43"/>
      <c r="Y234" s="7"/>
      <c r="Z234" s="21"/>
      <c r="AA234" s="22"/>
      <c r="AB234" s="22"/>
      <c r="AC234" s="7"/>
      <c r="AD234" s="40"/>
      <c r="AE234" s="43"/>
      <c r="AF234" s="7"/>
      <c r="AG234" s="21"/>
      <c r="AH234" s="22"/>
      <c r="AI234" s="22"/>
      <c r="AJ234" s="7"/>
      <c r="AK234" s="40"/>
      <c r="AL234" s="43"/>
      <c r="AM234" s="7"/>
      <c r="AN234" s="21"/>
      <c r="AO234" s="22"/>
      <c r="AP234" s="22"/>
      <c r="AQ234" s="22"/>
      <c r="AR234" s="22"/>
      <c r="AS234" s="21"/>
      <c r="AT234" s="22"/>
      <c r="AU234" s="22"/>
      <c r="AV234" s="22"/>
      <c r="AW234" s="22"/>
      <c r="AX234" s="21"/>
      <c r="AY234" s="22"/>
      <c r="AZ234" s="22"/>
      <c r="BA234" s="22"/>
      <c r="BB234" s="22"/>
      <c r="BC234" s="22"/>
      <c r="BD234" s="22"/>
      <c r="BE234" s="22"/>
      <c r="BF234" s="22"/>
      <c r="BG234" s="11" t="s">
        <v>221</v>
      </c>
      <c r="BH234" s="79" t="s">
        <v>221</v>
      </c>
      <c r="BI234" s="1"/>
      <c r="BJ234" s="1"/>
      <c r="BK234" s="1"/>
      <c r="BL234" s="1"/>
      <c r="BM234" s="1"/>
      <c r="BY234" s="26"/>
      <c r="BZ234" s="34" t="str">
        <f t="shared" si="35"/>
        <v/>
      </c>
      <c r="CA234" s="35" t="str">
        <f t="shared" si="36"/>
        <v/>
      </c>
      <c r="CB234" s="35" t="str">
        <f t="shared" si="37"/>
        <v/>
      </c>
      <c r="CC234" s="34" t="str">
        <f t="shared" si="38"/>
        <v/>
      </c>
      <c r="CD234" s="35" t="str">
        <f t="shared" si="39"/>
        <v/>
      </c>
      <c r="CE234" s="34" t="e">
        <f>IF(AND(#REF!="",#REF!="",#REF!="",#REF!=""),"",SUM(#REF!,#REF!,#REF!,#REF!,#REF!))</f>
        <v>#REF!</v>
      </c>
      <c r="CF234" s="35" t="str">
        <f t="shared" si="40"/>
        <v/>
      </c>
      <c r="CG234" s="34" t="str">
        <f t="shared" si="41"/>
        <v/>
      </c>
      <c r="CH234" s="35" t="str">
        <f t="shared" si="42"/>
        <v/>
      </c>
      <c r="CI234" s="34" t="str">
        <f t="shared" si="43"/>
        <v/>
      </c>
      <c r="CJ234" s="35" t="str">
        <f t="shared" si="44"/>
        <v/>
      </c>
      <c r="CK234" s="34" t="e">
        <f>IF(AND(#REF!="",#REF!="",#REF!="",#REF!=""),"",SUM(#REF!,#REF!,#REF!,#REF!,#REF!))</f>
        <v>#REF!</v>
      </c>
      <c r="CL234" s="35" t="str">
        <f t="shared" si="45"/>
        <v/>
      </c>
      <c r="CM234" s="32" t="e">
        <f>IF(AND(#REF!="",#REF!="",#REF!="",#REF!=""),"",SUM(#REF!,#REF!,#REF!,#REF!))</f>
        <v>#REF!</v>
      </c>
      <c r="CN234" s="32" t="str">
        <f t="shared" si="46"/>
        <v/>
      </c>
    </row>
    <row r="235" spans="1:92">
      <c r="A235" s="276">
        <v>229</v>
      </c>
      <c r="B235" s="277"/>
      <c r="C235" s="278"/>
      <c r="D235" s="279"/>
      <c r="E235" s="280"/>
      <c r="F235" s="281"/>
      <c r="G235" s="281"/>
      <c r="H235" s="282"/>
      <c r="I235" s="283"/>
      <c r="J235" s="284"/>
      <c r="K235" s="285"/>
      <c r="L235" s="21"/>
      <c r="M235" s="22"/>
      <c r="N235" s="22"/>
      <c r="O235" s="7"/>
      <c r="P235" s="40"/>
      <c r="Q235" s="43"/>
      <c r="R235" s="7"/>
      <c r="S235" s="23"/>
      <c r="T235" s="24"/>
      <c r="U235" s="24"/>
      <c r="V235" s="7"/>
      <c r="W235" s="46"/>
      <c r="X235" s="43"/>
      <c r="Y235" s="7"/>
      <c r="Z235" s="21"/>
      <c r="AA235" s="22"/>
      <c r="AB235" s="22"/>
      <c r="AC235" s="7"/>
      <c r="AD235" s="40"/>
      <c r="AE235" s="43"/>
      <c r="AF235" s="7"/>
      <c r="AG235" s="21"/>
      <c r="AH235" s="22"/>
      <c r="AI235" s="22"/>
      <c r="AJ235" s="7"/>
      <c r="AK235" s="40"/>
      <c r="AL235" s="43"/>
      <c r="AM235" s="7"/>
      <c r="AN235" s="21"/>
      <c r="AO235" s="22"/>
      <c r="AP235" s="22"/>
      <c r="AQ235" s="22"/>
      <c r="AR235" s="22"/>
      <c r="AS235" s="21"/>
      <c r="AT235" s="22"/>
      <c r="AU235" s="22"/>
      <c r="AV235" s="22"/>
      <c r="AW235" s="22"/>
      <c r="AX235" s="21"/>
      <c r="AY235" s="22"/>
      <c r="AZ235" s="22"/>
      <c r="BA235" s="22"/>
      <c r="BB235" s="22"/>
      <c r="BC235" s="22"/>
      <c r="BD235" s="22"/>
      <c r="BE235" s="22"/>
      <c r="BF235" s="22"/>
      <c r="BG235" s="11" t="s">
        <v>221</v>
      </c>
      <c r="BH235" s="79" t="s">
        <v>221</v>
      </c>
      <c r="BI235" s="1"/>
      <c r="BJ235" s="1"/>
      <c r="BK235" s="1"/>
      <c r="BL235" s="1"/>
      <c r="BM235" s="1"/>
      <c r="BY235" s="26"/>
      <c r="BZ235" s="34" t="str">
        <f t="shared" si="35"/>
        <v/>
      </c>
      <c r="CA235" s="35" t="str">
        <f t="shared" si="36"/>
        <v/>
      </c>
      <c r="CB235" s="35" t="str">
        <f t="shared" si="37"/>
        <v/>
      </c>
      <c r="CC235" s="34" t="str">
        <f t="shared" si="38"/>
        <v/>
      </c>
      <c r="CD235" s="35" t="str">
        <f t="shared" si="39"/>
        <v/>
      </c>
      <c r="CE235" s="34" t="e">
        <f>IF(AND(#REF!="",#REF!="",#REF!="",#REF!=""),"",SUM(#REF!,#REF!,#REF!,#REF!,#REF!))</f>
        <v>#REF!</v>
      </c>
      <c r="CF235" s="35" t="str">
        <f t="shared" si="40"/>
        <v/>
      </c>
      <c r="CG235" s="34" t="str">
        <f t="shared" si="41"/>
        <v/>
      </c>
      <c r="CH235" s="35" t="str">
        <f t="shared" si="42"/>
        <v/>
      </c>
      <c r="CI235" s="34" t="str">
        <f t="shared" si="43"/>
        <v/>
      </c>
      <c r="CJ235" s="35" t="str">
        <f t="shared" si="44"/>
        <v/>
      </c>
      <c r="CK235" s="34" t="e">
        <f>IF(AND(#REF!="",#REF!="",#REF!="",#REF!=""),"",SUM(#REF!,#REF!,#REF!,#REF!,#REF!))</f>
        <v>#REF!</v>
      </c>
      <c r="CL235" s="35" t="str">
        <f t="shared" si="45"/>
        <v/>
      </c>
      <c r="CM235" s="32" t="e">
        <f>IF(AND(#REF!="",#REF!="",#REF!="",#REF!=""),"",SUM(#REF!,#REF!,#REF!,#REF!))</f>
        <v>#REF!</v>
      </c>
      <c r="CN235" s="32" t="str">
        <f t="shared" si="46"/>
        <v/>
      </c>
    </row>
    <row r="236" spans="1:92">
      <c r="A236" s="276">
        <v>230</v>
      </c>
      <c r="B236" s="277"/>
      <c r="C236" s="278"/>
      <c r="D236" s="279"/>
      <c r="E236" s="280"/>
      <c r="F236" s="281"/>
      <c r="G236" s="281"/>
      <c r="H236" s="282"/>
      <c r="I236" s="283"/>
      <c r="J236" s="284"/>
      <c r="K236" s="285"/>
      <c r="L236" s="21"/>
      <c r="M236" s="22"/>
      <c r="N236" s="22"/>
      <c r="O236" s="7"/>
      <c r="P236" s="40"/>
      <c r="Q236" s="43"/>
      <c r="R236" s="7"/>
      <c r="S236" s="23"/>
      <c r="T236" s="24"/>
      <c r="U236" s="24"/>
      <c r="V236" s="7"/>
      <c r="W236" s="46"/>
      <c r="X236" s="43"/>
      <c r="Y236" s="7"/>
      <c r="Z236" s="21"/>
      <c r="AA236" s="22"/>
      <c r="AB236" s="22"/>
      <c r="AC236" s="7"/>
      <c r="AD236" s="40"/>
      <c r="AE236" s="43"/>
      <c r="AF236" s="7"/>
      <c r="AG236" s="21"/>
      <c r="AH236" s="22"/>
      <c r="AI236" s="22"/>
      <c r="AJ236" s="7"/>
      <c r="AK236" s="40"/>
      <c r="AL236" s="43"/>
      <c r="AM236" s="7"/>
      <c r="AN236" s="21"/>
      <c r="AO236" s="22"/>
      <c r="AP236" s="22"/>
      <c r="AQ236" s="22"/>
      <c r="AR236" s="22"/>
      <c r="AS236" s="21"/>
      <c r="AT236" s="22"/>
      <c r="AU236" s="22"/>
      <c r="AV236" s="22"/>
      <c r="AW236" s="22"/>
      <c r="AX236" s="21"/>
      <c r="AY236" s="22"/>
      <c r="AZ236" s="22"/>
      <c r="BA236" s="22"/>
      <c r="BB236" s="22"/>
      <c r="BC236" s="22"/>
      <c r="BD236" s="22"/>
      <c r="BE236" s="22"/>
      <c r="BF236" s="22"/>
      <c r="BG236" s="11" t="s">
        <v>221</v>
      </c>
      <c r="BH236" s="79" t="s">
        <v>221</v>
      </c>
      <c r="BI236" s="1"/>
      <c r="BJ236" s="1"/>
      <c r="BK236" s="1"/>
      <c r="BL236" s="1"/>
      <c r="BM236" s="1"/>
      <c r="BY236" s="26"/>
      <c r="BZ236" s="34" t="str">
        <f t="shared" si="35"/>
        <v/>
      </c>
      <c r="CA236" s="35" t="str">
        <f t="shared" si="36"/>
        <v/>
      </c>
      <c r="CB236" s="35" t="str">
        <f t="shared" si="37"/>
        <v/>
      </c>
      <c r="CC236" s="34" t="str">
        <f t="shared" si="38"/>
        <v/>
      </c>
      <c r="CD236" s="35" t="str">
        <f t="shared" si="39"/>
        <v/>
      </c>
      <c r="CE236" s="34" t="e">
        <f>IF(AND(#REF!="",#REF!="",#REF!="",#REF!=""),"",SUM(#REF!,#REF!,#REF!,#REF!,#REF!))</f>
        <v>#REF!</v>
      </c>
      <c r="CF236" s="35" t="str">
        <f t="shared" si="40"/>
        <v/>
      </c>
      <c r="CG236" s="34" t="str">
        <f t="shared" si="41"/>
        <v/>
      </c>
      <c r="CH236" s="35" t="str">
        <f t="shared" si="42"/>
        <v/>
      </c>
      <c r="CI236" s="34" t="str">
        <f t="shared" si="43"/>
        <v/>
      </c>
      <c r="CJ236" s="35" t="str">
        <f t="shared" si="44"/>
        <v/>
      </c>
      <c r="CK236" s="34" t="e">
        <f>IF(AND(#REF!="",#REF!="",#REF!="",#REF!=""),"",SUM(#REF!,#REF!,#REF!,#REF!,#REF!))</f>
        <v>#REF!</v>
      </c>
      <c r="CL236" s="35" t="str">
        <f t="shared" si="45"/>
        <v/>
      </c>
      <c r="CM236" s="32" t="e">
        <f>IF(AND(#REF!="",#REF!="",#REF!="",#REF!=""),"",SUM(#REF!,#REF!,#REF!,#REF!))</f>
        <v>#REF!</v>
      </c>
      <c r="CN236" s="32" t="str">
        <f t="shared" si="46"/>
        <v/>
      </c>
    </row>
    <row r="237" spans="1:92">
      <c r="A237" s="276">
        <v>231</v>
      </c>
      <c r="B237" s="277"/>
      <c r="C237" s="278"/>
      <c r="D237" s="279"/>
      <c r="E237" s="280"/>
      <c r="F237" s="281"/>
      <c r="G237" s="281"/>
      <c r="H237" s="282"/>
      <c r="I237" s="283"/>
      <c r="J237" s="284"/>
      <c r="K237" s="285"/>
      <c r="L237" s="21"/>
      <c r="M237" s="22"/>
      <c r="N237" s="22"/>
      <c r="O237" s="7"/>
      <c r="P237" s="40"/>
      <c r="Q237" s="43"/>
      <c r="R237" s="7"/>
      <c r="S237" s="23"/>
      <c r="T237" s="24"/>
      <c r="U237" s="24"/>
      <c r="V237" s="7"/>
      <c r="W237" s="46"/>
      <c r="X237" s="43"/>
      <c r="Y237" s="7"/>
      <c r="Z237" s="21"/>
      <c r="AA237" s="22"/>
      <c r="AB237" s="22"/>
      <c r="AC237" s="7"/>
      <c r="AD237" s="40"/>
      <c r="AE237" s="43"/>
      <c r="AF237" s="7"/>
      <c r="AG237" s="21"/>
      <c r="AH237" s="22"/>
      <c r="AI237" s="22"/>
      <c r="AJ237" s="7"/>
      <c r="AK237" s="40"/>
      <c r="AL237" s="43"/>
      <c r="AM237" s="7"/>
      <c r="AN237" s="21"/>
      <c r="AO237" s="22"/>
      <c r="AP237" s="22"/>
      <c r="AQ237" s="22"/>
      <c r="AR237" s="22"/>
      <c r="AS237" s="21"/>
      <c r="AT237" s="22"/>
      <c r="AU237" s="22"/>
      <c r="AV237" s="22"/>
      <c r="AW237" s="22"/>
      <c r="AX237" s="21"/>
      <c r="AY237" s="22"/>
      <c r="AZ237" s="22"/>
      <c r="BA237" s="22"/>
      <c r="BB237" s="22"/>
      <c r="BC237" s="22"/>
      <c r="BD237" s="22"/>
      <c r="BE237" s="22"/>
      <c r="BF237" s="22"/>
      <c r="BG237" s="11" t="s">
        <v>221</v>
      </c>
      <c r="BH237" s="79" t="s">
        <v>221</v>
      </c>
      <c r="BI237" s="1"/>
      <c r="BJ237" s="1"/>
      <c r="BK237" s="1"/>
      <c r="BL237" s="1"/>
      <c r="BM237" s="1"/>
      <c r="BY237" s="26"/>
      <c r="BZ237" s="34" t="str">
        <f t="shared" si="35"/>
        <v/>
      </c>
      <c r="CA237" s="35" t="str">
        <f t="shared" si="36"/>
        <v/>
      </c>
      <c r="CB237" s="35" t="str">
        <f t="shared" si="37"/>
        <v/>
      </c>
      <c r="CC237" s="34" t="str">
        <f t="shared" si="38"/>
        <v/>
      </c>
      <c r="CD237" s="35" t="str">
        <f t="shared" si="39"/>
        <v/>
      </c>
      <c r="CE237" s="34" t="e">
        <f>IF(AND(#REF!="",#REF!="",#REF!="",#REF!=""),"",SUM(#REF!,#REF!,#REF!,#REF!,#REF!))</f>
        <v>#REF!</v>
      </c>
      <c r="CF237" s="35" t="str">
        <f t="shared" si="40"/>
        <v/>
      </c>
      <c r="CG237" s="34" t="str">
        <f t="shared" si="41"/>
        <v/>
      </c>
      <c r="CH237" s="35" t="str">
        <f t="shared" si="42"/>
        <v/>
      </c>
      <c r="CI237" s="34" t="str">
        <f t="shared" si="43"/>
        <v/>
      </c>
      <c r="CJ237" s="35" t="str">
        <f t="shared" si="44"/>
        <v/>
      </c>
      <c r="CK237" s="34" t="e">
        <f>IF(AND(#REF!="",#REF!="",#REF!="",#REF!=""),"",SUM(#REF!,#REF!,#REF!,#REF!,#REF!))</f>
        <v>#REF!</v>
      </c>
      <c r="CL237" s="35" t="str">
        <f t="shared" si="45"/>
        <v/>
      </c>
      <c r="CM237" s="32" t="e">
        <f>IF(AND(#REF!="",#REF!="",#REF!="",#REF!=""),"",SUM(#REF!,#REF!,#REF!,#REF!))</f>
        <v>#REF!</v>
      </c>
      <c r="CN237" s="32" t="str">
        <f t="shared" si="46"/>
        <v/>
      </c>
    </row>
    <row r="238" spans="1:92">
      <c r="A238" s="276">
        <v>232</v>
      </c>
      <c r="B238" s="277"/>
      <c r="C238" s="278"/>
      <c r="D238" s="279"/>
      <c r="E238" s="280"/>
      <c r="F238" s="281"/>
      <c r="G238" s="281"/>
      <c r="H238" s="282"/>
      <c r="I238" s="283"/>
      <c r="J238" s="284"/>
      <c r="K238" s="285"/>
      <c r="L238" s="21"/>
      <c r="M238" s="22"/>
      <c r="N238" s="22"/>
      <c r="O238" s="7"/>
      <c r="P238" s="40"/>
      <c r="Q238" s="43"/>
      <c r="R238" s="7"/>
      <c r="S238" s="23"/>
      <c r="T238" s="24"/>
      <c r="U238" s="24"/>
      <c r="V238" s="7"/>
      <c r="W238" s="46"/>
      <c r="X238" s="43"/>
      <c r="Y238" s="7"/>
      <c r="Z238" s="21"/>
      <c r="AA238" s="22"/>
      <c r="AB238" s="22"/>
      <c r="AC238" s="7"/>
      <c r="AD238" s="40"/>
      <c r="AE238" s="43"/>
      <c r="AF238" s="7"/>
      <c r="AG238" s="21"/>
      <c r="AH238" s="22"/>
      <c r="AI238" s="22"/>
      <c r="AJ238" s="7"/>
      <c r="AK238" s="40"/>
      <c r="AL238" s="43"/>
      <c r="AM238" s="7"/>
      <c r="AN238" s="21"/>
      <c r="AO238" s="22"/>
      <c r="AP238" s="22"/>
      <c r="AQ238" s="22"/>
      <c r="AR238" s="22"/>
      <c r="AS238" s="21"/>
      <c r="AT238" s="22"/>
      <c r="AU238" s="22"/>
      <c r="AV238" s="22"/>
      <c r="AW238" s="22"/>
      <c r="AX238" s="21"/>
      <c r="AY238" s="22"/>
      <c r="AZ238" s="22"/>
      <c r="BA238" s="22"/>
      <c r="BB238" s="22"/>
      <c r="BC238" s="22"/>
      <c r="BD238" s="22"/>
      <c r="BE238" s="22"/>
      <c r="BF238" s="22"/>
      <c r="BG238" s="11" t="s">
        <v>221</v>
      </c>
      <c r="BH238" s="79" t="s">
        <v>221</v>
      </c>
      <c r="BI238" s="1"/>
      <c r="BJ238" s="1"/>
      <c r="BK238" s="1"/>
      <c r="BL238" s="1"/>
      <c r="BM238" s="1"/>
      <c r="BY238" s="26"/>
      <c r="BZ238" s="34" t="str">
        <f t="shared" si="35"/>
        <v/>
      </c>
      <c r="CA238" s="35" t="str">
        <f t="shared" si="36"/>
        <v/>
      </c>
      <c r="CB238" s="35" t="str">
        <f t="shared" si="37"/>
        <v/>
      </c>
      <c r="CC238" s="34" t="str">
        <f t="shared" si="38"/>
        <v/>
      </c>
      <c r="CD238" s="35" t="str">
        <f t="shared" si="39"/>
        <v/>
      </c>
      <c r="CE238" s="34" t="e">
        <f>IF(AND(#REF!="",#REF!="",#REF!="",#REF!=""),"",SUM(#REF!,#REF!,#REF!,#REF!,#REF!))</f>
        <v>#REF!</v>
      </c>
      <c r="CF238" s="35" t="str">
        <f t="shared" si="40"/>
        <v/>
      </c>
      <c r="CG238" s="34" t="str">
        <f t="shared" si="41"/>
        <v/>
      </c>
      <c r="CH238" s="35" t="str">
        <f t="shared" si="42"/>
        <v/>
      </c>
      <c r="CI238" s="34" t="str">
        <f t="shared" si="43"/>
        <v/>
      </c>
      <c r="CJ238" s="35" t="str">
        <f t="shared" si="44"/>
        <v/>
      </c>
      <c r="CK238" s="34" t="e">
        <f>IF(AND(#REF!="",#REF!="",#REF!="",#REF!=""),"",SUM(#REF!,#REF!,#REF!,#REF!,#REF!))</f>
        <v>#REF!</v>
      </c>
      <c r="CL238" s="35" t="str">
        <f t="shared" si="45"/>
        <v/>
      </c>
      <c r="CM238" s="32" t="e">
        <f>IF(AND(#REF!="",#REF!="",#REF!="",#REF!=""),"",SUM(#REF!,#REF!,#REF!,#REF!))</f>
        <v>#REF!</v>
      </c>
      <c r="CN238" s="32" t="str">
        <f t="shared" si="46"/>
        <v/>
      </c>
    </row>
    <row r="239" spans="1:92">
      <c r="A239" s="276">
        <v>233</v>
      </c>
      <c r="B239" s="277"/>
      <c r="C239" s="278"/>
      <c r="D239" s="279"/>
      <c r="E239" s="280"/>
      <c r="F239" s="281"/>
      <c r="G239" s="281"/>
      <c r="H239" s="282"/>
      <c r="I239" s="283"/>
      <c r="J239" s="284"/>
      <c r="K239" s="285"/>
      <c r="L239" s="21"/>
      <c r="M239" s="22"/>
      <c r="N239" s="22"/>
      <c r="O239" s="7"/>
      <c r="P239" s="40"/>
      <c r="Q239" s="43"/>
      <c r="R239" s="7"/>
      <c r="S239" s="23"/>
      <c r="T239" s="24"/>
      <c r="U239" s="24"/>
      <c r="V239" s="7"/>
      <c r="W239" s="46"/>
      <c r="X239" s="43"/>
      <c r="Y239" s="7"/>
      <c r="Z239" s="21"/>
      <c r="AA239" s="22"/>
      <c r="AB239" s="22"/>
      <c r="AC239" s="7"/>
      <c r="AD239" s="40"/>
      <c r="AE239" s="43"/>
      <c r="AF239" s="7"/>
      <c r="AG239" s="21"/>
      <c r="AH239" s="22"/>
      <c r="AI239" s="22"/>
      <c r="AJ239" s="7"/>
      <c r="AK239" s="40"/>
      <c r="AL239" s="43"/>
      <c r="AM239" s="7"/>
      <c r="AN239" s="21"/>
      <c r="AO239" s="22"/>
      <c r="AP239" s="22"/>
      <c r="AQ239" s="22"/>
      <c r="AR239" s="22"/>
      <c r="AS239" s="21"/>
      <c r="AT239" s="22"/>
      <c r="AU239" s="22"/>
      <c r="AV239" s="22"/>
      <c r="AW239" s="22"/>
      <c r="AX239" s="21"/>
      <c r="AY239" s="22"/>
      <c r="AZ239" s="22"/>
      <c r="BA239" s="22"/>
      <c r="BB239" s="22"/>
      <c r="BC239" s="22"/>
      <c r="BD239" s="22"/>
      <c r="BE239" s="22"/>
      <c r="BF239" s="22"/>
      <c r="BG239" s="11" t="s">
        <v>221</v>
      </c>
      <c r="BH239" s="79" t="s">
        <v>221</v>
      </c>
      <c r="BI239" s="1"/>
      <c r="BJ239" s="1"/>
      <c r="BK239" s="1"/>
      <c r="BL239" s="1"/>
      <c r="BM239" s="1"/>
      <c r="BY239" s="26"/>
      <c r="BZ239" s="34" t="str">
        <f t="shared" si="35"/>
        <v/>
      </c>
      <c r="CA239" s="35" t="str">
        <f t="shared" si="36"/>
        <v/>
      </c>
      <c r="CB239" s="35" t="str">
        <f t="shared" si="37"/>
        <v/>
      </c>
      <c r="CC239" s="34" t="str">
        <f t="shared" si="38"/>
        <v/>
      </c>
      <c r="CD239" s="35" t="str">
        <f t="shared" si="39"/>
        <v/>
      </c>
      <c r="CE239" s="34" t="e">
        <f>IF(AND(#REF!="",#REF!="",#REF!="",#REF!=""),"",SUM(#REF!,#REF!,#REF!,#REF!,#REF!))</f>
        <v>#REF!</v>
      </c>
      <c r="CF239" s="35" t="str">
        <f t="shared" si="40"/>
        <v/>
      </c>
      <c r="CG239" s="34" t="str">
        <f t="shared" si="41"/>
        <v/>
      </c>
      <c r="CH239" s="35" t="str">
        <f t="shared" si="42"/>
        <v/>
      </c>
      <c r="CI239" s="34" t="str">
        <f t="shared" si="43"/>
        <v/>
      </c>
      <c r="CJ239" s="35" t="str">
        <f t="shared" si="44"/>
        <v/>
      </c>
      <c r="CK239" s="34" t="e">
        <f>IF(AND(#REF!="",#REF!="",#REF!="",#REF!=""),"",SUM(#REF!,#REF!,#REF!,#REF!,#REF!))</f>
        <v>#REF!</v>
      </c>
      <c r="CL239" s="35" t="str">
        <f t="shared" si="45"/>
        <v/>
      </c>
      <c r="CM239" s="32" t="e">
        <f>IF(AND(#REF!="",#REF!="",#REF!="",#REF!=""),"",SUM(#REF!,#REF!,#REF!,#REF!))</f>
        <v>#REF!</v>
      </c>
      <c r="CN239" s="32" t="str">
        <f t="shared" si="46"/>
        <v/>
      </c>
    </row>
    <row r="240" spans="1:92">
      <c r="A240" s="276">
        <v>234</v>
      </c>
      <c r="B240" s="277"/>
      <c r="C240" s="278"/>
      <c r="D240" s="279"/>
      <c r="E240" s="280"/>
      <c r="F240" s="281"/>
      <c r="G240" s="281"/>
      <c r="H240" s="282"/>
      <c r="I240" s="283"/>
      <c r="J240" s="284"/>
      <c r="K240" s="285"/>
      <c r="L240" s="21"/>
      <c r="M240" s="22"/>
      <c r="N240" s="22"/>
      <c r="O240" s="7"/>
      <c r="P240" s="40"/>
      <c r="Q240" s="43"/>
      <c r="R240" s="7"/>
      <c r="S240" s="23"/>
      <c r="T240" s="24"/>
      <c r="U240" s="24"/>
      <c r="V240" s="7"/>
      <c r="W240" s="46"/>
      <c r="X240" s="43"/>
      <c r="Y240" s="7"/>
      <c r="Z240" s="21"/>
      <c r="AA240" s="22"/>
      <c r="AB240" s="22"/>
      <c r="AC240" s="7"/>
      <c r="AD240" s="40"/>
      <c r="AE240" s="43"/>
      <c r="AF240" s="7"/>
      <c r="AG240" s="21"/>
      <c r="AH240" s="22"/>
      <c r="AI240" s="22"/>
      <c r="AJ240" s="7"/>
      <c r="AK240" s="40"/>
      <c r="AL240" s="43"/>
      <c r="AM240" s="7"/>
      <c r="AN240" s="21"/>
      <c r="AO240" s="22"/>
      <c r="AP240" s="22"/>
      <c r="AQ240" s="22"/>
      <c r="AR240" s="22"/>
      <c r="AS240" s="21"/>
      <c r="AT240" s="22"/>
      <c r="AU240" s="22"/>
      <c r="AV240" s="22"/>
      <c r="AW240" s="22"/>
      <c r="AX240" s="21"/>
      <c r="AY240" s="22"/>
      <c r="AZ240" s="22"/>
      <c r="BA240" s="22"/>
      <c r="BB240" s="22"/>
      <c r="BC240" s="22"/>
      <c r="BD240" s="22"/>
      <c r="BE240" s="22"/>
      <c r="BF240" s="22"/>
      <c r="BG240" s="11" t="s">
        <v>221</v>
      </c>
      <c r="BH240" s="79" t="s">
        <v>221</v>
      </c>
      <c r="BI240" s="1"/>
      <c r="BJ240" s="1"/>
      <c r="BK240" s="1"/>
      <c r="BL240" s="1"/>
      <c r="BM240" s="1"/>
      <c r="BY240" s="26"/>
      <c r="BZ240" s="34" t="str">
        <f t="shared" si="35"/>
        <v/>
      </c>
      <c r="CA240" s="35" t="str">
        <f t="shared" si="36"/>
        <v/>
      </c>
      <c r="CB240" s="35" t="str">
        <f t="shared" si="37"/>
        <v/>
      </c>
      <c r="CC240" s="34" t="str">
        <f t="shared" si="38"/>
        <v/>
      </c>
      <c r="CD240" s="35" t="str">
        <f t="shared" si="39"/>
        <v/>
      </c>
      <c r="CE240" s="34" t="e">
        <f>IF(AND(#REF!="",#REF!="",#REF!="",#REF!=""),"",SUM(#REF!,#REF!,#REF!,#REF!,#REF!))</f>
        <v>#REF!</v>
      </c>
      <c r="CF240" s="35" t="str">
        <f t="shared" si="40"/>
        <v/>
      </c>
      <c r="CG240" s="34" t="str">
        <f t="shared" si="41"/>
        <v/>
      </c>
      <c r="CH240" s="35" t="str">
        <f t="shared" si="42"/>
        <v/>
      </c>
      <c r="CI240" s="34" t="str">
        <f t="shared" si="43"/>
        <v/>
      </c>
      <c r="CJ240" s="35" t="str">
        <f t="shared" si="44"/>
        <v/>
      </c>
      <c r="CK240" s="34" t="e">
        <f>IF(AND(#REF!="",#REF!="",#REF!="",#REF!=""),"",SUM(#REF!,#REF!,#REF!,#REF!,#REF!))</f>
        <v>#REF!</v>
      </c>
      <c r="CL240" s="35" t="str">
        <f t="shared" si="45"/>
        <v/>
      </c>
      <c r="CM240" s="32" t="e">
        <f>IF(AND(#REF!="",#REF!="",#REF!="",#REF!=""),"",SUM(#REF!,#REF!,#REF!,#REF!))</f>
        <v>#REF!</v>
      </c>
      <c r="CN240" s="32" t="str">
        <f t="shared" si="46"/>
        <v/>
      </c>
    </row>
    <row r="241" spans="1:92">
      <c r="A241" s="276">
        <v>235</v>
      </c>
      <c r="B241" s="277"/>
      <c r="C241" s="278"/>
      <c r="D241" s="279"/>
      <c r="E241" s="280"/>
      <c r="F241" s="281"/>
      <c r="G241" s="281"/>
      <c r="H241" s="282"/>
      <c r="I241" s="283"/>
      <c r="J241" s="284"/>
      <c r="K241" s="285"/>
      <c r="L241" s="21"/>
      <c r="M241" s="22"/>
      <c r="N241" s="22"/>
      <c r="O241" s="7"/>
      <c r="P241" s="40"/>
      <c r="Q241" s="43"/>
      <c r="R241" s="7"/>
      <c r="S241" s="23"/>
      <c r="T241" s="24"/>
      <c r="U241" s="24"/>
      <c r="V241" s="7"/>
      <c r="W241" s="46"/>
      <c r="X241" s="43"/>
      <c r="Y241" s="7"/>
      <c r="Z241" s="21"/>
      <c r="AA241" s="22"/>
      <c r="AB241" s="22"/>
      <c r="AC241" s="7"/>
      <c r="AD241" s="40"/>
      <c r="AE241" s="43"/>
      <c r="AF241" s="7"/>
      <c r="AG241" s="21"/>
      <c r="AH241" s="22"/>
      <c r="AI241" s="22"/>
      <c r="AJ241" s="7"/>
      <c r="AK241" s="40"/>
      <c r="AL241" s="43"/>
      <c r="AM241" s="7"/>
      <c r="AN241" s="21"/>
      <c r="AO241" s="22"/>
      <c r="AP241" s="22"/>
      <c r="AQ241" s="22"/>
      <c r="AR241" s="22"/>
      <c r="AS241" s="21"/>
      <c r="AT241" s="22"/>
      <c r="AU241" s="22"/>
      <c r="AV241" s="22"/>
      <c r="AW241" s="22"/>
      <c r="AX241" s="21"/>
      <c r="AY241" s="22"/>
      <c r="AZ241" s="22"/>
      <c r="BA241" s="22"/>
      <c r="BB241" s="22"/>
      <c r="BC241" s="22"/>
      <c r="BD241" s="22"/>
      <c r="BE241" s="22"/>
      <c r="BF241" s="22"/>
      <c r="BG241" s="11" t="s">
        <v>221</v>
      </c>
      <c r="BH241" s="79" t="s">
        <v>221</v>
      </c>
      <c r="BI241" s="1"/>
      <c r="BJ241" s="1"/>
      <c r="BK241" s="1"/>
      <c r="BL241" s="1"/>
      <c r="BM241" s="1"/>
      <c r="BY241" s="26"/>
      <c r="BZ241" s="34" t="str">
        <f t="shared" si="35"/>
        <v/>
      </c>
      <c r="CA241" s="35" t="str">
        <f t="shared" si="36"/>
        <v/>
      </c>
      <c r="CB241" s="35" t="str">
        <f t="shared" si="37"/>
        <v/>
      </c>
      <c r="CC241" s="34" t="str">
        <f t="shared" si="38"/>
        <v/>
      </c>
      <c r="CD241" s="35" t="str">
        <f t="shared" si="39"/>
        <v/>
      </c>
      <c r="CE241" s="34" t="e">
        <f>IF(AND(#REF!="",#REF!="",#REF!="",#REF!=""),"",SUM(#REF!,#REF!,#REF!,#REF!,#REF!))</f>
        <v>#REF!</v>
      </c>
      <c r="CF241" s="35" t="str">
        <f t="shared" si="40"/>
        <v/>
      </c>
      <c r="CG241" s="34" t="str">
        <f t="shared" si="41"/>
        <v/>
      </c>
      <c r="CH241" s="35" t="str">
        <f t="shared" si="42"/>
        <v/>
      </c>
      <c r="CI241" s="34" t="str">
        <f t="shared" si="43"/>
        <v/>
      </c>
      <c r="CJ241" s="35" t="str">
        <f t="shared" si="44"/>
        <v/>
      </c>
      <c r="CK241" s="34" t="e">
        <f>IF(AND(#REF!="",#REF!="",#REF!="",#REF!=""),"",SUM(#REF!,#REF!,#REF!,#REF!,#REF!))</f>
        <v>#REF!</v>
      </c>
      <c r="CL241" s="35" t="str">
        <f t="shared" si="45"/>
        <v/>
      </c>
      <c r="CM241" s="32" t="e">
        <f>IF(AND(#REF!="",#REF!="",#REF!="",#REF!=""),"",SUM(#REF!,#REF!,#REF!,#REF!))</f>
        <v>#REF!</v>
      </c>
      <c r="CN241" s="32" t="str">
        <f t="shared" si="46"/>
        <v/>
      </c>
    </row>
    <row r="242" spans="1:92">
      <c r="A242" s="276">
        <v>236</v>
      </c>
      <c r="B242" s="277"/>
      <c r="C242" s="278"/>
      <c r="D242" s="279"/>
      <c r="E242" s="280"/>
      <c r="F242" s="281"/>
      <c r="G242" s="281"/>
      <c r="H242" s="282"/>
      <c r="I242" s="283"/>
      <c r="J242" s="284"/>
      <c r="K242" s="285"/>
      <c r="L242" s="21"/>
      <c r="M242" s="22"/>
      <c r="N242" s="22"/>
      <c r="O242" s="7"/>
      <c r="P242" s="40"/>
      <c r="Q242" s="43"/>
      <c r="R242" s="7"/>
      <c r="S242" s="23"/>
      <c r="T242" s="24"/>
      <c r="U242" s="24"/>
      <c r="V242" s="7"/>
      <c r="W242" s="46"/>
      <c r="X242" s="43"/>
      <c r="Y242" s="7"/>
      <c r="Z242" s="21"/>
      <c r="AA242" s="22"/>
      <c r="AB242" s="22"/>
      <c r="AC242" s="7"/>
      <c r="AD242" s="40"/>
      <c r="AE242" s="43"/>
      <c r="AF242" s="7"/>
      <c r="AG242" s="21"/>
      <c r="AH242" s="22"/>
      <c r="AI242" s="22"/>
      <c r="AJ242" s="7"/>
      <c r="AK242" s="40"/>
      <c r="AL242" s="43"/>
      <c r="AM242" s="7"/>
      <c r="AN242" s="21"/>
      <c r="AO242" s="22"/>
      <c r="AP242" s="22"/>
      <c r="AQ242" s="22"/>
      <c r="AR242" s="22"/>
      <c r="AS242" s="21"/>
      <c r="AT242" s="22"/>
      <c r="AU242" s="22"/>
      <c r="AV242" s="22"/>
      <c r="AW242" s="22"/>
      <c r="AX242" s="21"/>
      <c r="AY242" s="22"/>
      <c r="AZ242" s="22"/>
      <c r="BA242" s="22"/>
      <c r="BB242" s="22"/>
      <c r="BC242" s="22"/>
      <c r="BD242" s="22"/>
      <c r="BE242" s="22"/>
      <c r="BF242" s="22"/>
      <c r="BG242" s="11" t="s">
        <v>221</v>
      </c>
      <c r="BH242" s="79" t="s">
        <v>221</v>
      </c>
      <c r="BI242" s="1"/>
      <c r="BJ242" s="1"/>
      <c r="BK242" s="1"/>
      <c r="BL242" s="1"/>
      <c r="BM242" s="1"/>
      <c r="BY242" s="26"/>
      <c r="BZ242" s="34" t="str">
        <f t="shared" si="35"/>
        <v/>
      </c>
      <c r="CA242" s="35" t="str">
        <f t="shared" si="36"/>
        <v/>
      </c>
      <c r="CB242" s="35" t="str">
        <f t="shared" si="37"/>
        <v/>
      </c>
      <c r="CC242" s="34" t="str">
        <f t="shared" si="38"/>
        <v/>
      </c>
      <c r="CD242" s="35" t="str">
        <f t="shared" si="39"/>
        <v/>
      </c>
      <c r="CE242" s="34" t="e">
        <f>IF(AND(#REF!="",#REF!="",#REF!="",#REF!=""),"",SUM(#REF!,#REF!,#REF!,#REF!,#REF!))</f>
        <v>#REF!</v>
      </c>
      <c r="CF242" s="35" t="str">
        <f t="shared" si="40"/>
        <v/>
      </c>
      <c r="CG242" s="34" t="str">
        <f t="shared" si="41"/>
        <v/>
      </c>
      <c r="CH242" s="35" t="str">
        <f t="shared" si="42"/>
        <v/>
      </c>
      <c r="CI242" s="34" t="str">
        <f t="shared" si="43"/>
        <v/>
      </c>
      <c r="CJ242" s="35" t="str">
        <f t="shared" si="44"/>
        <v/>
      </c>
      <c r="CK242" s="34" t="e">
        <f>IF(AND(#REF!="",#REF!="",#REF!="",#REF!=""),"",SUM(#REF!,#REF!,#REF!,#REF!,#REF!))</f>
        <v>#REF!</v>
      </c>
      <c r="CL242" s="35" t="str">
        <f t="shared" si="45"/>
        <v/>
      </c>
      <c r="CM242" s="32" t="e">
        <f>IF(AND(#REF!="",#REF!="",#REF!="",#REF!=""),"",SUM(#REF!,#REF!,#REF!,#REF!))</f>
        <v>#REF!</v>
      </c>
      <c r="CN242" s="32" t="str">
        <f t="shared" si="46"/>
        <v/>
      </c>
    </row>
    <row r="243" spans="1:92">
      <c r="A243" s="276">
        <v>237</v>
      </c>
      <c r="B243" s="277"/>
      <c r="C243" s="278"/>
      <c r="D243" s="279"/>
      <c r="E243" s="280"/>
      <c r="F243" s="281"/>
      <c r="G243" s="281"/>
      <c r="H243" s="282"/>
      <c r="I243" s="283"/>
      <c r="J243" s="284"/>
      <c r="K243" s="285"/>
      <c r="L243" s="21"/>
      <c r="M243" s="22"/>
      <c r="N243" s="22"/>
      <c r="O243" s="7"/>
      <c r="P243" s="40"/>
      <c r="Q243" s="43"/>
      <c r="R243" s="7"/>
      <c r="S243" s="23"/>
      <c r="T243" s="24"/>
      <c r="U243" s="24"/>
      <c r="V243" s="7"/>
      <c r="W243" s="46"/>
      <c r="X243" s="43"/>
      <c r="Y243" s="7"/>
      <c r="Z243" s="21"/>
      <c r="AA243" s="22"/>
      <c r="AB243" s="22"/>
      <c r="AC243" s="7"/>
      <c r="AD243" s="40"/>
      <c r="AE243" s="43"/>
      <c r="AF243" s="7"/>
      <c r="AG243" s="21"/>
      <c r="AH243" s="22"/>
      <c r="AI243" s="22"/>
      <c r="AJ243" s="7"/>
      <c r="AK243" s="40"/>
      <c r="AL243" s="43"/>
      <c r="AM243" s="7"/>
      <c r="AN243" s="21"/>
      <c r="AO243" s="22"/>
      <c r="AP243" s="22"/>
      <c r="AQ243" s="22"/>
      <c r="AR243" s="22"/>
      <c r="AS243" s="21"/>
      <c r="AT243" s="22"/>
      <c r="AU243" s="22"/>
      <c r="AV243" s="22"/>
      <c r="AW243" s="22"/>
      <c r="AX243" s="21"/>
      <c r="AY243" s="22"/>
      <c r="AZ243" s="22"/>
      <c r="BA243" s="22"/>
      <c r="BB243" s="22"/>
      <c r="BC243" s="22"/>
      <c r="BD243" s="22"/>
      <c r="BE243" s="22"/>
      <c r="BF243" s="22"/>
      <c r="BG243" s="11" t="s">
        <v>221</v>
      </c>
      <c r="BH243" s="79" t="s">
        <v>221</v>
      </c>
      <c r="BI243" s="1"/>
      <c r="BJ243" s="1"/>
      <c r="BK243" s="1"/>
      <c r="BL243" s="1"/>
      <c r="BM243" s="1"/>
      <c r="BY243" s="26"/>
      <c r="BZ243" s="34" t="str">
        <f t="shared" si="35"/>
        <v/>
      </c>
      <c r="CA243" s="35" t="str">
        <f t="shared" si="36"/>
        <v/>
      </c>
      <c r="CB243" s="35" t="str">
        <f t="shared" si="37"/>
        <v/>
      </c>
      <c r="CC243" s="34" t="str">
        <f t="shared" si="38"/>
        <v/>
      </c>
      <c r="CD243" s="35" t="str">
        <f t="shared" si="39"/>
        <v/>
      </c>
      <c r="CE243" s="34" t="e">
        <f>IF(AND(#REF!="",#REF!="",#REF!="",#REF!=""),"",SUM(#REF!,#REF!,#REF!,#REF!,#REF!))</f>
        <v>#REF!</v>
      </c>
      <c r="CF243" s="35" t="str">
        <f t="shared" si="40"/>
        <v/>
      </c>
      <c r="CG243" s="34" t="str">
        <f t="shared" si="41"/>
        <v/>
      </c>
      <c r="CH243" s="35" t="str">
        <f t="shared" si="42"/>
        <v/>
      </c>
      <c r="CI243" s="34" t="str">
        <f t="shared" si="43"/>
        <v/>
      </c>
      <c r="CJ243" s="35" t="str">
        <f t="shared" si="44"/>
        <v/>
      </c>
      <c r="CK243" s="34" t="e">
        <f>IF(AND(#REF!="",#REF!="",#REF!="",#REF!=""),"",SUM(#REF!,#REF!,#REF!,#REF!,#REF!))</f>
        <v>#REF!</v>
      </c>
      <c r="CL243" s="35" t="str">
        <f t="shared" si="45"/>
        <v/>
      </c>
      <c r="CM243" s="32" t="e">
        <f>IF(AND(#REF!="",#REF!="",#REF!="",#REF!=""),"",SUM(#REF!,#REF!,#REF!,#REF!))</f>
        <v>#REF!</v>
      </c>
      <c r="CN243" s="32" t="str">
        <f t="shared" si="46"/>
        <v/>
      </c>
    </row>
    <row r="244" spans="1:92">
      <c r="A244" s="276">
        <v>238</v>
      </c>
      <c r="B244" s="277"/>
      <c r="C244" s="278"/>
      <c r="D244" s="279"/>
      <c r="E244" s="280"/>
      <c r="F244" s="281"/>
      <c r="G244" s="281"/>
      <c r="H244" s="282"/>
      <c r="I244" s="283"/>
      <c r="J244" s="284"/>
      <c r="K244" s="285"/>
      <c r="L244" s="21"/>
      <c r="M244" s="22"/>
      <c r="N244" s="22"/>
      <c r="O244" s="7"/>
      <c r="P244" s="40"/>
      <c r="Q244" s="43"/>
      <c r="R244" s="7"/>
      <c r="S244" s="23"/>
      <c r="T244" s="24"/>
      <c r="U244" s="24"/>
      <c r="V244" s="7"/>
      <c r="W244" s="46"/>
      <c r="X244" s="43"/>
      <c r="Y244" s="7"/>
      <c r="Z244" s="21"/>
      <c r="AA244" s="22"/>
      <c r="AB244" s="22"/>
      <c r="AC244" s="7"/>
      <c r="AD244" s="40"/>
      <c r="AE244" s="43"/>
      <c r="AF244" s="7"/>
      <c r="AG244" s="21"/>
      <c r="AH244" s="22"/>
      <c r="AI244" s="22"/>
      <c r="AJ244" s="7"/>
      <c r="AK244" s="40"/>
      <c r="AL244" s="43"/>
      <c r="AM244" s="7"/>
      <c r="AN244" s="21"/>
      <c r="AO244" s="22"/>
      <c r="AP244" s="22"/>
      <c r="AQ244" s="22"/>
      <c r="AR244" s="22"/>
      <c r="AS244" s="21"/>
      <c r="AT244" s="22"/>
      <c r="AU244" s="22"/>
      <c r="AV244" s="22"/>
      <c r="AW244" s="22"/>
      <c r="AX244" s="21"/>
      <c r="AY244" s="22"/>
      <c r="AZ244" s="22"/>
      <c r="BA244" s="22"/>
      <c r="BB244" s="22"/>
      <c r="BC244" s="22"/>
      <c r="BD244" s="22"/>
      <c r="BE244" s="22"/>
      <c r="BF244" s="22"/>
      <c r="BG244" s="11" t="s">
        <v>221</v>
      </c>
      <c r="BH244" s="79" t="s">
        <v>221</v>
      </c>
      <c r="BI244" s="1"/>
      <c r="BJ244" s="1"/>
      <c r="BK244" s="1"/>
      <c r="BL244" s="1"/>
      <c r="BM244" s="1"/>
      <c r="BY244" s="26"/>
      <c r="BZ244" s="34" t="str">
        <f t="shared" si="35"/>
        <v/>
      </c>
      <c r="CA244" s="35" t="str">
        <f t="shared" si="36"/>
        <v/>
      </c>
      <c r="CB244" s="35" t="str">
        <f t="shared" si="37"/>
        <v/>
      </c>
      <c r="CC244" s="34" t="str">
        <f t="shared" si="38"/>
        <v/>
      </c>
      <c r="CD244" s="35" t="str">
        <f t="shared" si="39"/>
        <v/>
      </c>
      <c r="CE244" s="34" t="e">
        <f>IF(AND(#REF!="",#REF!="",#REF!="",#REF!=""),"",SUM(#REF!,#REF!,#REF!,#REF!,#REF!))</f>
        <v>#REF!</v>
      </c>
      <c r="CF244" s="35" t="str">
        <f t="shared" si="40"/>
        <v/>
      </c>
      <c r="CG244" s="34" t="str">
        <f t="shared" si="41"/>
        <v/>
      </c>
      <c r="CH244" s="35" t="str">
        <f t="shared" si="42"/>
        <v/>
      </c>
      <c r="CI244" s="34" t="str">
        <f t="shared" si="43"/>
        <v/>
      </c>
      <c r="CJ244" s="35" t="str">
        <f t="shared" si="44"/>
        <v/>
      </c>
      <c r="CK244" s="34" t="e">
        <f>IF(AND(#REF!="",#REF!="",#REF!="",#REF!=""),"",SUM(#REF!,#REF!,#REF!,#REF!,#REF!))</f>
        <v>#REF!</v>
      </c>
      <c r="CL244" s="35" t="str">
        <f t="shared" si="45"/>
        <v/>
      </c>
      <c r="CM244" s="32" t="e">
        <f>IF(AND(#REF!="",#REF!="",#REF!="",#REF!=""),"",SUM(#REF!,#REF!,#REF!,#REF!))</f>
        <v>#REF!</v>
      </c>
      <c r="CN244" s="32" t="str">
        <f t="shared" si="46"/>
        <v/>
      </c>
    </row>
    <row r="245" spans="1:92">
      <c r="A245" s="276">
        <v>239</v>
      </c>
      <c r="B245" s="277"/>
      <c r="C245" s="278"/>
      <c r="D245" s="279"/>
      <c r="E245" s="280"/>
      <c r="F245" s="281"/>
      <c r="G245" s="281"/>
      <c r="H245" s="282"/>
      <c r="I245" s="283"/>
      <c r="J245" s="284"/>
      <c r="K245" s="285"/>
      <c r="L245" s="21"/>
      <c r="M245" s="22"/>
      <c r="N245" s="22"/>
      <c r="O245" s="7"/>
      <c r="P245" s="40"/>
      <c r="Q245" s="43"/>
      <c r="R245" s="7"/>
      <c r="S245" s="23"/>
      <c r="T245" s="24"/>
      <c r="U245" s="24"/>
      <c r="V245" s="7"/>
      <c r="W245" s="46"/>
      <c r="X245" s="43"/>
      <c r="Y245" s="7"/>
      <c r="Z245" s="21"/>
      <c r="AA245" s="22"/>
      <c r="AB245" s="22"/>
      <c r="AC245" s="7"/>
      <c r="AD245" s="40"/>
      <c r="AE245" s="43"/>
      <c r="AF245" s="7"/>
      <c r="AG245" s="21"/>
      <c r="AH245" s="22"/>
      <c r="AI245" s="22"/>
      <c r="AJ245" s="7"/>
      <c r="AK245" s="40"/>
      <c r="AL245" s="43"/>
      <c r="AM245" s="7"/>
      <c r="AN245" s="21"/>
      <c r="AO245" s="22"/>
      <c r="AP245" s="22"/>
      <c r="AQ245" s="22"/>
      <c r="AR245" s="22"/>
      <c r="AS245" s="21"/>
      <c r="AT245" s="22"/>
      <c r="AU245" s="22"/>
      <c r="AV245" s="22"/>
      <c r="AW245" s="22"/>
      <c r="AX245" s="21"/>
      <c r="AY245" s="22"/>
      <c r="AZ245" s="22"/>
      <c r="BA245" s="22"/>
      <c r="BB245" s="22"/>
      <c r="BC245" s="22"/>
      <c r="BD245" s="22"/>
      <c r="BE245" s="22"/>
      <c r="BF245" s="22"/>
      <c r="BG245" s="11" t="s">
        <v>221</v>
      </c>
      <c r="BH245" s="79" t="s">
        <v>221</v>
      </c>
      <c r="BI245" s="1"/>
      <c r="BJ245" s="1"/>
      <c r="BK245" s="1"/>
      <c r="BL245" s="1"/>
      <c r="BM245" s="1"/>
      <c r="BY245" s="26"/>
      <c r="BZ245" s="34" t="str">
        <f t="shared" si="35"/>
        <v/>
      </c>
      <c r="CA245" s="35" t="str">
        <f t="shared" si="36"/>
        <v/>
      </c>
      <c r="CB245" s="35" t="str">
        <f t="shared" si="37"/>
        <v/>
      </c>
      <c r="CC245" s="34" t="str">
        <f t="shared" si="38"/>
        <v/>
      </c>
      <c r="CD245" s="35" t="str">
        <f t="shared" si="39"/>
        <v/>
      </c>
      <c r="CE245" s="34" t="e">
        <f>IF(AND(#REF!="",#REF!="",#REF!="",#REF!=""),"",SUM(#REF!,#REF!,#REF!,#REF!,#REF!))</f>
        <v>#REF!</v>
      </c>
      <c r="CF245" s="35" t="str">
        <f t="shared" si="40"/>
        <v/>
      </c>
      <c r="CG245" s="34" t="str">
        <f t="shared" si="41"/>
        <v/>
      </c>
      <c r="CH245" s="35" t="str">
        <f t="shared" si="42"/>
        <v/>
      </c>
      <c r="CI245" s="34" t="str">
        <f t="shared" si="43"/>
        <v/>
      </c>
      <c r="CJ245" s="35" t="str">
        <f t="shared" si="44"/>
        <v/>
      </c>
      <c r="CK245" s="34" t="e">
        <f>IF(AND(#REF!="",#REF!="",#REF!="",#REF!=""),"",SUM(#REF!,#REF!,#REF!,#REF!,#REF!))</f>
        <v>#REF!</v>
      </c>
      <c r="CL245" s="35" t="str">
        <f t="shared" si="45"/>
        <v/>
      </c>
      <c r="CM245" s="32" t="e">
        <f>IF(AND(#REF!="",#REF!="",#REF!="",#REF!=""),"",SUM(#REF!,#REF!,#REF!,#REF!))</f>
        <v>#REF!</v>
      </c>
      <c r="CN245" s="32" t="str">
        <f t="shared" si="46"/>
        <v/>
      </c>
    </row>
    <row r="246" spans="1:92">
      <c r="A246" s="276">
        <v>240</v>
      </c>
      <c r="B246" s="277"/>
      <c r="C246" s="278"/>
      <c r="D246" s="279"/>
      <c r="E246" s="280"/>
      <c r="F246" s="281"/>
      <c r="G246" s="281"/>
      <c r="H246" s="282"/>
      <c r="I246" s="283"/>
      <c r="J246" s="284"/>
      <c r="K246" s="285"/>
      <c r="L246" s="21"/>
      <c r="M246" s="22"/>
      <c r="N246" s="22"/>
      <c r="O246" s="7"/>
      <c r="P246" s="40"/>
      <c r="Q246" s="43"/>
      <c r="R246" s="7"/>
      <c r="S246" s="23"/>
      <c r="T246" s="24"/>
      <c r="U246" s="24"/>
      <c r="V246" s="7"/>
      <c r="W246" s="46"/>
      <c r="X246" s="43"/>
      <c r="Y246" s="7"/>
      <c r="Z246" s="21"/>
      <c r="AA246" s="22"/>
      <c r="AB246" s="22"/>
      <c r="AC246" s="7"/>
      <c r="AD246" s="40"/>
      <c r="AE246" s="43"/>
      <c r="AF246" s="7"/>
      <c r="AG246" s="21"/>
      <c r="AH246" s="22"/>
      <c r="AI246" s="22"/>
      <c r="AJ246" s="7"/>
      <c r="AK246" s="40"/>
      <c r="AL246" s="43"/>
      <c r="AM246" s="7"/>
      <c r="AN246" s="21"/>
      <c r="AO246" s="22"/>
      <c r="AP246" s="22"/>
      <c r="AQ246" s="22"/>
      <c r="AR246" s="22"/>
      <c r="AS246" s="21"/>
      <c r="AT246" s="22"/>
      <c r="AU246" s="22"/>
      <c r="AV246" s="22"/>
      <c r="AW246" s="22"/>
      <c r="AX246" s="21"/>
      <c r="AY246" s="22"/>
      <c r="AZ246" s="22"/>
      <c r="BA246" s="22"/>
      <c r="BB246" s="22"/>
      <c r="BC246" s="22"/>
      <c r="BD246" s="22"/>
      <c r="BE246" s="22"/>
      <c r="BF246" s="22"/>
      <c r="BG246" s="11" t="s">
        <v>221</v>
      </c>
      <c r="BH246" s="79" t="s">
        <v>221</v>
      </c>
      <c r="BI246" s="1"/>
      <c r="BJ246" s="1"/>
      <c r="BK246" s="1"/>
      <c r="BL246" s="1"/>
      <c r="BM246" s="1"/>
      <c r="BY246" s="26"/>
      <c r="BZ246" s="34" t="str">
        <f t="shared" si="35"/>
        <v/>
      </c>
      <c r="CA246" s="35" t="str">
        <f t="shared" si="36"/>
        <v/>
      </c>
      <c r="CB246" s="35" t="str">
        <f t="shared" si="37"/>
        <v/>
      </c>
      <c r="CC246" s="34" t="str">
        <f t="shared" si="38"/>
        <v/>
      </c>
      <c r="CD246" s="35" t="str">
        <f t="shared" si="39"/>
        <v/>
      </c>
      <c r="CE246" s="34" t="e">
        <f>IF(AND(#REF!="",#REF!="",#REF!="",#REF!=""),"",SUM(#REF!,#REF!,#REF!,#REF!,#REF!))</f>
        <v>#REF!</v>
      </c>
      <c r="CF246" s="35" t="str">
        <f t="shared" si="40"/>
        <v/>
      </c>
      <c r="CG246" s="34" t="str">
        <f t="shared" si="41"/>
        <v/>
      </c>
      <c r="CH246" s="35" t="str">
        <f t="shared" si="42"/>
        <v/>
      </c>
      <c r="CI246" s="34" t="str">
        <f t="shared" si="43"/>
        <v/>
      </c>
      <c r="CJ246" s="35" t="str">
        <f t="shared" si="44"/>
        <v/>
      </c>
      <c r="CK246" s="34" t="e">
        <f>IF(AND(#REF!="",#REF!="",#REF!="",#REF!=""),"",SUM(#REF!,#REF!,#REF!,#REF!,#REF!))</f>
        <v>#REF!</v>
      </c>
      <c r="CL246" s="35" t="str">
        <f t="shared" si="45"/>
        <v/>
      </c>
      <c r="CM246" s="32" t="e">
        <f>IF(AND(#REF!="",#REF!="",#REF!="",#REF!=""),"",SUM(#REF!,#REF!,#REF!,#REF!))</f>
        <v>#REF!</v>
      </c>
      <c r="CN246" s="32" t="str">
        <f t="shared" si="46"/>
        <v/>
      </c>
    </row>
    <row r="247" spans="1:92">
      <c r="A247" s="276">
        <v>241</v>
      </c>
      <c r="B247" s="277"/>
      <c r="C247" s="278"/>
      <c r="D247" s="279"/>
      <c r="E247" s="280"/>
      <c r="F247" s="281"/>
      <c r="G247" s="281"/>
      <c r="H247" s="282"/>
      <c r="I247" s="283"/>
      <c r="J247" s="284"/>
      <c r="K247" s="285"/>
      <c r="L247" s="21"/>
      <c r="M247" s="22"/>
      <c r="N247" s="22"/>
      <c r="O247" s="7"/>
      <c r="P247" s="40"/>
      <c r="Q247" s="43"/>
      <c r="R247" s="7"/>
      <c r="S247" s="23"/>
      <c r="T247" s="24"/>
      <c r="U247" s="24"/>
      <c r="V247" s="7"/>
      <c r="W247" s="46"/>
      <c r="X247" s="43"/>
      <c r="Y247" s="7"/>
      <c r="Z247" s="21"/>
      <c r="AA247" s="22"/>
      <c r="AB247" s="22"/>
      <c r="AC247" s="7"/>
      <c r="AD247" s="40"/>
      <c r="AE247" s="43"/>
      <c r="AF247" s="7"/>
      <c r="AG247" s="21"/>
      <c r="AH247" s="22"/>
      <c r="AI247" s="22"/>
      <c r="AJ247" s="7"/>
      <c r="AK247" s="40"/>
      <c r="AL247" s="43"/>
      <c r="AM247" s="7"/>
      <c r="AN247" s="21"/>
      <c r="AO247" s="22"/>
      <c r="AP247" s="22"/>
      <c r="AQ247" s="22"/>
      <c r="AR247" s="22"/>
      <c r="AS247" s="21"/>
      <c r="AT247" s="22"/>
      <c r="AU247" s="22"/>
      <c r="AV247" s="22"/>
      <c r="AW247" s="22"/>
      <c r="AX247" s="21"/>
      <c r="AY247" s="22"/>
      <c r="AZ247" s="22"/>
      <c r="BA247" s="22"/>
      <c r="BB247" s="22"/>
      <c r="BC247" s="22"/>
      <c r="BD247" s="22"/>
      <c r="BE247" s="22"/>
      <c r="BF247" s="22"/>
      <c r="BG247" s="11" t="s">
        <v>221</v>
      </c>
      <c r="BH247" s="79" t="s">
        <v>221</v>
      </c>
      <c r="BI247" s="1"/>
      <c r="BJ247" s="1"/>
      <c r="BK247" s="1"/>
      <c r="BL247" s="1"/>
      <c r="BM247" s="1"/>
      <c r="BY247" s="26"/>
      <c r="BZ247" s="34" t="str">
        <f t="shared" si="35"/>
        <v/>
      </c>
      <c r="CA247" s="35" t="str">
        <f t="shared" si="36"/>
        <v/>
      </c>
      <c r="CB247" s="35" t="str">
        <f t="shared" si="37"/>
        <v/>
      </c>
      <c r="CC247" s="34" t="str">
        <f t="shared" si="38"/>
        <v/>
      </c>
      <c r="CD247" s="35" t="str">
        <f t="shared" si="39"/>
        <v/>
      </c>
      <c r="CE247" s="34" t="e">
        <f>IF(AND(#REF!="",#REF!="",#REF!="",#REF!=""),"",SUM(#REF!,#REF!,#REF!,#REF!,#REF!))</f>
        <v>#REF!</v>
      </c>
      <c r="CF247" s="35" t="str">
        <f t="shared" si="40"/>
        <v/>
      </c>
      <c r="CG247" s="34" t="str">
        <f t="shared" si="41"/>
        <v/>
      </c>
      <c r="CH247" s="35" t="str">
        <f t="shared" si="42"/>
        <v/>
      </c>
      <c r="CI247" s="34" t="str">
        <f t="shared" si="43"/>
        <v/>
      </c>
      <c r="CJ247" s="35" t="str">
        <f t="shared" si="44"/>
        <v/>
      </c>
      <c r="CK247" s="34" t="e">
        <f>IF(AND(#REF!="",#REF!="",#REF!="",#REF!=""),"",SUM(#REF!,#REF!,#REF!,#REF!,#REF!))</f>
        <v>#REF!</v>
      </c>
      <c r="CL247" s="35" t="str">
        <f t="shared" si="45"/>
        <v/>
      </c>
      <c r="CM247" s="32" t="e">
        <f>IF(AND(#REF!="",#REF!="",#REF!="",#REF!=""),"",SUM(#REF!,#REF!,#REF!,#REF!))</f>
        <v>#REF!</v>
      </c>
      <c r="CN247" s="32" t="str">
        <f t="shared" si="46"/>
        <v/>
      </c>
    </row>
    <row r="248" spans="1:92">
      <c r="A248" s="276">
        <v>242</v>
      </c>
      <c r="B248" s="277"/>
      <c r="C248" s="278"/>
      <c r="D248" s="279"/>
      <c r="E248" s="280"/>
      <c r="F248" s="281"/>
      <c r="G248" s="281"/>
      <c r="H248" s="282"/>
      <c r="I248" s="283"/>
      <c r="J248" s="284"/>
      <c r="K248" s="285"/>
      <c r="L248" s="21"/>
      <c r="M248" s="22"/>
      <c r="N248" s="22"/>
      <c r="O248" s="7"/>
      <c r="P248" s="40"/>
      <c r="Q248" s="43"/>
      <c r="R248" s="7"/>
      <c r="S248" s="23"/>
      <c r="T248" s="24"/>
      <c r="U248" s="24"/>
      <c r="V248" s="7"/>
      <c r="W248" s="46"/>
      <c r="X248" s="43"/>
      <c r="Y248" s="7"/>
      <c r="Z248" s="21"/>
      <c r="AA248" s="22"/>
      <c r="AB248" s="22"/>
      <c r="AC248" s="7"/>
      <c r="AD248" s="40"/>
      <c r="AE248" s="43"/>
      <c r="AF248" s="7"/>
      <c r="AG248" s="21"/>
      <c r="AH248" s="22"/>
      <c r="AI248" s="22"/>
      <c r="AJ248" s="7"/>
      <c r="AK248" s="40"/>
      <c r="AL248" s="43"/>
      <c r="AM248" s="7"/>
      <c r="AN248" s="21"/>
      <c r="AO248" s="22"/>
      <c r="AP248" s="22"/>
      <c r="AQ248" s="22"/>
      <c r="AR248" s="22"/>
      <c r="AS248" s="21"/>
      <c r="AT248" s="22"/>
      <c r="AU248" s="22"/>
      <c r="AV248" s="22"/>
      <c r="AW248" s="22"/>
      <c r="AX248" s="21"/>
      <c r="AY248" s="22"/>
      <c r="AZ248" s="22"/>
      <c r="BA248" s="22"/>
      <c r="BB248" s="22"/>
      <c r="BC248" s="22"/>
      <c r="BD248" s="22"/>
      <c r="BE248" s="22"/>
      <c r="BF248" s="22"/>
      <c r="BG248" s="11" t="s">
        <v>221</v>
      </c>
      <c r="BH248" s="79" t="s">
        <v>221</v>
      </c>
      <c r="BI248" s="1"/>
      <c r="BJ248" s="1"/>
      <c r="BK248" s="1"/>
      <c r="BL248" s="1"/>
      <c r="BM248" s="1"/>
      <c r="BY248" s="26"/>
      <c r="BZ248" s="34" t="str">
        <f t="shared" si="35"/>
        <v/>
      </c>
      <c r="CA248" s="35" t="str">
        <f t="shared" si="36"/>
        <v/>
      </c>
      <c r="CB248" s="35" t="str">
        <f t="shared" si="37"/>
        <v/>
      </c>
      <c r="CC248" s="34" t="str">
        <f t="shared" si="38"/>
        <v/>
      </c>
      <c r="CD248" s="35" t="str">
        <f t="shared" si="39"/>
        <v/>
      </c>
      <c r="CE248" s="34" t="e">
        <f>IF(AND(#REF!="",#REF!="",#REF!="",#REF!=""),"",SUM(#REF!,#REF!,#REF!,#REF!,#REF!))</f>
        <v>#REF!</v>
      </c>
      <c r="CF248" s="35" t="str">
        <f t="shared" si="40"/>
        <v/>
      </c>
      <c r="CG248" s="34" t="str">
        <f t="shared" si="41"/>
        <v/>
      </c>
      <c r="CH248" s="35" t="str">
        <f t="shared" si="42"/>
        <v/>
      </c>
      <c r="CI248" s="34" t="str">
        <f t="shared" si="43"/>
        <v/>
      </c>
      <c r="CJ248" s="35" t="str">
        <f t="shared" si="44"/>
        <v/>
      </c>
      <c r="CK248" s="34" t="e">
        <f>IF(AND(#REF!="",#REF!="",#REF!="",#REF!=""),"",SUM(#REF!,#REF!,#REF!,#REF!,#REF!))</f>
        <v>#REF!</v>
      </c>
      <c r="CL248" s="35" t="str">
        <f t="shared" si="45"/>
        <v/>
      </c>
      <c r="CM248" s="32" t="e">
        <f>IF(AND(#REF!="",#REF!="",#REF!="",#REF!=""),"",SUM(#REF!,#REF!,#REF!,#REF!))</f>
        <v>#REF!</v>
      </c>
      <c r="CN248" s="32" t="str">
        <f t="shared" si="46"/>
        <v/>
      </c>
    </row>
    <row r="249" spans="1:92">
      <c r="A249" s="276">
        <v>243</v>
      </c>
      <c r="B249" s="277"/>
      <c r="C249" s="278"/>
      <c r="D249" s="279"/>
      <c r="E249" s="280"/>
      <c r="F249" s="281"/>
      <c r="G249" s="281"/>
      <c r="H249" s="282"/>
      <c r="I249" s="283"/>
      <c r="J249" s="284"/>
      <c r="K249" s="285"/>
      <c r="L249" s="21"/>
      <c r="M249" s="22"/>
      <c r="N249" s="22"/>
      <c r="O249" s="7"/>
      <c r="P249" s="40"/>
      <c r="Q249" s="43"/>
      <c r="R249" s="7"/>
      <c r="S249" s="23"/>
      <c r="T249" s="24"/>
      <c r="U249" s="24"/>
      <c r="V249" s="7"/>
      <c r="W249" s="46"/>
      <c r="X249" s="43"/>
      <c r="Y249" s="7"/>
      <c r="Z249" s="21"/>
      <c r="AA249" s="22"/>
      <c r="AB249" s="22"/>
      <c r="AC249" s="7"/>
      <c r="AD249" s="40"/>
      <c r="AE249" s="43"/>
      <c r="AF249" s="7"/>
      <c r="AG249" s="21"/>
      <c r="AH249" s="22"/>
      <c r="AI249" s="22"/>
      <c r="AJ249" s="7"/>
      <c r="AK249" s="40"/>
      <c r="AL249" s="43"/>
      <c r="AM249" s="7"/>
      <c r="AN249" s="21"/>
      <c r="AO249" s="22"/>
      <c r="AP249" s="22"/>
      <c r="AQ249" s="22"/>
      <c r="AR249" s="22"/>
      <c r="AS249" s="21"/>
      <c r="AT249" s="22"/>
      <c r="AU249" s="22"/>
      <c r="AV249" s="22"/>
      <c r="AW249" s="22"/>
      <c r="AX249" s="21"/>
      <c r="AY249" s="22"/>
      <c r="AZ249" s="22"/>
      <c r="BA249" s="22"/>
      <c r="BB249" s="22"/>
      <c r="BC249" s="22"/>
      <c r="BD249" s="22"/>
      <c r="BE249" s="22"/>
      <c r="BF249" s="22"/>
      <c r="BG249" s="11" t="s">
        <v>221</v>
      </c>
      <c r="BH249" s="79" t="s">
        <v>221</v>
      </c>
      <c r="BI249" s="1"/>
      <c r="BJ249" s="1"/>
      <c r="BK249" s="1"/>
      <c r="BL249" s="1"/>
      <c r="BM249" s="1"/>
      <c r="BY249" s="26"/>
      <c r="BZ249" s="34" t="str">
        <f t="shared" si="35"/>
        <v/>
      </c>
      <c r="CA249" s="35" t="str">
        <f t="shared" si="36"/>
        <v/>
      </c>
      <c r="CB249" s="35" t="str">
        <f t="shared" si="37"/>
        <v/>
      </c>
      <c r="CC249" s="34" t="str">
        <f t="shared" si="38"/>
        <v/>
      </c>
      <c r="CD249" s="35" t="str">
        <f t="shared" si="39"/>
        <v/>
      </c>
      <c r="CE249" s="34" t="e">
        <f>IF(AND(#REF!="",#REF!="",#REF!="",#REF!=""),"",SUM(#REF!,#REF!,#REF!,#REF!,#REF!))</f>
        <v>#REF!</v>
      </c>
      <c r="CF249" s="35" t="str">
        <f t="shared" si="40"/>
        <v/>
      </c>
      <c r="CG249" s="34" t="str">
        <f t="shared" si="41"/>
        <v/>
      </c>
      <c r="CH249" s="35" t="str">
        <f t="shared" si="42"/>
        <v/>
      </c>
      <c r="CI249" s="34" t="str">
        <f t="shared" si="43"/>
        <v/>
      </c>
      <c r="CJ249" s="35" t="str">
        <f t="shared" si="44"/>
        <v/>
      </c>
      <c r="CK249" s="34" t="e">
        <f>IF(AND(#REF!="",#REF!="",#REF!="",#REF!=""),"",SUM(#REF!,#REF!,#REF!,#REF!,#REF!))</f>
        <v>#REF!</v>
      </c>
      <c r="CL249" s="35" t="str">
        <f t="shared" si="45"/>
        <v/>
      </c>
      <c r="CM249" s="32" t="e">
        <f>IF(AND(#REF!="",#REF!="",#REF!="",#REF!=""),"",SUM(#REF!,#REF!,#REF!,#REF!))</f>
        <v>#REF!</v>
      </c>
      <c r="CN249" s="32" t="str">
        <f t="shared" si="46"/>
        <v/>
      </c>
    </row>
    <row r="250" spans="1:92">
      <c r="A250" s="276">
        <v>244</v>
      </c>
      <c r="B250" s="277"/>
      <c r="C250" s="278"/>
      <c r="D250" s="279"/>
      <c r="E250" s="280"/>
      <c r="F250" s="281"/>
      <c r="G250" s="281"/>
      <c r="H250" s="282"/>
      <c r="I250" s="283"/>
      <c r="J250" s="284"/>
      <c r="K250" s="285"/>
      <c r="L250" s="21"/>
      <c r="M250" s="22"/>
      <c r="N250" s="22"/>
      <c r="O250" s="7"/>
      <c r="P250" s="40"/>
      <c r="Q250" s="43"/>
      <c r="R250" s="7"/>
      <c r="S250" s="23"/>
      <c r="T250" s="24"/>
      <c r="U250" s="24"/>
      <c r="V250" s="7"/>
      <c r="W250" s="46"/>
      <c r="X250" s="43"/>
      <c r="Y250" s="7"/>
      <c r="Z250" s="21"/>
      <c r="AA250" s="22"/>
      <c r="AB250" s="22"/>
      <c r="AC250" s="7"/>
      <c r="AD250" s="40"/>
      <c r="AE250" s="43"/>
      <c r="AF250" s="7"/>
      <c r="AG250" s="21"/>
      <c r="AH250" s="22"/>
      <c r="AI250" s="22"/>
      <c r="AJ250" s="7"/>
      <c r="AK250" s="40"/>
      <c r="AL250" s="43"/>
      <c r="AM250" s="7"/>
      <c r="AN250" s="21"/>
      <c r="AO250" s="22"/>
      <c r="AP250" s="22"/>
      <c r="AQ250" s="22"/>
      <c r="AR250" s="22"/>
      <c r="AS250" s="21"/>
      <c r="AT250" s="22"/>
      <c r="AU250" s="22"/>
      <c r="AV250" s="22"/>
      <c r="AW250" s="22"/>
      <c r="AX250" s="21"/>
      <c r="AY250" s="22"/>
      <c r="AZ250" s="22"/>
      <c r="BA250" s="22"/>
      <c r="BB250" s="22"/>
      <c r="BC250" s="22"/>
      <c r="BD250" s="22"/>
      <c r="BE250" s="22"/>
      <c r="BF250" s="22"/>
      <c r="BG250" s="11" t="s">
        <v>221</v>
      </c>
      <c r="BH250" s="79" t="s">
        <v>221</v>
      </c>
      <c r="BI250" s="1"/>
      <c r="BJ250" s="1"/>
      <c r="BK250" s="1"/>
      <c r="BL250" s="1"/>
      <c r="BM250" s="1"/>
      <c r="BY250" s="26"/>
      <c r="BZ250" s="34" t="str">
        <f t="shared" si="35"/>
        <v/>
      </c>
      <c r="CA250" s="35" t="str">
        <f t="shared" si="36"/>
        <v/>
      </c>
      <c r="CB250" s="35" t="str">
        <f t="shared" si="37"/>
        <v/>
      </c>
      <c r="CC250" s="34" t="str">
        <f t="shared" si="38"/>
        <v/>
      </c>
      <c r="CD250" s="35" t="str">
        <f t="shared" si="39"/>
        <v/>
      </c>
      <c r="CE250" s="34" t="e">
        <f>IF(AND(#REF!="",#REF!="",#REF!="",#REF!=""),"",SUM(#REF!,#REF!,#REF!,#REF!,#REF!))</f>
        <v>#REF!</v>
      </c>
      <c r="CF250" s="35" t="str">
        <f t="shared" si="40"/>
        <v/>
      </c>
      <c r="CG250" s="34" t="str">
        <f t="shared" si="41"/>
        <v/>
      </c>
      <c r="CH250" s="35" t="str">
        <f t="shared" si="42"/>
        <v/>
      </c>
      <c r="CI250" s="34" t="str">
        <f t="shared" si="43"/>
        <v/>
      </c>
      <c r="CJ250" s="35" t="str">
        <f t="shared" si="44"/>
        <v/>
      </c>
      <c r="CK250" s="34" t="e">
        <f>IF(AND(#REF!="",#REF!="",#REF!="",#REF!=""),"",SUM(#REF!,#REF!,#REF!,#REF!,#REF!))</f>
        <v>#REF!</v>
      </c>
      <c r="CL250" s="35" t="str">
        <f t="shared" si="45"/>
        <v/>
      </c>
      <c r="CM250" s="32" t="e">
        <f>IF(AND(#REF!="",#REF!="",#REF!="",#REF!=""),"",SUM(#REF!,#REF!,#REF!,#REF!))</f>
        <v>#REF!</v>
      </c>
      <c r="CN250" s="32" t="str">
        <f t="shared" si="46"/>
        <v/>
      </c>
    </row>
    <row r="251" spans="1:92">
      <c r="A251" s="276">
        <v>245</v>
      </c>
      <c r="B251" s="277"/>
      <c r="C251" s="278"/>
      <c r="D251" s="279"/>
      <c r="E251" s="280"/>
      <c r="F251" s="281"/>
      <c r="G251" s="281"/>
      <c r="H251" s="282"/>
      <c r="I251" s="283"/>
      <c r="J251" s="284"/>
      <c r="K251" s="285"/>
      <c r="L251" s="21"/>
      <c r="M251" s="22"/>
      <c r="N251" s="22"/>
      <c r="O251" s="7"/>
      <c r="P251" s="40"/>
      <c r="Q251" s="43"/>
      <c r="R251" s="7"/>
      <c r="S251" s="23"/>
      <c r="T251" s="24"/>
      <c r="U251" s="24"/>
      <c r="V251" s="7"/>
      <c r="W251" s="46"/>
      <c r="X251" s="43"/>
      <c r="Y251" s="7"/>
      <c r="Z251" s="21"/>
      <c r="AA251" s="22"/>
      <c r="AB251" s="22"/>
      <c r="AC251" s="7"/>
      <c r="AD251" s="40"/>
      <c r="AE251" s="43"/>
      <c r="AF251" s="7"/>
      <c r="AG251" s="21"/>
      <c r="AH251" s="22"/>
      <c r="AI251" s="22"/>
      <c r="AJ251" s="7"/>
      <c r="AK251" s="40"/>
      <c r="AL251" s="43"/>
      <c r="AM251" s="7"/>
      <c r="AN251" s="21"/>
      <c r="AO251" s="22"/>
      <c r="AP251" s="22"/>
      <c r="AQ251" s="22"/>
      <c r="AR251" s="22"/>
      <c r="AS251" s="21"/>
      <c r="AT251" s="22"/>
      <c r="AU251" s="22"/>
      <c r="AV251" s="22"/>
      <c r="AW251" s="22"/>
      <c r="AX251" s="21"/>
      <c r="AY251" s="22"/>
      <c r="AZ251" s="22"/>
      <c r="BA251" s="22"/>
      <c r="BB251" s="22"/>
      <c r="BC251" s="22"/>
      <c r="BD251" s="22"/>
      <c r="BE251" s="22"/>
      <c r="BF251" s="22"/>
      <c r="BG251" s="11" t="s">
        <v>221</v>
      </c>
      <c r="BH251" s="79" t="s">
        <v>221</v>
      </c>
      <c r="BI251" s="1"/>
      <c r="BJ251" s="1"/>
      <c r="BK251" s="1"/>
      <c r="BL251" s="1"/>
      <c r="BM251" s="1"/>
      <c r="BY251" s="26"/>
      <c r="BZ251" s="34" t="str">
        <f t="shared" si="35"/>
        <v/>
      </c>
      <c r="CA251" s="35" t="str">
        <f t="shared" si="36"/>
        <v/>
      </c>
      <c r="CB251" s="35" t="str">
        <f t="shared" si="37"/>
        <v/>
      </c>
      <c r="CC251" s="34" t="str">
        <f t="shared" si="38"/>
        <v/>
      </c>
      <c r="CD251" s="35" t="str">
        <f t="shared" si="39"/>
        <v/>
      </c>
      <c r="CE251" s="34" t="e">
        <f>IF(AND(#REF!="",#REF!="",#REF!="",#REF!=""),"",SUM(#REF!,#REF!,#REF!,#REF!,#REF!))</f>
        <v>#REF!</v>
      </c>
      <c r="CF251" s="35" t="str">
        <f t="shared" si="40"/>
        <v/>
      </c>
      <c r="CG251" s="34" t="str">
        <f t="shared" si="41"/>
        <v/>
      </c>
      <c r="CH251" s="35" t="str">
        <f t="shared" si="42"/>
        <v/>
      </c>
      <c r="CI251" s="34" t="str">
        <f t="shared" si="43"/>
        <v/>
      </c>
      <c r="CJ251" s="35" t="str">
        <f t="shared" si="44"/>
        <v/>
      </c>
      <c r="CK251" s="34" t="e">
        <f>IF(AND(#REF!="",#REF!="",#REF!="",#REF!=""),"",SUM(#REF!,#REF!,#REF!,#REF!,#REF!))</f>
        <v>#REF!</v>
      </c>
      <c r="CL251" s="35" t="str">
        <f t="shared" si="45"/>
        <v/>
      </c>
      <c r="CM251" s="32" t="e">
        <f>IF(AND(#REF!="",#REF!="",#REF!="",#REF!=""),"",SUM(#REF!,#REF!,#REF!,#REF!))</f>
        <v>#REF!</v>
      </c>
      <c r="CN251" s="32" t="str">
        <f t="shared" si="46"/>
        <v/>
      </c>
    </row>
    <row r="252" spans="1:92">
      <c r="A252" s="276">
        <v>246</v>
      </c>
      <c r="B252" s="277"/>
      <c r="C252" s="278"/>
      <c r="D252" s="279"/>
      <c r="E252" s="280"/>
      <c r="F252" s="281"/>
      <c r="G252" s="281"/>
      <c r="H252" s="282"/>
      <c r="I252" s="283"/>
      <c r="J252" s="284"/>
      <c r="K252" s="285"/>
      <c r="L252" s="21"/>
      <c r="M252" s="22"/>
      <c r="N252" s="22"/>
      <c r="O252" s="7"/>
      <c r="P252" s="40"/>
      <c r="Q252" s="43"/>
      <c r="R252" s="7"/>
      <c r="S252" s="23"/>
      <c r="T252" s="24"/>
      <c r="U252" s="24"/>
      <c r="V252" s="7"/>
      <c r="W252" s="46"/>
      <c r="X252" s="43"/>
      <c r="Y252" s="7"/>
      <c r="Z252" s="21"/>
      <c r="AA252" s="22"/>
      <c r="AB252" s="22"/>
      <c r="AC252" s="7"/>
      <c r="AD252" s="40"/>
      <c r="AE252" s="43"/>
      <c r="AF252" s="7"/>
      <c r="AG252" s="21"/>
      <c r="AH252" s="22"/>
      <c r="AI252" s="22"/>
      <c r="AJ252" s="7"/>
      <c r="AK252" s="40"/>
      <c r="AL252" s="43"/>
      <c r="AM252" s="7"/>
      <c r="AN252" s="21"/>
      <c r="AO252" s="22"/>
      <c r="AP252" s="22"/>
      <c r="AQ252" s="22"/>
      <c r="AR252" s="22"/>
      <c r="AS252" s="21"/>
      <c r="AT252" s="22"/>
      <c r="AU252" s="22"/>
      <c r="AV252" s="22"/>
      <c r="AW252" s="22"/>
      <c r="AX252" s="21"/>
      <c r="AY252" s="22"/>
      <c r="AZ252" s="22"/>
      <c r="BA252" s="22"/>
      <c r="BB252" s="22"/>
      <c r="BC252" s="22"/>
      <c r="BD252" s="22"/>
      <c r="BE252" s="22"/>
      <c r="BF252" s="22"/>
      <c r="BG252" s="11" t="s">
        <v>221</v>
      </c>
      <c r="BH252" s="79" t="s">
        <v>221</v>
      </c>
      <c r="BI252" s="1"/>
      <c r="BJ252" s="1"/>
      <c r="BK252" s="1"/>
      <c r="BL252" s="1"/>
      <c r="BM252" s="1"/>
      <c r="BY252" s="26"/>
      <c r="BZ252" s="34" t="str">
        <f t="shared" si="35"/>
        <v/>
      </c>
      <c r="CA252" s="35" t="str">
        <f t="shared" si="36"/>
        <v/>
      </c>
      <c r="CB252" s="35" t="str">
        <f t="shared" si="37"/>
        <v/>
      </c>
      <c r="CC252" s="34" t="str">
        <f t="shared" si="38"/>
        <v/>
      </c>
      <c r="CD252" s="35" t="str">
        <f t="shared" si="39"/>
        <v/>
      </c>
      <c r="CE252" s="34" t="e">
        <f>IF(AND(#REF!="",#REF!="",#REF!="",#REF!=""),"",SUM(#REF!,#REF!,#REF!,#REF!,#REF!))</f>
        <v>#REF!</v>
      </c>
      <c r="CF252" s="35" t="str">
        <f t="shared" si="40"/>
        <v/>
      </c>
      <c r="CG252" s="34" t="str">
        <f t="shared" si="41"/>
        <v/>
      </c>
      <c r="CH252" s="35" t="str">
        <f t="shared" si="42"/>
        <v/>
      </c>
      <c r="CI252" s="34" t="str">
        <f t="shared" si="43"/>
        <v/>
      </c>
      <c r="CJ252" s="35" t="str">
        <f t="shared" si="44"/>
        <v/>
      </c>
      <c r="CK252" s="34" t="e">
        <f>IF(AND(#REF!="",#REF!="",#REF!="",#REF!=""),"",SUM(#REF!,#REF!,#REF!,#REF!,#REF!))</f>
        <v>#REF!</v>
      </c>
      <c r="CL252" s="35" t="str">
        <f t="shared" si="45"/>
        <v/>
      </c>
      <c r="CM252" s="32" t="e">
        <f>IF(AND(#REF!="",#REF!="",#REF!="",#REF!=""),"",SUM(#REF!,#REF!,#REF!,#REF!))</f>
        <v>#REF!</v>
      </c>
      <c r="CN252" s="32" t="str">
        <f t="shared" si="46"/>
        <v/>
      </c>
    </row>
    <row r="253" spans="1:92">
      <c r="A253" s="276">
        <v>247</v>
      </c>
      <c r="B253" s="277"/>
      <c r="C253" s="278"/>
      <c r="D253" s="279"/>
      <c r="E253" s="280"/>
      <c r="F253" s="281"/>
      <c r="G253" s="281"/>
      <c r="H253" s="282"/>
      <c r="I253" s="283"/>
      <c r="J253" s="284"/>
      <c r="K253" s="285"/>
      <c r="L253" s="21"/>
      <c r="M253" s="22"/>
      <c r="N253" s="22"/>
      <c r="O253" s="7"/>
      <c r="P253" s="40"/>
      <c r="Q253" s="43"/>
      <c r="R253" s="7"/>
      <c r="S253" s="23"/>
      <c r="T253" s="24"/>
      <c r="U253" s="24"/>
      <c r="V253" s="7"/>
      <c r="W253" s="46"/>
      <c r="X253" s="43"/>
      <c r="Y253" s="7"/>
      <c r="Z253" s="21"/>
      <c r="AA253" s="22"/>
      <c r="AB253" s="22"/>
      <c r="AC253" s="7"/>
      <c r="AD253" s="40"/>
      <c r="AE253" s="43"/>
      <c r="AF253" s="7"/>
      <c r="AG253" s="21"/>
      <c r="AH253" s="22"/>
      <c r="AI253" s="22"/>
      <c r="AJ253" s="7"/>
      <c r="AK253" s="40"/>
      <c r="AL253" s="43"/>
      <c r="AM253" s="7"/>
      <c r="AN253" s="21"/>
      <c r="AO253" s="22"/>
      <c r="AP253" s="22"/>
      <c r="AQ253" s="22"/>
      <c r="AR253" s="22"/>
      <c r="AS253" s="21"/>
      <c r="AT253" s="22"/>
      <c r="AU253" s="22"/>
      <c r="AV253" s="22"/>
      <c r="AW253" s="22"/>
      <c r="AX253" s="21"/>
      <c r="AY253" s="22"/>
      <c r="AZ253" s="22"/>
      <c r="BA253" s="22"/>
      <c r="BB253" s="22"/>
      <c r="BC253" s="22"/>
      <c r="BD253" s="22"/>
      <c r="BE253" s="22"/>
      <c r="BF253" s="22"/>
      <c r="BG253" s="11" t="s">
        <v>221</v>
      </c>
      <c r="BH253" s="79" t="s">
        <v>221</v>
      </c>
      <c r="BI253" s="1"/>
      <c r="BJ253" s="1"/>
      <c r="BK253" s="1"/>
      <c r="BL253" s="1"/>
      <c r="BM253" s="1"/>
      <c r="BY253" s="26"/>
      <c r="BZ253" s="34" t="str">
        <f t="shared" si="35"/>
        <v/>
      </c>
      <c r="CA253" s="35" t="str">
        <f t="shared" si="36"/>
        <v/>
      </c>
      <c r="CB253" s="35" t="str">
        <f t="shared" si="37"/>
        <v/>
      </c>
      <c r="CC253" s="34" t="str">
        <f t="shared" si="38"/>
        <v/>
      </c>
      <c r="CD253" s="35" t="str">
        <f t="shared" si="39"/>
        <v/>
      </c>
      <c r="CE253" s="34" t="e">
        <f>IF(AND(#REF!="",#REF!="",#REF!="",#REF!=""),"",SUM(#REF!,#REF!,#REF!,#REF!,#REF!))</f>
        <v>#REF!</v>
      </c>
      <c r="CF253" s="35" t="str">
        <f t="shared" si="40"/>
        <v/>
      </c>
      <c r="CG253" s="34" t="str">
        <f t="shared" si="41"/>
        <v/>
      </c>
      <c r="CH253" s="35" t="str">
        <f t="shared" si="42"/>
        <v/>
      </c>
      <c r="CI253" s="34" t="str">
        <f t="shared" si="43"/>
        <v/>
      </c>
      <c r="CJ253" s="35" t="str">
        <f t="shared" si="44"/>
        <v/>
      </c>
      <c r="CK253" s="34" t="e">
        <f>IF(AND(#REF!="",#REF!="",#REF!="",#REF!=""),"",SUM(#REF!,#REF!,#REF!,#REF!,#REF!))</f>
        <v>#REF!</v>
      </c>
      <c r="CL253" s="35" t="str">
        <f t="shared" si="45"/>
        <v/>
      </c>
      <c r="CM253" s="32" t="e">
        <f>IF(AND(#REF!="",#REF!="",#REF!="",#REF!=""),"",SUM(#REF!,#REF!,#REF!,#REF!))</f>
        <v>#REF!</v>
      </c>
      <c r="CN253" s="32" t="str">
        <f t="shared" si="46"/>
        <v/>
      </c>
    </row>
    <row r="254" spans="1:92">
      <c r="A254" s="276">
        <v>248</v>
      </c>
      <c r="B254" s="277"/>
      <c r="C254" s="278"/>
      <c r="D254" s="279"/>
      <c r="E254" s="280"/>
      <c r="F254" s="281"/>
      <c r="G254" s="281"/>
      <c r="H254" s="282"/>
      <c r="I254" s="283"/>
      <c r="J254" s="284"/>
      <c r="K254" s="285"/>
      <c r="L254" s="21"/>
      <c r="M254" s="22"/>
      <c r="N254" s="22"/>
      <c r="O254" s="7"/>
      <c r="P254" s="40"/>
      <c r="Q254" s="43"/>
      <c r="R254" s="7"/>
      <c r="S254" s="23"/>
      <c r="T254" s="24"/>
      <c r="U254" s="24"/>
      <c r="V254" s="7"/>
      <c r="W254" s="46"/>
      <c r="X254" s="43"/>
      <c r="Y254" s="7"/>
      <c r="Z254" s="21"/>
      <c r="AA254" s="22"/>
      <c r="AB254" s="22"/>
      <c r="AC254" s="7"/>
      <c r="AD254" s="40"/>
      <c r="AE254" s="43"/>
      <c r="AF254" s="7"/>
      <c r="AG254" s="21"/>
      <c r="AH254" s="22"/>
      <c r="AI254" s="22"/>
      <c r="AJ254" s="7"/>
      <c r="AK254" s="40"/>
      <c r="AL254" s="43"/>
      <c r="AM254" s="7"/>
      <c r="AN254" s="21"/>
      <c r="AO254" s="22"/>
      <c r="AP254" s="22"/>
      <c r="AQ254" s="22"/>
      <c r="AR254" s="22"/>
      <c r="AS254" s="21"/>
      <c r="AT254" s="22"/>
      <c r="AU254" s="22"/>
      <c r="AV254" s="22"/>
      <c r="AW254" s="22"/>
      <c r="AX254" s="21"/>
      <c r="AY254" s="22"/>
      <c r="AZ254" s="22"/>
      <c r="BA254" s="22"/>
      <c r="BB254" s="22"/>
      <c r="BC254" s="22"/>
      <c r="BD254" s="22"/>
      <c r="BE254" s="22"/>
      <c r="BF254" s="22"/>
      <c r="BG254" s="11" t="s">
        <v>221</v>
      </c>
      <c r="BH254" s="79" t="s">
        <v>221</v>
      </c>
      <c r="BI254" s="1"/>
      <c r="BJ254" s="1"/>
      <c r="BK254" s="1"/>
      <c r="BL254" s="1"/>
      <c r="BM254" s="1"/>
      <c r="BY254" s="26"/>
      <c r="BZ254" s="34" t="str">
        <f t="shared" si="35"/>
        <v/>
      </c>
      <c r="CA254" s="35" t="str">
        <f t="shared" si="36"/>
        <v/>
      </c>
      <c r="CB254" s="35" t="str">
        <f t="shared" si="37"/>
        <v/>
      </c>
      <c r="CC254" s="34" t="str">
        <f t="shared" si="38"/>
        <v/>
      </c>
      <c r="CD254" s="35" t="str">
        <f t="shared" si="39"/>
        <v/>
      </c>
      <c r="CE254" s="34" t="e">
        <f>IF(AND(#REF!="",#REF!="",#REF!="",#REF!=""),"",SUM(#REF!,#REF!,#REF!,#REF!,#REF!))</f>
        <v>#REF!</v>
      </c>
      <c r="CF254" s="35" t="str">
        <f t="shared" si="40"/>
        <v/>
      </c>
      <c r="CG254" s="34" t="str">
        <f t="shared" si="41"/>
        <v/>
      </c>
      <c r="CH254" s="35" t="str">
        <f t="shared" si="42"/>
        <v/>
      </c>
      <c r="CI254" s="34" t="str">
        <f t="shared" si="43"/>
        <v/>
      </c>
      <c r="CJ254" s="35" t="str">
        <f t="shared" si="44"/>
        <v/>
      </c>
      <c r="CK254" s="34" t="e">
        <f>IF(AND(#REF!="",#REF!="",#REF!="",#REF!=""),"",SUM(#REF!,#REF!,#REF!,#REF!,#REF!))</f>
        <v>#REF!</v>
      </c>
      <c r="CL254" s="35" t="str">
        <f t="shared" si="45"/>
        <v/>
      </c>
      <c r="CM254" s="32" t="e">
        <f>IF(AND(#REF!="",#REF!="",#REF!="",#REF!=""),"",SUM(#REF!,#REF!,#REF!,#REF!))</f>
        <v>#REF!</v>
      </c>
      <c r="CN254" s="32" t="str">
        <f t="shared" si="46"/>
        <v/>
      </c>
    </row>
    <row r="255" spans="1:92">
      <c r="A255" s="276">
        <v>249</v>
      </c>
      <c r="B255" s="277"/>
      <c r="C255" s="278"/>
      <c r="D255" s="279"/>
      <c r="E255" s="280"/>
      <c r="F255" s="281"/>
      <c r="G255" s="281"/>
      <c r="H255" s="282"/>
      <c r="I255" s="283"/>
      <c r="J255" s="284"/>
      <c r="K255" s="285"/>
      <c r="L255" s="21"/>
      <c r="M255" s="22"/>
      <c r="N255" s="22"/>
      <c r="O255" s="7"/>
      <c r="P255" s="40"/>
      <c r="Q255" s="43"/>
      <c r="R255" s="7"/>
      <c r="S255" s="23"/>
      <c r="T255" s="24"/>
      <c r="U255" s="24"/>
      <c r="V255" s="7"/>
      <c r="W255" s="46"/>
      <c r="X255" s="43"/>
      <c r="Y255" s="7"/>
      <c r="Z255" s="21"/>
      <c r="AA255" s="22"/>
      <c r="AB255" s="22"/>
      <c r="AC255" s="7"/>
      <c r="AD255" s="40"/>
      <c r="AE255" s="43"/>
      <c r="AF255" s="7"/>
      <c r="AG255" s="21"/>
      <c r="AH255" s="22"/>
      <c r="AI255" s="22"/>
      <c r="AJ255" s="7"/>
      <c r="AK255" s="40"/>
      <c r="AL255" s="43"/>
      <c r="AM255" s="7"/>
      <c r="AN255" s="21"/>
      <c r="AO255" s="22"/>
      <c r="AP255" s="22"/>
      <c r="AQ255" s="22"/>
      <c r="AR255" s="22"/>
      <c r="AS255" s="21"/>
      <c r="AT255" s="22"/>
      <c r="AU255" s="22"/>
      <c r="AV255" s="22"/>
      <c r="AW255" s="22"/>
      <c r="AX255" s="21"/>
      <c r="AY255" s="22"/>
      <c r="AZ255" s="22"/>
      <c r="BA255" s="22"/>
      <c r="BB255" s="22"/>
      <c r="BC255" s="22"/>
      <c r="BD255" s="22"/>
      <c r="BE255" s="22"/>
      <c r="BF255" s="22"/>
      <c r="BG255" s="11" t="s">
        <v>221</v>
      </c>
      <c r="BH255" s="79" t="s">
        <v>221</v>
      </c>
      <c r="BI255" s="1"/>
      <c r="BJ255" s="1"/>
      <c r="BK255" s="1"/>
      <c r="BL255" s="1"/>
      <c r="BM255" s="1"/>
      <c r="BY255" s="26"/>
      <c r="BZ255" s="34" t="str">
        <f t="shared" si="35"/>
        <v/>
      </c>
      <c r="CA255" s="35" t="str">
        <f t="shared" si="36"/>
        <v/>
      </c>
      <c r="CB255" s="35" t="str">
        <f t="shared" si="37"/>
        <v/>
      </c>
      <c r="CC255" s="34" t="str">
        <f t="shared" si="38"/>
        <v/>
      </c>
      <c r="CD255" s="35" t="str">
        <f t="shared" si="39"/>
        <v/>
      </c>
      <c r="CE255" s="34" t="e">
        <f>IF(AND(#REF!="",#REF!="",#REF!="",#REF!=""),"",SUM(#REF!,#REF!,#REF!,#REF!,#REF!))</f>
        <v>#REF!</v>
      </c>
      <c r="CF255" s="35" t="str">
        <f t="shared" si="40"/>
        <v/>
      </c>
      <c r="CG255" s="34" t="str">
        <f t="shared" si="41"/>
        <v/>
      </c>
      <c r="CH255" s="35" t="str">
        <f t="shared" si="42"/>
        <v/>
      </c>
      <c r="CI255" s="34" t="str">
        <f t="shared" si="43"/>
        <v/>
      </c>
      <c r="CJ255" s="35" t="str">
        <f t="shared" si="44"/>
        <v/>
      </c>
      <c r="CK255" s="34" t="e">
        <f>IF(AND(#REF!="",#REF!="",#REF!="",#REF!=""),"",SUM(#REF!,#REF!,#REF!,#REF!,#REF!))</f>
        <v>#REF!</v>
      </c>
      <c r="CL255" s="35" t="str">
        <f t="shared" si="45"/>
        <v/>
      </c>
      <c r="CM255" s="32" t="e">
        <f>IF(AND(#REF!="",#REF!="",#REF!="",#REF!=""),"",SUM(#REF!,#REF!,#REF!,#REF!))</f>
        <v>#REF!</v>
      </c>
      <c r="CN255" s="32" t="str">
        <f t="shared" si="46"/>
        <v/>
      </c>
    </row>
    <row r="256" spans="1:92">
      <c r="A256" s="276">
        <v>250</v>
      </c>
      <c r="B256" s="277"/>
      <c r="C256" s="278"/>
      <c r="D256" s="279"/>
      <c r="E256" s="280"/>
      <c r="F256" s="281"/>
      <c r="G256" s="281"/>
      <c r="H256" s="282"/>
      <c r="I256" s="283"/>
      <c r="J256" s="284"/>
      <c r="K256" s="285"/>
      <c r="L256" s="21"/>
      <c r="M256" s="22"/>
      <c r="N256" s="22"/>
      <c r="O256" s="7"/>
      <c r="P256" s="40"/>
      <c r="Q256" s="43"/>
      <c r="R256" s="7"/>
      <c r="S256" s="23"/>
      <c r="T256" s="24"/>
      <c r="U256" s="24"/>
      <c r="V256" s="7"/>
      <c r="W256" s="46"/>
      <c r="X256" s="43"/>
      <c r="Y256" s="7"/>
      <c r="Z256" s="21"/>
      <c r="AA256" s="22"/>
      <c r="AB256" s="22"/>
      <c r="AC256" s="7"/>
      <c r="AD256" s="40"/>
      <c r="AE256" s="43"/>
      <c r="AF256" s="7"/>
      <c r="AG256" s="21"/>
      <c r="AH256" s="22"/>
      <c r="AI256" s="22"/>
      <c r="AJ256" s="7"/>
      <c r="AK256" s="40"/>
      <c r="AL256" s="43"/>
      <c r="AM256" s="7"/>
      <c r="AN256" s="21"/>
      <c r="AO256" s="22"/>
      <c r="AP256" s="22"/>
      <c r="AQ256" s="22"/>
      <c r="AR256" s="22"/>
      <c r="AS256" s="21"/>
      <c r="AT256" s="22"/>
      <c r="AU256" s="22"/>
      <c r="AV256" s="22"/>
      <c r="AW256" s="22"/>
      <c r="AX256" s="21"/>
      <c r="AY256" s="22"/>
      <c r="AZ256" s="22"/>
      <c r="BA256" s="22"/>
      <c r="BB256" s="22"/>
      <c r="BC256" s="22"/>
      <c r="BD256" s="22"/>
      <c r="BE256" s="22"/>
      <c r="BF256" s="22"/>
      <c r="BG256" s="11" t="s">
        <v>221</v>
      </c>
      <c r="BH256" s="79" t="s">
        <v>221</v>
      </c>
      <c r="BI256" s="1"/>
      <c r="BJ256" s="1"/>
      <c r="BK256" s="1"/>
      <c r="BL256" s="1"/>
      <c r="BM256" s="1"/>
      <c r="BY256" s="26"/>
      <c r="BZ256" s="34" t="str">
        <f t="shared" si="35"/>
        <v/>
      </c>
      <c r="CA256" s="35" t="str">
        <f t="shared" si="36"/>
        <v/>
      </c>
      <c r="CB256" s="35" t="str">
        <f t="shared" si="37"/>
        <v/>
      </c>
      <c r="CC256" s="34" t="str">
        <f t="shared" si="38"/>
        <v/>
      </c>
      <c r="CD256" s="35" t="str">
        <f t="shared" si="39"/>
        <v/>
      </c>
      <c r="CE256" s="34" t="e">
        <f>IF(AND(#REF!="",#REF!="",#REF!="",#REF!=""),"",SUM(#REF!,#REF!,#REF!,#REF!,#REF!))</f>
        <v>#REF!</v>
      </c>
      <c r="CF256" s="35" t="str">
        <f t="shared" si="40"/>
        <v/>
      </c>
      <c r="CG256" s="34" t="str">
        <f t="shared" si="41"/>
        <v/>
      </c>
      <c r="CH256" s="35" t="str">
        <f t="shared" si="42"/>
        <v/>
      </c>
      <c r="CI256" s="34" t="str">
        <f t="shared" si="43"/>
        <v/>
      </c>
      <c r="CJ256" s="35" t="str">
        <f t="shared" si="44"/>
        <v/>
      </c>
      <c r="CK256" s="34" t="e">
        <f>IF(AND(#REF!="",#REF!="",#REF!="",#REF!=""),"",SUM(#REF!,#REF!,#REF!,#REF!,#REF!))</f>
        <v>#REF!</v>
      </c>
      <c r="CL256" s="35" t="str">
        <f t="shared" si="45"/>
        <v/>
      </c>
      <c r="CM256" s="32" t="e">
        <f>IF(AND(#REF!="",#REF!="",#REF!="",#REF!=""),"",SUM(#REF!,#REF!,#REF!,#REF!))</f>
        <v>#REF!</v>
      </c>
      <c r="CN256" s="32" t="str">
        <f t="shared" si="46"/>
        <v/>
      </c>
    </row>
    <row r="257" spans="1:92">
      <c r="A257" s="276">
        <v>251</v>
      </c>
      <c r="B257" s="277"/>
      <c r="C257" s="278"/>
      <c r="D257" s="279"/>
      <c r="E257" s="280"/>
      <c r="F257" s="281"/>
      <c r="G257" s="281"/>
      <c r="H257" s="282"/>
      <c r="I257" s="283"/>
      <c r="J257" s="284"/>
      <c r="K257" s="285"/>
      <c r="L257" s="21"/>
      <c r="M257" s="22"/>
      <c r="N257" s="22"/>
      <c r="O257" s="7"/>
      <c r="P257" s="40"/>
      <c r="Q257" s="43"/>
      <c r="R257" s="7"/>
      <c r="S257" s="23"/>
      <c r="T257" s="24"/>
      <c r="U257" s="24"/>
      <c r="V257" s="7"/>
      <c r="W257" s="46"/>
      <c r="X257" s="43"/>
      <c r="Y257" s="7"/>
      <c r="Z257" s="21"/>
      <c r="AA257" s="22"/>
      <c r="AB257" s="22"/>
      <c r="AC257" s="7"/>
      <c r="AD257" s="40"/>
      <c r="AE257" s="43"/>
      <c r="AF257" s="7"/>
      <c r="AG257" s="21"/>
      <c r="AH257" s="22"/>
      <c r="AI257" s="22"/>
      <c r="AJ257" s="7"/>
      <c r="AK257" s="40"/>
      <c r="AL257" s="43"/>
      <c r="AM257" s="7"/>
      <c r="AN257" s="21"/>
      <c r="AO257" s="22"/>
      <c r="AP257" s="22"/>
      <c r="AQ257" s="22"/>
      <c r="AR257" s="22"/>
      <c r="AS257" s="21"/>
      <c r="AT257" s="22"/>
      <c r="AU257" s="22"/>
      <c r="AV257" s="22"/>
      <c r="AW257" s="22"/>
      <c r="AX257" s="21"/>
      <c r="AY257" s="22"/>
      <c r="AZ257" s="22"/>
      <c r="BA257" s="22"/>
      <c r="BB257" s="22"/>
      <c r="BC257" s="22"/>
      <c r="BD257" s="22"/>
      <c r="BE257" s="22"/>
      <c r="BF257" s="22"/>
      <c r="BG257" s="11" t="s">
        <v>221</v>
      </c>
      <c r="BH257" s="79" t="s">
        <v>221</v>
      </c>
      <c r="BI257" s="1"/>
      <c r="BJ257" s="1"/>
      <c r="BK257" s="1"/>
      <c r="BL257" s="1"/>
      <c r="BM257" s="1"/>
      <c r="BY257" s="26"/>
      <c r="BZ257" s="34" t="str">
        <f t="shared" si="35"/>
        <v/>
      </c>
      <c r="CA257" s="35" t="str">
        <f t="shared" si="36"/>
        <v/>
      </c>
      <c r="CB257" s="35" t="str">
        <f t="shared" si="37"/>
        <v/>
      </c>
      <c r="CC257" s="34" t="str">
        <f t="shared" si="38"/>
        <v/>
      </c>
      <c r="CD257" s="35" t="str">
        <f t="shared" si="39"/>
        <v/>
      </c>
      <c r="CE257" s="34" t="e">
        <f>IF(AND(#REF!="",#REF!="",#REF!="",#REF!=""),"",SUM(#REF!,#REF!,#REF!,#REF!,#REF!))</f>
        <v>#REF!</v>
      </c>
      <c r="CF257" s="35" t="str">
        <f t="shared" si="40"/>
        <v/>
      </c>
      <c r="CG257" s="34" t="str">
        <f t="shared" si="41"/>
        <v/>
      </c>
      <c r="CH257" s="35" t="str">
        <f t="shared" si="42"/>
        <v/>
      </c>
      <c r="CI257" s="34" t="str">
        <f t="shared" si="43"/>
        <v/>
      </c>
      <c r="CJ257" s="35" t="str">
        <f t="shared" si="44"/>
        <v/>
      </c>
      <c r="CK257" s="34" t="e">
        <f>IF(AND(#REF!="",#REF!="",#REF!="",#REF!=""),"",SUM(#REF!,#REF!,#REF!,#REF!,#REF!))</f>
        <v>#REF!</v>
      </c>
      <c r="CL257" s="35" t="str">
        <f t="shared" si="45"/>
        <v/>
      </c>
      <c r="CM257" s="32" t="e">
        <f>IF(AND(#REF!="",#REF!="",#REF!="",#REF!=""),"",SUM(#REF!,#REF!,#REF!,#REF!))</f>
        <v>#REF!</v>
      </c>
      <c r="CN257" s="32" t="str">
        <f t="shared" si="46"/>
        <v/>
      </c>
    </row>
    <row r="258" spans="1:92">
      <c r="A258" s="276">
        <v>252</v>
      </c>
      <c r="B258" s="277"/>
      <c r="C258" s="278"/>
      <c r="D258" s="279"/>
      <c r="E258" s="280"/>
      <c r="F258" s="281"/>
      <c r="G258" s="281"/>
      <c r="H258" s="282"/>
      <c r="I258" s="283"/>
      <c r="J258" s="284"/>
      <c r="K258" s="285"/>
      <c r="L258" s="21"/>
      <c r="M258" s="22"/>
      <c r="N258" s="22"/>
      <c r="O258" s="7"/>
      <c r="P258" s="40"/>
      <c r="Q258" s="43"/>
      <c r="R258" s="7"/>
      <c r="S258" s="23"/>
      <c r="T258" s="24"/>
      <c r="U258" s="24"/>
      <c r="V258" s="7"/>
      <c r="W258" s="46"/>
      <c r="X258" s="43"/>
      <c r="Y258" s="7"/>
      <c r="Z258" s="21"/>
      <c r="AA258" s="22"/>
      <c r="AB258" s="22"/>
      <c r="AC258" s="7"/>
      <c r="AD258" s="40"/>
      <c r="AE258" s="43"/>
      <c r="AF258" s="7"/>
      <c r="AG258" s="21"/>
      <c r="AH258" s="22"/>
      <c r="AI258" s="22"/>
      <c r="AJ258" s="7"/>
      <c r="AK258" s="40"/>
      <c r="AL258" s="43"/>
      <c r="AM258" s="7"/>
      <c r="AN258" s="21"/>
      <c r="AO258" s="22"/>
      <c r="AP258" s="22"/>
      <c r="AQ258" s="22"/>
      <c r="AR258" s="22"/>
      <c r="AS258" s="21"/>
      <c r="AT258" s="22"/>
      <c r="AU258" s="22"/>
      <c r="AV258" s="22"/>
      <c r="AW258" s="22"/>
      <c r="AX258" s="21"/>
      <c r="AY258" s="22"/>
      <c r="AZ258" s="22"/>
      <c r="BA258" s="22"/>
      <c r="BB258" s="22"/>
      <c r="BC258" s="22"/>
      <c r="BD258" s="22"/>
      <c r="BE258" s="22"/>
      <c r="BF258" s="22"/>
      <c r="BG258" s="11" t="s">
        <v>221</v>
      </c>
      <c r="BH258" s="79" t="s">
        <v>221</v>
      </c>
      <c r="BI258" s="1"/>
      <c r="BJ258" s="1"/>
      <c r="BK258" s="1"/>
      <c r="BL258" s="1"/>
      <c r="BM258" s="1"/>
      <c r="BY258" s="26"/>
      <c r="BZ258" s="34" t="str">
        <f t="shared" si="35"/>
        <v/>
      </c>
      <c r="CA258" s="35" t="str">
        <f t="shared" si="36"/>
        <v/>
      </c>
      <c r="CB258" s="35" t="str">
        <f t="shared" si="37"/>
        <v/>
      </c>
      <c r="CC258" s="34" t="str">
        <f t="shared" si="38"/>
        <v/>
      </c>
      <c r="CD258" s="35" t="str">
        <f t="shared" si="39"/>
        <v/>
      </c>
      <c r="CE258" s="34" t="e">
        <f>IF(AND(#REF!="",#REF!="",#REF!="",#REF!=""),"",SUM(#REF!,#REF!,#REF!,#REF!,#REF!))</f>
        <v>#REF!</v>
      </c>
      <c r="CF258" s="35" t="str">
        <f t="shared" si="40"/>
        <v/>
      </c>
      <c r="CG258" s="34" t="str">
        <f t="shared" si="41"/>
        <v/>
      </c>
      <c r="CH258" s="35" t="str">
        <f t="shared" si="42"/>
        <v/>
      </c>
      <c r="CI258" s="34" t="str">
        <f t="shared" si="43"/>
        <v/>
      </c>
      <c r="CJ258" s="35" t="str">
        <f t="shared" si="44"/>
        <v/>
      </c>
      <c r="CK258" s="34" t="e">
        <f>IF(AND(#REF!="",#REF!="",#REF!="",#REF!=""),"",SUM(#REF!,#REF!,#REF!,#REF!,#REF!))</f>
        <v>#REF!</v>
      </c>
      <c r="CL258" s="35" t="str">
        <f t="shared" si="45"/>
        <v/>
      </c>
      <c r="CM258" s="32" t="e">
        <f>IF(AND(#REF!="",#REF!="",#REF!="",#REF!=""),"",SUM(#REF!,#REF!,#REF!,#REF!))</f>
        <v>#REF!</v>
      </c>
      <c r="CN258" s="32" t="str">
        <f t="shared" si="46"/>
        <v/>
      </c>
    </row>
    <row r="259" spans="1:92">
      <c r="A259" s="276">
        <v>253</v>
      </c>
      <c r="B259" s="277"/>
      <c r="C259" s="278"/>
      <c r="D259" s="279"/>
      <c r="E259" s="280"/>
      <c r="F259" s="281"/>
      <c r="G259" s="281"/>
      <c r="H259" s="282"/>
      <c r="I259" s="283"/>
      <c r="J259" s="284"/>
      <c r="K259" s="285"/>
      <c r="L259" s="21"/>
      <c r="M259" s="22"/>
      <c r="N259" s="22"/>
      <c r="O259" s="7"/>
      <c r="P259" s="40"/>
      <c r="Q259" s="43"/>
      <c r="R259" s="7"/>
      <c r="S259" s="23"/>
      <c r="T259" s="24"/>
      <c r="U259" s="24"/>
      <c r="V259" s="7"/>
      <c r="W259" s="46"/>
      <c r="X259" s="43"/>
      <c r="Y259" s="7"/>
      <c r="Z259" s="21"/>
      <c r="AA259" s="22"/>
      <c r="AB259" s="22"/>
      <c r="AC259" s="7"/>
      <c r="AD259" s="40"/>
      <c r="AE259" s="43"/>
      <c r="AF259" s="7"/>
      <c r="AG259" s="21"/>
      <c r="AH259" s="22"/>
      <c r="AI259" s="22"/>
      <c r="AJ259" s="7"/>
      <c r="AK259" s="40"/>
      <c r="AL259" s="43"/>
      <c r="AM259" s="7"/>
      <c r="AN259" s="21"/>
      <c r="AO259" s="22"/>
      <c r="AP259" s="22"/>
      <c r="AQ259" s="22"/>
      <c r="AR259" s="22"/>
      <c r="AS259" s="21"/>
      <c r="AT259" s="22"/>
      <c r="AU259" s="22"/>
      <c r="AV259" s="22"/>
      <c r="AW259" s="22"/>
      <c r="AX259" s="21"/>
      <c r="AY259" s="22"/>
      <c r="AZ259" s="22"/>
      <c r="BA259" s="22"/>
      <c r="BB259" s="22"/>
      <c r="BC259" s="22"/>
      <c r="BD259" s="22"/>
      <c r="BE259" s="22"/>
      <c r="BF259" s="22"/>
      <c r="BG259" s="11" t="s">
        <v>221</v>
      </c>
      <c r="BH259" s="79" t="s">
        <v>221</v>
      </c>
      <c r="BI259" s="1"/>
      <c r="BJ259" s="1"/>
      <c r="BK259" s="1"/>
      <c r="BL259" s="1"/>
      <c r="BM259" s="1"/>
      <c r="BY259" s="26"/>
      <c r="BZ259" s="34" t="str">
        <f t="shared" si="35"/>
        <v/>
      </c>
      <c r="CA259" s="35" t="str">
        <f t="shared" si="36"/>
        <v/>
      </c>
      <c r="CB259" s="35" t="str">
        <f t="shared" si="37"/>
        <v/>
      </c>
      <c r="CC259" s="34" t="str">
        <f t="shared" si="38"/>
        <v/>
      </c>
      <c r="CD259" s="35" t="str">
        <f t="shared" si="39"/>
        <v/>
      </c>
      <c r="CE259" s="34" t="e">
        <f>IF(AND(#REF!="",#REF!="",#REF!="",#REF!=""),"",SUM(#REF!,#REF!,#REF!,#REF!,#REF!))</f>
        <v>#REF!</v>
      </c>
      <c r="CF259" s="35" t="str">
        <f t="shared" si="40"/>
        <v/>
      </c>
      <c r="CG259" s="34" t="str">
        <f t="shared" si="41"/>
        <v/>
      </c>
      <c r="CH259" s="35" t="str">
        <f t="shared" si="42"/>
        <v/>
      </c>
      <c r="CI259" s="34" t="str">
        <f t="shared" si="43"/>
        <v/>
      </c>
      <c r="CJ259" s="35" t="str">
        <f t="shared" si="44"/>
        <v/>
      </c>
      <c r="CK259" s="34" t="e">
        <f>IF(AND(#REF!="",#REF!="",#REF!="",#REF!=""),"",SUM(#REF!,#REF!,#REF!,#REF!,#REF!))</f>
        <v>#REF!</v>
      </c>
      <c r="CL259" s="35" t="str">
        <f t="shared" si="45"/>
        <v/>
      </c>
      <c r="CM259" s="32" t="e">
        <f>IF(AND(#REF!="",#REF!="",#REF!="",#REF!=""),"",SUM(#REF!,#REF!,#REF!,#REF!))</f>
        <v>#REF!</v>
      </c>
      <c r="CN259" s="32" t="str">
        <f t="shared" si="46"/>
        <v/>
      </c>
    </row>
    <row r="260" spans="1:92">
      <c r="A260" s="276">
        <v>254</v>
      </c>
      <c r="B260" s="277"/>
      <c r="C260" s="278"/>
      <c r="D260" s="279"/>
      <c r="E260" s="280"/>
      <c r="F260" s="281"/>
      <c r="G260" s="281"/>
      <c r="H260" s="282"/>
      <c r="I260" s="283"/>
      <c r="J260" s="284"/>
      <c r="K260" s="285"/>
      <c r="L260" s="21"/>
      <c r="M260" s="22"/>
      <c r="N260" s="22"/>
      <c r="O260" s="7"/>
      <c r="P260" s="40"/>
      <c r="Q260" s="43"/>
      <c r="R260" s="7"/>
      <c r="S260" s="23"/>
      <c r="T260" s="24"/>
      <c r="U260" s="24"/>
      <c r="V260" s="7"/>
      <c r="W260" s="46"/>
      <c r="X260" s="43"/>
      <c r="Y260" s="7"/>
      <c r="Z260" s="21"/>
      <c r="AA260" s="22"/>
      <c r="AB260" s="22"/>
      <c r="AC260" s="7"/>
      <c r="AD260" s="40"/>
      <c r="AE260" s="43"/>
      <c r="AF260" s="7"/>
      <c r="AG260" s="21"/>
      <c r="AH260" s="22"/>
      <c r="AI260" s="22"/>
      <c r="AJ260" s="7"/>
      <c r="AK260" s="40"/>
      <c r="AL260" s="43"/>
      <c r="AM260" s="7"/>
      <c r="AN260" s="21"/>
      <c r="AO260" s="22"/>
      <c r="AP260" s="22"/>
      <c r="AQ260" s="22"/>
      <c r="AR260" s="22"/>
      <c r="AS260" s="21"/>
      <c r="AT260" s="22"/>
      <c r="AU260" s="22"/>
      <c r="AV260" s="22"/>
      <c r="AW260" s="22"/>
      <c r="AX260" s="21"/>
      <c r="AY260" s="22"/>
      <c r="AZ260" s="22"/>
      <c r="BA260" s="22"/>
      <c r="BB260" s="22"/>
      <c r="BC260" s="22"/>
      <c r="BD260" s="22"/>
      <c r="BE260" s="22"/>
      <c r="BF260" s="22"/>
      <c r="BG260" s="11" t="s">
        <v>221</v>
      </c>
      <c r="BH260" s="79" t="s">
        <v>221</v>
      </c>
      <c r="BI260" s="1"/>
      <c r="BJ260" s="1"/>
      <c r="BK260" s="1"/>
      <c r="BL260" s="1"/>
      <c r="BM260" s="1"/>
      <c r="BY260" s="26"/>
      <c r="BZ260" s="34" t="str">
        <f t="shared" si="35"/>
        <v/>
      </c>
      <c r="CA260" s="35" t="str">
        <f t="shared" si="36"/>
        <v/>
      </c>
      <c r="CB260" s="35" t="str">
        <f t="shared" si="37"/>
        <v/>
      </c>
      <c r="CC260" s="34" t="str">
        <f t="shared" si="38"/>
        <v/>
      </c>
      <c r="CD260" s="35" t="str">
        <f t="shared" si="39"/>
        <v/>
      </c>
      <c r="CE260" s="34" t="e">
        <f>IF(AND(#REF!="",#REF!="",#REF!="",#REF!=""),"",SUM(#REF!,#REF!,#REF!,#REF!,#REF!))</f>
        <v>#REF!</v>
      </c>
      <c r="CF260" s="35" t="str">
        <f t="shared" si="40"/>
        <v/>
      </c>
      <c r="CG260" s="34" t="str">
        <f t="shared" si="41"/>
        <v/>
      </c>
      <c r="CH260" s="35" t="str">
        <f t="shared" si="42"/>
        <v/>
      </c>
      <c r="CI260" s="34" t="str">
        <f t="shared" si="43"/>
        <v/>
      </c>
      <c r="CJ260" s="35" t="str">
        <f t="shared" si="44"/>
        <v/>
      </c>
      <c r="CK260" s="34" t="e">
        <f>IF(AND(#REF!="",#REF!="",#REF!="",#REF!=""),"",SUM(#REF!,#REF!,#REF!,#REF!,#REF!))</f>
        <v>#REF!</v>
      </c>
      <c r="CL260" s="35" t="str">
        <f t="shared" si="45"/>
        <v/>
      </c>
      <c r="CM260" s="32" t="e">
        <f>IF(AND(#REF!="",#REF!="",#REF!="",#REF!=""),"",SUM(#REF!,#REF!,#REF!,#REF!))</f>
        <v>#REF!</v>
      </c>
      <c r="CN260" s="32" t="str">
        <f t="shared" si="46"/>
        <v/>
      </c>
    </row>
    <row r="261" spans="1:92">
      <c r="A261" s="276">
        <v>255</v>
      </c>
      <c r="B261" s="277"/>
      <c r="C261" s="278"/>
      <c r="D261" s="279"/>
      <c r="E261" s="280"/>
      <c r="F261" s="281"/>
      <c r="G261" s="281"/>
      <c r="H261" s="282"/>
      <c r="I261" s="283"/>
      <c r="J261" s="284"/>
      <c r="K261" s="285"/>
      <c r="L261" s="21"/>
      <c r="M261" s="22"/>
      <c r="N261" s="22"/>
      <c r="O261" s="7"/>
      <c r="P261" s="40"/>
      <c r="Q261" s="43"/>
      <c r="R261" s="7"/>
      <c r="S261" s="23"/>
      <c r="T261" s="24"/>
      <c r="U261" s="24"/>
      <c r="V261" s="7"/>
      <c r="W261" s="46"/>
      <c r="X261" s="43"/>
      <c r="Y261" s="7"/>
      <c r="Z261" s="21"/>
      <c r="AA261" s="22"/>
      <c r="AB261" s="22"/>
      <c r="AC261" s="7"/>
      <c r="AD261" s="40"/>
      <c r="AE261" s="43"/>
      <c r="AF261" s="7"/>
      <c r="AG261" s="21"/>
      <c r="AH261" s="22"/>
      <c r="AI261" s="22"/>
      <c r="AJ261" s="7"/>
      <c r="AK261" s="40"/>
      <c r="AL261" s="43"/>
      <c r="AM261" s="7"/>
      <c r="AN261" s="21"/>
      <c r="AO261" s="22"/>
      <c r="AP261" s="22"/>
      <c r="AQ261" s="22"/>
      <c r="AR261" s="22"/>
      <c r="AS261" s="21"/>
      <c r="AT261" s="22"/>
      <c r="AU261" s="22"/>
      <c r="AV261" s="22"/>
      <c r="AW261" s="22"/>
      <c r="AX261" s="21"/>
      <c r="AY261" s="22"/>
      <c r="AZ261" s="22"/>
      <c r="BA261" s="22"/>
      <c r="BB261" s="22"/>
      <c r="BC261" s="22"/>
      <c r="BD261" s="22"/>
      <c r="BE261" s="22"/>
      <c r="BF261" s="22"/>
      <c r="BG261" s="11" t="s">
        <v>221</v>
      </c>
      <c r="BH261" s="79" t="s">
        <v>221</v>
      </c>
      <c r="BI261" s="1"/>
      <c r="BJ261" s="1"/>
      <c r="BK261" s="1"/>
      <c r="BL261" s="1"/>
      <c r="BM261" s="1"/>
      <c r="BY261" s="26"/>
      <c r="BZ261" s="34" t="str">
        <f t="shared" si="35"/>
        <v/>
      </c>
      <c r="CA261" s="35" t="str">
        <f t="shared" si="36"/>
        <v/>
      </c>
      <c r="CB261" s="35" t="str">
        <f t="shared" si="37"/>
        <v/>
      </c>
      <c r="CC261" s="34" t="str">
        <f t="shared" si="38"/>
        <v/>
      </c>
      <c r="CD261" s="35" t="str">
        <f t="shared" si="39"/>
        <v/>
      </c>
      <c r="CE261" s="34" t="e">
        <f>IF(AND(#REF!="",#REF!="",#REF!="",#REF!=""),"",SUM(#REF!,#REF!,#REF!,#REF!,#REF!))</f>
        <v>#REF!</v>
      </c>
      <c r="CF261" s="35" t="str">
        <f t="shared" si="40"/>
        <v/>
      </c>
      <c r="CG261" s="34" t="str">
        <f t="shared" si="41"/>
        <v/>
      </c>
      <c r="CH261" s="35" t="str">
        <f t="shared" si="42"/>
        <v/>
      </c>
      <c r="CI261" s="34" t="str">
        <f t="shared" si="43"/>
        <v/>
      </c>
      <c r="CJ261" s="35" t="str">
        <f t="shared" si="44"/>
        <v/>
      </c>
      <c r="CK261" s="34" t="e">
        <f>IF(AND(#REF!="",#REF!="",#REF!="",#REF!=""),"",SUM(#REF!,#REF!,#REF!,#REF!,#REF!))</f>
        <v>#REF!</v>
      </c>
      <c r="CL261" s="35" t="str">
        <f t="shared" si="45"/>
        <v/>
      </c>
      <c r="CM261" s="32" t="e">
        <f>IF(AND(#REF!="",#REF!="",#REF!="",#REF!=""),"",SUM(#REF!,#REF!,#REF!,#REF!))</f>
        <v>#REF!</v>
      </c>
      <c r="CN261" s="32" t="str">
        <f t="shared" si="46"/>
        <v/>
      </c>
    </row>
    <row r="262" spans="1:92">
      <c r="A262" s="276">
        <v>256</v>
      </c>
      <c r="B262" s="277"/>
      <c r="C262" s="278"/>
      <c r="D262" s="279"/>
      <c r="E262" s="280"/>
      <c r="F262" s="281"/>
      <c r="G262" s="281"/>
      <c r="H262" s="282"/>
      <c r="I262" s="283"/>
      <c r="J262" s="284"/>
      <c r="K262" s="285"/>
      <c r="L262" s="21"/>
      <c r="M262" s="22"/>
      <c r="N262" s="22"/>
      <c r="O262" s="7"/>
      <c r="P262" s="40"/>
      <c r="Q262" s="43"/>
      <c r="R262" s="7"/>
      <c r="S262" s="23"/>
      <c r="T262" s="24"/>
      <c r="U262" s="24"/>
      <c r="V262" s="7"/>
      <c r="W262" s="46"/>
      <c r="X262" s="43"/>
      <c r="Y262" s="7"/>
      <c r="Z262" s="21"/>
      <c r="AA262" s="22"/>
      <c r="AB262" s="22"/>
      <c r="AC262" s="7"/>
      <c r="AD262" s="40"/>
      <c r="AE262" s="43"/>
      <c r="AF262" s="7"/>
      <c r="AG262" s="21"/>
      <c r="AH262" s="22"/>
      <c r="AI262" s="22"/>
      <c r="AJ262" s="7"/>
      <c r="AK262" s="40"/>
      <c r="AL262" s="43"/>
      <c r="AM262" s="7"/>
      <c r="AN262" s="21"/>
      <c r="AO262" s="22"/>
      <c r="AP262" s="22"/>
      <c r="AQ262" s="22"/>
      <c r="AR262" s="22"/>
      <c r="AS262" s="21"/>
      <c r="AT262" s="22"/>
      <c r="AU262" s="22"/>
      <c r="AV262" s="22"/>
      <c r="AW262" s="22"/>
      <c r="AX262" s="21"/>
      <c r="AY262" s="22"/>
      <c r="AZ262" s="22"/>
      <c r="BA262" s="22"/>
      <c r="BB262" s="22"/>
      <c r="BC262" s="22"/>
      <c r="BD262" s="22"/>
      <c r="BE262" s="22"/>
      <c r="BF262" s="22"/>
      <c r="BG262" s="11" t="s">
        <v>221</v>
      </c>
      <c r="BH262" s="79" t="s">
        <v>221</v>
      </c>
      <c r="BI262" s="1"/>
      <c r="BJ262" s="1"/>
      <c r="BK262" s="1"/>
      <c r="BL262" s="1"/>
      <c r="BM262" s="1"/>
      <c r="BY262" s="26"/>
      <c r="BZ262" s="34" t="str">
        <f t="shared" si="35"/>
        <v/>
      </c>
      <c r="CA262" s="35" t="str">
        <f t="shared" si="36"/>
        <v/>
      </c>
      <c r="CB262" s="35" t="str">
        <f t="shared" si="37"/>
        <v/>
      </c>
      <c r="CC262" s="34" t="str">
        <f t="shared" si="38"/>
        <v/>
      </c>
      <c r="CD262" s="35" t="str">
        <f t="shared" si="39"/>
        <v/>
      </c>
      <c r="CE262" s="34" t="e">
        <f>IF(AND(#REF!="",#REF!="",#REF!="",#REF!=""),"",SUM(#REF!,#REF!,#REF!,#REF!,#REF!))</f>
        <v>#REF!</v>
      </c>
      <c r="CF262" s="35" t="str">
        <f t="shared" si="40"/>
        <v/>
      </c>
      <c r="CG262" s="34" t="str">
        <f t="shared" si="41"/>
        <v/>
      </c>
      <c r="CH262" s="35" t="str">
        <f t="shared" si="42"/>
        <v/>
      </c>
      <c r="CI262" s="34" t="str">
        <f t="shared" si="43"/>
        <v/>
      </c>
      <c r="CJ262" s="35" t="str">
        <f t="shared" si="44"/>
        <v/>
      </c>
      <c r="CK262" s="34" t="e">
        <f>IF(AND(#REF!="",#REF!="",#REF!="",#REF!=""),"",SUM(#REF!,#REF!,#REF!,#REF!,#REF!))</f>
        <v>#REF!</v>
      </c>
      <c r="CL262" s="35" t="str">
        <f t="shared" si="45"/>
        <v/>
      </c>
      <c r="CM262" s="32" t="e">
        <f>IF(AND(#REF!="",#REF!="",#REF!="",#REF!=""),"",SUM(#REF!,#REF!,#REF!,#REF!))</f>
        <v>#REF!</v>
      </c>
      <c r="CN262" s="32" t="str">
        <f t="shared" si="46"/>
        <v/>
      </c>
    </row>
    <row r="263" spans="1:92">
      <c r="A263" s="276">
        <v>257</v>
      </c>
      <c r="B263" s="277"/>
      <c r="C263" s="278"/>
      <c r="D263" s="279"/>
      <c r="E263" s="280"/>
      <c r="F263" s="281"/>
      <c r="G263" s="281"/>
      <c r="H263" s="282"/>
      <c r="I263" s="283"/>
      <c r="J263" s="284"/>
      <c r="K263" s="285"/>
      <c r="L263" s="21"/>
      <c r="M263" s="22"/>
      <c r="N263" s="22"/>
      <c r="O263" s="7"/>
      <c r="P263" s="40"/>
      <c r="Q263" s="43"/>
      <c r="R263" s="7"/>
      <c r="S263" s="23"/>
      <c r="T263" s="24"/>
      <c r="U263" s="24"/>
      <c r="V263" s="7"/>
      <c r="W263" s="46"/>
      <c r="X263" s="43"/>
      <c r="Y263" s="7"/>
      <c r="Z263" s="21"/>
      <c r="AA263" s="22"/>
      <c r="AB263" s="22"/>
      <c r="AC263" s="7"/>
      <c r="AD263" s="40"/>
      <c r="AE263" s="43"/>
      <c r="AF263" s="7"/>
      <c r="AG263" s="21"/>
      <c r="AH263" s="22"/>
      <c r="AI263" s="22"/>
      <c r="AJ263" s="7"/>
      <c r="AK263" s="40"/>
      <c r="AL263" s="43"/>
      <c r="AM263" s="7"/>
      <c r="AN263" s="21"/>
      <c r="AO263" s="22"/>
      <c r="AP263" s="22"/>
      <c r="AQ263" s="22"/>
      <c r="AR263" s="22"/>
      <c r="AS263" s="21"/>
      <c r="AT263" s="22"/>
      <c r="AU263" s="22"/>
      <c r="AV263" s="22"/>
      <c r="AW263" s="22"/>
      <c r="AX263" s="21"/>
      <c r="AY263" s="22"/>
      <c r="AZ263" s="22"/>
      <c r="BA263" s="22"/>
      <c r="BB263" s="22"/>
      <c r="BC263" s="22"/>
      <c r="BD263" s="22"/>
      <c r="BE263" s="22"/>
      <c r="BF263" s="22"/>
      <c r="BG263" s="11" t="s">
        <v>221</v>
      </c>
      <c r="BH263" s="79" t="s">
        <v>221</v>
      </c>
      <c r="BI263" s="1"/>
      <c r="BJ263" s="1"/>
      <c r="BK263" s="1"/>
      <c r="BL263" s="1"/>
      <c r="BM263" s="1"/>
      <c r="BY263" s="26"/>
      <c r="BZ263" s="34" t="str">
        <f t="shared" si="35"/>
        <v/>
      </c>
      <c r="CA263" s="35" t="str">
        <f t="shared" si="36"/>
        <v/>
      </c>
      <c r="CB263" s="35" t="str">
        <f t="shared" si="37"/>
        <v/>
      </c>
      <c r="CC263" s="34" t="str">
        <f t="shared" si="38"/>
        <v/>
      </c>
      <c r="CD263" s="35" t="str">
        <f t="shared" si="39"/>
        <v/>
      </c>
      <c r="CE263" s="34" t="e">
        <f>IF(AND(#REF!="",#REF!="",#REF!="",#REF!=""),"",SUM(#REF!,#REF!,#REF!,#REF!,#REF!))</f>
        <v>#REF!</v>
      </c>
      <c r="CF263" s="35" t="str">
        <f t="shared" si="40"/>
        <v/>
      </c>
      <c r="CG263" s="34" t="str">
        <f t="shared" si="41"/>
        <v/>
      </c>
      <c r="CH263" s="35" t="str">
        <f t="shared" si="42"/>
        <v/>
      </c>
      <c r="CI263" s="34" t="str">
        <f t="shared" si="43"/>
        <v/>
      </c>
      <c r="CJ263" s="35" t="str">
        <f t="shared" si="44"/>
        <v/>
      </c>
      <c r="CK263" s="34" t="e">
        <f>IF(AND(#REF!="",#REF!="",#REF!="",#REF!=""),"",SUM(#REF!,#REF!,#REF!,#REF!,#REF!))</f>
        <v>#REF!</v>
      </c>
      <c r="CL263" s="35" t="str">
        <f t="shared" si="45"/>
        <v/>
      </c>
      <c r="CM263" s="32" t="e">
        <f>IF(AND(#REF!="",#REF!="",#REF!="",#REF!=""),"",SUM(#REF!,#REF!,#REF!,#REF!))</f>
        <v>#REF!</v>
      </c>
      <c r="CN263" s="32" t="str">
        <f t="shared" si="46"/>
        <v/>
      </c>
    </row>
    <row r="264" spans="1:92">
      <c r="A264" s="276">
        <v>258</v>
      </c>
      <c r="B264" s="277"/>
      <c r="C264" s="278"/>
      <c r="D264" s="279"/>
      <c r="E264" s="280"/>
      <c r="F264" s="281"/>
      <c r="G264" s="281"/>
      <c r="H264" s="282"/>
      <c r="I264" s="283"/>
      <c r="J264" s="284"/>
      <c r="K264" s="285"/>
      <c r="L264" s="21"/>
      <c r="M264" s="22"/>
      <c r="N264" s="22"/>
      <c r="O264" s="7"/>
      <c r="P264" s="40"/>
      <c r="Q264" s="43"/>
      <c r="R264" s="7"/>
      <c r="S264" s="23"/>
      <c r="T264" s="24"/>
      <c r="U264" s="24"/>
      <c r="V264" s="7"/>
      <c r="W264" s="46"/>
      <c r="X264" s="43"/>
      <c r="Y264" s="7"/>
      <c r="Z264" s="21"/>
      <c r="AA264" s="22"/>
      <c r="AB264" s="22"/>
      <c r="AC264" s="7"/>
      <c r="AD264" s="40"/>
      <c r="AE264" s="43"/>
      <c r="AF264" s="7"/>
      <c r="AG264" s="21"/>
      <c r="AH264" s="22"/>
      <c r="AI264" s="22"/>
      <c r="AJ264" s="7"/>
      <c r="AK264" s="40"/>
      <c r="AL264" s="43"/>
      <c r="AM264" s="7"/>
      <c r="AN264" s="21"/>
      <c r="AO264" s="22"/>
      <c r="AP264" s="22"/>
      <c r="AQ264" s="22"/>
      <c r="AR264" s="22"/>
      <c r="AS264" s="21"/>
      <c r="AT264" s="22"/>
      <c r="AU264" s="22"/>
      <c r="AV264" s="22"/>
      <c r="AW264" s="22"/>
      <c r="AX264" s="21"/>
      <c r="AY264" s="22"/>
      <c r="AZ264" s="22"/>
      <c r="BA264" s="22"/>
      <c r="BB264" s="22"/>
      <c r="BC264" s="22"/>
      <c r="BD264" s="22"/>
      <c r="BE264" s="22"/>
      <c r="BF264" s="22"/>
      <c r="BG264" s="11" t="s">
        <v>221</v>
      </c>
      <c r="BH264" s="79" t="s">
        <v>221</v>
      </c>
      <c r="BI264" s="1"/>
      <c r="BJ264" s="1"/>
      <c r="BK264" s="1"/>
      <c r="BL264" s="1"/>
      <c r="BM264" s="1"/>
      <c r="BY264" s="26"/>
      <c r="BZ264" s="34" t="str">
        <f t="shared" ref="BZ264:BZ327" si="47">IF(I264="","",I264)</f>
        <v/>
      </c>
      <c r="CA264" s="35" t="str">
        <f t="shared" ref="CA264:CA327" si="48">IF(AND(L264="",M264="",N264="",P264=""),"",SUM(L264,M264,N264,O264,P264))</f>
        <v/>
      </c>
      <c r="CB264" s="35" t="str">
        <f t="shared" ref="CB264:CB327" si="49">IFERROR(IF(CA264="","",ROUNDUP(CA264*20%,0)),"")</f>
        <v/>
      </c>
      <c r="CC264" s="34" t="str">
        <f t="shared" ref="CC264:CC327" si="50">IF(AND(S264="",T264="",U264="",W264=""),"",SUM(S264,T264,U264,V264,W264))</f>
        <v/>
      </c>
      <c r="CD264" s="35" t="str">
        <f t="shared" ref="CD264:CD327" si="51">IFERROR(IF(CC264="","",ROUNDUP(CC264*20%,0)),"")</f>
        <v/>
      </c>
      <c r="CE264" s="34" t="e">
        <f>IF(AND(#REF!="",#REF!="",#REF!="",#REF!=""),"",SUM(#REF!,#REF!,#REF!,#REF!,#REF!))</f>
        <v>#REF!</v>
      </c>
      <c r="CF264" s="35" t="str">
        <f t="shared" ref="CF264:CF327" si="52">IFERROR(IF(CE264="","",ROUNDUP(CE264*20%,0)),"")</f>
        <v/>
      </c>
      <c r="CG264" s="34" t="str">
        <f t="shared" ref="CG264:CG327" si="53">IF(AND(Z264="",AA264="",AB264="",AD264=""),"",SUM(Z264,AA264,AB264,AC264,AD264))</f>
        <v/>
      </c>
      <c r="CH264" s="35" t="str">
        <f t="shared" ref="CH264:CH327" si="54">IFERROR(IF(CG264="","",ROUNDUP(CG264*20%,0)),"")</f>
        <v/>
      </c>
      <c r="CI264" s="34" t="str">
        <f t="shared" ref="CI264:CI327" si="55">IF(AND(AG264="",AH264="",AI264="",AK264=""),"",SUM(AG264,AH264,AI264,AJ264,AK264))</f>
        <v/>
      </c>
      <c r="CJ264" s="35" t="str">
        <f t="shared" ref="CJ264:CJ327" si="56">IFERROR(IF(CI264="","",ROUNDUP(CI264*20%,0)),"")</f>
        <v/>
      </c>
      <c r="CK264" s="34" t="e">
        <f>IF(AND(#REF!="",#REF!="",#REF!="",#REF!=""),"",SUM(#REF!,#REF!,#REF!,#REF!,#REF!))</f>
        <v>#REF!</v>
      </c>
      <c r="CL264" s="35" t="str">
        <f t="shared" ref="CL264:CL327" si="57">IFERROR(IF(CK264="","",ROUNDUP(CK264*20%,0)),"")</f>
        <v/>
      </c>
      <c r="CM264" s="32" t="e">
        <f>IF(AND(#REF!="",#REF!="",#REF!="",#REF!=""),"",SUM(#REF!,#REF!,#REF!,#REF!))</f>
        <v>#REF!</v>
      </c>
      <c r="CN264" s="32" t="str">
        <f t="shared" ref="CN264:CN327" si="58">IFERROR(IF(CM264="","",IF($CM$5=100,ROUNDUP(CM264*20%,0),IF($CM$5=86,ROUNDUP((CM264/$CM$5)*$CN$5,0),IF($CM$5=66,ROUNDUP((CM264/$CM$5)*$CN$5,0),"")))),"")</f>
        <v/>
      </c>
    </row>
    <row r="265" spans="1:92">
      <c r="A265" s="276">
        <v>259</v>
      </c>
      <c r="B265" s="277"/>
      <c r="C265" s="278"/>
      <c r="D265" s="279"/>
      <c r="E265" s="280"/>
      <c r="F265" s="281"/>
      <c r="G265" s="281"/>
      <c r="H265" s="282"/>
      <c r="I265" s="283"/>
      <c r="J265" s="284"/>
      <c r="K265" s="285"/>
      <c r="L265" s="21"/>
      <c r="M265" s="22"/>
      <c r="N265" s="22"/>
      <c r="O265" s="7"/>
      <c r="P265" s="40"/>
      <c r="Q265" s="43"/>
      <c r="R265" s="7"/>
      <c r="S265" s="23"/>
      <c r="T265" s="24"/>
      <c r="U265" s="24"/>
      <c r="V265" s="7"/>
      <c r="W265" s="46"/>
      <c r="X265" s="43"/>
      <c r="Y265" s="7"/>
      <c r="Z265" s="21"/>
      <c r="AA265" s="22"/>
      <c r="AB265" s="22"/>
      <c r="AC265" s="7"/>
      <c r="AD265" s="40"/>
      <c r="AE265" s="43"/>
      <c r="AF265" s="7"/>
      <c r="AG265" s="21"/>
      <c r="AH265" s="22"/>
      <c r="AI265" s="22"/>
      <c r="AJ265" s="7"/>
      <c r="AK265" s="40"/>
      <c r="AL265" s="43"/>
      <c r="AM265" s="7"/>
      <c r="AN265" s="21"/>
      <c r="AO265" s="22"/>
      <c r="AP265" s="22"/>
      <c r="AQ265" s="22"/>
      <c r="AR265" s="22"/>
      <c r="AS265" s="21"/>
      <c r="AT265" s="22"/>
      <c r="AU265" s="22"/>
      <c r="AV265" s="22"/>
      <c r="AW265" s="22"/>
      <c r="AX265" s="21"/>
      <c r="AY265" s="22"/>
      <c r="AZ265" s="22"/>
      <c r="BA265" s="22"/>
      <c r="BB265" s="22"/>
      <c r="BC265" s="22"/>
      <c r="BD265" s="22"/>
      <c r="BE265" s="22"/>
      <c r="BF265" s="22"/>
      <c r="BG265" s="11" t="s">
        <v>221</v>
      </c>
      <c r="BH265" s="79" t="s">
        <v>221</v>
      </c>
      <c r="BI265" s="1"/>
      <c r="BJ265" s="1"/>
      <c r="BK265" s="1"/>
      <c r="BL265" s="1"/>
      <c r="BM265" s="1"/>
      <c r="BY265" s="26"/>
      <c r="BZ265" s="34" t="str">
        <f t="shared" si="47"/>
        <v/>
      </c>
      <c r="CA265" s="35" t="str">
        <f t="shared" si="48"/>
        <v/>
      </c>
      <c r="CB265" s="35" t="str">
        <f t="shared" si="49"/>
        <v/>
      </c>
      <c r="CC265" s="34" t="str">
        <f t="shared" si="50"/>
        <v/>
      </c>
      <c r="CD265" s="35" t="str">
        <f t="shared" si="51"/>
        <v/>
      </c>
      <c r="CE265" s="34" t="e">
        <f>IF(AND(#REF!="",#REF!="",#REF!="",#REF!=""),"",SUM(#REF!,#REF!,#REF!,#REF!,#REF!))</f>
        <v>#REF!</v>
      </c>
      <c r="CF265" s="35" t="str">
        <f t="shared" si="52"/>
        <v/>
      </c>
      <c r="CG265" s="34" t="str">
        <f t="shared" si="53"/>
        <v/>
      </c>
      <c r="CH265" s="35" t="str">
        <f t="shared" si="54"/>
        <v/>
      </c>
      <c r="CI265" s="34" t="str">
        <f t="shared" si="55"/>
        <v/>
      </c>
      <c r="CJ265" s="35" t="str">
        <f t="shared" si="56"/>
        <v/>
      </c>
      <c r="CK265" s="34" t="e">
        <f>IF(AND(#REF!="",#REF!="",#REF!="",#REF!=""),"",SUM(#REF!,#REF!,#REF!,#REF!,#REF!))</f>
        <v>#REF!</v>
      </c>
      <c r="CL265" s="35" t="str">
        <f t="shared" si="57"/>
        <v/>
      </c>
      <c r="CM265" s="32" t="e">
        <f>IF(AND(#REF!="",#REF!="",#REF!="",#REF!=""),"",SUM(#REF!,#REF!,#REF!,#REF!))</f>
        <v>#REF!</v>
      </c>
      <c r="CN265" s="32" t="str">
        <f t="shared" si="58"/>
        <v/>
      </c>
    </row>
    <row r="266" spans="1:92">
      <c r="A266" s="276">
        <v>260</v>
      </c>
      <c r="B266" s="277"/>
      <c r="C266" s="278"/>
      <c r="D266" s="279"/>
      <c r="E266" s="280"/>
      <c r="F266" s="281"/>
      <c r="G266" s="281"/>
      <c r="H266" s="282"/>
      <c r="I266" s="283"/>
      <c r="J266" s="284"/>
      <c r="K266" s="285"/>
      <c r="L266" s="21"/>
      <c r="M266" s="22"/>
      <c r="N266" s="22"/>
      <c r="O266" s="7"/>
      <c r="P266" s="40"/>
      <c r="Q266" s="43"/>
      <c r="R266" s="7"/>
      <c r="S266" s="23"/>
      <c r="T266" s="24"/>
      <c r="U266" s="24"/>
      <c r="V266" s="7"/>
      <c r="W266" s="46"/>
      <c r="X266" s="43"/>
      <c r="Y266" s="7"/>
      <c r="Z266" s="21"/>
      <c r="AA266" s="22"/>
      <c r="AB266" s="22"/>
      <c r="AC266" s="7"/>
      <c r="AD266" s="40"/>
      <c r="AE266" s="43"/>
      <c r="AF266" s="7"/>
      <c r="AG266" s="21"/>
      <c r="AH266" s="22"/>
      <c r="AI266" s="22"/>
      <c r="AJ266" s="7"/>
      <c r="AK266" s="40"/>
      <c r="AL266" s="43"/>
      <c r="AM266" s="7"/>
      <c r="AN266" s="21"/>
      <c r="AO266" s="22"/>
      <c r="AP266" s="22"/>
      <c r="AQ266" s="22"/>
      <c r="AR266" s="22"/>
      <c r="AS266" s="21"/>
      <c r="AT266" s="22"/>
      <c r="AU266" s="22"/>
      <c r="AV266" s="22"/>
      <c r="AW266" s="22"/>
      <c r="AX266" s="21"/>
      <c r="AY266" s="22"/>
      <c r="AZ266" s="22"/>
      <c r="BA266" s="22"/>
      <c r="BB266" s="22"/>
      <c r="BC266" s="22"/>
      <c r="BD266" s="22"/>
      <c r="BE266" s="22"/>
      <c r="BF266" s="22"/>
      <c r="BG266" s="11" t="s">
        <v>221</v>
      </c>
      <c r="BH266" s="79" t="s">
        <v>221</v>
      </c>
      <c r="BI266" s="1"/>
      <c r="BJ266" s="1"/>
      <c r="BK266" s="1"/>
      <c r="BL266" s="1"/>
      <c r="BM266" s="1"/>
      <c r="BY266" s="26"/>
      <c r="BZ266" s="34" t="str">
        <f t="shared" si="47"/>
        <v/>
      </c>
      <c r="CA266" s="35" t="str">
        <f t="shared" si="48"/>
        <v/>
      </c>
      <c r="CB266" s="35" t="str">
        <f t="shared" si="49"/>
        <v/>
      </c>
      <c r="CC266" s="34" t="str">
        <f t="shared" si="50"/>
        <v/>
      </c>
      <c r="CD266" s="35" t="str">
        <f t="shared" si="51"/>
        <v/>
      </c>
      <c r="CE266" s="34" t="e">
        <f>IF(AND(#REF!="",#REF!="",#REF!="",#REF!=""),"",SUM(#REF!,#REF!,#REF!,#REF!,#REF!))</f>
        <v>#REF!</v>
      </c>
      <c r="CF266" s="35" t="str">
        <f t="shared" si="52"/>
        <v/>
      </c>
      <c r="CG266" s="34" t="str">
        <f t="shared" si="53"/>
        <v/>
      </c>
      <c r="CH266" s="35" t="str">
        <f t="shared" si="54"/>
        <v/>
      </c>
      <c r="CI266" s="34" t="str">
        <f t="shared" si="55"/>
        <v/>
      </c>
      <c r="CJ266" s="35" t="str">
        <f t="shared" si="56"/>
        <v/>
      </c>
      <c r="CK266" s="34" t="e">
        <f>IF(AND(#REF!="",#REF!="",#REF!="",#REF!=""),"",SUM(#REF!,#REF!,#REF!,#REF!,#REF!))</f>
        <v>#REF!</v>
      </c>
      <c r="CL266" s="35" t="str">
        <f t="shared" si="57"/>
        <v/>
      </c>
      <c r="CM266" s="32" t="e">
        <f>IF(AND(#REF!="",#REF!="",#REF!="",#REF!=""),"",SUM(#REF!,#REF!,#REF!,#REF!))</f>
        <v>#REF!</v>
      </c>
      <c r="CN266" s="32" t="str">
        <f t="shared" si="58"/>
        <v/>
      </c>
    </row>
    <row r="267" spans="1:92">
      <c r="A267" s="276">
        <v>261</v>
      </c>
      <c r="B267" s="277"/>
      <c r="C267" s="278"/>
      <c r="D267" s="279"/>
      <c r="E267" s="280"/>
      <c r="F267" s="281"/>
      <c r="G267" s="281"/>
      <c r="H267" s="282"/>
      <c r="I267" s="283"/>
      <c r="J267" s="284"/>
      <c r="K267" s="285"/>
      <c r="L267" s="21"/>
      <c r="M267" s="22"/>
      <c r="N267" s="22"/>
      <c r="O267" s="7"/>
      <c r="P267" s="40"/>
      <c r="Q267" s="43"/>
      <c r="R267" s="7"/>
      <c r="S267" s="23"/>
      <c r="T267" s="24"/>
      <c r="U267" s="24"/>
      <c r="V267" s="7"/>
      <c r="W267" s="46"/>
      <c r="X267" s="43"/>
      <c r="Y267" s="7"/>
      <c r="Z267" s="21"/>
      <c r="AA267" s="22"/>
      <c r="AB267" s="22"/>
      <c r="AC267" s="7"/>
      <c r="AD267" s="40"/>
      <c r="AE267" s="43"/>
      <c r="AF267" s="7"/>
      <c r="AG267" s="21"/>
      <c r="AH267" s="22"/>
      <c r="AI267" s="22"/>
      <c r="AJ267" s="7"/>
      <c r="AK267" s="40"/>
      <c r="AL267" s="43"/>
      <c r="AM267" s="7"/>
      <c r="AN267" s="21"/>
      <c r="AO267" s="22"/>
      <c r="AP267" s="22"/>
      <c r="AQ267" s="22"/>
      <c r="AR267" s="22"/>
      <c r="AS267" s="21"/>
      <c r="AT267" s="22"/>
      <c r="AU267" s="22"/>
      <c r="AV267" s="22"/>
      <c r="AW267" s="22"/>
      <c r="AX267" s="21"/>
      <c r="AY267" s="22"/>
      <c r="AZ267" s="22"/>
      <c r="BA267" s="22"/>
      <c r="BB267" s="22"/>
      <c r="BC267" s="22"/>
      <c r="BD267" s="22"/>
      <c r="BE267" s="22"/>
      <c r="BF267" s="22"/>
      <c r="BG267" s="11" t="s">
        <v>221</v>
      </c>
      <c r="BH267" s="79" t="s">
        <v>221</v>
      </c>
      <c r="BI267" s="1"/>
      <c r="BJ267" s="1"/>
      <c r="BK267" s="1"/>
      <c r="BL267" s="1"/>
      <c r="BM267" s="1"/>
      <c r="BY267" s="26"/>
      <c r="BZ267" s="34" t="str">
        <f t="shared" si="47"/>
        <v/>
      </c>
      <c r="CA267" s="35" t="str">
        <f t="shared" si="48"/>
        <v/>
      </c>
      <c r="CB267" s="35" t="str">
        <f t="shared" si="49"/>
        <v/>
      </c>
      <c r="CC267" s="34" t="str">
        <f t="shared" si="50"/>
        <v/>
      </c>
      <c r="CD267" s="35" t="str">
        <f t="shared" si="51"/>
        <v/>
      </c>
      <c r="CE267" s="34" t="e">
        <f>IF(AND(#REF!="",#REF!="",#REF!="",#REF!=""),"",SUM(#REF!,#REF!,#REF!,#REF!,#REF!))</f>
        <v>#REF!</v>
      </c>
      <c r="CF267" s="35" t="str">
        <f t="shared" si="52"/>
        <v/>
      </c>
      <c r="CG267" s="34" t="str">
        <f t="shared" si="53"/>
        <v/>
      </c>
      <c r="CH267" s="35" t="str">
        <f t="shared" si="54"/>
        <v/>
      </c>
      <c r="CI267" s="34" t="str">
        <f t="shared" si="55"/>
        <v/>
      </c>
      <c r="CJ267" s="35" t="str">
        <f t="shared" si="56"/>
        <v/>
      </c>
      <c r="CK267" s="34" t="e">
        <f>IF(AND(#REF!="",#REF!="",#REF!="",#REF!=""),"",SUM(#REF!,#REF!,#REF!,#REF!,#REF!))</f>
        <v>#REF!</v>
      </c>
      <c r="CL267" s="35" t="str">
        <f t="shared" si="57"/>
        <v/>
      </c>
      <c r="CM267" s="32" t="e">
        <f>IF(AND(#REF!="",#REF!="",#REF!="",#REF!=""),"",SUM(#REF!,#REF!,#REF!,#REF!))</f>
        <v>#REF!</v>
      </c>
      <c r="CN267" s="32" t="str">
        <f t="shared" si="58"/>
        <v/>
      </c>
    </row>
    <row r="268" spans="1:92">
      <c r="A268" s="276">
        <v>262</v>
      </c>
      <c r="B268" s="277"/>
      <c r="C268" s="278"/>
      <c r="D268" s="279"/>
      <c r="E268" s="280"/>
      <c r="F268" s="281"/>
      <c r="G268" s="281"/>
      <c r="H268" s="282"/>
      <c r="I268" s="283"/>
      <c r="J268" s="284"/>
      <c r="K268" s="285"/>
      <c r="L268" s="21"/>
      <c r="M268" s="22"/>
      <c r="N268" s="22"/>
      <c r="O268" s="7"/>
      <c r="P268" s="40"/>
      <c r="Q268" s="43"/>
      <c r="R268" s="7"/>
      <c r="S268" s="23"/>
      <c r="T268" s="24"/>
      <c r="U268" s="24"/>
      <c r="V268" s="7"/>
      <c r="W268" s="46"/>
      <c r="X268" s="43"/>
      <c r="Y268" s="7"/>
      <c r="Z268" s="21"/>
      <c r="AA268" s="22"/>
      <c r="AB268" s="22"/>
      <c r="AC268" s="7"/>
      <c r="AD268" s="40"/>
      <c r="AE268" s="43"/>
      <c r="AF268" s="7"/>
      <c r="AG268" s="21"/>
      <c r="AH268" s="22"/>
      <c r="AI268" s="22"/>
      <c r="AJ268" s="7"/>
      <c r="AK268" s="40"/>
      <c r="AL268" s="43"/>
      <c r="AM268" s="7"/>
      <c r="AN268" s="21"/>
      <c r="AO268" s="22"/>
      <c r="AP268" s="22"/>
      <c r="AQ268" s="22"/>
      <c r="AR268" s="22"/>
      <c r="AS268" s="21"/>
      <c r="AT268" s="22"/>
      <c r="AU268" s="22"/>
      <c r="AV268" s="22"/>
      <c r="AW268" s="22"/>
      <c r="AX268" s="21"/>
      <c r="AY268" s="22"/>
      <c r="AZ268" s="22"/>
      <c r="BA268" s="22"/>
      <c r="BB268" s="22"/>
      <c r="BC268" s="22"/>
      <c r="BD268" s="22"/>
      <c r="BE268" s="22"/>
      <c r="BF268" s="22"/>
      <c r="BG268" s="11" t="s">
        <v>221</v>
      </c>
      <c r="BH268" s="79" t="s">
        <v>221</v>
      </c>
      <c r="BI268" s="1"/>
      <c r="BJ268" s="1"/>
      <c r="BK268" s="1"/>
      <c r="BL268" s="1"/>
      <c r="BM268" s="1"/>
      <c r="BY268" s="26"/>
      <c r="BZ268" s="34" t="str">
        <f t="shared" si="47"/>
        <v/>
      </c>
      <c r="CA268" s="35" t="str">
        <f t="shared" si="48"/>
        <v/>
      </c>
      <c r="CB268" s="35" t="str">
        <f t="shared" si="49"/>
        <v/>
      </c>
      <c r="CC268" s="34" t="str">
        <f t="shared" si="50"/>
        <v/>
      </c>
      <c r="CD268" s="35" t="str">
        <f t="shared" si="51"/>
        <v/>
      </c>
      <c r="CE268" s="34" t="e">
        <f>IF(AND(#REF!="",#REF!="",#REF!="",#REF!=""),"",SUM(#REF!,#REF!,#REF!,#REF!,#REF!))</f>
        <v>#REF!</v>
      </c>
      <c r="CF268" s="35" t="str">
        <f t="shared" si="52"/>
        <v/>
      </c>
      <c r="CG268" s="34" t="str">
        <f t="shared" si="53"/>
        <v/>
      </c>
      <c r="CH268" s="35" t="str">
        <f t="shared" si="54"/>
        <v/>
      </c>
      <c r="CI268" s="34" t="str">
        <f t="shared" si="55"/>
        <v/>
      </c>
      <c r="CJ268" s="35" t="str">
        <f t="shared" si="56"/>
        <v/>
      </c>
      <c r="CK268" s="34" t="e">
        <f>IF(AND(#REF!="",#REF!="",#REF!="",#REF!=""),"",SUM(#REF!,#REF!,#REF!,#REF!,#REF!))</f>
        <v>#REF!</v>
      </c>
      <c r="CL268" s="35" t="str">
        <f t="shared" si="57"/>
        <v/>
      </c>
      <c r="CM268" s="32" t="e">
        <f>IF(AND(#REF!="",#REF!="",#REF!="",#REF!=""),"",SUM(#REF!,#REF!,#REF!,#REF!))</f>
        <v>#REF!</v>
      </c>
      <c r="CN268" s="32" t="str">
        <f t="shared" si="58"/>
        <v/>
      </c>
    </row>
    <row r="269" spans="1:92">
      <c r="A269" s="276">
        <v>263</v>
      </c>
      <c r="B269" s="277"/>
      <c r="C269" s="278"/>
      <c r="D269" s="279"/>
      <c r="E269" s="280"/>
      <c r="F269" s="281"/>
      <c r="G269" s="281"/>
      <c r="H269" s="282"/>
      <c r="I269" s="283"/>
      <c r="J269" s="284"/>
      <c r="K269" s="285"/>
      <c r="L269" s="21"/>
      <c r="M269" s="22"/>
      <c r="N269" s="22"/>
      <c r="O269" s="7"/>
      <c r="P269" s="40"/>
      <c r="Q269" s="43"/>
      <c r="R269" s="7"/>
      <c r="S269" s="23"/>
      <c r="T269" s="24"/>
      <c r="U269" s="24"/>
      <c r="V269" s="7"/>
      <c r="W269" s="46"/>
      <c r="X269" s="43"/>
      <c r="Y269" s="7"/>
      <c r="Z269" s="21"/>
      <c r="AA269" s="22"/>
      <c r="AB269" s="22"/>
      <c r="AC269" s="7"/>
      <c r="AD269" s="40"/>
      <c r="AE269" s="43"/>
      <c r="AF269" s="7"/>
      <c r="AG269" s="21"/>
      <c r="AH269" s="22"/>
      <c r="AI269" s="22"/>
      <c r="AJ269" s="7"/>
      <c r="AK269" s="40"/>
      <c r="AL269" s="43"/>
      <c r="AM269" s="7"/>
      <c r="AN269" s="21"/>
      <c r="AO269" s="22"/>
      <c r="AP269" s="22"/>
      <c r="AQ269" s="22"/>
      <c r="AR269" s="22"/>
      <c r="AS269" s="21"/>
      <c r="AT269" s="22"/>
      <c r="AU269" s="22"/>
      <c r="AV269" s="22"/>
      <c r="AW269" s="22"/>
      <c r="AX269" s="21"/>
      <c r="AY269" s="22"/>
      <c r="AZ269" s="22"/>
      <c r="BA269" s="22"/>
      <c r="BB269" s="22"/>
      <c r="BC269" s="22"/>
      <c r="BD269" s="22"/>
      <c r="BE269" s="22"/>
      <c r="BF269" s="22"/>
      <c r="BG269" s="11" t="s">
        <v>221</v>
      </c>
      <c r="BH269" s="79" t="s">
        <v>221</v>
      </c>
      <c r="BI269" s="1"/>
      <c r="BJ269" s="1"/>
      <c r="BK269" s="1"/>
      <c r="BL269" s="1"/>
      <c r="BM269" s="1"/>
      <c r="BY269" s="26"/>
      <c r="BZ269" s="34" t="str">
        <f t="shared" si="47"/>
        <v/>
      </c>
      <c r="CA269" s="35" t="str">
        <f t="shared" si="48"/>
        <v/>
      </c>
      <c r="CB269" s="35" t="str">
        <f t="shared" si="49"/>
        <v/>
      </c>
      <c r="CC269" s="34" t="str">
        <f t="shared" si="50"/>
        <v/>
      </c>
      <c r="CD269" s="35" t="str">
        <f t="shared" si="51"/>
        <v/>
      </c>
      <c r="CE269" s="34" t="e">
        <f>IF(AND(#REF!="",#REF!="",#REF!="",#REF!=""),"",SUM(#REF!,#REF!,#REF!,#REF!,#REF!))</f>
        <v>#REF!</v>
      </c>
      <c r="CF269" s="35" t="str">
        <f t="shared" si="52"/>
        <v/>
      </c>
      <c r="CG269" s="34" t="str">
        <f t="shared" si="53"/>
        <v/>
      </c>
      <c r="CH269" s="35" t="str">
        <f t="shared" si="54"/>
        <v/>
      </c>
      <c r="CI269" s="34" t="str">
        <f t="shared" si="55"/>
        <v/>
      </c>
      <c r="CJ269" s="35" t="str">
        <f t="shared" si="56"/>
        <v/>
      </c>
      <c r="CK269" s="34" t="e">
        <f>IF(AND(#REF!="",#REF!="",#REF!="",#REF!=""),"",SUM(#REF!,#REF!,#REF!,#REF!,#REF!))</f>
        <v>#REF!</v>
      </c>
      <c r="CL269" s="35" t="str">
        <f t="shared" si="57"/>
        <v/>
      </c>
      <c r="CM269" s="32" t="e">
        <f>IF(AND(#REF!="",#REF!="",#REF!="",#REF!=""),"",SUM(#REF!,#REF!,#REF!,#REF!))</f>
        <v>#REF!</v>
      </c>
      <c r="CN269" s="32" t="str">
        <f t="shared" si="58"/>
        <v/>
      </c>
    </row>
    <row r="270" spans="1:92">
      <c r="A270" s="276">
        <v>264</v>
      </c>
      <c r="B270" s="277"/>
      <c r="C270" s="278"/>
      <c r="D270" s="279"/>
      <c r="E270" s="280"/>
      <c r="F270" s="281"/>
      <c r="G270" s="281"/>
      <c r="H270" s="282"/>
      <c r="I270" s="283"/>
      <c r="J270" s="284"/>
      <c r="K270" s="285"/>
      <c r="L270" s="21"/>
      <c r="M270" s="22"/>
      <c r="N270" s="22"/>
      <c r="O270" s="7"/>
      <c r="P270" s="40"/>
      <c r="Q270" s="43"/>
      <c r="R270" s="7"/>
      <c r="S270" s="23"/>
      <c r="T270" s="24"/>
      <c r="U270" s="24"/>
      <c r="V270" s="7"/>
      <c r="W270" s="46"/>
      <c r="X270" s="43"/>
      <c r="Y270" s="7"/>
      <c r="Z270" s="21"/>
      <c r="AA270" s="22"/>
      <c r="AB270" s="22"/>
      <c r="AC270" s="7"/>
      <c r="AD270" s="40"/>
      <c r="AE270" s="43"/>
      <c r="AF270" s="7"/>
      <c r="AG270" s="21"/>
      <c r="AH270" s="22"/>
      <c r="AI270" s="22"/>
      <c r="AJ270" s="7"/>
      <c r="AK270" s="40"/>
      <c r="AL270" s="43"/>
      <c r="AM270" s="7"/>
      <c r="AN270" s="21"/>
      <c r="AO270" s="22"/>
      <c r="AP270" s="22"/>
      <c r="AQ270" s="22"/>
      <c r="AR270" s="22"/>
      <c r="AS270" s="21"/>
      <c r="AT270" s="22"/>
      <c r="AU270" s="22"/>
      <c r="AV270" s="22"/>
      <c r="AW270" s="22"/>
      <c r="AX270" s="21"/>
      <c r="AY270" s="22"/>
      <c r="AZ270" s="22"/>
      <c r="BA270" s="22"/>
      <c r="BB270" s="22"/>
      <c r="BC270" s="22"/>
      <c r="BD270" s="22"/>
      <c r="BE270" s="22"/>
      <c r="BF270" s="22"/>
      <c r="BG270" s="11" t="s">
        <v>221</v>
      </c>
      <c r="BH270" s="79" t="s">
        <v>221</v>
      </c>
      <c r="BI270" s="1"/>
      <c r="BJ270" s="1"/>
      <c r="BK270" s="1"/>
      <c r="BL270" s="1"/>
      <c r="BM270" s="1"/>
      <c r="BY270" s="26"/>
      <c r="BZ270" s="34" t="str">
        <f t="shared" si="47"/>
        <v/>
      </c>
      <c r="CA270" s="35" t="str">
        <f t="shared" si="48"/>
        <v/>
      </c>
      <c r="CB270" s="35" t="str">
        <f t="shared" si="49"/>
        <v/>
      </c>
      <c r="CC270" s="34" t="str">
        <f t="shared" si="50"/>
        <v/>
      </c>
      <c r="CD270" s="35" t="str">
        <f t="shared" si="51"/>
        <v/>
      </c>
      <c r="CE270" s="34" t="e">
        <f>IF(AND(#REF!="",#REF!="",#REF!="",#REF!=""),"",SUM(#REF!,#REF!,#REF!,#REF!,#REF!))</f>
        <v>#REF!</v>
      </c>
      <c r="CF270" s="35" t="str">
        <f t="shared" si="52"/>
        <v/>
      </c>
      <c r="CG270" s="34" t="str">
        <f t="shared" si="53"/>
        <v/>
      </c>
      <c r="CH270" s="35" t="str">
        <f t="shared" si="54"/>
        <v/>
      </c>
      <c r="CI270" s="34" t="str">
        <f t="shared" si="55"/>
        <v/>
      </c>
      <c r="CJ270" s="35" t="str">
        <f t="shared" si="56"/>
        <v/>
      </c>
      <c r="CK270" s="34" t="e">
        <f>IF(AND(#REF!="",#REF!="",#REF!="",#REF!=""),"",SUM(#REF!,#REF!,#REF!,#REF!,#REF!))</f>
        <v>#REF!</v>
      </c>
      <c r="CL270" s="35" t="str">
        <f t="shared" si="57"/>
        <v/>
      </c>
      <c r="CM270" s="32" t="e">
        <f>IF(AND(#REF!="",#REF!="",#REF!="",#REF!=""),"",SUM(#REF!,#REF!,#REF!,#REF!))</f>
        <v>#REF!</v>
      </c>
      <c r="CN270" s="32" t="str">
        <f t="shared" si="58"/>
        <v/>
      </c>
    </row>
    <row r="271" spans="1:92">
      <c r="A271" s="276">
        <v>265</v>
      </c>
      <c r="B271" s="277"/>
      <c r="C271" s="278"/>
      <c r="D271" s="279"/>
      <c r="E271" s="280"/>
      <c r="F271" s="281"/>
      <c r="G271" s="281"/>
      <c r="H271" s="282"/>
      <c r="I271" s="283"/>
      <c r="J271" s="284"/>
      <c r="K271" s="285"/>
      <c r="L271" s="21"/>
      <c r="M271" s="22"/>
      <c r="N271" s="22"/>
      <c r="O271" s="7"/>
      <c r="P271" s="40"/>
      <c r="Q271" s="43"/>
      <c r="R271" s="7"/>
      <c r="S271" s="23"/>
      <c r="T271" s="24"/>
      <c r="U271" s="24"/>
      <c r="V271" s="7"/>
      <c r="W271" s="46"/>
      <c r="X271" s="43"/>
      <c r="Y271" s="7"/>
      <c r="Z271" s="21"/>
      <c r="AA271" s="22"/>
      <c r="AB271" s="22"/>
      <c r="AC271" s="7"/>
      <c r="AD271" s="40"/>
      <c r="AE271" s="43"/>
      <c r="AF271" s="7"/>
      <c r="AG271" s="21"/>
      <c r="AH271" s="22"/>
      <c r="AI271" s="22"/>
      <c r="AJ271" s="7"/>
      <c r="AK271" s="40"/>
      <c r="AL271" s="43"/>
      <c r="AM271" s="7"/>
      <c r="AN271" s="21"/>
      <c r="AO271" s="22"/>
      <c r="AP271" s="22"/>
      <c r="AQ271" s="22"/>
      <c r="AR271" s="22"/>
      <c r="AS271" s="21"/>
      <c r="AT271" s="22"/>
      <c r="AU271" s="22"/>
      <c r="AV271" s="22"/>
      <c r="AW271" s="22"/>
      <c r="AX271" s="21"/>
      <c r="AY271" s="22"/>
      <c r="AZ271" s="22"/>
      <c r="BA271" s="22"/>
      <c r="BB271" s="22"/>
      <c r="BC271" s="22"/>
      <c r="BD271" s="22"/>
      <c r="BE271" s="22"/>
      <c r="BF271" s="22"/>
      <c r="BG271" s="11" t="s">
        <v>221</v>
      </c>
      <c r="BH271" s="79" t="s">
        <v>221</v>
      </c>
      <c r="BI271" s="1"/>
      <c r="BJ271" s="1"/>
      <c r="BK271" s="1"/>
      <c r="BL271" s="1"/>
      <c r="BM271" s="1"/>
      <c r="BY271" s="26"/>
      <c r="BZ271" s="34" t="str">
        <f t="shared" si="47"/>
        <v/>
      </c>
      <c r="CA271" s="35" t="str">
        <f t="shared" si="48"/>
        <v/>
      </c>
      <c r="CB271" s="35" t="str">
        <f t="shared" si="49"/>
        <v/>
      </c>
      <c r="CC271" s="34" t="str">
        <f t="shared" si="50"/>
        <v/>
      </c>
      <c r="CD271" s="35" t="str">
        <f t="shared" si="51"/>
        <v/>
      </c>
      <c r="CE271" s="34" t="e">
        <f>IF(AND(#REF!="",#REF!="",#REF!="",#REF!=""),"",SUM(#REF!,#REF!,#REF!,#REF!,#REF!))</f>
        <v>#REF!</v>
      </c>
      <c r="CF271" s="35" t="str">
        <f t="shared" si="52"/>
        <v/>
      </c>
      <c r="CG271" s="34" t="str">
        <f t="shared" si="53"/>
        <v/>
      </c>
      <c r="CH271" s="35" t="str">
        <f t="shared" si="54"/>
        <v/>
      </c>
      <c r="CI271" s="34" t="str">
        <f t="shared" si="55"/>
        <v/>
      </c>
      <c r="CJ271" s="35" t="str">
        <f t="shared" si="56"/>
        <v/>
      </c>
      <c r="CK271" s="34" t="e">
        <f>IF(AND(#REF!="",#REF!="",#REF!="",#REF!=""),"",SUM(#REF!,#REF!,#REF!,#REF!,#REF!))</f>
        <v>#REF!</v>
      </c>
      <c r="CL271" s="35" t="str">
        <f t="shared" si="57"/>
        <v/>
      </c>
      <c r="CM271" s="32" t="e">
        <f>IF(AND(#REF!="",#REF!="",#REF!="",#REF!=""),"",SUM(#REF!,#REF!,#REF!,#REF!))</f>
        <v>#REF!</v>
      </c>
      <c r="CN271" s="32" t="str">
        <f t="shared" si="58"/>
        <v/>
      </c>
    </row>
    <row r="272" spans="1:92">
      <c r="A272" s="276">
        <v>266</v>
      </c>
      <c r="B272" s="277"/>
      <c r="C272" s="278"/>
      <c r="D272" s="279"/>
      <c r="E272" s="280"/>
      <c r="F272" s="281"/>
      <c r="G272" s="281"/>
      <c r="H272" s="282"/>
      <c r="I272" s="283"/>
      <c r="J272" s="284"/>
      <c r="K272" s="285"/>
      <c r="L272" s="21"/>
      <c r="M272" s="22"/>
      <c r="N272" s="22"/>
      <c r="O272" s="7"/>
      <c r="P272" s="40"/>
      <c r="Q272" s="43"/>
      <c r="R272" s="7"/>
      <c r="S272" s="23"/>
      <c r="T272" s="24"/>
      <c r="U272" s="24"/>
      <c r="V272" s="7"/>
      <c r="W272" s="46"/>
      <c r="X272" s="43"/>
      <c r="Y272" s="7"/>
      <c r="Z272" s="21"/>
      <c r="AA272" s="22"/>
      <c r="AB272" s="22"/>
      <c r="AC272" s="7"/>
      <c r="AD272" s="40"/>
      <c r="AE272" s="43"/>
      <c r="AF272" s="7"/>
      <c r="AG272" s="21"/>
      <c r="AH272" s="22"/>
      <c r="AI272" s="22"/>
      <c r="AJ272" s="7"/>
      <c r="AK272" s="40"/>
      <c r="AL272" s="43"/>
      <c r="AM272" s="7"/>
      <c r="AN272" s="21"/>
      <c r="AO272" s="22"/>
      <c r="AP272" s="22"/>
      <c r="AQ272" s="22"/>
      <c r="AR272" s="22"/>
      <c r="AS272" s="21"/>
      <c r="AT272" s="22"/>
      <c r="AU272" s="22"/>
      <c r="AV272" s="22"/>
      <c r="AW272" s="22"/>
      <c r="AX272" s="21"/>
      <c r="AY272" s="22"/>
      <c r="AZ272" s="22"/>
      <c r="BA272" s="22"/>
      <c r="BB272" s="22"/>
      <c r="BC272" s="22"/>
      <c r="BD272" s="22"/>
      <c r="BE272" s="22"/>
      <c r="BF272" s="22"/>
      <c r="BG272" s="11" t="s">
        <v>221</v>
      </c>
      <c r="BH272" s="79" t="s">
        <v>221</v>
      </c>
      <c r="BI272" s="1"/>
      <c r="BJ272" s="1"/>
      <c r="BK272" s="1"/>
      <c r="BL272" s="1"/>
      <c r="BM272" s="1"/>
      <c r="BY272" s="26"/>
      <c r="BZ272" s="34" t="str">
        <f t="shared" si="47"/>
        <v/>
      </c>
      <c r="CA272" s="35" t="str">
        <f t="shared" si="48"/>
        <v/>
      </c>
      <c r="CB272" s="35" t="str">
        <f t="shared" si="49"/>
        <v/>
      </c>
      <c r="CC272" s="34" t="str">
        <f t="shared" si="50"/>
        <v/>
      </c>
      <c r="CD272" s="35" t="str">
        <f t="shared" si="51"/>
        <v/>
      </c>
      <c r="CE272" s="34" t="e">
        <f>IF(AND(#REF!="",#REF!="",#REF!="",#REF!=""),"",SUM(#REF!,#REF!,#REF!,#REF!,#REF!))</f>
        <v>#REF!</v>
      </c>
      <c r="CF272" s="35" t="str">
        <f t="shared" si="52"/>
        <v/>
      </c>
      <c r="CG272" s="34" t="str">
        <f t="shared" si="53"/>
        <v/>
      </c>
      <c r="CH272" s="35" t="str">
        <f t="shared" si="54"/>
        <v/>
      </c>
      <c r="CI272" s="34" t="str">
        <f t="shared" si="55"/>
        <v/>
      </c>
      <c r="CJ272" s="35" t="str">
        <f t="shared" si="56"/>
        <v/>
      </c>
      <c r="CK272" s="34" t="e">
        <f>IF(AND(#REF!="",#REF!="",#REF!="",#REF!=""),"",SUM(#REF!,#REF!,#REF!,#REF!,#REF!))</f>
        <v>#REF!</v>
      </c>
      <c r="CL272" s="35" t="str">
        <f t="shared" si="57"/>
        <v/>
      </c>
      <c r="CM272" s="32" t="e">
        <f>IF(AND(#REF!="",#REF!="",#REF!="",#REF!=""),"",SUM(#REF!,#REF!,#REF!,#REF!))</f>
        <v>#REF!</v>
      </c>
      <c r="CN272" s="32" t="str">
        <f t="shared" si="58"/>
        <v/>
      </c>
    </row>
    <row r="273" spans="1:92">
      <c r="A273" s="276">
        <v>267</v>
      </c>
      <c r="B273" s="277"/>
      <c r="C273" s="278"/>
      <c r="D273" s="279"/>
      <c r="E273" s="280"/>
      <c r="F273" s="281"/>
      <c r="G273" s="281"/>
      <c r="H273" s="282"/>
      <c r="I273" s="283"/>
      <c r="J273" s="284"/>
      <c r="K273" s="285"/>
      <c r="L273" s="21"/>
      <c r="M273" s="22"/>
      <c r="N273" s="22"/>
      <c r="O273" s="7"/>
      <c r="P273" s="40"/>
      <c r="Q273" s="43"/>
      <c r="R273" s="7"/>
      <c r="S273" s="23"/>
      <c r="T273" s="24"/>
      <c r="U273" s="24"/>
      <c r="V273" s="7"/>
      <c r="W273" s="46"/>
      <c r="X273" s="43"/>
      <c r="Y273" s="7"/>
      <c r="Z273" s="21"/>
      <c r="AA273" s="22"/>
      <c r="AB273" s="22"/>
      <c r="AC273" s="7"/>
      <c r="AD273" s="40"/>
      <c r="AE273" s="43"/>
      <c r="AF273" s="7"/>
      <c r="AG273" s="21"/>
      <c r="AH273" s="22"/>
      <c r="AI273" s="22"/>
      <c r="AJ273" s="7"/>
      <c r="AK273" s="40"/>
      <c r="AL273" s="43"/>
      <c r="AM273" s="7"/>
      <c r="AN273" s="21"/>
      <c r="AO273" s="22"/>
      <c r="AP273" s="22"/>
      <c r="AQ273" s="22"/>
      <c r="AR273" s="22"/>
      <c r="AS273" s="21"/>
      <c r="AT273" s="22"/>
      <c r="AU273" s="22"/>
      <c r="AV273" s="22"/>
      <c r="AW273" s="22"/>
      <c r="AX273" s="21"/>
      <c r="AY273" s="22"/>
      <c r="AZ273" s="22"/>
      <c r="BA273" s="22"/>
      <c r="BB273" s="22"/>
      <c r="BC273" s="22"/>
      <c r="BD273" s="22"/>
      <c r="BE273" s="22"/>
      <c r="BF273" s="22"/>
      <c r="BG273" s="11" t="s">
        <v>221</v>
      </c>
      <c r="BH273" s="79" t="s">
        <v>221</v>
      </c>
      <c r="BI273" s="1"/>
      <c r="BJ273" s="1"/>
      <c r="BK273" s="1"/>
      <c r="BL273" s="1"/>
      <c r="BM273" s="1"/>
      <c r="BY273" s="26"/>
      <c r="BZ273" s="34" t="str">
        <f t="shared" si="47"/>
        <v/>
      </c>
      <c r="CA273" s="35" t="str">
        <f t="shared" si="48"/>
        <v/>
      </c>
      <c r="CB273" s="35" t="str">
        <f t="shared" si="49"/>
        <v/>
      </c>
      <c r="CC273" s="34" t="str">
        <f t="shared" si="50"/>
        <v/>
      </c>
      <c r="CD273" s="35" t="str">
        <f t="shared" si="51"/>
        <v/>
      </c>
      <c r="CE273" s="34" t="e">
        <f>IF(AND(#REF!="",#REF!="",#REF!="",#REF!=""),"",SUM(#REF!,#REF!,#REF!,#REF!,#REF!))</f>
        <v>#REF!</v>
      </c>
      <c r="CF273" s="35" t="str">
        <f t="shared" si="52"/>
        <v/>
      </c>
      <c r="CG273" s="34" t="str">
        <f t="shared" si="53"/>
        <v/>
      </c>
      <c r="CH273" s="35" t="str">
        <f t="shared" si="54"/>
        <v/>
      </c>
      <c r="CI273" s="34" t="str">
        <f t="shared" si="55"/>
        <v/>
      </c>
      <c r="CJ273" s="35" t="str">
        <f t="shared" si="56"/>
        <v/>
      </c>
      <c r="CK273" s="34" t="e">
        <f>IF(AND(#REF!="",#REF!="",#REF!="",#REF!=""),"",SUM(#REF!,#REF!,#REF!,#REF!,#REF!))</f>
        <v>#REF!</v>
      </c>
      <c r="CL273" s="35" t="str">
        <f t="shared" si="57"/>
        <v/>
      </c>
      <c r="CM273" s="32" t="e">
        <f>IF(AND(#REF!="",#REF!="",#REF!="",#REF!=""),"",SUM(#REF!,#REF!,#REF!,#REF!))</f>
        <v>#REF!</v>
      </c>
      <c r="CN273" s="32" t="str">
        <f t="shared" si="58"/>
        <v/>
      </c>
    </row>
    <row r="274" spans="1:92">
      <c r="A274" s="276">
        <v>268</v>
      </c>
      <c r="B274" s="277"/>
      <c r="C274" s="278"/>
      <c r="D274" s="279"/>
      <c r="E274" s="280"/>
      <c r="F274" s="281"/>
      <c r="G274" s="281"/>
      <c r="H274" s="282"/>
      <c r="I274" s="283"/>
      <c r="J274" s="284"/>
      <c r="K274" s="285"/>
      <c r="L274" s="21"/>
      <c r="M274" s="22"/>
      <c r="N274" s="22"/>
      <c r="O274" s="7"/>
      <c r="P274" s="40"/>
      <c r="Q274" s="43"/>
      <c r="R274" s="7"/>
      <c r="S274" s="23"/>
      <c r="T274" s="24"/>
      <c r="U274" s="24"/>
      <c r="V274" s="7"/>
      <c r="W274" s="46"/>
      <c r="X274" s="43"/>
      <c r="Y274" s="7"/>
      <c r="Z274" s="21"/>
      <c r="AA274" s="22"/>
      <c r="AB274" s="22"/>
      <c r="AC274" s="7"/>
      <c r="AD274" s="40"/>
      <c r="AE274" s="43"/>
      <c r="AF274" s="7"/>
      <c r="AG274" s="21"/>
      <c r="AH274" s="22"/>
      <c r="AI274" s="22"/>
      <c r="AJ274" s="7"/>
      <c r="AK274" s="40"/>
      <c r="AL274" s="43"/>
      <c r="AM274" s="7"/>
      <c r="AN274" s="21"/>
      <c r="AO274" s="22"/>
      <c r="AP274" s="22"/>
      <c r="AQ274" s="22"/>
      <c r="AR274" s="22"/>
      <c r="AS274" s="21"/>
      <c r="AT274" s="22"/>
      <c r="AU274" s="22"/>
      <c r="AV274" s="22"/>
      <c r="AW274" s="22"/>
      <c r="AX274" s="21"/>
      <c r="AY274" s="22"/>
      <c r="AZ274" s="22"/>
      <c r="BA274" s="22"/>
      <c r="BB274" s="22"/>
      <c r="BC274" s="22"/>
      <c r="BD274" s="22"/>
      <c r="BE274" s="22"/>
      <c r="BF274" s="22"/>
      <c r="BG274" s="11" t="s">
        <v>221</v>
      </c>
      <c r="BH274" s="79" t="s">
        <v>221</v>
      </c>
      <c r="BI274" s="1"/>
      <c r="BJ274" s="1"/>
      <c r="BK274" s="1"/>
      <c r="BL274" s="1"/>
      <c r="BM274" s="1"/>
      <c r="BY274" s="26"/>
      <c r="BZ274" s="34" t="str">
        <f t="shared" si="47"/>
        <v/>
      </c>
      <c r="CA274" s="35" t="str">
        <f t="shared" si="48"/>
        <v/>
      </c>
      <c r="CB274" s="35" t="str">
        <f t="shared" si="49"/>
        <v/>
      </c>
      <c r="CC274" s="34" t="str">
        <f t="shared" si="50"/>
        <v/>
      </c>
      <c r="CD274" s="35" t="str">
        <f t="shared" si="51"/>
        <v/>
      </c>
      <c r="CE274" s="34" t="e">
        <f>IF(AND(#REF!="",#REF!="",#REF!="",#REF!=""),"",SUM(#REF!,#REF!,#REF!,#REF!,#REF!))</f>
        <v>#REF!</v>
      </c>
      <c r="CF274" s="35" t="str">
        <f t="shared" si="52"/>
        <v/>
      </c>
      <c r="CG274" s="34" t="str">
        <f t="shared" si="53"/>
        <v/>
      </c>
      <c r="CH274" s="35" t="str">
        <f t="shared" si="54"/>
        <v/>
      </c>
      <c r="CI274" s="34" t="str">
        <f t="shared" si="55"/>
        <v/>
      </c>
      <c r="CJ274" s="35" t="str">
        <f t="shared" si="56"/>
        <v/>
      </c>
      <c r="CK274" s="34" t="e">
        <f>IF(AND(#REF!="",#REF!="",#REF!="",#REF!=""),"",SUM(#REF!,#REF!,#REF!,#REF!,#REF!))</f>
        <v>#REF!</v>
      </c>
      <c r="CL274" s="35" t="str">
        <f t="shared" si="57"/>
        <v/>
      </c>
      <c r="CM274" s="32" t="e">
        <f>IF(AND(#REF!="",#REF!="",#REF!="",#REF!=""),"",SUM(#REF!,#REF!,#REF!,#REF!))</f>
        <v>#REF!</v>
      </c>
      <c r="CN274" s="32" t="str">
        <f t="shared" si="58"/>
        <v/>
      </c>
    </row>
    <row r="275" spans="1:92">
      <c r="A275" s="276">
        <v>269</v>
      </c>
      <c r="B275" s="277"/>
      <c r="C275" s="278"/>
      <c r="D275" s="279"/>
      <c r="E275" s="280"/>
      <c r="F275" s="281"/>
      <c r="G275" s="281"/>
      <c r="H275" s="282"/>
      <c r="I275" s="283"/>
      <c r="J275" s="284"/>
      <c r="K275" s="285"/>
      <c r="L275" s="21"/>
      <c r="M275" s="22"/>
      <c r="N275" s="22"/>
      <c r="O275" s="7"/>
      <c r="P275" s="40"/>
      <c r="Q275" s="43"/>
      <c r="R275" s="7"/>
      <c r="S275" s="23"/>
      <c r="T275" s="24"/>
      <c r="U275" s="24"/>
      <c r="V275" s="7"/>
      <c r="W275" s="46"/>
      <c r="X275" s="43"/>
      <c r="Y275" s="7"/>
      <c r="Z275" s="21"/>
      <c r="AA275" s="22"/>
      <c r="AB275" s="22"/>
      <c r="AC275" s="7"/>
      <c r="AD275" s="40"/>
      <c r="AE275" s="43"/>
      <c r="AF275" s="7"/>
      <c r="AG275" s="21"/>
      <c r="AH275" s="22"/>
      <c r="AI275" s="22"/>
      <c r="AJ275" s="7"/>
      <c r="AK275" s="40"/>
      <c r="AL275" s="43"/>
      <c r="AM275" s="7"/>
      <c r="AN275" s="21"/>
      <c r="AO275" s="22"/>
      <c r="AP275" s="22"/>
      <c r="AQ275" s="22"/>
      <c r="AR275" s="22"/>
      <c r="AS275" s="21"/>
      <c r="AT275" s="22"/>
      <c r="AU275" s="22"/>
      <c r="AV275" s="22"/>
      <c r="AW275" s="22"/>
      <c r="AX275" s="21"/>
      <c r="AY275" s="22"/>
      <c r="AZ275" s="22"/>
      <c r="BA275" s="22"/>
      <c r="BB275" s="22"/>
      <c r="BC275" s="22"/>
      <c r="BD275" s="22"/>
      <c r="BE275" s="22"/>
      <c r="BF275" s="22"/>
      <c r="BG275" s="11" t="s">
        <v>221</v>
      </c>
      <c r="BH275" s="79" t="s">
        <v>221</v>
      </c>
      <c r="BI275" s="1"/>
      <c r="BJ275" s="1"/>
      <c r="BK275" s="1"/>
      <c r="BL275" s="1"/>
      <c r="BM275" s="1"/>
      <c r="BY275" s="26"/>
      <c r="BZ275" s="34" t="str">
        <f t="shared" si="47"/>
        <v/>
      </c>
      <c r="CA275" s="35" t="str">
        <f t="shared" si="48"/>
        <v/>
      </c>
      <c r="CB275" s="35" t="str">
        <f t="shared" si="49"/>
        <v/>
      </c>
      <c r="CC275" s="34" t="str">
        <f t="shared" si="50"/>
        <v/>
      </c>
      <c r="CD275" s="35" t="str">
        <f t="shared" si="51"/>
        <v/>
      </c>
      <c r="CE275" s="34" t="e">
        <f>IF(AND(#REF!="",#REF!="",#REF!="",#REF!=""),"",SUM(#REF!,#REF!,#REF!,#REF!,#REF!))</f>
        <v>#REF!</v>
      </c>
      <c r="CF275" s="35" t="str">
        <f t="shared" si="52"/>
        <v/>
      </c>
      <c r="CG275" s="34" t="str">
        <f t="shared" si="53"/>
        <v/>
      </c>
      <c r="CH275" s="35" t="str">
        <f t="shared" si="54"/>
        <v/>
      </c>
      <c r="CI275" s="34" t="str">
        <f t="shared" si="55"/>
        <v/>
      </c>
      <c r="CJ275" s="35" t="str">
        <f t="shared" si="56"/>
        <v/>
      </c>
      <c r="CK275" s="34" t="e">
        <f>IF(AND(#REF!="",#REF!="",#REF!="",#REF!=""),"",SUM(#REF!,#REF!,#REF!,#REF!,#REF!))</f>
        <v>#REF!</v>
      </c>
      <c r="CL275" s="35" t="str">
        <f t="shared" si="57"/>
        <v/>
      </c>
      <c r="CM275" s="32" t="e">
        <f>IF(AND(#REF!="",#REF!="",#REF!="",#REF!=""),"",SUM(#REF!,#REF!,#REF!,#REF!))</f>
        <v>#REF!</v>
      </c>
      <c r="CN275" s="32" t="str">
        <f t="shared" si="58"/>
        <v/>
      </c>
    </row>
    <row r="276" spans="1:92">
      <c r="A276" s="276">
        <v>270</v>
      </c>
      <c r="B276" s="277"/>
      <c r="C276" s="278"/>
      <c r="D276" s="279"/>
      <c r="E276" s="280"/>
      <c r="F276" s="281"/>
      <c r="G276" s="281"/>
      <c r="H276" s="282"/>
      <c r="I276" s="283"/>
      <c r="J276" s="284"/>
      <c r="K276" s="285"/>
      <c r="L276" s="21"/>
      <c r="M276" s="22"/>
      <c r="N276" s="22"/>
      <c r="O276" s="7"/>
      <c r="P276" s="40"/>
      <c r="Q276" s="43"/>
      <c r="R276" s="7"/>
      <c r="S276" s="23"/>
      <c r="T276" s="24"/>
      <c r="U276" s="24"/>
      <c r="V276" s="7"/>
      <c r="W276" s="46"/>
      <c r="X276" s="43"/>
      <c r="Y276" s="7"/>
      <c r="Z276" s="21"/>
      <c r="AA276" s="22"/>
      <c r="AB276" s="22"/>
      <c r="AC276" s="7"/>
      <c r="AD276" s="40"/>
      <c r="AE276" s="43"/>
      <c r="AF276" s="7"/>
      <c r="AG276" s="21"/>
      <c r="AH276" s="22"/>
      <c r="AI276" s="22"/>
      <c r="AJ276" s="7"/>
      <c r="AK276" s="40"/>
      <c r="AL276" s="43"/>
      <c r="AM276" s="7"/>
      <c r="AN276" s="21"/>
      <c r="AO276" s="22"/>
      <c r="AP276" s="22"/>
      <c r="AQ276" s="22"/>
      <c r="AR276" s="22"/>
      <c r="AS276" s="21"/>
      <c r="AT276" s="22"/>
      <c r="AU276" s="22"/>
      <c r="AV276" s="22"/>
      <c r="AW276" s="22"/>
      <c r="AX276" s="21"/>
      <c r="AY276" s="22"/>
      <c r="AZ276" s="22"/>
      <c r="BA276" s="22"/>
      <c r="BB276" s="22"/>
      <c r="BC276" s="22"/>
      <c r="BD276" s="22"/>
      <c r="BE276" s="22"/>
      <c r="BF276" s="22"/>
      <c r="BG276" s="11" t="s">
        <v>221</v>
      </c>
      <c r="BH276" s="79" t="s">
        <v>221</v>
      </c>
      <c r="BI276" s="1"/>
      <c r="BJ276" s="1"/>
      <c r="BK276" s="1"/>
      <c r="BL276" s="1"/>
      <c r="BM276" s="1"/>
      <c r="BY276" s="26"/>
      <c r="BZ276" s="34" t="str">
        <f t="shared" si="47"/>
        <v/>
      </c>
      <c r="CA276" s="35" t="str">
        <f t="shared" si="48"/>
        <v/>
      </c>
      <c r="CB276" s="35" t="str">
        <f t="shared" si="49"/>
        <v/>
      </c>
      <c r="CC276" s="34" t="str">
        <f t="shared" si="50"/>
        <v/>
      </c>
      <c r="CD276" s="35" t="str">
        <f t="shared" si="51"/>
        <v/>
      </c>
      <c r="CE276" s="34" t="e">
        <f>IF(AND(#REF!="",#REF!="",#REF!="",#REF!=""),"",SUM(#REF!,#REF!,#REF!,#REF!,#REF!))</f>
        <v>#REF!</v>
      </c>
      <c r="CF276" s="35" t="str">
        <f t="shared" si="52"/>
        <v/>
      </c>
      <c r="CG276" s="34" t="str">
        <f t="shared" si="53"/>
        <v/>
      </c>
      <c r="CH276" s="35" t="str">
        <f t="shared" si="54"/>
        <v/>
      </c>
      <c r="CI276" s="34" t="str">
        <f t="shared" si="55"/>
        <v/>
      </c>
      <c r="CJ276" s="35" t="str">
        <f t="shared" si="56"/>
        <v/>
      </c>
      <c r="CK276" s="34" t="e">
        <f>IF(AND(#REF!="",#REF!="",#REF!="",#REF!=""),"",SUM(#REF!,#REF!,#REF!,#REF!,#REF!))</f>
        <v>#REF!</v>
      </c>
      <c r="CL276" s="35" t="str">
        <f t="shared" si="57"/>
        <v/>
      </c>
      <c r="CM276" s="32" t="e">
        <f>IF(AND(#REF!="",#REF!="",#REF!="",#REF!=""),"",SUM(#REF!,#REF!,#REF!,#REF!))</f>
        <v>#REF!</v>
      </c>
      <c r="CN276" s="32" t="str">
        <f t="shared" si="58"/>
        <v/>
      </c>
    </row>
    <row r="277" spans="1:92">
      <c r="A277" s="276">
        <v>271</v>
      </c>
      <c r="B277" s="277"/>
      <c r="C277" s="278"/>
      <c r="D277" s="279"/>
      <c r="E277" s="280"/>
      <c r="F277" s="281"/>
      <c r="G277" s="281"/>
      <c r="H277" s="282"/>
      <c r="I277" s="283"/>
      <c r="J277" s="284"/>
      <c r="K277" s="285"/>
      <c r="L277" s="21"/>
      <c r="M277" s="22"/>
      <c r="N277" s="22"/>
      <c r="O277" s="7"/>
      <c r="P277" s="40"/>
      <c r="Q277" s="43"/>
      <c r="R277" s="7"/>
      <c r="S277" s="23"/>
      <c r="T277" s="24"/>
      <c r="U277" s="24"/>
      <c r="V277" s="7"/>
      <c r="W277" s="46"/>
      <c r="X277" s="43"/>
      <c r="Y277" s="7"/>
      <c r="Z277" s="21"/>
      <c r="AA277" s="22"/>
      <c r="AB277" s="22"/>
      <c r="AC277" s="7"/>
      <c r="AD277" s="40"/>
      <c r="AE277" s="43"/>
      <c r="AF277" s="7"/>
      <c r="AG277" s="21"/>
      <c r="AH277" s="22"/>
      <c r="AI277" s="22"/>
      <c r="AJ277" s="7"/>
      <c r="AK277" s="40"/>
      <c r="AL277" s="43"/>
      <c r="AM277" s="7"/>
      <c r="AN277" s="21"/>
      <c r="AO277" s="22"/>
      <c r="AP277" s="22"/>
      <c r="AQ277" s="22"/>
      <c r="AR277" s="22"/>
      <c r="AS277" s="21"/>
      <c r="AT277" s="22"/>
      <c r="AU277" s="22"/>
      <c r="AV277" s="22"/>
      <c r="AW277" s="22"/>
      <c r="AX277" s="21"/>
      <c r="AY277" s="22"/>
      <c r="AZ277" s="22"/>
      <c r="BA277" s="22"/>
      <c r="BB277" s="22"/>
      <c r="BC277" s="22"/>
      <c r="BD277" s="22"/>
      <c r="BE277" s="22"/>
      <c r="BF277" s="22"/>
      <c r="BG277" s="11" t="s">
        <v>221</v>
      </c>
      <c r="BH277" s="79" t="s">
        <v>221</v>
      </c>
      <c r="BI277" s="1"/>
      <c r="BJ277" s="1"/>
      <c r="BK277" s="1"/>
      <c r="BL277" s="1"/>
      <c r="BM277" s="1"/>
      <c r="BY277" s="26"/>
      <c r="BZ277" s="34" t="str">
        <f t="shared" si="47"/>
        <v/>
      </c>
      <c r="CA277" s="35" t="str">
        <f t="shared" si="48"/>
        <v/>
      </c>
      <c r="CB277" s="35" t="str">
        <f t="shared" si="49"/>
        <v/>
      </c>
      <c r="CC277" s="34" t="str">
        <f t="shared" si="50"/>
        <v/>
      </c>
      <c r="CD277" s="35" t="str">
        <f t="shared" si="51"/>
        <v/>
      </c>
      <c r="CE277" s="34" t="e">
        <f>IF(AND(#REF!="",#REF!="",#REF!="",#REF!=""),"",SUM(#REF!,#REF!,#REF!,#REF!,#REF!))</f>
        <v>#REF!</v>
      </c>
      <c r="CF277" s="35" t="str">
        <f t="shared" si="52"/>
        <v/>
      </c>
      <c r="CG277" s="34" t="str">
        <f t="shared" si="53"/>
        <v/>
      </c>
      <c r="CH277" s="35" t="str">
        <f t="shared" si="54"/>
        <v/>
      </c>
      <c r="CI277" s="34" t="str">
        <f t="shared" si="55"/>
        <v/>
      </c>
      <c r="CJ277" s="35" t="str">
        <f t="shared" si="56"/>
        <v/>
      </c>
      <c r="CK277" s="34" t="e">
        <f>IF(AND(#REF!="",#REF!="",#REF!="",#REF!=""),"",SUM(#REF!,#REF!,#REF!,#REF!,#REF!))</f>
        <v>#REF!</v>
      </c>
      <c r="CL277" s="35" t="str">
        <f t="shared" si="57"/>
        <v/>
      </c>
      <c r="CM277" s="32" t="e">
        <f>IF(AND(#REF!="",#REF!="",#REF!="",#REF!=""),"",SUM(#REF!,#REF!,#REF!,#REF!))</f>
        <v>#REF!</v>
      </c>
      <c r="CN277" s="32" t="str">
        <f t="shared" si="58"/>
        <v/>
      </c>
    </row>
    <row r="278" spans="1:92">
      <c r="A278" s="276">
        <v>272</v>
      </c>
      <c r="B278" s="277"/>
      <c r="C278" s="278"/>
      <c r="D278" s="279"/>
      <c r="E278" s="280"/>
      <c r="F278" s="281"/>
      <c r="G278" s="281"/>
      <c r="H278" s="282"/>
      <c r="I278" s="283"/>
      <c r="J278" s="284"/>
      <c r="K278" s="285"/>
      <c r="L278" s="21"/>
      <c r="M278" s="22"/>
      <c r="N278" s="22"/>
      <c r="O278" s="7"/>
      <c r="P278" s="40"/>
      <c r="Q278" s="43"/>
      <c r="R278" s="7"/>
      <c r="S278" s="23"/>
      <c r="T278" s="24"/>
      <c r="U278" s="24"/>
      <c r="V278" s="7"/>
      <c r="W278" s="46"/>
      <c r="X278" s="43"/>
      <c r="Y278" s="7"/>
      <c r="Z278" s="21"/>
      <c r="AA278" s="22"/>
      <c r="AB278" s="22"/>
      <c r="AC278" s="7"/>
      <c r="AD278" s="40"/>
      <c r="AE278" s="43"/>
      <c r="AF278" s="7"/>
      <c r="AG278" s="21"/>
      <c r="AH278" s="22"/>
      <c r="AI278" s="22"/>
      <c r="AJ278" s="7"/>
      <c r="AK278" s="40"/>
      <c r="AL278" s="43"/>
      <c r="AM278" s="7"/>
      <c r="AN278" s="21"/>
      <c r="AO278" s="22"/>
      <c r="AP278" s="22"/>
      <c r="AQ278" s="22"/>
      <c r="AR278" s="22"/>
      <c r="AS278" s="21"/>
      <c r="AT278" s="22"/>
      <c r="AU278" s="22"/>
      <c r="AV278" s="22"/>
      <c r="AW278" s="22"/>
      <c r="AX278" s="21"/>
      <c r="AY278" s="22"/>
      <c r="AZ278" s="22"/>
      <c r="BA278" s="22"/>
      <c r="BB278" s="22"/>
      <c r="BC278" s="22"/>
      <c r="BD278" s="22"/>
      <c r="BE278" s="22"/>
      <c r="BF278" s="22"/>
      <c r="BG278" s="11" t="s">
        <v>221</v>
      </c>
      <c r="BH278" s="79" t="s">
        <v>221</v>
      </c>
      <c r="BI278" s="1"/>
      <c r="BJ278" s="1"/>
      <c r="BK278" s="1"/>
      <c r="BL278" s="1"/>
      <c r="BM278" s="1"/>
      <c r="BY278" s="26"/>
      <c r="BZ278" s="34" t="str">
        <f t="shared" si="47"/>
        <v/>
      </c>
      <c r="CA278" s="35" t="str">
        <f t="shared" si="48"/>
        <v/>
      </c>
      <c r="CB278" s="35" t="str">
        <f t="shared" si="49"/>
        <v/>
      </c>
      <c r="CC278" s="34" t="str">
        <f t="shared" si="50"/>
        <v/>
      </c>
      <c r="CD278" s="35" t="str">
        <f t="shared" si="51"/>
        <v/>
      </c>
      <c r="CE278" s="34" t="e">
        <f>IF(AND(#REF!="",#REF!="",#REF!="",#REF!=""),"",SUM(#REF!,#REF!,#REF!,#REF!,#REF!))</f>
        <v>#REF!</v>
      </c>
      <c r="CF278" s="35" t="str">
        <f t="shared" si="52"/>
        <v/>
      </c>
      <c r="CG278" s="34" t="str">
        <f t="shared" si="53"/>
        <v/>
      </c>
      <c r="CH278" s="35" t="str">
        <f t="shared" si="54"/>
        <v/>
      </c>
      <c r="CI278" s="34" t="str">
        <f t="shared" si="55"/>
        <v/>
      </c>
      <c r="CJ278" s="35" t="str">
        <f t="shared" si="56"/>
        <v/>
      </c>
      <c r="CK278" s="34" t="e">
        <f>IF(AND(#REF!="",#REF!="",#REF!="",#REF!=""),"",SUM(#REF!,#REF!,#REF!,#REF!,#REF!))</f>
        <v>#REF!</v>
      </c>
      <c r="CL278" s="35" t="str">
        <f t="shared" si="57"/>
        <v/>
      </c>
      <c r="CM278" s="32" t="e">
        <f>IF(AND(#REF!="",#REF!="",#REF!="",#REF!=""),"",SUM(#REF!,#REF!,#REF!,#REF!))</f>
        <v>#REF!</v>
      </c>
      <c r="CN278" s="32" t="str">
        <f t="shared" si="58"/>
        <v/>
      </c>
    </row>
    <row r="279" spans="1:92">
      <c r="A279" s="276">
        <v>273</v>
      </c>
      <c r="B279" s="277"/>
      <c r="C279" s="278"/>
      <c r="D279" s="279"/>
      <c r="E279" s="280"/>
      <c r="F279" s="281"/>
      <c r="G279" s="281"/>
      <c r="H279" s="282"/>
      <c r="I279" s="283"/>
      <c r="J279" s="284"/>
      <c r="K279" s="285"/>
      <c r="L279" s="21"/>
      <c r="M279" s="22"/>
      <c r="N279" s="22"/>
      <c r="O279" s="7"/>
      <c r="P279" s="40"/>
      <c r="Q279" s="43"/>
      <c r="R279" s="7"/>
      <c r="S279" s="23"/>
      <c r="T279" s="24"/>
      <c r="U279" s="24"/>
      <c r="V279" s="7"/>
      <c r="W279" s="46"/>
      <c r="X279" s="43"/>
      <c r="Y279" s="7"/>
      <c r="Z279" s="21"/>
      <c r="AA279" s="22"/>
      <c r="AB279" s="22"/>
      <c r="AC279" s="7"/>
      <c r="AD279" s="40"/>
      <c r="AE279" s="43"/>
      <c r="AF279" s="7"/>
      <c r="AG279" s="21"/>
      <c r="AH279" s="22"/>
      <c r="AI279" s="22"/>
      <c r="AJ279" s="7"/>
      <c r="AK279" s="40"/>
      <c r="AL279" s="43"/>
      <c r="AM279" s="7"/>
      <c r="AN279" s="21"/>
      <c r="AO279" s="22"/>
      <c r="AP279" s="22"/>
      <c r="AQ279" s="22"/>
      <c r="AR279" s="22"/>
      <c r="AS279" s="21"/>
      <c r="AT279" s="22"/>
      <c r="AU279" s="22"/>
      <c r="AV279" s="22"/>
      <c r="AW279" s="22"/>
      <c r="AX279" s="21"/>
      <c r="AY279" s="22"/>
      <c r="AZ279" s="22"/>
      <c r="BA279" s="22"/>
      <c r="BB279" s="22"/>
      <c r="BC279" s="22"/>
      <c r="BD279" s="22"/>
      <c r="BE279" s="22"/>
      <c r="BF279" s="22"/>
      <c r="BG279" s="11" t="s">
        <v>221</v>
      </c>
      <c r="BH279" s="79" t="s">
        <v>221</v>
      </c>
      <c r="BI279" s="1"/>
      <c r="BJ279" s="1"/>
      <c r="BK279" s="1"/>
      <c r="BL279" s="1"/>
      <c r="BM279" s="1"/>
      <c r="BY279" s="26"/>
      <c r="BZ279" s="34" t="str">
        <f t="shared" si="47"/>
        <v/>
      </c>
      <c r="CA279" s="35" t="str">
        <f t="shared" si="48"/>
        <v/>
      </c>
      <c r="CB279" s="35" t="str">
        <f t="shared" si="49"/>
        <v/>
      </c>
      <c r="CC279" s="34" t="str">
        <f t="shared" si="50"/>
        <v/>
      </c>
      <c r="CD279" s="35" t="str">
        <f t="shared" si="51"/>
        <v/>
      </c>
      <c r="CE279" s="34" t="e">
        <f>IF(AND(#REF!="",#REF!="",#REF!="",#REF!=""),"",SUM(#REF!,#REF!,#REF!,#REF!,#REF!))</f>
        <v>#REF!</v>
      </c>
      <c r="CF279" s="35" t="str">
        <f t="shared" si="52"/>
        <v/>
      </c>
      <c r="CG279" s="34" t="str">
        <f t="shared" si="53"/>
        <v/>
      </c>
      <c r="CH279" s="35" t="str">
        <f t="shared" si="54"/>
        <v/>
      </c>
      <c r="CI279" s="34" t="str">
        <f t="shared" si="55"/>
        <v/>
      </c>
      <c r="CJ279" s="35" t="str">
        <f t="shared" si="56"/>
        <v/>
      </c>
      <c r="CK279" s="34" t="e">
        <f>IF(AND(#REF!="",#REF!="",#REF!="",#REF!=""),"",SUM(#REF!,#REF!,#REF!,#REF!,#REF!))</f>
        <v>#REF!</v>
      </c>
      <c r="CL279" s="35" t="str">
        <f t="shared" si="57"/>
        <v/>
      </c>
      <c r="CM279" s="32" t="e">
        <f>IF(AND(#REF!="",#REF!="",#REF!="",#REF!=""),"",SUM(#REF!,#REF!,#REF!,#REF!))</f>
        <v>#REF!</v>
      </c>
      <c r="CN279" s="32" t="str">
        <f t="shared" si="58"/>
        <v/>
      </c>
    </row>
    <row r="280" spans="1:92">
      <c r="A280" s="276">
        <v>274</v>
      </c>
      <c r="B280" s="277"/>
      <c r="C280" s="278"/>
      <c r="D280" s="279"/>
      <c r="E280" s="280"/>
      <c r="F280" s="281"/>
      <c r="G280" s="281"/>
      <c r="H280" s="282"/>
      <c r="I280" s="283"/>
      <c r="J280" s="284"/>
      <c r="K280" s="285"/>
      <c r="L280" s="21"/>
      <c r="M280" s="22"/>
      <c r="N280" s="22"/>
      <c r="O280" s="7"/>
      <c r="P280" s="40"/>
      <c r="Q280" s="43"/>
      <c r="R280" s="7"/>
      <c r="S280" s="23"/>
      <c r="T280" s="24"/>
      <c r="U280" s="24"/>
      <c r="V280" s="7"/>
      <c r="W280" s="46"/>
      <c r="X280" s="43"/>
      <c r="Y280" s="7"/>
      <c r="Z280" s="21"/>
      <c r="AA280" s="22"/>
      <c r="AB280" s="22"/>
      <c r="AC280" s="7"/>
      <c r="AD280" s="40"/>
      <c r="AE280" s="43"/>
      <c r="AF280" s="7"/>
      <c r="AG280" s="21"/>
      <c r="AH280" s="22"/>
      <c r="AI280" s="22"/>
      <c r="AJ280" s="7"/>
      <c r="AK280" s="40"/>
      <c r="AL280" s="43"/>
      <c r="AM280" s="7"/>
      <c r="AN280" s="21"/>
      <c r="AO280" s="22"/>
      <c r="AP280" s="22"/>
      <c r="AQ280" s="22"/>
      <c r="AR280" s="22"/>
      <c r="AS280" s="21"/>
      <c r="AT280" s="22"/>
      <c r="AU280" s="22"/>
      <c r="AV280" s="22"/>
      <c r="AW280" s="22"/>
      <c r="AX280" s="21"/>
      <c r="AY280" s="22"/>
      <c r="AZ280" s="22"/>
      <c r="BA280" s="22"/>
      <c r="BB280" s="22"/>
      <c r="BC280" s="22"/>
      <c r="BD280" s="22"/>
      <c r="BE280" s="22"/>
      <c r="BF280" s="22"/>
      <c r="BG280" s="11" t="s">
        <v>221</v>
      </c>
      <c r="BH280" s="79" t="s">
        <v>221</v>
      </c>
      <c r="BI280" s="1"/>
      <c r="BJ280" s="1"/>
      <c r="BK280" s="1"/>
      <c r="BL280" s="1"/>
      <c r="BM280" s="1"/>
      <c r="BY280" s="26"/>
      <c r="BZ280" s="34" t="str">
        <f t="shared" si="47"/>
        <v/>
      </c>
      <c r="CA280" s="35" t="str">
        <f t="shared" si="48"/>
        <v/>
      </c>
      <c r="CB280" s="35" t="str">
        <f t="shared" si="49"/>
        <v/>
      </c>
      <c r="CC280" s="34" t="str">
        <f t="shared" si="50"/>
        <v/>
      </c>
      <c r="CD280" s="35" t="str">
        <f t="shared" si="51"/>
        <v/>
      </c>
      <c r="CE280" s="34" t="e">
        <f>IF(AND(#REF!="",#REF!="",#REF!="",#REF!=""),"",SUM(#REF!,#REF!,#REF!,#REF!,#REF!))</f>
        <v>#REF!</v>
      </c>
      <c r="CF280" s="35" t="str">
        <f t="shared" si="52"/>
        <v/>
      </c>
      <c r="CG280" s="34" t="str">
        <f t="shared" si="53"/>
        <v/>
      </c>
      <c r="CH280" s="35" t="str">
        <f t="shared" si="54"/>
        <v/>
      </c>
      <c r="CI280" s="34" t="str">
        <f t="shared" si="55"/>
        <v/>
      </c>
      <c r="CJ280" s="35" t="str">
        <f t="shared" si="56"/>
        <v/>
      </c>
      <c r="CK280" s="34" t="e">
        <f>IF(AND(#REF!="",#REF!="",#REF!="",#REF!=""),"",SUM(#REF!,#REF!,#REF!,#REF!,#REF!))</f>
        <v>#REF!</v>
      </c>
      <c r="CL280" s="35" t="str">
        <f t="shared" si="57"/>
        <v/>
      </c>
      <c r="CM280" s="32" t="e">
        <f>IF(AND(#REF!="",#REF!="",#REF!="",#REF!=""),"",SUM(#REF!,#REF!,#REF!,#REF!))</f>
        <v>#REF!</v>
      </c>
      <c r="CN280" s="32" t="str">
        <f t="shared" si="58"/>
        <v/>
      </c>
    </row>
    <row r="281" spans="1:92">
      <c r="A281" s="276">
        <v>275</v>
      </c>
      <c r="B281" s="277"/>
      <c r="C281" s="278"/>
      <c r="D281" s="279"/>
      <c r="E281" s="280"/>
      <c r="F281" s="281"/>
      <c r="G281" s="281"/>
      <c r="H281" s="282"/>
      <c r="I281" s="283"/>
      <c r="J281" s="284"/>
      <c r="K281" s="285"/>
      <c r="L281" s="21"/>
      <c r="M281" s="22"/>
      <c r="N281" s="22"/>
      <c r="O281" s="7"/>
      <c r="P281" s="40"/>
      <c r="Q281" s="43"/>
      <c r="R281" s="7"/>
      <c r="S281" s="23"/>
      <c r="T281" s="24"/>
      <c r="U281" s="24"/>
      <c r="V281" s="7"/>
      <c r="W281" s="46"/>
      <c r="X281" s="43"/>
      <c r="Y281" s="7"/>
      <c r="Z281" s="21"/>
      <c r="AA281" s="22"/>
      <c r="AB281" s="22"/>
      <c r="AC281" s="7"/>
      <c r="AD281" s="40"/>
      <c r="AE281" s="43"/>
      <c r="AF281" s="7"/>
      <c r="AG281" s="21"/>
      <c r="AH281" s="22"/>
      <c r="AI281" s="22"/>
      <c r="AJ281" s="7"/>
      <c r="AK281" s="40"/>
      <c r="AL281" s="43"/>
      <c r="AM281" s="7"/>
      <c r="AN281" s="21"/>
      <c r="AO281" s="22"/>
      <c r="AP281" s="22"/>
      <c r="AQ281" s="22"/>
      <c r="AR281" s="22"/>
      <c r="AS281" s="21"/>
      <c r="AT281" s="22"/>
      <c r="AU281" s="22"/>
      <c r="AV281" s="22"/>
      <c r="AW281" s="22"/>
      <c r="AX281" s="21"/>
      <c r="AY281" s="22"/>
      <c r="AZ281" s="22"/>
      <c r="BA281" s="22"/>
      <c r="BB281" s="22"/>
      <c r="BC281" s="22"/>
      <c r="BD281" s="22"/>
      <c r="BE281" s="22"/>
      <c r="BF281" s="22"/>
      <c r="BG281" s="11" t="s">
        <v>221</v>
      </c>
      <c r="BH281" s="79" t="s">
        <v>221</v>
      </c>
      <c r="BI281" s="1"/>
      <c r="BJ281" s="1"/>
      <c r="BK281" s="1"/>
      <c r="BL281" s="1"/>
      <c r="BM281" s="1"/>
      <c r="BY281" s="26"/>
      <c r="BZ281" s="34" t="str">
        <f t="shared" si="47"/>
        <v/>
      </c>
      <c r="CA281" s="35" t="str">
        <f t="shared" si="48"/>
        <v/>
      </c>
      <c r="CB281" s="35" t="str">
        <f t="shared" si="49"/>
        <v/>
      </c>
      <c r="CC281" s="34" t="str">
        <f t="shared" si="50"/>
        <v/>
      </c>
      <c r="CD281" s="35" t="str">
        <f t="shared" si="51"/>
        <v/>
      </c>
      <c r="CE281" s="34" t="e">
        <f>IF(AND(#REF!="",#REF!="",#REF!="",#REF!=""),"",SUM(#REF!,#REF!,#REF!,#REF!,#REF!))</f>
        <v>#REF!</v>
      </c>
      <c r="CF281" s="35" t="str">
        <f t="shared" si="52"/>
        <v/>
      </c>
      <c r="CG281" s="34" t="str">
        <f t="shared" si="53"/>
        <v/>
      </c>
      <c r="CH281" s="35" t="str">
        <f t="shared" si="54"/>
        <v/>
      </c>
      <c r="CI281" s="34" t="str">
        <f t="shared" si="55"/>
        <v/>
      </c>
      <c r="CJ281" s="35" t="str">
        <f t="shared" si="56"/>
        <v/>
      </c>
      <c r="CK281" s="34" t="e">
        <f>IF(AND(#REF!="",#REF!="",#REF!="",#REF!=""),"",SUM(#REF!,#REF!,#REF!,#REF!,#REF!))</f>
        <v>#REF!</v>
      </c>
      <c r="CL281" s="35" t="str">
        <f t="shared" si="57"/>
        <v/>
      </c>
      <c r="CM281" s="32" t="e">
        <f>IF(AND(#REF!="",#REF!="",#REF!="",#REF!=""),"",SUM(#REF!,#REF!,#REF!,#REF!))</f>
        <v>#REF!</v>
      </c>
      <c r="CN281" s="32" t="str">
        <f t="shared" si="58"/>
        <v/>
      </c>
    </row>
    <row r="282" spans="1:92">
      <c r="A282" s="276">
        <v>276</v>
      </c>
      <c r="B282" s="277"/>
      <c r="C282" s="278"/>
      <c r="D282" s="279"/>
      <c r="E282" s="280"/>
      <c r="F282" s="281"/>
      <c r="G282" s="281"/>
      <c r="H282" s="282"/>
      <c r="I282" s="283"/>
      <c r="J282" s="284"/>
      <c r="K282" s="285"/>
      <c r="L282" s="21"/>
      <c r="M282" s="22"/>
      <c r="N282" s="22"/>
      <c r="O282" s="7"/>
      <c r="P282" s="40"/>
      <c r="Q282" s="43"/>
      <c r="R282" s="7"/>
      <c r="S282" s="23"/>
      <c r="T282" s="24"/>
      <c r="U282" s="24"/>
      <c r="V282" s="7"/>
      <c r="W282" s="46"/>
      <c r="X282" s="43"/>
      <c r="Y282" s="7"/>
      <c r="Z282" s="21"/>
      <c r="AA282" s="22"/>
      <c r="AB282" s="22"/>
      <c r="AC282" s="7"/>
      <c r="AD282" s="40"/>
      <c r="AE282" s="43"/>
      <c r="AF282" s="7"/>
      <c r="AG282" s="21"/>
      <c r="AH282" s="22"/>
      <c r="AI282" s="22"/>
      <c r="AJ282" s="7"/>
      <c r="AK282" s="40"/>
      <c r="AL282" s="43"/>
      <c r="AM282" s="7"/>
      <c r="AN282" s="21"/>
      <c r="AO282" s="22"/>
      <c r="AP282" s="22"/>
      <c r="AQ282" s="22"/>
      <c r="AR282" s="22"/>
      <c r="AS282" s="21"/>
      <c r="AT282" s="22"/>
      <c r="AU282" s="22"/>
      <c r="AV282" s="22"/>
      <c r="AW282" s="22"/>
      <c r="AX282" s="21"/>
      <c r="AY282" s="22"/>
      <c r="AZ282" s="22"/>
      <c r="BA282" s="22"/>
      <c r="BB282" s="22"/>
      <c r="BC282" s="22"/>
      <c r="BD282" s="22"/>
      <c r="BE282" s="22"/>
      <c r="BF282" s="22"/>
      <c r="BG282" s="11" t="s">
        <v>221</v>
      </c>
      <c r="BH282" s="79" t="s">
        <v>221</v>
      </c>
      <c r="BI282" s="1"/>
      <c r="BJ282" s="1"/>
      <c r="BK282" s="1"/>
      <c r="BL282" s="1"/>
      <c r="BM282" s="1"/>
      <c r="BY282" s="26"/>
      <c r="BZ282" s="34" t="str">
        <f t="shared" si="47"/>
        <v/>
      </c>
      <c r="CA282" s="35" t="str">
        <f t="shared" si="48"/>
        <v/>
      </c>
      <c r="CB282" s="35" t="str">
        <f t="shared" si="49"/>
        <v/>
      </c>
      <c r="CC282" s="34" t="str">
        <f t="shared" si="50"/>
        <v/>
      </c>
      <c r="CD282" s="35" t="str">
        <f t="shared" si="51"/>
        <v/>
      </c>
      <c r="CE282" s="34" t="e">
        <f>IF(AND(#REF!="",#REF!="",#REF!="",#REF!=""),"",SUM(#REF!,#REF!,#REF!,#REF!,#REF!))</f>
        <v>#REF!</v>
      </c>
      <c r="CF282" s="35" t="str">
        <f t="shared" si="52"/>
        <v/>
      </c>
      <c r="CG282" s="34" t="str">
        <f t="shared" si="53"/>
        <v/>
      </c>
      <c r="CH282" s="35" t="str">
        <f t="shared" si="54"/>
        <v/>
      </c>
      <c r="CI282" s="34" t="str">
        <f t="shared" si="55"/>
        <v/>
      </c>
      <c r="CJ282" s="35" t="str">
        <f t="shared" si="56"/>
        <v/>
      </c>
      <c r="CK282" s="34" t="e">
        <f>IF(AND(#REF!="",#REF!="",#REF!="",#REF!=""),"",SUM(#REF!,#REF!,#REF!,#REF!,#REF!))</f>
        <v>#REF!</v>
      </c>
      <c r="CL282" s="35" t="str">
        <f t="shared" si="57"/>
        <v/>
      </c>
      <c r="CM282" s="32" t="e">
        <f>IF(AND(#REF!="",#REF!="",#REF!="",#REF!=""),"",SUM(#REF!,#REF!,#REF!,#REF!))</f>
        <v>#REF!</v>
      </c>
      <c r="CN282" s="32" t="str">
        <f t="shared" si="58"/>
        <v/>
      </c>
    </row>
    <row r="283" spans="1:92">
      <c r="A283" s="276">
        <v>277</v>
      </c>
      <c r="B283" s="277"/>
      <c r="C283" s="278"/>
      <c r="D283" s="279"/>
      <c r="E283" s="280"/>
      <c r="F283" s="281"/>
      <c r="G283" s="281"/>
      <c r="H283" s="282"/>
      <c r="I283" s="283"/>
      <c r="J283" s="284"/>
      <c r="K283" s="285"/>
      <c r="L283" s="21"/>
      <c r="M283" s="22"/>
      <c r="N283" s="22"/>
      <c r="O283" s="7"/>
      <c r="P283" s="40"/>
      <c r="Q283" s="43"/>
      <c r="R283" s="7"/>
      <c r="S283" s="23"/>
      <c r="T283" s="24"/>
      <c r="U283" s="24"/>
      <c r="V283" s="7"/>
      <c r="W283" s="46"/>
      <c r="X283" s="43"/>
      <c r="Y283" s="7"/>
      <c r="Z283" s="21"/>
      <c r="AA283" s="22"/>
      <c r="AB283" s="22"/>
      <c r="AC283" s="7"/>
      <c r="AD283" s="40"/>
      <c r="AE283" s="43"/>
      <c r="AF283" s="7"/>
      <c r="AG283" s="21"/>
      <c r="AH283" s="22"/>
      <c r="AI283" s="22"/>
      <c r="AJ283" s="7"/>
      <c r="AK283" s="40"/>
      <c r="AL283" s="43"/>
      <c r="AM283" s="7"/>
      <c r="AN283" s="21"/>
      <c r="AO283" s="22"/>
      <c r="AP283" s="22"/>
      <c r="AQ283" s="22"/>
      <c r="AR283" s="22"/>
      <c r="AS283" s="21"/>
      <c r="AT283" s="22"/>
      <c r="AU283" s="22"/>
      <c r="AV283" s="22"/>
      <c r="AW283" s="22"/>
      <c r="AX283" s="21"/>
      <c r="AY283" s="22"/>
      <c r="AZ283" s="22"/>
      <c r="BA283" s="22"/>
      <c r="BB283" s="22"/>
      <c r="BC283" s="22"/>
      <c r="BD283" s="22"/>
      <c r="BE283" s="22"/>
      <c r="BF283" s="22"/>
      <c r="BG283" s="11" t="s">
        <v>221</v>
      </c>
      <c r="BH283" s="79" t="s">
        <v>221</v>
      </c>
      <c r="BI283" s="1"/>
      <c r="BJ283" s="1"/>
      <c r="BK283" s="1"/>
      <c r="BL283" s="1"/>
      <c r="BM283" s="1"/>
      <c r="BY283" s="26"/>
      <c r="BZ283" s="34" t="str">
        <f t="shared" si="47"/>
        <v/>
      </c>
      <c r="CA283" s="35" t="str">
        <f t="shared" si="48"/>
        <v/>
      </c>
      <c r="CB283" s="35" t="str">
        <f t="shared" si="49"/>
        <v/>
      </c>
      <c r="CC283" s="34" t="str">
        <f t="shared" si="50"/>
        <v/>
      </c>
      <c r="CD283" s="35" t="str">
        <f t="shared" si="51"/>
        <v/>
      </c>
      <c r="CE283" s="34" t="e">
        <f>IF(AND(#REF!="",#REF!="",#REF!="",#REF!=""),"",SUM(#REF!,#REF!,#REF!,#REF!,#REF!))</f>
        <v>#REF!</v>
      </c>
      <c r="CF283" s="35" t="str">
        <f t="shared" si="52"/>
        <v/>
      </c>
      <c r="CG283" s="34" t="str">
        <f t="shared" si="53"/>
        <v/>
      </c>
      <c r="CH283" s="35" t="str">
        <f t="shared" si="54"/>
        <v/>
      </c>
      <c r="CI283" s="34" t="str">
        <f t="shared" si="55"/>
        <v/>
      </c>
      <c r="CJ283" s="35" t="str">
        <f t="shared" si="56"/>
        <v/>
      </c>
      <c r="CK283" s="34" t="e">
        <f>IF(AND(#REF!="",#REF!="",#REF!="",#REF!=""),"",SUM(#REF!,#REF!,#REF!,#REF!,#REF!))</f>
        <v>#REF!</v>
      </c>
      <c r="CL283" s="35" t="str">
        <f t="shared" si="57"/>
        <v/>
      </c>
      <c r="CM283" s="32" t="e">
        <f>IF(AND(#REF!="",#REF!="",#REF!="",#REF!=""),"",SUM(#REF!,#REF!,#REF!,#REF!))</f>
        <v>#REF!</v>
      </c>
      <c r="CN283" s="32" t="str">
        <f t="shared" si="58"/>
        <v/>
      </c>
    </row>
    <row r="284" spans="1:92">
      <c r="A284" s="276">
        <v>278</v>
      </c>
      <c r="B284" s="277"/>
      <c r="C284" s="278"/>
      <c r="D284" s="279"/>
      <c r="E284" s="280"/>
      <c r="F284" s="281"/>
      <c r="G284" s="281"/>
      <c r="H284" s="282"/>
      <c r="I284" s="283"/>
      <c r="J284" s="284"/>
      <c r="K284" s="285"/>
      <c r="L284" s="21"/>
      <c r="M284" s="22"/>
      <c r="N284" s="22"/>
      <c r="O284" s="7"/>
      <c r="P284" s="40"/>
      <c r="Q284" s="43"/>
      <c r="R284" s="7"/>
      <c r="S284" s="23"/>
      <c r="T284" s="24"/>
      <c r="U284" s="24"/>
      <c r="V284" s="7"/>
      <c r="W284" s="46"/>
      <c r="X284" s="43"/>
      <c r="Y284" s="7"/>
      <c r="Z284" s="21"/>
      <c r="AA284" s="22"/>
      <c r="AB284" s="22"/>
      <c r="AC284" s="7"/>
      <c r="AD284" s="40"/>
      <c r="AE284" s="43"/>
      <c r="AF284" s="7"/>
      <c r="AG284" s="21"/>
      <c r="AH284" s="22"/>
      <c r="AI284" s="22"/>
      <c r="AJ284" s="7"/>
      <c r="AK284" s="40"/>
      <c r="AL284" s="43"/>
      <c r="AM284" s="7"/>
      <c r="AN284" s="21"/>
      <c r="AO284" s="22"/>
      <c r="AP284" s="22"/>
      <c r="AQ284" s="22"/>
      <c r="AR284" s="22"/>
      <c r="AS284" s="21"/>
      <c r="AT284" s="22"/>
      <c r="AU284" s="22"/>
      <c r="AV284" s="22"/>
      <c r="AW284" s="22"/>
      <c r="AX284" s="21"/>
      <c r="AY284" s="22"/>
      <c r="AZ284" s="22"/>
      <c r="BA284" s="22"/>
      <c r="BB284" s="22"/>
      <c r="BC284" s="22"/>
      <c r="BD284" s="22"/>
      <c r="BE284" s="22"/>
      <c r="BF284" s="22"/>
      <c r="BG284" s="11" t="s">
        <v>221</v>
      </c>
      <c r="BH284" s="79" t="s">
        <v>221</v>
      </c>
      <c r="BI284" s="1"/>
      <c r="BJ284" s="1"/>
      <c r="BK284" s="1"/>
      <c r="BL284" s="1"/>
      <c r="BM284" s="1"/>
      <c r="BY284" s="26"/>
      <c r="BZ284" s="34" t="str">
        <f t="shared" si="47"/>
        <v/>
      </c>
      <c r="CA284" s="35" t="str">
        <f t="shared" si="48"/>
        <v/>
      </c>
      <c r="CB284" s="35" t="str">
        <f t="shared" si="49"/>
        <v/>
      </c>
      <c r="CC284" s="34" t="str">
        <f t="shared" si="50"/>
        <v/>
      </c>
      <c r="CD284" s="35" t="str">
        <f t="shared" si="51"/>
        <v/>
      </c>
      <c r="CE284" s="34" t="e">
        <f>IF(AND(#REF!="",#REF!="",#REF!="",#REF!=""),"",SUM(#REF!,#REF!,#REF!,#REF!,#REF!))</f>
        <v>#REF!</v>
      </c>
      <c r="CF284" s="35" t="str">
        <f t="shared" si="52"/>
        <v/>
      </c>
      <c r="CG284" s="34" t="str">
        <f t="shared" si="53"/>
        <v/>
      </c>
      <c r="CH284" s="35" t="str">
        <f t="shared" si="54"/>
        <v/>
      </c>
      <c r="CI284" s="34" t="str">
        <f t="shared" si="55"/>
        <v/>
      </c>
      <c r="CJ284" s="35" t="str">
        <f t="shared" si="56"/>
        <v/>
      </c>
      <c r="CK284" s="34" t="e">
        <f>IF(AND(#REF!="",#REF!="",#REF!="",#REF!=""),"",SUM(#REF!,#REF!,#REF!,#REF!,#REF!))</f>
        <v>#REF!</v>
      </c>
      <c r="CL284" s="35" t="str">
        <f t="shared" si="57"/>
        <v/>
      </c>
      <c r="CM284" s="32" t="e">
        <f>IF(AND(#REF!="",#REF!="",#REF!="",#REF!=""),"",SUM(#REF!,#REF!,#REF!,#REF!))</f>
        <v>#REF!</v>
      </c>
      <c r="CN284" s="32" t="str">
        <f t="shared" si="58"/>
        <v/>
      </c>
    </row>
    <row r="285" spans="1:92">
      <c r="A285" s="276">
        <v>279</v>
      </c>
      <c r="B285" s="277"/>
      <c r="C285" s="278"/>
      <c r="D285" s="279"/>
      <c r="E285" s="280"/>
      <c r="F285" s="281"/>
      <c r="G285" s="281"/>
      <c r="H285" s="282"/>
      <c r="I285" s="283"/>
      <c r="J285" s="284"/>
      <c r="K285" s="285"/>
      <c r="L285" s="21"/>
      <c r="M285" s="22"/>
      <c r="N285" s="22"/>
      <c r="O285" s="7"/>
      <c r="P285" s="40"/>
      <c r="Q285" s="43"/>
      <c r="R285" s="7"/>
      <c r="S285" s="23"/>
      <c r="T285" s="24"/>
      <c r="U285" s="24"/>
      <c r="V285" s="7"/>
      <c r="W285" s="46"/>
      <c r="X285" s="43"/>
      <c r="Y285" s="7"/>
      <c r="Z285" s="21"/>
      <c r="AA285" s="22"/>
      <c r="AB285" s="22"/>
      <c r="AC285" s="7"/>
      <c r="AD285" s="40"/>
      <c r="AE285" s="43"/>
      <c r="AF285" s="7"/>
      <c r="AG285" s="21"/>
      <c r="AH285" s="22"/>
      <c r="AI285" s="22"/>
      <c r="AJ285" s="7"/>
      <c r="AK285" s="40"/>
      <c r="AL285" s="43"/>
      <c r="AM285" s="7"/>
      <c r="AN285" s="21"/>
      <c r="AO285" s="22"/>
      <c r="AP285" s="22"/>
      <c r="AQ285" s="22"/>
      <c r="AR285" s="22"/>
      <c r="AS285" s="21"/>
      <c r="AT285" s="22"/>
      <c r="AU285" s="22"/>
      <c r="AV285" s="22"/>
      <c r="AW285" s="22"/>
      <c r="AX285" s="21"/>
      <c r="AY285" s="22"/>
      <c r="AZ285" s="22"/>
      <c r="BA285" s="22"/>
      <c r="BB285" s="22"/>
      <c r="BC285" s="22"/>
      <c r="BD285" s="22"/>
      <c r="BE285" s="22"/>
      <c r="BF285" s="22"/>
      <c r="BG285" s="11" t="s">
        <v>221</v>
      </c>
      <c r="BH285" s="79" t="s">
        <v>221</v>
      </c>
      <c r="BI285" s="1"/>
      <c r="BJ285" s="1"/>
      <c r="BK285" s="1"/>
      <c r="BL285" s="1"/>
      <c r="BM285" s="1"/>
      <c r="BY285" s="26"/>
      <c r="BZ285" s="34" t="str">
        <f t="shared" si="47"/>
        <v/>
      </c>
      <c r="CA285" s="35" t="str">
        <f t="shared" si="48"/>
        <v/>
      </c>
      <c r="CB285" s="35" t="str">
        <f t="shared" si="49"/>
        <v/>
      </c>
      <c r="CC285" s="34" t="str">
        <f t="shared" si="50"/>
        <v/>
      </c>
      <c r="CD285" s="35" t="str">
        <f t="shared" si="51"/>
        <v/>
      </c>
      <c r="CE285" s="34" t="e">
        <f>IF(AND(#REF!="",#REF!="",#REF!="",#REF!=""),"",SUM(#REF!,#REF!,#REF!,#REF!,#REF!))</f>
        <v>#REF!</v>
      </c>
      <c r="CF285" s="35" t="str">
        <f t="shared" si="52"/>
        <v/>
      </c>
      <c r="CG285" s="34" t="str">
        <f t="shared" si="53"/>
        <v/>
      </c>
      <c r="CH285" s="35" t="str">
        <f t="shared" si="54"/>
        <v/>
      </c>
      <c r="CI285" s="34" t="str">
        <f t="shared" si="55"/>
        <v/>
      </c>
      <c r="CJ285" s="35" t="str">
        <f t="shared" si="56"/>
        <v/>
      </c>
      <c r="CK285" s="34" t="e">
        <f>IF(AND(#REF!="",#REF!="",#REF!="",#REF!=""),"",SUM(#REF!,#REF!,#REF!,#REF!,#REF!))</f>
        <v>#REF!</v>
      </c>
      <c r="CL285" s="35" t="str">
        <f t="shared" si="57"/>
        <v/>
      </c>
      <c r="CM285" s="32" t="e">
        <f>IF(AND(#REF!="",#REF!="",#REF!="",#REF!=""),"",SUM(#REF!,#REF!,#REF!,#REF!))</f>
        <v>#REF!</v>
      </c>
      <c r="CN285" s="32" t="str">
        <f t="shared" si="58"/>
        <v/>
      </c>
    </row>
    <row r="286" spans="1:92">
      <c r="A286" s="276">
        <v>280</v>
      </c>
      <c r="B286" s="277"/>
      <c r="C286" s="278"/>
      <c r="D286" s="279"/>
      <c r="E286" s="280"/>
      <c r="F286" s="281"/>
      <c r="G286" s="281"/>
      <c r="H286" s="282"/>
      <c r="I286" s="283"/>
      <c r="J286" s="284"/>
      <c r="K286" s="285"/>
      <c r="L286" s="21"/>
      <c r="M286" s="22"/>
      <c r="N286" s="22"/>
      <c r="O286" s="7"/>
      <c r="P286" s="40"/>
      <c r="Q286" s="43"/>
      <c r="R286" s="7"/>
      <c r="S286" s="23"/>
      <c r="T286" s="24"/>
      <c r="U286" s="24"/>
      <c r="V286" s="7"/>
      <c r="W286" s="46"/>
      <c r="X286" s="43"/>
      <c r="Y286" s="7"/>
      <c r="Z286" s="21"/>
      <c r="AA286" s="22"/>
      <c r="AB286" s="22"/>
      <c r="AC286" s="7"/>
      <c r="AD286" s="40"/>
      <c r="AE286" s="43"/>
      <c r="AF286" s="7"/>
      <c r="AG286" s="21"/>
      <c r="AH286" s="22"/>
      <c r="AI286" s="22"/>
      <c r="AJ286" s="7"/>
      <c r="AK286" s="40"/>
      <c r="AL286" s="43"/>
      <c r="AM286" s="7"/>
      <c r="AN286" s="21"/>
      <c r="AO286" s="22"/>
      <c r="AP286" s="22"/>
      <c r="AQ286" s="22"/>
      <c r="AR286" s="22"/>
      <c r="AS286" s="21"/>
      <c r="AT286" s="22"/>
      <c r="AU286" s="22"/>
      <c r="AV286" s="22"/>
      <c r="AW286" s="22"/>
      <c r="AX286" s="21"/>
      <c r="AY286" s="22"/>
      <c r="AZ286" s="22"/>
      <c r="BA286" s="22"/>
      <c r="BB286" s="22"/>
      <c r="BC286" s="22"/>
      <c r="BD286" s="22"/>
      <c r="BE286" s="22"/>
      <c r="BF286" s="22"/>
      <c r="BG286" s="11" t="s">
        <v>221</v>
      </c>
      <c r="BH286" s="79" t="s">
        <v>221</v>
      </c>
      <c r="BI286" s="1"/>
      <c r="BJ286" s="1"/>
      <c r="BK286" s="1"/>
      <c r="BL286" s="1"/>
      <c r="BM286" s="1"/>
      <c r="BY286" s="26"/>
      <c r="BZ286" s="34" t="str">
        <f t="shared" si="47"/>
        <v/>
      </c>
      <c r="CA286" s="35" t="str">
        <f t="shared" si="48"/>
        <v/>
      </c>
      <c r="CB286" s="35" t="str">
        <f t="shared" si="49"/>
        <v/>
      </c>
      <c r="CC286" s="34" t="str">
        <f t="shared" si="50"/>
        <v/>
      </c>
      <c r="CD286" s="35" t="str">
        <f t="shared" si="51"/>
        <v/>
      </c>
      <c r="CE286" s="34" t="e">
        <f>IF(AND(#REF!="",#REF!="",#REF!="",#REF!=""),"",SUM(#REF!,#REF!,#REF!,#REF!,#REF!))</f>
        <v>#REF!</v>
      </c>
      <c r="CF286" s="35" t="str">
        <f t="shared" si="52"/>
        <v/>
      </c>
      <c r="CG286" s="34" t="str">
        <f t="shared" si="53"/>
        <v/>
      </c>
      <c r="CH286" s="35" t="str">
        <f t="shared" si="54"/>
        <v/>
      </c>
      <c r="CI286" s="34" t="str">
        <f t="shared" si="55"/>
        <v/>
      </c>
      <c r="CJ286" s="35" t="str">
        <f t="shared" si="56"/>
        <v/>
      </c>
      <c r="CK286" s="34" t="e">
        <f>IF(AND(#REF!="",#REF!="",#REF!="",#REF!=""),"",SUM(#REF!,#REF!,#REF!,#REF!,#REF!))</f>
        <v>#REF!</v>
      </c>
      <c r="CL286" s="35" t="str">
        <f t="shared" si="57"/>
        <v/>
      </c>
      <c r="CM286" s="32" t="e">
        <f>IF(AND(#REF!="",#REF!="",#REF!="",#REF!=""),"",SUM(#REF!,#REF!,#REF!,#REF!))</f>
        <v>#REF!</v>
      </c>
      <c r="CN286" s="32" t="str">
        <f t="shared" si="58"/>
        <v/>
      </c>
    </row>
    <row r="287" spans="1:92">
      <c r="A287" s="276">
        <v>281</v>
      </c>
      <c r="B287" s="277"/>
      <c r="C287" s="278"/>
      <c r="D287" s="279"/>
      <c r="E287" s="280"/>
      <c r="F287" s="281"/>
      <c r="G287" s="281"/>
      <c r="H287" s="282"/>
      <c r="I287" s="283"/>
      <c r="J287" s="284"/>
      <c r="K287" s="285"/>
      <c r="L287" s="21"/>
      <c r="M287" s="22"/>
      <c r="N287" s="22"/>
      <c r="O287" s="7"/>
      <c r="P287" s="40"/>
      <c r="Q287" s="43"/>
      <c r="R287" s="7"/>
      <c r="S287" s="23"/>
      <c r="T287" s="24"/>
      <c r="U287" s="24"/>
      <c r="V287" s="7"/>
      <c r="W287" s="46"/>
      <c r="X287" s="43"/>
      <c r="Y287" s="7"/>
      <c r="Z287" s="21"/>
      <c r="AA287" s="22"/>
      <c r="AB287" s="22"/>
      <c r="AC287" s="7"/>
      <c r="AD287" s="40"/>
      <c r="AE287" s="43"/>
      <c r="AF287" s="7"/>
      <c r="AG287" s="21"/>
      <c r="AH287" s="22"/>
      <c r="AI287" s="22"/>
      <c r="AJ287" s="7"/>
      <c r="AK287" s="40"/>
      <c r="AL287" s="43"/>
      <c r="AM287" s="7"/>
      <c r="AN287" s="21"/>
      <c r="AO287" s="22"/>
      <c r="AP287" s="22"/>
      <c r="AQ287" s="22"/>
      <c r="AR287" s="22"/>
      <c r="AS287" s="21"/>
      <c r="AT287" s="22"/>
      <c r="AU287" s="22"/>
      <c r="AV287" s="22"/>
      <c r="AW287" s="22"/>
      <c r="AX287" s="21"/>
      <c r="AY287" s="22"/>
      <c r="AZ287" s="22"/>
      <c r="BA287" s="22"/>
      <c r="BB287" s="22"/>
      <c r="BC287" s="22"/>
      <c r="BD287" s="22"/>
      <c r="BE287" s="22"/>
      <c r="BF287" s="22"/>
      <c r="BG287" s="11" t="s">
        <v>221</v>
      </c>
      <c r="BH287" s="79" t="s">
        <v>221</v>
      </c>
      <c r="BI287" s="1"/>
      <c r="BJ287" s="1"/>
      <c r="BK287" s="1"/>
      <c r="BL287" s="1"/>
      <c r="BM287" s="1"/>
      <c r="BY287" s="26"/>
      <c r="BZ287" s="34" t="str">
        <f t="shared" si="47"/>
        <v/>
      </c>
      <c r="CA287" s="35" t="str">
        <f t="shared" si="48"/>
        <v/>
      </c>
      <c r="CB287" s="35" t="str">
        <f t="shared" si="49"/>
        <v/>
      </c>
      <c r="CC287" s="34" t="str">
        <f t="shared" si="50"/>
        <v/>
      </c>
      <c r="CD287" s="35" t="str">
        <f t="shared" si="51"/>
        <v/>
      </c>
      <c r="CE287" s="34" t="e">
        <f>IF(AND(#REF!="",#REF!="",#REF!="",#REF!=""),"",SUM(#REF!,#REF!,#REF!,#REF!,#REF!))</f>
        <v>#REF!</v>
      </c>
      <c r="CF287" s="35" t="str">
        <f t="shared" si="52"/>
        <v/>
      </c>
      <c r="CG287" s="34" t="str">
        <f t="shared" si="53"/>
        <v/>
      </c>
      <c r="CH287" s="35" t="str">
        <f t="shared" si="54"/>
        <v/>
      </c>
      <c r="CI287" s="34" t="str">
        <f t="shared" si="55"/>
        <v/>
      </c>
      <c r="CJ287" s="35" t="str">
        <f t="shared" si="56"/>
        <v/>
      </c>
      <c r="CK287" s="34" t="e">
        <f>IF(AND(#REF!="",#REF!="",#REF!="",#REF!=""),"",SUM(#REF!,#REF!,#REF!,#REF!,#REF!))</f>
        <v>#REF!</v>
      </c>
      <c r="CL287" s="35" t="str">
        <f t="shared" si="57"/>
        <v/>
      </c>
      <c r="CM287" s="32" t="e">
        <f>IF(AND(#REF!="",#REF!="",#REF!="",#REF!=""),"",SUM(#REF!,#REF!,#REF!,#REF!))</f>
        <v>#REF!</v>
      </c>
      <c r="CN287" s="32" t="str">
        <f t="shared" si="58"/>
        <v/>
      </c>
    </row>
    <row r="288" spans="1:92">
      <c r="A288" s="276">
        <v>282</v>
      </c>
      <c r="B288" s="277"/>
      <c r="C288" s="278"/>
      <c r="D288" s="279"/>
      <c r="E288" s="280"/>
      <c r="F288" s="281"/>
      <c r="G288" s="281"/>
      <c r="H288" s="282"/>
      <c r="I288" s="283"/>
      <c r="J288" s="284"/>
      <c r="K288" s="285"/>
      <c r="L288" s="21"/>
      <c r="M288" s="22"/>
      <c r="N288" s="22"/>
      <c r="O288" s="7"/>
      <c r="P288" s="40"/>
      <c r="Q288" s="43"/>
      <c r="R288" s="7"/>
      <c r="S288" s="23"/>
      <c r="T288" s="24"/>
      <c r="U288" s="24"/>
      <c r="V288" s="7"/>
      <c r="W288" s="46"/>
      <c r="X288" s="43"/>
      <c r="Y288" s="7"/>
      <c r="Z288" s="21"/>
      <c r="AA288" s="22"/>
      <c r="AB288" s="22"/>
      <c r="AC288" s="7"/>
      <c r="AD288" s="40"/>
      <c r="AE288" s="43"/>
      <c r="AF288" s="7"/>
      <c r="AG288" s="21"/>
      <c r="AH288" s="22"/>
      <c r="AI288" s="22"/>
      <c r="AJ288" s="7"/>
      <c r="AK288" s="40"/>
      <c r="AL288" s="43"/>
      <c r="AM288" s="7"/>
      <c r="AN288" s="21"/>
      <c r="AO288" s="22"/>
      <c r="AP288" s="22"/>
      <c r="AQ288" s="22"/>
      <c r="AR288" s="22"/>
      <c r="AS288" s="21"/>
      <c r="AT288" s="22"/>
      <c r="AU288" s="22"/>
      <c r="AV288" s="22"/>
      <c r="AW288" s="22"/>
      <c r="AX288" s="21"/>
      <c r="AY288" s="22"/>
      <c r="AZ288" s="22"/>
      <c r="BA288" s="22"/>
      <c r="BB288" s="22"/>
      <c r="BC288" s="22"/>
      <c r="BD288" s="22"/>
      <c r="BE288" s="22"/>
      <c r="BF288" s="22"/>
      <c r="BG288" s="11" t="s">
        <v>221</v>
      </c>
      <c r="BH288" s="79" t="s">
        <v>221</v>
      </c>
      <c r="BI288" s="1"/>
      <c r="BJ288" s="1"/>
      <c r="BK288" s="1"/>
      <c r="BL288" s="1"/>
      <c r="BM288" s="1"/>
      <c r="BY288" s="26"/>
      <c r="BZ288" s="34" t="str">
        <f t="shared" si="47"/>
        <v/>
      </c>
      <c r="CA288" s="35" t="str">
        <f t="shared" si="48"/>
        <v/>
      </c>
      <c r="CB288" s="35" t="str">
        <f t="shared" si="49"/>
        <v/>
      </c>
      <c r="CC288" s="34" t="str">
        <f t="shared" si="50"/>
        <v/>
      </c>
      <c r="CD288" s="35" t="str">
        <f t="shared" si="51"/>
        <v/>
      </c>
      <c r="CE288" s="34" t="e">
        <f>IF(AND(#REF!="",#REF!="",#REF!="",#REF!=""),"",SUM(#REF!,#REF!,#REF!,#REF!,#REF!))</f>
        <v>#REF!</v>
      </c>
      <c r="CF288" s="35" t="str">
        <f t="shared" si="52"/>
        <v/>
      </c>
      <c r="CG288" s="34" t="str">
        <f t="shared" si="53"/>
        <v/>
      </c>
      <c r="CH288" s="35" t="str">
        <f t="shared" si="54"/>
        <v/>
      </c>
      <c r="CI288" s="34" t="str">
        <f t="shared" si="55"/>
        <v/>
      </c>
      <c r="CJ288" s="35" t="str">
        <f t="shared" si="56"/>
        <v/>
      </c>
      <c r="CK288" s="34" t="e">
        <f>IF(AND(#REF!="",#REF!="",#REF!="",#REF!=""),"",SUM(#REF!,#REF!,#REF!,#REF!,#REF!))</f>
        <v>#REF!</v>
      </c>
      <c r="CL288" s="35" t="str">
        <f t="shared" si="57"/>
        <v/>
      </c>
      <c r="CM288" s="32" t="e">
        <f>IF(AND(#REF!="",#REF!="",#REF!="",#REF!=""),"",SUM(#REF!,#REF!,#REF!,#REF!))</f>
        <v>#REF!</v>
      </c>
      <c r="CN288" s="32" t="str">
        <f t="shared" si="58"/>
        <v/>
      </c>
    </row>
    <row r="289" spans="1:92">
      <c r="A289" s="276">
        <v>283</v>
      </c>
      <c r="B289" s="277"/>
      <c r="C289" s="278"/>
      <c r="D289" s="279"/>
      <c r="E289" s="280"/>
      <c r="F289" s="281"/>
      <c r="G289" s="281"/>
      <c r="H289" s="282"/>
      <c r="I289" s="283"/>
      <c r="J289" s="284"/>
      <c r="K289" s="285"/>
      <c r="L289" s="21"/>
      <c r="M289" s="22"/>
      <c r="N289" s="22"/>
      <c r="O289" s="7"/>
      <c r="P289" s="40"/>
      <c r="Q289" s="43"/>
      <c r="R289" s="7"/>
      <c r="S289" s="23"/>
      <c r="T289" s="24"/>
      <c r="U289" s="24"/>
      <c r="V289" s="7"/>
      <c r="W289" s="46"/>
      <c r="X289" s="43"/>
      <c r="Y289" s="7"/>
      <c r="Z289" s="21"/>
      <c r="AA289" s="22"/>
      <c r="AB289" s="22"/>
      <c r="AC289" s="7"/>
      <c r="AD289" s="40"/>
      <c r="AE289" s="43"/>
      <c r="AF289" s="7"/>
      <c r="AG289" s="21"/>
      <c r="AH289" s="22"/>
      <c r="AI289" s="22"/>
      <c r="AJ289" s="7"/>
      <c r="AK289" s="40"/>
      <c r="AL289" s="43"/>
      <c r="AM289" s="7"/>
      <c r="AN289" s="21"/>
      <c r="AO289" s="22"/>
      <c r="AP289" s="22"/>
      <c r="AQ289" s="22"/>
      <c r="AR289" s="22"/>
      <c r="AS289" s="21"/>
      <c r="AT289" s="22"/>
      <c r="AU289" s="22"/>
      <c r="AV289" s="22"/>
      <c r="AW289" s="22"/>
      <c r="AX289" s="21"/>
      <c r="AY289" s="22"/>
      <c r="AZ289" s="22"/>
      <c r="BA289" s="22"/>
      <c r="BB289" s="22"/>
      <c r="BC289" s="22"/>
      <c r="BD289" s="22"/>
      <c r="BE289" s="22"/>
      <c r="BF289" s="22"/>
      <c r="BG289" s="11" t="s">
        <v>221</v>
      </c>
      <c r="BH289" s="79" t="s">
        <v>221</v>
      </c>
      <c r="BI289" s="1"/>
      <c r="BJ289" s="1"/>
      <c r="BK289" s="1"/>
      <c r="BL289" s="1"/>
      <c r="BM289" s="1"/>
      <c r="BY289" s="26"/>
      <c r="BZ289" s="34" t="str">
        <f t="shared" si="47"/>
        <v/>
      </c>
      <c r="CA289" s="35" t="str">
        <f t="shared" si="48"/>
        <v/>
      </c>
      <c r="CB289" s="35" t="str">
        <f t="shared" si="49"/>
        <v/>
      </c>
      <c r="CC289" s="34" t="str">
        <f t="shared" si="50"/>
        <v/>
      </c>
      <c r="CD289" s="35" t="str">
        <f t="shared" si="51"/>
        <v/>
      </c>
      <c r="CE289" s="34" t="e">
        <f>IF(AND(#REF!="",#REF!="",#REF!="",#REF!=""),"",SUM(#REF!,#REF!,#REF!,#REF!,#REF!))</f>
        <v>#REF!</v>
      </c>
      <c r="CF289" s="35" t="str">
        <f t="shared" si="52"/>
        <v/>
      </c>
      <c r="CG289" s="34" t="str">
        <f t="shared" si="53"/>
        <v/>
      </c>
      <c r="CH289" s="35" t="str">
        <f t="shared" si="54"/>
        <v/>
      </c>
      <c r="CI289" s="34" t="str">
        <f t="shared" si="55"/>
        <v/>
      </c>
      <c r="CJ289" s="35" t="str">
        <f t="shared" si="56"/>
        <v/>
      </c>
      <c r="CK289" s="34" t="e">
        <f>IF(AND(#REF!="",#REF!="",#REF!="",#REF!=""),"",SUM(#REF!,#REF!,#REF!,#REF!,#REF!))</f>
        <v>#REF!</v>
      </c>
      <c r="CL289" s="35" t="str">
        <f t="shared" si="57"/>
        <v/>
      </c>
      <c r="CM289" s="32" t="e">
        <f>IF(AND(#REF!="",#REF!="",#REF!="",#REF!=""),"",SUM(#REF!,#REF!,#REF!,#REF!))</f>
        <v>#REF!</v>
      </c>
      <c r="CN289" s="32" t="str">
        <f t="shared" si="58"/>
        <v/>
      </c>
    </row>
    <row r="290" spans="1:92">
      <c r="A290" s="276">
        <v>284</v>
      </c>
      <c r="B290" s="277"/>
      <c r="C290" s="278"/>
      <c r="D290" s="279"/>
      <c r="E290" s="280"/>
      <c r="F290" s="281"/>
      <c r="G290" s="281"/>
      <c r="H290" s="282"/>
      <c r="I290" s="283"/>
      <c r="J290" s="284"/>
      <c r="K290" s="285"/>
      <c r="L290" s="21"/>
      <c r="M290" s="22"/>
      <c r="N290" s="22"/>
      <c r="O290" s="7"/>
      <c r="P290" s="40"/>
      <c r="Q290" s="43"/>
      <c r="R290" s="7"/>
      <c r="S290" s="23"/>
      <c r="T290" s="24"/>
      <c r="U290" s="24"/>
      <c r="V290" s="7"/>
      <c r="W290" s="46"/>
      <c r="X290" s="43"/>
      <c r="Y290" s="7"/>
      <c r="Z290" s="21"/>
      <c r="AA290" s="22"/>
      <c r="AB290" s="22"/>
      <c r="AC290" s="7"/>
      <c r="AD290" s="40"/>
      <c r="AE290" s="43"/>
      <c r="AF290" s="7"/>
      <c r="AG290" s="21"/>
      <c r="AH290" s="22"/>
      <c r="AI290" s="22"/>
      <c r="AJ290" s="7"/>
      <c r="AK290" s="40"/>
      <c r="AL290" s="43"/>
      <c r="AM290" s="7"/>
      <c r="AN290" s="21"/>
      <c r="AO290" s="22"/>
      <c r="AP290" s="22"/>
      <c r="AQ290" s="22"/>
      <c r="AR290" s="22"/>
      <c r="AS290" s="21"/>
      <c r="AT290" s="22"/>
      <c r="AU290" s="22"/>
      <c r="AV290" s="22"/>
      <c r="AW290" s="22"/>
      <c r="AX290" s="21"/>
      <c r="AY290" s="22"/>
      <c r="AZ290" s="22"/>
      <c r="BA290" s="22"/>
      <c r="BB290" s="22"/>
      <c r="BC290" s="22"/>
      <c r="BD290" s="22"/>
      <c r="BE290" s="22"/>
      <c r="BF290" s="22"/>
      <c r="BG290" s="11" t="s">
        <v>221</v>
      </c>
      <c r="BH290" s="79" t="s">
        <v>221</v>
      </c>
      <c r="BI290" s="1"/>
      <c r="BJ290" s="1"/>
      <c r="BK290" s="1"/>
      <c r="BL290" s="1"/>
      <c r="BM290" s="1"/>
      <c r="BY290" s="26"/>
      <c r="BZ290" s="34" t="str">
        <f t="shared" si="47"/>
        <v/>
      </c>
      <c r="CA290" s="35" t="str">
        <f t="shared" si="48"/>
        <v/>
      </c>
      <c r="CB290" s="35" t="str">
        <f t="shared" si="49"/>
        <v/>
      </c>
      <c r="CC290" s="34" t="str">
        <f t="shared" si="50"/>
        <v/>
      </c>
      <c r="CD290" s="35" t="str">
        <f t="shared" si="51"/>
        <v/>
      </c>
      <c r="CE290" s="34" t="e">
        <f>IF(AND(#REF!="",#REF!="",#REF!="",#REF!=""),"",SUM(#REF!,#REF!,#REF!,#REF!,#REF!))</f>
        <v>#REF!</v>
      </c>
      <c r="CF290" s="35" t="str">
        <f t="shared" si="52"/>
        <v/>
      </c>
      <c r="CG290" s="34" t="str">
        <f t="shared" si="53"/>
        <v/>
      </c>
      <c r="CH290" s="35" t="str">
        <f t="shared" si="54"/>
        <v/>
      </c>
      <c r="CI290" s="34" t="str">
        <f t="shared" si="55"/>
        <v/>
      </c>
      <c r="CJ290" s="35" t="str">
        <f t="shared" si="56"/>
        <v/>
      </c>
      <c r="CK290" s="34" t="e">
        <f>IF(AND(#REF!="",#REF!="",#REF!="",#REF!=""),"",SUM(#REF!,#REF!,#REF!,#REF!,#REF!))</f>
        <v>#REF!</v>
      </c>
      <c r="CL290" s="35" t="str">
        <f t="shared" si="57"/>
        <v/>
      </c>
      <c r="CM290" s="32" t="e">
        <f>IF(AND(#REF!="",#REF!="",#REF!="",#REF!=""),"",SUM(#REF!,#REF!,#REF!,#REF!))</f>
        <v>#REF!</v>
      </c>
      <c r="CN290" s="32" t="str">
        <f t="shared" si="58"/>
        <v/>
      </c>
    </row>
    <row r="291" spans="1:92">
      <c r="A291" s="276">
        <v>285</v>
      </c>
      <c r="B291" s="277"/>
      <c r="C291" s="278"/>
      <c r="D291" s="279"/>
      <c r="E291" s="280"/>
      <c r="F291" s="281"/>
      <c r="G291" s="281"/>
      <c r="H291" s="282"/>
      <c r="I291" s="283"/>
      <c r="J291" s="284"/>
      <c r="K291" s="285"/>
      <c r="L291" s="21"/>
      <c r="M291" s="22"/>
      <c r="N291" s="22"/>
      <c r="O291" s="7"/>
      <c r="P291" s="40"/>
      <c r="Q291" s="43"/>
      <c r="R291" s="7"/>
      <c r="S291" s="23"/>
      <c r="T291" s="24"/>
      <c r="U291" s="24"/>
      <c r="V291" s="7"/>
      <c r="W291" s="46"/>
      <c r="X291" s="43"/>
      <c r="Y291" s="7"/>
      <c r="Z291" s="21"/>
      <c r="AA291" s="22"/>
      <c r="AB291" s="22"/>
      <c r="AC291" s="7"/>
      <c r="AD291" s="40"/>
      <c r="AE291" s="43"/>
      <c r="AF291" s="7"/>
      <c r="AG291" s="21"/>
      <c r="AH291" s="22"/>
      <c r="AI291" s="22"/>
      <c r="AJ291" s="7"/>
      <c r="AK291" s="40"/>
      <c r="AL291" s="43"/>
      <c r="AM291" s="7"/>
      <c r="AN291" s="21"/>
      <c r="AO291" s="22"/>
      <c r="AP291" s="22"/>
      <c r="AQ291" s="22"/>
      <c r="AR291" s="22"/>
      <c r="AS291" s="21"/>
      <c r="AT291" s="22"/>
      <c r="AU291" s="22"/>
      <c r="AV291" s="22"/>
      <c r="AW291" s="22"/>
      <c r="AX291" s="21"/>
      <c r="AY291" s="22"/>
      <c r="AZ291" s="22"/>
      <c r="BA291" s="22"/>
      <c r="BB291" s="22"/>
      <c r="BC291" s="22"/>
      <c r="BD291" s="22"/>
      <c r="BE291" s="22"/>
      <c r="BF291" s="22"/>
      <c r="BG291" s="11" t="s">
        <v>221</v>
      </c>
      <c r="BH291" s="79" t="s">
        <v>221</v>
      </c>
      <c r="BI291" s="1"/>
      <c r="BJ291" s="1"/>
      <c r="BK291" s="1"/>
      <c r="BL291" s="1"/>
      <c r="BM291" s="1"/>
      <c r="BY291" s="26"/>
      <c r="BZ291" s="34" t="str">
        <f t="shared" si="47"/>
        <v/>
      </c>
      <c r="CA291" s="35" t="str">
        <f t="shared" si="48"/>
        <v/>
      </c>
      <c r="CB291" s="35" t="str">
        <f t="shared" si="49"/>
        <v/>
      </c>
      <c r="CC291" s="34" t="str">
        <f t="shared" si="50"/>
        <v/>
      </c>
      <c r="CD291" s="35" t="str">
        <f t="shared" si="51"/>
        <v/>
      </c>
      <c r="CE291" s="34" t="e">
        <f>IF(AND(#REF!="",#REF!="",#REF!="",#REF!=""),"",SUM(#REF!,#REF!,#REF!,#REF!,#REF!))</f>
        <v>#REF!</v>
      </c>
      <c r="CF291" s="35" t="str">
        <f t="shared" si="52"/>
        <v/>
      </c>
      <c r="CG291" s="34" t="str">
        <f t="shared" si="53"/>
        <v/>
      </c>
      <c r="CH291" s="35" t="str">
        <f t="shared" si="54"/>
        <v/>
      </c>
      <c r="CI291" s="34" t="str">
        <f t="shared" si="55"/>
        <v/>
      </c>
      <c r="CJ291" s="35" t="str">
        <f t="shared" si="56"/>
        <v/>
      </c>
      <c r="CK291" s="34" t="e">
        <f>IF(AND(#REF!="",#REF!="",#REF!="",#REF!=""),"",SUM(#REF!,#REF!,#REF!,#REF!,#REF!))</f>
        <v>#REF!</v>
      </c>
      <c r="CL291" s="35" t="str">
        <f t="shared" si="57"/>
        <v/>
      </c>
      <c r="CM291" s="32" t="e">
        <f>IF(AND(#REF!="",#REF!="",#REF!="",#REF!=""),"",SUM(#REF!,#REF!,#REF!,#REF!))</f>
        <v>#REF!</v>
      </c>
      <c r="CN291" s="32" t="str">
        <f t="shared" si="58"/>
        <v/>
      </c>
    </row>
    <row r="292" spans="1:92">
      <c r="A292" s="276">
        <v>286</v>
      </c>
      <c r="B292" s="277"/>
      <c r="C292" s="278"/>
      <c r="D292" s="279"/>
      <c r="E292" s="280"/>
      <c r="F292" s="281"/>
      <c r="G292" s="281"/>
      <c r="H292" s="282"/>
      <c r="I292" s="283"/>
      <c r="J292" s="284"/>
      <c r="K292" s="285"/>
      <c r="L292" s="21"/>
      <c r="M292" s="22"/>
      <c r="N292" s="22"/>
      <c r="O292" s="7"/>
      <c r="P292" s="40"/>
      <c r="Q292" s="43"/>
      <c r="R292" s="7"/>
      <c r="S292" s="23"/>
      <c r="T292" s="24"/>
      <c r="U292" s="24"/>
      <c r="V292" s="7"/>
      <c r="W292" s="46"/>
      <c r="X292" s="43"/>
      <c r="Y292" s="7"/>
      <c r="Z292" s="21"/>
      <c r="AA292" s="22"/>
      <c r="AB292" s="22"/>
      <c r="AC292" s="7"/>
      <c r="AD292" s="40"/>
      <c r="AE292" s="43"/>
      <c r="AF292" s="7"/>
      <c r="AG292" s="21"/>
      <c r="AH292" s="22"/>
      <c r="AI292" s="22"/>
      <c r="AJ292" s="7"/>
      <c r="AK292" s="40"/>
      <c r="AL292" s="43"/>
      <c r="AM292" s="7"/>
      <c r="AN292" s="21"/>
      <c r="AO292" s="22"/>
      <c r="AP292" s="22"/>
      <c r="AQ292" s="22"/>
      <c r="AR292" s="22"/>
      <c r="AS292" s="21"/>
      <c r="AT292" s="22"/>
      <c r="AU292" s="22"/>
      <c r="AV292" s="22"/>
      <c r="AW292" s="22"/>
      <c r="AX292" s="21"/>
      <c r="AY292" s="22"/>
      <c r="AZ292" s="22"/>
      <c r="BA292" s="22"/>
      <c r="BB292" s="22"/>
      <c r="BC292" s="22"/>
      <c r="BD292" s="22"/>
      <c r="BE292" s="22"/>
      <c r="BF292" s="22"/>
      <c r="BG292" s="11" t="s">
        <v>221</v>
      </c>
      <c r="BH292" s="79" t="s">
        <v>221</v>
      </c>
      <c r="BI292" s="1"/>
      <c r="BJ292" s="1"/>
      <c r="BK292" s="1"/>
      <c r="BL292" s="1"/>
      <c r="BM292" s="1"/>
      <c r="BY292" s="26"/>
      <c r="BZ292" s="34" t="str">
        <f t="shared" si="47"/>
        <v/>
      </c>
      <c r="CA292" s="35" t="str">
        <f t="shared" si="48"/>
        <v/>
      </c>
      <c r="CB292" s="35" t="str">
        <f t="shared" si="49"/>
        <v/>
      </c>
      <c r="CC292" s="34" t="str">
        <f t="shared" si="50"/>
        <v/>
      </c>
      <c r="CD292" s="35" t="str">
        <f t="shared" si="51"/>
        <v/>
      </c>
      <c r="CE292" s="34" t="e">
        <f>IF(AND(#REF!="",#REF!="",#REF!="",#REF!=""),"",SUM(#REF!,#REF!,#REF!,#REF!,#REF!))</f>
        <v>#REF!</v>
      </c>
      <c r="CF292" s="35" t="str">
        <f t="shared" si="52"/>
        <v/>
      </c>
      <c r="CG292" s="34" t="str">
        <f t="shared" si="53"/>
        <v/>
      </c>
      <c r="CH292" s="35" t="str">
        <f t="shared" si="54"/>
        <v/>
      </c>
      <c r="CI292" s="34" t="str">
        <f t="shared" si="55"/>
        <v/>
      </c>
      <c r="CJ292" s="35" t="str">
        <f t="shared" si="56"/>
        <v/>
      </c>
      <c r="CK292" s="34" t="e">
        <f>IF(AND(#REF!="",#REF!="",#REF!="",#REF!=""),"",SUM(#REF!,#REF!,#REF!,#REF!,#REF!))</f>
        <v>#REF!</v>
      </c>
      <c r="CL292" s="35" t="str">
        <f t="shared" si="57"/>
        <v/>
      </c>
      <c r="CM292" s="32" t="e">
        <f>IF(AND(#REF!="",#REF!="",#REF!="",#REF!=""),"",SUM(#REF!,#REF!,#REF!,#REF!))</f>
        <v>#REF!</v>
      </c>
      <c r="CN292" s="32" t="str">
        <f t="shared" si="58"/>
        <v/>
      </c>
    </row>
    <row r="293" spans="1:92">
      <c r="A293" s="276">
        <v>287</v>
      </c>
      <c r="B293" s="277"/>
      <c r="C293" s="278"/>
      <c r="D293" s="279"/>
      <c r="E293" s="280"/>
      <c r="F293" s="281"/>
      <c r="G293" s="281"/>
      <c r="H293" s="282"/>
      <c r="I293" s="283"/>
      <c r="J293" s="284"/>
      <c r="K293" s="285"/>
      <c r="L293" s="21"/>
      <c r="M293" s="22"/>
      <c r="N293" s="22"/>
      <c r="O293" s="7"/>
      <c r="P293" s="40"/>
      <c r="Q293" s="43"/>
      <c r="R293" s="7"/>
      <c r="S293" s="23"/>
      <c r="T293" s="24"/>
      <c r="U293" s="24"/>
      <c r="V293" s="7"/>
      <c r="W293" s="46"/>
      <c r="X293" s="43"/>
      <c r="Y293" s="7"/>
      <c r="Z293" s="21"/>
      <c r="AA293" s="22"/>
      <c r="AB293" s="22"/>
      <c r="AC293" s="7"/>
      <c r="AD293" s="40"/>
      <c r="AE293" s="43"/>
      <c r="AF293" s="7"/>
      <c r="AG293" s="21"/>
      <c r="AH293" s="22"/>
      <c r="AI293" s="22"/>
      <c r="AJ293" s="7"/>
      <c r="AK293" s="40"/>
      <c r="AL293" s="43"/>
      <c r="AM293" s="7"/>
      <c r="AN293" s="21"/>
      <c r="AO293" s="22"/>
      <c r="AP293" s="22"/>
      <c r="AQ293" s="22"/>
      <c r="AR293" s="22"/>
      <c r="AS293" s="21"/>
      <c r="AT293" s="22"/>
      <c r="AU293" s="22"/>
      <c r="AV293" s="22"/>
      <c r="AW293" s="22"/>
      <c r="AX293" s="21"/>
      <c r="AY293" s="22"/>
      <c r="AZ293" s="22"/>
      <c r="BA293" s="22"/>
      <c r="BB293" s="22"/>
      <c r="BC293" s="22"/>
      <c r="BD293" s="22"/>
      <c r="BE293" s="22"/>
      <c r="BF293" s="22"/>
      <c r="BG293" s="11" t="s">
        <v>221</v>
      </c>
      <c r="BH293" s="79" t="s">
        <v>221</v>
      </c>
      <c r="BI293" s="1"/>
      <c r="BJ293" s="1"/>
      <c r="BK293" s="1"/>
      <c r="BL293" s="1"/>
      <c r="BM293" s="1"/>
      <c r="BY293" s="26"/>
      <c r="BZ293" s="34" t="str">
        <f t="shared" si="47"/>
        <v/>
      </c>
      <c r="CA293" s="35" t="str">
        <f t="shared" si="48"/>
        <v/>
      </c>
      <c r="CB293" s="35" t="str">
        <f t="shared" si="49"/>
        <v/>
      </c>
      <c r="CC293" s="34" t="str">
        <f t="shared" si="50"/>
        <v/>
      </c>
      <c r="CD293" s="35" t="str">
        <f t="shared" si="51"/>
        <v/>
      </c>
      <c r="CE293" s="34" t="e">
        <f>IF(AND(#REF!="",#REF!="",#REF!="",#REF!=""),"",SUM(#REF!,#REF!,#REF!,#REF!,#REF!))</f>
        <v>#REF!</v>
      </c>
      <c r="CF293" s="35" t="str">
        <f t="shared" si="52"/>
        <v/>
      </c>
      <c r="CG293" s="34" t="str">
        <f t="shared" si="53"/>
        <v/>
      </c>
      <c r="CH293" s="35" t="str">
        <f t="shared" si="54"/>
        <v/>
      </c>
      <c r="CI293" s="34" t="str">
        <f t="shared" si="55"/>
        <v/>
      </c>
      <c r="CJ293" s="35" t="str">
        <f t="shared" si="56"/>
        <v/>
      </c>
      <c r="CK293" s="34" t="e">
        <f>IF(AND(#REF!="",#REF!="",#REF!="",#REF!=""),"",SUM(#REF!,#REF!,#REF!,#REF!,#REF!))</f>
        <v>#REF!</v>
      </c>
      <c r="CL293" s="35" t="str">
        <f t="shared" si="57"/>
        <v/>
      </c>
      <c r="CM293" s="32" t="e">
        <f>IF(AND(#REF!="",#REF!="",#REF!="",#REF!=""),"",SUM(#REF!,#REF!,#REF!,#REF!))</f>
        <v>#REF!</v>
      </c>
      <c r="CN293" s="32" t="str">
        <f t="shared" si="58"/>
        <v/>
      </c>
    </row>
    <row r="294" spans="1:92">
      <c r="A294" s="276">
        <v>288</v>
      </c>
      <c r="B294" s="277"/>
      <c r="C294" s="278"/>
      <c r="D294" s="279"/>
      <c r="E294" s="280"/>
      <c r="F294" s="281"/>
      <c r="G294" s="281"/>
      <c r="H294" s="282"/>
      <c r="I294" s="283"/>
      <c r="J294" s="284"/>
      <c r="K294" s="285"/>
      <c r="L294" s="21"/>
      <c r="M294" s="22"/>
      <c r="N294" s="22"/>
      <c r="O294" s="7"/>
      <c r="P294" s="40"/>
      <c r="Q294" s="43"/>
      <c r="R294" s="7"/>
      <c r="S294" s="23"/>
      <c r="T294" s="24"/>
      <c r="U294" s="24"/>
      <c r="V294" s="7"/>
      <c r="W294" s="46"/>
      <c r="X294" s="43"/>
      <c r="Y294" s="7"/>
      <c r="Z294" s="21"/>
      <c r="AA294" s="22"/>
      <c r="AB294" s="22"/>
      <c r="AC294" s="7"/>
      <c r="AD294" s="40"/>
      <c r="AE294" s="43"/>
      <c r="AF294" s="7"/>
      <c r="AG294" s="21"/>
      <c r="AH294" s="22"/>
      <c r="AI294" s="22"/>
      <c r="AJ294" s="7"/>
      <c r="AK294" s="40"/>
      <c r="AL294" s="43"/>
      <c r="AM294" s="7"/>
      <c r="AN294" s="21"/>
      <c r="AO294" s="22"/>
      <c r="AP294" s="22"/>
      <c r="AQ294" s="22"/>
      <c r="AR294" s="22"/>
      <c r="AS294" s="21"/>
      <c r="AT294" s="22"/>
      <c r="AU294" s="22"/>
      <c r="AV294" s="22"/>
      <c r="AW294" s="22"/>
      <c r="AX294" s="21"/>
      <c r="AY294" s="22"/>
      <c r="AZ294" s="22"/>
      <c r="BA294" s="22"/>
      <c r="BB294" s="22"/>
      <c r="BC294" s="22"/>
      <c r="BD294" s="22"/>
      <c r="BE294" s="22"/>
      <c r="BF294" s="22"/>
      <c r="BG294" s="11" t="s">
        <v>221</v>
      </c>
      <c r="BH294" s="79" t="s">
        <v>221</v>
      </c>
      <c r="BI294" s="1"/>
      <c r="BJ294" s="1"/>
      <c r="BK294" s="1"/>
      <c r="BL294" s="1"/>
      <c r="BM294" s="1"/>
      <c r="BY294" s="26"/>
      <c r="BZ294" s="34" t="str">
        <f t="shared" si="47"/>
        <v/>
      </c>
      <c r="CA294" s="35" t="str">
        <f t="shared" si="48"/>
        <v/>
      </c>
      <c r="CB294" s="35" t="str">
        <f t="shared" si="49"/>
        <v/>
      </c>
      <c r="CC294" s="34" t="str">
        <f t="shared" si="50"/>
        <v/>
      </c>
      <c r="CD294" s="35" t="str">
        <f t="shared" si="51"/>
        <v/>
      </c>
      <c r="CE294" s="34" t="e">
        <f>IF(AND(#REF!="",#REF!="",#REF!="",#REF!=""),"",SUM(#REF!,#REF!,#REF!,#REF!,#REF!))</f>
        <v>#REF!</v>
      </c>
      <c r="CF294" s="35" t="str">
        <f t="shared" si="52"/>
        <v/>
      </c>
      <c r="CG294" s="34" t="str">
        <f t="shared" si="53"/>
        <v/>
      </c>
      <c r="CH294" s="35" t="str">
        <f t="shared" si="54"/>
        <v/>
      </c>
      <c r="CI294" s="34" t="str">
        <f t="shared" si="55"/>
        <v/>
      </c>
      <c r="CJ294" s="35" t="str">
        <f t="shared" si="56"/>
        <v/>
      </c>
      <c r="CK294" s="34" t="e">
        <f>IF(AND(#REF!="",#REF!="",#REF!="",#REF!=""),"",SUM(#REF!,#REF!,#REF!,#REF!,#REF!))</f>
        <v>#REF!</v>
      </c>
      <c r="CL294" s="35" t="str">
        <f t="shared" si="57"/>
        <v/>
      </c>
      <c r="CM294" s="32" t="e">
        <f>IF(AND(#REF!="",#REF!="",#REF!="",#REF!=""),"",SUM(#REF!,#REF!,#REF!,#REF!))</f>
        <v>#REF!</v>
      </c>
      <c r="CN294" s="32" t="str">
        <f t="shared" si="58"/>
        <v/>
      </c>
    </row>
    <row r="295" spans="1:92">
      <c r="A295" s="276">
        <v>289</v>
      </c>
      <c r="B295" s="277"/>
      <c r="C295" s="278"/>
      <c r="D295" s="279"/>
      <c r="E295" s="280"/>
      <c r="F295" s="281"/>
      <c r="G295" s="281"/>
      <c r="H295" s="282"/>
      <c r="I295" s="283"/>
      <c r="J295" s="284"/>
      <c r="K295" s="285"/>
      <c r="L295" s="21"/>
      <c r="M295" s="22"/>
      <c r="N295" s="22"/>
      <c r="O295" s="7"/>
      <c r="P295" s="40"/>
      <c r="Q295" s="43"/>
      <c r="R295" s="7"/>
      <c r="S295" s="23"/>
      <c r="T295" s="24"/>
      <c r="U295" s="24"/>
      <c r="V295" s="7"/>
      <c r="W295" s="46"/>
      <c r="X295" s="43"/>
      <c r="Y295" s="7"/>
      <c r="Z295" s="21"/>
      <c r="AA295" s="22"/>
      <c r="AB295" s="22"/>
      <c r="AC295" s="7"/>
      <c r="AD295" s="40"/>
      <c r="AE295" s="43"/>
      <c r="AF295" s="7"/>
      <c r="AG295" s="21"/>
      <c r="AH295" s="22"/>
      <c r="AI295" s="22"/>
      <c r="AJ295" s="7"/>
      <c r="AK295" s="40"/>
      <c r="AL295" s="43"/>
      <c r="AM295" s="7"/>
      <c r="AN295" s="21"/>
      <c r="AO295" s="22"/>
      <c r="AP295" s="22"/>
      <c r="AQ295" s="22"/>
      <c r="AR295" s="22"/>
      <c r="AS295" s="21"/>
      <c r="AT295" s="22"/>
      <c r="AU295" s="22"/>
      <c r="AV295" s="22"/>
      <c r="AW295" s="22"/>
      <c r="AX295" s="21"/>
      <c r="AY295" s="22"/>
      <c r="AZ295" s="22"/>
      <c r="BA295" s="22"/>
      <c r="BB295" s="22"/>
      <c r="BC295" s="22"/>
      <c r="BD295" s="22"/>
      <c r="BE295" s="22"/>
      <c r="BF295" s="22"/>
      <c r="BG295" s="11" t="s">
        <v>221</v>
      </c>
      <c r="BH295" s="79" t="s">
        <v>221</v>
      </c>
      <c r="BI295" s="1"/>
      <c r="BJ295" s="1"/>
      <c r="BK295" s="1"/>
      <c r="BL295" s="1"/>
      <c r="BM295" s="1"/>
      <c r="BY295" s="26"/>
      <c r="BZ295" s="34" t="str">
        <f t="shared" si="47"/>
        <v/>
      </c>
      <c r="CA295" s="35" t="str">
        <f t="shared" si="48"/>
        <v/>
      </c>
      <c r="CB295" s="35" t="str">
        <f t="shared" si="49"/>
        <v/>
      </c>
      <c r="CC295" s="34" t="str">
        <f t="shared" si="50"/>
        <v/>
      </c>
      <c r="CD295" s="35" t="str">
        <f t="shared" si="51"/>
        <v/>
      </c>
      <c r="CE295" s="34" t="e">
        <f>IF(AND(#REF!="",#REF!="",#REF!="",#REF!=""),"",SUM(#REF!,#REF!,#REF!,#REF!,#REF!))</f>
        <v>#REF!</v>
      </c>
      <c r="CF295" s="35" t="str">
        <f t="shared" si="52"/>
        <v/>
      </c>
      <c r="CG295" s="34" t="str">
        <f t="shared" si="53"/>
        <v/>
      </c>
      <c r="CH295" s="35" t="str">
        <f t="shared" si="54"/>
        <v/>
      </c>
      <c r="CI295" s="34" t="str">
        <f t="shared" si="55"/>
        <v/>
      </c>
      <c r="CJ295" s="35" t="str">
        <f t="shared" si="56"/>
        <v/>
      </c>
      <c r="CK295" s="34" t="e">
        <f>IF(AND(#REF!="",#REF!="",#REF!="",#REF!=""),"",SUM(#REF!,#REF!,#REF!,#REF!,#REF!))</f>
        <v>#REF!</v>
      </c>
      <c r="CL295" s="35" t="str">
        <f t="shared" si="57"/>
        <v/>
      </c>
      <c r="CM295" s="32" t="e">
        <f>IF(AND(#REF!="",#REF!="",#REF!="",#REF!=""),"",SUM(#REF!,#REF!,#REF!,#REF!))</f>
        <v>#REF!</v>
      </c>
      <c r="CN295" s="32" t="str">
        <f t="shared" si="58"/>
        <v/>
      </c>
    </row>
    <row r="296" spans="1:92">
      <c r="A296" s="276">
        <v>290</v>
      </c>
      <c r="B296" s="277"/>
      <c r="C296" s="278"/>
      <c r="D296" s="279"/>
      <c r="E296" s="280"/>
      <c r="F296" s="281"/>
      <c r="G296" s="281"/>
      <c r="H296" s="282"/>
      <c r="I296" s="283"/>
      <c r="J296" s="284"/>
      <c r="K296" s="285"/>
      <c r="L296" s="21"/>
      <c r="M296" s="22"/>
      <c r="N296" s="22"/>
      <c r="O296" s="7"/>
      <c r="P296" s="40"/>
      <c r="Q296" s="43"/>
      <c r="R296" s="7"/>
      <c r="S296" s="23"/>
      <c r="T296" s="24"/>
      <c r="U296" s="24"/>
      <c r="V296" s="7"/>
      <c r="W296" s="46"/>
      <c r="X296" s="43"/>
      <c r="Y296" s="7"/>
      <c r="Z296" s="21"/>
      <c r="AA296" s="22"/>
      <c r="AB296" s="22"/>
      <c r="AC296" s="7"/>
      <c r="AD296" s="40"/>
      <c r="AE296" s="43"/>
      <c r="AF296" s="7"/>
      <c r="AG296" s="21"/>
      <c r="AH296" s="22"/>
      <c r="AI296" s="22"/>
      <c r="AJ296" s="7"/>
      <c r="AK296" s="40"/>
      <c r="AL296" s="43"/>
      <c r="AM296" s="7"/>
      <c r="AN296" s="21"/>
      <c r="AO296" s="22"/>
      <c r="AP296" s="22"/>
      <c r="AQ296" s="22"/>
      <c r="AR296" s="22"/>
      <c r="AS296" s="21"/>
      <c r="AT296" s="22"/>
      <c r="AU296" s="22"/>
      <c r="AV296" s="22"/>
      <c r="AW296" s="22"/>
      <c r="AX296" s="21"/>
      <c r="AY296" s="22"/>
      <c r="AZ296" s="22"/>
      <c r="BA296" s="22"/>
      <c r="BB296" s="22"/>
      <c r="BC296" s="22"/>
      <c r="BD296" s="22"/>
      <c r="BE296" s="22"/>
      <c r="BF296" s="22"/>
      <c r="BG296" s="11" t="s">
        <v>221</v>
      </c>
      <c r="BH296" s="79" t="s">
        <v>221</v>
      </c>
      <c r="BI296" s="1"/>
      <c r="BJ296" s="1"/>
      <c r="BK296" s="1"/>
      <c r="BL296" s="1"/>
      <c r="BM296" s="1"/>
      <c r="BY296" s="26"/>
      <c r="BZ296" s="34" t="str">
        <f t="shared" si="47"/>
        <v/>
      </c>
      <c r="CA296" s="35" t="str">
        <f t="shared" si="48"/>
        <v/>
      </c>
      <c r="CB296" s="35" t="str">
        <f t="shared" si="49"/>
        <v/>
      </c>
      <c r="CC296" s="34" t="str">
        <f t="shared" si="50"/>
        <v/>
      </c>
      <c r="CD296" s="35" t="str">
        <f t="shared" si="51"/>
        <v/>
      </c>
      <c r="CE296" s="34" t="e">
        <f>IF(AND(#REF!="",#REF!="",#REF!="",#REF!=""),"",SUM(#REF!,#REF!,#REF!,#REF!,#REF!))</f>
        <v>#REF!</v>
      </c>
      <c r="CF296" s="35" t="str">
        <f t="shared" si="52"/>
        <v/>
      </c>
      <c r="CG296" s="34" t="str">
        <f t="shared" si="53"/>
        <v/>
      </c>
      <c r="CH296" s="35" t="str">
        <f t="shared" si="54"/>
        <v/>
      </c>
      <c r="CI296" s="34" t="str">
        <f t="shared" si="55"/>
        <v/>
      </c>
      <c r="CJ296" s="35" t="str">
        <f t="shared" si="56"/>
        <v/>
      </c>
      <c r="CK296" s="34" t="e">
        <f>IF(AND(#REF!="",#REF!="",#REF!="",#REF!=""),"",SUM(#REF!,#REF!,#REF!,#REF!,#REF!))</f>
        <v>#REF!</v>
      </c>
      <c r="CL296" s="35" t="str">
        <f t="shared" si="57"/>
        <v/>
      </c>
      <c r="CM296" s="32" t="e">
        <f>IF(AND(#REF!="",#REF!="",#REF!="",#REF!=""),"",SUM(#REF!,#REF!,#REF!,#REF!))</f>
        <v>#REF!</v>
      </c>
      <c r="CN296" s="32" t="str">
        <f t="shared" si="58"/>
        <v/>
      </c>
    </row>
    <row r="297" spans="1:92">
      <c r="A297" s="276">
        <v>291</v>
      </c>
      <c r="B297" s="277"/>
      <c r="C297" s="278"/>
      <c r="D297" s="279"/>
      <c r="E297" s="280"/>
      <c r="F297" s="281"/>
      <c r="G297" s="281"/>
      <c r="H297" s="282"/>
      <c r="I297" s="283"/>
      <c r="J297" s="284"/>
      <c r="K297" s="285"/>
      <c r="L297" s="21"/>
      <c r="M297" s="22"/>
      <c r="N297" s="22"/>
      <c r="O297" s="7"/>
      <c r="P297" s="40"/>
      <c r="Q297" s="43"/>
      <c r="R297" s="7"/>
      <c r="S297" s="23"/>
      <c r="T297" s="24"/>
      <c r="U297" s="24"/>
      <c r="V297" s="7"/>
      <c r="W297" s="46"/>
      <c r="X297" s="43"/>
      <c r="Y297" s="7"/>
      <c r="Z297" s="21"/>
      <c r="AA297" s="22"/>
      <c r="AB297" s="22"/>
      <c r="AC297" s="7"/>
      <c r="AD297" s="40"/>
      <c r="AE297" s="43"/>
      <c r="AF297" s="7"/>
      <c r="AG297" s="21"/>
      <c r="AH297" s="22"/>
      <c r="AI297" s="22"/>
      <c r="AJ297" s="7"/>
      <c r="AK297" s="40"/>
      <c r="AL297" s="43"/>
      <c r="AM297" s="7"/>
      <c r="AN297" s="21"/>
      <c r="AO297" s="22"/>
      <c r="AP297" s="22"/>
      <c r="AQ297" s="22"/>
      <c r="AR297" s="22"/>
      <c r="AS297" s="21"/>
      <c r="AT297" s="22"/>
      <c r="AU297" s="22"/>
      <c r="AV297" s="22"/>
      <c r="AW297" s="22"/>
      <c r="AX297" s="21"/>
      <c r="AY297" s="22"/>
      <c r="AZ297" s="22"/>
      <c r="BA297" s="22"/>
      <c r="BB297" s="22"/>
      <c r="BC297" s="22"/>
      <c r="BD297" s="22"/>
      <c r="BE297" s="22"/>
      <c r="BF297" s="22"/>
      <c r="BG297" s="11" t="s">
        <v>221</v>
      </c>
      <c r="BH297" s="79" t="s">
        <v>221</v>
      </c>
      <c r="BI297" s="1"/>
      <c r="BJ297" s="1"/>
      <c r="BK297" s="1"/>
      <c r="BL297" s="1"/>
      <c r="BM297" s="1"/>
      <c r="BY297" s="26"/>
      <c r="BZ297" s="34" t="str">
        <f t="shared" si="47"/>
        <v/>
      </c>
      <c r="CA297" s="35" t="str">
        <f t="shared" si="48"/>
        <v/>
      </c>
      <c r="CB297" s="35" t="str">
        <f t="shared" si="49"/>
        <v/>
      </c>
      <c r="CC297" s="34" t="str">
        <f t="shared" si="50"/>
        <v/>
      </c>
      <c r="CD297" s="35" t="str">
        <f t="shared" si="51"/>
        <v/>
      </c>
      <c r="CE297" s="34" t="e">
        <f>IF(AND(#REF!="",#REF!="",#REF!="",#REF!=""),"",SUM(#REF!,#REF!,#REF!,#REF!,#REF!))</f>
        <v>#REF!</v>
      </c>
      <c r="CF297" s="35" t="str">
        <f t="shared" si="52"/>
        <v/>
      </c>
      <c r="CG297" s="34" t="str">
        <f t="shared" si="53"/>
        <v/>
      </c>
      <c r="CH297" s="35" t="str">
        <f t="shared" si="54"/>
        <v/>
      </c>
      <c r="CI297" s="34" t="str">
        <f t="shared" si="55"/>
        <v/>
      </c>
      <c r="CJ297" s="35" t="str">
        <f t="shared" si="56"/>
        <v/>
      </c>
      <c r="CK297" s="34" t="e">
        <f>IF(AND(#REF!="",#REF!="",#REF!="",#REF!=""),"",SUM(#REF!,#REF!,#REF!,#REF!,#REF!))</f>
        <v>#REF!</v>
      </c>
      <c r="CL297" s="35" t="str">
        <f t="shared" si="57"/>
        <v/>
      </c>
      <c r="CM297" s="32" t="e">
        <f>IF(AND(#REF!="",#REF!="",#REF!="",#REF!=""),"",SUM(#REF!,#REF!,#REF!,#REF!))</f>
        <v>#REF!</v>
      </c>
      <c r="CN297" s="32" t="str">
        <f t="shared" si="58"/>
        <v/>
      </c>
    </row>
    <row r="298" spans="1:92">
      <c r="A298" s="276">
        <v>292</v>
      </c>
      <c r="B298" s="277"/>
      <c r="C298" s="278"/>
      <c r="D298" s="279"/>
      <c r="E298" s="280"/>
      <c r="F298" s="281"/>
      <c r="G298" s="281"/>
      <c r="H298" s="282"/>
      <c r="I298" s="283"/>
      <c r="J298" s="284"/>
      <c r="K298" s="285"/>
      <c r="L298" s="21"/>
      <c r="M298" s="22"/>
      <c r="N298" s="22"/>
      <c r="O298" s="7"/>
      <c r="P298" s="40"/>
      <c r="Q298" s="43"/>
      <c r="R298" s="7"/>
      <c r="S298" s="23"/>
      <c r="T298" s="24"/>
      <c r="U298" s="24"/>
      <c r="V298" s="7"/>
      <c r="W298" s="46"/>
      <c r="X298" s="43"/>
      <c r="Y298" s="7"/>
      <c r="Z298" s="21"/>
      <c r="AA298" s="22"/>
      <c r="AB298" s="22"/>
      <c r="AC298" s="7"/>
      <c r="AD298" s="40"/>
      <c r="AE298" s="43"/>
      <c r="AF298" s="7"/>
      <c r="AG298" s="21"/>
      <c r="AH298" s="22"/>
      <c r="AI298" s="22"/>
      <c r="AJ298" s="7"/>
      <c r="AK298" s="40"/>
      <c r="AL298" s="43"/>
      <c r="AM298" s="7"/>
      <c r="AN298" s="21"/>
      <c r="AO298" s="22"/>
      <c r="AP298" s="22"/>
      <c r="AQ298" s="22"/>
      <c r="AR298" s="22"/>
      <c r="AS298" s="21"/>
      <c r="AT298" s="22"/>
      <c r="AU298" s="22"/>
      <c r="AV298" s="22"/>
      <c r="AW298" s="22"/>
      <c r="AX298" s="21"/>
      <c r="AY298" s="22"/>
      <c r="AZ298" s="22"/>
      <c r="BA298" s="22"/>
      <c r="BB298" s="22"/>
      <c r="BC298" s="22"/>
      <c r="BD298" s="22"/>
      <c r="BE298" s="22"/>
      <c r="BF298" s="22"/>
      <c r="BG298" s="11" t="s">
        <v>221</v>
      </c>
      <c r="BH298" s="79" t="s">
        <v>221</v>
      </c>
      <c r="BI298" s="1"/>
      <c r="BJ298" s="1"/>
      <c r="BK298" s="1"/>
      <c r="BL298" s="1"/>
      <c r="BM298" s="1"/>
      <c r="BY298" s="26"/>
      <c r="BZ298" s="34" t="str">
        <f t="shared" si="47"/>
        <v/>
      </c>
      <c r="CA298" s="35" t="str">
        <f t="shared" si="48"/>
        <v/>
      </c>
      <c r="CB298" s="35" t="str">
        <f t="shared" si="49"/>
        <v/>
      </c>
      <c r="CC298" s="34" t="str">
        <f t="shared" si="50"/>
        <v/>
      </c>
      <c r="CD298" s="35" t="str">
        <f t="shared" si="51"/>
        <v/>
      </c>
      <c r="CE298" s="34" t="e">
        <f>IF(AND(#REF!="",#REF!="",#REF!="",#REF!=""),"",SUM(#REF!,#REF!,#REF!,#REF!,#REF!))</f>
        <v>#REF!</v>
      </c>
      <c r="CF298" s="35" t="str">
        <f t="shared" si="52"/>
        <v/>
      </c>
      <c r="CG298" s="34" t="str">
        <f t="shared" si="53"/>
        <v/>
      </c>
      <c r="CH298" s="35" t="str">
        <f t="shared" si="54"/>
        <v/>
      </c>
      <c r="CI298" s="34" t="str">
        <f t="shared" si="55"/>
        <v/>
      </c>
      <c r="CJ298" s="35" t="str">
        <f t="shared" si="56"/>
        <v/>
      </c>
      <c r="CK298" s="34" t="e">
        <f>IF(AND(#REF!="",#REF!="",#REF!="",#REF!=""),"",SUM(#REF!,#REF!,#REF!,#REF!,#REF!))</f>
        <v>#REF!</v>
      </c>
      <c r="CL298" s="35" t="str">
        <f t="shared" si="57"/>
        <v/>
      </c>
      <c r="CM298" s="32" t="e">
        <f>IF(AND(#REF!="",#REF!="",#REF!="",#REF!=""),"",SUM(#REF!,#REF!,#REF!,#REF!))</f>
        <v>#REF!</v>
      </c>
      <c r="CN298" s="32" t="str">
        <f t="shared" si="58"/>
        <v/>
      </c>
    </row>
    <row r="299" spans="1:92">
      <c r="A299" s="276">
        <v>293</v>
      </c>
      <c r="B299" s="277"/>
      <c r="C299" s="278"/>
      <c r="D299" s="279"/>
      <c r="E299" s="280"/>
      <c r="F299" s="281"/>
      <c r="G299" s="281"/>
      <c r="H299" s="282"/>
      <c r="I299" s="283"/>
      <c r="J299" s="284"/>
      <c r="K299" s="285"/>
      <c r="L299" s="21"/>
      <c r="M299" s="22"/>
      <c r="N299" s="22"/>
      <c r="O299" s="7"/>
      <c r="P299" s="40"/>
      <c r="Q299" s="43"/>
      <c r="R299" s="7"/>
      <c r="S299" s="23"/>
      <c r="T299" s="24"/>
      <c r="U299" s="24"/>
      <c r="V299" s="7"/>
      <c r="W299" s="46"/>
      <c r="X299" s="43"/>
      <c r="Y299" s="7"/>
      <c r="Z299" s="21"/>
      <c r="AA299" s="22"/>
      <c r="AB299" s="22"/>
      <c r="AC299" s="7"/>
      <c r="AD299" s="40"/>
      <c r="AE299" s="43"/>
      <c r="AF299" s="7"/>
      <c r="AG299" s="21"/>
      <c r="AH299" s="22"/>
      <c r="AI299" s="22"/>
      <c r="AJ299" s="7"/>
      <c r="AK299" s="40"/>
      <c r="AL299" s="43"/>
      <c r="AM299" s="7"/>
      <c r="AN299" s="21"/>
      <c r="AO299" s="22"/>
      <c r="AP299" s="22"/>
      <c r="AQ299" s="22"/>
      <c r="AR299" s="22"/>
      <c r="AS299" s="21"/>
      <c r="AT299" s="22"/>
      <c r="AU299" s="22"/>
      <c r="AV299" s="22"/>
      <c r="AW299" s="22"/>
      <c r="AX299" s="21"/>
      <c r="AY299" s="22"/>
      <c r="AZ299" s="22"/>
      <c r="BA299" s="22"/>
      <c r="BB299" s="22"/>
      <c r="BC299" s="22"/>
      <c r="BD299" s="22"/>
      <c r="BE299" s="22"/>
      <c r="BF299" s="22"/>
      <c r="BG299" s="11" t="s">
        <v>221</v>
      </c>
      <c r="BH299" s="79" t="s">
        <v>221</v>
      </c>
      <c r="BI299" s="1"/>
      <c r="BJ299" s="1"/>
      <c r="BK299" s="1"/>
      <c r="BL299" s="1"/>
      <c r="BM299" s="1"/>
      <c r="BY299" s="26"/>
      <c r="BZ299" s="34" t="str">
        <f t="shared" si="47"/>
        <v/>
      </c>
      <c r="CA299" s="35" t="str">
        <f t="shared" si="48"/>
        <v/>
      </c>
      <c r="CB299" s="35" t="str">
        <f t="shared" si="49"/>
        <v/>
      </c>
      <c r="CC299" s="34" t="str">
        <f t="shared" si="50"/>
        <v/>
      </c>
      <c r="CD299" s="35" t="str">
        <f t="shared" si="51"/>
        <v/>
      </c>
      <c r="CE299" s="34" t="e">
        <f>IF(AND(#REF!="",#REF!="",#REF!="",#REF!=""),"",SUM(#REF!,#REF!,#REF!,#REF!,#REF!))</f>
        <v>#REF!</v>
      </c>
      <c r="CF299" s="35" t="str">
        <f t="shared" si="52"/>
        <v/>
      </c>
      <c r="CG299" s="34" t="str">
        <f t="shared" si="53"/>
        <v/>
      </c>
      <c r="CH299" s="35" t="str">
        <f t="shared" si="54"/>
        <v/>
      </c>
      <c r="CI299" s="34" t="str">
        <f t="shared" si="55"/>
        <v/>
      </c>
      <c r="CJ299" s="35" t="str">
        <f t="shared" si="56"/>
        <v/>
      </c>
      <c r="CK299" s="34" t="e">
        <f>IF(AND(#REF!="",#REF!="",#REF!="",#REF!=""),"",SUM(#REF!,#REF!,#REF!,#REF!,#REF!))</f>
        <v>#REF!</v>
      </c>
      <c r="CL299" s="35" t="str">
        <f t="shared" si="57"/>
        <v/>
      </c>
      <c r="CM299" s="32" t="e">
        <f>IF(AND(#REF!="",#REF!="",#REF!="",#REF!=""),"",SUM(#REF!,#REF!,#REF!,#REF!))</f>
        <v>#REF!</v>
      </c>
      <c r="CN299" s="32" t="str">
        <f t="shared" si="58"/>
        <v/>
      </c>
    </row>
    <row r="300" spans="1:92">
      <c r="A300" s="276">
        <v>294</v>
      </c>
      <c r="B300" s="277"/>
      <c r="C300" s="278"/>
      <c r="D300" s="279"/>
      <c r="E300" s="280"/>
      <c r="F300" s="281"/>
      <c r="G300" s="281"/>
      <c r="H300" s="282"/>
      <c r="I300" s="283"/>
      <c r="J300" s="284"/>
      <c r="K300" s="285"/>
      <c r="L300" s="21"/>
      <c r="M300" s="22"/>
      <c r="N300" s="22"/>
      <c r="O300" s="7"/>
      <c r="P300" s="40"/>
      <c r="Q300" s="43"/>
      <c r="R300" s="7"/>
      <c r="S300" s="23"/>
      <c r="T300" s="24"/>
      <c r="U300" s="24"/>
      <c r="V300" s="7"/>
      <c r="W300" s="46"/>
      <c r="X300" s="43"/>
      <c r="Y300" s="7"/>
      <c r="Z300" s="21"/>
      <c r="AA300" s="22"/>
      <c r="AB300" s="22"/>
      <c r="AC300" s="7"/>
      <c r="AD300" s="40"/>
      <c r="AE300" s="43"/>
      <c r="AF300" s="7"/>
      <c r="AG300" s="21"/>
      <c r="AH300" s="22"/>
      <c r="AI300" s="22"/>
      <c r="AJ300" s="7"/>
      <c r="AK300" s="40"/>
      <c r="AL300" s="43"/>
      <c r="AM300" s="7"/>
      <c r="AN300" s="21"/>
      <c r="AO300" s="22"/>
      <c r="AP300" s="22"/>
      <c r="AQ300" s="22"/>
      <c r="AR300" s="22"/>
      <c r="AS300" s="21"/>
      <c r="AT300" s="22"/>
      <c r="AU300" s="22"/>
      <c r="AV300" s="22"/>
      <c r="AW300" s="22"/>
      <c r="AX300" s="21"/>
      <c r="AY300" s="22"/>
      <c r="AZ300" s="22"/>
      <c r="BA300" s="22"/>
      <c r="BB300" s="22"/>
      <c r="BC300" s="22"/>
      <c r="BD300" s="22"/>
      <c r="BE300" s="22"/>
      <c r="BF300" s="22"/>
      <c r="BG300" s="11" t="s">
        <v>221</v>
      </c>
      <c r="BH300" s="79" t="s">
        <v>221</v>
      </c>
      <c r="BI300" s="1"/>
      <c r="BJ300" s="1"/>
      <c r="BK300" s="1"/>
      <c r="BL300" s="1"/>
      <c r="BM300" s="1"/>
      <c r="BY300" s="26"/>
      <c r="BZ300" s="34" t="str">
        <f t="shared" si="47"/>
        <v/>
      </c>
      <c r="CA300" s="35" t="str">
        <f t="shared" si="48"/>
        <v/>
      </c>
      <c r="CB300" s="35" t="str">
        <f t="shared" si="49"/>
        <v/>
      </c>
      <c r="CC300" s="34" t="str">
        <f t="shared" si="50"/>
        <v/>
      </c>
      <c r="CD300" s="35" t="str">
        <f t="shared" si="51"/>
        <v/>
      </c>
      <c r="CE300" s="34" t="e">
        <f>IF(AND(#REF!="",#REF!="",#REF!="",#REF!=""),"",SUM(#REF!,#REF!,#REF!,#REF!,#REF!))</f>
        <v>#REF!</v>
      </c>
      <c r="CF300" s="35" t="str">
        <f t="shared" si="52"/>
        <v/>
      </c>
      <c r="CG300" s="34" t="str">
        <f t="shared" si="53"/>
        <v/>
      </c>
      <c r="CH300" s="35" t="str">
        <f t="shared" si="54"/>
        <v/>
      </c>
      <c r="CI300" s="34" t="str">
        <f t="shared" si="55"/>
        <v/>
      </c>
      <c r="CJ300" s="35" t="str">
        <f t="shared" si="56"/>
        <v/>
      </c>
      <c r="CK300" s="34" t="e">
        <f>IF(AND(#REF!="",#REF!="",#REF!="",#REF!=""),"",SUM(#REF!,#REF!,#REF!,#REF!,#REF!))</f>
        <v>#REF!</v>
      </c>
      <c r="CL300" s="35" t="str">
        <f t="shared" si="57"/>
        <v/>
      </c>
      <c r="CM300" s="32" t="e">
        <f>IF(AND(#REF!="",#REF!="",#REF!="",#REF!=""),"",SUM(#REF!,#REF!,#REF!,#REF!))</f>
        <v>#REF!</v>
      </c>
      <c r="CN300" s="32" t="str">
        <f t="shared" si="58"/>
        <v/>
      </c>
    </row>
    <row r="301" spans="1:92">
      <c r="A301" s="276">
        <v>295</v>
      </c>
      <c r="B301" s="277"/>
      <c r="C301" s="278"/>
      <c r="D301" s="279"/>
      <c r="E301" s="280"/>
      <c r="F301" s="281"/>
      <c r="G301" s="281"/>
      <c r="H301" s="282"/>
      <c r="I301" s="283"/>
      <c r="J301" s="284"/>
      <c r="K301" s="285"/>
      <c r="L301" s="21"/>
      <c r="M301" s="22"/>
      <c r="N301" s="22"/>
      <c r="O301" s="7"/>
      <c r="P301" s="40"/>
      <c r="Q301" s="43"/>
      <c r="R301" s="7"/>
      <c r="S301" s="23"/>
      <c r="T301" s="24"/>
      <c r="U301" s="24"/>
      <c r="V301" s="7"/>
      <c r="W301" s="46"/>
      <c r="X301" s="43"/>
      <c r="Y301" s="7"/>
      <c r="Z301" s="21"/>
      <c r="AA301" s="22"/>
      <c r="AB301" s="22"/>
      <c r="AC301" s="7"/>
      <c r="AD301" s="40"/>
      <c r="AE301" s="43"/>
      <c r="AF301" s="7"/>
      <c r="AG301" s="21"/>
      <c r="AH301" s="22"/>
      <c r="AI301" s="22"/>
      <c r="AJ301" s="7"/>
      <c r="AK301" s="40"/>
      <c r="AL301" s="43"/>
      <c r="AM301" s="7"/>
      <c r="AN301" s="21"/>
      <c r="AO301" s="22"/>
      <c r="AP301" s="22"/>
      <c r="AQ301" s="22"/>
      <c r="AR301" s="22"/>
      <c r="AS301" s="21"/>
      <c r="AT301" s="22"/>
      <c r="AU301" s="22"/>
      <c r="AV301" s="22"/>
      <c r="AW301" s="22"/>
      <c r="AX301" s="21"/>
      <c r="AY301" s="22"/>
      <c r="AZ301" s="22"/>
      <c r="BA301" s="22"/>
      <c r="BB301" s="22"/>
      <c r="BC301" s="22"/>
      <c r="BD301" s="22"/>
      <c r="BE301" s="22"/>
      <c r="BF301" s="22"/>
      <c r="BG301" s="11" t="s">
        <v>221</v>
      </c>
      <c r="BH301" s="79" t="s">
        <v>221</v>
      </c>
      <c r="BI301" s="1"/>
      <c r="BJ301" s="1"/>
      <c r="BK301" s="1"/>
      <c r="BL301" s="1"/>
      <c r="BM301" s="1"/>
      <c r="BY301" s="26"/>
      <c r="BZ301" s="34" t="str">
        <f t="shared" si="47"/>
        <v/>
      </c>
      <c r="CA301" s="35" t="str">
        <f t="shared" si="48"/>
        <v/>
      </c>
      <c r="CB301" s="35" t="str">
        <f t="shared" si="49"/>
        <v/>
      </c>
      <c r="CC301" s="34" t="str">
        <f t="shared" si="50"/>
        <v/>
      </c>
      <c r="CD301" s="35" t="str">
        <f t="shared" si="51"/>
        <v/>
      </c>
      <c r="CE301" s="34" t="e">
        <f>IF(AND(#REF!="",#REF!="",#REF!="",#REF!=""),"",SUM(#REF!,#REF!,#REF!,#REF!,#REF!))</f>
        <v>#REF!</v>
      </c>
      <c r="CF301" s="35" t="str">
        <f t="shared" si="52"/>
        <v/>
      </c>
      <c r="CG301" s="34" t="str">
        <f t="shared" si="53"/>
        <v/>
      </c>
      <c r="CH301" s="35" t="str">
        <f t="shared" si="54"/>
        <v/>
      </c>
      <c r="CI301" s="34" t="str">
        <f t="shared" si="55"/>
        <v/>
      </c>
      <c r="CJ301" s="35" t="str">
        <f t="shared" si="56"/>
        <v/>
      </c>
      <c r="CK301" s="34" t="e">
        <f>IF(AND(#REF!="",#REF!="",#REF!="",#REF!=""),"",SUM(#REF!,#REF!,#REF!,#REF!,#REF!))</f>
        <v>#REF!</v>
      </c>
      <c r="CL301" s="35" t="str">
        <f t="shared" si="57"/>
        <v/>
      </c>
      <c r="CM301" s="32" t="e">
        <f>IF(AND(#REF!="",#REF!="",#REF!="",#REF!=""),"",SUM(#REF!,#REF!,#REF!,#REF!))</f>
        <v>#REF!</v>
      </c>
      <c r="CN301" s="32" t="str">
        <f t="shared" si="58"/>
        <v/>
      </c>
    </row>
    <row r="302" spans="1:92">
      <c r="A302" s="276">
        <v>296</v>
      </c>
      <c r="B302" s="277"/>
      <c r="C302" s="278"/>
      <c r="D302" s="279"/>
      <c r="E302" s="280"/>
      <c r="F302" s="281"/>
      <c r="G302" s="281"/>
      <c r="H302" s="282"/>
      <c r="I302" s="283"/>
      <c r="J302" s="284"/>
      <c r="K302" s="285"/>
      <c r="L302" s="21"/>
      <c r="M302" s="22"/>
      <c r="N302" s="22"/>
      <c r="O302" s="7"/>
      <c r="P302" s="40"/>
      <c r="Q302" s="43"/>
      <c r="R302" s="7"/>
      <c r="S302" s="23"/>
      <c r="T302" s="24"/>
      <c r="U302" s="24"/>
      <c r="V302" s="7"/>
      <c r="W302" s="46"/>
      <c r="X302" s="43"/>
      <c r="Y302" s="7"/>
      <c r="Z302" s="21"/>
      <c r="AA302" s="22"/>
      <c r="AB302" s="22"/>
      <c r="AC302" s="7"/>
      <c r="AD302" s="40"/>
      <c r="AE302" s="43"/>
      <c r="AF302" s="7"/>
      <c r="AG302" s="21"/>
      <c r="AH302" s="22"/>
      <c r="AI302" s="22"/>
      <c r="AJ302" s="7"/>
      <c r="AK302" s="40"/>
      <c r="AL302" s="43"/>
      <c r="AM302" s="7"/>
      <c r="AN302" s="21"/>
      <c r="AO302" s="22"/>
      <c r="AP302" s="22"/>
      <c r="AQ302" s="22"/>
      <c r="AR302" s="22"/>
      <c r="AS302" s="21"/>
      <c r="AT302" s="22"/>
      <c r="AU302" s="22"/>
      <c r="AV302" s="22"/>
      <c r="AW302" s="22"/>
      <c r="AX302" s="21"/>
      <c r="AY302" s="22"/>
      <c r="AZ302" s="22"/>
      <c r="BA302" s="22"/>
      <c r="BB302" s="22"/>
      <c r="BC302" s="22"/>
      <c r="BD302" s="22"/>
      <c r="BE302" s="22"/>
      <c r="BF302" s="22"/>
      <c r="BG302" s="11" t="s">
        <v>221</v>
      </c>
      <c r="BH302" s="79" t="s">
        <v>221</v>
      </c>
      <c r="BI302" s="1"/>
      <c r="BJ302" s="1"/>
      <c r="BK302" s="1"/>
      <c r="BL302" s="1"/>
      <c r="BM302" s="1"/>
      <c r="BY302" s="26"/>
      <c r="BZ302" s="34" t="str">
        <f t="shared" si="47"/>
        <v/>
      </c>
      <c r="CA302" s="35" t="str">
        <f t="shared" si="48"/>
        <v/>
      </c>
      <c r="CB302" s="35" t="str">
        <f t="shared" si="49"/>
        <v/>
      </c>
      <c r="CC302" s="34" t="str">
        <f t="shared" si="50"/>
        <v/>
      </c>
      <c r="CD302" s="35" t="str">
        <f t="shared" si="51"/>
        <v/>
      </c>
      <c r="CE302" s="34" t="e">
        <f>IF(AND(#REF!="",#REF!="",#REF!="",#REF!=""),"",SUM(#REF!,#REF!,#REF!,#REF!,#REF!))</f>
        <v>#REF!</v>
      </c>
      <c r="CF302" s="35" t="str">
        <f t="shared" si="52"/>
        <v/>
      </c>
      <c r="CG302" s="34" t="str">
        <f t="shared" si="53"/>
        <v/>
      </c>
      <c r="CH302" s="35" t="str">
        <f t="shared" si="54"/>
        <v/>
      </c>
      <c r="CI302" s="34" t="str">
        <f t="shared" si="55"/>
        <v/>
      </c>
      <c r="CJ302" s="35" t="str">
        <f t="shared" si="56"/>
        <v/>
      </c>
      <c r="CK302" s="34" t="e">
        <f>IF(AND(#REF!="",#REF!="",#REF!="",#REF!=""),"",SUM(#REF!,#REF!,#REF!,#REF!,#REF!))</f>
        <v>#REF!</v>
      </c>
      <c r="CL302" s="35" t="str">
        <f t="shared" si="57"/>
        <v/>
      </c>
      <c r="CM302" s="32" t="e">
        <f>IF(AND(#REF!="",#REF!="",#REF!="",#REF!=""),"",SUM(#REF!,#REF!,#REF!,#REF!))</f>
        <v>#REF!</v>
      </c>
      <c r="CN302" s="32" t="str">
        <f t="shared" si="58"/>
        <v/>
      </c>
    </row>
    <row r="303" spans="1:92">
      <c r="A303" s="276">
        <v>297</v>
      </c>
      <c r="B303" s="277"/>
      <c r="C303" s="278"/>
      <c r="D303" s="279"/>
      <c r="E303" s="280"/>
      <c r="F303" s="281"/>
      <c r="G303" s="281"/>
      <c r="H303" s="282"/>
      <c r="I303" s="283"/>
      <c r="J303" s="284"/>
      <c r="K303" s="285"/>
      <c r="L303" s="21"/>
      <c r="M303" s="22"/>
      <c r="N303" s="22"/>
      <c r="O303" s="7"/>
      <c r="P303" s="40"/>
      <c r="Q303" s="43"/>
      <c r="R303" s="7"/>
      <c r="S303" s="23"/>
      <c r="T303" s="24"/>
      <c r="U303" s="24"/>
      <c r="V303" s="7"/>
      <c r="W303" s="46"/>
      <c r="X303" s="43"/>
      <c r="Y303" s="7"/>
      <c r="Z303" s="21"/>
      <c r="AA303" s="22"/>
      <c r="AB303" s="22"/>
      <c r="AC303" s="7"/>
      <c r="AD303" s="40"/>
      <c r="AE303" s="43"/>
      <c r="AF303" s="7"/>
      <c r="AG303" s="21"/>
      <c r="AH303" s="22"/>
      <c r="AI303" s="22"/>
      <c r="AJ303" s="7"/>
      <c r="AK303" s="40"/>
      <c r="AL303" s="43"/>
      <c r="AM303" s="7"/>
      <c r="AN303" s="21"/>
      <c r="AO303" s="22"/>
      <c r="AP303" s="22"/>
      <c r="AQ303" s="22"/>
      <c r="AR303" s="22"/>
      <c r="AS303" s="21"/>
      <c r="AT303" s="22"/>
      <c r="AU303" s="22"/>
      <c r="AV303" s="22"/>
      <c r="AW303" s="22"/>
      <c r="AX303" s="21"/>
      <c r="AY303" s="22"/>
      <c r="AZ303" s="22"/>
      <c r="BA303" s="22"/>
      <c r="BB303" s="22"/>
      <c r="BC303" s="22"/>
      <c r="BD303" s="22"/>
      <c r="BE303" s="22"/>
      <c r="BF303" s="22"/>
      <c r="BG303" s="11" t="s">
        <v>221</v>
      </c>
      <c r="BH303" s="79" t="s">
        <v>221</v>
      </c>
      <c r="BI303" s="1"/>
      <c r="BJ303" s="1"/>
      <c r="BK303" s="1"/>
      <c r="BL303" s="1"/>
      <c r="BM303" s="1"/>
      <c r="BY303" s="26"/>
      <c r="BZ303" s="34" t="str">
        <f t="shared" si="47"/>
        <v/>
      </c>
      <c r="CA303" s="35" t="str">
        <f t="shared" si="48"/>
        <v/>
      </c>
      <c r="CB303" s="35" t="str">
        <f t="shared" si="49"/>
        <v/>
      </c>
      <c r="CC303" s="34" t="str">
        <f t="shared" si="50"/>
        <v/>
      </c>
      <c r="CD303" s="35" t="str">
        <f t="shared" si="51"/>
        <v/>
      </c>
      <c r="CE303" s="34" t="e">
        <f>IF(AND(#REF!="",#REF!="",#REF!="",#REF!=""),"",SUM(#REF!,#REF!,#REF!,#REF!,#REF!))</f>
        <v>#REF!</v>
      </c>
      <c r="CF303" s="35" t="str">
        <f t="shared" si="52"/>
        <v/>
      </c>
      <c r="CG303" s="34" t="str">
        <f t="shared" si="53"/>
        <v/>
      </c>
      <c r="CH303" s="35" t="str">
        <f t="shared" si="54"/>
        <v/>
      </c>
      <c r="CI303" s="34" t="str">
        <f t="shared" si="55"/>
        <v/>
      </c>
      <c r="CJ303" s="35" t="str">
        <f t="shared" si="56"/>
        <v/>
      </c>
      <c r="CK303" s="34" t="e">
        <f>IF(AND(#REF!="",#REF!="",#REF!="",#REF!=""),"",SUM(#REF!,#REF!,#REF!,#REF!,#REF!))</f>
        <v>#REF!</v>
      </c>
      <c r="CL303" s="35" t="str">
        <f t="shared" si="57"/>
        <v/>
      </c>
      <c r="CM303" s="32" t="e">
        <f>IF(AND(#REF!="",#REF!="",#REF!="",#REF!=""),"",SUM(#REF!,#REF!,#REF!,#REF!))</f>
        <v>#REF!</v>
      </c>
      <c r="CN303" s="32" t="str">
        <f t="shared" si="58"/>
        <v/>
      </c>
    </row>
    <row r="304" spans="1:92">
      <c r="A304" s="276">
        <v>298</v>
      </c>
      <c r="B304" s="277"/>
      <c r="C304" s="278"/>
      <c r="D304" s="279"/>
      <c r="E304" s="280"/>
      <c r="F304" s="281"/>
      <c r="G304" s="281"/>
      <c r="H304" s="282"/>
      <c r="I304" s="283"/>
      <c r="J304" s="284"/>
      <c r="K304" s="285"/>
      <c r="L304" s="21"/>
      <c r="M304" s="22"/>
      <c r="N304" s="22"/>
      <c r="O304" s="7"/>
      <c r="P304" s="40"/>
      <c r="Q304" s="43"/>
      <c r="R304" s="7"/>
      <c r="S304" s="23"/>
      <c r="T304" s="24"/>
      <c r="U304" s="24"/>
      <c r="V304" s="7"/>
      <c r="W304" s="46"/>
      <c r="X304" s="43"/>
      <c r="Y304" s="7"/>
      <c r="Z304" s="21"/>
      <c r="AA304" s="22"/>
      <c r="AB304" s="22"/>
      <c r="AC304" s="7"/>
      <c r="AD304" s="40"/>
      <c r="AE304" s="43"/>
      <c r="AF304" s="7"/>
      <c r="AG304" s="21"/>
      <c r="AH304" s="22"/>
      <c r="AI304" s="22"/>
      <c r="AJ304" s="7"/>
      <c r="AK304" s="40"/>
      <c r="AL304" s="43"/>
      <c r="AM304" s="7"/>
      <c r="AN304" s="21"/>
      <c r="AO304" s="22"/>
      <c r="AP304" s="22"/>
      <c r="AQ304" s="22"/>
      <c r="AR304" s="22"/>
      <c r="AS304" s="21"/>
      <c r="AT304" s="22"/>
      <c r="AU304" s="22"/>
      <c r="AV304" s="22"/>
      <c r="AW304" s="22"/>
      <c r="AX304" s="21"/>
      <c r="AY304" s="22"/>
      <c r="AZ304" s="22"/>
      <c r="BA304" s="22"/>
      <c r="BB304" s="22"/>
      <c r="BC304" s="22"/>
      <c r="BD304" s="22"/>
      <c r="BE304" s="22"/>
      <c r="BF304" s="22"/>
      <c r="BG304" s="11" t="s">
        <v>221</v>
      </c>
      <c r="BH304" s="79" t="s">
        <v>221</v>
      </c>
      <c r="BI304" s="1"/>
      <c r="BJ304" s="1"/>
      <c r="BK304" s="1"/>
      <c r="BL304" s="1"/>
      <c r="BM304" s="1"/>
      <c r="BY304" s="26"/>
      <c r="BZ304" s="34" t="str">
        <f t="shared" si="47"/>
        <v/>
      </c>
      <c r="CA304" s="35" t="str">
        <f t="shared" si="48"/>
        <v/>
      </c>
      <c r="CB304" s="35" t="str">
        <f t="shared" si="49"/>
        <v/>
      </c>
      <c r="CC304" s="34" t="str">
        <f t="shared" si="50"/>
        <v/>
      </c>
      <c r="CD304" s="35" t="str">
        <f t="shared" si="51"/>
        <v/>
      </c>
      <c r="CE304" s="34" t="e">
        <f>IF(AND(#REF!="",#REF!="",#REF!="",#REF!=""),"",SUM(#REF!,#REF!,#REF!,#REF!,#REF!))</f>
        <v>#REF!</v>
      </c>
      <c r="CF304" s="35" t="str">
        <f t="shared" si="52"/>
        <v/>
      </c>
      <c r="CG304" s="34" t="str">
        <f t="shared" si="53"/>
        <v/>
      </c>
      <c r="CH304" s="35" t="str">
        <f t="shared" si="54"/>
        <v/>
      </c>
      <c r="CI304" s="34" t="str">
        <f t="shared" si="55"/>
        <v/>
      </c>
      <c r="CJ304" s="35" t="str">
        <f t="shared" si="56"/>
        <v/>
      </c>
      <c r="CK304" s="34" t="e">
        <f>IF(AND(#REF!="",#REF!="",#REF!="",#REF!=""),"",SUM(#REF!,#REF!,#REF!,#REF!,#REF!))</f>
        <v>#REF!</v>
      </c>
      <c r="CL304" s="35" t="str">
        <f t="shared" si="57"/>
        <v/>
      </c>
      <c r="CM304" s="32" t="e">
        <f>IF(AND(#REF!="",#REF!="",#REF!="",#REF!=""),"",SUM(#REF!,#REF!,#REF!,#REF!))</f>
        <v>#REF!</v>
      </c>
      <c r="CN304" s="32" t="str">
        <f t="shared" si="58"/>
        <v/>
      </c>
    </row>
    <row r="305" spans="1:92">
      <c r="A305" s="276">
        <v>299</v>
      </c>
      <c r="B305" s="277"/>
      <c r="C305" s="278"/>
      <c r="D305" s="279"/>
      <c r="E305" s="280"/>
      <c r="F305" s="281"/>
      <c r="G305" s="281"/>
      <c r="H305" s="282"/>
      <c r="I305" s="283"/>
      <c r="J305" s="284"/>
      <c r="K305" s="285"/>
      <c r="L305" s="21"/>
      <c r="M305" s="22"/>
      <c r="N305" s="22"/>
      <c r="O305" s="7"/>
      <c r="P305" s="40"/>
      <c r="Q305" s="43"/>
      <c r="R305" s="7"/>
      <c r="S305" s="23"/>
      <c r="T305" s="24"/>
      <c r="U305" s="24"/>
      <c r="V305" s="7"/>
      <c r="W305" s="46"/>
      <c r="X305" s="43"/>
      <c r="Y305" s="7"/>
      <c r="Z305" s="21"/>
      <c r="AA305" s="22"/>
      <c r="AB305" s="22"/>
      <c r="AC305" s="7"/>
      <c r="AD305" s="40"/>
      <c r="AE305" s="43"/>
      <c r="AF305" s="7"/>
      <c r="AG305" s="21"/>
      <c r="AH305" s="22"/>
      <c r="AI305" s="22"/>
      <c r="AJ305" s="7"/>
      <c r="AK305" s="40"/>
      <c r="AL305" s="43"/>
      <c r="AM305" s="7"/>
      <c r="AN305" s="21"/>
      <c r="AO305" s="22"/>
      <c r="AP305" s="22"/>
      <c r="AQ305" s="22"/>
      <c r="AR305" s="22"/>
      <c r="AS305" s="21"/>
      <c r="AT305" s="22"/>
      <c r="AU305" s="22"/>
      <c r="AV305" s="22"/>
      <c r="AW305" s="22"/>
      <c r="AX305" s="21"/>
      <c r="AY305" s="22"/>
      <c r="AZ305" s="22"/>
      <c r="BA305" s="22"/>
      <c r="BB305" s="22"/>
      <c r="BC305" s="22"/>
      <c r="BD305" s="22"/>
      <c r="BE305" s="22"/>
      <c r="BF305" s="22"/>
      <c r="BG305" s="11" t="s">
        <v>221</v>
      </c>
      <c r="BH305" s="79" t="s">
        <v>221</v>
      </c>
      <c r="BI305" s="1"/>
      <c r="BJ305" s="1"/>
      <c r="BK305" s="1"/>
      <c r="BL305" s="1"/>
      <c r="BM305" s="1"/>
      <c r="BY305" s="26"/>
      <c r="BZ305" s="34" t="str">
        <f t="shared" si="47"/>
        <v/>
      </c>
      <c r="CA305" s="35" t="str">
        <f t="shared" si="48"/>
        <v/>
      </c>
      <c r="CB305" s="35" t="str">
        <f t="shared" si="49"/>
        <v/>
      </c>
      <c r="CC305" s="34" t="str">
        <f t="shared" si="50"/>
        <v/>
      </c>
      <c r="CD305" s="35" t="str">
        <f t="shared" si="51"/>
        <v/>
      </c>
      <c r="CE305" s="34" t="e">
        <f>IF(AND(#REF!="",#REF!="",#REF!="",#REF!=""),"",SUM(#REF!,#REF!,#REF!,#REF!,#REF!))</f>
        <v>#REF!</v>
      </c>
      <c r="CF305" s="35" t="str">
        <f t="shared" si="52"/>
        <v/>
      </c>
      <c r="CG305" s="34" t="str">
        <f t="shared" si="53"/>
        <v/>
      </c>
      <c r="CH305" s="35" t="str">
        <f t="shared" si="54"/>
        <v/>
      </c>
      <c r="CI305" s="34" t="str">
        <f t="shared" si="55"/>
        <v/>
      </c>
      <c r="CJ305" s="35" t="str">
        <f t="shared" si="56"/>
        <v/>
      </c>
      <c r="CK305" s="34" t="e">
        <f>IF(AND(#REF!="",#REF!="",#REF!="",#REF!=""),"",SUM(#REF!,#REF!,#REF!,#REF!,#REF!))</f>
        <v>#REF!</v>
      </c>
      <c r="CL305" s="35" t="str">
        <f t="shared" si="57"/>
        <v/>
      </c>
      <c r="CM305" s="32" t="e">
        <f>IF(AND(#REF!="",#REF!="",#REF!="",#REF!=""),"",SUM(#REF!,#REF!,#REF!,#REF!))</f>
        <v>#REF!</v>
      </c>
      <c r="CN305" s="32" t="str">
        <f t="shared" si="58"/>
        <v/>
      </c>
    </row>
    <row r="306" spans="1:92">
      <c r="A306" s="276">
        <v>300</v>
      </c>
      <c r="B306" s="277"/>
      <c r="C306" s="278"/>
      <c r="D306" s="279"/>
      <c r="E306" s="280"/>
      <c r="F306" s="281"/>
      <c r="G306" s="281"/>
      <c r="H306" s="282"/>
      <c r="I306" s="283"/>
      <c r="J306" s="284"/>
      <c r="K306" s="285"/>
      <c r="L306" s="21"/>
      <c r="M306" s="22"/>
      <c r="N306" s="22"/>
      <c r="O306" s="7"/>
      <c r="P306" s="40"/>
      <c r="Q306" s="43"/>
      <c r="R306" s="7"/>
      <c r="S306" s="23"/>
      <c r="T306" s="24"/>
      <c r="U306" s="24"/>
      <c r="V306" s="7"/>
      <c r="W306" s="46"/>
      <c r="X306" s="43"/>
      <c r="Y306" s="7"/>
      <c r="Z306" s="21"/>
      <c r="AA306" s="22"/>
      <c r="AB306" s="22"/>
      <c r="AC306" s="7"/>
      <c r="AD306" s="40"/>
      <c r="AE306" s="43"/>
      <c r="AF306" s="7"/>
      <c r="AG306" s="21"/>
      <c r="AH306" s="22"/>
      <c r="AI306" s="22"/>
      <c r="AJ306" s="7"/>
      <c r="AK306" s="40"/>
      <c r="AL306" s="43"/>
      <c r="AM306" s="7"/>
      <c r="AN306" s="21"/>
      <c r="AO306" s="22"/>
      <c r="AP306" s="22"/>
      <c r="AQ306" s="22"/>
      <c r="AR306" s="22"/>
      <c r="AS306" s="21"/>
      <c r="AT306" s="22"/>
      <c r="AU306" s="22"/>
      <c r="AV306" s="22"/>
      <c r="AW306" s="22"/>
      <c r="AX306" s="21"/>
      <c r="AY306" s="22"/>
      <c r="AZ306" s="22"/>
      <c r="BA306" s="22"/>
      <c r="BB306" s="22"/>
      <c r="BC306" s="22"/>
      <c r="BD306" s="22"/>
      <c r="BE306" s="22"/>
      <c r="BF306" s="22"/>
      <c r="BG306" s="11" t="s">
        <v>221</v>
      </c>
      <c r="BH306" s="79" t="s">
        <v>221</v>
      </c>
      <c r="BI306" s="1"/>
      <c r="BJ306" s="1"/>
      <c r="BK306" s="1"/>
      <c r="BL306" s="1"/>
      <c r="BM306" s="1"/>
      <c r="BY306" s="26"/>
      <c r="BZ306" s="34" t="str">
        <f t="shared" si="47"/>
        <v/>
      </c>
      <c r="CA306" s="35" t="str">
        <f t="shared" si="48"/>
        <v/>
      </c>
      <c r="CB306" s="35" t="str">
        <f t="shared" si="49"/>
        <v/>
      </c>
      <c r="CC306" s="34" t="str">
        <f t="shared" si="50"/>
        <v/>
      </c>
      <c r="CD306" s="35" t="str">
        <f t="shared" si="51"/>
        <v/>
      </c>
      <c r="CE306" s="34" t="e">
        <f>IF(AND(#REF!="",#REF!="",#REF!="",#REF!=""),"",SUM(#REF!,#REF!,#REF!,#REF!,#REF!))</f>
        <v>#REF!</v>
      </c>
      <c r="CF306" s="35" t="str">
        <f t="shared" si="52"/>
        <v/>
      </c>
      <c r="CG306" s="34" t="str">
        <f t="shared" si="53"/>
        <v/>
      </c>
      <c r="CH306" s="35" t="str">
        <f t="shared" si="54"/>
        <v/>
      </c>
      <c r="CI306" s="34" t="str">
        <f t="shared" si="55"/>
        <v/>
      </c>
      <c r="CJ306" s="35" t="str">
        <f t="shared" si="56"/>
        <v/>
      </c>
      <c r="CK306" s="34" t="e">
        <f>IF(AND(#REF!="",#REF!="",#REF!="",#REF!=""),"",SUM(#REF!,#REF!,#REF!,#REF!,#REF!))</f>
        <v>#REF!</v>
      </c>
      <c r="CL306" s="35" t="str">
        <f t="shared" si="57"/>
        <v/>
      </c>
      <c r="CM306" s="32" t="e">
        <f>IF(AND(#REF!="",#REF!="",#REF!="",#REF!=""),"",SUM(#REF!,#REF!,#REF!,#REF!))</f>
        <v>#REF!</v>
      </c>
      <c r="CN306" s="32" t="str">
        <f t="shared" si="58"/>
        <v/>
      </c>
    </row>
    <row r="307" spans="1:92">
      <c r="A307" s="276">
        <v>301</v>
      </c>
      <c r="B307" s="277"/>
      <c r="C307" s="278"/>
      <c r="D307" s="279"/>
      <c r="E307" s="280"/>
      <c r="F307" s="281"/>
      <c r="G307" s="281"/>
      <c r="H307" s="282"/>
      <c r="I307" s="283"/>
      <c r="J307" s="284"/>
      <c r="K307" s="285"/>
      <c r="L307" s="21"/>
      <c r="M307" s="22"/>
      <c r="N307" s="22"/>
      <c r="O307" s="7"/>
      <c r="P307" s="40"/>
      <c r="Q307" s="43"/>
      <c r="R307" s="7"/>
      <c r="S307" s="23"/>
      <c r="T307" s="24"/>
      <c r="U307" s="24"/>
      <c r="V307" s="7"/>
      <c r="W307" s="46"/>
      <c r="X307" s="43"/>
      <c r="Y307" s="7"/>
      <c r="Z307" s="21"/>
      <c r="AA307" s="22"/>
      <c r="AB307" s="22"/>
      <c r="AC307" s="7"/>
      <c r="AD307" s="40"/>
      <c r="AE307" s="43"/>
      <c r="AF307" s="7"/>
      <c r="AG307" s="21"/>
      <c r="AH307" s="22"/>
      <c r="AI307" s="22"/>
      <c r="AJ307" s="7"/>
      <c r="AK307" s="40"/>
      <c r="AL307" s="43"/>
      <c r="AM307" s="7"/>
      <c r="AN307" s="21"/>
      <c r="AO307" s="22"/>
      <c r="AP307" s="22"/>
      <c r="AQ307" s="22"/>
      <c r="AR307" s="22"/>
      <c r="AS307" s="21"/>
      <c r="AT307" s="22"/>
      <c r="AU307" s="22"/>
      <c r="AV307" s="22"/>
      <c r="AW307" s="22"/>
      <c r="AX307" s="21"/>
      <c r="AY307" s="22"/>
      <c r="AZ307" s="22"/>
      <c r="BA307" s="22"/>
      <c r="BB307" s="22"/>
      <c r="BC307" s="22"/>
      <c r="BD307" s="22"/>
      <c r="BE307" s="22"/>
      <c r="BF307" s="22"/>
      <c r="BG307" s="11" t="s">
        <v>221</v>
      </c>
      <c r="BH307" s="79" t="s">
        <v>221</v>
      </c>
      <c r="BI307" s="1"/>
      <c r="BJ307" s="1"/>
      <c r="BK307" s="1"/>
      <c r="BL307" s="1"/>
      <c r="BM307" s="1"/>
      <c r="BY307" s="26"/>
      <c r="BZ307" s="34" t="str">
        <f t="shared" si="47"/>
        <v/>
      </c>
      <c r="CA307" s="35" t="str">
        <f t="shared" si="48"/>
        <v/>
      </c>
      <c r="CB307" s="35" t="str">
        <f t="shared" si="49"/>
        <v/>
      </c>
      <c r="CC307" s="34" t="str">
        <f t="shared" si="50"/>
        <v/>
      </c>
      <c r="CD307" s="35" t="str">
        <f t="shared" si="51"/>
        <v/>
      </c>
      <c r="CE307" s="34" t="e">
        <f>IF(AND(#REF!="",#REF!="",#REF!="",#REF!=""),"",SUM(#REF!,#REF!,#REF!,#REF!,#REF!))</f>
        <v>#REF!</v>
      </c>
      <c r="CF307" s="35" t="str">
        <f t="shared" si="52"/>
        <v/>
      </c>
      <c r="CG307" s="34" t="str">
        <f t="shared" si="53"/>
        <v/>
      </c>
      <c r="CH307" s="35" t="str">
        <f t="shared" si="54"/>
        <v/>
      </c>
      <c r="CI307" s="34" t="str">
        <f t="shared" si="55"/>
        <v/>
      </c>
      <c r="CJ307" s="35" t="str">
        <f t="shared" si="56"/>
        <v/>
      </c>
      <c r="CK307" s="34" t="e">
        <f>IF(AND(#REF!="",#REF!="",#REF!="",#REF!=""),"",SUM(#REF!,#REF!,#REF!,#REF!,#REF!))</f>
        <v>#REF!</v>
      </c>
      <c r="CL307" s="35" t="str">
        <f t="shared" si="57"/>
        <v/>
      </c>
      <c r="CM307" s="32" t="e">
        <f>IF(AND(#REF!="",#REF!="",#REF!="",#REF!=""),"",SUM(#REF!,#REF!,#REF!,#REF!))</f>
        <v>#REF!</v>
      </c>
      <c r="CN307" s="32" t="str">
        <f t="shared" si="58"/>
        <v/>
      </c>
    </row>
    <row r="308" spans="1:92">
      <c r="A308" s="276">
        <v>302</v>
      </c>
      <c r="B308" s="277"/>
      <c r="C308" s="278"/>
      <c r="D308" s="279"/>
      <c r="E308" s="280"/>
      <c r="F308" s="281"/>
      <c r="G308" s="281"/>
      <c r="H308" s="282"/>
      <c r="I308" s="283"/>
      <c r="J308" s="284"/>
      <c r="K308" s="285"/>
      <c r="L308" s="21"/>
      <c r="M308" s="22"/>
      <c r="N308" s="22"/>
      <c r="O308" s="7"/>
      <c r="P308" s="40"/>
      <c r="Q308" s="43"/>
      <c r="R308" s="7"/>
      <c r="S308" s="23"/>
      <c r="T308" s="24"/>
      <c r="U308" s="24"/>
      <c r="V308" s="7"/>
      <c r="W308" s="46"/>
      <c r="X308" s="43"/>
      <c r="Y308" s="7"/>
      <c r="Z308" s="21"/>
      <c r="AA308" s="22"/>
      <c r="AB308" s="22"/>
      <c r="AC308" s="7"/>
      <c r="AD308" s="40"/>
      <c r="AE308" s="43"/>
      <c r="AF308" s="7"/>
      <c r="AG308" s="21"/>
      <c r="AH308" s="22"/>
      <c r="AI308" s="22"/>
      <c r="AJ308" s="7"/>
      <c r="AK308" s="40"/>
      <c r="AL308" s="43"/>
      <c r="AM308" s="7"/>
      <c r="AN308" s="21"/>
      <c r="AO308" s="22"/>
      <c r="AP308" s="22"/>
      <c r="AQ308" s="22"/>
      <c r="AR308" s="22"/>
      <c r="AS308" s="21"/>
      <c r="AT308" s="22"/>
      <c r="AU308" s="22"/>
      <c r="AV308" s="22"/>
      <c r="AW308" s="22"/>
      <c r="AX308" s="21"/>
      <c r="AY308" s="22"/>
      <c r="AZ308" s="22"/>
      <c r="BA308" s="22"/>
      <c r="BB308" s="22"/>
      <c r="BC308" s="22"/>
      <c r="BD308" s="22"/>
      <c r="BE308" s="22"/>
      <c r="BF308" s="22"/>
      <c r="BG308" s="11" t="s">
        <v>221</v>
      </c>
      <c r="BH308" s="79" t="s">
        <v>221</v>
      </c>
      <c r="BI308" s="1"/>
      <c r="BJ308" s="1"/>
      <c r="BK308" s="1"/>
      <c r="BL308" s="1"/>
      <c r="BM308" s="1"/>
      <c r="BY308" s="26"/>
      <c r="BZ308" s="34" t="str">
        <f t="shared" si="47"/>
        <v/>
      </c>
      <c r="CA308" s="35" t="str">
        <f t="shared" si="48"/>
        <v/>
      </c>
      <c r="CB308" s="35" t="str">
        <f t="shared" si="49"/>
        <v/>
      </c>
      <c r="CC308" s="34" t="str">
        <f t="shared" si="50"/>
        <v/>
      </c>
      <c r="CD308" s="35" t="str">
        <f t="shared" si="51"/>
        <v/>
      </c>
      <c r="CE308" s="34" t="e">
        <f>IF(AND(#REF!="",#REF!="",#REF!="",#REF!=""),"",SUM(#REF!,#REF!,#REF!,#REF!,#REF!))</f>
        <v>#REF!</v>
      </c>
      <c r="CF308" s="35" t="str">
        <f t="shared" si="52"/>
        <v/>
      </c>
      <c r="CG308" s="34" t="str">
        <f t="shared" si="53"/>
        <v/>
      </c>
      <c r="CH308" s="35" t="str">
        <f t="shared" si="54"/>
        <v/>
      </c>
      <c r="CI308" s="34" t="str">
        <f t="shared" si="55"/>
        <v/>
      </c>
      <c r="CJ308" s="35" t="str">
        <f t="shared" si="56"/>
        <v/>
      </c>
      <c r="CK308" s="34" t="e">
        <f>IF(AND(#REF!="",#REF!="",#REF!="",#REF!=""),"",SUM(#REF!,#REF!,#REF!,#REF!,#REF!))</f>
        <v>#REF!</v>
      </c>
      <c r="CL308" s="35" t="str">
        <f t="shared" si="57"/>
        <v/>
      </c>
      <c r="CM308" s="32" t="e">
        <f>IF(AND(#REF!="",#REF!="",#REF!="",#REF!=""),"",SUM(#REF!,#REF!,#REF!,#REF!))</f>
        <v>#REF!</v>
      </c>
      <c r="CN308" s="32" t="str">
        <f t="shared" si="58"/>
        <v/>
      </c>
    </row>
    <row r="309" spans="1:92">
      <c r="A309" s="276">
        <v>303</v>
      </c>
      <c r="B309" s="277"/>
      <c r="C309" s="278"/>
      <c r="D309" s="279"/>
      <c r="E309" s="280"/>
      <c r="F309" s="281"/>
      <c r="G309" s="281"/>
      <c r="H309" s="282"/>
      <c r="I309" s="283"/>
      <c r="J309" s="284"/>
      <c r="K309" s="285"/>
      <c r="L309" s="21"/>
      <c r="M309" s="22"/>
      <c r="N309" s="22"/>
      <c r="O309" s="7"/>
      <c r="P309" s="40"/>
      <c r="Q309" s="43"/>
      <c r="R309" s="7"/>
      <c r="S309" s="23"/>
      <c r="T309" s="24"/>
      <c r="U309" s="24"/>
      <c r="V309" s="7"/>
      <c r="W309" s="46"/>
      <c r="X309" s="43"/>
      <c r="Y309" s="7"/>
      <c r="Z309" s="21"/>
      <c r="AA309" s="22"/>
      <c r="AB309" s="22"/>
      <c r="AC309" s="7"/>
      <c r="AD309" s="40"/>
      <c r="AE309" s="43"/>
      <c r="AF309" s="7"/>
      <c r="AG309" s="21"/>
      <c r="AH309" s="22"/>
      <c r="AI309" s="22"/>
      <c r="AJ309" s="7"/>
      <c r="AK309" s="40"/>
      <c r="AL309" s="43"/>
      <c r="AM309" s="7"/>
      <c r="AN309" s="21"/>
      <c r="AO309" s="22"/>
      <c r="AP309" s="22"/>
      <c r="AQ309" s="22"/>
      <c r="AR309" s="22"/>
      <c r="AS309" s="21"/>
      <c r="AT309" s="22"/>
      <c r="AU309" s="22"/>
      <c r="AV309" s="22"/>
      <c r="AW309" s="22"/>
      <c r="AX309" s="21"/>
      <c r="AY309" s="22"/>
      <c r="AZ309" s="22"/>
      <c r="BA309" s="22"/>
      <c r="BB309" s="22"/>
      <c r="BC309" s="22"/>
      <c r="BD309" s="22"/>
      <c r="BE309" s="22"/>
      <c r="BF309" s="22"/>
      <c r="BG309" s="11" t="s">
        <v>221</v>
      </c>
      <c r="BH309" s="79" t="s">
        <v>221</v>
      </c>
      <c r="BI309" s="1"/>
      <c r="BJ309" s="1"/>
      <c r="BK309" s="1"/>
      <c r="BL309" s="1"/>
      <c r="BM309" s="1"/>
      <c r="BY309" s="26"/>
      <c r="BZ309" s="34" t="str">
        <f t="shared" si="47"/>
        <v/>
      </c>
      <c r="CA309" s="35" t="str">
        <f t="shared" si="48"/>
        <v/>
      </c>
      <c r="CB309" s="35" t="str">
        <f t="shared" si="49"/>
        <v/>
      </c>
      <c r="CC309" s="34" t="str">
        <f t="shared" si="50"/>
        <v/>
      </c>
      <c r="CD309" s="35" t="str">
        <f t="shared" si="51"/>
        <v/>
      </c>
      <c r="CE309" s="34" t="e">
        <f>IF(AND(#REF!="",#REF!="",#REF!="",#REF!=""),"",SUM(#REF!,#REF!,#REF!,#REF!,#REF!))</f>
        <v>#REF!</v>
      </c>
      <c r="CF309" s="35" t="str">
        <f t="shared" si="52"/>
        <v/>
      </c>
      <c r="CG309" s="34" t="str">
        <f t="shared" si="53"/>
        <v/>
      </c>
      <c r="CH309" s="35" t="str">
        <f t="shared" si="54"/>
        <v/>
      </c>
      <c r="CI309" s="34" t="str">
        <f t="shared" si="55"/>
        <v/>
      </c>
      <c r="CJ309" s="35" t="str">
        <f t="shared" si="56"/>
        <v/>
      </c>
      <c r="CK309" s="34" t="e">
        <f>IF(AND(#REF!="",#REF!="",#REF!="",#REF!=""),"",SUM(#REF!,#REF!,#REF!,#REF!,#REF!))</f>
        <v>#REF!</v>
      </c>
      <c r="CL309" s="35" t="str">
        <f t="shared" si="57"/>
        <v/>
      </c>
      <c r="CM309" s="32" t="e">
        <f>IF(AND(#REF!="",#REF!="",#REF!="",#REF!=""),"",SUM(#REF!,#REF!,#REF!,#REF!))</f>
        <v>#REF!</v>
      </c>
      <c r="CN309" s="32" t="str">
        <f t="shared" si="58"/>
        <v/>
      </c>
    </row>
    <row r="310" spans="1:92">
      <c r="A310" s="276">
        <v>304</v>
      </c>
      <c r="B310" s="277"/>
      <c r="C310" s="278"/>
      <c r="D310" s="279"/>
      <c r="E310" s="280"/>
      <c r="F310" s="281"/>
      <c r="G310" s="281"/>
      <c r="H310" s="282"/>
      <c r="I310" s="283"/>
      <c r="J310" s="284"/>
      <c r="K310" s="285"/>
      <c r="L310" s="21"/>
      <c r="M310" s="22"/>
      <c r="N310" s="22"/>
      <c r="O310" s="7"/>
      <c r="P310" s="40"/>
      <c r="Q310" s="43"/>
      <c r="R310" s="7"/>
      <c r="S310" s="23"/>
      <c r="T310" s="24"/>
      <c r="U310" s="24"/>
      <c r="V310" s="7"/>
      <c r="W310" s="46"/>
      <c r="X310" s="43"/>
      <c r="Y310" s="7"/>
      <c r="Z310" s="21"/>
      <c r="AA310" s="22"/>
      <c r="AB310" s="22"/>
      <c r="AC310" s="7"/>
      <c r="AD310" s="40"/>
      <c r="AE310" s="43"/>
      <c r="AF310" s="7"/>
      <c r="AG310" s="21"/>
      <c r="AH310" s="22"/>
      <c r="AI310" s="22"/>
      <c r="AJ310" s="7"/>
      <c r="AK310" s="40"/>
      <c r="AL310" s="43"/>
      <c r="AM310" s="7"/>
      <c r="AN310" s="21"/>
      <c r="AO310" s="22"/>
      <c r="AP310" s="22"/>
      <c r="AQ310" s="22"/>
      <c r="AR310" s="22"/>
      <c r="AS310" s="21"/>
      <c r="AT310" s="22"/>
      <c r="AU310" s="22"/>
      <c r="AV310" s="22"/>
      <c r="AW310" s="22"/>
      <c r="AX310" s="21"/>
      <c r="AY310" s="22"/>
      <c r="AZ310" s="22"/>
      <c r="BA310" s="22"/>
      <c r="BB310" s="22"/>
      <c r="BC310" s="22"/>
      <c r="BD310" s="22"/>
      <c r="BE310" s="22"/>
      <c r="BF310" s="22"/>
      <c r="BG310" s="11" t="s">
        <v>221</v>
      </c>
      <c r="BH310" s="79" t="s">
        <v>221</v>
      </c>
      <c r="BI310" s="1"/>
      <c r="BJ310" s="1"/>
      <c r="BK310" s="1"/>
      <c r="BL310" s="1"/>
      <c r="BM310" s="1"/>
      <c r="BY310" s="26"/>
      <c r="BZ310" s="34" t="str">
        <f t="shared" si="47"/>
        <v/>
      </c>
      <c r="CA310" s="35" t="str">
        <f t="shared" si="48"/>
        <v/>
      </c>
      <c r="CB310" s="35" t="str">
        <f t="shared" si="49"/>
        <v/>
      </c>
      <c r="CC310" s="34" t="str">
        <f t="shared" si="50"/>
        <v/>
      </c>
      <c r="CD310" s="35" t="str">
        <f t="shared" si="51"/>
        <v/>
      </c>
      <c r="CE310" s="34" t="e">
        <f>IF(AND(#REF!="",#REF!="",#REF!="",#REF!=""),"",SUM(#REF!,#REF!,#REF!,#REF!,#REF!))</f>
        <v>#REF!</v>
      </c>
      <c r="CF310" s="35" t="str">
        <f t="shared" si="52"/>
        <v/>
      </c>
      <c r="CG310" s="34" t="str">
        <f t="shared" si="53"/>
        <v/>
      </c>
      <c r="CH310" s="35" t="str">
        <f t="shared" si="54"/>
        <v/>
      </c>
      <c r="CI310" s="34" t="str">
        <f t="shared" si="55"/>
        <v/>
      </c>
      <c r="CJ310" s="35" t="str">
        <f t="shared" si="56"/>
        <v/>
      </c>
      <c r="CK310" s="34" t="e">
        <f>IF(AND(#REF!="",#REF!="",#REF!="",#REF!=""),"",SUM(#REF!,#REF!,#REF!,#REF!,#REF!))</f>
        <v>#REF!</v>
      </c>
      <c r="CL310" s="35" t="str">
        <f t="shared" si="57"/>
        <v/>
      </c>
      <c r="CM310" s="32" t="e">
        <f>IF(AND(#REF!="",#REF!="",#REF!="",#REF!=""),"",SUM(#REF!,#REF!,#REF!,#REF!))</f>
        <v>#REF!</v>
      </c>
      <c r="CN310" s="32" t="str">
        <f t="shared" si="58"/>
        <v/>
      </c>
    </row>
    <row r="311" spans="1:92">
      <c r="A311" s="276">
        <v>305</v>
      </c>
      <c r="B311" s="277"/>
      <c r="C311" s="278"/>
      <c r="D311" s="279"/>
      <c r="E311" s="280"/>
      <c r="F311" s="281"/>
      <c r="G311" s="281"/>
      <c r="H311" s="282"/>
      <c r="I311" s="283"/>
      <c r="J311" s="284"/>
      <c r="K311" s="285"/>
      <c r="L311" s="21"/>
      <c r="M311" s="22"/>
      <c r="N311" s="22"/>
      <c r="O311" s="7"/>
      <c r="P311" s="40"/>
      <c r="Q311" s="43"/>
      <c r="R311" s="7"/>
      <c r="S311" s="23"/>
      <c r="T311" s="24"/>
      <c r="U311" s="24"/>
      <c r="V311" s="7"/>
      <c r="W311" s="46"/>
      <c r="X311" s="43"/>
      <c r="Y311" s="7"/>
      <c r="Z311" s="21"/>
      <c r="AA311" s="22"/>
      <c r="AB311" s="22"/>
      <c r="AC311" s="7"/>
      <c r="AD311" s="40"/>
      <c r="AE311" s="43"/>
      <c r="AF311" s="7"/>
      <c r="AG311" s="21"/>
      <c r="AH311" s="22"/>
      <c r="AI311" s="22"/>
      <c r="AJ311" s="7"/>
      <c r="AK311" s="40"/>
      <c r="AL311" s="43"/>
      <c r="AM311" s="7"/>
      <c r="AN311" s="21"/>
      <c r="AO311" s="22"/>
      <c r="AP311" s="22"/>
      <c r="AQ311" s="22"/>
      <c r="AR311" s="22"/>
      <c r="AS311" s="21"/>
      <c r="AT311" s="22"/>
      <c r="AU311" s="22"/>
      <c r="AV311" s="22"/>
      <c r="AW311" s="22"/>
      <c r="AX311" s="21"/>
      <c r="AY311" s="22"/>
      <c r="AZ311" s="22"/>
      <c r="BA311" s="22"/>
      <c r="BB311" s="22"/>
      <c r="BC311" s="22"/>
      <c r="BD311" s="22"/>
      <c r="BE311" s="22"/>
      <c r="BF311" s="22"/>
      <c r="BG311" s="11" t="s">
        <v>221</v>
      </c>
      <c r="BH311" s="79" t="s">
        <v>221</v>
      </c>
      <c r="BI311" s="1"/>
      <c r="BJ311" s="1"/>
      <c r="BK311" s="1"/>
      <c r="BL311" s="1"/>
      <c r="BM311" s="1"/>
      <c r="BY311" s="26"/>
      <c r="BZ311" s="34" t="str">
        <f t="shared" si="47"/>
        <v/>
      </c>
      <c r="CA311" s="35" t="str">
        <f t="shared" si="48"/>
        <v/>
      </c>
      <c r="CB311" s="35" t="str">
        <f t="shared" si="49"/>
        <v/>
      </c>
      <c r="CC311" s="34" t="str">
        <f t="shared" si="50"/>
        <v/>
      </c>
      <c r="CD311" s="35" t="str">
        <f t="shared" si="51"/>
        <v/>
      </c>
      <c r="CE311" s="34" t="e">
        <f>IF(AND(#REF!="",#REF!="",#REF!="",#REF!=""),"",SUM(#REF!,#REF!,#REF!,#REF!,#REF!))</f>
        <v>#REF!</v>
      </c>
      <c r="CF311" s="35" t="str">
        <f t="shared" si="52"/>
        <v/>
      </c>
      <c r="CG311" s="34" t="str">
        <f t="shared" si="53"/>
        <v/>
      </c>
      <c r="CH311" s="35" t="str">
        <f t="shared" si="54"/>
        <v/>
      </c>
      <c r="CI311" s="34" t="str">
        <f t="shared" si="55"/>
        <v/>
      </c>
      <c r="CJ311" s="35" t="str">
        <f t="shared" si="56"/>
        <v/>
      </c>
      <c r="CK311" s="34" t="e">
        <f>IF(AND(#REF!="",#REF!="",#REF!="",#REF!=""),"",SUM(#REF!,#REF!,#REF!,#REF!,#REF!))</f>
        <v>#REF!</v>
      </c>
      <c r="CL311" s="35" t="str">
        <f t="shared" si="57"/>
        <v/>
      </c>
      <c r="CM311" s="32" t="e">
        <f>IF(AND(#REF!="",#REF!="",#REF!="",#REF!=""),"",SUM(#REF!,#REF!,#REF!,#REF!))</f>
        <v>#REF!</v>
      </c>
      <c r="CN311" s="32" t="str">
        <f t="shared" si="58"/>
        <v/>
      </c>
    </row>
    <row r="312" spans="1:92">
      <c r="A312" s="276">
        <v>306</v>
      </c>
      <c r="B312" s="277"/>
      <c r="C312" s="278"/>
      <c r="D312" s="279"/>
      <c r="E312" s="280"/>
      <c r="F312" s="281"/>
      <c r="G312" s="281"/>
      <c r="H312" s="282"/>
      <c r="I312" s="283"/>
      <c r="J312" s="284"/>
      <c r="K312" s="285"/>
      <c r="L312" s="21"/>
      <c r="M312" s="22"/>
      <c r="N312" s="22"/>
      <c r="O312" s="7"/>
      <c r="P312" s="40"/>
      <c r="Q312" s="43"/>
      <c r="R312" s="7"/>
      <c r="S312" s="23"/>
      <c r="T312" s="24"/>
      <c r="U312" s="24"/>
      <c r="V312" s="7"/>
      <c r="W312" s="46"/>
      <c r="X312" s="43"/>
      <c r="Y312" s="7"/>
      <c r="Z312" s="21"/>
      <c r="AA312" s="22"/>
      <c r="AB312" s="22"/>
      <c r="AC312" s="7"/>
      <c r="AD312" s="40"/>
      <c r="AE312" s="43"/>
      <c r="AF312" s="7"/>
      <c r="AG312" s="21"/>
      <c r="AH312" s="22"/>
      <c r="AI312" s="22"/>
      <c r="AJ312" s="7"/>
      <c r="AK312" s="40"/>
      <c r="AL312" s="43"/>
      <c r="AM312" s="7"/>
      <c r="AN312" s="21"/>
      <c r="AO312" s="22"/>
      <c r="AP312" s="22"/>
      <c r="AQ312" s="22"/>
      <c r="AR312" s="22"/>
      <c r="AS312" s="21"/>
      <c r="AT312" s="22"/>
      <c r="AU312" s="22"/>
      <c r="AV312" s="22"/>
      <c r="AW312" s="22"/>
      <c r="AX312" s="21"/>
      <c r="AY312" s="22"/>
      <c r="AZ312" s="22"/>
      <c r="BA312" s="22"/>
      <c r="BB312" s="22"/>
      <c r="BC312" s="22"/>
      <c r="BD312" s="22"/>
      <c r="BE312" s="22"/>
      <c r="BF312" s="22"/>
      <c r="BG312" s="11" t="s">
        <v>221</v>
      </c>
      <c r="BH312" s="79" t="s">
        <v>221</v>
      </c>
      <c r="BI312" s="1"/>
      <c r="BJ312" s="1"/>
      <c r="BK312" s="1"/>
      <c r="BL312" s="1"/>
      <c r="BM312" s="1"/>
      <c r="BY312" s="26"/>
      <c r="BZ312" s="34" t="str">
        <f t="shared" si="47"/>
        <v/>
      </c>
      <c r="CA312" s="35" t="str">
        <f t="shared" si="48"/>
        <v/>
      </c>
      <c r="CB312" s="35" t="str">
        <f t="shared" si="49"/>
        <v/>
      </c>
      <c r="CC312" s="34" t="str">
        <f t="shared" si="50"/>
        <v/>
      </c>
      <c r="CD312" s="35" t="str">
        <f t="shared" si="51"/>
        <v/>
      </c>
      <c r="CE312" s="34" t="e">
        <f>IF(AND(#REF!="",#REF!="",#REF!="",#REF!=""),"",SUM(#REF!,#REF!,#REF!,#REF!,#REF!))</f>
        <v>#REF!</v>
      </c>
      <c r="CF312" s="35" t="str">
        <f t="shared" si="52"/>
        <v/>
      </c>
      <c r="CG312" s="34" t="str">
        <f t="shared" si="53"/>
        <v/>
      </c>
      <c r="CH312" s="35" t="str">
        <f t="shared" si="54"/>
        <v/>
      </c>
      <c r="CI312" s="34" t="str">
        <f t="shared" si="55"/>
        <v/>
      </c>
      <c r="CJ312" s="35" t="str">
        <f t="shared" si="56"/>
        <v/>
      </c>
      <c r="CK312" s="34" t="e">
        <f>IF(AND(#REF!="",#REF!="",#REF!="",#REF!=""),"",SUM(#REF!,#REF!,#REF!,#REF!,#REF!))</f>
        <v>#REF!</v>
      </c>
      <c r="CL312" s="35" t="str">
        <f t="shared" si="57"/>
        <v/>
      </c>
      <c r="CM312" s="32" t="e">
        <f>IF(AND(#REF!="",#REF!="",#REF!="",#REF!=""),"",SUM(#REF!,#REF!,#REF!,#REF!))</f>
        <v>#REF!</v>
      </c>
      <c r="CN312" s="32" t="str">
        <f t="shared" si="58"/>
        <v/>
      </c>
    </row>
    <row r="313" spans="1:92">
      <c r="A313" s="276">
        <v>307</v>
      </c>
      <c r="B313" s="277"/>
      <c r="C313" s="278"/>
      <c r="D313" s="279"/>
      <c r="E313" s="280"/>
      <c r="F313" s="281"/>
      <c r="G313" s="281"/>
      <c r="H313" s="282"/>
      <c r="I313" s="283"/>
      <c r="J313" s="284"/>
      <c r="K313" s="285"/>
      <c r="L313" s="21"/>
      <c r="M313" s="22"/>
      <c r="N313" s="22"/>
      <c r="O313" s="7"/>
      <c r="P313" s="40"/>
      <c r="Q313" s="43"/>
      <c r="R313" s="7"/>
      <c r="S313" s="23"/>
      <c r="T313" s="24"/>
      <c r="U313" s="24"/>
      <c r="V313" s="7"/>
      <c r="W313" s="46"/>
      <c r="X313" s="43"/>
      <c r="Y313" s="7"/>
      <c r="Z313" s="21"/>
      <c r="AA313" s="22"/>
      <c r="AB313" s="22"/>
      <c r="AC313" s="7"/>
      <c r="AD313" s="40"/>
      <c r="AE313" s="43"/>
      <c r="AF313" s="7"/>
      <c r="AG313" s="21"/>
      <c r="AH313" s="22"/>
      <c r="AI313" s="22"/>
      <c r="AJ313" s="7"/>
      <c r="AK313" s="40"/>
      <c r="AL313" s="43"/>
      <c r="AM313" s="7"/>
      <c r="AN313" s="21"/>
      <c r="AO313" s="22"/>
      <c r="AP313" s="22"/>
      <c r="AQ313" s="22"/>
      <c r="AR313" s="22"/>
      <c r="AS313" s="21"/>
      <c r="AT313" s="22"/>
      <c r="AU313" s="22"/>
      <c r="AV313" s="22"/>
      <c r="AW313" s="22"/>
      <c r="AX313" s="21"/>
      <c r="AY313" s="22"/>
      <c r="AZ313" s="22"/>
      <c r="BA313" s="22"/>
      <c r="BB313" s="22"/>
      <c r="BC313" s="22"/>
      <c r="BD313" s="22"/>
      <c r="BE313" s="22"/>
      <c r="BF313" s="22"/>
      <c r="BG313" s="11" t="s">
        <v>221</v>
      </c>
      <c r="BH313" s="79" t="s">
        <v>221</v>
      </c>
      <c r="BI313" s="1"/>
      <c r="BJ313" s="1"/>
      <c r="BK313" s="1"/>
      <c r="BL313" s="1"/>
      <c r="BM313" s="1"/>
      <c r="BY313" s="26"/>
      <c r="BZ313" s="34" t="str">
        <f t="shared" si="47"/>
        <v/>
      </c>
      <c r="CA313" s="35" t="str">
        <f t="shared" si="48"/>
        <v/>
      </c>
      <c r="CB313" s="35" t="str">
        <f t="shared" si="49"/>
        <v/>
      </c>
      <c r="CC313" s="34" t="str">
        <f t="shared" si="50"/>
        <v/>
      </c>
      <c r="CD313" s="35" t="str">
        <f t="shared" si="51"/>
        <v/>
      </c>
      <c r="CE313" s="34" t="e">
        <f>IF(AND(#REF!="",#REF!="",#REF!="",#REF!=""),"",SUM(#REF!,#REF!,#REF!,#REF!,#REF!))</f>
        <v>#REF!</v>
      </c>
      <c r="CF313" s="35" t="str">
        <f t="shared" si="52"/>
        <v/>
      </c>
      <c r="CG313" s="34" t="str">
        <f t="shared" si="53"/>
        <v/>
      </c>
      <c r="CH313" s="35" t="str">
        <f t="shared" si="54"/>
        <v/>
      </c>
      <c r="CI313" s="34" t="str">
        <f t="shared" si="55"/>
        <v/>
      </c>
      <c r="CJ313" s="35" t="str">
        <f t="shared" si="56"/>
        <v/>
      </c>
      <c r="CK313" s="34" t="e">
        <f>IF(AND(#REF!="",#REF!="",#REF!="",#REF!=""),"",SUM(#REF!,#REF!,#REF!,#REF!,#REF!))</f>
        <v>#REF!</v>
      </c>
      <c r="CL313" s="35" t="str">
        <f t="shared" si="57"/>
        <v/>
      </c>
      <c r="CM313" s="32" t="e">
        <f>IF(AND(#REF!="",#REF!="",#REF!="",#REF!=""),"",SUM(#REF!,#REF!,#REF!,#REF!))</f>
        <v>#REF!</v>
      </c>
      <c r="CN313" s="32" t="str">
        <f t="shared" si="58"/>
        <v/>
      </c>
    </row>
    <row r="314" spans="1:92">
      <c r="A314" s="276">
        <v>308</v>
      </c>
      <c r="B314" s="277"/>
      <c r="C314" s="278"/>
      <c r="D314" s="279"/>
      <c r="E314" s="280"/>
      <c r="F314" s="281"/>
      <c r="G314" s="281"/>
      <c r="H314" s="282"/>
      <c r="I314" s="283"/>
      <c r="J314" s="284"/>
      <c r="K314" s="285"/>
      <c r="L314" s="21"/>
      <c r="M314" s="22"/>
      <c r="N314" s="22"/>
      <c r="O314" s="7"/>
      <c r="P314" s="40"/>
      <c r="Q314" s="43"/>
      <c r="R314" s="7"/>
      <c r="S314" s="23"/>
      <c r="T314" s="24"/>
      <c r="U314" s="24"/>
      <c r="V314" s="7"/>
      <c r="W314" s="46"/>
      <c r="X314" s="43"/>
      <c r="Y314" s="7"/>
      <c r="Z314" s="21"/>
      <c r="AA314" s="22"/>
      <c r="AB314" s="22"/>
      <c r="AC314" s="7"/>
      <c r="AD314" s="40"/>
      <c r="AE314" s="43"/>
      <c r="AF314" s="7"/>
      <c r="AG314" s="21"/>
      <c r="AH314" s="22"/>
      <c r="AI314" s="22"/>
      <c r="AJ314" s="7"/>
      <c r="AK314" s="40"/>
      <c r="AL314" s="43"/>
      <c r="AM314" s="7"/>
      <c r="AN314" s="21"/>
      <c r="AO314" s="22"/>
      <c r="AP314" s="22"/>
      <c r="AQ314" s="22"/>
      <c r="AR314" s="22"/>
      <c r="AS314" s="21"/>
      <c r="AT314" s="22"/>
      <c r="AU314" s="22"/>
      <c r="AV314" s="22"/>
      <c r="AW314" s="22"/>
      <c r="AX314" s="21"/>
      <c r="AY314" s="22"/>
      <c r="AZ314" s="22"/>
      <c r="BA314" s="22"/>
      <c r="BB314" s="22"/>
      <c r="BC314" s="22"/>
      <c r="BD314" s="22"/>
      <c r="BE314" s="22"/>
      <c r="BF314" s="22"/>
      <c r="BG314" s="11" t="s">
        <v>221</v>
      </c>
      <c r="BH314" s="79" t="s">
        <v>221</v>
      </c>
      <c r="BI314" s="1"/>
      <c r="BJ314" s="1"/>
      <c r="BK314" s="1"/>
      <c r="BL314" s="1"/>
      <c r="BM314" s="1"/>
      <c r="BY314" s="26"/>
      <c r="BZ314" s="34" t="str">
        <f t="shared" si="47"/>
        <v/>
      </c>
      <c r="CA314" s="35" t="str">
        <f t="shared" si="48"/>
        <v/>
      </c>
      <c r="CB314" s="35" t="str">
        <f t="shared" si="49"/>
        <v/>
      </c>
      <c r="CC314" s="34" t="str">
        <f t="shared" si="50"/>
        <v/>
      </c>
      <c r="CD314" s="35" t="str">
        <f t="shared" si="51"/>
        <v/>
      </c>
      <c r="CE314" s="34" t="e">
        <f>IF(AND(#REF!="",#REF!="",#REF!="",#REF!=""),"",SUM(#REF!,#REF!,#REF!,#REF!,#REF!))</f>
        <v>#REF!</v>
      </c>
      <c r="CF314" s="35" t="str">
        <f t="shared" si="52"/>
        <v/>
      </c>
      <c r="CG314" s="34" t="str">
        <f t="shared" si="53"/>
        <v/>
      </c>
      <c r="CH314" s="35" t="str">
        <f t="shared" si="54"/>
        <v/>
      </c>
      <c r="CI314" s="34" t="str">
        <f t="shared" si="55"/>
        <v/>
      </c>
      <c r="CJ314" s="35" t="str">
        <f t="shared" si="56"/>
        <v/>
      </c>
      <c r="CK314" s="34" t="e">
        <f>IF(AND(#REF!="",#REF!="",#REF!="",#REF!=""),"",SUM(#REF!,#REF!,#REF!,#REF!,#REF!))</f>
        <v>#REF!</v>
      </c>
      <c r="CL314" s="35" t="str">
        <f t="shared" si="57"/>
        <v/>
      </c>
      <c r="CM314" s="32" t="e">
        <f>IF(AND(#REF!="",#REF!="",#REF!="",#REF!=""),"",SUM(#REF!,#REF!,#REF!,#REF!))</f>
        <v>#REF!</v>
      </c>
      <c r="CN314" s="32" t="str">
        <f t="shared" si="58"/>
        <v/>
      </c>
    </row>
    <row r="315" spans="1:92">
      <c r="A315" s="276">
        <v>309</v>
      </c>
      <c r="B315" s="277"/>
      <c r="C315" s="278"/>
      <c r="D315" s="279"/>
      <c r="E315" s="280"/>
      <c r="F315" s="281"/>
      <c r="G315" s="281"/>
      <c r="H315" s="282"/>
      <c r="I315" s="283"/>
      <c r="J315" s="284"/>
      <c r="K315" s="285"/>
      <c r="L315" s="21"/>
      <c r="M315" s="22"/>
      <c r="N315" s="22"/>
      <c r="O315" s="7"/>
      <c r="P315" s="40"/>
      <c r="Q315" s="43"/>
      <c r="R315" s="7"/>
      <c r="S315" s="23"/>
      <c r="T315" s="24"/>
      <c r="U315" s="24"/>
      <c r="V315" s="7"/>
      <c r="W315" s="46"/>
      <c r="X315" s="43"/>
      <c r="Y315" s="7"/>
      <c r="Z315" s="21"/>
      <c r="AA315" s="22"/>
      <c r="AB315" s="22"/>
      <c r="AC315" s="7"/>
      <c r="AD315" s="40"/>
      <c r="AE315" s="43"/>
      <c r="AF315" s="7"/>
      <c r="AG315" s="21"/>
      <c r="AH315" s="22"/>
      <c r="AI315" s="22"/>
      <c r="AJ315" s="7"/>
      <c r="AK315" s="40"/>
      <c r="AL315" s="43"/>
      <c r="AM315" s="7"/>
      <c r="AN315" s="21"/>
      <c r="AO315" s="22"/>
      <c r="AP315" s="22"/>
      <c r="AQ315" s="22"/>
      <c r="AR315" s="22"/>
      <c r="AS315" s="21"/>
      <c r="AT315" s="22"/>
      <c r="AU315" s="22"/>
      <c r="AV315" s="22"/>
      <c r="AW315" s="22"/>
      <c r="AX315" s="21"/>
      <c r="AY315" s="22"/>
      <c r="AZ315" s="22"/>
      <c r="BA315" s="22"/>
      <c r="BB315" s="22"/>
      <c r="BC315" s="22"/>
      <c r="BD315" s="22"/>
      <c r="BE315" s="22"/>
      <c r="BF315" s="22"/>
      <c r="BG315" s="11" t="s">
        <v>221</v>
      </c>
      <c r="BH315" s="79" t="s">
        <v>221</v>
      </c>
      <c r="BI315" s="1"/>
      <c r="BJ315" s="1"/>
      <c r="BK315" s="1"/>
      <c r="BL315" s="1"/>
      <c r="BM315" s="1"/>
      <c r="BY315" s="26"/>
      <c r="BZ315" s="34" t="str">
        <f t="shared" si="47"/>
        <v/>
      </c>
      <c r="CA315" s="35" t="str">
        <f t="shared" si="48"/>
        <v/>
      </c>
      <c r="CB315" s="35" t="str">
        <f t="shared" si="49"/>
        <v/>
      </c>
      <c r="CC315" s="34" t="str">
        <f t="shared" si="50"/>
        <v/>
      </c>
      <c r="CD315" s="35" t="str">
        <f t="shared" si="51"/>
        <v/>
      </c>
      <c r="CE315" s="34" t="e">
        <f>IF(AND(#REF!="",#REF!="",#REF!="",#REF!=""),"",SUM(#REF!,#REF!,#REF!,#REF!,#REF!))</f>
        <v>#REF!</v>
      </c>
      <c r="CF315" s="35" t="str">
        <f t="shared" si="52"/>
        <v/>
      </c>
      <c r="CG315" s="34" t="str">
        <f t="shared" si="53"/>
        <v/>
      </c>
      <c r="CH315" s="35" t="str">
        <f t="shared" si="54"/>
        <v/>
      </c>
      <c r="CI315" s="34" t="str">
        <f t="shared" si="55"/>
        <v/>
      </c>
      <c r="CJ315" s="35" t="str">
        <f t="shared" si="56"/>
        <v/>
      </c>
      <c r="CK315" s="34" t="e">
        <f>IF(AND(#REF!="",#REF!="",#REF!="",#REF!=""),"",SUM(#REF!,#REF!,#REF!,#REF!,#REF!))</f>
        <v>#REF!</v>
      </c>
      <c r="CL315" s="35" t="str">
        <f t="shared" si="57"/>
        <v/>
      </c>
      <c r="CM315" s="32" t="e">
        <f>IF(AND(#REF!="",#REF!="",#REF!="",#REF!=""),"",SUM(#REF!,#REF!,#REF!,#REF!))</f>
        <v>#REF!</v>
      </c>
      <c r="CN315" s="32" t="str">
        <f t="shared" si="58"/>
        <v/>
      </c>
    </row>
    <row r="316" spans="1:92">
      <c r="A316" s="276">
        <v>310</v>
      </c>
      <c r="B316" s="277"/>
      <c r="C316" s="278"/>
      <c r="D316" s="279"/>
      <c r="E316" s="280"/>
      <c r="F316" s="281"/>
      <c r="G316" s="281"/>
      <c r="H316" s="282"/>
      <c r="I316" s="283"/>
      <c r="J316" s="284"/>
      <c r="K316" s="285"/>
      <c r="L316" s="21"/>
      <c r="M316" s="22"/>
      <c r="N316" s="22"/>
      <c r="O316" s="7"/>
      <c r="P316" s="40"/>
      <c r="Q316" s="43"/>
      <c r="R316" s="7"/>
      <c r="S316" s="23"/>
      <c r="T316" s="24"/>
      <c r="U316" s="24"/>
      <c r="V316" s="7"/>
      <c r="W316" s="46"/>
      <c r="X316" s="43"/>
      <c r="Y316" s="7"/>
      <c r="Z316" s="21"/>
      <c r="AA316" s="22"/>
      <c r="AB316" s="22"/>
      <c r="AC316" s="7"/>
      <c r="AD316" s="40"/>
      <c r="AE316" s="43"/>
      <c r="AF316" s="7"/>
      <c r="AG316" s="21"/>
      <c r="AH316" s="22"/>
      <c r="AI316" s="22"/>
      <c r="AJ316" s="7"/>
      <c r="AK316" s="40"/>
      <c r="AL316" s="43"/>
      <c r="AM316" s="7"/>
      <c r="AN316" s="21"/>
      <c r="AO316" s="22"/>
      <c r="AP316" s="22"/>
      <c r="AQ316" s="22"/>
      <c r="AR316" s="22"/>
      <c r="AS316" s="21"/>
      <c r="AT316" s="22"/>
      <c r="AU316" s="22"/>
      <c r="AV316" s="22"/>
      <c r="AW316" s="22"/>
      <c r="AX316" s="21"/>
      <c r="AY316" s="22"/>
      <c r="AZ316" s="22"/>
      <c r="BA316" s="22"/>
      <c r="BB316" s="22"/>
      <c r="BC316" s="22"/>
      <c r="BD316" s="22"/>
      <c r="BE316" s="22"/>
      <c r="BF316" s="22"/>
      <c r="BG316" s="11" t="s">
        <v>221</v>
      </c>
      <c r="BH316" s="79" t="s">
        <v>221</v>
      </c>
      <c r="BI316" s="1"/>
      <c r="BJ316" s="1"/>
      <c r="BK316" s="1"/>
      <c r="BL316" s="1"/>
      <c r="BM316" s="1"/>
      <c r="BY316" s="26"/>
      <c r="BZ316" s="34" t="str">
        <f t="shared" si="47"/>
        <v/>
      </c>
      <c r="CA316" s="35" t="str">
        <f t="shared" si="48"/>
        <v/>
      </c>
      <c r="CB316" s="35" t="str">
        <f t="shared" si="49"/>
        <v/>
      </c>
      <c r="CC316" s="34" t="str">
        <f t="shared" si="50"/>
        <v/>
      </c>
      <c r="CD316" s="35" t="str">
        <f t="shared" si="51"/>
        <v/>
      </c>
      <c r="CE316" s="34" t="e">
        <f>IF(AND(#REF!="",#REF!="",#REF!="",#REF!=""),"",SUM(#REF!,#REF!,#REF!,#REF!,#REF!))</f>
        <v>#REF!</v>
      </c>
      <c r="CF316" s="35" t="str">
        <f t="shared" si="52"/>
        <v/>
      </c>
      <c r="CG316" s="34" t="str">
        <f t="shared" si="53"/>
        <v/>
      </c>
      <c r="CH316" s="35" t="str">
        <f t="shared" si="54"/>
        <v/>
      </c>
      <c r="CI316" s="34" t="str">
        <f t="shared" si="55"/>
        <v/>
      </c>
      <c r="CJ316" s="35" t="str">
        <f t="shared" si="56"/>
        <v/>
      </c>
      <c r="CK316" s="34" t="e">
        <f>IF(AND(#REF!="",#REF!="",#REF!="",#REF!=""),"",SUM(#REF!,#REF!,#REF!,#REF!,#REF!))</f>
        <v>#REF!</v>
      </c>
      <c r="CL316" s="35" t="str">
        <f t="shared" si="57"/>
        <v/>
      </c>
      <c r="CM316" s="32" t="e">
        <f>IF(AND(#REF!="",#REF!="",#REF!="",#REF!=""),"",SUM(#REF!,#REF!,#REF!,#REF!))</f>
        <v>#REF!</v>
      </c>
      <c r="CN316" s="32" t="str">
        <f t="shared" si="58"/>
        <v/>
      </c>
    </row>
    <row r="317" spans="1:92">
      <c r="A317" s="276">
        <v>311</v>
      </c>
      <c r="B317" s="277"/>
      <c r="C317" s="278"/>
      <c r="D317" s="279"/>
      <c r="E317" s="280"/>
      <c r="F317" s="281"/>
      <c r="G317" s="281"/>
      <c r="H317" s="282"/>
      <c r="I317" s="283"/>
      <c r="J317" s="284"/>
      <c r="K317" s="285"/>
      <c r="L317" s="21"/>
      <c r="M317" s="22"/>
      <c r="N317" s="22"/>
      <c r="O317" s="7"/>
      <c r="P317" s="40"/>
      <c r="Q317" s="43"/>
      <c r="R317" s="7"/>
      <c r="S317" s="23"/>
      <c r="T317" s="24"/>
      <c r="U317" s="24"/>
      <c r="V317" s="7"/>
      <c r="W317" s="46"/>
      <c r="X317" s="43"/>
      <c r="Y317" s="7"/>
      <c r="Z317" s="21"/>
      <c r="AA317" s="22"/>
      <c r="AB317" s="22"/>
      <c r="AC317" s="7"/>
      <c r="AD317" s="40"/>
      <c r="AE317" s="43"/>
      <c r="AF317" s="7"/>
      <c r="AG317" s="21"/>
      <c r="AH317" s="22"/>
      <c r="AI317" s="22"/>
      <c r="AJ317" s="7"/>
      <c r="AK317" s="40"/>
      <c r="AL317" s="43"/>
      <c r="AM317" s="7"/>
      <c r="AN317" s="21"/>
      <c r="AO317" s="22"/>
      <c r="AP317" s="22"/>
      <c r="AQ317" s="22"/>
      <c r="AR317" s="22"/>
      <c r="AS317" s="21"/>
      <c r="AT317" s="22"/>
      <c r="AU317" s="22"/>
      <c r="AV317" s="22"/>
      <c r="AW317" s="22"/>
      <c r="AX317" s="21"/>
      <c r="AY317" s="22"/>
      <c r="AZ317" s="22"/>
      <c r="BA317" s="22"/>
      <c r="BB317" s="22"/>
      <c r="BC317" s="22"/>
      <c r="BD317" s="22"/>
      <c r="BE317" s="22"/>
      <c r="BF317" s="22"/>
      <c r="BG317" s="11" t="s">
        <v>221</v>
      </c>
      <c r="BH317" s="79" t="s">
        <v>221</v>
      </c>
      <c r="BI317" s="1"/>
      <c r="BJ317" s="1"/>
      <c r="BK317" s="1"/>
      <c r="BL317" s="1"/>
      <c r="BM317" s="1"/>
      <c r="BY317" s="26"/>
      <c r="BZ317" s="34" t="str">
        <f t="shared" si="47"/>
        <v/>
      </c>
      <c r="CA317" s="35" t="str">
        <f t="shared" si="48"/>
        <v/>
      </c>
      <c r="CB317" s="35" t="str">
        <f t="shared" si="49"/>
        <v/>
      </c>
      <c r="CC317" s="34" t="str">
        <f t="shared" si="50"/>
        <v/>
      </c>
      <c r="CD317" s="35" t="str">
        <f t="shared" si="51"/>
        <v/>
      </c>
      <c r="CE317" s="34" t="e">
        <f>IF(AND(#REF!="",#REF!="",#REF!="",#REF!=""),"",SUM(#REF!,#REF!,#REF!,#REF!,#REF!))</f>
        <v>#REF!</v>
      </c>
      <c r="CF317" s="35" t="str">
        <f t="shared" si="52"/>
        <v/>
      </c>
      <c r="CG317" s="34" t="str">
        <f t="shared" si="53"/>
        <v/>
      </c>
      <c r="CH317" s="35" t="str">
        <f t="shared" si="54"/>
        <v/>
      </c>
      <c r="CI317" s="34" t="str">
        <f t="shared" si="55"/>
        <v/>
      </c>
      <c r="CJ317" s="35" t="str">
        <f t="shared" si="56"/>
        <v/>
      </c>
      <c r="CK317" s="34" t="e">
        <f>IF(AND(#REF!="",#REF!="",#REF!="",#REF!=""),"",SUM(#REF!,#REF!,#REF!,#REF!,#REF!))</f>
        <v>#REF!</v>
      </c>
      <c r="CL317" s="35" t="str">
        <f t="shared" si="57"/>
        <v/>
      </c>
      <c r="CM317" s="32" t="e">
        <f>IF(AND(#REF!="",#REF!="",#REF!="",#REF!=""),"",SUM(#REF!,#REF!,#REF!,#REF!))</f>
        <v>#REF!</v>
      </c>
      <c r="CN317" s="32" t="str">
        <f t="shared" si="58"/>
        <v/>
      </c>
    </row>
    <row r="318" spans="1:92">
      <c r="A318" s="276">
        <v>312</v>
      </c>
      <c r="B318" s="277"/>
      <c r="C318" s="278"/>
      <c r="D318" s="279"/>
      <c r="E318" s="280"/>
      <c r="F318" s="281"/>
      <c r="G318" s="281"/>
      <c r="H318" s="282"/>
      <c r="I318" s="283"/>
      <c r="J318" s="284"/>
      <c r="K318" s="285"/>
      <c r="L318" s="21"/>
      <c r="M318" s="22"/>
      <c r="N318" s="22"/>
      <c r="O318" s="7"/>
      <c r="P318" s="40"/>
      <c r="Q318" s="43"/>
      <c r="R318" s="7"/>
      <c r="S318" s="23"/>
      <c r="T318" s="24"/>
      <c r="U318" s="24"/>
      <c r="V318" s="7"/>
      <c r="W318" s="46"/>
      <c r="X318" s="43"/>
      <c r="Y318" s="7"/>
      <c r="Z318" s="21"/>
      <c r="AA318" s="22"/>
      <c r="AB318" s="22"/>
      <c r="AC318" s="7"/>
      <c r="AD318" s="40"/>
      <c r="AE318" s="43"/>
      <c r="AF318" s="7"/>
      <c r="AG318" s="21"/>
      <c r="AH318" s="22"/>
      <c r="AI318" s="22"/>
      <c r="AJ318" s="7"/>
      <c r="AK318" s="40"/>
      <c r="AL318" s="43"/>
      <c r="AM318" s="7"/>
      <c r="AN318" s="21"/>
      <c r="AO318" s="22"/>
      <c r="AP318" s="22"/>
      <c r="AQ318" s="22"/>
      <c r="AR318" s="22"/>
      <c r="AS318" s="21"/>
      <c r="AT318" s="22"/>
      <c r="AU318" s="22"/>
      <c r="AV318" s="22"/>
      <c r="AW318" s="22"/>
      <c r="AX318" s="21"/>
      <c r="AY318" s="22"/>
      <c r="AZ318" s="22"/>
      <c r="BA318" s="22"/>
      <c r="BB318" s="22"/>
      <c r="BC318" s="22"/>
      <c r="BD318" s="22"/>
      <c r="BE318" s="22"/>
      <c r="BF318" s="22"/>
      <c r="BG318" s="11" t="s">
        <v>221</v>
      </c>
      <c r="BH318" s="79" t="s">
        <v>221</v>
      </c>
      <c r="BI318" s="1"/>
      <c r="BJ318" s="1"/>
      <c r="BK318" s="1"/>
      <c r="BL318" s="1"/>
      <c r="BM318" s="1"/>
      <c r="BY318" s="26"/>
      <c r="BZ318" s="34" t="str">
        <f t="shared" si="47"/>
        <v/>
      </c>
      <c r="CA318" s="35" t="str">
        <f t="shared" si="48"/>
        <v/>
      </c>
      <c r="CB318" s="35" t="str">
        <f t="shared" si="49"/>
        <v/>
      </c>
      <c r="CC318" s="34" t="str">
        <f t="shared" si="50"/>
        <v/>
      </c>
      <c r="CD318" s="35" t="str">
        <f t="shared" si="51"/>
        <v/>
      </c>
      <c r="CE318" s="34" t="e">
        <f>IF(AND(#REF!="",#REF!="",#REF!="",#REF!=""),"",SUM(#REF!,#REF!,#REF!,#REF!,#REF!))</f>
        <v>#REF!</v>
      </c>
      <c r="CF318" s="35" t="str">
        <f t="shared" si="52"/>
        <v/>
      </c>
      <c r="CG318" s="34" t="str">
        <f t="shared" si="53"/>
        <v/>
      </c>
      <c r="CH318" s="35" t="str">
        <f t="shared" si="54"/>
        <v/>
      </c>
      <c r="CI318" s="34" t="str">
        <f t="shared" si="55"/>
        <v/>
      </c>
      <c r="CJ318" s="35" t="str">
        <f t="shared" si="56"/>
        <v/>
      </c>
      <c r="CK318" s="34" t="e">
        <f>IF(AND(#REF!="",#REF!="",#REF!="",#REF!=""),"",SUM(#REF!,#REF!,#REF!,#REF!,#REF!))</f>
        <v>#REF!</v>
      </c>
      <c r="CL318" s="35" t="str">
        <f t="shared" si="57"/>
        <v/>
      </c>
      <c r="CM318" s="32" t="e">
        <f>IF(AND(#REF!="",#REF!="",#REF!="",#REF!=""),"",SUM(#REF!,#REF!,#REF!,#REF!))</f>
        <v>#REF!</v>
      </c>
      <c r="CN318" s="32" t="str">
        <f t="shared" si="58"/>
        <v/>
      </c>
    </row>
    <row r="319" spans="1:92">
      <c r="A319" s="276">
        <v>313</v>
      </c>
      <c r="B319" s="277"/>
      <c r="C319" s="278"/>
      <c r="D319" s="279"/>
      <c r="E319" s="280"/>
      <c r="F319" s="281"/>
      <c r="G319" s="281"/>
      <c r="H319" s="282"/>
      <c r="I319" s="283"/>
      <c r="J319" s="284"/>
      <c r="K319" s="285"/>
      <c r="L319" s="21"/>
      <c r="M319" s="22"/>
      <c r="N319" s="22"/>
      <c r="O319" s="7"/>
      <c r="P319" s="40"/>
      <c r="Q319" s="43"/>
      <c r="R319" s="7"/>
      <c r="S319" s="23"/>
      <c r="T319" s="24"/>
      <c r="U319" s="24"/>
      <c r="V319" s="7"/>
      <c r="W319" s="46"/>
      <c r="X319" s="43"/>
      <c r="Y319" s="7"/>
      <c r="Z319" s="21"/>
      <c r="AA319" s="22"/>
      <c r="AB319" s="22"/>
      <c r="AC319" s="7"/>
      <c r="AD319" s="40"/>
      <c r="AE319" s="43"/>
      <c r="AF319" s="7"/>
      <c r="AG319" s="21"/>
      <c r="AH319" s="22"/>
      <c r="AI319" s="22"/>
      <c r="AJ319" s="7"/>
      <c r="AK319" s="40"/>
      <c r="AL319" s="43"/>
      <c r="AM319" s="7"/>
      <c r="AN319" s="21"/>
      <c r="AO319" s="22"/>
      <c r="AP319" s="22"/>
      <c r="AQ319" s="22"/>
      <c r="AR319" s="22"/>
      <c r="AS319" s="21"/>
      <c r="AT319" s="22"/>
      <c r="AU319" s="22"/>
      <c r="AV319" s="22"/>
      <c r="AW319" s="22"/>
      <c r="AX319" s="21"/>
      <c r="AY319" s="22"/>
      <c r="AZ319" s="22"/>
      <c r="BA319" s="22"/>
      <c r="BB319" s="22"/>
      <c r="BC319" s="22"/>
      <c r="BD319" s="22"/>
      <c r="BE319" s="22"/>
      <c r="BF319" s="22"/>
      <c r="BG319" s="11" t="s">
        <v>221</v>
      </c>
      <c r="BH319" s="79" t="s">
        <v>221</v>
      </c>
      <c r="BI319" s="1"/>
      <c r="BJ319" s="1"/>
      <c r="BK319" s="1"/>
      <c r="BL319" s="1"/>
      <c r="BM319" s="1"/>
      <c r="BY319" s="26"/>
      <c r="BZ319" s="34" t="str">
        <f t="shared" si="47"/>
        <v/>
      </c>
      <c r="CA319" s="35" t="str">
        <f t="shared" si="48"/>
        <v/>
      </c>
      <c r="CB319" s="35" t="str">
        <f t="shared" si="49"/>
        <v/>
      </c>
      <c r="CC319" s="34" t="str">
        <f t="shared" si="50"/>
        <v/>
      </c>
      <c r="CD319" s="35" t="str">
        <f t="shared" si="51"/>
        <v/>
      </c>
      <c r="CE319" s="34" t="e">
        <f>IF(AND(#REF!="",#REF!="",#REF!="",#REF!=""),"",SUM(#REF!,#REF!,#REF!,#REF!,#REF!))</f>
        <v>#REF!</v>
      </c>
      <c r="CF319" s="35" t="str">
        <f t="shared" si="52"/>
        <v/>
      </c>
      <c r="CG319" s="34" t="str">
        <f t="shared" si="53"/>
        <v/>
      </c>
      <c r="CH319" s="35" t="str">
        <f t="shared" si="54"/>
        <v/>
      </c>
      <c r="CI319" s="34" t="str">
        <f t="shared" si="55"/>
        <v/>
      </c>
      <c r="CJ319" s="35" t="str">
        <f t="shared" si="56"/>
        <v/>
      </c>
      <c r="CK319" s="34" t="e">
        <f>IF(AND(#REF!="",#REF!="",#REF!="",#REF!=""),"",SUM(#REF!,#REF!,#REF!,#REF!,#REF!))</f>
        <v>#REF!</v>
      </c>
      <c r="CL319" s="35" t="str">
        <f t="shared" si="57"/>
        <v/>
      </c>
      <c r="CM319" s="32" t="e">
        <f>IF(AND(#REF!="",#REF!="",#REF!="",#REF!=""),"",SUM(#REF!,#REF!,#REF!,#REF!))</f>
        <v>#REF!</v>
      </c>
      <c r="CN319" s="32" t="str">
        <f t="shared" si="58"/>
        <v/>
      </c>
    </row>
    <row r="320" spans="1:92">
      <c r="A320" s="276">
        <v>314</v>
      </c>
      <c r="B320" s="277"/>
      <c r="C320" s="278"/>
      <c r="D320" s="279"/>
      <c r="E320" s="280"/>
      <c r="F320" s="281"/>
      <c r="G320" s="281"/>
      <c r="H320" s="282"/>
      <c r="I320" s="283"/>
      <c r="J320" s="284"/>
      <c r="K320" s="285"/>
      <c r="L320" s="21"/>
      <c r="M320" s="22"/>
      <c r="N320" s="22"/>
      <c r="O320" s="7"/>
      <c r="P320" s="40"/>
      <c r="Q320" s="43"/>
      <c r="R320" s="7"/>
      <c r="S320" s="23"/>
      <c r="T320" s="24"/>
      <c r="U320" s="24"/>
      <c r="V320" s="7"/>
      <c r="W320" s="46"/>
      <c r="X320" s="43"/>
      <c r="Y320" s="7"/>
      <c r="Z320" s="21"/>
      <c r="AA320" s="22"/>
      <c r="AB320" s="22"/>
      <c r="AC320" s="7"/>
      <c r="AD320" s="40"/>
      <c r="AE320" s="43"/>
      <c r="AF320" s="7"/>
      <c r="AG320" s="21"/>
      <c r="AH320" s="22"/>
      <c r="AI320" s="22"/>
      <c r="AJ320" s="7"/>
      <c r="AK320" s="40"/>
      <c r="AL320" s="43"/>
      <c r="AM320" s="7"/>
      <c r="AN320" s="21"/>
      <c r="AO320" s="22"/>
      <c r="AP320" s="22"/>
      <c r="AQ320" s="22"/>
      <c r="AR320" s="22"/>
      <c r="AS320" s="21"/>
      <c r="AT320" s="22"/>
      <c r="AU320" s="22"/>
      <c r="AV320" s="22"/>
      <c r="AW320" s="22"/>
      <c r="AX320" s="21"/>
      <c r="AY320" s="22"/>
      <c r="AZ320" s="22"/>
      <c r="BA320" s="22"/>
      <c r="BB320" s="22"/>
      <c r="BC320" s="22"/>
      <c r="BD320" s="22"/>
      <c r="BE320" s="22"/>
      <c r="BF320" s="22"/>
      <c r="BG320" s="11" t="s">
        <v>221</v>
      </c>
      <c r="BH320" s="79" t="s">
        <v>221</v>
      </c>
      <c r="BI320" s="1"/>
      <c r="BJ320" s="1"/>
      <c r="BK320" s="1"/>
      <c r="BL320" s="1"/>
      <c r="BM320" s="1"/>
      <c r="BY320" s="26"/>
      <c r="BZ320" s="34" t="str">
        <f t="shared" si="47"/>
        <v/>
      </c>
      <c r="CA320" s="35" t="str">
        <f t="shared" si="48"/>
        <v/>
      </c>
      <c r="CB320" s="35" t="str">
        <f t="shared" si="49"/>
        <v/>
      </c>
      <c r="CC320" s="34" t="str">
        <f t="shared" si="50"/>
        <v/>
      </c>
      <c r="CD320" s="35" t="str">
        <f t="shared" si="51"/>
        <v/>
      </c>
      <c r="CE320" s="34" t="e">
        <f>IF(AND(#REF!="",#REF!="",#REF!="",#REF!=""),"",SUM(#REF!,#REF!,#REF!,#REF!,#REF!))</f>
        <v>#REF!</v>
      </c>
      <c r="CF320" s="35" t="str">
        <f t="shared" si="52"/>
        <v/>
      </c>
      <c r="CG320" s="34" t="str">
        <f t="shared" si="53"/>
        <v/>
      </c>
      <c r="CH320" s="35" t="str">
        <f t="shared" si="54"/>
        <v/>
      </c>
      <c r="CI320" s="34" t="str">
        <f t="shared" si="55"/>
        <v/>
      </c>
      <c r="CJ320" s="35" t="str">
        <f t="shared" si="56"/>
        <v/>
      </c>
      <c r="CK320" s="34" t="e">
        <f>IF(AND(#REF!="",#REF!="",#REF!="",#REF!=""),"",SUM(#REF!,#REF!,#REF!,#REF!,#REF!))</f>
        <v>#REF!</v>
      </c>
      <c r="CL320" s="35" t="str">
        <f t="shared" si="57"/>
        <v/>
      </c>
      <c r="CM320" s="32" t="e">
        <f>IF(AND(#REF!="",#REF!="",#REF!="",#REF!=""),"",SUM(#REF!,#REF!,#REF!,#REF!))</f>
        <v>#REF!</v>
      </c>
      <c r="CN320" s="32" t="str">
        <f t="shared" si="58"/>
        <v/>
      </c>
    </row>
    <row r="321" spans="1:92">
      <c r="A321" s="276">
        <v>315</v>
      </c>
      <c r="B321" s="277"/>
      <c r="C321" s="278"/>
      <c r="D321" s="279"/>
      <c r="E321" s="280"/>
      <c r="F321" s="281"/>
      <c r="G321" s="281"/>
      <c r="H321" s="282"/>
      <c r="I321" s="283"/>
      <c r="J321" s="284"/>
      <c r="K321" s="285"/>
      <c r="L321" s="21"/>
      <c r="M321" s="22"/>
      <c r="N321" s="22"/>
      <c r="O321" s="7"/>
      <c r="P321" s="40"/>
      <c r="Q321" s="43"/>
      <c r="R321" s="7"/>
      <c r="S321" s="23"/>
      <c r="T321" s="24"/>
      <c r="U321" s="24"/>
      <c r="V321" s="7"/>
      <c r="W321" s="46"/>
      <c r="X321" s="43"/>
      <c r="Y321" s="7"/>
      <c r="Z321" s="21"/>
      <c r="AA321" s="22"/>
      <c r="AB321" s="22"/>
      <c r="AC321" s="7"/>
      <c r="AD321" s="40"/>
      <c r="AE321" s="43"/>
      <c r="AF321" s="7"/>
      <c r="AG321" s="21"/>
      <c r="AH321" s="22"/>
      <c r="AI321" s="22"/>
      <c r="AJ321" s="7"/>
      <c r="AK321" s="40"/>
      <c r="AL321" s="43"/>
      <c r="AM321" s="7"/>
      <c r="AN321" s="21"/>
      <c r="AO321" s="22"/>
      <c r="AP321" s="22"/>
      <c r="AQ321" s="22"/>
      <c r="AR321" s="22"/>
      <c r="AS321" s="21"/>
      <c r="AT321" s="22"/>
      <c r="AU321" s="22"/>
      <c r="AV321" s="22"/>
      <c r="AW321" s="22"/>
      <c r="AX321" s="21"/>
      <c r="AY321" s="22"/>
      <c r="AZ321" s="22"/>
      <c r="BA321" s="22"/>
      <c r="BB321" s="22"/>
      <c r="BC321" s="22"/>
      <c r="BD321" s="22"/>
      <c r="BE321" s="22"/>
      <c r="BF321" s="22"/>
      <c r="BG321" s="11" t="s">
        <v>221</v>
      </c>
      <c r="BH321" s="79" t="s">
        <v>221</v>
      </c>
      <c r="BI321" s="1"/>
      <c r="BJ321" s="1"/>
      <c r="BK321" s="1"/>
      <c r="BL321" s="1"/>
      <c r="BM321" s="1"/>
      <c r="BY321" s="26"/>
      <c r="BZ321" s="34" t="str">
        <f t="shared" si="47"/>
        <v/>
      </c>
      <c r="CA321" s="35" t="str">
        <f t="shared" si="48"/>
        <v/>
      </c>
      <c r="CB321" s="35" t="str">
        <f t="shared" si="49"/>
        <v/>
      </c>
      <c r="CC321" s="34" t="str">
        <f t="shared" si="50"/>
        <v/>
      </c>
      <c r="CD321" s="35" t="str">
        <f t="shared" si="51"/>
        <v/>
      </c>
      <c r="CE321" s="34" t="e">
        <f>IF(AND(#REF!="",#REF!="",#REF!="",#REF!=""),"",SUM(#REF!,#REF!,#REF!,#REF!,#REF!))</f>
        <v>#REF!</v>
      </c>
      <c r="CF321" s="35" t="str">
        <f t="shared" si="52"/>
        <v/>
      </c>
      <c r="CG321" s="34" t="str">
        <f t="shared" si="53"/>
        <v/>
      </c>
      <c r="CH321" s="35" t="str">
        <f t="shared" si="54"/>
        <v/>
      </c>
      <c r="CI321" s="34" t="str">
        <f t="shared" si="55"/>
        <v/>
      </c>
      <c r="CJ321" s="35" t="str">
        <f t="shared" si="56"/>
        <v/>
      </c>
      <c r="CK321" s="34" t="e">
        <f>IF(AND(#REF!="",#REF!="",#REF!="",#REF!=""),"",SUM(#REF!,#REF!,#REF!,#REF!,#REF!))</f>
        <v>#REF!</v>
      </c>
      <c r="CL321" s="35" t="str">
        <f t="shared" si="57"/>
        <v/>
      </c>
      <c r="CM321" s="32" t="e">
        <f>IF(AND(#REF!="",#REF!="",#REF!="",#REF!=""),"",SUM(#REF!,#REF!,#REF!,#REF!))</f>
        <v>#REF!</v>
      </c>
      <c r="CN321" s="32" t="str">
        <f t="shared" si="58"/>
        <v/>
      </c>
    </row>
    <row r="322" spans="1:92">
      <c r="A322" s="276">
        <v>316</v>
      </c>
      <c r="B322" s="277"/>
      <c r="C322" s="278"/>
      <c r="D322" s="279"/>
      <c r="E322" s="280"/>
      <c r="F322" s="281"/>
      <c r="G322" s="281"/>
      <c r="H322" s="282"/>
      <c r="I322" s="283"/>
      <c r="J322" s="284"/>
      <c r="K322" s="285"/>
      <c r="L322" s="21"/>
      <c r="M322" s="22"/>
      <c r="N322" s="22"/>
      <c r="O322" s="7"/>
      <c r="P322" s="40"/>
      <c r="Q322" s="43"/>
      <c r="R322" s="7"/>
      <c r="S322" s="23"/>
      <c r="T322" s="24"/>
      <c r="U322" s="24"/>
      <c r="V322" s="7"/>
      <c r="W322" s="46"/>
      <c r="X322" s="43"/>
      <c r="Y322" s="7"/>
      <c r="Z322" s="21"/>
      <c r="AA322" s="22"/>
      <c r="AB322" s="22"/>
      <c r="AC322" s="7"/>
      <c r="AD322" s="40"/>
      <c r="AE322" s="43"/>
      <c r="AF322" s="7"/>
      <c r="AG322" s="21"/>
      <c r="AH322" s="22"/>
      <c r="AI322" s="22"/>
      <c r="AJ322" s="7"/>
      <c r="AK322" s="40"/>
      <c r="AL322" s="43"/>
      <c r="AM322" s="7"/>
      <c r="AN322" s="21"/>
      <c r="AO322" s="22"/>
      <c r="AP322" s="22"/>
      <c r="AQ322" s="22"/>
      <c r="AR322" s="22"/>
      <c r="AS322" s="21"/>
      <c r="AT322" s="22"/>
      <c r="AU322" s="22"/>
      <c r="AV322" s="22"/>
      <c r="AW322" s="22"/>
      <c r="AX322" s="21"/>
      <c r="AY322" s="22"/>
      <c r="AZ322" s="22"/>
      <c r="BA322" s="22"/>
      <c r="BB322" s="22"/>
      <c r="BC322" s="22"/>
      <c r="BD322" s="22"/>
      <c r="BE322" s="22"/>
      <c r="BF322" s="22"/>
      <c r="BG322" s="11" t="s">
        <v>221</v>
      </c>
      <c r="BH322" s="79" t="s">
        <v>221</v>
      </c>
      <c r="BI322" s="1"/>
      <c r="BJ322" s="1"/>
      <c r="BK322" s="1"/>
      <c r="BL322" s="1"/>
      <c r="BM322" s="1"/>
      <c r="BY322" s="26"/>
      <c r="BZ322" s="34" t="str">
        <f t="shared" si="47"/>
        <v/>
      </c>
      <c r="CA322" s="35" t="str">
        <f t="shared" si="48"/>
        <v/>
      </c>
      <c r="CB322" s="35" t="str">
        <f t="shared" si="49"/>
        <v/>
      </c>
      <c r="CC322" s="34" t="str">
        <f t="shared" si="50"/>
        <v/>
      </c>
      <c r="CD322" s="35" t="str">
        <f t="shared" si="51"/>
        <v/>
      </c>
      <c r="CE322" s="34" t="e">
        <f>IF(AND(#REF!="",#REF!="",#REF!="",#REF!=""),"",SUM(#REF!,#REF!,#REF!,#REF!,#REF!))</f>
        <v>#REF!</v>
      </c>
      <c r="CF322" s="35" t="str">
        <f t="shared" si="52"/>
        <v/>
      </c>
      <c r="CG322" s="34" t="str">
        <f t="shared" si="53"/>
        <v/>
      </c>
      <c r="CH322" s="35" t="str">
        <f t="shared" si="54"/>
        <v/>
      </c>
      <c r="CI322" s="34" t="str">
        <f t="shared" si="55"/>
        <v/>
      </c>
      <c r="CJ322" s="35" t="str">
        <f t="shared" si="56"/>
        <v/>
      </c>
      <c r="CK322" s="34" t="e">
        <f>IF(AND(#REF!="",#REF!="",#REF!="",#REF!=""),"",SUM(#REF!,#REF!,#REF!,#REF!,#REF!))</f>
        <v>#REF!</v>
      </c>
      <c r="CL322" s="35" t="str">
        <f t="shared" si="57"/>
        <v/>
      </c>
      <c r="CM322" s="32" t="e">
        <f>IF(AND(#REF!="",#REF!="",#REF!="",#REF!=""),"",SUM(#REF!,#REF!,#REF!,#REF!))</f>
        <v>#REF!</v>
      </c>
      <c r="CN322" s="32" t="str">
        <f t="shared" si="58"/>
        <v/>
      </c>
    </row>
    <row r="323" spans="1:92">
      <c r="A323" s="276">
        <v>317</v>
      </c>
      <c r="B323" s="277"/>
      <c r="C323" s="278"/>
      <c r="D323" s="279"/>
      <c r="E323" s="280"/>
      <c r="F323" s="281"/>
      <c r="G323" s="281"/>
      <c r="H323" s="282"/>
      <c r="I323" s="283"/>
      <c r="J323" s="284"/>
      <c r="K323" s="285"/>
      <c r="L323" s="21"/>
      <c r="M323" s="22"/>
      <c r="N323" s="22"/>
      <c r="O323" s="7"/>
      <c r="P323" s="40"/>
      <c r="Q323" s="43"/>
      <c r="R323" s="7"/>
      <c r="S323" s="23"/>
      <c r="T323" s="24"/>
      <c r="U323" s="24"/>
      <c r="V323" s="7"/>
      <c r="W323" s="46"/>
      <c r="X323" s="43"/>
      <c r="Y323" s="7"/>
      <c r="Z323" s="21"/>
      <c r="AA323" s="22"/>
      <c r="AB323" s="22"/>
      <c r="AC323" s="7"/>
      <c r="AD323" s="40"/>
      <c r="AE323" s="43"/>
      <c r="AF323" s="7"/>
      <c r="AG323" s="21"/>
      <c r="AH323" s="22"/>
      <c r="AI323" s="22"/>
      <c r="AJ323" s="7"/>
      <c r="AK323" s="40"/>
      <c r="AL323" s="43"/>
      <c r="AM323" s="7"/>
      <c r="AN323" s="21"/>
      <c r="AO323" s="22"/>
      <c r="AP323" s="22"/>
      <c r="AQ323" s="22"/>
      <c r="AR323" s="22"/>
      <c r="AS323" s="21"/>
      <c r="AT323" s="22"/>
      <c r="AU323" s="22"/>
      <c r="AV323" s="22"/>
      <c r="AW323" s="22"/>
      <c r="AX323" s="21"/>
      <c r="AY323" s="22"/>
      <c r="AZ323" s="22"/>
      <c r="BA323" s="22"/>
      <c r="BB323" s="22"/>
      <c r="BC323" s="22"/>
      <c r="BD323" s="22"/>
      <c r="BE323" s="22"/>
      <c r="BF323" s="22"/>
      <c r="BG323" s="11" t="s">
        <v>221</v>
      </c>
      <c r="BH323" s="79" t="s">
        <v>221</v>
      </c>
      <c r="BI323" s="1"/>
      <c r="BJ323" s="1"/>
      <c r="BK323" s="1"/>
      <c r="BL323" s="1"/>
      <c r="BM323" s="1"/>
      <c r="BY323" s="26"/>
      <c r="BZ323" s="34" t="str">
        <f t="shared" si="47"/>
        <v/>
      </c>
      <c r="CA323" s="35" t="str">
        <f t="shared" si="48"/>
        <v/>
      </c>
      <c r="CB323" s="35" t="str">
        <f t="shared" si="49"/>
        <v/>
      </c>
      <c r="CC323" s="34" t="str">
        <f t="shared" si="50"/>
        <v/>
      </c>
      <c r="CD323" s="35" t="str">
        <f t="shared" si="51"/>
        <v/>
      </c>
      <c r="CE323" s="34" t="e">
        <f>IF(AND(#REF!="",#REF!="",#REF!="",#REF!=""),"",SUM(#REF!,#REF!,#REF!,#REF!,#REF!))</f>
        <v>#REF!</v>
      </c>
      <c r="CF323" s="35" t="str">
        <f t="shared" si="52"/>
        <v/>
      </c>
      <c r="CG323" s="34" t="str">
        <f t="shared" si="53"/>
        <v/>
      </c>
      <c r="CH323" s="35" t="str">
        <f t="shared" si="54"/>
        <v/>
      </c>
      <c r="CI323" s="34" t="str">
        <f t="shared" si="55"/>
        <v/>
      </c>
      <c r="CJ323" s="35" t="str">
        <f t="shared" si="56"/>
        <v/>
      </c>
      <c r="CK323" s="34" t="e">
        <f>IF(AND(#REF!="",#REF!="",#REF!="",#REF!=""),"",SUM(#REF!,#REF!,#REF!,#REF!,#REF!))</f>
        <v>#REF!</v>
      </c>
      <c r="CL323" s="35" t="str">
        <f t="shared" si="57"/>
        <v/>
      </c>
      <c r="CM323" s="32" t="e">
        <f>IF(AND(#REF!="",#REF!="",#REF!="",#REF!=""),"",SUM(#REF!,#REF!,#REF!,#REF!))</f>
        <v>#REF!</v>
      </c>
      <c r="CN323" s="32" t="str">
        <f t="shared" si="58"/>
        <v/>
      </c>
    </row>
    <row r="324" spans="1:92">
      <c r="A324" s="276">
        <v>318</v>
      </c>
      <c r="B324" s="277"/>
      <c r="C324" s="278"/>
      <c r="D324" s="279"/>
      <c r="E324" s="280"/>
      <c r="F324" s="281"/>
      <c r="G324" s="281"/>
      <c r="H324" s="282"/>
      <c r="I324" s="283"/>
      <c r="J324" s="284"/>
      <c r="K324" s="285"/>
      <c r="L324" s="21"/>
      <c r="M324" s="22"/>
      <c r="N324" s="22"/>
      <c r="O324" s="7"/>
      <c r="P324" s="40"/>
      <c r="Q324" s="43"/>
      <c r="R324" s="7"/>
      <c r="S324" s="23"/>
      <c r="T324" s="24"/>
      <c r="U324" s="24"/>
      <c r="V324" s="7"/>
      <c r="W324" s="46"/>
      <c r="X324" s="43"/>
      <c r="Y324" s="7"/>
      <c r="Z324" s="21"/>
      <c r="AA324" s="22"/>
      <c r="AB324" s="22"/>
      <c r="AC324" s="7"/>
      <c r="AD324" s="40"/>
      <c r="AE324" s="43"/>
      <c r="AF324" s="7"/>
      <c r="AG324" s="21"/>
      <c r="AH324" s="22"/>
      <c r="AI324" s="22"/>
      <c r="AJ324" s="7"/>
      <c r="AK324" s="40"/>
      <c r="AL324" s="43"/>
      <c r="AM324" s="7"/>
      <c r="AN324" s="21"/>
      <c r="AO324" s="22"/>
      <c r="AP324" s="22"/>
      <c r="AQ324" s="22"/>
      <c r="AR324" s="22"/>
      <c r="AS324" s="21"/>
      <c r="AT324" s="22"/>
      <c r="AU324" s="22"/>
      <c r="AV324" s="22"/>
      <c r="AW324" s="22"/>
      <c r="AX324" s="21"/>
      <c r="AY324" s="22"/>
      <c r="AZ324" s="22"/>
      <c r="BA324" s="22"/>
      <c r="BB324" s="22"/>
      <c r="BC324" s="22"/>
      <c r="BD324" s="22"/>
      <c r="BE324" s="22"/>
      <c r="BF324" s="22"/>
      <c r="BG324" s="11" t="s">
        <v>221</v>
      </c>
      <c r="BH324" s="79" t="s">
        <v>221</v>
      </c>
      <c r="BI324" s="1"/>
      <c r="BJ324" s="1"/>
      <c r="BK324" s="1"/>
      <c r="BL324" s="1"/>
      <c r="BM324" s="1"/>
      <c r="BY324" s="26"/>
      <c r="BZ324" s="34" t="str">
        <f t="shared" si="47"/>
        <v/>
      </c>
      <c r="CA324" s="35" t="str">
        <f t="shared" si="48"/>
        <v/>
      </c>
      <c r="CB324" s="35" t="str">
        <f t="shared" si="49"/>
        <v/>
      </c>
      <c r="CC324" s="34" t="str">
        <f t="shared" si="50"/>
        <v/>
      </c>
      <c r="CD324" s="35" t="str">
        <f t="shared" si="51"/>
        <v/>
      </c>
      <c r="CE324" s="34" t="e">
        <f>IF(AND(#REF!="",#REF!="",#REF!="",#REF!=""),"",SUM(#REF!,#REF!,#REF!,#REF!,#REF!))</f>
        <v>#REF!</v>
      </c>
      <c r="CF324" s="35" t="str">
        <f t="shared" si="52"/>
        <v/>
      </c>
      <c r="CG324" s="34" t="str">
        <f t="shared" si="53"/>
        <v/>
      </c>
      <c r="CH324" s="35" t="str">
        <f t="shared" si="54"/>
        <v/>
      </c>
      <c r="CI324" s="34" t="str">
        <f t="shared" si="55"/>
        <v/>
      </c>
      <c r="CJ324" s="35" t="str">
        <f t="shared" si="56"/>
        <v/>
      </c>
      <c r="CK324" s="34" t="e">
        <f>IF(AND(#REF!="",#REF!="",#REF!="",#REF!=""),"",SUM(#REF!,#REF!,#REF!,#REF!,#REF!))</f>
        <v>#REF!</v>
      </c>
      <c r="CL324" s="35" t="str">
        <f t="shared" si="57"/>
        <v/>
      </c>
      <c r="CM324" s="32" t="e">
        <f>IF(AND(#REF!="",#REF!="",#REF!="",#REF!=""),"",SUM(#REF!,#REF!,#REF!,#REF!))</f>
        <v>#REF!</v>
      </c>
      <c r="CN324" s="32" t="str">
        <f t="shared" si="58"/>
        <v/>
      </c>
    </row>
    <row r="325" spans="1:92">
      <c r="A325" s="276">
        <v>319</v>
      </c>
      <c r="B325" s="277"/>
      <c r="C325" s="278"/>
      <c r="D325" s="279"/>
      <c r="E325" s="280"/>
      <c r="F325" s="281"/>
      <c r="G325" s="281"/>
      <c r="H325" s="282"/>
      <c r="I325" s="283"/>
      <c r="J325" s="284"/>
      <c r="K325" s="285"/>
      <c r="L325" s="21"/>
      <c r="M325" s="22"/>
      <c r="N325" s="22"/>
      <c r="O325" s="7"/>
      <c r="P325" s="40"/>
      <c r="Q325" s="43"/>
      <c r="R325" s="7"/>
      <c r="S325" s="23"/>
      <c r="T325" s="24"/>
      <c r="U325" s="24"/>
      <c r="V325" s="7"/>
      <c r="W325" s="46"/>
      <c r="X325" s="43"/>
      <c r="Y325" s="7"/>
      <c r="Z325" s="21"/>
      <c r="AA325" s="22"/>
      <c r="AB325" s="22"/>
      <c r="AC325" s="7"/>
      <c r="AD325" s="40"/>
      <c r="AE325" s="43"/>
      <c r="AF325" s="7"/>
      <c r="AG325" s="21"/>
      <c r="AH325" s="22"/>
      <c r="AI325" s="22"/>
      <c r="AJ325" s="7"/>
      <c r="AK325" s="40"/>
      <c r="AL325" s="43"/>
      <c r="AM325" s="7"/>
      <c r="AN325" s="21"/>
      <c r="AO325" s="22"/>
      <c r="AP325" s="22"/>
      <c r="AQ325" s="22"/>
      <c r="AR325" s="22"/>
      <c r="AS325" s="21"/>
      <c r="AT325" s="22"/>
      <c r="AU325" s="22"/>
      <c r="AV325" s="22"/>
      <c r="AW325" s="22"/>
      <c r="AX325" s="21"/>
      <c r="AY325" s="22"/>
      <c r="AZ325" s="22"/>
      <c r="BA325" s="22"/>
      <c r="BB325" s="22"/>
      <c r="BC325" s="22"/>
      <c r="BD325" s="22"/>
      <c r="BE325" s="22"/>
      <c r="BF325" s="22"/>
      <c r="BG325" s="11" t="s">
        <v>221</v>
      </c>
      <c r="BH325" s="79" t="s">
        <v>221</v>
      </c>
      <c r="BI325" s="1"/>
      <c r="BJ325" s="1"/>
      <c r="BK325" s="1"/>
      <c r="BL325" s="1"/>
      <c r="BM325" s="1"/>
      <c r="BY325" s="26"/>
      <c r="BZ325" s="34" t="str">
        <f t="shared" si="47"/>
        <v/>
      </c>
      <c r="CA325" s="35" t="str">
        <f t="shared" si="48"/>
        <v/>
      </c>
      <c r="CB325" s="35" t="str">
        <f t="shared" si="49"/>
        <v/>
      </c>
      <c r="CC325" s="34" t="str">
        <f t="shared" si="50"/>
        <v/>
      </c>
      <c r="CD325" s="35" t="str">
        <f t="shared" si="51"/>
        <v/>
      </c>
      <c r="CE325" s="34" t="e">
        <f>IF(AND(#REF!="",#REF!="",#REF!="",#REF!=""),"",SUM(#REF!,#REF!,#REF!,#REF!,#REF!))</f>
        <v>#REF!</v>
      </c>
      <c r="CF325" s="35" t="str">
        <f t="shared" si="52"/>
        <v/>
      </c>
      <c r="CG325" s="34" t="str">
        <f t="shared" si="53"/>
        <v/>
      </c>
      <c r="CH325" s="35" t="str">
        <f t="shared" si="54"/>
        <v/>
      </c>
      <c r="CI325" s="34" t="str">
        <f t="shared" si="55"/>
        <v/>
      </c>
      <c r="CJ325" s="35" t="str">
        <f t="shared" si="56"/>
        <v/>
      </c>
      <c r="CK325" s="34" t="e">
        <f>IF(AND(#REF!="",#REF!="",#REF!="",#REF!=""),"",SUM(#REF!,#REF!,#REF!,#REF!,#REF!))</f>
        <v>#REF!</v>
      </c>
      <c r="CL325" s="35" t="str">
        <f t="shared" si="57"/>
        <v/>
      </c>
      <c r="CM325" s="32" t="e">
        <f>IF(AND(#REF!="",#REF!="",#REF!="",#REF!=""),"",SUM(#REF!,#REF!,#REF!,#REF!))</f>
        <v>#REF!</v>
      </c>
      <c r="CN325" s="32" t="str">
        <f t="shared" si="58"/>
        <v/>
      </c>
    </row>
    <row r="326" spans="1:92">
      <c r="A326" s="276">
        <v>320</v>
      </c>
      <c r="B326" s="277"/>
      <c r="C326" s="278"/>
      <c r="D326" s="279"/>
      <c r="E326" s="280"/>
      <c r="F326" s="281"/>
      <c r="G326" s="281"/>
      <c r="H326" s="282"/>
      <c r="I326" s="283"/>
      <c r="J326" s="284"/>
      <c r="K326" s="285"/>
      <c r="L326" s="21"/>
      <c r="M326" s="22"/>
      <c r="N326" s="22"/>
      <c r="O326" s="7"/>
      <c r="P326" s="40"/>
      <c r="Q326" s="43"/>
      <c r="R326" s="7"/>
      <c r="S326" s="23"/>
      <c r="T326" s="24"/>
      <c r="U326" s="24"/>
      <c r="V326" s="7"/>
      <c r="W326" s="46"/>
      <c r="X326" s="43"/>
      <c r="Y326" s="7"/>
      <c r="Z326" s="21"/>
      <c r="AA326" s="22"/>
      <c r="AB326" s="22"/>
      <c r="AC326" s="7"/>
      <c r="AD326" s="40"/>
      <c r="AE326" s="43"/>
      <c r="AF326" s="7"/>
      <c r="AG326" s="21"/>
      <c r="AH326" s="22"/>
      <c r="AI326" s="22"/>
      <c r="AJ326" s="7"/>
      <c r="AK326" s="40"/>
      <c r="AL326" s="43"/>
      <c r="AM326" s="7"/>
      <c r="AN326" s="21"/>
      <c r="AO326" s="22"/>
      <c r="AP326" s="22"/>
      <c r="AQ326" s="22"/>
      <c r="AR326" s="22"/>
      <c r="AS326" s="21"/>
      <c r="AT326" s="22"/>
      <c r="AU326" s="22"/>
      <c r="AV326" s="22"/>
      <c r="AW326" s="22"/>
      <c r="AX326" s="21"/>
      <c r="AY326" s="22"/>
      <c r="AZ326" s="22"/>
      <c r="BA326" s="22"/>
      <c r="BB326" s="22"/>
      <c r="BC326" s="22"/>
      <c r="BD326" s="22"/>
      <c r="BE326" s="22"/>
      <c r="BF326" s="22"/>
      <c r="BG326" s="11" t="s">
        <v>221</v>
      </c>
      <c r="BH326" s="79" t="s">
        <v>221</v>
      </c>
      <c r="BI326" s="1"/>
      <c r="BJ326" s="1"/>
      <c r="BK326" s="1"/>
      <c r="BL326" s="1"/>
      <c r="BM326" s="1"/>
      <c r="BY326" s="26"/>
      <c r="BZ326" s="34" t="str">
        <f t="shared" si="47"/>
        <v/>
      </c>
      <c r="CA326" s="35" t="str">
        <f t="shared" si="48"/>
        <v/>
      </c>
      <c r="CB326" s="35" t="str">
        <f t="shared" si="49"/>
        <v/>
      </c>
      <c r="CC326" s="34" t="str">
        <f t="shared" si="50"/>
        <v/>
      </c>
      <c r="CD326" s="35" t="str">
        <f t="shared" si="51"/>
        <v/>
      </c>
      <c r="CE326" s="34" t="e">
        <f>IF(AND(#REF!="",#REF!="",#REF!="",#REF!=""),"",SUM(#REF!,#REF!,#REF!,#REF!,#REF!))</f>
        <v>#REF!</v>
      </c>
      <c r="CF326" s="35" t="str">
        <f t="shared" si="52"/>
        <v/>
      </c>
      <c r="CG326" s="34" t="str">
        <f t="shared" si="53"/>
        <v/>
      </c>
      <c r="CH326" s="35" t="str">
        <f t="shared" si="54"/>
        <v/>
      </c>
      <c r="CI326" s="34" t="str">
        <f t="shared" si="55"/>
        <v/>
      </c>
      <c r="CJ326" s="35" t="str">
        <f t="shared" si="56"/>
        <v/>
      </c>
      <c r="CK326" s="34" t="e">
        <f>IF(AND(#REF!="",#REF!="",#REF!="",#REF!=""),"",SUM(#REF!,#REF!,#REF!,#REF!,#REF!))</f>
        <v>#REF!</v>
      </c>
      <c r="CL326" s="35" t="str">
        <f t="shared" si="57"/>
        <v/>
      </c>
      <c r="CM326" s="32" t="e">
        <f>IF(AND(#REF!="",#REF!="",#REF!="",#REF!=""),"",SUM(#REF!,#REF!,#REF!,#REF!))</f>
        <v>#REF!</v>
      </c>
      <c r="CN326" s="32" t="str">
        <f t="shared" si="58"/>
        <v/>
      </c>
    </row>
    <row r="327" spans="1:92">
      <c r="A327" s="276">
        <v>321</v>
      </c>
      <c r="B327" s="277"/>
      <c r="C327" s="278"/>
      <c r="D327" s="279"/>
      <c r="E327" s="280"/>
      <c r="F327" s="281"/>
      <c r="G327" s="281"/>
      <c r="H327" s="282"/>
      <c r="I327" s="283"/>
      <c r="J327" s="284"/>
      <c r="K327" s="285"/>
      <c r="L327" s="21"/>
      <c r="M327" s="22"/>
      <c r="N327" s="22"/>
      <c r="O327" s="7"/>
      <c r="P327" s="40"/>
      <c r="Q327" s="43"/>
      <c r="R327" s="7"/>
      <c r="S327" s="23"/>
      <c r="T327" s="24"/>
      <c r="U327" s="24"/>
      <c r="V327" s="7"/>
      <c r="W327" s="46"/>
      <c r="X327" s="43"/>
      <c r="Y327" s="7"/>
      <c r="Z327" s="21"/>
      <c r="AA327" s="22"/>
      <c r="AB327" s="22"/>
      <c r="AC327" s="7"/>
      <c r="AD327" s="40"/>
      <c r="AE327" s="43"/>
      <c r="AF327" s="7"/>
      <c r="AG327" s="21"/>
      <c r="AH327" s="22"/>
      <c r="AI327" s="22"/>
      <c r="AJ327" s="7"/>
      <c r="AK327" s="40"/>
      <c r="AL327" s="43"/>
      <c r="AM327" s="7"/>
      <c r="AN327" s="21"/>
      <c r="AO327" s="22"/>
      <c r="AP327" s="22"/>
      <c r="AQ327" s="22"/>
      <c r="AR327" s="22"/>
      <c r="AS327" s="21"/>
      <c r="AT327" s="22"/>
      <c r="AU327" s="22"/>
      <c r="AV327" s="22"/>
      <c r="AW327" s="22"/>
      <c r="AX327" s="21"/>
      <c r="AY327" s="22"/>
      <c r="AZ327" s="22"/>
      <c r="BA327" s="22"/>
      <c r="BB327" s="22"/>
      <c r="BC327" s="22"/>
      <c r="BD327" s="22"/>
      <c r="BE327" s="22"/>
      <c r="BF327" s="22"/>
      <c r="BG327" s="11" t="s">
        <v>221</v>
      </c>
      <c r="BH327" s="79" t="s">
        <v>221</v>
      </c>
      <c r="BI327" s="1"/>
      <c r="BJ327" s="1"/>
      <c r="BK327" s="1"/>
      <c r="BL327" s="1"/>
      <c r="BM327" s="1"/>
      <c r="BY327" s="26"/>
      <c r="BZ327" s="34" t="str">
        <f t="shared" si="47"/>
        <v/>
      </c>
      <c r="CA327" s="35" t="str">
        <f t="shared" si="48"/>
        <v/>
      </c>
      <c r="CB327" s="35" t="str">
        <f t="shared" si="49"/>
        <v/>
      </c>
      <c r="CC327" s="34" t="str">
        <f t="shared" si="50"/>
        <v/>
      </c>
      <c r="CD327" s="35" t="str">
        <f t="shared" si="51"/>
        <v/>
      </c>
      <c r="CE327" s="34" t="e">
        <f>IF(AND(#REF!="",#REF!="",#REF!="",#REF!=""),"",SUM(#REF!,#REF!,#REF!,#REF!,#REF!))</f>
        <v>#REF!</v>
      </c>
      <c r="CF327" s="35" t="str">
        <f t="shared" si="52"/>
        <v/>
      </c>
      <c r="CG327" s="34" t="str">
        <f t="shared" si="53"/>
        <v/>
      </c>
      <c r="CH327" s="35" t="str">
        <f t="shared" si="54"/>
        <v/>
      </c>
      <c r="CI327" s="34" t="str">
        <f t="shared" si="55"/>
        <v/>
      </c>
      <c r="CJ327" s="35" t="str">
        <f t="shared" si="56"/>
        <v/>
      </c>
      <c r="CK327" s="34" t="e">
        <f>IF(AND(#REF!="",#REF!="",#REF!="",#REF!=""),"",SUM(#REF!,#REF!,#REF!,#REF!,#REF!))</f>
        <v>#REF!</v>
      </c>
      <c r="CL327" s="35" t="str">
        <f t="shared" si="57"/>
        <v/>
      </c>
      <c r="CM327" s="32" t="e">
        <f>IF(AND(#REF!="",#REF!="",#REF!="",#REF!=""),"",SUM(#REF!,#REF!,#REF!,#REF!))</f>
        <v>#REF!</v>
      </c>
      <c r="CN327" s="32" t="str">
        <f t="shared" si="58"/>
        <v/>
      </c>
    </row>
    <row r="328" spans="1:92">
      <c r="A328" s="276">
        <v>322</v>
      </c>
      <c r="B328" s="277"/>
      <c r="C328" s="278"/>
      <c r="D328" s="279"/>
      <c r="E328" s="280"/>
      <c r="F328" s="281"/>
      <c r="G328" s="281"/>
      <c r="H328" s="282"/>
      <c r="I328" s="283"/>
      <c r="J328" s="284"/>
      <c r="K328" s="285"/>
      <c r="L328" s="21"/>
      <c r="M328" s="22"/>
      <c r="N328" s="22"/>
      <c r="O328" s="7"/>
      <c r="P328" s="40"/>
      <c r="Q328" s="43"/>
      <c r="R328" s="7"/>
      <c r="S328" s="23"/>
      <c r="T328" s="24"/>
      <c r="U328" s="24"/>
      <c r="V328" s="7"/>
      <c r="W328" s="46"/>
      <c r="X328" s="43"/>
      <c r="Y328" s="7"/>
      <c r="Z328" s="21"/>
      <c r="AA328" s="22"/>
      <c r="AB328" s="22"/>
      <c r="AC328" s="7"/>
      <c r="AD328" s="40"/>
      <c r="AE328" s="43"/>
      <c r="AF328" s="7"/>
      <c r="AG328" s="21"/>
      <c r="AH328" s="22"/>
      <c r="AI328" s="22"/>
      <c r="AJ328" s="7"/>
      <c r="AK328" s="40"/>
      <c r="AL328" s="43"/>
      <c r="AM328" s="7"/>
      <c r="AN328" s="21"/>
      <c r="AO328" s="22"/>
      <c r="AP328" s="22"/>
      <c r="AQ328" s="22"/>
      <c r="AR328" s="22"/>
      <c r="AS328" s="21"/>
      <c r="AT328" s="22"/>
      <c r="AU328" s="22"/>
      <c r="AV328" s="22"/>
      <c r="AW328" s="22"/>
      <c r="AX328" s="21"/>
      <c r="AY328" s="22"/>
      <c r="AZ328" s="22"/>
      <c r="BA328" s="22"/>
      <c r="BB328" s="22"/>
      <c r="BC328" s="22"/>
      <c r="BD328" s="22"/>
      <c r="BE328" s="22"/>
      <c r="BF328" s="22"/>
      <c r="BG328" s="11" t="s">
        <v>221</v>
      </c>
      <c r="BH328" s="79" t="s">
        <v>221</v>
      </c>
      <c r="BI328" s="1"/>
      <c r="BJ328" s="1"/>
      <c r="BK328" s="1"/>
      <c r="BL328" s="1"/>
      <c r="BM328" s="1"/>
      <c r="BY328" s="26"/>
      <c r="BZ328" s="34" t="str">
        <f t="shared" ref="BZ328:BZ391" si="59">IF(I328="","",I328)</f>
        <v/>
      </c>
      <c r="CA328" s="35" t="str">
        <f t="shared" ref="CA328:CA391" si="60">IF(AND(L328="",M328="",N328="",P328=""),"",SUM(L328,M328,N328,O328,P328))</f>
        <v/>
      </c>
      <c r="CB328" s="35" t="str">
        <f t="shared" ref="CB328:CB391" si="61">IFERROR(IF(CA328="","",ROUNDUP(CA328*20%,0)),"")</f>
        <v/>
      </c>
      <c r="CC328" s="34" t="str">
        <f t="shared" ref="CC328:CC391" si="62">IF(AND(S328="",T328="",U328="",W328=""),"",SUM(S328,T328,U328,V328,W328))</f>
        <v/>
      </c>
      <c r="CD328" s="35" t="str">
        <f t="shared" ref="CD328:CD391" si="63">IFERROR(IF(CC328="","",ROUNDUP(CC328*20%,0)),"")</f>
        <v/>
      </c>
      <c r="CE328" s="34" t="e">
        <f>IF(AND(#REF!="",#REF!="",#REF!="",#REF!=""),"",SUM(#REF!,#REF!,#REF!,#REF!,#REF!))</f>
        <v>#REF!</v>
      </c>
      <c r="CF328" s="35" t="str">
        <f t="shared" ref="CF328:CF391" si="64">IFERROR(IF(CE328="","",ROUNDUP(CE328*20%,0)),"")</f>
        <v/>
      </c>
      <c r="CG328" s="34" t="str">
        <f t="shared" ref="CG328:CG391" si="65">IF(AND(Z328="",AA328="",AB328="",AD328=""),"",SUM(Z328,AA328,AB328,AC328,AD328))</f>
        <v/>
      </c>
      <c r="CH328" s="35" t="str">
        <f t="shared" ref="CH328:CH391" si="66">IFERROR(IF(CG328="","",ROUNDUP(CG328*20%,0)),"")</f>
        <v/>
      </c>
      <c r="CI328" s="34" t="str">
        <f t="shared" ref="CI328:CI391" si="67">IF(AND(AG328="",AH328="",AI328="",AK328=""),"",SUM(AG328,AH328,AI328,AJ328,AK328))</f>
        <v/>
      </c>
      <c r="CJ328" s="35" t="str">
        <f t="shared" ref="CJ328:CJ391" si="68">IFERROR(IF(CI328="","",ROUNDUP(CI328*20%,0)),"")</f>
        <v/>
      </c>
      <c r="CK328" s="34" t="e">
        <f>IF(AND(#REF!="",#REF!="",#REF!="",#REF!=""),"",SUM(#REF!,#REF!,#REF!,#REF!,#REF!))</f>
        <v>#REF!</v>
      </c>
      <c r="CL328" s="35" t="str">
        <f t="shared" ref="CL328:CL391" si="69">IFERROR(IF(CK328="","",ROUNDUP(CK328*20%,0)),"")</f>
        <v/>
      </c>
      <c r="CM328" s="32" t="e">
        <f>IF(AND(#REF!="",#REF!="",#REF!="",#REF!=""),"",SUM(#REF!,#REF!,#REF!,#REF!))</f>
        <v>#REF!</v>
      </c>
      <c r="CN328" s="32" t="str">
        <f t="shared" ref="CN328:CN391" si="70">IFERROR(IF(CM328="","",IF($CM$5=100,ROUNDUP(CM328*20%,0),IF($CM$5=86,ROUNDUP((CM328/$CM$5)*$CN$5,0),IF($CM$5=66,ROUNDUP((CM328/$CM$5)*$CN$5,0),"")))),"")</f>
        <v/>
      </c>
    </row>
    <row r="329" spans="1:92">
      <c r="A329" s="276">
        <v>323</v>
      </c>
      <c r="B329" s="277"/>
      <c r="C329" s="278"/>
      <c r="D329" s="279"/>
      <c r="E329" s="280"/>
      <c r="F329" s="281"/>
      <c r="G329" s="281"/>
      <c r="H329" s="282"/>
      <c r="I329" s="283"/>
      <c r="J329" s="284"/>
      <c r="K329" s="285"/>
      <c r="L329" s="21"/>
      <c r="M329" s="22"/>
      <c r="N329" s="22"/>
      <c r="O329" s="7"/>
      <c r="P329" s="40"/>
      <c r="Q329" s="43"/>
      <c r="R329" s="7"/>
      <c r="S329" s="23"/>
      <c r="T329" s="24"/>
      <c r="U329" s="24"/>
      <c r="V329" s="7"/>
      <c r="W329" s="46"/>
      <c r="X329" s="43"/>
      <c r="Y329" s="7"/>
      <c r="Z329" s="21"/>
      <c r="AA329" s="22"/>
      <c r="AB329" s="22"/>
      <c r="AC329" s="7"/>
      <c r="AD329" s="40"/>
      <c r="AE329" s="43"/>
      <c r="AF329" s="7"/>
      <c r="AG329" s="21"/>
      <c r="AH329" s="22"/>
      <c r="AI329" s="22"/>
      <c r="AJ329" s="7"/>
      <c r="AK329" s="40"/>
      <c r="AL329" s="43"/>
      <c r="AM329" s="7"/>
      <c r="AN329" s="21"/>
      <c r="AO329" s="22"/>
      <c r="AP329" s="22"/>
      <c r="AQ329" s="22"/>
      <c r="AR329" s="22"/>
      <c r="AS329" s="21"/>
      <c r="AT329" s="22"/>
      <c r="AU329" s="22"/>
      <c r="AV329" s="22"/>
      <c r="AW329" s="22"/>
      <c r="AX329" s="21"/>
      <c r="AY329" s="22"/>
      <c r="AZ329" s="22"/>
      <c r="BA329" s="22"/>
      <c r="BB329" s="22"/>
      <c r="BC329" s="22"/>
      <c r="BD329" s="22"/>
      <c r="BE329" s="22"/>
      <c r="BF329" s="22"/>
      <c r="BG329" s="11" t="s">
        <v>221</v>
      </c>
      <c r="BH329" s="79" t="s">
        <v>221</v>
      </c>
      <c r="BI329" s="1"/>
      <c r="BJ329" s="1"/>
      <c r="BK329" s="1"/>
      <c r="BL329" s="1"/>
      <c r="BM329" s="1"/>
      <c r="BY329" s="26"/>
      <c r="BZ329" s="34" t="str">
        <f t="shared" si="59"/>
        <v/>
      </c>
      <c r="CA329" s="35" t="str">
        <f t="shared" si="60"/>
        <v/>
      </c>
      <c r="CB329" s="35" t="str">
        <f t="shared" si="61"/>
        <v/>
      </c>
      <c r="CC329" s="34" t="str">
        <f t="shared" si="62"/>
        <v/>
      </c>
      <c r="CD329" s="35" t="str">
        <f t="shared" si="63"/>
        <v/>
      </c>
      <c r="CE329" s="34" t="e">
        <f>IF(AND(#REF!="",#REF!="",#REF!="",#REF!=""),"",SUM(#REF!,#REF!,#REF!,#REF!,#REF!))</f>
        <v>#REF!</v>
      </c>
      <c r="CF329" s="35" t="str">
        <f t="shared" si="64"/>
        <v/>
      </c>
      <c r="CG329" s="34" t="str">
        <f t="shared" si="65"/>
        <v/>
      </c>
      <c r="CH329" s="35" t="str">
        <f t="shared" si="66"/>
        <v/>
      </c>
      <c r="CI329" s="34" t="str">
        <f t="shared" si="67"/>
        <v/>
      </c>
      <c r="CJ329" s="35" t="str">
        <f t="shared" si="68"/>
        <v/>
      </c>
      <c r="CK329" s="34" t="e">
        <f>IF(AND(#REF!="",#REF!="",#REF!="",#REF!=""),"",SUM(#REF!,#REF!,#REF!,#REF!,#REF!))</f>
        <v>#REF!</v>
      </c>
      <c r="CL329" s="35" t="str">
        <f t="shared" si="69"/>
        <v/>
      </c>
      <c r="CM329" s="32" t="e">
        <f>IF(AND(#REF!="",#REF!="",#REF!="",#REF!=""),"",SUM(#REF!,#REF!,#REF!,#REF!))</f>
        <v>#REF!</v>
      </c>
      <c r="CN329" s="32" t="str">
        <f t="shared" si="70"/>
        <v/>
      </c>
    </row>
    <row r="330" spans="1:92">
      <c r="A330" s="276">
        <v>324</v>
      </c>
      <c r="B330" s="277"/>
      <c r="C330" s="278"/>
      <c r="D330" s="279"/>
      <c r="E330" s="280"/>
      <c r="F330" s="281"/>
      <c r="G330" s="281"/>
      <c r="H330" s="282"/>
      <c r="I330" s="283"/>
      <c r="J330" s="284"/>
      <c r="K330" s="285"/>
      <c r="L330" s="21"/>
      <c r="M330" s="22"/>
      <c r="N330" s="22"/>
      <c r="O330" s="7"/>
      <c r="P330" s="40"/>
      <c r="Q330" s="43"/>
      <c r="R330" s="7"/>
      <c r="S330" s="23"/>
      <c r="T330" s="24"/>
      <c r="U330" s="24"/>
      <c r="V330" s="7"/>
      <c r="W330" s="46"/>
      <c r="X330" s="43"/>
      <c r="Y330" s="7"/>
      <c r="Z330" s="21"/>
      <c r="AA330" s="22"/>
      <c r="AB330" s="22"/>
      <c r="AC330" s="7"/>
      <c r="AD330" s="40"/>
      <c r="AE330" s="43"/>
      <c r="AF330" s="7"/>
      <c r="AG330" s="21"/>
      <c r="AH330" s="22"/>
      <c r="AI330" s="22"/>
      <c r="AJ330" s="7"/>
      <c r="AK330" s="40"/>
      <c r="AL330" s="43"/>
      <c r="AM330" s="7"/>
      <c r="AN330" s="21"/>
      <c r="AO330" s="22"/>
      <c r="AP330" s="22"/>
      <c r="AQ330" s="22"/>
      <c r="AR330" s="22"/>
      <c r="AS330" s="21"/>
      <c r="AT330" s="22"/>
      <c r="AU330" s="22"/>
      <c r="AV330" s="22"/>
      <c r="AW330" s="22"/>
      <c r="AX330" s="21"/>
      <c r="AY330" s="22"/>
      <c r="AZ330" s="22"/>
      <c r="BA330" s="22"/>
      <c r="BB330" s="22"/>
      <c r="BC330" s="22"/>
      <c r="BD330" s="22"/>
      <c r="BE330" s="22"/>
      <c r="BF330" s="22"/>
      <c r="BG330" s="11" t="s">
        <v>221</v>
      </c>
      <c r="BH330" s="79" t="s">
        <v>221</v>
      </c>
      <c r="BI330" s="1"/>
      <c r="BJ330" s="1"/>
      <c r="BK330" s="1"/>
      <c r="BL330" s="1"/>
      <c r="BM330" s="1"/>
      <c r="BY330" s="26"/>
      <c r="BZ330" s="34" t="str">
        <f t="shared" si="59"/>
        <v/>
      </c>
      <c r="CA330" s="35" t="str">
        <f t="shared" si="60"/>
        <v/>
      </c>
      <c r="CB330" s="35" t="str">
        <f t="shared" si="61"/>
        <v/>
      </c>
      <c r="CC330" s="34" t="str">
        <f t="shared" si="62"/>
        <v/>
      </c>
      <c r="CD330" s="35" t="str">
        <f t="shared" si="63"/>
        <v/>
      </c>
      <c r="CE330" s="34" t="e">
        <f>IF(AND(#REF!="",#REF!="",#REF!="",#REF!=""),"",SUM(#REF!,#REF!,#REF!,#REF!,#REF!))</f>
        <v>#REF!</v>
      </c>
      <c r="CF330" s="35" t="str">
        <f t="shared" si="64"/>
        <v/>
      </c>
      <c r="CG330" s="34" t="str">
        <f t="shared" si="65"/>
        <v/>
      </c>
      <c r="CH330" s="35" t="str">
        <f t="shared" si="66"/>
        <v/>
      </c>
      <c r="CI330" s="34" t="str">
        <f t="shared" si="67"/>
        <v/>
      </c>
      <c r="CJ330" s="35" t="str">
        <f t="shared" si="68"/>
        <v/>
      </c>
      <c r="CK330" s="34" t="e">
        <f>IF(AND(#REF!="",#REF!="",#REF!="",#REF!=""),"",SUM(#REF!,#REF!,#REF!,#REF!,#REF!))</f>
        <v>#REF!</v>
      </c>
      <c r="CL330" s="35" t="str">
        <f t="shared" si="69"/>
        <v/>
      </c>
      <c r="CM330" s="32" t="e">
        <f>IF(AND(#REF!="",#REF!="",#REF!="",#REF!=""),"",SUM(#REF!,#REF!,#REF!,#REF!))</f>
        <v>#REF!</v>
      </c>
      <c r="CN330" s="32" t="str">
        <f t="shared" si="70"/>
        <v/>
      </c>
    </row>
    <row r="331" spans="1:92">
      <c r="A331" s="276">
        <v>325</v>
      </c>
      <c r="B331" s="277"/>
      <c r="C331" s="278"/>
      <c r="D331" s="279"/>
      <c r="E331" s="280"/>
      <c r="F331" s="281"/>
      <c r="G331" s="281"/>
      <c r="H331" s="282"/>
      <c r="I331" s="283"/>
      <c r="J331" s="284"/>
      <c r="K331" s="285"/>
      <c r="L331" s="21"/>
      <c r="M331" s="22"/>
      <c r="N331" s="22"/>
      <c r="O331" s="7"/>
      <c r="P331" s="40"/>
      <c r="Q331" s="43"/>
      <c r="R331" s="7"/>
      <c r="S331" s="23"/>
      <c r="T331" s="24"/>
      <c r="U331" s="24"/>
      <c r="V331" s="7"/>
      <c r="W331" s="46"/>
      <c r="X331" s="43"/>
      <c r="Y331" s="7"/>
      <c r="Z331" s="21"/>
      <c r="AA331" s="22"/>
      <c r="AB331" s="22"/>
      <c r="AC331" s="7"/>
      <c r="AD331" s="40"/>
      <c r="AE331" s="43"/>
      <c r="AF331" s="7"/>
      <c r="AG331" s="21"/>
      <c r="AH331" s="22"/>
      <c r="AI331" s="22"/>
      <c r="AJ331" s="7"/>
      <c r="AK331" s="40"/>
      <c r="AL331" s="43"/>
      <c r="AM331" s="7"/>
      <c r="AN331" s="21"/>
      <c r="AO331" s="22"/>
      <c r="AP331" s="22"/>
      <c r="AQ331" s="22"/>
      <c r="AR331" s="22"/>
      <c r="AS331" s="21"/>
      <c r="AT331" s="22"/>
      <c r="AU331" s="22"/>
      <c r="AV331" s="22"/>
      <c r="AW331" s="22"/>
      <c r="AX331" s="21"/>
      <c r="AY331" s="22"/>
      <c r="AZ331" s="22"/>
      <c r="BA331" s="22"/>
      <c r="BB331" s="22"/>
      <c r="BC331" s="22"/>
      <c r="BD331" s="22"/>
      <c r="BE331" s="22"/>
      <c r="BF331" s="22"/>
      <c r="BG331" s="11" t="s">
        <v>221</v>
      </c>
      <c r="BH331" s="79" t="s">
        <v>221</v>
      </c>
      <c r="BI331" s="1"/>
      <c r="BJ331" s="1"/>
      <c r="BK331" s="1"/>
      <c r="BL331" s="1"/>
      <c r="BM331" s="1"/>
      <c r="BY331" s="26"/>
      <c r="BZ331" s="34" t="str">
        <f t="shared" si="59"/>
        <v/>
      </c>
      <c r="CA331" s="35" t="str">
        <f t="shared" si="60"/>
        <v/>
      </c>
      <c r="CB331" s="35" t="str">
        <f t="shared" si="61"/>
        <v/>
      </c>
      <c r="CC331" s="34" t="str">
        <f t="shared" si="62"/>
        <v/>
      </c>
      <c r="CD331" s="35" t="str">
        <f t="shared" si="63"/>
        <v/>
      </c>
      <c r="CE331" s="34" t="e">
        <f>IF(AND(#REF!="",#REF!="",#REF!="",#REF!=""),"",SUM(#REF!,#REF!,#REF!,#REF!,#REF!))</f>
        <v>#REF!</v>
      </c>
      <c r="CF331" s="35" t="str">
        <f t="shared" si="64"/>
        <v/>
      </c>
      <c r="CG331" s="34" t="str">
        <f t="shared" si="65"/>
        <v/>
      </c>
      <c r="CH331" s="35" t="str">
        <f t="shared" si="66"/>
        <v/>
      </c>
      <c r="CI331" s="34" t="str">
        <f t="shared" si="67"/>
        <v/>
      </c>
      <c r="CJ331" s="35" t="str">
        <f t="shared" si="68"/>
        <v/>
      </c>
      <c r="CK331" s="34" t="e">
        <f>IF(AND(#REF!="",#REF!="",#REF!="",#REF!=""),"",SUM(#REF!,#REF!,#REF!,#REF!,#REF!))</f>
        <v>#REF!</v>
      </c>
      <c r="CL331" s="35" t="str">
        <f t="shared" si="69"/>
        <v/>
      </c>
      <c r="CM331" s="32" t="e">
        <f>IF(AND(#REF!="",#REF!="",#REF!="",#REF!=""),"",SUM(#REF!,#REF!,#REF!,#REF!))</f>
        <v>#REF!</v>
      </c>
      <c r="CN331" s="32" t="str">
        <f t="shared" si="70"/>
        <v/>
      </c>
    </row>
    <row r="332" spans="1:92">
      <c r="A332" s="276">
        <v>326</v>
      </c>
      <c r="B332" s="277"/>
      <c r="C332" s="278"/>
      <c r="D332" s="279"/>
      <c r="E332" s="280"/>
      <c r="F332" s="281"/>
      <c r="G332" s="281"/>
      <c r="H332" s="282"/>
      <c r="I332" s="283"/>
      <c r="J332" s="284"/>
      <c r="K332" s="285"/>
      <c r="L332" s="21"/>
      <c r="M332" s="22"/>
      <c r="N332" s="22"/>
      <c r="O332" s="7"/>
      <c r="P332" s="40"/>
      <c r="Q332" s="43"/>
      <c r="R332" s="7"/>
      <c r="S332" s="23"/>
      <c r="T332" s="24"/>
      <c r="U332" s="24"/>
      <c r="V332" s="7"/>
      <c r="W332" s="46"/>
      <c r="X332" s="43"/>
      <c r="Y332" s="7"/>
      <c r="Z332" s="21"/>
      <c r="AA332" s="22"/>
      <c r="AB332" s="22"/>
      <c r="AC332" s="7"/>
      <c r="AD332" s="40"/>
      <c r="AE332" s="43"/>
      <c r="AF332" s="7"/>
      <c r="AG332" s="21"/>
      <c r="AH332" s="22"/>
      <c r="AI332" s="22"/>
      <c r="AJ332" s="7"/>
      <c r="AK332" s="40"/>
      <c r="AL332" s="43"/>
      <c r="AM332" s="7"/>
      <c r="AN332" s="21"/>
      <c r="AO332" s="22"/>
      <c r="AP332" s="22"/>
      <c r="AQ332" s="22"/>
      <c r="AR332" s="22"/>
      <c r="AS332" s="21"/>
      <c r="AT332" s="22"/>
      <c r="AU332" s="22"/>
      <c r="AV332" s="22"/>
      <c r="AW332" s="22"/>
      <c r="AX332" s="21"/>
      <c r="AY332" s="22"/>
      <c r="AZ332" s="22"/>
      <c r="BA332" s="22"/>
      <c r="BB332" s="22"/>
      <c r="BC332" s="22"/>
      <c r="BD332" s="22"/>
      <c r="BE332" s="22"/>
      <c r="BF332" s="22"/>
      <c r="BG332" s="11" t="s">
        <v>221</v>
      </c>
      <c r="BH332" s="79" t="s">
        <v>221</v>
      </c>
      <c r="BI332" s="1"/>
      <c r="BJ332" s="1"/>
      <c r="BK332" s="1"/>
      <c r="BL332" s="1"/>
      <c r="BM332" s="1"/>
      <c r="BY332" s="26"/>
      <c r="BZ332" s="34" t="str">
        <f t="shared" si="59"/>
        <v/>
      </c>
      <c r="CA332" s="35" t="str">
        <f t="shared" si="60"/>
        <v/>
      </c>
      <c r="CB332" s="35" t="str">
        <f t="shared" si="61"/>
        <v/>
      </c>
      <c r="CC332" s="34" t="str">
        <f t="shared" si="62"/>
        <v/>
      </c>
      <c r="CD332" s="35" t="str">
        <f t="shared" si="63"/>
        <v/>
      </c>
      <c r="CE332" s="34" t="e">
        <f>IF(AND(#REF!="",#REF!="",#REF!="",#REF!=""),"",SUM(#REF!,#REF!,#REF!,#REF!,#REF!))</f>
        <v>#REF!</v>
      </c>
      <c r="CF332" s="35" t="str">
        <f t="shared" si="64"/>
        <v/>
      </c>
      <c r="CG332" s="34" t="str">
        <f t="shared" si="65"/>
        <v/>
      </c>
      <c r="CH332" s="35" t="str">
        <f t="shared" si="66"/>
        <v/>
      </c>
      <c r="CI332" s="34" t="str">
        <f t="shared" si="67"/>
        <v/>
      </c>
      <c r="CJ332" s="35" t="str">
        <f t="shared" si="68"/>
        <v/>
      </c>
      <c r="CK332" s="34" t="e">
        <f>IF(AND(#REF!="",#REF!="",#REF!="",#REF!=""),"",SUM(#REF!,#REF!,#REF!,#REF!,#REF!))</f>
        <v>#REF!</v>
      </c>
      <c r="CL332" s="35" t="str">
        <f t="shared" si="69"/>
        <v/>
      </c>
      <c r="CM332" s="32" t="e">
        <f>IF(AND(#REF!="",#REF!="",#REF!="",#REF!=""),"",SUM(#REF!,#REF!,#REF!,#REF!))</f>
        <v>#REF!</v>
      </c>
      <c r="CN332" s="32" t="str">
        <f t="shared" si="70"/>
        <v/>
      </c>
    </row>
    <row r="333" spans="1:92">
      <c r="A333" s="276">
        <v>327</v>
      </c>
      <c r="B333" s="277"/>
      <c r="C333" s="278"/>
      <c r="D333" s="279"/>
      <c r="E333" s="280"/>
      <c r="F333" s="281"/>
      <c r="G333" s="281"/>
      <c r="H333" s="282"/>
      <c r="I333" s="283"/>
      <c r="J333" s="284"/>
      <c r="K333" s="285"/>
      <c r="L333" s="21"/>
      <c r="M333" s="22"/>
      <c r="N333" s="22"/>
      <c r="O333" s="7"/>
      <c r="P333" s="40"/>
      <c r="Q333" s="43"/>
      <c r="R333" s="7"/>
      <c r="S333" s="23"/>
      <c r="T333" s="24"/>
      <c r="U333" s="24"/>
      <c r="V333" s="7"/>
      <c r="W333" s="46"/>
      <c r="X333" s="43"/>
      <c r="Y333" s="7"/>
      <c r="Z333" s="21"/>
      <c r="AA333" s="22"/>
      <c r="AB333" s="22"/>
      <c r="AC333" s="7"/>
      <c r="AD333" s="40"/>
      <c r="AE333" s="43"/>
      <c r="AF333" s="7"/>
      <c r="AG333" s="21"/>
      <c r="AH333" s="22"/>
      <c r="AI333" s="22"/>
      <c r="AJ333" s="7"/>
      <c r="AK333" s="40"/>
      <c r="AL333" s="43"/>
      <c r="AM333" s="7"/>
      <c r="AN333" s="21"/>
      <c r="AO333" s="22"/>
      <c r="AP333" s="22"/>
      <c r="AQ333" s="22"/>
      <c r="AR333" s="22"/>
      <c r="AS333" s="21"/>
      <c r="AT333" s="22"/>
      <c r="AU333" s="22"/>
      <c r="AV333" s="22"/>
      <c r="AW333" s="22"/>
      <c r="AX333" s="21"/>
      <c r="AY333" s="22"/>
      <c r="AZ333" s="22"/>
      <c r="BA333" s="22"/>
      <c r="BB333" s="22"/>
      <c r="BC333" s="22"/>
      <c r="BD333" s="22"/>
      <c r="BE333" s="22"/>
      <c r="BF333" s="22"/>
      <c r="BG333" s="11" t="s">
        <v>221</v>
      </c>
      <c r="BH333" s="79" t="s">
        <v>221</v>
      </c>
      <c r="BI333" s="1"/>
      <c r="BJ333" s="1"/>
      <c r="BK333" s="1"/>
      <c r="BL333" s="1"/>
      <c r="BM333" s="1"/>
      <c r="BY333" s="26"/>
      <c r="BZ333" s="34" t="str">
        <f t="shared" si="59"/>
        <v/>
      </c>
      <c r="CA333" s="35" t="str">
        <f t="shared" si="60"/>
        <v/>
      </c>
      <c r="CB333" s="35" t="str">
        <f t="shared" si="61"/>
        <v/>
      </c>
      <c r="CC333" s="34" t="str">
        <f t="shared" si="62"/>
        <v/>
      </c>
      <c r="CD333" s="35" t="str">
        <f t="shared" si="63"/>
        <v/>
      </c>
      <c r="CE333" s="34" t="e">
        <f>IF(AND(#REF!="",#REF!="",#REF!="",#REF!=""),"",SUM(#REF!,#REF!,#REF!,#REF!,#REF!))</f>
        <v>#REF!</v>
      </c>
      <c r="CF333" s="35" t="str">
        <f t="shared" si="64"/>
        <v/>
      </c>
      <c r="CG333" s="34" t="str">
        <f t="shared" si="65"/>
        <v/>
      </c>
      <c r="CH333" s="35" t="str">
        <f t="shared" si="66"/>
        <v/>
      </c>
      <c r="CI333" s="34" t="str">
        <f t="shared" si="67"/>
        <v/>
      </c>
      <c r="CJ333" s="35" t="str">
        <f t="shared" si="68"/>
        <v/>
      </c>
      <c r="CK333" s="34" t="e">
        <f>IF(AND(#REF!="",#REF!="",#REF!="",#REF!=""),"",SUM(#REF!,#REF!,#REF!,#REF!,#REF!))</f>
        <v>#REF!</v>
      </c>
      <c r="CL333" s="35" t="str">
        <f t="shared" si="69"/>
        <v/>
      </c>
      <c r="CM333" s="32" t="e">
        <f>IF(AND(#REF!="",#REF!="",#REF!="",#REF!=""),"",SUM(#REF!,#REF!,#REF!,#REF!))</f>
        <v>#REF!</v>
      </c>
      <c r="CN333" s="32" t="str">
        <f t="shared" si="70"/>
        <v/>
      </c>
    </row>
    <row r="334" spans="1:92">
      <c r="A334" s="276">
        <v>328</v>
      </c>
      <c r="B334" s="277"/>
      <c r="C334" s="278"/>
      <c r="D334" s="279"/>
      <c r="E334" s="280"/>
      <c r="F334" s="281"/>
      <c r="G334" s="281"/>
      <c r="H334" s="282"/>
      <c r="I334" s="283"/>
      <c r="J334" s="284"/>
      <c r="K334" s="285"/>
      <c r="L334" s="21"/>
      <c r="M334" s="22"/>
      <c r="N334" s="22"/>
      <c r="O334" s="7"/>
      <c r="P334" s="40"/>
      <c r="Q334" s="43"/>
      <c r="R334" s="7"/>
      <c r="S334" s="23"/>
      <c r="T334" s="24"/>
      <c r="U334" s="24"/>
      <c r="V334" s="7"/>
      <c r="W334" s="46"/>
      <c r="X334" s="43"/>
      <c r="Y334" s="7"/>
      <c r="Z334" s="21"/>
      <c r="AA334" s="22"/>
      <c r="AB334" s="22"/>
      <c r="AC334" s="7"/>
      <c r="AD334" s="40"/>
      <c r="AE334" s="43"/>
      <c r="AF334" s="7"/>
      <c r="AG334" s="21"/>
      <c r="AH334" s="22"/>
      <c r="AI334" s="22"/>
      <c r="AJ334" s="7"/>
      <c r="AK334" s="40"/>
      <c r="AL334" s="43"/>
      <c r="AM334" s="7"/>
      <c r="AN334" s="21"/>
      <c r="AO334" s="22"/>
      <c r="AP334" s="22"/>
      <c r="AQ334" s="22"/>
      <c r="AR334" s="22"/>
      <c r="AS334" s="21"/>
      <c r="AT334" s="22"/>
      <c r="AU334" s="22"/>
      <c r="AV334" s="22"/>
      <c r="AW334" s="22"/>
      <c r="AX334" s="21"/>
      <c r="AY334" s="22"/>
      <c r="AZ334" s="22"/>
      <c r="BA334" s="22"/>
      <c r="BB334" s="22"/>
      <c r="BC334" s="22"/>
      <c r="BD334" s="22"/>
      <c r="BE334" s="22"/>
      <c r="BF334" s="22"/>
      <c r="BG334" s="11" t="s">
        <v>221</v>
      </c>
      <c r="BH334" s="79" t="s">
        <v>221</v>
      </c>
      <c r="BI334" s="1"/>
      <c r="BJ334" s="1"/>
      <c r="BK334" s="1"/>
      <c r="BL334" s="1"/>
      <c r="BM334" s="1"/>
      <c r="BY334" s="26"/>
      <c r="BZ334" s="34" t="str">
        <f t="shared" si="59"/>
        <v/>
      </c>
      <c r="CA334" s="35" t="str">
        <f t="shared" si="60"/>
        <v/>
      </c>
      <c r="CB334" s="35" t="str">
        <f t="shared" si="61"/>
        <v/>
      </c>
      <c r="CC334" s="34" t="str">
        <f t="shared" si="62"/>
        <v/>
      </c>
      <c r="CD334" s="35" t="str">
        <f t="shared" si="63"/>
        <v/>
      </c>
      <c r="CE334" s="34" t="e">
        <f>IF(AND(#REF!="",#REF!="",#REF!="",#REF!=""),"",SUM(#REF!,#REF!,#REF!,#REF!,#REF!))</f>
        <v>#REF!</v>
      </c>
      <c r="CF334" s="35" t="str">
        <f t="shared" si="64"/>
        <v/>
      </c>
      <c r="CG334" s="34" t="str">
        <f t="shared" si="65"/>
        <v/>
      </c>
      <c r="CH334" s="35" t="str">
        <f t="shared" si="66"/>
        <v/>
      </c>
      <c r="CI334" s="34" t="str">
        <f t="shared" si="67"/>
        <v/>
      </c>
      <c r="CJ334" s="35" t="str">
        <f t="shared" si="68"/>
        <v/>
      </c>
      <c r="CK334" s="34" t="e">
        <f>IF(AND(#REF!="",#REF!="",#REF!="",#REF!=""),"",SUM(#REF!,#REF!,#REF!,#REF!,#REF!))</f>
        <v>#REF!</v>
      </c>
      <c r="CL334" s="35" t="str">
        <f t="shared" si="69"/>
        <v/>
      </c>
      <c r="CM334" s="32" t="e">
        <f>IF(AND(#REF!="",#REF!="",#REF!="",#REF!=""),"",SUM(#REF!,#REF!,#REF!,#REF!))</f>
        <v>#REF!</v>
      </c>
      <c r="CN334" s="32" t="str">
        <f t="shared" si="70"/>
        <v/>
      </c>
    </row>
    <row r="335" spans="1:92">
      <c r="A335" s="276">
        <v>329</v>
      </c>
      <c r="B335" s="277"/>
      <c r="C335" s="278"/>
      <c r="D335" s="279"/>
      <c r="E335" s="280"/>
      <c r="F335" s="281"/>
      <c r="G335" s="281"/>
      <c r="H335" s="282"/>
      <c r="I335" s="283"/>
      <c r="J335" s="284"/>
      <c r="K335" s="285"/>
      <c r="L335" s="21"/>
      <c r="M335" s="22"/>
      <c r="N335" s="22"/>
      <c r="O335" s="7"/>
      <c r="P335" s="40"/>
      <c r="Q335" s="43"/>
      <c r="R335" s="7"/>
      <c r="S335" s="23"/>
      <c r="T335" s="24"/>
      <c r="U335" s="24"/>
      <c r="V335" s="7"/>
      <c r="W335" s="46"/>
      <c r="X335" s="43"/>
      <c r="Y335" s="7"/>
      <c r="Z335" s="21"/>
      <c r="AA335" s="22"/>
      <c r="AB335" s="22"/>
      <c r="AC335" s="7"/>
      <c r="AD335" s="40"/>
      <c r="AE335" s="43"/>
      <c r="AF335" s="7"/>
      <c r="AG335" s="21"/>
      <c r="AH335" s="22"/>
      <c r="AI335" s="22"/>
      <c r="AJ335" s="7"/>
      <c r="AK335" s="40"/>
      <c r="AL335" s="43"/>
      <c r="AM335" s="7"/>
      <c r="AN335" s="21"/>
      <c r="AO335" s="22"/>
      <c r="AP335" s="22"/>
      <c r="AQ335" s="22"/>
      <c r="AR335" s="22"/>
      <c r="AS335" s="21"/>
      <c r="AT335" s="22"/>
      <c r="AU335" s="22"/>
      <c r="AV335" s="22"/>
      <c r="AW335" s="22"/>
      <c r="AX335" s="21"/>
      <c r="AY335" s="22"/>
      <c r="AZ335" s="22"/>
      <c r="BA335" s="22"/>
      <c r="BB335" s="22"/>
      <c r="BC335" s="22"/>
      <c r="BD335" s="22"/>
      <c r="BE335" s="22"/>
      <c r="BF335" s="22"/>
      <c r="BG335" s="11" t="s">
        <v>221</v>
      </c>
      <c r="BH335" s="79" t="s">
        <v>221</v>
      </c>
      <c r="BI335" s="1"/>
      <c r="BJ335" s="1"/>
      <c r="BK335" s="1"/>
      <c r="BL335" s="1"/>
      <c r="BM335" s="1"/>
      <c r="BY335" s="26"/>
      <c r="BZ335" s="34" t="str">
        <f t="shared" si="59"/>
        <v/>
      </c>
      <c r="CA335" s="35" t="str">
        <f t="shared" si="60"/>
        <v/>
      </c>
      <c r="CB335" s="35" t="str">
        <f t="shared" si="61"/>
        <v/>
      </c>
      <c r="CC335" s="34" t="str">
        <f t="shared" si="62"/>
        <v/>
      </c>
      <c r="CD335" s="35" t="str">
        <f t="shared" si="63"/>
        <v/>
      </c>
      <c r="CE335" s="34" t="e">
        <f>IF(AND(#REF!="",#REF!="",#REF!="",#REF!=""),"",SUM(#REF!,#REF!,#REF!,#REF!,#REF!))</f>
        <v>#REF!</v>
      </c>
      <c r="CF335" s="35" t="str">
        <f t="shared" si="64"/>
        <v/>
      </c>
      <c r="CG335" s="34" t="str">
        <f t="shared" si="65"/>
        <v/>
      </c>
      <c r="CH335" s="35" t="str">
        <f t="shared" si="66"/>
        <v/>
      </c>
      <c r="CI335" s="34" t="str">
        <f t="shared" si="67"/>
        <v/>
      </c>
      <c r="CJ335" s="35" t="str">
        <f t="shared" si="68"/>
        <v/>
      </c>
      <c r="CK335" s="34" t="e">
        <f>IF(AND(#REF!="",#REF!="",#REF!="",#REF!=""),"",SUM(#REF!,#REF!,#REF!,#REF!,#REF!))</f>
        <v>#REF!</v>
      </c>
      <c r="CL335" s="35" t="str">
        <f t="shared" si="69"/>
        <v/>
      </c>
      <c r="CM335" s="32" t="e">
        <f>IF(AND(#REF!="",#REF!="",#REF!="",#REF!=""),"",SUM(#REF!,#REF!,#REF!,#REF!))</f>
        <v>#REF!</v>
      </c>
      <c r="CN335" s="32" t="str">
        <f t="shared" si="70"/>
        <v/>
      </c>
    </row>
    <row r="336" spans="1:92">
      <c r="A336" s="276">
        <v>330</v>
      </c>
      <c r="B336" s="277"/>
      <c r="C336" s="278"/>
      <c r="D336" s="279"/>
      <c r="E336" s="280"/>
      <c r="F336" s="281"/>
      <c r="G336" s="281"/>
      <c r="H336" s="282"/>
      <c r="I336" s="283"/>
      <c r="J336" s="284"/>
      <c r="K336" s="285"/>
      <c r="L336" s="21"/>
      <c r="M336" s="22"/>
      <c r="N336" s="22"/>
      <c r="O336" s="7"/>
      <c r="P336" s="40"/>
      <c r="Q336" s="43"/>
      <c r="R336" s="7"/>
      <c r="S336" s="23"/>
      <c r="T336" s="24"/>
      <c r="U336" s="24"/>
      <c r="V336" s="7"/>
      <c r="W336" s="46"/>
      <c r="X336" s="43"/>
      <c r="Y336" s="7"/>
      <c r="Z336" s="21"/>
      <c r="AA336" s="22"/>
      <c r="AB336" s="22"/>
      <c r="AC336" s="7"/>
      <c r="AD336" s="40"/>
      <c r="AE336" s="43"/>
      <c r="AF336" s="7"/>
      <c r="AG336" s="21"/>
      <c r="AH336" s="22"/>
      <c r="AI336" s="22"/>
      <c r="AJ336" s="7"/>
      <c r="AK336" s="40"/>
      <c r="AL336" s="43"/>
      <c r="AM336" s="7"/>
      <c r="AN336" s="21"/>
      <c r="AO336" s="22"/>
      <c r="AP336" s="22"/>
      <c r="AQ336" s="22"/>
      <c r="AR336" s="22"/>
      <c r="AS336" s="21"/>
      <c r="AT336" s="22"/>
      <c r="AU336" s="22"/>
      <c r="AV336" s="22"/>
      <c r="AW336" s="22"/>
      <c r="AX336" s="21"/>
      <c r="AY336" s="22"/>
      <c r="AZ336" s="22"/>
      <c r="BA336" s="22"/>
      <c r="BB336" s="22"/>
      <c r="BC336" s="22"/>
      <c r="BD336" s="22"/>
      <c r="BE336" s="22"/>
      <c r="BF336" s="22"/>
      <c r="BG336" s="11" t="s">
        <v>221</v>
      </c>
      <c r="BH336" s="79" t="s">
        <v>221</v>
      </c>
      <c r="BI336" s="1"/>
      <c r="BJ336" s="1"/>
      <c r="BK336" s="1"/>
      <c r="BL336" s="1"/>
      <c r="BM336" s="1"/>
      <c r="BY336" s="26"/>
      <c r="BZ336" s="34" t="str">
        <f t="shared" si="59"/>
        <v/>
      </c>
      <c r="CA336" s="35" t="str">
        <f t="shared" si="60"/>
        <v/>
      </c>
      <c r="CB336" s="35" t="str">
        <f t="shared" si="61"/>
        <v/>
      </c>
      <c r="CC336" s="34" t="str">
        <f t="shared" si="62"/>
        <v/>
      </c>
      <c r="CD336" s="35" t="str">
        <f t="shared" si="63"/>
        <v/>
      </c>
      <c r="CE336" s="34" t="e">
        <f>IF(AND(#REF!="",#REF!="",#REF!="",#REF!=""),"",SUM(#REF!,#REF!,#REF!,#REF!,#REF!))</f>
        <v>#REF!</v>
      </c>
      <c r="CF336" s="35" t="str">
        <f t="shared" si="64"/>
        <v/>
      </c>
      <c r="CG336" s="34" t="str">
        <f t="shared" si="65"/>
        <v/>
      </c>
      <c r="CH336" s="35" t="str">
        <f t="shared" si="66"/>
        <v/>
      </c>
      <c r="CI336" s="34" t="str">
        <f t="shared" si="67"/>
        <v/>
      </c>
      <c r="CJ336" s="35" t="str">
        <f t="shared" si="68"/>
        <v/>
      </c>
      <c r="CK336" s="34" t="e">
        <f>IF(AND(#REF!="",#REF!="",#REF!="",#REF!=""),"",SUM(#REF!,#REF!,#REF!,#REF!,#REF!))</f>
        <v>#REF!</v>
      </c>
      <c r="CL336" s="35" t="str">
        <f t="shared" si="69"/>
        <v/>
      </c>
      <c r="CM336" s="32" t="e">
        <f>IF(AND(#REF!="",#REF!="",#REF!="",#REF!=""),"",SUM(#REF!,#REF!,#REF!,#REF!))</f>
        <v>#REF!</v>
      </c>
      <c r="CN336" s="32" t="str">
        <f t="shared" si="70"/>
        <v/>
      </c>
    </row>
    <row r="337" spans="1:92">
      <c r="A337" s="276">
        <v>331</v>
      </c>
      <c r="B337" s="277"/>
      <c r="C337" s="278"/>
      <c r="D337" s="279"/>
      <c r="E337" s="280"/>
      <c r="F337" s="281"/>
      <c r="G337" s="281"/>
      <c r="H337" s="282"/>
      <c r="I337" s="283"/>
      <c r="J337" s="284"/>
      <c r="K337" s="285"/>
      <c r="L337" s="21"/>
      <c r="M337" s="22"/>
      <c r="N337" s="22"/>
      <c r="O337" s="7"/>
      <c r="P337" s="40"/>
      <c r="Q337" s="43"/>
      <c r="R337" s="7"/>
      <c r="S337" s="23"/>
      <c r="T337" s="24"/>
      <c r="U337" s="24"/>
      <c r="V337" s="7"/>
      <c r="W337" s="46"/>
      <c r="X337" s="43"/>
      <c r="Y337" s="7"/>
      <c r="Z337" s="21"/>
      <c r="AA337" s="22"/>
      <c r="AB337" s="22"/>
      <c r="AC337" s="7"/>
      <c r="AD337" s="40"/>
      <c r="AE337" s="43"/>
      <c r="AF337" s="7"/>
      <c r="AG337" s="21"/>
      <c r="AH337" s="22"/>
      <c r="AI337" s="22"/>
      <c r="AJ337" s="7"/>
      <c r="AK337" s="40"/>
      <c r="AL337" s="43"/>
      <c r="AM337" s="7"/>
      <c r="AN337" s="21"/>
      <c r="AO337" s="22"/>
      <c r="AP337" s="22"/>
      <c r="AQ337" s="22"/>
      <c r="AR337" s="22"/>
      <c r="AS337" s="21"/>
      <c r="AT337" s="22"/>
      <c r="AU337" s="22"/>
      <c r="AV337" s="22"/>
      <c r="AW337" s="22"/>
      <c r="AX337" s="21"/>
      <c r="AY337" s="22"/>
      <c r="AZ337" s="22"/>
      <c r="BA337" s="22"/>
      <c r="BB337" s="22"/>
      <c r="BC337" s="22"/>
      <c r="BD337" s="22"/>
      <c r="BE337" s="22"/>
      <c r="BF337" s="22"/>
      <c r="BG337" s="11" t="s">
        <v>221</v>
      </c>
      <c r="BH337" s="79" t="s">
        <v>221</v>
      </c>
      <c r="BI337" s="1"/>
      <c r="BJ337" s="1"/>
      <c r="BK337" s="1"/>
      <c r="BL337" s="1"/>
      <c r="BM337" s="1"/>
      <c r="BY337" s="26"/>
      <c r="BZ337" s="34" t="str">
        <f t="shared" si="59"/>
        <v/>
      </c>
      <c r="CA337" s="35" t="str">
        <f t="shared" si="60"/>
        <v/>
      </c>
      <c r="CB337" s="35" t="str">
        <f t="shared" si="61"/>
        <v/>
      </c>
      <c r="CC337" s="34" t="str">
        <f t="shared" si="62"/>
        <v/>
      </c>
      <c r="CD337" s="35" t="str">
        <f t="shared" si="63"/>
        <v/>
      </c>
      <c r="CE337" s="34" t="e">
        <f>IF(AND(#REF!="",#REF!="",#REF!="",#REF!=""),"",SUM(#REF!,#REF!,#REF!,#REF!,#REF!))</f>
        <v>#REF!</v>
      </c>
      <c r="CF337" s="35" t="str">
        <f t="shared" si="64"/>
        <v/>
      </c>
      <c r="CG337" s="34" t="str">
        <f t="shared" si="65"/>
        <v/>
      </c>
      <c r="CH337" s="35" t="str">
        <f t="shared" si="66"/>
        <v/>
      </c>
      <c r="CI337" s="34" t="str">
        <f t="shared" si="67"/>
        <v/>
      </c>
      <c r="CJ337" s="35" t="str">
        <f t="shared" si="68"/>
        <v/>
      </c>
      <c r="CK337" s="34" t="e">
        <f>IF(AND(#REF!="",#REF!="",#REF!="",#REF!=""),"",SUM(#REF!,#REF!,#REF!,#REF!,#REF!))</f>
        <v>#REF!</v>
      </c>
      <c r="CL337" s="35" t="str">
        <f t="shared" si="69"/>
        <v/>
      </c>
      <c r="CM337" s="32" t="e">
        <f>IF(AND(#REF!="",#REF!="",#REF!="",#REF!=""),"",SUM(#REF!,#REF!,#REF!,#REF!))</f>
        <v>#REF!</v>
      </c>
      <c r="CN337" s="32" t="str">
        <f t="shared" si="70"/>
        <v/>
      </c>
    </row>
    <row r="338" spans="1:92">
      <c r="A338" s="276">
        <v>332</v>
      </c>
      <c r="B338" s="277"/>
      <c r="C338" s="278"/>
      <c r="D338" s="279"/>
      <c r="E338" s="280"/>
      <c r="F338" s="281"/>
      <c r="G338" s="281"/>
      <c r="H338" s="282"/>
      <c r="I338" s="283"/>
      <c r="J338" s="284"/>
      <c r="K338" s="285"/>
      <c r="L338" s="21"/>
      <c r="M338" s="22"/>
      <c r="N338" s="22"/>
      <c r="O338" s="7"/>
      <c r="P338" s="40"/>
      <c r="Q338" s="43"/>
      <c r="R338" s="7"/>
      <c r="S338" s="23"/>
      <c r="T338" s="24"/>
      <c r="U338" s="24"/>
      <c r="V338" s="7"/>
      <c r="W338" s="46"/>
      <c r="X338" s="43"/>
      <c r="Y338" s="7"/>
      <c r="Z338" s="21"/>
      <c r="AA338" s="22"/>
      <c r="AB338" s="22"/>
      <c r="AC338" s="7"/>
      <c r="AD338" s="40"/>
      <c r="AE338" s="43"/>
      <c r="AF338" s="7"/>
      <c r="AG338" s="21"/>
      <c r="AH338" s="22"/>
      <c r="AI338" s="22"/>
      <c r="AJ338" s="7"/>
      <c r="AK338" s="40"/>
      <c r="AL338" s="43"/>
      <c r="AM338" s="7"/>
      <c r="AN338" s="21"/>
      <c r="AO338" s="22"/>
      <c r="AP338" s="22"/>
      <c r="AQ338" s="22"/>
      <c r="AR338" s="22"/>
      <c r="AS338" s="21"/>
      <c r="AT338" s="22"/>
      <c r="AU338" s="22"/>
      <c r="AV338" s="22"/>
      <c r="AW338" s="22"/>
      <c r="AX338" s="21"/>
      <c r="AY338" s="22"/>
      <c r="AZ338" s="22"/>
      <c r="BA338" s="22"/>
      <c r="BB338" s="22"/>
      <c r="BC338" s="22"/>
      <c r="BD338" s="22"/>
      <c r="BE338" s="22"/>
      <c r="BF338" s="22"/>
      <c r="BG338" s="11" t="s">
        <v>221</v>
      </c>
      <c r="BH338" s="79" t="s">
        <v>221</v>
      </c>
      <c r="BI338" s="1"/>
      <c r="BJ338" s="1"/>
      <c r="BK338" s="1"/>
      <c r="BL338" s="1"/>
      <c r="BM338" s="1"/>
      <c r="BY338" s="26"/>
      <c r="BZ338" s="34" t="str">
        <f t="shared" si="59"/>
        <v/>
      </c>
      <c r="CA338" s="35" t="str">
        <f t="shared" si="60"/>
        <v/>
      </c>
      <c r="CB338" s="35" t="str">
        <f t="shared" si="61"/>
        <v/>
      </c>
      <c r="CC338" s="34" t="str">
        <f t="shared" si="62"/>
        <v/>
      </c>
      <c r="CD338" s="35" t="str">
        <f t="shared" si="63"/>
        <v/>
      </c>
      <c r="CE338" s="34" t="e">
        <f>IF(AND(#REF!="",#REF!="",#REF!="",#REF!=""),"",SUM(#REF!,#REF!,#REF!,#REF!,#REF!))</f>
        <v>#REF!</v>
      </c>
      <c r="CF338" s="35" t="str">
        <f t="shared" si="64"/>
        <v/>
      </c>
      <c r="CG338" s="34" t="str">
        <f t="shared" si="65"/>
        <v/>
      </c>
      <c r="CH338" s="35" t="str">
        <f t="shared" si="66"/>
        <v/>
      </c>
      <c r="CI338" s="34" t="str">
        <f t="shared" si="67"/>
        <v/>
      </c>
      <c r="CJ338" s="35" t="str">
        <f t="shared" si="68"/>
        <v/>
      </c>
      <c r="CK338" s="34" t="e">
        <f>IF(AND(#REF!="",#REF!="",#REF!="",#REF!=""),"",SUM(#REF!,#REF!,#REF!,#REF!,#REF!))</f>
        <v>#REF!</v>
      </c>
      <c r="CL338" s="35" t="str">
        <f t="shared" si="69"/>
        <v/>
      </c>
      <c r="CM338" s="32" t="e">
        <f>IF(AND(#REF!="",#REF!="",#REF!="",#REF!=""),"",SUM(#REF!,#REF!,#REF!,#REF!))</f>
        <v>#REF!</v>
      </c>
      <c r="CN338" s="32" t="str">
        <f t="shared" si="70"/>
        <v/>
      </c>
    </row>
    <row r="339" spans="1:92">
      <c r="A339" s="276">
        <v>333</v>
      </c>
      <c r="B339" s="277"/>
      <c r="C339" s="278"/>
      <c r="D339" s="279"/>
      <c r="E339" s="280"/>
      <c r="F339" s="281"/>
      <c r="G339" s="281"/>
      <c r="H339" s="282"/>
      <c r="I339" s="283"/>
      <c r="J339" s="284"/>
      <c r="K339" s="285"/>
      <c r="L339" s="21"/>
      <c r="M339" s="22"/>
      <c r="N339" s="22"/>
      <c r="O339" s="7"/>
      <c r="P339" s="40"/>
      <c r="Q339" s="43"/>
      <c r="R339" s="7"/>
      <c r="S339" s="23"/>
      <c r="T339" s="24"/>
      <c r="U339" s="24"/>
      <c r="V339" s="7"/>
      <c r="W339" s="46"/>
      <c r="X339" s="43"/>
      <c r="Y339" s="7"/>
      <c r="Z339" s="21"/>
      <c r="AA339" s="22"/>
      <c r="AB339" s="22"/>
      <c r="AC339" s="7"/>
      <c r="AD339" s="40"/>
      <c r="AE339" s="43"/>
      <c r="AF339" s="7"/>
      <c r="AG339" s="21"/>
      <c r="AH339" s="22"/>
      <c r="AI339" s="22"/>
      <c r="AJ339" s="7"/>
      <c r="AK339" s="40"/>
      <c r="AL339" s="43"/>
      <c r="AM339" s="7"/>
      <c r="AN339" s="21"/>
      <c r="AO339" s="22"/>
      <c r="AP339" s="22"/>
      <c r="AQ339" s="22"/>
      <c r="AR339" s="22"/>
      <c r="AS339" s="21"/>
      <c r="AT339" s="22"/>
      <c r="AU339" s="22"/>
      <c r="AV339" s="22"/>
      <c r="AW339" s="22"/>
      <c r="AX339" s="21"/>
      <c r="AY339" s="22"/>
      <c r="AZ339" s="22"/>
      <c r="BA339" s="22"/>
      <c r="BB339" s="22"/>
      <c r="BC339" s="22"/>
      <c r="BD339" s="22"/>
      <c r="BE339" s="22"/>
      <c r="BF339" s="22"/>
      <c r="BG339" s="11" t="s">
        <v>221</v>
      </c>
      <c r="BH339" s="79" t="s">
        <v>221</v>
      </c>
      <c r="BI339" s="1"/>
      <c r="BJ339" s="1"/>
      <c r="BK339" s="1"/>
      <c r="BL339" s="1"/>
      <c r="BM339" s="1"/>
      <c r="BY339" s="26"/>
      <c r="BZ339" s="34" t="str">
        <f t="shared" si="59"/>
        <v/>
      </c>
      <c r="CA339" s="35" t="str">
        <f t="shared" si="60"/>
        <v/>
      </c>
      <c r="CB339" s="35" t="str">
        <f t="shared" si="61"/>
        <v/>
      </c>
      <c r="CC339" s="34" t="str">
        <f t="shared" si="62"/>
        <v/>
      </c>
      <c r="CD339" s="35" t="str">
        <f t="shared" si="63"/>
        <v/>
      </c>
      <c r="CE339" s="34" t="e">
        <f>IF(AND(#REF!="",#REF!="",#REF!="",#REF!=""),"",SUM(#REF!,#REF!,#REF!,#REF!,#REF!))</f>
        <v>#REF!</v>
      </c>
      <c r="CF339" s="35" t="str">
        <f t="shared" si="64"/>
        <v/>
      </c>
      <c r="CG339" s="34" t="str">
        <f t="shared" si="65"/>
        <v/>
      </c>
      <c r="CH339" s="35" t="str">
        <f t="shared" si="66"/>
        <v/>
      </c>
      <c r="CI339" s="34" t="str">
        <f t="shared" si="67"/>
        <v/>
      </c>
      <c r="CJ339" s="35" t="str">
        <f t="shared" si="68"/>
        <v/>
      </c>
      <c r="CK339" s="34" t="e">
        <f>IF(AND(#REF!="",#REF!="",#REF!="",#REF!=""),"",SUM(#REF!,#REF!,#REF!,#REF!,#REF!))</f>
        <v>#REF!</v>
      </c>
      <c r="CL339" s="35" t="str">
        <f t="shared" si="69"/>
        <v/>
      </c>
      <c r="CM339" s="32" t="e">
        <f>IF(AND(#REF!="",#REF!="",#REF!="",#REF!=""),"",SUM(#REF!,#REF!,#REF!,#REF!))</f>
        <v>#REF!</v>
      </c>
      <c r="CN339" s="32" t="str">
        <f t="shared" si="70"/>
        <v/>
      </c>
    </row>
    <row r="340" spans="1:92">
      <c r="A340" s="276">
        <v>334</v>
      </c>
      <c r="B340" s="277"/>
      <c r="C340" s="278"/>
      <c r="D340" s="279"/>
      <c r="E340" s="280"/>
      <c r="F340" s="281"/>
      <c r="G340" s="281"/>
      <c r="H340" s="282"/>
      <c r="I340" s="283"/>
      <c r="J340" s="284"/>
      <c r="K340" s="285"/>
      <c r="L340" s="21"/>
      <c r="M340" s="22"/>
      <c r="N340" s="22"/>
      <c r="O340" s="7"/>
      <c r="P340" s="40"/>
      <c r="Q340" s="43"/>
      <c r="R340" s="7"/>
      <c r="S340" s="23"/>
      <c r="T340" s="24"/>
      <c r="U340" s="24"/>
      <c r="V340" s="7"/>
      <c r="W340" s="46"/>
      <c r="X340" s="43"/>
      <c r="Y340" s="7"/>
      <c r="Z340" s="21"/>
      <c r="AA340" s="22"/>
      <c r="AB340" s="22"/>
      <c r="AC340" s="7"/>
      <c r="AD340" s="40"/>
      <c r="AE340" s="43"/>
      <c r="AF340" s="7"/>
      <c r="AG340" s="21"/>
      <c r="AH340" s="22"/>
      <c r="AI340" s="22"/>
      <c r="AJ340" s="7"/>
      <c r="AK340" s="40"/>
      <c r="AL340" s="43"/>
      <c r="AM340" s="7"/>
      <c r="AN340" s="21"/>
      <c r="AO340" s="22"/>
      <c r="AP340" s="22"/>
      <c r="AQ340" s="22"/>
      <c r="AR340" s="22"/>
      <c r="AS340" s="21"/>
      <c r="AT340" s="22"/>
      <c r="AU340" s="22"/>
      <c r="AV340" s="22"/>
      <c r="AW340" s="22"/>
      <c r="AX340" s="21"/>
      <c r="AY340" s="22"/>
      <c r="AZ340" s="22"/>
      <c r="BA340" s="22"/>
      <c r="BB340" s="22"/>
      <c r="BC340" s="22"/>
      <c r="BD340" s="22"/>
      <c r="BE340" s="22"/>
      <c r="BF340" s="22"/>
      <c r="BG340" s="11" t="s">
        <v>221</v>
      </c>
      <c r="BH340" s="79" t="s">
        <v>221</v>
      </c>
      <c r="BI340" s="1"/>
      <c r="BJ340" s="1"/>
      <c r="BK340" s="1"/>
      <c r="BL340" s="1"/>
      <c r="BM340" s="1"/>
      <c r="BY340" s="26"/>
      <c r="BZ340" s="34" t="str">
        <f t="shared" si="59"/>
        <v/>
      </c>
      <c r="CA340" s="35" t="str">
        <f t="shared" si="60"/>
        <v/>
      </c>
      <c r="CB340" s="35" t="str">
        <f t="shared" si="61"/>
        <v/>
      </c>
      <c r="CC340" s="34" t="str">
        <f t="shared" si="62"/>
        <v/>
      </c>
      <c r="CD340" s="35" t="str">
        <f t="shared" si="63"/>
        <v/>
      </c>
      <c r="CE340" s="34" t="e">
        <f>IF(AND(#REF!="",#REF!="",#REF!="",#REF!=""),"",SUM(#REF!,#REF!,#REF!,#REF!,#REF!))</f>
        <v>#REF!</v>
      </c>
      <c r="CF340" s="35" t="str">
        <f t="shared" si="64"/>
        <v/>
      </c>
      <c r="CG340" s="34" t="str">
        <f t="shared" si="65"/>
        <v/>
      </c>
      <c r="CH340" s="35" t="str">
        <f t="shared" si="66"/>
        <v/>
      </c>
      <c r="CI340" s="34" t="str">
        <f t="shared" si="67"/>
        <v/>
      </c>
      <c r="CJ340" s="35" t="str">
        <f t="shared" si="68"/>
        <v/>
      </c>
      <c r="CK340" s="34" t="e">
        <f>IF(AND(#REF!="",#REF!="",#REF!="",#REF!=""),"",SUM(#REF!,#REF!,#REF!,#REF!,#REF!))</f>
        <v>#REF!</v>
      </c>
      <c r="CL340" s="35" t="str">
        <f t="shared" si="69"/>
        <v/>
      </c>
      <c r="CM340" s="32" t="e">
        <f>IF(AND(#REF!="",#REF!="",#REF!="",#REF!=""),"",SUM(#REF!,#REF!,#REF!,#REF!))</f>
        <v>#REF!</v>
      </c>
      <c r="CN340" s="32" t="str">
        <f t="shared" si="70"/>
        <v/>
      </c>
    </row>
    <row r="341" spans="1:92">
      <c r="A341" s="276">
        <v>335</v>
      </c>
      <c r="B341" s="277"/>
      <c r="C341" s="278"/>
      <c r="D341" s="279"/>
      <c r="E341" s="280"/>
      <c r="F341" s="281"/>
      <c r="G341" s="281"/>
      <c r="H341" s="282"/>
      <c r="I341" s="283"/>
      <c r="J341" s="284"/>
      <c r="K341" s="285"/>
      <c r="L341" s="21"/>
      <c r="M341" s="22"/>
      <c r="N341" s="22"/>
      <c r="O341" s="7"/>
      <c r="P341" s="40"/>
      <c r="Q341" s="43"/>
      <c r="R341" s="7"/>
      <c r="S341" s="23"/>
      <c r="T341" s="24"/>
      <c r="U341" s="24"/>
      <c r="V341" s="7"/>
      <c r="W341" s="46"/>
      <c r="X341" s="43"/>
      <c r="Y341" s="7"/>
      <c r="Z341" s="21"/>
      <c r="AA341" s="22"/>
      <c r="AB341" s="22"/>
      <c r="AC341" s="7"/>
      <c r="AD341" s="40"/>
      <c r="AE341" s="43"/>
      <c r="AF341" s="7"/>
      <c r="AG341" s="21"/>
      <c r="AH341" s="22"/>
      <c r="AI341" s="22"/>
      <c r="AJ341" s="7"/>
      <c r="AK341" s="40"/>
      <c r="AL341" s="43"/>
      <c r="AM341" s="7"/>
      <c r="AN341" s="21"/>
      <c r="AO341" s="22"/>
      <c r="AP341" s="22"/>
      <c r="AQ341" s="22"/>
      <c r="AR341" s="22"/>
      <c r="AS341" s="21"/>
      <c r="AT341" s="22"/>
      <c r="AU341" s="22"/>
      <c r="AV341" s="22"/>
      <c r="AW341" s="22"/>
      <c r="AX341" s="21"/>
      <c r="AY341" s="22"/>
      <c r="AZ341" s="22"/>
      <c r="BA341" s="22"/>
      <c r="BB341" s="22"/>
      <c r="BC341" s="22"/>
      <c r="BD341" s="22"/>
      <c r="BE341" s="22"/>
      <c r="BF341" s="22"/>
      <c r="BG341" s="11" t="s">
        <v>221</v>
      </c>
      <c r="BH341" s="79" t="s">
        <v>221</v>
      </c>
      <c r="BI341" s="1"/>
      <c r="BJ341" s="1"/>
      <c r="BK341" s="1"/>
      <c r="BL341" s="1"/>
      <c r="BM341" s="1"/>
      <c r="BY341" s="26"/>
      <c r="BZ341" s="34" t="str">
        <f t="shared" si="59"/>
        <v/>
      </c>
      <c r="CA341" s="35" t="str">
        <f t="shared" si="60"/>
        <v/>
      </c>
      <c r="CB341" s="35" t="str">
        <f t="shared" si="61"/>
        <v/>
      </c>
      <c r="CC341" s="34" t="str">
        <f t="shared" si="62"/>
        <v/>
      </c>
      <c r="CD341" s="35" t="str">
        <f t="shared" si="63"/>
        <v/>
      </c>
      <c r="CE341" s="34" t="e">
        <f>IF(AND(#REF!="",#REF!="",#REF!="",#REF!=""),"",SUM(#REF!,#REF!,#REF!,#REF!,#REF!))</f>
        <v>#REF!</v>
      </c>
      <c r="CF341" s="35" t="str">
        <f t="shared" si="64"/>
        <v/>
      </c>
      <c r="CG341" s="34" t="str">
        <f t="shared" si="65"/>
        <v/>
      </c>
      <c r="CH341" s="35" t="str">
        <f t="shared" si="66"/>
        <v/>
      </c>
      <c r="CI341" s="34" t="str">
        <f t="shared" si="67"/>
        <v/>
      </c>
      <c r="CJ341" s="35" t="str">
        <f t="shared" si="68"/>
        <v/>
      </c>
      <c r="CK341" s="34" t="e">
        <f>IF(AND(#REF!="",#REF!="",#REF!="",#REF!=""),"",SUM(#REF!,#REF!,#REF!,#REF!,#REF!))</f>
        <v>#REF!</v>
      </c>
      <c r="CL341" s="35" t="str">
        <f t="shared" si="69"/>
        <v/>
      </c>
      <c r="CM341" s="32" t="e">
        <f>IF(AND(#REF!="",#REF!="",#REF!="",#REF!=""),"",SUM(#REF!,#REF!,#REF!,#REF!))</f>
        <v>#REF!</v>
      </c>
      <c r="CN341" s="32" t="str">
        <f t="shared" si="70"/>
        <v/>
      </c>
    </row>
    <row r="342" spans="1:92">
      <c r="A342" s="276">
        <v>336</v>
      </c>
      <c r="B342" s="277"/>
      <c r="C342" s="278"/>
      <c r="D342" s="279"/>
      <c r="E342" s="280"/>
      <c r="F342" s="281"/>
      <c r="G342" s="281"/>
      <c r="H342" s="282"/>
      <c r="I342" s="283"/>
      <c r="J342" s="284"/>
      <c r="K342" s="285"/>
      <c r="L342" s="21"/>
      <c r="M342" s="22"/>
      <c r="N342" s="22"/>
      <c r="O342" s="7"/>
      <c r="P342" s="40"/>
      <c r="Q342" s="43"/>
      <c r="R342" s="7"/>
      <c r="S342" s="23"/>
      <c r="T342" s="24"/>
      <c r="U342" s="24"/>
      <c r="V342" s="7"/>
      <c r="W342" s="46"/>
      <c r="X342" s="43"/>
      <c r="Y342" s="7"/>
      <c r="Z342" s="21"/>
      <c r="AA342" s="22"/>
      <c r="AB342" s="22"/>
      <c r="AC342" s="7"/>
      <c r="AD342" s="40"/>
      <c r="AE342" s="43"/>
      <c r="AF342" s="7"/>
      <c r="AG342" s="21"/>
      <c r="AH342" s="22"/>
      <c r="AI342" s="22"/>
      <c r="AJ342" s="7"/>
      <c r="AK342" s="40"/>
      <c r="AL342" s="43"/>
      <c r="AM342" s="7"/>
      <c r="AN342" s="21"/>
      <c r="AO342" s="22"/>
      <c r="AP342" s="22"/>
      <c r="AQ342" s="22"/>
      <c r="AR342" s="22"/>
      <c r="AS342" s="21"/>
      <c r="AT342" s="22"/>
      <c r="AU342" s="22"/>
      <c r="AV342" s="22"/>
      <c r="AW342" s="22"/>
      <c r="AX342" s="21"/>
      <c r="AY342" s="22"/>
      <c r="AZ342" s="22"/>
      <c r="BA342" s="22"/>
      <c r="BB342" s="22"/>
      <c r="BC342" s="22"/>
      <c r="BD342" s="22"/>
      <c r="BE342" s="22"/>
      <c r="BF342" s="22"/>
      <c r="BG342" s="11" t="s">
        <v>221</v>
      </c>
      <c r="BH342" s="79" t="s">
        <v>221</v>
      </c>
      <c r="BI342" s="1"/>
      <c r="BJ342" s="1"/>
      <c r="BK342" s="1"/>
      <c r="BL342" s="1"/>
      <c r="BM342" s="1"/>
      <c r="BY342" s="26"/>
      <c r="BZ342" s="34" t="str">
        <f t="shared" si="59"/>
        <v/>
      </c>
      <c r="CA342" s="35" t="str">
        <f t="shared" si="60"/>
        <v/>
      </c>
      <c r="CB342" s="35" t="str">
        <f t="shared" si="61"/>
        <v/>
      </c>
      <c r="CC342" s="34" t="str">
        <f t="shared" si="62"/>
        <v/>
      </c>
      <c r="CD342" s="35" t="str">
        <f t="shared" si="63"/>
        <v/>
      </c>
      <c r="CE342" s="34" t="e">
        <f>IF(AND(#REF!="",#REF!="",#REF!="",#REF!=""),"",SUM(#REF!,#REF!,#REF!,#REF!,#REF!))</f>
        <v>#REF!</v>
      </c>
      <c r="CF342" s="35" t="str">
        <f t="shared" si="64"/>
        <v/>
      </c>
      <c r="CG342" s="34" t="str">
        <f t="shared" si="65"/>
        <v/>
      </c>
      <c r="CH342" s="35" t="str">
        <f t="shared" si="66"/>
        <v/>
      </c>
      <c r="CI342" s="34" t="str">
        <f t="shared" si="67"/>
        <v/>
      </c>
      <c r="CJ342" s="35" t="str">
        <f t="shared" si="68"/>
        <v/>
      </c>
      <c r="CK342" s="34" t="e">
        <f>IF(AND(#REF!="",#REF!="",#REF!="",#REF!=""),"",SUM(#REF!,#REF!,#REF!,#REF!,#REF!))</f>
        <v>#REF!</v>
      </c>
      <c r="CL342" s="35" t="str">
        <f t="shared" si="69"/>
        <v/>
      </c>
      <c r="CM342" s="32" t="e">
        <f>IF(AND(#REF!="",#REF!="",#REF!="",#REF!=""),"",SUM(#REF!,#REF!,#REF!,#REF!))</f>
        <v>#REF!</v>
      </c>
      <c r="CN342" s="32" t="str">
        <f t="shared" si="70"/>
        <v/>
      </c>
    </row>
    <row r="343" spans="1:92">
      <c r="A343" s="276">
        <v>337</v>
      </c>
      <c r="B343" s="277"/>
      <c r="C343" s="278"/>
      <c r="D343" s="279"/>
      <c r="E343" s="280"/>
      <c r="F343" s="281"/>
      <c r="G343" s="281"/>
      <c r="H343" s="282"/>
      <c r="I343" s="283"/>
      <c r="J343" s="284"/>
      <c r="K343" s="285"/>
      <c r="L343" s="21"/>
      <c r="M343" s="22"/>
      <c r="N343" s="22"/>
      <c r="O343" s="7"/>
      <c r="P343" s="40"/>
      <c r="Q343" s="43"/>
      <c r="R343" s="7"/>
      <c r="S343" s="23"/>
      <c r="T343" s="24"/>
      <c r="U343" s="24"/>
      <c r="V343" s="7"/>
      <c r="W343" s="46"/>
      <c r="X343" s="43"/>
      <c r="Y343" s="7"/>
      <c r="Z343" s="21"/>
      <c r="AA343" s="22"/>
      <c r="AB343" s="22"/>
      <c r="AC343" s="7"/>
      <c r="AD343" s="40"/>
      <c r="AE343" s="43"/>
      <c r="AF343" s="7"/>
      <c r="AG343" s="21"/>
      <c r="AH343" s="22"/>
      <c r="AI343" s="22"/>
      <c r="AJ343" s="7"/>
      <c r="AK343" s="40"/>
      <c r="AL343" s="43"/>
      <c r="AM343" s="7"/>
      <c r="AN343" s="21"/>
      <c r="AO343" s="22"/>
      <c r="AP343" s="22"/>
      <c r="AQ343" s="22"/>
      <c r="AR343" s="22"/>
      <c r="AS343" s="21"/>
      <c r="AT343" s="22"/>
      <c r="AU343" s="22"/>
      <c r="AV343" s="22"/>
      <c r="AW343" s="22"/>
      <c r="AX343" s="21"/>
      <c r="AY343" s="22"/>
      <c r="AZ343" s="22"/>
      <c r="BA343" s="22"/>
      <c r="BB343" s="22"/>
      <c r="BC343" s="22"/>
      <c r="BD343" s="22"/>
      <c r="BE343" s="22"/>
      <c r="BF343" s="22"/>
      <c r="BG343" s="11" t="s">
        <v>221</v>
      </c>
      <c r="BH343" s="79" t="s">
        <v>221</v>
      </c>
      <c r="BI343" s="1"/>
      <c r="BJ343" s="1"/>
      <c r="BK343" s="1"/>
      <c r="BL343" s="1"/>
      <c r="BM343" s="1"/>
      <c r="BY343" s="26"/>
      <c r="BZ343" s="34" t="str">
        <f t="shared" si="59"/>
        <v/>
      </c>
      <c r="CA343" s="35" t="str">
        <f t="shared" si="60"/>
        <v/>
      </c>
      <c r="CB343" s="35" t="str">
        <f t="shared" si="61"/>
        <v/>
      </c>
      <c r="CC343" s="34" t="str">
        <f t="shared" si="62"/>
        <v/>
      </c>
      <c r="CD343" s="35" t="str">
        <f t="shared" si="63"/>
        <v/>
      </c>
      <c r="CE343" s="34" t="e">
        <f>IF(AND(#REF!="",#REF!="",#REF!="",#REF!=""),"",SUM(#REF!,#REF!,#REF!,#REF!,#REF!))</f>
        <v>#REF!</v>
      </c>
      <c r="CF343" s="35" t="str">
        <f t="shared" si="64"/>
        <v/>
      </c>
      <c r="CG343" s="34" t="str">
        <f t="shared" si="65"/>
        <v/>
      </c>
      <c r="CH343" s="35" t="str">
        <f t="shared" si="66"/>
        <v/>
      </c>
      <c r="CI343" s="34" t="str">
        <f t="shared" si="67"/>
        <v/>
      </c>
      <c r="CJ343" s="35" t="str">
        <f t="shared" si="68"/>
        <v/>
      </c>
      <c r="CK343" s="34" t="e">
        <f>IF(AND(#REF!="",#REF!="",#REF!="",#REF!=""),"",SUM(#REF!,#REF!,#REF!,#REF!,#REF!))</f>
        <v>#REF!</v>
      </c>
      <c r="CL343" s="35" t="str">
        <f t="shared" si="69"/>
        <v/>
      </c>
      <c r="CM343" s="32" t="e">
        <f>IF(AND(#REF!="",#REF!="",#REF!="",#REF!=""),"",SUM(#REF!,#REF!,#REF!,#REF!))</f>
        <v>#REF!</v>
      </c>
      <c r="CN343" s="32" t="str">
        <f t="shared" si="70"/>
        <v/>
      </c>
    </row>
    <row r="344" spans="1:92">
      <c r="A344" s="276">
        <v>338</v>
      </c>
      <c r="B344" s="277"/>
      <c r="C344" s="278"/>
      <c r="D344" s="279"/>
      <c r="E344" s="280"/>
      <c r="F344" s="281"/>
      <c r="G344" s="281"/>
      <c r="H344" s="282"/>
      <c r="I344" s="283"/>
      <c r="J344" s="284"/>
      <c r="K344" s="285"/>
      <c r="L344" s="21"/>
      <c r="M344" s="22"/>
      <c r="N344" s="22"/>
      <c r="O344" s="7"/>
      <c r="P344" s="40"/>
      <c r="Q344" s="43"/>
      <c r="R344" s="7"/>
      <c r="S344" s="23"/>
      <c r="T344" s="24"/>
      <c r="U344" s="24"/>
      <c r="V344" s="7"/>
      <c r="W344" s="46"/>
      <c r="X344" s="43"/>
      <c r="Y344" s="7"/>
      <c r="Z344" s="21"/>
      <c r="AA344" s="22"/>
      <c r="AB344" s="22"/>
      <c r="AC344" s="7"/>
      <c r="AD344" s="40"/>
      <c r="AE344" s="43"/>
      <c r="AF344" s="7"/>
      <c r="AG344" s="21"/>
      <c r="AH344" s="22"/>
      <c r="AI344" s="22"/>
      <c r="AJ344" s="7"/>
      <c r="AK344" s="40"/>
      <c r="AL344" s="43"/>
      <c r="AM344" s="7"/>
      <c r="AN344" s="21"/>
      <c r="AO344" s="22"/>
      <c r="AP344" s="22"/>
      <c r="AQ344" s="22"/>
      <c r="AR344" s="22"/>
      <c r="AS344" s="21"/>
      <c r="AT344" s="22"/>
      <c r="AU344" s="22"/>
      <c r="AV344" s="22"/>
      <c r="AW344" s="22"/>
      <c r="AX344" s="21"/>
      <c r="AY344" s="22"/>
      <c r="AZ344" s="22"/>
      <c r="BA344" s="22"/>
      <c r="BB344" s="22"/>
      <c r="BC344" s="22"/>
      <c r="BD344" s="22"/>
      <c r="BE344" s="22"/>
      <c r="BF344" s="22"/>
      <c r="BG344" s="11" t="s">
        <v>221</v>
      </c>
      <c r="BH344" s="79" t="s">
        <v>221</v>
      </c>
      <c r="BI344" s="1"/>
      <c r="BJ344" s="1"/>
      <c r="BK344" s="1"/>
      <c r="BL344" s="1"/>
      <c r="BM344" s="1"/>
      <c r="BY344" s="26"/>
      <c r="BZ344" s="34" t="str">
        <f t="shared" si="59"/>
        <v/>
      </c>
      <c r="CA344" s="35" t="str">
        <f t="shared" si="60"/>
        <v/>
      </c>
      <c r="CB344" s="35" t="str">
        <f t="shared" si="61"/>
        <v/>
      </c>
      <c r="CC344" s="34" t="str">
        <f t="shared" si="62"/>
        <v/>
      </c>
      <c r="CD344" s="35" t="str">
        <f t="shared" si="63"/>
        <v/>
      </c>
      <c r="CE344" s="34" t="e">
        <f>IF(AND(#REF!="",#REF!="",#REF!="",#REF!=""),"",SUM(#REF!,#REF!,#REF!,#REF!,#REF!))</f>
        <v>#REF!</v>
      </c>
      <c r="CF344" s="35" t="str">
        <f t="shared" si="64"/>
        <v/>
      </c>
      <c r="CG344" s="34" t="str">
        <f t="shared" si="65"/>
        <v/>
      </c>
      <c r="CH344" s="35" t="str">
        <f t="shared" si="66"/>
        <v/>
      </c>
      <c r="CI344" s="34" t="str">
        <f t="shared" si="67"/>
        <v/>
      </c>
      <c r="CJ344" s="35" t="str">
        <f t="shared" si="68"/>
        <v/>
      </c>
      <c r="CK344" s="34" t="e">
        <f>IF(AND(#REF!="",#REF!="",#REF!="",#REF!=""),"",SUM(#REF!,#REF!,#REF!,#REF!,#REF!))</f>
        <v>#REF!</v>
      </c>
      <c r="CL344" s="35" t="str">
        <f t="shared" si="69"/>
        <v/>
      </c>
      <c r="CM344" s="32" t="e">
        <f>IF(AND(#REF!="",#REF!="",#REF!="",#REF!=""),"",SUM(#REF!,#REF!,#REF!,#REF!))</f>
        <v>#REF!</v>
      </c>
      <c r="CN344" s="32" t="str">
        <f t="shared" si="70"/>
        <v/>
      </c>
    </row>
    <row r="345" spans="1:92">
      <c r="A345" s="276">
        <v>339</v>
      </c>
      <c r="B345" s="277"/>
      <c r="C345" s="278"/>
      <c r="D345" s="279"/>
      <c r="E345" s="280"/>
      <c r="F345" s="281"/>
      <c r="G345" s="281"/>
      <c r="H345" s="282"/>
      <c r="I345" s="283"/>
      <c r="J345" s="284"/>
      <c r="K345" s="285"/>
      <c r="L345" s="21"/>
      <c r="M345" s="22"/>
      <c r="N345" s="22"/>
      <c r="O345" s="7"/>
      <c r="P345" s="40"/>
      <c r="Q345" s="43"/>
      <c r="R345" s="7"/>
      <c r="S345" s="23"/>
      <c r="T345" s="24"/>
      <c r="U345" s="24"/>
      <c r="V345" s="7"/>
      <c r="W345" s="46"/>
      <c r="X345" s="43"/>
      <c r="Y345" s="7"/>
      <c r="Z345" s="21"/>
      <c r="AA345" s="22"/>
      <c r="AB345" s="22"/>
      <c r="AC345" s="7"/>
      <c r="AD345" s="40"/>
      <c r="AE345" s="43"/>
      <c r="AF345" s="7"/>
      <c r="AG345" s="21"/>
      <c r="AH345" s="22"/>
      <c r="AI345" s="22"/>
      <c r="AJ345" s="7"/>
      <c r="AK345" s="40"/>
      <c r="AL345" s="43"/>
      <c r="AM345" s="7"/>
      <c r="AN345" s="21"/>
      <c r="AO345" s="22"/>
      <c r="AP345" s="22"/>
      <c r="AQ345" s="22"/>
      <c r="AR345" s="22"/>
      <c r="AS345" s="21"/>
      <c r="AT345" s="22"/>
      <c r="AU345" s="22"/>
      <c r="AV345" s="22"/>
      <c r="AW345" s="22"/>
      <c r="AX345" s="21"/>
      <c r="AY345" s="22"/>
      <c r="AZ345" s="22"/>
      <c r="BA345" s="22"/>
      <c r="BB345" s="22"/>
      <c r="BC345" s="22"/>
      <c r="BD345" s="22"/>
      <c r="BE345" s="22"/>
      <c r="BF345" s="22"/>
      <c r="BG345" s="11" t="s">
        <v>221</v>
      </c>
      <c r="BH345" s="79" t="s">
        <v>221</v>
      </c>
      <c r="BI345" s="1"/>
      <c r="BJ345" s="1"/>
      <c r="BK345" s="1"/>
      <c r="BL345" s="1"/>
      <c r="BM345" s="1"/>
      <c r="BY345" s="26"/>
      <c r="BZ345" s="34" t="str">
        <f t="shared" si="59"/>
        <v/>
      </c>
      <c r="CA345" s="35" t="str">
        <f t="shared" si="60"/>
        <v/>
      </c>
      <c r="CB345" s="35" t="str">
        <f t="shared" si="61"/>
        <v/>
      </c>
      <c r="CC345" s="34" t="str">
        <f t="shared" si="62"/>
        <v/>
      </c>
      <c r="CD345" s="35" t="str">
        <f t="shared" si="63"/>
        <v/>
      </c>
      <c r="CE345" s="34" t="e">
        <f>IF(AND(#REF!="",#REF!="",#REF!="",#REF!=""),"",SUM(#REF!,#REF!,#REF!,#REF!,#REF!))</f>
        <v>#REF!</v>
      </c>
      <c r="CF345" s="35" t="str">
        <f t="shared" si="64"/>
        <v/>
      </c>
      <c r="CG345" s="34" t="str">
        <f t="shared" si="65"/>
        <v/>
      </c>
      <c r="CH345" s="35" t="str">
        <f t="shared" si="66"/>
        <v/>
      </c>
      <c r="CI345" s="34" t="str">
        <f t="shared" si="67"/>
        <v/>
      </c>
      <c r="CJ345" s="35" t="str">
        <f t="shared" si="68"/>
        <v/>
      </c>
      <c r="CK345" s="34" t="e">
        <f>IF(AND(#REF!="",#REF!="",#REF!="",#REF!=""),"",SUM(#REF!,#REF!,#REF!,#REF!,#REF!))</f>
        <v>#REF!</v>
      </c>
      <c r="CL345" s="35" t="str">
        <f t="shared" si="69"/>
        <v/>
      </c>
      <c r="CM345" s="32" t="e">
        <f>IF(AND(#REF!="",#REF!="",#REF!="",#REF!=""),"",SUM(#REF!,#REF!,#REF!,#REF!))</f>
        <v>#REF!</v>
      </c>
      <c r="CN345" s="32" t="str">
        <f t="shared" si="70"/>
        <v/>
      </c>
    </row>
    <row r="346" spans="1:92">
      <c r="A346" s="276">
        <v>340</v>
      </c>
      <c r="B346" s="277"/>
      <c r="C346" s="278"/>
      <c r="D346" s="279"/>
      <c r="E346" s="280"/>
      <c r="F346" s="281"/>
      <c r="G346" s="281"/>
      <c r="H346" s="282"/>
      <c r="I346" s="283"/>
      <c r="J346" s="284"/>
      <c r="K346" s="285"/>
      <c r="L346" s="21"/>
      <c r="M346" s="22"/>
      <c r="N346" s="22"/>
      <c r="O346" s="7"/>
      <c r="P346" s="40"/>
      <c r="Q346" s="43"/>
      <c r="R346" s="7"/>
      <c r="S346" s="23"/>
      <c r="T346" s="24"/>
      <c r="U346" s="24"/>
      <c r="V346" s="7"/>
      <c r="W346" s="46"/>
      <c r="X346" s="43"/>
      <c r="Y346" s="7"/>
      <c r="Z346" s="21"/>
      <c r="AA346" s="22"/>
      <c r="AB346" s="22"/>
      <c r="AC346" s="7"/>
      <c r="AD346" s="40"/>
      <c r="AE346" s="43"/>
      <c r="AF346" s="7"/>
      <c r="AG346" s="21"/>
      <c r="AH346" s="22"/>
      <c r="AI346" s="22"/>
      <c r="AJ346" s="7"/>
      <c r="AK346" s="40"/>
      <c r="AL346" s="43"/>
      <c r="AM346" s="7"/>
      <c r="AN346" s="21"/>
      <c r="AO346" s="22"/>
      <c r="AP346" s="22"/>
      <c r="AQ346" s="22"/>
      <c r="AR346" s="22"/>
      <c r="AS346" s="21"/>
      <c r="AT346" s="22"/>
      <c r="AU346" s="22"/>
      <c r="AV346" s="22"/>
      <c r="AW346" s="22"/>
      <c r="AX346" s="21"/>
      <c r="AY346" s="22"/>
      <c r="AZ346" s="22"/>
      <c r="BA346" s="22"/>
      <c r="BB346" s="22"/>
      <c r="BC346" s="22"/>
      <c r="BD346" s="22"/>
      <c r="BE346" s="22"/>
      <c r="BF346" s="22"/>
      <c r="BG346" s="11" t="s">
        <v>221</v>
      </c>
      <c r="BH346" s="79" t="s">
        <v>221</v>
      </c>
      <c r="BI346" s="1"/>
      <c r="BJ346" s="1"/>
      <c r="BK346" s="1"/>
      <c r="BL346" s="1"/>
      <c r="BM346" s="1"/>
      <c r="BY346" s="26"/>
      <c r="BZ346" s="34" t="str">
        <f t="shared" si="59"/>
        <v/>
      </c>
      <c r="CA346" s="35" t="str">
        <f t="shared" si="60"/>
        <v/>
      </c>
      <c r="CB346" s="35" t="str">
        <f t="shared" si="61"/>
        <v/>
      </c>
      <c r="CC346" s="34" t="str">
        <f t="shared" si="62"/>
        <v/>
      </c>
      <c r="CD346" s="35" t="str">
        <f t="shared" si="63"/>
        <v/>
      </c>
      <c r="CE346" s="34" t="e">
        <f>IF(AND(#REF!="",#REF!="",#REF!="",#REF!=""),"",SUM(#REF!,#REF!,#REF!,#REF!,#REF!))</f>
        <v>#REF!</v>
      </c>
      <c r="CF346" s="35" t="str">
        <f t="shared" si="64"/>
        <v/>
      </c>
      <c r="CG346" s="34" t="str">
        <f t="shared" si="65"/>
        <v/>
      </c>
      <c r="CH346" s="35" t="str">
        <f t="shared" si="66"/>
        <v/>
      </c>
      <c r="CI346" s="34" t="str">
        <f t="shared" si="67"/>
        <v/>
      </c>
      <c r="CJ346" s="35" t="str">
        <f t="shared" si="68"/>
        <v/>
      </c>
      <c r="CK346" s="34" t="e">
        <f>IF(AND(#REF!="",#REF!="",#REF!="",#REF!=""),"",SUM(#REF!,#REF!,#REF!,#REF!,#REF!))</f>
        <v>#REF!</v>
      </c>
      <c r="CL346" s="35" t="str">
        <f t="shared" si="69"/>
        <v/>
      </c>
      <c r="CM346" s="32" t="e">
        <f>IF(AND(#REF!="",#REF!="",#REF!="",#REF!=""),"",SUM(#REF!,#REF!,#REF!,#REF!))</f>
        <v>#REF!</v>
      </c>
      <c r="CN346" s="32" t="str">
        <f t="shared" si="70"/>
        <v/>
      </c>
    </row>
    <row r="347" spans="1:92">
      <c r="A347" s="276">
        <v>341</v>
      </c>
      <c r="B347" s="277"/>
      <c r="C347" s="278"/>
      <c r="D347" s="279"/>
      <c r="E347" s="280"/>
      <c r="F347" s="281"/>
      <c r="G347" s="281"/>
      <c r="H347" s="282"/>
      <c r="I347" s="283"/>
      <c r="J347" s="284"/>
      <c r="K347" s="285"/>
      <c r="L347" s="21"/>
      <c r="M347" s="22"/>
      <c r="N347" s="22"/>
      <c r="O347" s="7"/>
      <c r="P347" s="40"/>
      <c r="Q347" s="43"/>
      <c r="R347" s="7"/>
      <c r="S347" s="23"/>
      <c r="T347" s="24"/>
      <c r="U347" s="24"/>
      <c r="V347" s="7"/>
      <c r="W347" s="46"/>
      <c r="X347" s="43"/>
      <c r="Y347" s="7"/>
      <c r="Z347" s="21"/>
      <c r="AA347" s="22"/>
      <c r="AB347" s="22"/>
      <c r="AC347" s="7"/>
      <c r="AD347" s="40"/>
      <c r="AE347" s="43"/>
      <c r="AF347" s="7"/>
      <c r="AG347" s="21"/>
      <c r="AH347" s="22"/>
      <c r="AI347" s="22"/>
      <c r="AJ347" s="7"/>
      <c r="AK347" s="40"/>
      <c r="AL347" s="43"/>
      <c r="AM347" s="7"/>
      <c r="AN347" s="21"/>
      <c r="AO347" s="22"/>
      <c r="AP347" s="22"/>
      <c r="AQ347" s="22"/>
      <c r="AR347" s="22"/>
      <c r="AS347" s="21"/>
      <c r="AT347" s="22"/>
      <c r="AU347" s="22"/>
      <c r="AV347" s="22"/>
      <c r="AW347" s="22"/>
      <c r="AX347" s="21"/>
      <c r="AY347" s="22"/>
      <c r="AZ347" s="22"/>
      <c r="BA347" s="22"/>
      <c r="BB347" s="22"/>
      <c r="BC347" s="22"/>
      <c r="BD347" s="22"/>
      <c r="BE347" s="22"/>
      <c r="BF347" s="22"/>
      <c r="BG347" s="11" t="s">
        <v>221</v>
      </c>
      <c r="BH347" s="79" t="s">
        <v>221</v>
      </c>
      <c r="BI347" s="1"/>
      <c r="BJ347" s="1"/>
      <c r="BK347" s="1"/>
      <c r="BL347" s="1"/>
      <c r="BM347" s="1"/>
      <c r="BY347" s="26"/>
      <c r="BZ347" s="34" t="str">
        <f t="shared" si="59"/>
        <v/>
      </c>
      <c r="CA347" s="35" t="str">
        <f t="shared" si="60"/>
        <v/>
      </c>
      <c r="CB347" s="35" t="str">
        <f t="shared" si="61"/>
        <v/>
      </c>
      <c r="CC347" s="34" t="str">
        <f t="shared" si="62"/>
        <v/>
      </c>
      <c r="CD347" s="35" t="str">
        <f t="shared" si="63"/>
        <v/>
      </c>
      <c r="CE347" s="34" t="e">
        <f>IF(AND(#REF!="",#REF!="",#REF!="",#REF!=""),"",SUM(#REF!,#REF!,#REF!,#REF!,#REF!))</f>
        <v>#REF!</v>
      </c>
      <c r="CF347" s="35" t="str">
        <f t="shared" si="64"/>
        <v/>
      </c>
      <c r="CG347" s="34" t="str">
        <f t="shared" si="65"/>
        <v/>
      </c>
      <c r="CH347" s="35" t="str">
        <f t="shared" si="66"/>
        <v/>
      </c>
      <c r="CI347" s="34" t="str">
        <f t="shared" si="67"/>
        <v/>
      </c>
      <c r="CJ347" s="35" t="str">
        <f t="shared" si="68"/>
        <v/>
      </c>
      <c r="CK347" s="34" t="e">
        <f>IF(AND(#REF!="",#REF!="",#REF!="",#REF!=""),"",SUM(#REF!,#REF!,#REF!,#REF!,#REF!))</f>
        <v>#REF!</v>
      </c>
      <c r="CL347" s="35" t="str">
        <f t="shared" si="69"/>
        <v/>
      </c>
      <c r="CM347" s="32" t="e">
        <f>IF(AND(#REF!="",#REF!="",#REF!="",#REF!=""),"",SUM(#REF!,#REF!,#REF!,#REF!))</f>
        <v>#REF!</v>
      </c>
      <c r="CN347" s="32" t="str">
        <f t="shared" si="70"/>
        <v/>
      </c>
    </row>
    <row r="348" spans="1:92">
      <c r="A348" s="276">
        <v>342</v>
      </c>
      <c r="B348" s="277"/>
      <c r="C348" s="278"/>
      <c r="D348" s="279"/>
      <c r="E348" s="280"/>
      <c r="F348" s="281"/>
      <c r="G348" s="281"/>
      <c r="H348" s="282"/>
      <c r="I348" s="283"/>
      <c r="J348" s="284"/>
      <c r="K348" s="285"/>
      <c r="L348" s="21"/>
      <c r="M348" s="22"/>
      <c r="N348" s="22"/>
      <c r="O348" s="7"/>
      <c r="P348" s="40"/>
      <c r="Q348" s="43"/>
      <c r="R348" s="7"/>
      <c r="S348" s="23"/>
      <c r="T348" s="24"/>
      <c r="U348" s="24"/>
      <c r="V348" s="7"/>
      <c r="W348" s="46"/>
      <c r="X348" s="43"/>
      <c r="Y348" s="7"/>
      <c r="Z348" s="21"/>
      <c r="AA348" s="22"/>
      <c r="AB348" s="22"/>
      <c r="AC348" s="7"/>
      <c r="AD348" s="40"/>
      <c r="AE348" s="43"/>
      <c r="AF348" s="7"/>
      <c r="AG348" s="21"/>
      <c r="AH348" s="22"/>
      <c r="AI348" s="22"/>
      <c r="AJ348" s="7"/>
      <c r="AK348" s="40"/>
      <c r="AL348" s="43"/>
      <c r="AM348" s="7"/>
      <c r="AN348" s="21"/>
      <c r="AO348" s="22"/>
      <c r="AP348" s="22"/>
      <c r="AQ348" s="22"/>
      <c r="AR348" s="22"/>
      <c r="AS348" s="21"/>
      <c r="AT348" s="22"/>
      <c r="AU348" s="22"/>
      <c r="AV348" s="22"/>
      <c r="AW348" s="22"/>
      <c r="AX348" s="21"/>
      <c r="AY348" s="22"/>
      <c r="AZ348" s="22"/>
      <c r="BA348" s="22"/>
      <c r="BB348" s="22"/>
      <c r="BC348" s="22"/>
      <c r="BD348" s="22"/>
      <c r="BE348" s="22"/>
      <c r="BF348" s="22"/>
      <c r="BG348" s="11" t="s">
        <v>221</v>
      </c>
      <c r="BH348" s="79" t="s">
        <v>221</v>
      </c>
      <c r="BI348" s="1"/>
      <c r="BJ348" s="1"/>
      <c r="BK348" s="1"/>
      <c r="BL348" s="1"/>
      <c r="BM348" s="1"/>
      <c r="BY348" s="26"/>
      <c r="BZ348" s="34" t="str">
        <f t="shared" si="59"/>
        <v/>
      </c>
      <c r="CA348" s="35" t="str">
        <f t="shared" si="60"/>
        <v/>
      </c>
      <c r="CB348" s="35" t="str">
        <f t="shared" si="61"/>
        <v/>
      </c>
      <c r="CC348" s="34" t="str">
        <f t="shared" si="62"/>
        <v/>
      </c>
      <c r="CD348" s="35" t="str">
        <f t="shared" si="63"/>
        <v/>
      </c>
      <c r="CE348" s="34" t="e">
        <f>IF(AND(#REF!="",#REF!="",#REF!="",#REF!=""),"",SUM(#REF!,#REF!,#REF!,#REF!,#REF!))</f>
        <v>#REF!</v>
      </c>
      <c r="CF348" s="35" t="str">
        <f t="shared" si="64"/>
        <v/>
      </c>
      <c r="CG348" s="34" t="str">
        <f t="shared" si="65"/>
        <v/>
      </c>
      <c r="CH348" s="35" t="str">
        <f t="shared" si="66"/>
        <v/>
      </c>
      <c r="CI348" s="34" t="str">
        <f t="shared" si="67"/>
        <v/>
      </c>
      <c r="CJ348" s="35" t="str">
        <f t="shared" si="68"/>
        <v/>
      </c>
      <c r="CK348" s="34" t="e">
        <f>IF(AND(#REF!="",#REF!="",#REF!="",#REF!=""),"",SUM(#REF!,#REF!,#REF!,#REF!,#REF!))</f>
        <v>#REF!</v>
      </c>
      <c r="CL348" s="35" t="str">
        <f t="shared" si="69"/>
        <v/>
      </c>
      <c r="CM348" s="32" t="e">
        <f>IF(AND(#REF!="",#REF!="",#REF!="",#REF!=""),"",SUM(#REF!,#REF!,#REF!,#REF!))</f>
        <v>#REF!</v>
      </c>
      <c r="CN348" s="32" t="str">
        <f t="shared" si="70"/>
        <v/>
      </c>
    </row>
    <row r="349" spans="1:92">
      <c r="A349" s="276">
        <v>343</v>
      </c>
      <c r="B349" s="277"/>
      <c r="C349" s="278"/>
      <c r="D349" s="279"/>
      <c r="E349" s="280"/>
      <c r="F349" s="281"/>
      <c r="G349" s="281"/>
      <c r="H349" s="282"/>
      <c r="I349" s="283"/>
      <c r="J349" s="284"/>
      <c r="K349" s="285"/>
      <c r="L349" s="21"/>
      <c r="M349" s="22"/>
      <c r="N349" s="22"/>
      <c r="O349" s="7"/>
      <c r="P349" s="40"/>
      <c r="Q349" s="43"/>
      <c r="R349" s="7"/>
      <c r="S349" s="23"/>
      <c r="T349" s="24"/>
      <c r="U349" s="24"/>
      <c r="V349" s="7"/>
      <c r="W349" s="46"/>
      <c r="X349" s="43"/>
      <c r="Y349" s="7"/>
      <c r="Z349" s="21"/>
      <c r="AA349" s="22"/>
      <c r="AB349" s="22"/>
      <c r="AC349" s="7"/>
      <c r="AD349" s="40"/>
      <c r="AE349" s="43"/>
      <c r="AF349" s="7"/>
      <c r="AG349" s="21"/>
      <c r="AH349" s="22"/>
      <c r="AI349" s="22"/>
      <c r="AJ349" s="7"/>
      <c r="AK349" s="40"/>
      <c r="AL349" s="43"/>
      <c r="AM349" s="7"/>
      <c r="AN349" s="21"/>
      <c r="AO349" s="22"/>
      <c r="AP349" s="22"/>
      <c r="AQ349" s="22"/>
      <c r="AR349" s="22"/>
      <c r="AS349" s="21"/>
      <c r="AT349" s="22"/>
      <c r="AU349" s="22"/>
      <c r="AV349" s="22"/>
      <c r="AW349" s="22"/>
      <c r="AX349" s="21"/>
      <c r="AY349" s="22"/>
      <c r="AZ349" s="22"/>
      <c r="BA349" s="22"/>
      <c r="BB349" s="22"/>
      <c r="BC349" s="22"/>
      <c r="BD349" s="22"/>
      <c r="BE349" s="22"/>
      <c r="BF349" s="22"/>
      <c r="BG349" s="11" t="s">
        <v>221</v>
      </c>
      <c r="BH349" s="79" t="s">
        <v>221</v>
      </c>
      <c r="BI349" s="1"/>
      <c r="BJ349" s="1"/>
      <c r="BK349" s="1"/>
      <c r="BL349" s="1"/>
      <c r="BM349" s="1"/>
      <c r="BY349" s="26"/>
      <c r="BZ349" s="34" t="str">
        <f t="shared" si="59"/>
        <v/>
      </c>
      <c r="CA349" s="35" t="str">
        <f t="shared" si="60"/>
        <v/>
      </c>
      <c r="CB349" s="35" t="str">
        <f t="shared" si="61"/>
        <v/>
      </c>
      <c r="CC349" s="34" t="str">
        <f t="shared" si="62"/>
        <v/>
      </c>
      <c r="CD349" s="35" t="str">
        <f t="shared" si="63"/>
        <v/>
      </c>
      <c r="CE349" s="34" t="e">
        <f>IF(AND(#REF!="",#REF!="",#REF!="",#REF!=""),"",SUM(#REF!,#REF!,#REF!,#REF!,#REF!))</f>
        <v>#REF!</v>
      </c>
      <c r="CF349" s="35" t="str">
        <f t="shared" si="64"/>
        <v/>
      </c>
      <c r="CG349" s="34" t="str">
        <f t="shared" si="65"/>
        <v/>
      </c>
      <c r="CH349" s="35" t="str">
        <f t="shared" si="66"/>
        <v/>
      </c>
      <c r="CI349" s="34" t="str">
        <f t="shared" si="67"/>
        <v/>
      </c>
      <c r="CJ349" s="35" t="str">
        <f t="shared" si="68"/>
        <v/>
      </c>
      <c r="CK349" s="34" t="e">
        <f>IF(AND(#REF!="",#REF!="",#REF!="",#REF!=""),"",SUM(#REF!,#REF!,#REF!,#REF!,#REF!))</f>
        <v>#REF!</v>
      </c>
      <c r="CL349" s="35" t="str">
        <f t="shared" si="69"/>
        <v/>
      </c>
      <c r="CM349" s="32" t="e">
        <f>IF(AND(#REF!="",#REF!="",#REF!="",#REF!=""),"",SUM(#REF!,#REF!,#REF!,#REF!))</f>
        <v>#REF!</v>
      </c>
      <c r="CN349" s="32" t="str">
        <f t="shared" si="70"/>
        <v/>
      </c>
    </row>
    <row r="350" spans="1:92">
      <c r="A350" s="276">
        <v>344</v>
      </c>
      <c r="B350" s="277"/>
      <c r="C350" s="278"/>
      <c r="D350" s="279"/>
      <c r="E350" s="280"/>
      <c r="F350" s="281"/>
      <c r="G350" s="281"/>
      <c r="H350" s="282"/>
      <c r="I350" s="283"/>
      <c r="J350" s="284"/>
      <c r="K350" s="285"/>
      <c r="L350" s="21"/>
      <c r="M350" s="22"/>
      <c r="N350" s="22"/>
      <c r="O350" s="7"/>
      <c r="P350" s="40"/>
      <c r="Q350" s="43"/>
      <c r="R350" s="7"/>
      <c r="S350" s="23"/>
      <c r="T350" s="24"/>
      <c r="U350" s="24"/>
      <c r="V350" s="7"/>
      <c r="W350" s="46"/>
      <c r="X350" s="43"/>
      <c r="Y350" s="7"/>
      <c r="Z350" s="21"/>
      <c r="AA350" s="22"/>
      <c r="AB350" s="22"/>
      <c r="AC350" s="7"/>
      <c r="AD350" s="40"/>
      <c r="AE350" s="43"/>
      <c r="AF350" s="7"/>
      <c r="AG350" s="21"/>
      <c r="AH350" s="22"/>
      <c r="AI350" s="22"/>
      <c r="AJ350" s="7"/>
      <c r="AK350" s="40"/>
      <c r="AL350" s="43"/>
      <c r="AM350" s="7"/>
      <c r="AN350" s="21"/>
      <c r="AO350" s="22"/>
      <c r="AP350" s="22"/>
      <c r="AQ350" s="22"/>
      <c r="AR350" s="22"/>
      <c r="AS350" s="21"/>
      <c r="AT350" s="22"/>
      <c r="AU350" s="22"/>
      <c r="AV350" s="22"/>
      <c r="AW350" s="22"/>
      <c r="AX350" s="21"/>
      <c r="AY350" s="22"/>
      <c r="AZ350" s="22"/>
      <c r="BA350" s="22"/>
      <c r="BB350" s="22"/>
      <c r="BC350" s="22"/>
      <c r="BD350" s="22"/>
      <c r="BE350" s="22"/>
      <c r="BF350" s="22"/>
      <c r="BG350" s="11" t="s">
        <v>221</v>
      </c>
      <c r="BH350" s="79" t="s">
        <v>221</v>
      </c>
      <c r="BI350" s="1"/>
      <c r="BJ350" s="1"/>
      <c r="BK350" s="1"/>
      <c r="BL350" s="1"/>
      <c r="BM350" s="1"/>
      <c r="BY350" s="26"/>
      <c r="BZ350" s="34" t="str">
        <f t="shared" si="59"/>
        <v/>
      </c>
      <c r="CA350" s="35" t="str">
        <f t="shared" si="60"/>
        <v/>
      </c>
      <c r="CB350" s="35" t="str">
        <f t="shared" si="61"/>
        <v/>
      </c>
      <c r="CC350" s="34" t="str">
        <f t="shared" si="62"/>
        <v/>
      </c>
      <c r="CD350" s="35" t="str">
        <f t="shared" si="63"/>
        <v/>
      </c>
      <c r="CE350" s="34" t="e">
        <f>IF(AND(#REF!="",#REF!="",#REF!="",#REF!=""),"",SUM(#REF!,#REF!,#REF!,#REF!,#REF!))</f>
        <v>#REF!</v>
      </c>
      <c r="CF350" s="35" t="str">
        <f t="shared" si="64"/>
        <v/>
      </c>
      <c r="CG350" s="34" t="str">
        <f t="shared" si="65"/>
        <v/>
      </c>
      <c r="CH350" s="35" t="str">
        <f t="shared" si="66"/>
        <v/>
      </c>
      <c r="CI350" s="34" t="str">
        <f t="shared" si="67"/>
        <v/>
      </c>
      <c r="CJ350" s="35" t="str">
        <f t="shared" si="68"/>
        <v/>
      </c>
      <c r="CK350" s="34" t="e">
        <f>IF(AND(#REF!="",#REF!="",#REF!="",#REF!=""),"",SUM(#REF!,#REF!,#REF!,#REF!,#REF!))</f>
        <v>#REF!</v>
      </c>
      <c r="CL350" s="35" t="str">
        <f t="shared" si="69"/>
        <v/>
      </c>
      <c r="CM350" s="32" t="e">
        <f>IF(AND(#REF!="",#REF!="",#REF!="",#REF!=""),"",SUM(#REF!,#REF!,#REF!,#REF!))</f>
        <v>#REF!</v>
      </c>
      <c r="CN350" s="32" t="str">
        <f t="shared" si="70"/>
        <v/>
      </c>
    </row>
    <row r="351" spans="1:92">
      <c r="A351" s="276">
        <v>345</v>
      </c>
      <c r="B351" s="277"/>
      <c r="C351" s="278"/>
      <c r="D351" s="279"/>
      <c r="E351" s="280"/>
      <c r="F351" s="281"/>
      <c r="G351" s="281"/>
      <c r="H351" s="282"/>
      <c r="I351" s="283"/>
      <c r="J351" s="284"/>
      <c r="K351" s="285"/>
      <c r="L351" s="21"/>
      <c r="M351" s="22"/>
      <c r="N351" s="22"/>
      <c r="O351" s="7"/>
      <c r="P351" s="40"/>
      <c r="Q351" s="43"/>
      <c r="R351" s="7"/>
      <c r="S351" s="23"/>
      <c r="T351" s="24"/>
      <c r="U351" s="24"/>
      <c r="V351" s="7"/>
      <c r="W351" s="46"/>
      <c r="X351" s="43"/>
      <c r="Y351" s="7"/>
      <c r="Z351" s="21"/>
      <c r="AA351" s="22"/>
      <c r="AB351" s="22"/>
      <c r="AC351" s="7"/>
      <c r="AD351" s="40"/>
      <c r="AE351" s="43"/>
      <c r="AF351" s="7"/>
      <c r="AG351" s="21"/>
      <c r="AH351" s="22"/>
      <c r="AI351" s="22"/>
      <c r="AJ351" s="7"/>
      <c r="AK351" s="40"/>
      <c r="AL351" s="43"/>
      <c r="AM351" s="7"/>
      <c r="AN351" s="21"/>
      <c r="AO351" s="22"/>
      <c r="AP351" s="22"/>
      <c r="AQ351" s="22"/>
      <c r="AR351" s="22"/>
      <c r="AS351" s="21"/>
      <c r="AT351" s="22"/>
      <c r="AU351" s="22"/>
      <c r="AV351" s="22"/>
      <c r="AW351" s="22"/>
      <c r="AX351" s="21"/>
      <c r="AY351" s="22"/>
      <c r="AZ351" s="22"/>
      <c r="BA351" s="22"/>
      <c r="BB351" s="22"/>
      <c r="BC351" s="22"/>
      <c r="BD351" s="22"/>
      <c r="BE351" s="22"/>
      <c r="BF351" s="22"/>
      <c r="BG351" s="11" t="s">
        <v>221</v>
      </c>
      <c r="BH351" s="79" t="s">
        <v>221</v>
      </c>
      <c r="BI351" s="1"/>
      <c r="BJ351" s="1"/>
      <c r="BK351" s="1"/>
      <c r="BL351" s="1"/>
      <c r="BM351" s="1"/>
      <c r="BY351" s="26"/>
      <c r="BZ351" s="34" t="str">
        <f t="shared" si="59"/>
        <v/>
      </c>
      <c r="CA351" s="35" t="str">
        <f t="shared" si="60"/>
        <v/>
      </c>
      <c r="CB351" s="35" t="str">
        <f t="shared" si="61"/>
        <v/>
      </c>
      <c r="CC351" s="34" t="str">
        <f t="shared" si="62"/>
        <v/>
      </c>
      <c r="CD351" s="35" t="str">
        <f t="shared" si="63"/>
        <v/>
      </c>
      <c r="CE351" s="34" t="e">
        <f>IF(AND(#REF!="",#REF!="",#REF!="",#REF!=""),"",SUM(#REF!,#REF!,#REF!,#REF!,#REF!))</f>
        <v>#REF!</v>
      </c>
      <c r="CF351" s="35" t="str">
        <f t="shared" si="64"/>
        <v/>
      </c>
      <c r="CG351" s="34" t="str">
        <f t="shared" si="65"/>
        <v/>
      </c>
      <c r="CH351" s="35" t="str">
        <f t="shared" si="66"/>
        <v/>
      </c>
      <c r="CI351" s="34" t="str">
        <f t="shared" si="67"/>
        <v/>
      </c>
      <c r="CJ351" s="35" t="str">
        <f t="shared" si="68"/>
        <v/>
      </c>
      <c r="CK351" s="34" t="e">
        <f>IF(AND(#REF!="",#REF!="",#REF!="",#REF!=""),"",SUM(#REF!,#REF!,#REF!,#REF!,#REF!))</f>
        <v>#REF!</v>
      </c>
      <c r="CL351" s="35" t="str">
        <f t="shared" si="69"/>
        <v/>
      </c>
      <c r="CM351" s="32" t="e">
        <f>IF(AND(#REF!="",#REF!="",#REF!="",#REF!=""),"",SUM(#REF!,#REF!,#REF!,#REF!))</f>
        <v>#REF!</v>
      </c>
      <c r="CN351" s="32" t="str">
        <f t="shared" si="70"/>
        <v/>
      </c>
    </row>
    <row r="352" spans="1:92">
      <c r="A352" s="276">
        <v>346</v>
      </c>
      <c r="B352" s="277"/>
      <c r="C352" s="278"/>
      <c r="D352" s="279"/>
      <c r="E352" s="280"/>
      <c r="F352" s="281"/>
      <c r="G352" s="281"/>
      <c r="H352" s="282"/>
      <c r="I352" s="283"/>
      <c r="J352" s="284"/>
      <c r="K352" s="285"/>
      <c r="L352" s="21"/>
      <c r="M352" s="22"/>
      <c r="N352" s="22"/>
      <c r="O352" s="7"/>
      <c r="P352" s="40"/>
      <c r="Q352" s="43"/>
      <c r="R352" s="7"/>
      <c r="S352" s="23"/>
      <c r="T352" s="24"/>
      <c r="U352" s="24"/>
      <c r="V352" s="7"/>
      <c r="W352" s="46"/>
      <c r="X352" s="43"/>
      <c r="Y352" s="7"/>
      <c r="Z352" s="21"/>
      <c r="AA352" s="22"/>
      <c r="AB352" s="22"/>
      <c r="AC352" s="7"/>
      <c r="AD352" s="40"/>
      <c r="AE352" s="43"/>
      <c r="AF352" s="7"/>
      <c r="AG352" s="21"/>
      <c r="AH352" s="22"/>
      <c r="AI352" s="22"/>
      <c r="AJ352" s="7"/>
      <c r="AK352" s="40"/>
      <c r="AL352" s="43"/>
      <c r="AM352" s="7"/>
      <c r="AN352" s="21"/>
      <c r="AO352" s="22"/>
      <c r="AP352" s="22"/>
      <c r="AQ352" s="22"/>
      <c r="AR352" s="22"/>
      <c r="AS352" s="21"/>
      <c r="AT352" s="22"/>
      <c r="AU352" s="22"/>
      <c r="AV352" s="22"/>
      <c r="AW352" s="22"/>
      <c r="AX352" s="21"/>
      <c r="AY352" s="22"/>
      <c r="AZ352" s="22"/>
      <c r="BA352" s="22"/>
      <c r="BB352" s="22"/>
      <c r="BC352" s="22"/>
      <c r="BD352" s="22"/>
      <c r="BE352" s="22"/>
      <c r="BF352" s="22"/>
      <c r="BG352" s="11" t="s">
        <v>221</v>
      </c>
      <c r="BH352" s="79" t="s">
        <v>221</v>
      </c>
      <c r="BI352" s="1"/>
      <c r="BJ352" s="1"/>
      <c r="BK352" s="1"/>
      <c r="BL352" s="1"/>
      <c r="BM352" s="1"/>
      <c r="BY352" s="26"/>
      <c r="BZ352" s="34" t="str">
        <f t="shared" si="59"/>
        <v/>
      </c>
      <c r="CA352" s="35" t="str">
        <f t="shared" si="60"/>
        <v/>
      </c>
      <c r="CB352" s="35" t="str">
        <f t="shared" si="61"/>
        <v/>
      </c>
      <c r="CC352" s="34" t="str">
        <f t="shared" si="62"/>
        <v/>
      </c>
      <c r="CD352" s="35" t="str">
        <f t="shared" si="63"/>
        <v/>
      </c>
      <c r="CE352" s="34" t="e">
        <f>IF(AND(#REF!="",#REF!="",#REF!="",#REF!=""),"",SUM(#REF!,#REF!,#REF!,#REF!,#REF!))</f>
        <v>#REF!</v>
      </c>
      <c r="CF352" s="35" t="str">
        <f t="shared" si="64"/>
        <v/>
      </c>
      <c r="CG352" s="34" t="str">
        <f t="shared" si="65"/>
        <v/>
      </c>
      <c r="CH352" s="35" t="str">
        <f t="shared" si="66"/>
        <v/>
      </c>
      <c r="CI352" s="34" t="str">
        <f t="shared" si="67"/>
        <v/>
      </c>
      <c r="CJ352" s="35" t="str">
        <f t="shared" si="68"/>
        <v/>
      </c>
      <c r="CK352" s="34" t="e">
        <f>IF(AND(#REF!="",#REF!="",#REF!="",#REF!=""),"",SUM(#REF!,#REF!,#REF!,#REF!,#REF!))</f>
        <v>#REF!</v>
      </c>
      <c r="CL352" s="35" t="str">
        <f t="shared" si="69"/>
        <v/>
      </c>
      <c r="CM352" s="32" t="e">
        <f>IF(AND(#REF!="",#REF!="",#REF!="",#REF!=""),"",SUM(#REF!,#REF!,#REF!,#REF!))</f>
        <v>#REF!</v>
      </c>
      <c r="CN352" s="32" t="str">
        <f t="shared" si="70"/>
        <v/>
      </c>
    </row>
    <row r="353" spans="1:92">
      <c r="A353" s="276">
        <v>347</v>
      </c>
      <c r="B353" s="277"/>
      <c r="C353" s="278"/>
      <c r="D353" s="279"/>
      <c r="E353" s="280"/>
      <c r="F353" s="281"/>
      <c r="G353" s="281"/>
      <c r="H353" s="282"/>
      <c r="I353" s="283"/>
      <c r="J353" s="284"/>
      <c r="K353" s="285"/>
      <c r="L353" s="21"/>
      <c r="M353" s="22"/>
      <c r="N353" s="22"/>
      <c r="O353" s="7"/>
      <c r="P353" s="40"/>
      <c r="Q353" s="43"/>
      <c r="R353" s="7"/>
      <c r="S353" s="23"/>
      <c r="T353" s="24"/>
      <c r="U353" s="24"/>
      <c r="V353" s="7"/>
      <c r="W353" s="46"/>
      <c r="X353" s="43"/>
      <c r="Y353" s="7"/>
      <c r="Z353" s="21"/>
      <c r="AA353" s="22"/>
      <c r="AB353" s="22"/>
      <c r="AC353" s="7"/>
      <c r="AD353" s="40"/>
      <c r="AE353" s="43"/>
      <c r="AF353" s="7"/>
      <c r="AG353" s="21"/>
      <c r="AH353" s="22"/>
      <c r="AI353" s="22"/>
      <c r="AJ353" s="7"/>
      <c r="AK353" s="40"/>
      <c r="AL353" s="43"/>
      <c r="AM353" s="7"/>
      <c r="AN353" s="21"/>
      <c r="AO353" s="22"/>
      <c r="AP353" s="22"/>
      <c r="AQ353" s="22"/>
      <c r="AR353" s="22"/>
      <c r="AS353" s="21"/>
      <c r="AT353" s="22"/>
      <c r="AU353" s="22"/>
      <c r="AV353" s="22"/>
      <c r="AW353" s="22"/>
      <c r="AX353" s="21"/>
      <c r="AY353" s="22"/>
      <c r="AZ353" s="22"/>
      <c r="BA353" s="22"/>
      <c r="BB353" s="22"/>
      <c r="BC353" s="22"/>
      <c r="BD353" s="22"/>
      <c r="BE353" s="22"/>
      <c r="BF353" s="22"/>
      <c r="BG353" s="11" t="s">
        <v>221</v>
      </c>
      <c r="BH353" s="79" t="s">
        <v>221</v>
      </c>
      <c r="BI353" s="1"/>
      <c r="BJ353" s="1"/>
      <c r="BK353" s="1"/>
      <c r="BL353" s="1"/>
      <c r="BM353" s="1"/>
      <c r="BY353" s="26"/>
      <c r="BZ353" s="34" t="str">
        <f t="shared" si="59"/>
        <v/>
      </c>
      <c r="CA353" s="35" t="str">
        <f t="shared" si="60"/>
        <v/>
      </c>
      <c r="CB353" s="35" t="str">
        <f t="shared" si="61"/>
        <v/>
      </c>
      <c r="CC353" s="34" t="str">
        <f t="shared" si="62"/>
        <v/>
      </c>
      <c r="CD353" s="35" t="str">
        <f t="shared" si="63"/>
        <v/>
      </c>
      <c r="CE353" s="34" t="e">
        <f>IF(AND(#REF!="",#REF!="",#REF!="",#REF!=""),"",SUM(#REF!,#REF!,#REF!,#REF!,#REF!))</f>
        <v>#REF!</v>
      </c>
      <c r="CF353" s="35" t="str">
        <f t="shared" si="64"/>
        <v/>
      </c>
      <c r="CG353" s="34" t="str">
        <f t="shared" si="65"/>
        <v/>
      </c>
      <c r="CH353" s="35" t="str">
        <f t="shared" si="66"/>
        <v/>
      </c>
      <c r="CI353" s="34" t="str">
        <f t="shared" si="67"/>
        <v/>
      </c>
      <c r="CJ353" s="35" t="str">
        <f t="shared" si="68"/>
        <v/>
      </c>
      <c r="CK353" s="34" t="e">
        <f>IF(AND(#REF!="",#REF!="",#REF!="",#REF!=""),"",SUM(#REF!,#REF!,#REF!,#REF!,#REF!))</f>
        <v>#REF!</v>
      </c>
      <c r="CL353" s="35" t="str">
        <f t="shared" si="69"/>
        <v/>
      </c>
      <c r="CM353" s="32" t="e">
        <f>IF(AND(#REF!="",#REF!="",#REF!="",#REF!=""),"",SUM(#REF!,#REF!,#REF!,#REF!))</f>
        <v>#REF!</v>
      </c>
      <c r="CN353" s="32" t="str">
        <f t="shared" si="70"/>
        <v/>
      </c>
    </row>
    <row r="354" spans="1:92">
      <c r="A354" s="276">
        <v>348</v>
      </c>
      <c r="B354" s="277"/>
      <c r="C354" s="278"/>
      <c r="D354" s="279"/>
      <c r="E354" s="280"/>
      <c r="F354" s="281"/>
      <c r="G354" s="281"/>
      <c r="H354" s="282"/>
      <c r="I354" s="283"/>
      <c r="J354" s="284"/>
      <c r="K354" s="285"/>
      <c r="L354" s="21"/>
      <c r="M354" s="22"/>
      <c r="N354" s="22"/>
      <c r="O354" s="7"/>
      <c r="P354" s="40"/>
      <c r="Q354" s="43"/>
      <c r="R354" s="7"/>
      <c r="S354" s="23"/>
      <c r="T354" s="24"/>
      <c r="U354" s="24"/>
      <c r="V354" s="7"/>
      <c r="W354" s="46"/>
      <c r="X354" s="43"/>
      <c r="Y354" s="7"/>
      <c r="Z354" s="21"/>
      <c r="AA354" s="22"/>
      <c r="AB354" s="22"/>
      <c r="AC354" s="7"/>
      <c r="AD354" s="40"/>
      <c r="AE354" s="43"/>
      <c r="AF354" s="7"/>
      <c r="AG354" s="21"/>
      <c r="AH354" s="22"/>
      <c r="AI354" s="22"/>
      <c r="AJ354" s="7"/>
      <c r="AK354" s="40"/>
      <c r="AL354" s="43"/>
      <c r="AM354" s="7"/>
      <c r="AN354" s="21"/>
      <c r="AO354" s="22"/>
      <c r="AP354" s="22"/>
      <c r="AQ354" s="22"/>
      <c r="AR354" s="22"/>
      <c r="AS354" s="21"/>
      <c r="AT354" s="22"/>
      <c r="AU354" s="22"/>
      <c r="AV354" s="22"/>
      <c r="AW354" s="22"/>
      <c r="AX354" s="21"/>
      <c r="AY354" s="22"/>
      <c r="AZ354" s="22"/>
      <c r="BA354" s="22"/>
      <c r="BB354" s="22"/>
      <c r="BC354" s="22"/>
      <c r="BD354" s="22"/>
      <c r="BE354" s="22"/>
      <c r="BF354" s="22"/>
      <c r="BG354" s="11" t="s">
        <v>221</v>
      </c>
      <c r="BH354" s="79" t="s">
        <v>221</v>
      </c>
      <c r="BI354" s="1"/>
      <c r="BJ354" s="1"/>
      <c r="BK354" s="1"/>
      <c r="BL354" s="1"/>
      <c r="BM354" s="1"/>
      <c r="BY354" s="26"/>
      <c r="BZ354" s="34" t="str">
        <f t="shared" si="59"/>
        <v/>
      </c>
      <c r="CA354" s="35" t="str">
        <f t="shared" si="60"/>
        <v/>
      </c>
      <c r="CB354" s="35" t="str">
        <f t="shared" si="61"/>
        <v/>
      </c>
      <c r="CC354" s="34" t="str">
        <f t="shared" si="62"/>
        <v/>
      </c>
      <c r="CD354" s="35" t="str">
        <f t="shared" si="63"/>
        <v/>
      </c>
      <c r="CE354" s="34" t="e">
        <f>IF(AND(#REF!="",#REF!="",#REF!="",#REF!=""),"",SUM(#REF!,#REF!,#REF!,#REF!,#REF!))</f>
        <v>#REF!</v>
      </c>
      <c r="CF354" s="35" t="str">
        <f t="shared" si="64"/>
        <v/>
      </c>
      <c r="CG354" s="34" t="str">
        <f t="shared" si="65"/>
        <v/>
      </c>
      <c r="CH354" s="35" t="str">
        <f t="shared" si="66"/>
        <v/>
      </c>
      <c r="CI354" s="34" t="str">
        <f t="shared" si="67"/>
        <v/>
      </c>
      <c r="CJ354" s="35" t="str">
        <f t="shared" si="68"/>
        <v/>
      </c>
      <c r="CK354" s="34" t="e">
        <f>IF(AND(#REF!="",#REF!="",#REF!="",#REF!=""),"",SUM(#REF!,#REF!,#REF!,#REF!,#REF!))</f>
        <v>#REF!</v>
      </c>
      <c r="CL354" s="35" t="str">
        <f t="shared" si="69"/>
        <v/>
      </c>
      <c r="CM354" s="32" t="e">
        <f>IF(AND(#REF!="",#REF!="",#REF!="",#REF!=""),"",SUM(#REF!,#REF!,#REF!,#REF!))</f>
        <v>#REF!</v>
      </c>
      <c r="CN354" s="32" t="str">
        <f t="shared" si="70"/>
        <v/>
      </c>
    </row>
    <row r="355" spans="1:92">
      <c r="A355" s="276">
        <v>349</v>
      </c>
      <c r="B355" s="277"/>
      <c r="C355" s="278"/>
      <c r="D355" s="279"/>
      <c r="E355" s="280"/>
      <c r="F355" s="281"/>
      <c r="G355" s="281"/>
      <c r="H355" s="282"/>
      <c r="I355" s="283"/>
      <c r="J355" s="284"/>
      <c r="K355" s="285"/>
      <c r="L355" s="21"/>
      <c r="M355" s="22"/>
      <c r="N355" s="22"/>
      <c r="O355" s="7"/>
      <c r="P355" s="40"/>
      <c r="Q355" s="43"/>
      <c r="R355" s="7"/>
      <c r="S355" s="23"/>
      <c r="T355" s="24"/>
      <c r="U355" s="24"/>
      <c r="V355" s="7"/>
      <c r="W355" s="46"/>
      <c r="X355" s="43"/>
      <c r="Y355" s="7"/>
      <c r="Z355" s="21"/>
      <c r="AA355" s="22"/>
      <c r="AB355" s="22"/>
      <c r="AC355" s="7"/>
      <c r="AD355" s="40"/>
      <c r="AE355" s="43"/>
      <c r="AF355" s="7"/>
      <c r="AG355" s="21"/>
      <c r="AH355" s="22"/>
      <c r="AI355" s="22"/>
      <c r="AJ355" s="7"/>
      <c r="AK355" s="40"/>
      <c r="AL355" s="43"/>
      <c r="AM355" s="7"/>
      <c r="AN355" s="21"/>
      <c r="AO355" s="22"/>
      <c r="AP355" s="22"/>
      <c r="AQ355" s="22"/>
      <c r="AR355" s="22"/>
      <c r="AS355" s="21"/>
      <c r="AT355" s="22"/>
      <c r="AU355" s="22"/>
      <c r="AV355" s="22"/>
      <c r="AW355" s="22"/>
      <c r="AX355" s="21"/>
      <c r="AY355" s="22"/>
      <c r="AZ355" s="22"/>
      <c r="BA355" s="22"/>
      <c r="BB355" s="22"/>
      <c r="BC355" s="22"/>
      <c r="BD355" s="22"/>
      <c r="BE355" s="22"/>
      <c r="BF355" s="22"/>
      <c r="BG355" s="11" t="s">
        <v>221</v>
      </c>
      <c r="BH355" s="79" t="s">
        <v>221</v>
      </c>
      <c r="BI355" s="1"/>
      <c r="BJ355" s="1"/>
      <c r="BK355" s="1"/>
      <c r="BL355" s="1"/>
      <c r="BM355" s="1"/>
      <c r="BY355" s="26"/>
      <c r="BZ355" s="34" t="str">
        <f t="shared" si="59"/>
        <v/>
      </c>
      <c r="CA355" s="35" t="str">
        <f t="shared" si="60"/>
        <v/>
      </c>
      <c r="CB355" s="35" t="str">
        <f t="shared" si="61"/>
        <v/>
      </c>
      <c r="CC355" s="34" t="str">
        <f t="shared" si="62"/>
        <v/>
      </c>
      <c r="CD355" s="35" t="str">
        <f t="shared" si="63"/>
        <v/>
      </c>
      <c r="CE355" s="34" t="e">
        <f>IF(AND(#REF!="",#REF!="",#REF!="",#REF!=""),"",SUM(#REF!,#REF!,#REF!,#REF!,#REF!))</f>
        <v>#REF!</v>
      </c>
      <c r="CF355" s="35" t="str">
        <f t="shared" si="64"/>
        <v/>
      </c>
      <c r="CG355" s="34" t="str">
        <f t="shared" si="65"/>
        <v/>
      </c>
      <c r="CH355" s="35" t="str">
        <f t="shared" si="66"/>
        <v/>
      </c>
      <c r="CI355" s="34" t="str">
        <f t="shared" si="67"/>
        <v/>
      </c>
      <c r="CJ355" s="35" t="str">
        <f t="shared" si="68"/>
        <v/>
      </c>
      <c r="CK355" s="34" t="e">
        <f>IF(AND(#REF!="",#REF!="",#REF!="",#REF!=""),"",SUM(#REF!,#REF!,#REF!,#REF!,#REF!))</f>
        <v>#REF!</v>
      </c>
      <c r="CL355" s="35" t="str">
        <f t="shared" si="69"/>
        <v/>
      </c>
      <c r="CM355" s="32" t="e">
        <f>IF(AND(#REF!="",#REF!="",#REF!="",#REF!=""),"",SUM(#REF!,#REF!,#REF!,#REF!))</f>
        <v>#REF!</v>
      </c>
      <c r="CN355" s="32" t="str">
        <f t="shared" si="70"/>
        <v/>
      </c>
    </row>
    <row r="356" spans="1:92">
      <c r="A356" s="276">
        <v>350</v>
      </c>
      <c r="B356" s="277"/>
      <c r="C356" s="278"/>
      <c r="D356" s="279"/>
      <c r="E356" s="280"/>
      <c r="F356" s="281"/>
      <c r="G356" s="281"/>
      <c r="H356" s="282"/>
      <c r="I356" s="283"/>
      <c r="J356" s="284"/>
      <c r="K356" s="285"/>
      <c r="L356" s="21"/>
      <c r="M356" s="22"/>
      <c r="N356" s="22"/>
      <c r="O356" s="7"/>
      <c r="P356" s="40"/>
      <c r="Q356" s="43"/>
      <c r="R356" s="7"/>
      <c r="S356" s="23"/>
      <c r="T356" s="24"/>
      <c r="U356" s="24"/>
      <c r="V356" s="7"/>
      <c r="W356" s="46"/>
      <c r="X356" s="43"/>
      <c r="Y356" s="7"/>
      <c r="Z356" s="21"/>
      <c r="AA356" s="22"/>
      <c r="AB356" s="22"/>
      <c r="AC356" s="7"/>
      <c r="AD356" s="40"/>
      <c r="AE356" s="43"/>
      <c r="AF356" s="7"/>
      <c r="AG356" s="21"/>
      <c r="AH356" s="22"/>
      <c r="AI356" s="22"/>
      <c r="AJ356" s="7"/>
      <c r="AK356" s="40"/>
      <c r="AL356" s="43"/>
      <c r="AM356" s="7"/>
      <c r="AN356" s="21"/>
      <c r="AO356" s="22"/>
      <c r="AP356" s="22"/>
      <c r="AQ356" s="22"/>
      <c r="AR356" s="22"/>
      <c r="AS356" s="21"/>
      <c r="AT356" s="22"/>
      <c r="AU356" s="22"/>
      <c r="AV356" s="22"/>
      <c r="AW356" s="22"/>
      <c r="AX356" s="21"/>
      <c r="AY356" s="22"/>
      <c r="AZ356" s="22"/>
      <c r="BA356" s="22"/>
      <c r="BB356" s="22"/>
      <c r="BC356" s="22"/>
      <c r="BD356" s="22"/>
      <c r="BE356" s="22"/>
      <c r="BF356" s="22"/>
      <c r="BG356" s="11" t="s">
        <v>221</v>
      </c>
      <c r="BH356" s="79" t="s">
        <v>221</v>
      </c>
      <c r="BI356" s="1"/>
      <c r="BJ356" s="1"/>
      <c r="BK356" s="1"/>
      <c r="BL356" s="1"/>
      <c r="BM356" s="1"/>
      <c r="BY356" s="26"/>
      <c r="BZ356" s="34" t="str">
        <f t="shared" si="59"/>
        <v/>
      </c>
      <c r="CA356" s="35" t="str">
        <f t="shared" si="60"/>
        <v/>
      </c>
      <c r="CB356" s="35" t="str">
        <f t="shared" si="61"/>
        <v/>
      </c>
      <c r="CC356" s="34" t="str">
        <f t="shared" si="62"/>
        <v/>
      </c>
      <c r="CD356" s="35" t="str">
        <f t="shared" si="63"/>
        <v/>
      </c>
      <c r="CE356" s="34" t="e">
        <f>IF(AND(#REF!="",#REF!="",#REF!="",#REF!=""),"",SUM(#REF!,#REF!,#REF!,#REF!,#REF!))</f>
        <v>#REF!</v>
      </c>
      <c r="CF356" s="35" t="str">
        <f t="shared" si="64"/>
        <v/>
      </c>
      <c r="CG356" s="34" t="str">
        <f t="shared" si="65"/>
        <v/>
      </c>
      <c r="CH356" s="35" t="str">
        <f t="shared" si="66"/>
        <v/>
      </c>
      <c r="CI356" s="34" t="str">
        <f t="shared" si="67"/>
        <v/>
      </c>
      <c r="CJ356" s="35" t="str">
        <f t="shared" si="68"/>
        <v/>
      </c>
      <c r="CK356" s="34" t="e">
        <f>IF(AND(#REF!="",#REF!="",#REF!="",#REF!=""),"",SUM(#REF!,#REF!,#REF!,#REF!,#REF!))</f>
        <v>#REF!</v>
      </c>
      <c r="CL356" s="35" t="str">
        <f t="shared" si="69"/>
        <v/>
      </c>
      <c r="CM356" s="32" t="e">
        <f>IF(AND(#REF!="",#REF!="",#REF!="",#REF!=""),"",SUM(#REF!,#REF!,#REF!,#REF!))</f>
        <v>#REF!</v>
      </c>
      <c r="CN356" s="32" t="str">
        <f t="shared" si="70"/>
        <v/>
      </c>
    </row>
    <row r="357" spans="1:92">
      <c r="A357" s="276">
        <v>351</v>
      </c>
      <c r="B357" s="277"/>
      <c r="C357" s="278"/>
      <c r="D357" s="279"/>
      <c r="E357" s="280"/>
      <c r="F357" s="281"/>
      <c r="G357" s="281"/>
      <c r="H357" s="282"/>
      <c r="I357" s="283"/>
      <c r="J357" s="284"/>
      <c r="K357" s="285"/>
      <c r="L357" s="21"/>
      <c r="M357" s="22"/>
      <c r="N357" s="22"/>
      <c r="O357" s="7"/>
      <c r="P357" s="40"/>
      <c r="Q357" s="43"/>
      <c r="R357" s="7"/>
      <c r="S357" s="23"/>
      <c r="T357" s="24"/>
      <c r="U357" s="24"/>
      <c r="V357" s="7"/>
      <c r="W357" s="46"/>
      <c r="X357" s="43"/>
      <c r="Y357" s="7"/>
      <c r="Z357" s="21"/>
      <c r="AA357" s="22"/>
      <c r="AB357" s="22"/>
      <c r="AC357" s="7"/>
      <c r="AD357" s="40"/>
      <c r="AE357" s="43"/>
      <c r="AF357" s="7"/>
      <c r="AG357" s="21"/>
      <c r="AH357" s="22"/>
      <c r="AI357" s="22"/>
      <c r="AJ357" s="7"/>
      <c r="AK357" s="40"/>
      <c r="AL357" s="43"/>
      <c r="AM357" s="7"/>
      <c r="AN357" s="21"/>
      <c r="AO357" s="22"/>
      <c r="AP357" s="22"/>
      <c r="AQ357" s="22"/>
      <c r="AR357" s="22"/>
      <c r="AS357" s="21"/>
      <c r="AT357" s="22"/>
      <c r="AU357" s="22"/>
      <c r="AV357" s="22"/>
      <c r="AW357" s="22"/>
      <c r="AX357" s="21"/>
      <c r="AY357" s="22"/>
      <c r="AZ357" s="22"/>
      <c r="BA357" s="22"/>
      <c r="BB357" s="22"/>
      <c r="BC357" s="22"/>
      <c r="BD357" s="22"/>
      <c r="BE357" s="22"/>
      <c r="BF357" s="22"/>
      <c r="BG357" s="11" t="s">
        <v>221</v>
      </c>
      <c r="BH357" s="79" t="s">
        <v>221</v>
      </c>
      <c r="BI357" s="1"/>
      <c r="BJ357" s="1"/>
      <c r="BK357" s="1"/>
      <c r="BL357" s="1"/>
      <c r="BM357" s="1"/>
      <c r="BY357" s="26"/>
      <c r="BZ357" s="34" t="str">
        <f t="shared" si="59"/>
        <v/>
      </c>
      <c r="CA357" s="35" t="str">
        <f t="shared" si="60"/>
        <v/>
      </c>
      <c r="CB357" s="35" t="str">
        <f t="shared" si="61"/>
        <v/>
      </c>
      <c r="CC357" s="34" t="str">
        <f t="shared" si="62"/>
        <v/>
      </c>
      <c r="CD357" s="35" t="str">
        <f t="shared" si="63"/>
        <v/>
      </c>
      <c r="CE357" s="34" t="e">
        <f>IF(AND(#REF!="",#REF!="",#REF!="",#REF!=""),"",SUM(#REF!,#REF!,#REF!,#REF!,#REF!))</f>
        <v>#REF!</v>
      </c>
      <c r="CF357" s="35" t="str">
        <f t="shared" si="64"/>
        <v/>
      </c>
      <c r="CG357" s="34" t="str">
        <f t="shared" si="65"/>
        <v/>
      </c>
      <c r="CH357" s="35" t="str">
        <f t="shared" si="66"/>
        <v/>
      </c>
      <c r="CI357" s="34" t="str">
        <f t="shared" si="67"/>
        <v/>
      </c>
      <c r="CJ357" s="35" t="str">
        <f t="shared" si="68"/>
        <v/>
      </c>
      <c r="CK357" s="34" t="e">
        <f>IF(AND(#REF!="",#REF!="",#REF!="",#REF!=""),"",SUM(#REF!,#REF!,#REF!,#REF!,#REF!))</f>
        <v>#REF!</v>
      </c>
      <c r="CL357" s="35" t="str">
        <f t="shared" si="69"/>
        <v/>
      </c>
      <c r="CM357" s="32" t="e">
        <f>IF(AND(#REF!="",#REF!="",#REF!="",#REF!=""),"",SUM(#REF!,#REF!,#REF!,#REF!))</f>
        <v>#REF!</v>
      </c>
      <c r="CN357" s="32" t="str">
        <f t="shared" si="70"/>
        <v/>
      </c>
    </row>
    <row r="358" spans="1:92">
      <c r="A358" s="276">
        <v>352</v>
      </c>
      <c r="B358" s="277"/>
      <c r="C358" s="278"/>
      <c r="D358" s="279"/>
      <c r="E358" s="280"/>
      <c r="F358" s="281"/>
      <c r="G358" s="281"/>
      <c r="H358" s="282"/>
      <c r="I358" s="283"/>
      <c r="J358" s="284"/>
      <c r="K358" s="285"/>
      <c r="L358" s="21"/>
      <c r="M358" s="22"/>
      <c r="N358" s="22"/>
      <c r="O358" s="7"/>
      <c r="P358" s="40"/>
      <c r="Q358" s="43"/>
      <c r="R358" s="7"/>
      <c r="S358" s="23"/>
      <c r="T358" s="24"/>
      <c r="U358" s="24"/>
      <c r="V358" s="7"/>
      <c r="W358" s="46"/>
      <c r="X358" s="43"/>
      <c r="Y358" s="7"/>
      <c r="Z358" s="21"/>
      <c r="AA358" s="22"/>
      <c r="AB358" s="22"/>
      <c r="AC358" s="7"/>
      <c r="AD358" s="40"/>
      <c r="AE358" s="43"/>
      <c r="AF358" s="7"/>
      <c r="AG358" s="21"/>
      <c r="AH358" s="22"/>
      <c r="AI358" s="22"/>
      <c r="AJ358" s="7"/>
      <c r="AK358" s="40"/>
      <c r="AL358" s="43"/>
      <c r="AM358" s="7"/>
      <c r="AN358" s="21"/>
      <c r="AO358" s="22"/>
      <c r="AP358" s="22"/>
      <c r="AQ358" s="22"/>
      <c r="AR358" s="22"/>
      <c r="AS358" s="21"/>
      <c r="AT358" s="22"/>
      <c r="AU358" s="22"/>
      <c r="AV358" s="22"/>
      <c r="AW358" s="22"/>
      <c r="AX358" s="21"/>
      <c r="AY358" s="22"/>
      <c r="AZ358" s="22"/>
      <c r="BA358" s="22"/>
      <c r="BB358" s="22"/>
      <c r="BC358" s="22"/>
      <c r="BD358" s="22"/>
      <c r="BE358" s="22"/>
      <c r="BF358" s="22"/>
      <c r="BG358" s="11" t="s">
        <v>221</v>
      </c>
      <c r="BH358" s="79" t="s">
        <v>221</v>
      </c>
      <c r="BI358" s="1"/>
      <c r="BJ358" s="1"/>
      <c r="BK358" s="1"/>
      <c r="BL358" s="1"/>
      <c r="BM358" s="1"/>
      <c r="BY358" s="26"/>
      <c r="BZ358" s="34" t="str">
        <f t="shared" si="59"/>
        <v/>
      </c>
      <c r="CA358" s="35" t="str">
        <f t="shared" si="60"/>
        <v/>
      </c>
      <c r="CB358" s="35" t="str">
        <f t="shared" si="61"/>
        <v/>
      </c>
      <c r="CC358" s="34" t="str">
        <f t="shared" si="62"/>
        <v/>
      </c>
      <c r="CD358" s="35" t="str">
        <f t="shared" si="63"/>
        <v/>
      </c>
      <c r="CE358" s="34" t="e">
        <f>IF(AND(#REF!="",#REF!="",#REF!="",#REF!=""),"",SUM(#REF!,#REF!,#REF!,#REF!,#REF!))</f>
        <v>#REF!</v>
      </c>
      <c r="CF358" s="35" t="str">
        <f t="shared" si="64"/>
        <v/>
      </c>
      <c r="CG358" s="34" t="str">
        <f t="shared" si="65"/>
        <v/>
      </c>
      <c r="CH358" s="35" t="str">
        <f t="shared" si="66"/>
        <v/>
      </c>
      <c r="CI358" s="34" t="str">
        <f t="shared" si="67"/>
        <v/>
      </c>
      <c r="CJ358" s="35" t="str">
        <f t="shared" si="68"/>
        <v/>
      </c>
      <c r="CK358" s="34" t="e">
        <f>IF(AND(#REF!="",#REF!="",#REF!="",#REF!=""),"",SUM(#REF!,#REF!,#REF!,#REF!,#REF!))</f>
        <v>#REF!</v>
      </c>
      <c r="CL358" s="35" t="str">
        <f t="shared" si="69"/>
        <v/>
      </c>
      <c r="CM358" s="32" t="e">
        <f>IF(AND(#REF!="",#REF!="",#REF!="",#REF!=""),"",SUM(#REF!,#REF!,#REF!,#REF!))</f>
        <v>#REF!</v>
      </c>
      <c r="CN358" s="32" t="str">
        <f t="shared" si="70"/>
        <v/>
      </c>
    </row>
    <row r="359" spans="1:92">
      <c r="A359" s="276">
        <v>353</v>
      </c>
      <c r="B359" s="277"/>
      <c r="C359" s="278"/>
      <c r="D359" s="279"/>
      <c r="E359" s="280"/>
      <c r="F359" s="281"/>
      <c r="G359" s="281"/>
      <c r="H359" s="282"/>
      <c r="I359" s="283"/>
      <c r="J359" s="284"/>
      <c r="K359" s="285"/>
      <c r="L359" s="21"/>
      <c r="M359" s="22"/>
      <c r="N359" s="22"/>
      <c r="O359" s="7"/>
      <c r="P359" s="40"/>
      <c r="Q359" s="43"/>
      <c r="R359" s="7"/>
      <c r="S359" s="23"/>
      <c r="T359" s="24"/>
      <c r="U359" s="24"/>
      <c r="V359" s="7"/>
      <c r="W359" s="46"/>
      <c r="X359" s="43"/>
      <c r="Y359" s="7"/>
      <c r="Z359" s="21"/>
      <c r="AA359" s="22"/>
      <c r="AB359" s="22"/>
      <c r="AC359" s="7"/>
      <c r="AD359" s="40"/>
      <c r="AE359" s="43"/>
      <c r="AF359" s="7"/>
      <c r="AG359" s="21"/>
      <c r="AH359" s="22"/>
      <c r="AI359" s="22"/>
      <c r="AJ359" s="7"/>
      <c r="AK359" s="40"/>
      <c r="AL359" s="43"/>
      <c r="AM359" s="7"/>
      <c r="AN359" s="21"/>
      <c r="AO359" s="22"/>
      <c r="AP359" s="22"/>
      <c r="AQ359" s="22"/>
      <c r="AR359" s="22"/>
      <c r="AS359" s="21"/>
      <c r="AT359" s="22"/>
      <c r="AU359" s="22"/>
      <c r="AV359" s="22"/>
      <c r="AW359" s="22"/>
      <c r="AX359" s="21"/>
      <c r="AY359" s="22"/>
      <c r="AZ359" s="22"/>
      <c r="BA359" s="22"/>
      <c r="BB359" s="22"/>
      <c r="BC359" s="22"/>
      <c r="BD359" s="22"/>
      <c r="BE359" s="22"/>
      <c r="BF359" s="22"/>
      <c r="BG359" s="11" t="s">
        <v>221</v>
      </c>
      <c r="BH359" s="79" t="s">
        <v>221</v>
      </c>
      <c r="BI359" s="1"/>
      <c r="BJ359" s="1"/>
      <c r="BK359" s="1"/>
      <c r="BL359" s="1"/>
      <c r="BM359" s="1"/>
      <c r="BY359" s="26"/>
      <c r="BZ359" s="34" t="str">
        <f t="shared" si="59"/>
        <v/>
      </c>
      <c r="CA359" s="35" t="str">
        <f t="shared" si="60"/>
        <v/>
      </c>
      <c r="CB359" s="35" t="str">
        <f t="shared" si="61"/>
        <v/>
      </c>
      <c r="CC359" s="34" t="str">
        <f t="shared" si="62"/>
        <v/>
      </c>
      <c r="CD359" s="35" t="str">
        <f t="shared" si="63"/>
        <v/>
      </c>
      <c r="CE359" s="34" t="e">
        <f>IF(AND(#REF!="",#REF!="",#REF!="",#REF!=""),"",SUM(#REF!,#REF!,#REF!,#REF!,#REF!))</f>
        <v>#REF!</v>
      </c>
      <c r="CF359" s="35" t="str">
        <f t="shared" si="64"/>
        <v/>
      </c>
      <c r="CG359" s="34" t="str">
        <f t="shared" si="65"/>
        <v/>
      </c>
      <c r="CH359" s="35" t="str">
        <f t="shared" si="66"/>
        <v/>
      </c>
      <c r="CI359" s="34" t="str">
        <f t="shared" si="67"/>
        <v/>
      </c>
      <c r="CJ359" s="35" t="str">
        <f t="shared" si="68"/>
        <v/>
      </c>
      <c r="CK359" s="34" t="e">
        <f>IF(AND(#REF!="",#REF!="",#REF!="",#REF!=""),"",SUM(#REF!,#REF!,#REF!,#REF!,#REF!))</f>
        <v>#REF!</v>
      </c>
      <c r="CL359" s="35" t="str">
        <f t="shared" si="69"/>
        <v/>
      </c>
      <c r="CM359" s="32" t="e">
        <f>IF(AND(#REF!="",#REF!="",#REF!="",#REF!=""),"",SUM(#REF!,#REF!,#REF!,#REF!))</f>
        <v>#REF!</v>
      </c>
      <c r="CN359" s="32" t="str">
        <f t="shared" si="70"/>
        <v/>
      </c>
    </row>
    <row r="360" spans="1:92">
      <c r="A360" s="276">
        <v>354</v>
      </c>
      <c r="B360" s="277"/>
      <c r="C360" s="278"/>
      <c r="D360" s="279"/>
      <c r="E360" s="280"/>
      <c r="F360" s="281"/>
      <c r="G360" s="281"/>
      <c r="H360" s="282"/>
      <c r="I360" s="283"/>
      <c r="J360" s="284"/>
      <c r="K360" s="285"/>
      <c r="L360" s="21"/>
      <c r="M360" s="22"/>
      <c r="N360" s="22"/>
      <c r="O360" s="7"/>
      <c r="P360" s="40"/>
      <c r="Q360" s="43"/>
      <c r="R360" s="7"/>
      <c r="S360" s="23"/>
      <c r="T360" s="24"/>
      <c r="U360" s="24"/>
      <c r="V360" s="7"/>
      <c r="W360" s="46"/>
      <c r="X360" s="43"/>
      <c r="Y360" s="7"/>
      <c r="Z360" s="21"/>
      <c r="AA360" s="22"/>
      <c r="AB360" s="22"/>
      <c r="AC360" s="7"/>
      <c r="AD360" s="40"/>
      <c r="AE360" s="43"/>
      <c r="AF360" s="7"/>
      <c r="AG360" s="21"/>
      <c r="AH360" s="22"/>
      <c r="AI360" s="22"/>
      <c r="AJ360" s="7"/>
      <c r="AK360" s="40"/>
      <c r="AL360" s="43"/>
      <c r="AM360" s="7"/>
      <c r="AN360" s="21"/>
      <c r="AO360" s="22"/>
      <c r="AP360" s="22"/>
      <c r="AQ360" s="22"/>
      <c r="AR360" s="22"/>
      <c r="AS360" s="21"/>
      <c r="AT360" s="22"/>
      <c r="AU360" s="22"/>
      <c r="AV360" s="22"/>
      <c r="AW360" s="22"/>
      <c r="AX360" s="21"/>
      <c r="AY360" s="22"/>
      <c r="AZ360" s="22"/>
      <c r="BA360" s="22"/>
      <c r="BB360" s="22"/>
      <c r="BC360" s="22"/>
      <c r="BD360" s="22"/>
      <c r="BE360" s="22"/>
      <c r="BF360" s="22"/>
      <c r="BG360" s="11" t="s">
        <v>221</v>
      </c>
      <c r="BH360" s="79" t="s">
        <v>221</v>
      </c>
      <c r="BI360" s="1"/>
      <c r="BJ360" s="1"/>
      <c r="BK360" s="1"/>
      <c r="BL360" s="1"/>
      <c r="BM360" s="1"/>
      <c r="BY360" s="26"/>
      <c r="BZ360" s="34" t="str">
        <f t="shared" si="59"/>
        <v/>
      </c>
      <c r="CA360" s="35" t="str">
        <f t="shared" si="60"/>
        <v/>
      </c>
      <c r="CB360" s="35" t="str">
        <f t="shared" si="61"/>
        <v/>
      </c>
      <c r="CC360" s="34" t="str">
        <f t="shared" si="62"/>
        <v/>
      </c>
      <c r="CD360" s="35" t="str">
        <f t="shared" si="63"/>
        <v/>
      </c>
      <c r="CE360" s="34" t="e">
        <f>IF(AND(#REF!="",#REF!="",#REF!="",#REF!=""),"",SUM(#REF!,#REF!,#REF!,#REF!,#REF!))</f>
        <v>#REF!</v>
      </c>
      <c r="CF360" s="35" t="str">
        <f t="shared" si="64"/>
        <v/>
      </c>
      <c r="CG360" s="34" t="str">
        <f t="shared" si="65"/>
        <v/>
      </c>
      <c r="CH360" s="35" t="str">
        <f t="shared" si="66"/>
        <v/>
      </c>
      <c r="CI360" s="34" t="str">
        <f t="shared" si="67"/>
        <v/>
      </c>
      <c r="CJ360" s="35" t="str">
        <f t="shared" si="68"/>
        <v/>
      </c>
      <c r="CK360" s="34" t="e">
        <f>IF(AND(#REF!="",#REF!="",#REF!="",#REF!=""),"",SUM(#REF!,#REF!,#REF!,#REF!,#REF!))</f>
        <v>#REF!</v>
      </c>
      <c r="CL360" s="35" t="str">
        <f t="shared" si="69"/>
        <v/>
      </c>
      <c r="CM360" s="32" t="e">
        <f>IF(AND(#REF!="",#REF!="",#REF!="",#REF!=""),"",SUM(#REF!,#REF!,#REF!,#REF!))</f>
        <v>#REF!</v>
      </c>
      <c r="CN360" s="32" t="str">
        <f t="shared" si="70"/>
        <v/>
      </c>
    </row>
    <row r="361" spans="1:92">
      <c r="A361" s="276">
        <v>355</v>
      </c>
      <c r="B361" s="277"/>
      <c r="C361" s="278"/>
      <c r="D361" s="279"/>
      <c r="E361" s="280"/>
      <c r="F361" s="281"/>
      <c r="G361" s="281"/>
      <c r="H361" s="282"/>
      <c r="I361" s="283"/>
      <c r="J361" s="284"/>
      <c r="K361" s="285"/>
      <c r="L361" s="21"/>
      <c r="M361" s="22"/>
      <c r="N361" s="22"/>
      <c r="O361" s="7"/>
      <c r="P361" s="40"/>
      <c r="Q361" s="43"/>
      <c r="R361" s="7"/>
      <c r="S361" s="23"/>
      <c r="T361" s="24"/>
      <c r="U361" s="24"/>
      <c r="V361" s="7"/>
      <c r="W361" s="46"/>
      <c r="X361" s="43"/>
      <c r="Y361" s="7"/>
      <c r="Z361" s="21"/>
      <c r="AA361" s="22"/>
      <c r="AB361" s="22"/>
      <c r="AC361" s="7"/>
      <c r="AD361" s="40"/>
      <c r="AE361" s="43"/>
      <c r="AF361" s="7"/>
      <c r="AG361" s="21"/>
      <c r="AH361" s="22"/>
      <c r="AI361" s="22"/>
      <c r="AJ361" s="7"/>
      <c r="AK361" s="40"/>
      <c r="AL361" s="43"/>
      <c r="AM361" s="7"/>
      <c r="AN361" s="21"/>
      <c r="AO361" s="22"/>
      <c r="AP361" s="22"/>
      <c r="AQ361" s="22"/>
      <c r="AR361" s="22"/>
      <c r="AS361" s="21"/>
      <c r="AT361" s="22"/>
      <c r="AU361" s="22"/>
      <c r="AV361" s="22"/>
      <c r="AW361" s="22"/>
      <c r="AX361" s="21"/>
      <c r="AY361" s="22"/>
      <c r="AZ361" s="22"/>
      <c r="BA361" s="22"/>
      <c r="BB361" s="22"/>
      <c r="BC361" s="22"/>
      <c r="BD361" s="22"/>
      <c r="BE361" s="22"/>
      <c r="BF361" s="22"/>
      <c r="BG361" s="11" t="s">
        <v>221</v>
      </c>
      <c r="BH361" s="79" t="s">
        <v>221</v>
      </c>
      <c r="BI361" s="1"/>
      <c r="BJ361" s="1"/>
      <c r="BK361" s="1"/>
      <c r="BL361" s="1"/>
      <c r="BM361" s="1"/>
      <c r="BY361" s="26"/>
      <c r="BZ361" s="34" t="str">
        <f t="shared" si="59"/>
        <v/>
      </c>
      <c r="CA361" s="35" t="str">
        <f t="shared" si="60"/>
        <v/>
      </c>
      <c r="CB361" s="35" t="str">
        <f t="shared" si="61"/>
        <v/>
      </c>
      <c r="CC361" s="34" t="str">
        <f t="shared" si="62"/>
        <v/>
      </c>
      <c r="CD361" s="35" t="str">
        <f t="shared" si="63"/>
        <v/>
      </c>
      <c r="CE361" s="34" t="e">
        <f>IF(AND(#REF!="",#REF!="",#REF!="",#REF!=""),"",SUM(#REF!,#REF!,#REF!,#REF!,#REF!))</f>
        <v>#REF!</v>
      </c>
      <c r="CF361" s="35" t="str">
        <f t="shared" si="64"/>
        <v/>
      </c>
      <c r="CG361" s="34" t="str">
        <f t="shared" si="65"/>
        <v/>
      </c>
      <c r="CH361" s="35" t="str">
        <f t="shared" si="66"/>
        <v/>
      </c>
      <c r="CI361" s="34" t="str">
        <f t="shared" si="67"/>
        <v/>
      </c>
      <c r="CJ361" s="35" t="str">
        <f t="shared" si="68"/>
        <v/>
      </c>
      <c r="CK361" s="34" t="e">
        <f>IF(AND(#REF!="",#REF!="",#REF!="",#REF!=""),"",SUM(#REF!,#REF!,#REF!,#REF!,#REF!))</f>
        <v>#REF!</v>
      </c>
      <c r="CL361" s="35" t="str">
        <f t="shared" si="69"/>
        <v/>
      </c>
      <c r="CM361" s="32" t="e">
        <f>IF(AND(#REF!="",#REF!="",#REF!="",#REF!=""),"",SUM(#REF!,#REF!,#REF!,#REF!))</f>
        <v>#REF!</v>
      </c>
      <c r="CN361" s="32" t="str">
        <f t="shared" si="70"/>
        <v/>
      </c>
    </row>
    <row r="362" spans="1:92">
      <c r="A362" s="276">
        <v>356</v>
      </c>
      <c r="B362" s="277"/>
      <c r="C362" s="278"/>
      <c r="D362" s="279"/>
      <c r="E362" s="280"/>
      <c r="F362" s="281"/>
      <c r="G362" s="281"/>
      <c r="H362" s="282"/>
      <c r="I362" s="283"/>
      <c r="J362" s="284"/>
      <c r="K362" s="285"/>
      <c r="L362" s="21"/>
      <c r="M362" s="22"/>
      <c r="N362" s="22"/>
      <c r="O362" s="7"/>
      <c r="P362" s="40"/>
      <c r="Q362" s="43"/>
      <c r="R362" s="7"/>
      <c r="S362" s="23"/>
      <c r="T362" s="24"/>
      <c r="U362" s="24"/>
      <c r="V362" s="7"/>
      <c r="W362" s="46"/>
      <c r="X362" s="43"/>
      <c r="Y362" s="7"/>
      <c r="Z362" s="21"/>
      <c r="AA362" s="22"/>
      <c r="AB362" s="22"/>
      <c r="AC362" s="7"/>
      <c r="AD362" s="40"/>
      <c r="AE362" s="43"/>
      <c r="AF362" s="7"/>
      <c r="AG362" s="21"/>
      <c r="AH362" s="22"/>
      <c r="AI362" s="22"/>
      <c r="AJ362" s="7"/>
      <c r="AK362" s="40"/>
      <c r="AL362" s="43"/>
      <c r="AM362" s="7"/>
      <c r="AN362" s="21"/>
      <c r="AO362" s="22"/>
      <c r="AP362" s="22"/>
      <c r="AQ362" s="22"/>
      <c r="AR362" s="22"/>
      <c r="AS362" s="21"/>
      <c r="AT362" s="22"/>
      <c r="AU362" s="22"/>
      <c r="AV362" s="22"/>
      <c r="AW362" s="22"/>
      <c r="AX362" s="21"/>
      <c r="AY362" s="22"/>
      <c r="AZ362" s="22"/>
      <c r="BA362" s="22"/>
      <c r="BB362" s="22"/>
      <c r="BC362" s="22"/>
      <c r="BD362" s="22"/>
      <c r="BE362" s="22"/>
      <c r="BF362" s="22"/>
      <c r="BG362" s="11" t="s">
        <v>221</v>
      </c>
      <c r="BH362" s="79" t="s">
        <v>221</v>
      </c>
      <c r="BI362" s="1"/>
      <c r="BJ362" s="1"/>
      <c r="BK362" s="1"/>
      <c r="BL362" s="1"/>
      <c r="BM362" s="1"/>
      <c r="BY362" s="26"/>
      <c r="BZ362" s="34" t="str">
        <f t="shared" si="59"/>
        <v/>
      </c>
      <c r="CA362" s="35" t="str">
        <f t="shared" si="60"/>
        <v/>
      </c>
      <c r="CB362" s="35" t="str">
        <f t="shared" si="61"/>
        <v/>
      </c>
      <c r="CC362" s="34" t="str">
        <f t="shared" si="62"/>
        <v/>
      </c>
      <c r="CD362" s="35" t="str">
        <f t="shared" si="63"/>
        <v/>
      </c>
      <c r="CE362" s="34" t="e">
        <f>IF(AND(#REF!="",#REF!="",#REF!="",#REF!=""),"",SUM(#REF!,#REF!,#REF!,#REF!,#REF!))</f>
        <v>#REF!</v>
      </c>
      <c r="CF362" s="35" t="str">
        <f t="shared" si="64"/>
        <v/>
      </c>
      <c r="CG362" s="34" t="str">
        <f t="shared" si="65"/>
        <v/>
      </c>
      <c r="CH362" s="35" t="str">
        <f t="shared" si="66"/>
        <v/>
      </c>
      <c r="CI362" s="34" t="str">
        <f t="shared" si="67"/>
        <v/>
      </c>
      <c r="CJ362" s="35" t="str">
        <f t="shared" si="68"/>
        <v/>
      </c>
      <c r="CK362" s="34" t="e">
        <f>IF(AND(#REF!="",#REF!="",#REF!="",#REF!=""),"",SUM(#REF!,#REF!,#REF!,#REF!,#REF!))</f>
        <v>#REF!</v>
      </c>
      <c r="CL362" s="35" t="str">
        <f t="shared" si="69"/>
        <v/>
      </c>
      <c r="CM362" s="32" t="e">
        <f>IF(AND(#REF!="",#REF!="",#REF!="",#REF!=""),"",SUM(#REF!,#REF!,#REF!,#REF!))</f>
        <v>#REF!</v>
      </c>
      <c r="CN362" s="32" t="str">
        <f t="shared" si="70"/>
        <v/>
      </c>
    </row>
    <row r="363" spans="1:92">
      <c r="A363" s="276">
        <v>357</v>
      </c>
      <c r="B363" s="277"/>
      <c r="C363" s="278"/>
      <c r="D363" s="279"/>
      <c r="E363" s="280"/>
      <c r="F363" s="281"/>
      <c r="G363" s="281"/>
      <c r="H363" s="282"/>
      <c r="I363" s="283"/>
      <c r="J363" s="284"/>
      <c r="K363" s="285"/>
      <c r="L363" s="21"/>
      <c r="M363" s="22"/>
      <c r="N363" s="22"/>
      <c r="O363" s="7"/>
      <c r="P363" s="40"/>
      <c r="Q363" s="43"/>
      <c r="R363" s="7"/>
      <c r="S363" s="23"/>
      <c r="T363" s="24"/>
      <c r="U363" s="24"/>
      <c r="V363" s="7"/>
      <c r="W363" s="46"/>
      <c r="X363" s="43"/>
      <c r="Y363" s="7"/>
      <c r="Z363" s="21"/>
      <c r="AA363" s="22"/>
      <c r="AB363" s="22"/>
      <c r="AC363" s="7"/>
      <c r="AD363" s="40"/>
      <c r="AE363" s="43"/>
      <c r="AF363" s="7"/>
      <c r="AG363" s="21"/>
      <c r="AH363" s="22"/>
      <c r="AI363" s="22"/>
      <c r="AJ363" s="7"/>
      <c r="AK363" s="40"/>
      <c r="AL363" s="43"/>
      <c r="AM363" s="7"/>
      <c r="AN363" s="21"/>
      <c r="AO363" s="22"/>
      <c r="AP363" s="22"/>
      <c r="AQ363" s="22"/>
      <c r="AR363" s="22"/>
      <c r="AS363" s="21"/>
      <c r="AT363" s="22"/>
      <c r="AU363" s="22"/>
      <c r="AV363" s="22"/>
      <c r="AW363" s="22"/>
      <c r="AX363" s="21"/>
      <c r="AY363" s="22"/>
      <c r="AZ363" s="22"/>
      <c r="BA363" s="22"/>
      <c r="BB363" s="22"/>
      <c r="BC363" s="22"/>
      <c r="BD363" s="22"/>
      <c r="BE363" s="22"/>
      <c r="BF363" s="22"/>
      <c r="BG363" s="11" t="s">
        <v>221</v>
      </c>
      <c r="BH363" s="79" t="s">
        <v>221</v>
      </c>
      <c r="BI363" s="1"/>
      <c r="BJ363" s="1"/>
      <c r="BK363" s="1"/>
      <c r="BL363" s="1"/>
      <c r="BM363" s="1"/>
      <c r="BY363" s="26"/>
      <c r="BZ363" s="34" t="str">
        <f t="shared" si="59"/>
        <v/>
      </c>
      <c r="CA363" s="35" t="str">
        <f t="shared" si="60"/>
        <v/>
      </c>
      <c r="CB363" s="35" t="str">
        <f t="shared" si="61"/>
        <v/>
      </c>
      <c r="CC363" s="34" t="str">
        <f t="shared" si="62"/>
        <v/>
      </c>
      <c r="CD363" s="35" t="str">
        <f t="shared" si="63"/>
        <v/>
      </c>
      <c r="CE363" s="34" t="e">
        <f>IF(AND(#REF!="",#REF!="",#REF!="",#REF!=""),"",SUM(#REF!,#REF!,#REF!,#REF!,#REF!))</f>
        <v>#REF!</v>
      </c>
      <c r="CF363" s="35" t="str">
        <f t="shared" si="64"/>
        <v/>
      </c>
      <c r="CG363" s="34" t="str">
        <f t="shared" si="65"/>
        <v/>
      </c>
      <c r="CH363" s="35" t="str">
        <f t="shared" si="66"/>
        <v/>
      </c>
      <c r="CI363" s="34" t="str">
        <f t="shared" si="67"/>
        <v/>
      </c>
      <c r="CJ363" s="35" t="str">
        <f t="shared" si="68"/>
        <v/>
      </c>
      <c r="CK363" s="34" t="e">
        <f>IF(AND(#REF!="",#REF!="",#REF!="",#REF!=""),"",SUM(#REF!,#REF!,#REF!,#REF!,#REF!))</f>
        <v>#REF!</v>
      </c>
      <c r="CL363" s="35" t="str">
        <f t="shared" si="69"/>
        <v/>
      </c>
      <c r="CM363" s="32" t="e">
        <f>IF(AND(#REF!="",#REF!="",#REF!="",#REF!=""),"",SUM(#REF!,#REF!,#REF!,#REF!))</f>
        <v>#REF!</v>
      </c>
      <c r="CN363" s="32" t="str">
        <f t="shared" si="70"/>
        <v/>
      </c>
    </row>
    <row r="364" spans="1:92">
      <c r="A364" s="276">
        <v>358</v>
      </c>
      <c r="B364" s="277"/>
      <c r="C364" s="278"/>
      <c r="D364" s="279"/>
      <c r="E364" s="280"/>
      <c r="F364" s="281"/>
      <c r="G364" s="281"/>
      <c r="H364" s="282"/>
      <c r="I364" s="283"/>
      <c r="J364" s="284"/>
      <c r="K364" s="285"/>
      <c r="L364" s="21"/>
      <c r="M364" s="22"/>
      <c r="N364" s="22"/>
      <c r="O364" s="7"/>
      <c r="P364" s="40"/>
      <c r="Q364" s="43"/>
      <c r="R364" s="7"/>
      <c r="S364" s="23"/>
      <c r="T364" s="24"/>
      <c r="U364" s="24"/>
      <c r="V364" s="7"/>
      <c r="W364" s="46"/>
      <c r="X364" s="43"/>
      <c r="Y364" s="7"/>
      <c r="Z364" s="21"/>
      <c r="AA364" s="22"/>
      <c r="AB364" s="22"/>
      <c r="AC364" s="7"/>
      <c r="AD364" s="40"/>
      <c r="AE364" s="43"/>
      <c r="AF364" s="7"/>
      <c r="AG364" s="21"/>
      <c r="AH364" s="22"/>
      <c r="AI364" s="22"/>
      <c r="AJ364" s="7"/>
      <c r="AK364" s="40"/>
      <c r="AL364" s="43"/>
      <c r="AM364" s="7"/>
      <c r="AN364" s="21"/>
      <c r="AO364" s="22"/>
      <c r="AP364" s="22"/>
      <c r="AQ364" s="22"/>
      <c r="AR364" s="22"/>
      <c r="AS364" s="21"/>
      <c r="AT364" s="22"/>
      <c r="AU364" s="22"/>
      <c r="AV364" s="22"/>
      <c r="AW364" s="22"/>
      <c r="AX364" s="21"/>
      <c r="AY364" s="22"/>
      <c r="AZ364" s="22"/>
      <c r="BA364" s="22"/>
      <c r="BB364" s="22"/>
      <c r="BC364" s="22"/>
      <c r="BD364" s="22"/>
      <c r="BE364" s="22"/>
      <c r="BF364" s="22"/>
      <c r="BG364" s="11" t="s">
        <v>221</v>
      </c>
      <c r="BH364" s="79" t="s">
        <v>221</v>
      </c>
      <c r="BI364" s="1"/>
      <c r="BJ364" s="1"/>
      <c r="BK364" s="1"/>
      <c r="BL364" s="1"/>
      <c r="BM364" s="1"/>
      <c r="BY364" s="26"/>
      <c r="BZ364" s="34" t="str">
        <f t="shared" si="59"/>
        <v/>
      </c>
      <c r="CA364" s="35" t="str">
        <f t="shared" si="60"/>
        <v/>
      </c>
      <c r="CB364" s="35" t="str">
        <f t="shared" si="61"/>
        <v/>
      </c>
      <c r="CC364" s="34" t="str">
        <f t="shared" si="62"/>
        <v/>
      </c>
      <c r="CD364" s="35" t="str">
        <f t="shared" si="63"/>
        <v/>
      </c>
      <c r="CE364" s="34" t="e">
        <f>IF(AND(#REF!="",#REF!="",#REF!="",#REF!=""),"",SUM(#REF!,#REF!,#REF!,#REF!,#REF!))</f>
        <v>#REF!</v>
      </c>
      <c r="CF364" s="35" t="str">
        <f t="shared" si="64"/>
        <v/>
      </c>
      <c r="CG364" s="34" t="str">
        <f t="shared" si="65"/>
        <v/>
      </c>
      <c r="CH364" s="35" t="str">
        <f t="shared" si="66"/>
        <v/>
      </c>
      <c r="CI364" s="34" t="str">
        <f t="shared" si="67"/>
        <v/>
      </c>
      <c r="CJ364" s="35" t="str">
        <f t="shared" si="68"/>
        <v/>
      </c>
      <c r="CK364" s="34" t="e">
        <f>IF(AND(#REF!="",#REF!="",#REF!="",#REF!=""),"",SUM(#REF!,#REF!,#REF!,#REF!,#REF!))</f>
        <v>#REF!</v>
      </c>
      <c r="CL364" s="35" t="str">
        <f t="shared" si="69"/>
        <v/>
      </c>
      <c r="CM364" s="32" t="e">
        <f>IF(AND(#REF!="",#REF!="",#REF!="",#REF!=""),"",SUM(#REF!,#REF!,#REF!,#REF!))</f>
        <v>#REF!</v>
      </c>
      <c r="CN364" s="32" t="str">
        <f t="shared" si="70"/>
        <v/>
      </c>
    </row>
    <row r="365" spans="1:92">
      <c r="A365" s="276">
        <v>359</v>
      </c>
      <c r="B365" s="277"/>
      <c r="C365" s="278"/>
      <c r="D365" s="279"/>
      <c r="E365" s="280"/>
      <c r="F365" s="281"/>
      <c r="G365" s="281"/>
      <c r="H365" s="282"/>
      <c r="I365" s="283"/>
      <c r="J365" s="284"/>
      <c r="K365" s="285"/>
      <c r="L365" s="21"/>
      <c r="M365" s="22"/>
      <c r="N365" s="22"/>
      <c r="O365" s="7"/>
      <c r="P365" s="40"/>
      <c r="Q365" s="43"/>
      <c r="R365" s="7"/>
      <c r="S365" s="23"/>
      <c r="T365" s="24"/>
      <c r="U365" s="24"/>
      <c r="V365" s="7"/>
      <c r="W365" s="46"/>
      <c r="X365" s="43"/>
      <c r="Y365" s="7"/>
      <c r="Z365" s="21"/>
      <c r="AA365" s="22"/>
      <c r="AB365" s="22"/>
      <c r="AC365" s="7"/>
      <c r="AD365" s="40"/>
      <c r="AE365" s="43"/>
      <c r="AF365" s="7"/>
      <c r="AG365" s="21"/>
      <c r="AH365" s="22"/>
      <c r="AI365" s="22"/>
      <c r="AJ365" s="7"/>
      <c r="AK365" s="40"/>
      <c r="AL365" s="43"/>
      <c r="AM365" s="7"/>
      <c r="AN365" s="21"/>
      <c r="AO365" s="22"/>
      <c r="AP365" s="22"/>
      <c r="AQ365" s="22"/>
      <c r="AR365" s="22"/>
      <c r="AS365" s="21"/>
      <c r="AT365" s="22"/>
      <c r="AU365" s="22"/>
      <c r="AV365" s="22"/>
      <c r="AW365" s="22"/>
      <c r="AX365" s="21"/>
      <c r="AY365" s="22"/>
      <c r="AZ365" s="22"/>
      <c r="BA365" s="22"/>
      <c r="BB365" s="22"/>
      <c r="BC365" s="22"/>
      <c r="BD365" s="22"/>
      <c r="BE365" s="22"/>
      <c r="BF365" s="22"/>
      <c r="BG365" s="11" t="s">
        <v>221</v>
      </c>
      <c r="BH365" s="79" t="s">
        <v>221</v>
      </c>
      <c r="BI365" s="1"/>
      <c r="BJ365" s="1"/>
      <c r="BK365" s="1"/>
      <c r="BL365" s="1"/>
      <c r="BM365" s="1"/>
      <c r="BY365" s="26"/>
      <c r="BZ365" s="34" t="str">
        <f t="shared" si="59"/>
        <v/>
      </c>
      <c r="CA365" s="35" t="str">
        <f t="shared" si="60"/>
        <v/>
      </c>
      <c r="CB365" s="35" t="str">
        <f t="shared" si="61"/>
        <v/>
      </c>
      <c r="CC365" s="34" t="str">
        <f t="shared" si="62"/>
        <v/>
      </c>
      <c r="CD365" s="35" t="str">
        <f t="shared" si="63"/>
        <v/>
      </c>
      <c r="CE365" s="34" t="e">
        <f>IF(AND(#REF!="",#REF!="",#REF!="",#REF!=""),"",SUM(#REF!,#REF!,#REF!,#REF!,#REF!))</f>
        <v>#REF!</v>
      </c>
      <c r="CF365" s="35" t="str">
        <f t="shared" si="64"/>
        <v/>
      </c>
      <c r="CG365" s="34" t="str">
        <f t="shared" si="65"/>
        <v/>
      </c>
      <c r="CH365" s="35" t="str">
        <f t="shared" si="66"/>
        <v/>
      </c>
      <c r="CI365" s="34" t="str">
        <f t="shared" si="67"/>
        <v/>
      </c>
      <c r="CJ365" s="35" t="str">
        <f t="shared" si="68"/>
        <v/>
      </c>
      <c r="CK365" s="34" t="e">
        <f>IF(AND(#REF!="",#REF!="",#REF!="",#REF!=""),"",SUM(#REF!,#REF!,#REF!,#REF!,#REF!))</f>
        <v>#REF!</v>
      </c>
      <c r="CL365" s="35" t="str">
        <f t="shared" si="69"/>
        <v/>
      </c>
      <c r="CM365" s="32" t="e">
        <f>IF(AND(#REF!="",#REF!="",#REF!="",#REF!=""),"",SUM(#REF!,#REF!,#REF!,#REF!))</f>
        <v>#REF!</v>
      </c>
      <c r="CN365" s="32" t="str">
        <f t="shared" si="70"/>
        <v/>
      </c>
    </row>
    <row r="366" spans="1:92">
      <c r="A366" s="276">
        <v>360</v>
      </c>
      <c r="B366" s="277"/>
      <c r="C366" s="278"/>
      <c r="D366" s="279"/>
      <c r="E366" s="280"/>
      <c r="F366" s="281"/>
      <c r="G366" s="281"/>
      <c r="H366" s="282"/>
      <c r="I366" s="283"/>
      <c r="J366" s="284"/>
      <c r="K366" s="285"/>
      <c r="L366" s="21"/>
      <c r="M366" s="22"/>
      <c r="N366" s="22"/>
      <c r="O366" s="7"/>
      <c r="P366" s="40"/>
      <c r="Q366" s="43"/>
      <c r="R366" s="7"/>
      <c r="S366" s="23"/>
      <c r="T366" s="24"/>
      <c r="U366" s="24"/>
      <c r="V366" s="7"/>
      <c r="W366" s="46"/>
      <c r="X366" s="43"/>
      <c r="Y366" s="7"/>
      <c r="Z366" s="21"/>
      <c r="AA366" s="22"/>
      <c r="AB366" s="22"/>
      <c r="AC366" s="7"/>
      <c r="AD366" s="40"/>
      <c r="AE366" s="43"/>
      <c r="AF366" s="7"/>
      <c r="AG366" s="21"/>
      <c r="AH366" s="22"/>
      <c r="AI366" s="22"/>
      <c r="AJ366" s="7"/>
      <c r="AK366" s="40"/>
      <c r="AL366" s="43"/>
      <c r="AM366" s="7"/>
      <c r="AN366" s="21"/>
      <c r="AO366" s="22"/>
      <c r="AP366" s="22"/>
      <c r="AQ366" s="22"/>
      <c r="AR366" s="22"/>
      <c r="AS366" s="21"/>
      <c r="AT366" s="22"/>
      <c r="AU366" s="22"/>
      <c r="AV366" s="22"/>
      <c r="AW366" s="22"/>
      <c r="AX366" s="21"/>
      <c r="AY366" s="22"/>
      <c r="AZ366" s="22"/>
      <c r="BA366" s="22"/>
      <c r="BB366" s="22"/>
      <c r="BC366" s="22"/>
      <c r="BD366" s="22"/>
      <c r="BE366" s="22"/>
      <c r="BF366" s="22"/>
      <c r="BG366" s="11" t="s">
        <v>221</v>
      </c>
      <c r="BH366" s="79" t="s">
        <v>221</v>
      </c>
      <c r="BI366" s="1"/>
      <c r="BJ366" s="1"/>
      <c r="BK366" s="1"/>
      <c r="BL366" s="1"/>
      <c r="BM366" s="1"/>
      <c r="BY366" s="26"/>
      <c r="BZ366" s="34" t="str">
        <f t="shared" si="59"/>
        <v/>
      </c>
      <c r="CA366" s="35" t="str">
        <f t="shared" si="60"/>
        <v/>
      </c>
      <c r="CB366" s="35" t="str">
        <f t="shared" si="61"/>
        <v/>
      </c>
      <c r="CC366" s="34" t="str">
        <f t="shared" si="62"/>
        <v/>
      </c>
      <c r="CD366" s="35" t="str">
        <f t="shared" si="63"/>
        <v/>
      </c>
      <c r="CE366" s="34" t="e">
        <f>IF(AND(#REF!="",#REF!="",#REF!="",#REF!=""),"",SUM(#REF!,#REF!,#REF!,#REF!,#REF!))</f>
        <v>#REF!</v>
      </c>
      <c r="CF366" s="35" t="str">
        <f t="shared" si="64"/>
        <v/>
      </c>
      <c r="CG366" s="34" t="str">
        <f t="shared" si="65"/>
        <v/>
      </c>
      <c r="CH366" s="35" t="str">
        <f t="shared" si="66"/>
        <v/>
      </c>
      <c r="CI366" s="34" t="str">
        <f t="shared" si="67"/>
        <v/>
      </c>
      <c r="CJ366" s="35" t="str">
        <f t="shared" si="68"/>
        <v/>
      </c>
      <c r="CK366" s="34" t="e">
        <f>IF(AND(#REF!="",#REF!="",#REF!="",#REF!=""),"",SUM(#REF!,#REF!,#REF!,#REF!,#REF!))</f>
        <v>#REF!</v>
      </c>
      <c r="CL366" s="35" t="str">
        <f t="shared" si="69"/>
        <v/>
      </c>
      <c r="CM366" s="32" t="e">
        <f>IF(AND(#REF!="",#REF!="",#REF!="",#REF!=""),"",SUM(#REF!,#REF!,#REF!,#REF!))</f>
        <v>#REF!</v>
      </c>
      <c r="CN366" s="32" t="str">
        <f t="shared" si="70"/>
        <v/>
      </c>
    </row>
    <row r="367" spans="1:92">
      <c r="A367" s="276">
        <v>361</v>
      </c>
      <c r="B367" s="277"/>
      <c r="C367" s="278"/>
      <c r="D367" s="279"/>
      <c r="E367" s="280"/>
      <c r="F367" s="281"/>
      <c r="G367" s="281"/>
      <c r="H367" s="282"/>
      <c r="I367" s="283"/>
      <c r="J367" s="284"/>
      <c r="K367" s="285"/>
      <c r="L367" s="21"/>
      <c r="M367" s="22"/>
      <c r="N367" s="22"/>
      <c r="O367" s="7"/>
      <c r="P367" s="40"/>
      <c r="Q367" s="43"/>
      <c r="R367" s="7"/>
      <c r="S367" s="23"/>
      <c r="T367" s="24"/>
      <c r="U367" s="24"/>
      <c r="V367" s="7"/>
      <c r="W367" s="46"/>
      <c r="X367" s="43"/>
      <c r="Y367" s="7"/>
      <c r="Z367" s="21"/>
      <c r="AA367" s="22"/>
      <c r="AB367" s="22"/>
      <c r="AC367" s="7"/>
      <c r="AD367" s="40"/>
      <c r="AE367" s="43"/>
      <c r="AF367" s="7"/>
      <c r="AG367" s="21"/>
      <c r="AH367" s="22"/>
      <c r="AI367" s="22"/>
      <c r="AJ367" s="7"/>
      <c r="AK367" s="40"/>
      <c r="AL367" s="43"/>
      <c r="AM367" s="7"/>
      <c r="AN367" s="21"/>
      <c r="AO367" s="22"/>
      <c r="AP367" s="22"/>
      <c r="AQ367" s="22"/>
      <c r="AR367" s="22"/>
      <c r="AS367" s="21"/>
      <c r="AT367" s="22"/>
      <c r="AU367" s="22"/>
      <c r="AV367" s="22"/>
      <c r="AW367" s="22"/>
      <c r="AX367" s="21"/>
      <c r="AY367" s="22"/>
      <c r="AZ367" s="22"/>
      <c r="BA367" s="22"/>
      <c r="BB367" s="22"/>
      <c r="BC367" s="22"/>
      <c r="BD367" s="22"/>
      <c r="BE367" s="22"/>
      <c r="BF367" s="22"/>
      <c r="BG367" s="11" t="s">
        <v>221</v>
      </c>
      <c r="BH367" s="79" t="s">
        <v>221</v>
      </c>
      <c r="BI367" s="1"/>
      <c r="BJ367" s="1"/>
      <c r="BK367" s="1"/>
      <c r="BL367" s="1"/>
      <c r="BM367" s="1"/>
      <c r="BY367" s="26"/>
      <c r="BZ367" s="34" t="str">
        <f t="shared" si="59"/>
        <v/>
      </c>
      <c r="CA367" s="35" t="str">
        <f t="shared" si="60"/>
        <v/>
      </c>
      <c r="CB367" s="35" t="str">
        <f t="shared" si="61"/>
        <v/>
      </c>
      <c r="CC367" s="34" t="str">
        <f t="shared" si="62"/>
        <v/>
      </c>
      <c r="CD367" s="35" t="str">
        <f t="shared" si="63"/>
        <v/>
      </c>
      <c r="CE367" s="34" t="e">
        <f>IF(AND(#REF!="",#REF!="",#REF!="",#REF!=""),"",SUM(#REF!,#REF!,#REF!,#REF!,#REF!))</f>
        <v>#REF!</v>
      </c>
      <c r="CF367" s="35" t="str">
        <f t="shared" si="64"/>
        <v/>
      </c>
      <c r="CG367" s="34" t="str">
        <f t="shared" si="65"/>
        <v/>
      </c>
      <c r="CH367" s="35" t="str">
        <f t="shared" si="66"/>
        <v/>
      </c>
      <c r="CI367" s="34" t="str">
        <f t="shared" si="67"/>
        <v/>
      </c>
      <c r="CJ367" s="35" t="str">
        <f t="shared" si="68"/>
        <v/>
      </c>
      <c r="CK367" s="34" t="e">
        <f>IF(AND(#REF!="",#REF!="",#REF!="",#REF!=""),"",SUM(#REF!,#REF!,#REF!,#REF!,#REF!))</f>
        <v>#REF!</v>
      </c>
      <c r="CL367" s="35" t="str">
        <f t="shared" si="69"/>
        <v/>
      </c>
      <c r="CM367" s="32" t="e">
        <f>IF(AND(#REF!="",#REF!="",#REF!="",#REF!=""),"",SUM(#REF!,#REF!,#REF!,#REF!))</f>
        <v>#REF!</v>
      </c>
      <c r="CN367" s="32" t="str">
        <f t="shared" si="70"/>
        <v/>
      </c>
    </row>
    <row r="368" spans="1:92">
      <c r="A368" s="276">
        <v>362</v>
      </c>
      <c r="B368" s="277"/>
      <c r="C368" s="278"/>
      <c r="D368" s="279"/>
      <c r="E368" s="280"/>
      <c r="F368" s="281"/>
      <c r="G368" s="281"/>
      <c r="H368" s="282"/>
      <c r="I368" s="283"/>
      <c r="J368" s="284"/>
      <c r="K368" s="285"/>
      <c r="L368" s="21"/>
      <c r="M368" s="22"/>
      <c r="N368" s="22"/>
      <c r="O368" s="7"/>
      <c r="P368" s="40"/>
      <c r="Q368" s="43"/>
      <c r="R368" s="7"/>
      <c r="S368" s="23"/>
      <c r="T368" s="24"/>
      <c r="U368" s="24"/>
      <c r="V368" s="7"/>
      <c r="W368" s="46"/>
      <c r="X368" s="43"/>
      <c r="Y368" s="7"/>
      <c r="Z368" s="21"/>
      <c r="AA368" s="22"/>
      <c r="AB368" s="22"/>
      <c r="AC368" s="7"/>
      <c r="AD368" s="40"/>
      <c r="AE368" s="43"/>
      <c r="AF368" s="7"/>
      <c r="AG368" s="21"/>
      <c r="AH368" s="22"/>
      <c r="AI368" s="22"/>
      <c r="AJ368" s="7"/>
      <c r="AK368" s="40"/>
      <c r="AL368" s="43"/>
      <c r="AM368" s="7"/>
      <c r="AN368" s="21"/>
      <c r="AO368" s="22"/>
      <c r="AP368" s="22"/>
      <c r="AQ368" s="22"/>
      <c r="AR368" s="22"/>
      <c r="AS368" s="21"/>
      <c r="AT368" s="22"/>
      <c r="AU368" s="22"/>
      <c r="AV368" s="22"/>
      <c r="AW368" s="22"/>
      <c r="AX368" s="21"/>
      <c r="AY368" s="22"/>
      <c r="AZ368" s="22"/>
      <c r="BA368" s="22"/>
      <c r="BB368" s="22"/>
      <c r="BC368" s="22"/>
      <c r="BD368" s="22"/>
      <c r="BE368" s="22"/>
      <c r="BF368" s="22"/>
      <c r="BG368" s="11" t="s">
        <v>221</v>
      </c>
      <c r="BH368" s="79" t="s">
        <v>221</v>
      </c>
      <c r="BI368" s="1"/>
      <c r="BJ368" s="1"/>
      <c r="BK368" s="1"/>
      <c r="BL368" s="1"/>
      <c r="BM368" s="1"/>
      <c r="BY368" s="26"/>
      <c r="BZ368" s="34" t="str">
        <f t="shared" si="59"/>
        <v/>
      </c>
      <c r="CA368" s="35" t="str">
        <f t="shared" si="60"/>
        <v/>
      </c>
      <c r="CB368" s="35" t="str">
        <f t="shared" si="61"/>
        <v/>
      </c>
      <c r="CC368" s="34" t="str">
        <f t="shared" si="62"/>
        <v/>
      </c>
      <c r="CD368" s="35" t="str">
        <f t="shared" si="63"/>
        <v/>
      </c>
      <c r="CE368" s="34" t="e">
        <f>IF(AND(#REF!="",#REF!="",#REF!="",#REF!=""),"",SUM(#REF!,#REF!,#REF!,#REF!,#REF!))</f>
        <v>#REF!</v>
      </c>
      <c r="CF368" s="35" t="str">
        <f t="shared" si="64"/>
        <v/>
      </c>
      <c r="CG368" s="34" t="str">
        <f t="shared" si="65"/>
        <v/>
      </c>
      <c r="CH368" s="35" t="str">
        <f t="shared" si="66"/>
        <v/>
      </c>
      <c r="CI368" s="34" t="str">
        <f t="shared" si="67"/>
        <v/>
      </c>
      <c r="CJ368" s="35" t="str">
        <f t="shared" si="68"/>
        <v/>
      </c>
      <c r="CK368" s="34" t="e">
        <f>IF(AND(#REF!="",#REF!="",#REF!="",#REF!=""),"",SUM(#REF!,#REF!,#REF!,#REF!,#REF!))</f>
        <v>#REF!</v>
      </c>
      <c r="CL368" s="35" t="str">
        <f t="shared" si="69"/>
        <v/>
      </c>
      <c r="CM368" s="32" t="e">
        <f>IF(AND(#REF!="",#REF!="",#REF!="",#REF!=""),"",SUM(#REF!,#REF!,#REF!,#REF!))</f>
        <v>#REF!</v>
      </c>
      <c r="CN368" s="32" t="str">
        <f t="shared" si="70"/>
        <v/>
      </c>
    </row>
    <row r="369" spans="1:92">
      <c r="A369" s="276">
        <v>363</v>
      </c>
      <c r="B369" s="277"/>
      <c r="C369" s="278"/>
      <c r="D369" s="279"/>
      <c r="E369" s="280"/>
      <c r="F369" s="281"/>
      <c r="G369" s="281"/>
      <c r="H369" s="282"/>
      <c r="I369" s="283"/>
      <c r="J369" s="284"/>
      <c r="K369" s="285"/>
      <c r="L369" s="21"/>
      <c r="M369" s="22"/>
      <c r="N369" s="22"/>
      <c r="O369" s="7"/>
      <c r="P369" s="40"/>
      <c r="Q369" s="43"/>
      <c r="R369" s="7"/>
      <c r="S369" s="23"/>
      <c r="T369" s="24"/>
      <c r="U369" s="24"/>
      <c r="V369" s="7"/>
      <c r="W369" s="46"/>
      <c r="X369" s="43"/>
      <c r="Y369" s="7"/>
      <c r="Z369" s="21"/>
      <c r="AA369" s="22"/>
      <c r="AB369" s="22"/>
      <c r="AC369" s="7"/>
      <c r="AD369" s="40"/>
      <c r="AE369" s="43"/>
      <c r="AF369" s="7"/>
      <c r="AG369" s="21"/>
      <c r="AH369" s="22"/>
      <c r="AI369" s="22"/>
      <c r="AJ369" s="7"/>
      <c r="AK369" s="40"/>
      <c r="AL369" s="43"/>
      <c r="AM369" s="7"/>
      <c r="AN369" s="21"/>
      <c r="AO369" s="22"/>
      <c r="AP369" s="22"/>
      <c r="AQ369" s="22"/>
      <c r="AR369" s="22"/>
      <c r="AS369" s="21"/>
      <c r="AT369" s="22"/>
      <c r="AU369" s="22"/>
      <c r="AV369" s="22"/>
      <c r="AW369" s="22"/>
      <c r="AX369" s="21"/>
      <c r="AY369" s="22"/>
      <c r="AZ369" s="22"/>
      <c r="BA369" s="22"/>
      <c r="BB369" s="22"/>
      <c r="BC369" s="22"/>
      <c r="BD369" s="22"/>
      <c r="BE369" s="22"/>
      <c r="BF369" s="22"/>
      <c r="BG369" s="11" t="s">
        <v>221</v>
      </c>
      <c r="BH369" s="79" t="s">
        <v>221</v>
      </c>
      <c r="BI369" s="1"/>
      <c r="BJ369" s="1"/>
      <c r="BK369" s="1"/>
      <c r="BL369" s="1"/>
      <c r="BM369" s="1"/>
      <c r="BY369" s="26"/>
      <c r="BZ369" s="34" t="str">
        <f t="shared" si="59"/>
        <v/>
      </c>
      <c r="CA369" s="35" t="str">
        <f t="shared" si="60"/>
        <v/>
      </c>
      <c r="CB369" s="35" t="str">
        <f t="shared" si="61"/>
        <v/>
      </c>
      <c r="CC369" s="34" t="str">
        <f t="shared" si="62"/>
        <v/>
      </c>
      <c r="CD369" s="35" t="str">
        <f t="shared" si="63"/>
        <v/>
      </c>
      <c r="CE369" s="34" t="e">
        <f>IF(AND(#REF!="",#REF!="",#REF!="",#REF!=""),"",SUM(#REF!,#REF!,#REF!,#REF!,#REF!))</f>
        <v>#REF!</v>
      </c>
      <c r="CF369" s="35" t="str">
        <f t="shared" si="64"/>
        <v/>
      </c>
      <c r="CG369" s="34" t="str">
        <f t="shared" si="65"/>
        <v/>
      </c>
      <c r="CH369" s="35" t="str">
        <f t="shared" si="66"/>
        <v/>
      </c>
      <c r="CI369" s="34" t="str">
        <f t="shared" si="67"/>
        <v/>
      </c>
      <c r="CJ369" s="35" t="str">
        <f t="shared" si="68"/>
        <v/>
      </c>
      <c r="CK369" s="34" t="e">
        <f>IF(AND(#REF!="",#REF!="",#REF!="",#REF!=""),"",SUM(#REF!,#REF!,#REF!,#REF!,#REF!))</f>
        <v>#REF!</v>
      </c>
      <c r="CL369" s="35" t="str">
        <f t="shared" si="69"/>
        <v/>
      </c>
      <c r="CM369" s="32" t="e">
        <f>IF(AND(#REF!="",#REF!="",#REF!="",#REF!=""),"",SUM(#REF!,#REF!,#REF!,#REF!))</f>
        <v>#REF!</v>
      </c>
      <c r="CN369" s="32" t="str">
        <f t="shared" si="70"/>
        <v/>
      </c>
    </row>
    <row r="370" spans="1:92">
      <c r="A370" s="276">
        <v>364</v>
      </c>
      <c r="B370" s="277"/>
      <c r="C370" s="278"/>
      <c r="D370" s="279"/>
      <c r="E370" s="280"/>
      <c r="F370" s="281"/>
      <c r="G370" s="281"/>
      <c r="H370" s="282"/>
      <c r="I370" s="283"/>
      <c r="J370" s="284"/>
      <c r="K370" s="285"/>
      <c r="L370" s="21"/>
      <c r="M370" s="22"/>
      <c r="N370" s="22"/>
      <c r="O370" s="7"/>
      <c r="P370" s="40"/>
      <c r="Q370" s="43"/>
      <c r="R370" s="7"/>
      <c r="S370" s="23"/>
      <c r="T370" s="24"/>
      <c r="U370" s="24"/>
      <c r="V370" s="7"/>
      <c r="W370" s="46"/>
      <c r="X370" s="43"/>
      <c r="Y370" s="7"/>
      <c r="Z370" s="21"/>
      <c r="AA370" s="22"/>
      <c r="AB370" s="22"/>
      <c r="AC370" s="7"/>
      <c r="AD370" s="40"/>
      <c r="AE370" s="43"/>
      <c r="AF370" s="7"/>
      <c r="AG370" s="21"/>
      <c r="AH370" s="22"/>
      <c r="AI370" s="22"/>
      <c r="AJ370" s="7"/>
      <c r="AK370" s="40"/>
      <c r="AL370" s="43"/>
      <c r="AM370" s="7"/>
      <c r="AN370" s="21"/>
      <c r="AO370" s="22"/>
      <c r="AP370" s="22"/>
      <c r="AQ370" s="22"/>
      <c r="AR370" s="22"/>
      <c r="AS370" s="21"/>
      <c r="AT370" s="22"/>
      <c r="AU370" s="22"/>
      <c r="AV370" s="22"/>
      <c r="AW370" s="22"/>
      <c r="AX370" s="21"/>
      <c r="AY370" s="22"/>
      <c r="AZ370" s="22"/>
      <c r="BA370" s="22"/>
      <c r="BB370" s="22"/>
      <c r="BC370" s="22"/>
      <c r="BD370" s="22"/>
      <c r="BE370" s="22"/>
      <c r="BF370" s="22"/>
      <c r="BG370" s="11" t="s">
        <v>221</v>
      </c>
      <c r="BH370" s="79" t="s">
        <v>221</v>
      </c>
      <c r="BI370" s="1"/>
      <c r="BJ370" s="1"/>
      <c r="BK370" s="1"/>
      <c r="BL370" s="1"/>
      <c r="BM370" s="1"/>
      <c r="BY370" s="26"/>
      <c r="BZ370" s="34" t="str">
        <f t="shared" si="59"/>
        <v/>
      </c>
      <c r="CA370" s="35" t="str">
        <f t="shared" si="60"/>
        <v/>
      </c>
      <c r="CB370" s="35" t="str">
        <f t="shared" si="61"/>
        <v/>
      </c>
      <c r="CC370" s="34" t="str">
        <f t="shared" si="62"/>
        <v/>
      </c>
      <c r="CD370" s="35" t="str">
        <f t="shared" si="63"/>
        <v/>
      </c>
      <c r="CE370" s="34" t="e">
        <f>IF(AND(#REF!="",#REF!="",#REF!="",#REF!=""),"",SUM(#REF!,#REF!,#REF!,#REF!,#REF!))</f>
        <v>#REF!</v>
      </c>
      <c r="CF370" s="35" t="str">
        <f t="shared" si="64"/>
        <v/>
      </c>
      <c r="CG370" s="34" t="str">
        <f t="shared" si="65"/>
        <v/>
      </c>
      <c r="CH370" s="35" t="str">
        <f t="shared" si="66"/>
        <v/>
      </c>
      <c r="CI370" s="34" t="str">
        <f t="shared" si="67"/>
        <v/>
      </c>
      <c r="CJ370" s="35" t="str">
        <f t="shared" si="68"/>
        <v/>
      </c>
      <c r="CK370" s="34" t="e">
        <f>IF(AND(#REF!="",#REF!="",#REF!="",#REF!=""),"",SUM(#REF!,#REF!,#REF!,#REF!,#REF!))</f>
        <v>#REF!</v>
      </c>
      <c r="CL370" s="35" t="str">
        <f t="shared" si="69"/>
        <v/>
      </c>
      <c r="CM370" s="32" t="e">
        <f>IF(AND(#REF!="",#REF!="",#REF!="",#REF!=""),"",SUM(#REF!,#REF!,#REF!,#REF!))</f>
        <v>#REF!</v>
      </c>
      <c r="CN370" s="32" t="str">
        <f t="shared" si="70"/>
        <v/>
      </c>
    </row>
    <row r="371" spans="1:92">
      <c r="A371" s="276">
        <v>365</v>
      </c>
      <c r="B371" s="277"/>
      <c r="C371" s="278"/>
      <c r="D371" s="279"/>
      <c r="E371" s="280"/>
      <c r="F371" s="281"/>
      <c r="G371" s="281"/>
      <c r="H371" s="282"/>
      <c r="I371" s="283"/>
      <c r="J371" s="284"/>
      <c r="K371" s="285"/>
      <c r="L371" s="21"/>
      <c r="M371" s="22"/>
      <c r="N371" s="22"/>
      <c r="O371" s="7"/>
      <c r="P371" s="40"/>
      <c r="Q371" s="43"/>
      <c r="R371" s="7"/>
      <c r="S371" s="23"/>
      <c r="T371" s="24"/>
      <c r="U371" s="24"/>
      <c r="V371" s="7"/>
      <c r="W371" s="46"/>
      <c r="X371" s="43"/>
      <c r="Y371" s="7"/>
      <c r="Z371" s="21"/>
      <c r="AA371" s="22"/>
      <c r="AB371" s="22"/>
      <c r="AC371" s="7"/>
      <c r="AD371" s="40"/>
      <c r="AE371" s="43"/>
      <c r="AF371" s="7"/>
      <c r="AG371" s="21"/>
      <c r="AH371" s="22"/>
      <c r="AI371" s="22"/>
      <c r="AJ371" s="7"/>
      <c r="AK371" s="40"/>
      <c r="AL371" s="43"/>
      <c r="AM371" s="7"/>
      <c r="AN371" s="21"/>
      <c r="AO371" s="22"/>
      <c r="AP371" s="22"/>
      <c r="AQ371" s="22"/>
      <c r="AR371" s="22"/>
      <c r="AS371" s="21"/>
      <c r="AT371" s="22"/>
      <c r="AU371" s="22"/>
      <c r="AV371" s="22"/>
      <c r="AW371" s="22"/>
      <c r="AX371" s="21"/>
      <c r="AY371" s="22"/>
      <c r="AZ371" s="22"/>
      <c r="BA371" s="22"/>
      <c r="BB371" s="22"/>
      <c r="BC371" s="22"/>
      <c r="BD371" s="22"/>
      <c r="BE371" s="22"/>
      <c r="BF371" s="22"/>
      <c r="BG371" s="11" t="s">
        <v>221</v>
      </c>
      <c r="BH371" s="79" t="s">
        <v>221</v>
      </c>
      <c r="BI371" s="1"/>
      <c r="BJ371" s="1"/>
      <c r="BK371" s="1"/>
      <c r="BL371" s="1"/>
      <c r="BM371" s="1"/>
      <c r="BY371" s="26"/>
      <c r="BZ371" s="34" t="str">
        <f t="shared" si="59"/>
        <v/>
      </c>
      <c r="CA371" s="35" t="str">
        <f t="shared" si="60"/>
        <v/>
      </c>
      <c r="CB371" s="35" t="str">
        <f t="shared" si="61"/>
        <v/>
      </c>
      <c r="CC371" s="34" t="str">
        <f t="shared" si="62"/>
        <v/>
      </c>
      <c r="CD371" s="35" t="str">
        <f t="shared" si="63"/>
        <v/>
      </c>
      <c r="CE371" s="34" t="e">
        <f>IF(AND(#REF!="",#REF!="",#REF!="",#REF!=""),"",SUM(#REF!,#REF!,#REF!,#REF!,#REF!))</f>
        <v>#REF!</v>
      </c>
      <c r="CF371" s="35" t="str">
        <f t="shared" si="64"/>
        <v/>
      </c>
      <c r="CG371" s="34" t="str">
        <f t="shared" si="65"/>
        <v/>
      </c>
      <c r="CH371" s="35" t="str">
        <f t="shared" si="66"/>
        <v/>
      </c>
      <c r="CI371" s="34" t="str">
        <f t="shared" si="67"/>
        <v/>
      </c>
      <c r="CJ371" s="35" t="str">
        <f t="shared" si="68"/>
        <v/>
      </c>
      <c r="CK371" s="34" t="e">
        <f>IF(AND(#REF!="",#REF!="",#REF!="",#REF!=""),"",SUM(#REF!,#REF!,#REF!,#REF!,#REF!))</f>
        <v>#REF!</v>
      </c>
      <c r="CL371" s="35" t="str">
        <f t="shared" si="69"/>
        <v/>
      </c>
      <c r="CM371" s="32" t="e">
        <f>IF(AND(#REF!="",#REF!="",#REF!="",#REF!=""),"",SUM(#REF!,#REF!,#REF!,#REF!))</f>
        <v>#REF!</v>
      </c>
      <c r="CN371" s="32" t="str">
        <f t="shared" si="70"/>
        <v/>
      </c>
    </row>
    <row r="372" spans="1:92">
      <c r="A372" s="276">
        <v>366</v>
      </c>
      <c r="B372" s="277"/>
      <c r="C372" s="278"/>
      <c r="D372" s="279"/>
      <c r="E372" s="280"/>
      <c r="F372" s="281"/>
      <c r="G372" s="281"/>
      <c r="H372" s="282"/>
      <c r="I372" s="283"/>
      <c r="J372" s="284"/>
      <c r="K372" s="285"/>
      <c r="L372" s="21"/>
      <c r="M372" s="22"/>
      <c r="N372" s="22"/>
      <c r="O372" s="7"/>
      <c r="P372" s="40"/>
      <c r="Q372" s="43"/>
      <c r="R372" s="7"/>
      <c r="S372" s="23"/>
      <c r="T372" s="24"/>
      <c r="U372" s="24"/>
      <c r="V372" s="7"/>
      <c r="W372" s="46"/>
      <c r="X372" s="43"/>
      <c r="Y372" s="7"/>
      <c r="Z372" s="21"/>
      <c r="AA372" s="22"/>
      <c r="AB372" s="22"/>
      <c r="AC372" s="7"/>
      <c r="AD372" s="40"/>
      <c r="AE372" s="43"/>
      <c r="AF372" s="7"/>
      <c r="AG372" s="21"/>
      <c r="AH372" s="22"/>
      <c r="AI372" s="22"/>
      <c r="AJ372" s="7"/>
      <c r="AK372" s="40"/>
      <c r="AL372" s="43"/>
      <c r="AM372" s="7"/>
      <c r="AN372" s="21"/>
      <c r="AO372" s="22"/>
      <c r="AP372" s="22"/>
      <c r="AQ372" s="22"/>
      <c r="AR372" s="22"/>
      <c r="AS372" s="21"/>
      <c r="AT372" s="22"/>
      <c r="AU372" s="22"/>
      <c r="AV372" s="22"/>
      <c r="AW372" s="22"/>
      <c r="AX372" s="21"/>
      <c r="AY372" s="22"/>
      <c r="AZ372" s="22"/>
      <c r="BA372" s="22"/>
      <c r="BB372" s="22"/>
      <c r="BC372" s="22"/>
      <c r="BD372" s="22"/>
      <c r="BE372" s="22"/>
      <c r="BF372" s="22"/>
      <c r="BG372" s="11" t="s">
        <v>221</v>
      </c>
      <c r="BH372" s="79" t="s">
        <v>221</v>
      </c>
      <c r="BI372" s="1"/>
      <c r="BJ372" s="1"/>
      <c r="BK372" s="1"/>
      <c r="BL372" s="1"/>
      <c r="BM372" s="1"/>
      <c r="BY372" s="26"/>
      <c r="BZ372" s="34" t="str">
        <f t="shared" si="59"/>
        <v/>
      </c>
      <c r="CA372" s="35" t="str">
        <f t="shared" si="60"/>
        <v/>
      </c>
      <c r="CB372" s="35" t="str">
        <f t="shared" si="61"/>
        <v/>
      </c>
      <c r="CC372" s="34" t="str">
        <f t="shared" si="62"/>
        <v/>
      </c>
      <c r="CD372" s="35" t="str">
        <f t="shared" si="63"/>
        <v/>
      </c>
      <c r="CE372" s="34" t="e">
        <f>IF(AND(#REF!="",#REF!="",#REF!="",#REF!=""),"",SUM(#REF!,#REF!,#REF!,#REF!,#REF!))</f>
        <v>#REF!</v>
      </c>
      <c r="CF372" s="35" t="str">
        <f t="shared" si="64"/>
        <v/>
      </c>
      <c r="CG372" s="34" t="str">
        <f t="shared" si="65"/>
        <v/>
      </c>
      <c r="CH372" s="35" t="str">
        <f t="shared" si="66"/>
        <v/>
      </c>
      <c r="CI372" s="34" t="str">
        <f t="shared" si="67"/>
        <v/>
      </c>
      <c r="CJ372" s="35" t="str">
        <f t="shared" si="68"/>
        <v/>
      </c>
      <c r="CK372" s="34" t="e">
        <f>IF(AND(#REF!="",#REF!="",#REF!="",#REF!=""),"",SUM(#REF!,#REF!,#REF!,#REF!,#REF!))</f>
        <v>#REF!</v>
      </c>
      <c r="CL372" s="35" t="str">
        <f t="shared" si="69"/>
        <v/>
      </c>
      <c r="CM372" s="32" t="e">
        <f>IF(AND(#REF!="",#REF!="",#REF!="",#REF!=""),"",SUM(#REF!,#REF!,#REF!,#REF!))</f>
        <v>#REF!</v>
      </c>
      <c r="CN372" s="32" t="str">
        <f t="shared" si="70"/>
        <v/>
      </c>
    </row>
    <row r="373" spans="1:92">
      <c r="A373" s="276">
        <v>367</v>
      </c>
      <c r="B373" s="277"/>
      <c r="C373" s="278"/>
      <c r="D373" s="279"/>
      <c r="E373" s="280"/>
      <c r="F373" s="281"/>
      <c r="G373" s="281"/>
      <c r="H373" s="282"/>
      <c r="I373" s="283"/>
      <c r="J373" s="284"/>
      <c r="K373" s="285"/>
      <c r="L373" s="21"/>
      <c r="M373" s="22"/>
      <c r="N373" s="22"/>
      <c r="O373" s="7"/>
      <c r="P373" s="40"/>
      <c r="Q373" s="43"/>
      <c r="R373" s="7"/>
      <c r="S373" s="23"/>
      <c r="T373" s="24"/>
      <c r="U373" s="24"/>
      <c r="V373" s="7"/>
      <c r="W373" s="46"/>
      <c r="X373" s="43"/>
      <c r="Y373" s="7"/>
      <c r="Z373" s="21"/>
      <c r="AA373" s="22"/>
      <c r="AB373" s="22"/>
      <c r="AC373" s="7"/>
      <c r="AD373" s="40"/>
      <c r="AE373" s="43"/>
      <c r="AF373" s="7"/>
      <c r="AG373" s="21"/>
      <c r="AH373" s="22"/>
      <c r="AI373" s="22"/>
      <c r="AJ373" s="7"/>
      <c r="AK373" s="40"/>
      <c r="AL373" s="43"/>
      <c r="AM373" s="7"/>
      <c r="AN373" s="21"/>
      <c r="AO373" s="22"/>
      <c r="AP373" s="22"/>
      <c r="AQ373" s="22"/>
      <c r="AR373" s="22"/>
      <c r="AS373" s="21"/>
      <c r="AT373" s="22"/>
      <c r="AU373" s="22"/>
      <c r="AV373" s="22"/>
      <c r="AW373" s="22"/>
      <c r="AX373" s="21"/>
      <c r="AY373" s="22"/>
      <c r="AZ373" s="22"/>
      <c r="BA373" s="22"/>
      <c r="BB373" s="22"/>
      <c r="BC373" s="22"/>
      <c r="BD373" s="22"/>
      <c r="BE373" s="22"/>
      <c r="BF373" s="22"/>
      <c r="BG373" s="11" t="s">
        <v>221</v>
      </c>
      <c r="BH373" s="79" t="s">
        <v>221</v>
      </c>
      <c r="BI373" s="1"/>
      <c r="BJ373" s="1"/>
      <c r="BK373" s="1"/>
      <c r="BL373" s="1"/>
      <c r="BM373" s="1"/>
      <c r="BY373" s="26"/>
      <c r="BZ373" s="34" t="str">
        <f t="shared" si="59"/>
        <v/>
      </c>
      <c r="CA373" s="35" t="str">
        <f t="shared" si="60"/>
        <v/>
      </c>
      <c r="CB373" s="35" t="str">
        <f t="shared" si="61"/>
        <v/>
      </c>
      <c r="CC373" s="34" t="str">
        <f t="shared" si="62"/>
        <v/>
      </c>
      <c r="CD373" s="35" t="str">
        <f t="shared" si="63"/>
        <v/>
      </c>
      <c r="CE373" s="34" t="e">
        <f>IF(AND(#REF!="",#REF!="",#REF!="",#REF!=""),"",SUM(#REF!,#REF!,#REF!,#REF!,#REF!))</f>
        <v>#REF!</v>
      </c>
      <c r="CF373" s="35" t="str">
        <f t="shared" si="64"/>
        <v/>
      </c>
      <c r="CG373" s="34" t="str">
        <f t="shared" si="65"/>
        <v/>
      </c>
      <c r="CH373" s="35" t="str">
        <f t="shared" si="66"/>
        <v/>
      </c>
      <c r="CI373" s="34" t="str">
        <f t="shared" si="67"/>
        <v/>
      </c>
      <c r="CJ373" s="35" t="str">
        <f t="shared" si="68"/>
        <v/>
      </c>
      <c r="CK373" s="34" t="e">
        <f>IF(AND(#REF!="",#REF!="",#REF!="",#REF!=""),"",SUM(#REF!,#REF!,#REF!,#REF!,#REF!))</f>
        <v>#REF!</v>
      </c>
      <c r="CL373" s="35" t="str">
        <f t="shared" si="69"/>
        <v/>
      </c>
      <c r="CM373" s="32" t="e">
        <f>IF(AND(#REF!="",#REF!="",#REF!="",#REF!=""),"",SUM(#REF!,#REF!,#REF!,#REF!))</f>
        <v>#REF!</v>
      </c>
      <c r="CN373" s="32" t="str">
        <f t="shared" si="70"/>
        <v/>
      </c>
    </row>
    <row r="374" spans="1:92">
      <c r="A374" s="276">
        <v>368</v>
      </c>
      <c r="B374" s="277"/>
      <c r="C374" s="278"/>
      <c r="D374" s="279"/>
      <c r="E374" s="280"/>
      <c r="F374" s="281"/>
      <c r="G374" s="281"/>
      <c r="H374" s="282"/>
      <c r="I374" s="283"/>
      <c r="J374" s="284"/>
      <c r="K374" s="285"/>
      <c r="L374" s="21"/>
      <c r="M374" s="22"/>
      <c r="N374" s="22"/>
      <c r="O374" s="7"/>
      <c r="P374" s="40"/>
      <c r="Q374" s="43"/>
      <c r="R374" s="7"/>
      <c r="S374" s="23"/>
      <c r="T374" s="24"/>
      <c r="U374" s="24"/>
      <c r="V374" s="7"/>
      <c r="W374" s="46"/>
      <c r="X374" s="43"/>
      <c r="Y374" s="7"/>
      <c r="Z374" s="21"/>
      <c r="AA374" s="22"/>
      <c r="AB374" s="22"/>
      <c r="AC374" s="7"/>
      <c r="AD374" s="40"/>
      <c r="AE374" s="43"/>
      <c r="AF374" s="7"/>
      <c r="AG374" s="21"/>
      <c r="AH374" s="22"/>
      <c r="AI374" s="22"/>
      <c r="AJ374" s="7"/>
      <c r="AK374" s="40"/>
      <c r="AL374" s="43"/>
      <c r="AM374" s="7"/>
      <c r="AN374" s="21"/>
      <c r="AO374" s="22"/>
      <c r="AP374" s="22"/>
      <c r="AQ374" s="22"/>
      <c r="AR374" s="22"/>
      <c r="AS374" s="21"/>
      <c r="AT374" s="22"/>
      <c r="AU374" s="22"/>
      <c r="AV374" s="22"/>
      <c r="AW374" s="22"/>
      <c r="AX374" s="21"/>
      <c r="AY374" s="22"/>
      <c r="AZ374" s="22"/>
      <c r="BA374" s="22"/>
      <c r="BB374" s="22"/>
      <c r="BC374" s="22"/>
      <c r="BD374" s="22"/>
      <c r="BE374" s="22"/>
      <c r="BF374" s="22"/>
      <c r="BG374" s="11" t="s">
        <v>221</v>
      </c>
      <c r="BH374" s="79" t="s">
        <v>221</v>
      </c>
      <c r="BI374" s="1"/>
      <c r="BJ374" s="1"/>
      <c r="BK374" s="1"/>
      <c r="BL374" s="1"/>
      <c r="BM374" s="1"/>
      <c r="BY374" s="26"/>
      <c r="BZ374" s="34" t="str">
        <f t="shared" si="59"/>
        <v/>
      </c>
      <c r="CA374" s="35" t="str">
        <f t="shared" si="60"/>
        <v/>
      </c>
      <c r="CB374" s="35" t="str">
        <f t="shared" si="61"/>
        <v/>
      </c>
      <c r="CC374" s="34" t="str">
        <f t="shared" si="62"/>
        <v/>
      </c>
      <c r="CD374" s="35" t="str">
        <f t="shared" si="63"/>
        <v/>
      </c>
      <c r="CE374" s="34" t="e">
        <f>IF(AND(#REF!="",#REF!="",#REF!="",#REF!=""),"",SUM(#REF!,#REF!,#REF!,#REF!,#REF!))</f>
        <v>#REF!</v>
      </c>
      <c r="CF374" s="35" t="str">
        <f t="shared" si="64"/>
        <v/>
      </c>
      <c r="CG374" s="34" t="str">
        <f t="shared" si="65"/>
        <v/>
      </c>
      <c r="CH374" s="35" t="str">
        <f t="shared" si="66"/>
        <v/>
      </c>
      <c r="CI374" s="34" t="str">
        <f t="shared" si="67"/>
        <v/>
      </c>
      <c r="CJ374" s="35" t="str">
        <f t="shared" si="68"/>
        <v/>
      </c>
      <c r="CK374" s="34" t="e">
        <f>IF(AND(#REF!="",#REF!="",#REF!="",#REF!=""),"",SUM(#REF!,#REF!,#REF!,#REF!,#REF!))</f>
        <v>#REF!</v>
      </c>
      <c r="CL374" s="35" t="str">
        <f t="shared" si="69"/>
        <v/>
      </c>
      <c r="CM374" s="32" t="e">
        <f>IF(AND(#REF!="",#REF!="",#REF!="",#REF!=""),"",SUM(#REF!,#REF!,#REF!,#REF!))</f>
        <v>#REF!</v>
      </c>
      <c r="CN374" s="32" t="str">
        <f t="shared" si="70"/>
        <v/>
      </c>
    </row>
    <row r="375" spans="1:92">
      <c r="A375" s="276">
        <v>369</v>
      </c>
      <c r="B375" s="277"/>
      <c r="C375" s="278"/>
      <c r="D375" s="279"/>
      <c r="E375" s="280"/>
      <c r="F375" s="281"/>
      <c r="G375" s="281"/>
      <c r="H375" s="282"/>
      <c r="I375" s="283"/>
      <c r="J375" s="284"/>
      <c r="K375" s="285"/>
      <c r="L375" s="21"/>
      <c r="M375" s="22"/>
      <c r="N375" s="22"/>
      <c r="O375" s="7"/>
      <c r="P375" s="40"/>
      <c r="Q375" s="43"/>
      <c r="R375" s="7"/>
      <c r="S375" s="23"/>
      <c r="T375" s="24"/>
      <c r="U375" s="24"/>
      <c r="V375" s="7"/>
      <c r="W375" s="46"/>
      <c r="X375" s="43"/>
      <c r="Y375" s="7"/>
      <c r="Z375" s="21"/>
      <c r="AA375" s="22"/>
      <c r="AB375" s="22"/>
      <c r="AC375" s="7"/>
      <c r="AD375" s="40"/>
      <c r="AE375" s="43"/>
      <c r="AF375" s="7"/>
      <c r="AG375" s="21"/>
      <c r="AH375" s="22"/>
      <c r="AI375" s="22"/>
      <c r="AJ375" s="7"/>
      <c r="AK375" s="40"/>
      <c r="AL375" s="43"/>
      <c r="AM375" s="7"/>
      <c r="AN375" s="21"/>
      <c r="AO375" s="22"/>
      <c r="AP375" s="22"/>
      <c r="AQ375" s="22"/>
      <c r="AR375" s="22"/>
      <c r="AS375" s="21"/>
      <c r="AT375" s="22"/>
      <c r="AU375" s="22"/>
      <c r="AV375" s="22"/>
      <c r="AW375" s="22"/>
      <c r="AX375" s="21"/>
      <c r="AY375" s="22"/>
      <c r="AZ375" s="22"/>
      <c r="BA375" s="22"/>
      <c r="BB375" s="22"/>
      <c r="BC375" s="22"/>
      <c r="BD375" s="22"/>
      <c r="BE375" s="22"/>
      <c r="BF375" s="22"/>
      <c r="BG375" s="11" t="s">
        <v>221</v>
      </c>
      <c r="BH375" s="79" t="s">
        <v>221</v>
      </c>
      <c r="BI375" s="1"/>
      <c r="BJ375" s="1"/>
      <c r="BK375" s="1"/>
      <c r="BL375" s="1"/>
      <c r="BM375" s="1"/>
      <c r="BY375" s="26"/>
      <c r="BZ375" s="34" t="str">
        <f t="shared" si="59"/>
        <v/>
      </c>
      <c r="CA375" s="35" t="str">
        <f t="shared" si="60"/>
        <v/>
      </c>
      <c r="CB375" s="35" t="str">
        <f t="shared" si="61"/>
        <v/>
      </c>
      <c r="CC375" s="34" t="str">
        <f t="shared" si="62"/>
        <v/>
      </c>
      <c r="CD375" s="35" t="str">
        <f t="shared" si="63"/>
        <v/>
      </c>
      <c r="CE375" s="34" t="e">
        <f>IF(AND(#REF!="",#REF!="",#REF!="",#REF!=""),"",SUM(#REF!,#REF!,#REF!,#REF!,#REF!))</f>
        <v>#REF!</v>
      </c>
      <c r="CF375" s="35" t="str">
        <f t="shared" si="64"/>
        <v/>
      </c>
      <c r="CG375" s="34" t="str">
        <f t="shared" si="65"/>
        <v/>
      </c>
      <c r="CH375" s="35" t="str">
        <f t="shared" si="66"/>
        <v/>
      </c>
      <c r="CI375" s="34" t="str">
        <f t="shared" si="67"/>
        <v/>
      </c>
      <c r="CJ375" s="35" t="str">
        <f t="shared" si="68"/>
        <v/>
      </c>
      <c r="CK375" s="34" t="e">
        <f>IF(AND(#REF!="",#REF!="",#REF!="",#REF!=""),"",SUM(#REF!,#REF!,#REF!,#REF!,#REF!))</f>
        <v>#REF!</v>
      </c>
      <c r="CL375" s="35" t="str">
        <f t="shared" si="69"/>
        <v/>
      </c>
      <c r="CM375" s="32" t="e">
        <f>IF(AND(#REF!="",#REF!="",#REF!="",#REF!=""),"",SUM(#REF!,#REF!,#REF!,#REF!))</f>
        <v>#REF!</v>
      </c>
      <c r="CN375" s="32" t="str">
        <f t="shared" si="70"/>
        <v/>
      </c>
    </row>
    <row r="376" spans="1:92">
      <c r="A376" s="276">
        <v>370</v>
      </c>
      <c r="B376" s="277"/>
      <c r="C376" s="278"/>
      <c r="D376" s="279"/>
      <c r="E376" s="280"/>
      <c r="F376" s="281"/>
      <c r="G376" s="281"/>
      <c r="H376" s="282"/>
      <c r="I376" s="283"/>
      <c r="J376" s="284"/>
      <c r="K376" s="285"/>
      <c r="L376" s="21"/>
      <c r="M376" s="22"/>
      <c r="N376" s="22"/>
      <c r="O376" s="7"/>
      <c r="P376" s="40"/>
      <c r="Q376" s="43"/>
      <c r="R376" s="7"/>
      <c r="S376" s="23"/>
      <c r="T376" s="24"/>
      <c r="U376" s="24"/>
      <c r="V376" s="7"/>
      <c r="W376" s="46"/>
      <c r="X376" s="43"/>
      <c r="Y376" s="7"/>
      <c r="Z376" s="21"/>
      <c r="AA376" s="22"/>
      <c r="AB376" s="22"/>
      <c r="AC376" s="7"/>
      <c r="AD376" s="40"/>
      <c r="AE376" s="43"/>
      <c r="AF376" s="7"/>
      <c r="AG376" s="21"/>
      <c r="AH376" s="22"/>
      <c r="AI376" s="22"/>
      <c r="AJ376" s="7"/>
      <c r="AK376" s="40"/>
      <c r="AL376" s="43"/>
      <c r="AM376" s="7"/>
      <c r="AN376" s="21"/>
      <c r="AO376" s="22"/>
      <c r="AP376" s="22"/>
      <c r="AQ376" s="22"/>
      <c r="AR376" s="22"/>
      <c r="AS376" s="21"/>
      <c r="AT376" s="22"/>
      <c r="AU376" s="22"/>
      <c r="AV376" s="22"/>
      <c r="AW376" s="22"/>
      <c r="AX376" s="21"/>
      <c r="AY376" s="22"/>
      <c r="AZ376" s="22"/>
      <c r="BA376" s="22"/>
      <c r="BB376" s="22"/>
      <c r="BC376" s="22"/>
      <c r="BD376" s="22"/>
      <c r="BE376" s="22"/>
      <c r="BF376" s="22"/>
      <c r="BG376" s="11" t="s">
        <v>221</v>
      </c>
      <c r="BH376" s="79" t="s">
        <v>221</v>
      </c>
      <c r="BI376" s="1"/>
      <c r="BJ376" s="1"/>
      <c r="BK376" s="1"/>
      <c r="BL376" s="1"/>
      <c r="BM376" s="1"/>
      <c r="BY376" s="26"/>
      <c r="BZ376" s="34" t="str">
        <f t="shared" si="59"/>
        <v/>
      </c>
      <c r="CA376" s="35" t="str">
        <f t="shared" si="60"/>
        <v/>
      </c>
      <c r="CB376" s="35" t="str">
        <f t="shared" si="61"/>
        <v/>
      </c>
      <c r="CC376" s="34" t="str">
        <f t="shared" si="62"/>
        <v/>
      </c>
      <c r="CD376" s="35" t="str">
        <f t="shared" si="63"/>
        <v/>
      </c>
      <c r="CE376" s="34" t="e">
        <f>IF(AND(#REF!="",#REF!="",#REF!="",#REF!=""),"",SUM(#REF!,#REF!,#REF!,#REF!,#REF!))</f>
        <v>#REF!</v>
      </c>
      <c r="CF376" s="35" t="str">
        <f t="shared" si="64"/>
        <v/>
      </c>
      <c r="CG376" s="34" t="str">
        <f t="shared" si="65"/>
        <v/>
      </c>
      <c r="CH376" s="35" t="str">
        <f t="shared" si="66"/>
        <v/>
      </c>
      <c r="CI376" s="34" t="str">
        <f t="shared" si="67"/>
        <v/>
      </c>
      <c r="CJ376" s="35" t="str">
        <f t="shared" si="68"/>
        <v/>
      </c>
      <c r="CK376" s="34" t="e">
        <f>IF(AND(#REF!="",#REF!="",#REF!="",#REF!=""),"",SUM(#REF!,#REF!,#REF!,#REF!,#REF!))</f>
        <v>#REF!</v>
      </c>
      <c r="CL376" s="35" t="str">
        <f t="shared" si="69"/>
        <v/>
      </c>
      <c r="CM376" s="32" t="e">
        <f>IF(AND(#REF!="",#REF!="",#REF!="",#REF!=""),"",SUM(#REF!,#REF!,#REF!,#REF!))</f>
        <v>#REF!</v>
      </c>
      <c r="CN376" s="32" t="str">
        <f t="shared" si="70"/>
        <v/>
      </c>
    </row>
    <row r="377" spans="1:92">
      <c r="A377" s="276">
        <v>371</v>
      </c>
      <c r="B377" s="277"/>
      <c r="C377" s="278"/>
      <c r="D377" s="279"/>
      <c r="E377" s="280"/>
      <c r="F377" s="281"/>
      <c r="G377" s="281"/>
      <c r="H377" s="282"/>
      <c r="I377" s="283"/>
      <c r="J377" s="284"/>
      <c r="K377" s="285"/>
      <c r="L377" s="21"/>
      <c r="M377" s="22"/>
      <c r="N377" s="22"/>
      <c r="O377" s="7"/>
      <c r="P377" s="40"/>
      <c r="Q377" s="43"/>
      <c r="R377" s="7"/>
      <c r="S377" s="23"/>
      <c r="T377" s="24"/>
      <c r="U377" s="24"/>
      <c r="V377" s="7"/>
      <c r="W377" s="46"/>
      <c r="X377" s="43"/>
      <c r="Y377" s="7"/>
      <c r="Z377" s="21"/>
      <c r="AA377" s="22"/>
      <c r="AB377" s="22"/>
      <c r="AC377" s="7"/>
      <c r="AD377" s="40"/>
      <c r="AE377" s="43"/>
      <c r="AF377" s="7"/>
      <c r="AG377" s="21"/>
      <c r="AH377" s="22"/>
      <c r="AI377" s="22"/>
      <c r="AJ377" s="7"/>
      <c r="AK377" s="40"/>
      <c r="AL377" s="43"/>
      <c r="AM377" s="7"/>
      <c r="AN377" s="21"/>
      <c r="AO377" s="22"/>
      <c r="AP377" s="22"/>
      <c r="AQ377" s="22"/>
      <c r="AR377" s="22"/>
      <c r="AS377" s="21"/>
      <c r="AT377" s="22"/>
      <c r="AU377" s="22"/>
      <c r="AV377" s="22"/>
      <c r="AW377" s="22"/>
      <c r="AX377" s="21"/>
      <c r="AY377" s="22"/>
      <c r="AZ377" s="22"/>
      <c r="BA377" s="22"/>
      <c r="BB377" s="22"/>
      <c r="BC377" s="22"/>
      <c r="BD377" s="22"/>
      <c r="BE377" s="22"/>
      <c r="BF377" s="22"/>
      <c r="BG377" s="11" t="s">
        <v>221</v>
      </c>
      <c r="BH377" s="79" t="s">
        <v>221</v>
      </c>
      <c r="BI377" s="1"/>
      <c r="BJ377" s="1"/>
      <c r="BK377" s="1"/>
      <c r="BL377" s="1"/>
      <c r="BM377" s="1"/>
      <c r="BY377" s="26"/>
      <c r="BZ377" s="34" t="str">
        <f t="shared" si="59"/>
        <v/>
      </c>
      <c r="CA377" s="35" t="str">
        <f t="shared" si="60"/>
        <v/>
      </c>
      <c r="CB377" s="35" t="str">
        <f t="shared" si="61"/>
        <v/>
      </c>
      <c r="CC377" s="34" t="str">
        <f t="shared" si="62"/>
        <v/>
      </c>
      <c r="CD377" s="35" t="str">
        <f t="shared" si="63"/>
        <v/>
      </c>
      <c r="CE377" s="34" t="e">
        <f>IF(AND(#REF!="",#REF!="",#REF!="",#REF!=""),"",SUM(#REF!,#REF!,#REF!,#REF!,#REF!))</f>
        <v>#REF!</v>
      </c>
      <c r="CF377" s="35" t="str">
        <f t="shared" si="64"/>
        <v/>
      </c>
      <c r="CG377" s="34" t="str">
        <f t="shared" si="65"/>
        <v/>
      </c>
      <c r="CH377" s="35" t="str">
        <f t="shared" si="66"/>
        <v/>
      </c>
      <c r="CI377" s="34" t="str">
        <f t="shared" si="67"/>
        <v/>
      </c>
      <c r="CJ377" s="35" t="str">
        <f t="shared" si="68"/>
        <v/>
      </c>
      <c r="CK377" s="34" t="e">
        <f>IF(AND(#REF!="",#REF!="",#REF!="",#REF!=""),"",SUM(#REF!,#REF!,#REF!,#REF!,#REF!))</f>
        <v>#REF!</v>
      </c>
      <c r="CL377" s="35" t="str">
        <f t="shared" si="69"/>
        <v/>
      </c>
      <c r="CM377" s="32" t="e">
        <f>IF(AND(#REF!="",#REF!="",#REF!="",#REF!=""),"",SUM(#REF!,#REF!,#REF!,#REF!))</f>
        <v>#REF!</v>
      </c>
      <c r="CN377" s="32" t="str">
        <f t="shared" si="70"/>
        <v/>
      </c>
    </row>
    <row r="378" spans="1:92">
      <c r="A378" s="276">
        <v>372</v>
      </c>
      <c r="B378" s="277"/>
      <c r="C378" s="278"/>
      <c r="D378" s="279"/>
      <c r="E378" s="280"/>
      <c r="F378" s="281"/>
      <c r="G378" s="281"/>
      <c r="H378" s="282"/>
      <c r="I378" s="283"/>
      <c r="J378" s="284"/>
      <c r="K378" s="285"/>
      <c r="L378" s="21"/>
      <c r="M378" s="22"/>
      <c r="N378" s="22"/>
      <c r="O378" s="7"/>
      <c r="P378" s="40"/>
      <c r="Q378" s="43"/>
      <c r="R378" s="7"/>
      <c r="S378" s="23"/>
      <c r="T378" s="24"/>
      <c r="U378" s="24"/>
      <c r="V378" s="7"/>
      <c r="W378" s="46"/>
      <c r="X378" s="43"/>
      <c r="Y378" s="7"/>
      <c r="Z378" s="21"/>
      <c r="AA378" s="22"/>
      <c r="AB378" s="22"/>
      <c r="AC378" s="7"/>
      <c r="AD378" s="40"/>
      <c r="AE378" s="43"/>
      <c r="AF378" s="7"/>
      <c r="AG378" s="21"/>
      <c r="AH378" s="22"/>
      <c r="AI378" s="22"/>
      <c r="AJ378" s="7"/>
      <c r="AK378" s="40"/>
      <c r="AL378" s="43"/>
      <c r="AM378" s="7"/>
      <c r="AN378" s="21"/>
      <c r="AO378" s="22"/>
      <c r="AP378" s="22"/>
      <c r="AQ378" s="22"/>
      <c r="AR378" s="22"/>
      <c r="AS378" s="21"/>
      <c r="AT378" s="22"/>
      <c r="AU378" s="22"/>
      <c r="AV378" s="22"/>
      <c r="AW378" s="22"/>
      <c r="AX378" s="21"/>
      <c r="AY378" s="22"/>
      <c r="AZ378" s="22"/>
      <c r="BA378" s="22"/>
      <c r="BB378" s="22"/>
      <c r="BC378" s="22"/>
      <c r="BD378" s="22"/>
      <c r="BE378" s="22"/>
      <c r="BF378" s="22"/>
      <c r="BG378" s="11" t="s">
        <v>221</v>
      </c>
      <c r="BH378" s="79" t="s">
        <v>221</v>
      </c>
      <c r="BI378" s="1"/>
      <c r="BJ378" s="1"/>
      <c r="BK378" s="1"/>
      <c r="BL378" s="1"/>
      <c r="BM378" s="1"/>
      <c r="BY378" s="26"/>
      <c r="BZ378" s="34" t="str">
        <f t="shared" si="59"/>
        <v/>
      </c>
      <c r="CA378" s="35" t="str">
        <f t="shared" si="60"/>
        <v/>
      </c>
      <c r="CB378" s="35" t="str">
        <f t="shared" si="61"/>
        <v/>
      </c>
      <c r="CC378" s="34" t="str">
        <f t="shared" si="62"/>
        <v/>
      </c>
      <c r="CD378" s="35" t="str">
        <f t="shared" si="63"/>
        <v/>
      </c>
      <c r="CE378" s="34" t="e">
        <f>IF(AND(#REF!="",#REF!="",#REF!="",#REF!=""),"",SUM(#REF!,#REF!,#REF!,#REF!,#REF!))</f>
        <v>#REF!</v>
      </c>
      <c r="CF378" s="35" t="str">
        <f t="shared" si="64"/>
        <v/>
      </c>
      <c r="CG378" s="34" t="str">
        <f t="shared" si="65"/>
        <v/>
      </c>
      <c r="CH378" s="35" t="str">
        <f t="shared" si="66"/>
        <v/>
      </c>
      <c r="CI378" s="34" t="str">
        <f t="shared" si="67"/>
        <v/>
      </c>
      <c r="CJ378" s="35" t="str">
        <f t="shared" si="68"/>
        <v/>
      </c>
      <c r="CK378" s="34" t="e">
        <f>IF(AND(#REF!="",#REF!="",#REF!="",#REF!=""),"",SUM(#REF!,#REF!,#REF!,#REF!,#REF!))</f>
        <v>#REF!</v>
      </c>
      <c r="CL378" s="35" t="str">
        <f t="shared" si="69"/>
        <v/>
      </c>
      <c r="CM378" s="32" t="e">
        <f>IF(AND(#REF!="",#REF!="",#REF!="",#REF!=""),"",SUM(#REF!,#REF!,#REF!,#REF!))</f>
        <v>#REF!</v>
      </c>
      <c r="CN378" s="32" t="str">
        <f t="shared" si="70"/>
        <v/>
      </c>
    </row>
    <row r="379" spans="1:92">
      <c r="A379" s="276">
        <v>373</v>
      </c>
      <c r="B379" s="277"/>
      <c r="C379" s="278"/>
      <c r="D379" s="279"/>
      <c r="E379" s="280"/>
      <c r="F379" s="281"/>
      <c r="G379" s="281"/>
      <c r="H379" s="282"/>
      <c r="I379" s="283"/>
      <c r="J379" s="284"/>
      <c r="K379" s="285"/>
      <c r="L379" s="21"/>
      <c r="M379" s="22"/>
      <c r="N379" s="22"/>
      <c r="O379" s="7"/>
      <c r="P379" s="40"/>
      <c r="Q379" s="43"/>
      <c r="R379" s="7"/>
      <c r="S379" s="23"/>
      <c r="T379" s="24"/>
      <c r="U379" s="24"/>
      <c r="V379" s="7"/>
      <c r="W379" s="46"/>
      <c r="X379" s="43"/>
      <c r="Y379" s="7"/>
      <c r="Z379" s="21"/>
      <c r="AA379" s="22"/>
      <c r="AB379" s="22"/>
      <c r="AC379" s="7"/>
      <c r="AD379" s="40"/>
      <c r="AE379" s="43"/>
      <c r="AF379" s="7"/>
      <c r="AG379" s="21"/>
      <c r="AH379" s="22"/>
      <c r="AI379" s="22"/>
      <c r="AJ379" s="7"/>
      <c r="AK379" s="40"/>
      <c r="AL379" s="43"/>
      <c r="AM379" s="7"/>
      <c r="AN379" s="21"/>
      <c r="AO379" s="22"/>
      <c r="AP379" s="22"/>
      <c r="AQ379" s="22"/>
      <c r="AR379" s="22"/>
      <c r="AS379" s="21"/>
      <c r="AT379" s="22"/>
      <c r="AU379" s="22"/>
      <c r="AV379" s="22"/>
      <c r="AW379" s="22"/>
      <c r="AX379" s="21"/>
      <c r="AY379" s="22"/>
      <c r="AZ379" s="22"/>
      <c r="BA379" s="22"/>
      <c r="BB379" s="22"/>
      <c r="BC379" s="22"/>
      <c r="BD379" s="22"/>
      <c r="BE379" s="22"/>
      <c r="BF379" s="22"/>
      <c r="BG379" s="11" t="s">
        <v>221</v>
      </c>
      <c r="BH379" s="79" t="s">
        <v>221</v>
      </c>
      <c r="BI379" s="1"/>
      <c r="BJ379" s="1"/>
      <c r="BK379" s="1"/>
      <c r="BL379" s="1"/>
      <c r="BM379" s="1"/>
      <c r="BY379" s="26"/>
      <c r="BZ379" s="34" t="str">
        <f t="shared" si="59"/>
        <v/>
      </c>
      <c r="CA379" s="35" t="str">
        <f t="shared" si="60"/>
        <v/>
      </c>
      <c r="CB379" s="35" t="str">
        <f t="shared" si="61"/>
        <v/>
      </c>
      <c r="CC379" s="34" t="str">
        <f t="shared" si="62"/>
        <v/>
      </c>
      <c r="CD379" s="35" t="str">
        <f t="shared" si="63"/>
        <v/>
      </c>
      <c r="CE379" s="34" t="e">
        <f>IF(AND(#REF!="",#REF!="",#REF!="",#REF!=""),"",SUM(#REF!,#REF!,#REF!,#REF!,#REF!))</f>
        <v>#REF!</v>
      </c>
      <c r="CF379" s="35" t="str">
        <f t="shared" si="64"/>
        <v/>
      </c>
      <c r="CG379" s="34" t="str">
        <f t="shared" si="65"/>
        <v/>
      </c>
      <c r="CH379" s="35" t="str">
        <f t="shared" si="66"/>
        <v/>
      </c>
      <c r="CI379" s="34" t="str">
        <f t="shared" si="67"/>
        <v/>
      </c>
      <c r="CJ379" s="35" t="str">
        <f t="shared" si="68"/>
        <v/>
      </c>
      <c r="CK379" s="34" t="e">
        <f>IF(AND(#REF!="",#REF!="",#REF!="",#REF!=""),"",SUM(#REF!,#REF!,#REF!,#REF!,#REF!))</f>
        <v>#REF!</v>
      </c>
      <c r="CL379" s="35" t="str">
        <f t="shared" si="69"/>
        <v/>
      </c>
      <c r="CM379" s="32" t="e">
        <f>IF(AND(#REF!="",#REF!="",#REF!="",#REF!=""),"",SUM(#REF!,#REF!,#REF!,#REF!))</f>
        <v>#REF!</v>
      </c>
      <c r="CN379" s="32" t="str">
        <f t="shared" si="70"/>
        <v/>
      </c>
    </row>
    <row r="380" spans="1:92">
      <c r="A380" s="276">
        <v>374</v>
      </c>
      <c r="B380" s="277"/>
      <c r="C380" s="278"/>
      <c r="D380" s="279"/>
      <c r="E380" s="280"/>
      <c r="F380" s="281"/>
      <c r="G380" s="281"/>
      <c r="H380" s="282"/>
      <c r="I380" s="283"/>
      <c r="J380" s="284"/>
      <c r="K380" s="285"/>
      <c r="L380" s="21"/>
      <c r="M380" s="22"/>
      <c r="N380" s="22"/>
      <c r="O380" s="7"/>
      <c r="P380" s="40"/>
      <c r="Q380" s="43"/>
      <c r="R380" s="7"/>
      <c r="S380" s="23"/>
      <c r="T380" s="24"/>
      <c r="U380" s="24"/>
      <c r="V380" s="7"/>
      <c r="W380" s="46"/>
      <c r="X380" s="43"/>
      <c r="Y380" s="7"/>
      <c r="Z380" s="21"/>
      <c r="AA380" s="22"/>
      <c r="AB380" s="22"/>
      <c r="AC380" s="7"/>
      <c r="AD380" s="40"/>
      <c r="AE380" s="43"/>
      <c r="AF380" s="7"/>
      <c r="AG380" s="21"/>
      <c r="AH380" s="22"/>
      <c r="AI380" s="22"/>
      <c r="AJ380" s="7"/>
      <c r="AK380" s="40"/>
      <c r="AL380" s="43"/>
      <c r="AM380" s="7"/>
      <c r="AN380" s="21"/>
      <c r="AO380" s="22"/>
      <c r="AP380" s="22"/>
      <c r="AQ380" s="22"/>
      <c r="AR380" s="22"/>
      <c r="AS380" s="21"/>
      <c r="AT380" s="22"/>
      <c r="AU380" s="22"/>
      <c r="AV380" s="22"/>
      <c r="AW380" s="22"/>
      <c r="AX380" s="21"/>
      <c r="AY380" s="22"/>
      <c r="AZ380" s="22"/>
      <c r="BA380" s="22"/>
      <c r="BB380" s="22"/>
      <c r="BC380" s="22"/>
      <c r="BD380" s="22"/>
      <c r="BE380" s="22"/>
      <c r="BF380" s="22"/>
      <c r="BG380" s="11" t="s">
        <v>221</v>
      </c>
      <c r="BH380" s="79" t="s">
        <v>221</v>
      </c>
      <c r="BI380" s="1"/>
      <c r="BJ380" s="1"/>
      <c r="BK380" s="1"/>
      <c r="BL380" s="1"/>
      <c r="BM380" s="1"/>
      <c r="BY380" s="26"/>
      <c r="BZ380" s="34" t="str">
        <f t="shared" si="59"/>
        <v/>
      </c>
      <c r="CA380" s="35" t="str">
        <f t="shared" si="60"/>
        <v/>
      </c>
      <c r="CB380" s="35" t="str">
        <f t="shared" si="61"/>
        <v/>
      </c>
      <c r="CC380" s="34" t="str">
        <f t="shared" si="62"/>
        <v/>
      </c>
      <c r="CD380" s="35" t="str">
        <f t="shared" si="63"/>
        <v/>
      </c>
      <c r="CE380" s="34" t="e">
        <f>IF(AND(#REF!="",#REF!="",#REF!="",#REF!=""),"",SUM(#REF!,#REF!,#REF!,#REF!,#REF!))</f>
        <v>#REF!</v>
      </c>
      <c r="CF380" s="35" t="str">
        <f t="shared" si="64"/>
        <v/>
      </c>
      <c r="CG380" s="34" t="str">
        <f t="shared" si="65"/>
        <v/>
      </c>
      <c r="CH380" s="35" t="str">
        <f t="shared" si="66"/>
        <v/>
      </c>
      <c r="CI380" s="34" t="str">
        <f t="shared" si="67"/>
        <v/>
      </c>
      <c r="CJ380" s="35" t="str">
        <f t="shared" si="68"/>
        <v/>
      </c>
      <c r="CK380" s="34" t="e">
        <f>IF(AND(#REF!="",#REF!="",#REF!="",#REF!=""),"",SUM(#REF!,#REF!,#REF!,#REF!,#REF!))</f>
        <v>#REF!</v>
      </c>
      <c r="CL380" s="35" t="str">
        <f t="shared" si="69"/>
        <v/>
      </c>
      <c r="CM380" s="32" t="e">
        <f>IF(AND(#REF!="",#REF!="",#REF!="",#REF!=""),"",SUM(#REF!,#REF!,#REF!,#REF!))</f>
        <v>#REF!</v>
      </c>
      <c r="CN380" s="32" t="str">
        <f t="shared" si="70"/>
        <v/>
      </c>
    </row>
    <row r="381" spans="1:92">
      <c r="A381" s="276">
        <v>375</v>
      </c>
      <c r="B381" s="277"/>
      <c r="C381" s="278"/>
      <c r="D381" s="279"/>
      <c r="E381" s="280"/>
      <c r="F381" s="281"/>
      <c r="G381" s="281"/>
      <c r="H381" s="282"/>
      <c r="I381" s="283"/>
      <c r="J381" s="284"/>
      <c r="K381" s="285"/>
      <c r="L381" s="21"/>
      <c r="M381" s="22"/>
      <c r="N381" s="22"/>
      <c r="O381" s="7"/>
      <c r="P381" s="40"/>
      <c r="Q381" s="43"/>
      <c r="R381" s="7"/>
      <c r="S381" s="23"/>
      <c r="T381" s="24"/>
      <c r="U381" s="24"/>
      <c r="V381" s="7"/>
      <c r="W381" s="46"/>
      <c r="X381" s="43"/>
      <c r="Y381" s="7"/>
      <c r="Z381" s="21"/>
      <c r="AA381" s="22"/>
      <c r="AB381" s="22"/>
      <c r="AC381" s="7"/>
      <c r="AD381" s="40"/>
      <c r="AE381" s="43"/>
      <c r="AF381" s="7"/>
      <c r="AG381" s="21"/>
      <c r="AH381" s="22"/>
      <c r="AI381" s="22"/>
      <c r="AJ381" s="7"/>
      <c r="AK381" s="40"/>
      <c r="AL381" s="43"/>
      <c r="AM381" s="7"/>
      <c r="AN381" s="21"/>
      <c r="AO381" s="22"/>
      <c r="AP381" s="22"/>
      <c r="AQ381" s="22"/>
      <c r="AR381" s="22"/>
      <c r="AS381" s="21"/>
      <c r="AT381" s="22"/>
      <c r="AU381" s="22"/>
      <c r="AV381" s="22"/>
      <c r="AW381" s="22"/>
      <c r="AX381" s="21"/>
      <c r="AY381" s="22"/>
      <c r="AZ381" s="22"/>
      <c r="BA381" s="22"/>
      <c r="BB381" s="22"/>
      <c r="BC381" s="22"/>
      <c r="BD381" s="22"/>
      <c r="BE381" s="22"/>
      <c r="BF381" s="22"/>
      <c r="BG381" s="11" t="s">
        <v>221</v>
      </c>
      <c r="BH381" s="79" t="s">
        <v>221</v>
      </c>
      <c r="BI381" s="1"/>
      <c r="BJ381" s="1"/>
      <c r="BK381" s="1"/>
      <c r="BL381" s="1"/>
      <c r="BM381" s="1"/>
      <c r="BY381" s="26"/>
      <c r="BZ381" s="34" t="str">
        <f t="shared" si="59"/>
        <v/>
      </c>
      <c r="CA381" s="35" t="str">
        <f t="shared" si="60"/>
        <v/>
      </c>
      <c r="CB381" s="35" t="str">
        <f t="shared" si="61"/>
        <v/>
      </c>
      <c r="CC381" s="34" t="str">
        <f t="shared" si="62"/>
        <v/>
      </c>
      <c r="CD381" s="35" t="str">
        <f t="shared" si="63"/>
        <v/>
      </c>
      <c r="CE381" s="34" t="e">
        <f>IF(AND(#REF!="",#REF!="",#REF!="",#REF!=""),"",SUM(#REF!,#REF!,#REF!,#REF!,#REF!))</f>
        <v>#REF!</v>
      </c>
      <c r="CF381" s="35" t="str">
        <f t="shared" si="64"/>
        <v/>
      </c>
      <c r="CG381" s="34" t="str">
        <f t="shared" si="65"/>
        <v/>
      </c>
      <c r="CH381" s="35" t="str">
        <f t="shared" si="66"/>
        <v/>
      </c>
      <c r="CI381" s="34" t="str">
        <f t="shared" si="67"/>
        <v/>
      </c>
      <c r="CJ381" s="35" t="str">
        <f t="shared" si="68"/>
        <v/>
      </c>
      <c r="CK381" s="34" t="e">
        <f>IF(AND(#REF!="",#REF!="",#REF!="",#REF!=""),"",SUM(#REF!,#REF!,#REF!,#REF!,#REF!))</f>
        <v>#REF!</v>
      </c>
      <c r="CL381" s="35" t="str">
        <f t="shared" si="69"/>
        <v/>
      </c>
      <c r="CM381" s="32" t="e">
        <f>IF(AND(#REF!="",#REF!="",#REF!="",#REF!=""),"",SUM(#REF!,#REF!,#REF!,#REF!))</f>
        <v>#REF!</v>
      </c>
      <c r="CN381" s="32" t="str">
        <f t="shared" si="70"/>
        <v/>
      </c>
    </row>
    <row r="382" spans="1:92">
      <c r="A382" s="276">
        <v>376</v>
      </c>
      <c r="B382" s="277"/>
      <c r="C382" s="278"/>
      <c r="D382" s="279"/>
      <c r="E382" s="280"/>
      <c r="F382" s="281"/>
      <c r="G382" s="281"/>
      <c r="H382" s="282"/>
      <c r="I382" s="283"/>
      <c r="J382" s="284"/>
      <c r="K382" s="285"/>
      <c r="L382" s="21"/>
      <c r="M382" s="22"/>
      <c r="N382" s="22"/>
      <c r="O382" s="7"/>
      <c r="P382" s="40"/>
      <c r="Q382" s="43"/>
      <c r="R382" s="7"/>
      <c r="S382" s="23"/>
      <c r="T382" s="24"/>
      <c r="U382" s="24"/>
      <c r="V382" s="7"/>
      <c r="W382" s="46"/>
      <c r="X382" s="43"/>
      <c r="Y382" s="7"/>
      <c r="Z382" s="21"/>
      <c r="AA382" s="22"/>
      <c r="AB382" s="22"/>
      <c r="AC382" s="7"/>
      <c r="AD382" s="40"/>
      <c r="AE382" s="43"/>
      <c r="AF382" s="7"/>
      <c r="AG382" s="21"/>
      <c r="AH382" s="22"/>
      <c r="AI382" s="22"/>
      <c r="AJ382" s="7"/>
      <c r="AK382" s="40"/>
      <c r="AL382" s="43"/>
      <c r="AM382" s="7"/>
      <c r="AN382" s="21"/>
      <c r="AO382" s="22"/>
      <c r="AP382" s="22"/>
      <c r="AQ382" s="22"/>
      <c r="AR382" s="22"/>
      <c r="AS382" s="21"/>
      <c r="AT382" s="22"/>
      <c r="AU382" s="22"/>
      <c r="AV382" s="22"/>
      <c r="AW382" s="22"/>
      <c r="AX382" s="21"/>
      <c r="AY382" s="22"/>
      <c r="AZ382" s="22"/>
      <c r="BA382" s="22"/>
      <c r="BB382" s="22"/>
      <c r="BC382" s="22"/>
      <c r="BD382" s="22"/>
      <c r="BE382" s="22"/>
      <c r="BF382" s="22"/>
      <c r="BG382" s="11" t="s">
        <v>221</v>
      </c>
      <c r="BH382" s="79" t="s">
        <v>221</v>
      </c>
      <c r="BI382" s="1"/>
      <c r="BJ382" s="1"/>
      <c r="BK382" s="1"/>
      <c r="BL382" s="1"/>
      <c r="BM382" s="1"/>
      <c r="BY382" s="26"/>
      <c r="BZ382" s="34" t="str">
        <f t="shared" si="59"/>
        <v/>
      </c>
      <c r="CA382" s="35" t="str">
        <f t="shared" si="60"/>
        <v/>
      </c>
      <c r="CB382" s="35" t="str">
        <f t="shared" si="61"/>
        <v/>
      </c>
      <c r="CC382" s="34" t="str">
        <f t="shared" si="62"/>
        <v/>
      </c>
      <c r="CD382" s="35" t="str">
        <f t="shared" si="63"/>
        <v/>
      </c>
      <c r="CE382" s="34" t="e">
        <f>IF(AND(#REF!="",#REF!="",#REF!="",#REF!=""),"",SUM(#REF!,#REF!,#REF!,#REF!,#REF!))</f>
        <v>#REF!</v>
      </c>
      <c r="CF382" s="35" t="str">
        <f t="shared" si="64"/>
        <v/>
      </c>
      <c r="CG382" s="34" t="str">
        <f t="shared" si="65"/>
        <v/>
      </c>
      <c r="CH382" s="35" t="str">
        <f t="shared" si="66"/>
        <v/>
      </c>
      <c r="CI382" s="34" t="str">
        <f t="shared" si="67"/>
        <v/>
      </c>
      <c r="CJ382" s="35" t="str">
        <f t="shared" si="68"/>
        <v/>
      </c>
      <c r="CK382" s="34" t="e">
        <f>IF(AND(#REF!="",#REF!="",#REF!="",#REF!=""),"",SUM(#REF!,#REF!,#REF!,#REF!,#REF!))</f>
        <v>#REF!</v>
      </c>
      <c r="CL382" s="35" t="str">
        <f t="shared" si="69"/>
        <v/>
      </c>
      <c r="CM382" s="32" t="e">
        <f>IF(AND(#REF!="",#REF!="",#REF!="",#REF!=""),"",SUM(#REF!,#REF!,#REF!,#REF!))</f>
        <v>#REF!</v>
      </c>
      <c r="CN382" s="32" t="str">
        <f t="shared" si="70"/>
        <v/>
      </c>
    </row>
    <row r="383" spans="1:92">
      <c r="A383" s="276">
        <v>377</v>
      </c>
      <c r="B383" s="277"/>
      <c r="C383" s="278"/>
      <c r="D383" s="279"/>
      <c r="E383" s="280"/>
      <c r="F383" s="281"/>
      <c r="G383" s="281"/>
      <c r="H383" s="282"/>
      <c r="I383" s="283"/>
      <c r="J383" s="284"/>
      <c r="K383" s="285"/>
      <c r="L383" s="21"/>
      <c r="M383" s="22"/>
      <c r="N383" s="22"/>
      <c r="O383" s="7"/>
      <c r="P383" s="40"/>
      <c r="Q383" s="43"/>
      <c r="R383" s="7"/>
      <c r="S383" s="23"/>
      <c r="T383" s="24"/>
      <c r="U383" s="24"/>
      <c r="V383" s="7"/>
      <c r="W383" s="46"/>
      <c r="X383" s="43"/>
      <c r="Y383" s="7"/>
      <c r="Z383" s="21"/>
      <c r="AA383" s="22"/>
      <c r="AB383" s="22"/>
      <c r="AC383" s="7"/>
      <c r="AD383" s="40"/>
      <c r="AE383" s="43"/>
      <c r="AF383" s="7"/>
      <c r="AG383" s="21"/>
      <c r="AH383" s="22"/>
      <c r="AI383" s="22"/>
      <c r="AJ383" s="7"/>
      <c r="AK383" s="40"/>
      <c r="AL383" s="43"/>
      <c r="AM383" s="7"/>
      <c r="AN383" s="21"/>
      <c r="AO383" s="22"/>
      <c r="AP383" s="22"/>
      <c r="AQ383" s="22"/>
      <c r="AR383" s="22"/>
      <c r="AS383" s="21"/>
      <c r="AT383" s="22"/>
      <c r="AU383" s="22"/>
      <c r="AV383" s="22"/>
      <c r="AW383" s="22"/>
      <c r="AX383" s="21"/>
      <c r="AY383" s="22"/>
      <c r="AZ383" s="22"/>
      <c r="BA383" s="22"/>
      <c r="BB383" s="22"/>
      <c r="BC383" s="22"/>
      <c r="BD383" s="22"/>
      <c r="BE383" s="22"/>
      <c r="BF383" s="22"/>
      <c r="BG383" s="11" t="s">
        <v>221</v>
      </c>
      <c r="BH383" s="79" t="s">
        <v>221</v>
      </c>
      <c r="BI383" s="1"/>
      <c r="BJ383" s="1"/>
      <c r="BK383" s="1"/>
      <c r="BL383" s="1"/>
      <c r="BM383" s="1"/>
      <c r="BY383" s="26"/>
      <c r="BZ383" s="34" t="str">
        <f t="shared" si="59"/>
        <v/>
      </c>
      <c r="CA383" s="35" t="str">
        <f t="shared" si="60"/>
        <v/>
      </c>
      <c r="CB383" s="35" t="str">
        <f t="shared" si="61"/>
        <v/>
      </c>
      <c r="CC383" s="34" t="str">
        <f t="shared" si="62"/>
        <v/>
      </c>
      <c r="CD383" s="35" t="str">
        <f t="shared" si="63"/>
        <v/>
      </c>
      <c r="CE383" s="34" t="e">
        <f>IF(AND(#REF!="",#REF!="",#REF!="",#REF!=""),"",SUM(#REF!,#REF!,#REF!,#REF!,#REF!))</f>
        <v>#REF!</v>
      </c>
      <c r="CF383" s="35" t="str">
        <f t="shared" si="64"/>
        <v/>
      </c>
      <c r="CG383" s="34" t="str">
        <f t="shared" si="65"/>
        <v/>
      </c>
      <c r="CH383" s="35" t="str">
        <f t="shared" si="66"/>
        <v/>
      </c>
      <c r="CI383" s="34" t="str">
        <f t="shared" si="67"/>
        <v/>
      </c>
      <c r="CJ383" s="35" t="str">
        <f t="shared" si="68"/>
        <v/>
      </c>
      <c r="CK383" s="34" t="e">
        <f>IF(AND(#REF!="",#REF!="",#REF!="",#REF!=""),"",SUM(#REF!,#REF!,#REF!,#REF!,#REF!))</f>
        <v>#REF!</v>
      </c>
      <c r="CL383" s="35" t="str">
        <f t="shared" si="69"/>
        <v/>
      </c>
      <c r="CM383" s="32" t="e">
        <f>IF(AND(#REF!="",#REF!="",#REF!="",#REF!=""),"",SUM(#REF!,#REF!,#REF!,#REF!))</f>
        <v>#REF!</v>
      </c>
      <c r="CN383" s="32" t="str">
        <f t="shared" si="70"/>
        <v/>
      </c>
    </row>
    <row r="384" spans="1:92">
      <c r="A384" s="276">
        <v>378</v>
      </c>
      <c r="B384" s="277"/>
      <c r="C384" s="278"/>
      <c r="D384" s="279"/>
      <c r="E384" s="280"/>
      <c r="F384" s="281"/>
      <c r="G384" s="281"/>
      <c r="H384" s="282"/>
      <c r="I384" s="283"/>
      <c r="J384" s="284"/>
      <c r="K384" s="285"/>
      <c r="L384" s="21"/>
      <c r="M384" s="22"/>
      <c r="N384" s="22"/>
      <c r="O384" s="7"/>
      <c r="P384" s="40"/>
      <c r="Q384" s="43"/>
      <c r="R384" s="7"/>
      <c r="S384" s="23"/>
      <c r="T384" s="24"/>
      <c r="U384" s="24"/>
      <c r="V384" s="7"/>
      <c r="W384" s="46"/>
      <c r="X384" s="43"/>
      <c r="Y384" s="7"/>
      <c r="Z384" s="21"/>
      <c r="AA384" s="22"/>
      <c r="AB384" s="22"/>
      <c r="AC384" s="7"/>
      <c r="AD384" s="40"/>
      <c r="AE384" s="43"/>
      <c r="AF384" s="7"/>
      <c r="AG384" s="21"/>
      <c r="AH384" s="22"/>
      <c r="AI384" s="22"/>
      <c r="AJ384" s="7"/>
      <c r="AK384" s="40"/>
      <c r="AL384" s="43"/>
      <c r="AM384" s="7"/>
      <c r="AN384" s="21"/>
      <c r="AO384" s="22"/>
      <c r="AP384" s="22"/>
      <c r="AQ384" s="22"/>
      <c r="AR384" s="22"/>
      <c r="AS384" s="21"/>
      <c r="AT384" s="22"/>
      <c r="AU384" s="22"/>
      <c r="AV384" s="22"/>
      <c r="AW384" s="22"/>
      <c r="AX384" s="21"/>
      <c r="AY384" s="22"/>
      <c r="AZ384" s="22"/>
      <c r="BA384" s="22"/>
      <c r="BB384" s="22"/>
      <c r="BC384" s="22"/>
      <c r="BD384" s="22"/>
      <c r="BE384" s="22"/>
      <c r="BF384" s="22"/>
      <c r="BG384" s="11" t="s">
        <v>221</v>
      </c>
      <c r="BH384" s="79" t="s">
        <v>221</v>
      </c>
      <c r="BI384" s="1"/>
      <c r="BJ384" s="1"/>
      <c r="BK384" s="1"/>
      <c r="BL384" s="1"/>
      <c r="BM384" s="1"/>
      <c r="BY384" s="26"/>
      <c r="BZ384" s="34" t="str">
        <f t="shared" si="59"/>
        <v/>
      </c>
      <c r="CA384" s="35" t="str">
        <f t="shared" si="60"/>
        <v/>
      </c>
      <c r="CB384" s="35" t="str">
        <f t="shared" si="61"/>
        <v/>
      </c>
      <c r="CC384" s="34" t="str">
        <f t="shared" si="62"/>
        <v/>
      </c>
      <c r="CD384" s="35" t="str">
        <f t="shared" si="63"/>
        <v/>
      </c>
      <c r="CE384" s="34" t="e">
        <f>IF(AND(#REF!="",#REF!="",#REF!="",#REF!=""),"",SUM(#REF!,#REF!,#REF!,#REF!,#REF!))</f>
        <v>#REF!</v>
      </c>
      <c r="CF384" s="35" t="str">
        <f t="shared" si="64"/>
        <v/>
      </c>
      <c r="CG384" s="34" t="str">
        <f t="shared" si="65"/>
        <v/>
      </c>
      <c r="CH384" s="35" t="str">
        <f t="shared" si="66"/>
        <v/>
      </c>
      <c r="CI384" s="34" t="str">
        <f t="shared" si="67"/>
        <v/>
      </c>
      <c r="CJ384" s="35" t="str">
        <f t="shared" si="68"/>
        <v/>
      </c>
      <c r="CK384" s="34" t="e">
        <f>IF(AND(#REF!="",#REF!="",#REF!="",#REF!=""),"",SUM(#REF!,#REF!,#REF!,#REF!,#REF!))</f>
        <v>#REF!</v>
      </c>
      <c r="CL384" s="35" t="str">
        <f t="shared" si="69"/>
        <v/>
      </c>
      <c r="CM384" s="32" t="e">
        <f>IF(AND(#REF!="",#REF!="",#REF!="",#REF!=""),"",SUM(#REF!,#REF!,#REF!,#REF!))</f>
        <v>#REF!</v>
      </c>
      <c r="CN384" s="32" t="str">
        <f t="shared" si="70"/>
        <v/>
      </c>
    </row>
    <row r="385" spans="1:92">
      <c r="A385" s="276">
        <v>379</v>
      </c>
      <c r="B385" s="277"/>
      <c r="C385" s="278"/>
      <c r="D385" s="279"/>
      <c r="E385" s="280"/>
      <c r="F385" s="281"/>
      <c r="G385" s="281"/>
      <c r="H385" s="282"/>
      <c r="I385" s="283"/>
      <c r="J385" s="284"/>
      <c r="K385" s="285"/>
      <c r="L385" s="21"/>
      <c r="M385" s="22"/>
      <c r="N385" s="22"/>
      <c r="O385" s="7"/>
      <c r="P385" s="40"/>
      <c r="Q385" s="43"/>
      <c r="R385" s="7"/>
      <c r="S385" s="23"/>
      <c r="T385" s="24"/>
      <c r="U385" s="24"/>
      <c r="V385" s="7"/>
      <c r="W385" s="46"/>
      <c r="X385" s="43"/>
      <c r="Y385" s="7"/>
      <c r="Z385" s="21"/>
      <c r="AA385" s="22"/>
      <c r="AB385" s="22"/>
      <c r="AC385" s="7"/>
      <c r="AD385" s="40"/>
      <c r="AE385" s="43"/>
      <c r="AF385" s="7"/>
      <c r="AG385" s="21"/>
      <c r="AH385" s="22"/>
      <c r="AI385" s="22"/>
      <c r="AJ385" s="7"/>
      <c r="AK385" s="40"/>
      <c r="AL385" s="43"/>
      <c r="AM385" s="7"/>
      <c r="AN385" s="21"/>
      <c r="AO385" s="22"/>
      <c r="AP385" s="22"/>
      <c r="AQ385" s="22"/>
      <c r="AR385" s="22"/>
      <c r="AS385" s="21"/>
      <c r="AT385" s="22"/>
      <c r="AU385" s="22"/>
      <c r="AV385" s="22"/>
      <c r="AW385" s="22"/>
      <c r="AX385" s="21"/>
      <c r="AY385" s="22"/>
      <c r="AZ385" s="22"/>
      <c r="BA385" s="22"/>
      <c r="BB385" s="22"/>
      <c r="BC385" s="22"/>
      <c r="BD385" s="22"/>
      <c r="BE385" s="22"/>
      <c r="BF385" s="22"/>
      <c r="BG385" s="11" t="s">
        <v>221</v>
      </c>
      <c r="BH385" s="79" t="s">
        <v>221</v>
      </c>
      <c r="BI385" s="1"/>
      <c r="BJ385" s="1"/>
      <c r="BK385" s="1"/>
      <c r="BL385" s="1"/>
      <c r="BM385" s="1"/>
      <c r="BY385" s="26"/>
      <c r="BZ385" s="34" t="str">
        <f t="shared" si="59"/>
        <v/>
      </c>
      <c r="CA385" s="35" t="str">
        <f t="shared" si="60"/>
        <v/>
      </c>
      <c r="CB385" s="35" t="str">
        <f t="shared" si="61"/>
        <v/>
      </c>
      <c r="CC385" s="34" t="str">
        <f t="shared" si="62"/>
        <v/>
      </c>
      <c r="CD385" s="35" t="str">
        <f t="shared" si="63"/>
        <v/>
      </c>
      <c r="CE385" s="34" t="e">
        <f>IF(AND(#REF!="",#REF!="",#REF!="",#REF!=""),"",SUM(#REF!,#REF!,#REF!,#REF!,#REF!))</f>
        <v>#REF!</v>
      </c>
      <c r="CF385" s="35" t="str">
        <f t="shared" si="64"/>
        <v/>
      </c>
      <c r="CG385" s="34" t="str">
        <f t="shared" si="65"/>
        <v/>
      </c>
      <c r="CH385" s="35" t="str">
        <f t="shared" si="66"/>
        <v/>
      </c>
      <c r="CI385" s="34" t="str">
        <f t="shared" si="67"/>
        <v/>
      </c>
      <c r="CJ385" s="35" t="str">
        <f t="shared" si="68"/>
        <v/>
      </c>
      <c r="CK385" s="34" t="e">
        <f>IF(AND(#REF!="",#REF!="",#REF!="",#REF!=""),"",SUM(#REF!,#REF!,#REF!,#REF!,#REF!))</f>
        <v>#REF!</v>
      </c>
      <c r="CL385" s="35" t="str">
        <f t="shared" si="69"/>
        <v/>
      </c>
      <c r="CM385" s="32" t="e">
        <f>IF(AND(#REF!="",#REF!="",#REF!="",#REF!=""),"",SUM(#REF!,#REF!,#REF!,#REF!))</f>
        <v>#REF!</v>
      </c>
      <c r="CN385" s="32" t="str">
        <f t="shared" si="70"/>
        <v/>
      </c>
    </row>
    <row r="386" spans="1:92">
      <c r="A386" s="276">
        <v>380</v>
      </c>
      <c r="B386" s="277"/>
      <c r="C386" s="278"/>
      <c r="D386" s="279"/>
      <c r="E386" s="280"/>
      <c r="F386" s="281"/>
      <c r="G386" s="281"/>
      <c r="H386" s="282"/>
      <c r="I386" s="283"/>
      <c r="J386" s="284"/>
      <c r="K386" s="285"/>
      <c r="L386" s="21"/>
      <c r="M386" s="22"/>
      <c r="N386" s="22"/>
      <c r="O386" s="7"/>
      <c r="P386" s="40"/>
      <c r="Q386" s="43"/>
      <c r="R386" s="7"/>
      <c r="S386" s="23"/>
      <c r="T386" s="24"/>
      <c r="U386" s="24"/>
      <c r="V386" s="7"/>
      <c r="W386" s="46"/>
      <c r="X386" s="43"/>
      <c r="Y386" s="7"/>
      <c r="Z386" s="21"/>
      <c r="AA386" s="22"/>
      <c r="AB386" s="22"/>
      <c r="AC386" s="7"/>
      <c r="AD386" s="40"/>
      <c r="AE386" s="43"/>
      <c r="AF386" s="7"/>
      <c r="AG386" s="21"/>
      <c r="AH386" s="22"/>
      <c r="AI386" s="22"/>
      <c r="AJ386" s="7"/>
      <c r="AK386" s="40"/>
      <c r="AL386" s="43"/>
      <c r="AM386" s="7"/>
      <c r="AN386" s="21"/>
      <c r="AO386" s="22"/>
      <c r="AP386" s="22"/>
      <c r="AQ386" s="22"/>
      <c r="AR386" s="22"/>
      <c r="AS386" s="21"/>
      <c r="AT386" s="22"/>
      <c r="AU386" s="22"/>
      <c r="AV386" s="22"/>
      <c r="AW386" s="22"/>
      <c r="AX386" s="21"/>
      <c r="AY386" s="22"/>
      <c r="AZ386" s="22"/>
      <c r="BA386" s="22"/>
      <c r="BB386" s="22"/>
      <c r="BC386" s="22"/>
      <c r="BD386" s="22"/>
      <c r="BE386" s="22"/>
      <c r="BF386" s="22"/>
      <c r="BG386" s="11" t="s">
        <v>221</v>
      </c>
      <c r="BH386" s="79" t="s">
        <v>221</v>
      </c>
      <c r="BI386" s="1"/>
      <c r="BJ386" s="1"/>
      <c r="BK386" s="1"/>
      <c r="BL386" s="1"/>
      <c r="BM386" s="1"/>
      <c r="BY386" s="26"/>
      <c r="BZ386" s="34" t="str">
        <f t="shared" si="59"/>
        <v/>
      </c>
      <c r="CA386" s="35" t="str">
        <f t="shared" si="60"/>
        <v/>
      </c>
      <c r="CB386" s="35" t="str">
        <f t="shared" si="61"/>
        <v/>
      </c>
      <c r="CC386" s="34" t="str">
        <f t="shared" si="62"/>
        <v/>
      </c>
      <c r="CD386" s="35" t="str">
        <f t="shared" si="63"/>
        <v/>
      </c>
      <c r="CE386" s="34" t="e">
        <f>IF(AND(#REF!="",#REF!="",#REF!="",#REF!=""),"",SUM(#REF!,#REF!,#REF!,#REF!,#REF!))</f>
        <v>#REF!</v>
      </c>
      <c r="CF386" s="35" t="str">
        <f t="shared" si="64"/>
        <v/>
      </c>
      <c r="CG386" s="34" t="str">
        <f t="shared" si="65"/>
        <v/>
      </c>
      <c r="CH386" s="35" t="str">
        <f t="shared" si="66"/>
        <v/>
      </c>
      <c r="CI386" s="34" t="str">
        <f t="shared" si="67"/>
        <v/>
      </c>
      <c r="CJ386" s="35" t="str">
        <f t="shared" si="68"/>
        <v/>
      </c>
      <c r="CK386" s="34" t="e">
        <f>IF(AND(#REF!="",#REF!="",#REF!="",#REF!=""),"",SUM(#REF!,#REF!,#REF!,#REF!,#REF!))</f>
        <v>#REF!</v>
      </c>
      <c r="CL386" s="35" t="str">
        <f t="shared" si="69"/>
        <v/>
      </c>
      <c r="CM386" s="32" t="e">
        <f>IF(AND(#REF!="",#REF!="",#REF!="",#REF!=""),"",SUM(#REF!,#REF!,#REF!,#REF!))</f>
        <v>#REF!</v>
      </c>
      <c r="CN386" s="32" t="str">
        <f t="shared" si="70"/>
        <v/>
      </c>
    </row>
    <row r="387" spans="1:92">
      <c r="A387" s="276">
        <v>381</v>
      </c>
      <c r="B387" s="277"/>
      <c r="C387" s="278"/>
      <c r="D387" s="279"/>
      <c r="E387" s="280"/>
      <c r="F387" s="281"/>
      <c r="G387" s="281"/>
      <c r="H387" s="282"/>
      <c r="I387" s="283"/>
      <c r="J387" s="284"/>
      <c r="K387" s="285"/>
      <c r="L387" s="21"/>
      <c r="M387" s="22"/>
      <c r="N387" s="22"/>
      <c r="O387" s="7"/>
      <c r="P387" s="40"/>
      <c r="Q387" s="43"/>
      <c r="R387" s="7"/>
      <c r="S387" s="23"/>
      <c r="T387" s="24"/>
      <c r="U387" s="24"/>
      <c r="V387" s="7"/>
      <c r="W387" s="46"/>
      <c r="X387" s="43"/>
      <c r="Y387" s="7"/>
      <c r="Z387" s="21"/>
      <c r="AA387" s="22"/>
      <c r="AB387" s="22"/>
      <c r="AC387" s="7"/>
      <c r="AD387" s="40"/>
      <c r="AE387" s="43"/>
      <c r="AF387" s="7"/>
      <c r="AG387" s="21"/>
      <c r="AH387" s="22"/>
      <c r="AI387" s="22"/>
      <c r="AJ387" s="7"/>
      <c r="AK387" s="40"/>
      <c r="AL387" s="43"/>
      <c r="AM387" s="7"/>
      <c r="AN387" s="21"/>
      <c r="AO387" s="22"/>
      <c r="AP387" s="22"/>
      <c r="AQ387" s="22"/>
      <c r="AR387" s="22"/>
      <c r="AS387" s="21"/>
      <c r="AT387" s="22"/>
      <c r="AU387" s="22"/>
      <c r="AV387" s="22"/>
      <c r="AW387" s="22"/>
      <c r="AX387" s="21"/>
      <c r="AY387" s="22"/>
      <c r="AZ387" s="22"/>
      <c r="BA387" s="22"/>
      <c r="BB387" s="22"/>
      <c r="BC387" s="22"/>
      <c r="BD387" s="22"/>
      <c r="BE387" s="22"/>
      <c r="BF387" s="22"/>
      <c r="BG387" s="11" t="s">
        <v>221</v>
      </c>
      <c r="BH387" s="79" t="s">
        <v>221</v>
      </c>
      <c r="BI387" s="1"/>
      <c r="BJ387" s="1"/>
      <c r="BK387" s="1"/>
      <c r="BL387" s="1"/>
      <c r="BM387" s="1"/>
      <c r="BY387" s="26"/>
      <c r="BZ387" s="34" t="str">
        <f t="shared" si="59"/>
        <v/>
      </c>
      <c r="CA387" s="35" t="str">
        <f t="shared" si="60"/>
        <v/>
      </c>
      <c r="CB387" s="35" t="str">
        <f t="shared" si="61"/>
        <v/>
      </c>
      <c r="CC387" s="34" t="str">
        <f t="shared" si="62"/>
        <v/>
      </c>
      <c r="CD387" s="35" t="str">
        <f t="shared" si="63"/>
        <v/>
      </c>
      <c r="CE387" s="34" t="e">
        <f>IF(AND(#REF!="",#REF!="",#REF!="",#REF!=""),"",SUM(#REF!,#REF!,#REF!,#REF!,#REF!))</f>
        <v>#REF!</v>
      </c>
      <c r="CF387" s="35" t="str">
        <f t="shared" si="64"/>
        <v/>
      </c>
      <c r="CG387" s="34" t="str">
        <f t="shared" si="65"/>
        <v/>
      </c>
      <c r="CH387" s="35" t="str">
        <f t="shared" si="66"/>
        <v/>
      </c>
      <c r="CI387" s="34" t="str">
        <f t="shared" si="67"/>
        <v/>
      </c>
      <c r="CJ387" s="35" t="str">
        <f t="shared" si="68"/>
        <v/>
      </c>
      <c r="CK387" s="34" t="e">
        <f>IF(AND(#REF!="",#REF!="",#REF!="",#REF!=""),"",SUM(#REF!,#REF!,#REF!,#REF!,#REF!))</f>
        <v>#REF!</v>
      </c>
      <c r="CL387" s="35" t="str">
        <f t="shared" si="69"/>
        <v/>
      </c>
      <c r="CM387" s="32" t="e">
        <f>IF(AND(#REF!="",#REF!="",#REF!="",#REF!=""),"",SUM(#REF!,#REF!,#REF!,#REF!))</f>
        <v>#REF!</v>
      </c>
      <c r="CN387" s="32" t="str">
        <f t="shared" si="70"/>
        <v/>
      </c>
    </row>
    <row r="388" spans="1:92">
      <c r="A388" s="276">
        <v>382</v>
      </c>
      <c r="B388" s="277"/>
      <c r="C388" s="278"/>
      <c r="D388" s="279"/>
      <c r="E388" s="280"/>
      <c r="F388" s="281"/>
      <c r="G388" s="281"/>
      <c r="H388" s="282"/>
      <c r="I388" s="283"/>
      <c r="J388" s="284"/>
      <c r="K388" s="285"/>
      <c r="L388" s="21"/>
      <c r="M388" s="22"/>
      <c r="N388" s="22"/>
      <c r="O388" s="7"/>
      <c r="P388" s="40"/>
      <c r="Q388" s="43"/>
      <c r="R388" s="7"/>
      <c r="S388" s="23"/>
      <c r="T388" s="24"/>
      <c r="U388" s="24"/>
      <c r="V388" s="7"/>
      <c r="W388" s="46"/>
      <c r="X388" s="43"/>
      <c r="Y388" s="7"/>
      <c r="Z388" s="21"/>
      <c r="AA388" s="22"/>
      <c r="AB388" s="22"/>
      <c r="AC388" s="7"/>
      <c r="AD388" s="40"/>
      <c r="AE388" s="43"/>
      <c r="AF388" s="7"/>
      <c r="AG388" s="21"/>
      <c r="AH388" s="22"/>
      <c r="AI388" s="22"/>
      <c r="AJ388" s="7"/>
      <c r="AK388" s="40"/>
      <c r="AL388" s="43"/>
      <c r="AM388" s="7"/>
      <c r="AN388" s="21"/>
      <c r="AO388" s="22"/>
      <c r="AP388" s="22"/>
      <c r="AQ388" s="22"/>
      <c r="AR388" s="22"/>
      <c r="AS388" s="21"/>
      <c r="AT388" s="22"/>
      <c r="AU388" s="22"/>
      <c r="AV388" s="22"/>
      <c r="AW388" s="22"/>
      <c r="AX388" s="21"/>
      <c r="AY388" s="22"/>
      <c r="AZ388" s="22"/>
      <c r="BA388" s="22"/>
      <c r="BB388" s="22"/>
      <c r="BC388" s="22"/>
      <c r="BD388" s="22"/>
      <c r="BE388" s="22"/>
      <c r="BF388" s="22"/>
      <c r="BG388" s="11" t="s">
        <v>221</v>
      </c>
      <c r="BH388" s="79" t="s">
        <v>221</v>
      </c>
      <c r="BI388" s="1"/>
      <c r="BJ388" s="1"/>
      <c r="BK388" s="1"/>
      <c r="BL388" s="1"/>
      <c r="BM388" s="1"/>
      <c r="BY388" s="26"/>
      <c r="BZ388" s="34" t="str">
        <f t="shared" si="59"/>
        <v/>
      </c>
      <c r="CA388" s="35" t="str">
        <f t="shared" si="60"/>
        <v/>
      </c>
      <c r="CB388" s="35" t="str">
        <f t="shared" si="61"/>
        <v/>
      </c>
      <c r="CC388" s="34" t="str">
        <f t="shared" si="62"/>
        <v/>
      </c>
      <c r="CD388" s="35" t="str">
        <f t="shared" si="63"/>
        <v/>
      </c>
      <c r="CE388" s="34" t="e">
        <f>IF(AND(#REF!="",#REF!="",#REF!="",#REF!=""),"",SUM(#REF!,#REF!,#REF!,#REF!,#REF!))</f>
        <v>#REF!</v>
      </c>
      <c r="CF388" s="35" t="str">
        <f t="shared" si="64"/>
        <v/>
      </c>
      <c r="CG388" s="34" t="str">
        <f t="shared" si="65"/>
        <v/>
      </c>
      <c r="CH388" s="35" t="str">
        <f t="shared" si="66"/>
        <v/>
      </c>
      <c r="CI388" s="34" t="str">
        <f t="shared" si="67"/>
        <v/>
      </c>
      <c r="CJ388" s="35" t="str">
        <f t="shared" si="68"/>
        <v/>
      </c>
      <c r="CK388" s="34" t="e">
        <f>IF(AND(#REF!="",#REF!="",#REF!="",#REF!=""),"",SUM(#REF!,#REF!,#REF!,#REF!,#REF!))</f>
        <v>#REF!</v>
      </c>
      <c r="CL388" s="35" t="str">
        <f t="shared" si="69"/>
        <v/>
      </c>
      <c r="CM388" s="32" t="e">
        <f>IF(AND(#REF!="",#REF!="",#REF!="",#REF!=""),"",SUM(#REF!,#REF!,#REF!,#REF!))</f>
        <v>#REF!</v>
      </c>
      <c r="CN388" s="32" t="str">
        <f t="shared" si="70"/>
        <v/>
      </c>
    </row>
    <row r="389" spans="1:92">
      <c r="A389" s="276">
        <v>383</v>
      </c>
      <c r="B389" s="277"/>
      <c r="C389" s="278"/>
      <c r="D389" s="279"/>
      <c r="E389" s="280"/>
      <c r="F389" s="281"/>
      <c r="G389" s="281"/>
      <c r="H389" s="282"/>
      <c r="I389" s="283"/>
      <c r="J389" s="284"/>
      <c r="K389" s="285"/>
      <c r="L389" s="21"/>
      <c r="M389" s="22"/>
      <c r="N389" s="22"/>
      <c r="O389" s="7"/>
      <c r="P389" s="40"/>
      <c r="Q389" s="43"/>
      <c r="R389" s="7"/>
      <c r="S389" s="23"/>
      <c r="T389" s="24"/>
      <c r="U389" s="24"/>
      <c r="V389" s="7"/>
      <c r="W389" s="46"/>
      <c r="X389" s="43"/>
      <c r="Y389" s="7"/>
      <c r="Z389" s="21"/>
      <c r="AA389" s="22"/>
      <c r="AB389" s="22"/>
      <c r="AC389" s="7"/>
      <c r="AD389" s="40"/>
      <c r="AE389" s="43"/>
      <c r="AF389" s="7"/>
      <c r="AG389" s="21"/>
      <c r="AH389" s="22"/>
      <c r="AI389" s="22"/>
      <c r="AJ389" s="7"/>
      <c r="AK389" s="40"/>
      <c r="AL389" s="43"/>
      <c r="AM389" s="7"/>
      <c r="AN389" s="21"/>
      <c r="AO389" s="22"/>
      <c r="AP389" s="22"/>
      <c r="AQ389" s="22"/>
      <c r="AR389" s="22"/>
      <c r="AS389" s="21"/>
      <c r="AT389" s="22"/>
      <c r="AU389" s="22"/>
      <c r="AV389" s="22"/>
      <c r="AW389" s="22"/>
      <c r="AX389" s="21"/>
      <c r="AY389" s="22"/>
      <c r="AZ389" s="22"/>
      <c r="BA389" s="22"/>
      <c r="BB389" s="22"/>
      <c r="BC389" s="22"/>
      <c r="BD389" s="22"/>
      <c r="BE389" s="22"/>
      <c r="BF389" s="22"/>
      <c r="BG389" s="11" t="s">
        <v>221</v>
      </c>
      <c r="BH389" s="79" t="s">
        <v>221</v>
      </c>
      <c r="BI389" s="1"/>
      <c r="BJ389" s="1"/>
      <c r="BK389" s="1"/>
      <c r="BL389" s="1"/>
      <c r="BM389" s="1"/>
      <c r="BY389" s="26"/>
      <c r="BZ389" s="34" t="str">
        <f t="shared" si="59"/>
        <v/>
      </c>
      <c r="CA389" s="35" t="str">
        <f t="shared" si="60"/>
        <v/>
      </c>
      <c r="CB389" s="35" t="str">
        <f t="shared" si="61"/>
        <v/>
      </c>
      <c r="CC389" s="34" t="str">
        <f t="shared" si="62"/>
        <v/>
      </c>
      <c r="CD389" s="35" t="str">
        <f t="shared" si="63"/>
        <v/>
      </c>
      <c r="CE389" s="34" t="e">
        <f>IF(AND(#REF!="",#REF!="",#REF!="",#REF!=""),"",SUM(#REF!,#REF!,#REF!,#REF!,#REF!))</f>
        <v>#REF!</v>
      </c>
      <c r="CF389" s="35" t="str">
        <f t="shared" si="64"/>
        <v/>
      </c>
      <c r="CG389" s="34" t="str">
        <f t="shared" si="65"/>
        <v/>
      </c>
      <c r="CH389" s="35" t="str">
        <f t="shared" si="66"/>
        <v/>
      </c>
      <c r="CI389" s="34" t="str">
        <f t="shared" si="67"/>
        <v/>
      </c>
      <c r="CJ389" s="35" t="str">
        <f t="shared" si="68"/>
        <v/>
      </c>
      <c r="CK389" s="34" t="e">
        <f>IF(AND(#REF!="",#REF!="",#REF!="",#REF!=""),"",SUM(#REF!,#REF!,#REF!,#REF!,#REF!))</f>
        <v>#REF!</v>
      </c>
      <c r="CL389" s="35" t="str">
        <f t="shared" si="69"/>
        <v/>
      </c>
      <c r="CM389" s="32" t="e">
        <f>IF(AND(#REF!="",#REF!="",#REF!="",#REF!=""),"",SUM(#REF!,#REF!,#REF!,#REF!))</f>
        <v>#REF!</v>
      </c>
      <c r="CN389" s="32" t="str">
        <f t="shared" si="70"/>
        <v/>
      </c>
    </row>
    <row r="390" spans="1:92">
      <c r="A390" s="276">
        <v>384</v>
      </c>
      <c r="B390" s="277"/>
      <c r="C390" s="278"/>
      <c r="D390" s="279"/>
      <c r="E390" s="280"/>
      <c r="F390" s="281"/>
      <c r="G390" s="281"/>
      <c r="H390" s="282"/>
      <c r="I390" s="283"/>
      <c r="J390" s="284"/>
      <c r="K390" s="285"/>
      <c r="L390" s="21"/>
      <c r="M390" s="22"/>
      <c r="N390" s="22"/>
      <c r="O390" s="7"/>
      <c r="P390" s="40"/>
      <c r="Q390" s="43"/>
      <c r="R390" s="7"/>
      <c r="S390" s="23"/>
      <c r="T390" s="24"/>
      <c r="U390" s="24"/>
      <c r="V390" s="7"/>
      <c r="W390" s="46"/>
      <c r="X390" s="43"/>
      <c r="Y390" s="7"/>
      <c r="Z390" s="21"/>
      <c r="AA390" s="22"/>
      <c r="AB390" s="22"/>
      <c r="AC390" s="7"/>
      <c r="AD390" s="40"/>
      <c r="AE390" s="43"/>
      <c r="AF390" s="7"/>
      <c r="AG390" s="21"/>
      <c r="AH390" s="22"/>
      <c r="AI390" s="22"/>
      <c r="AJ390" s="7"/>
      <c r="AK390" s="40"/>
      <c r="AL390" s="43"/>
      <c r="AM390" s="7"/>
      <c r="AN390" s="21"/>
      <c r="AO390" s="22"/>
      <c r="AP390" s="22"/>
      <c r="AQ390" s="22"/>
      <c r="AR390" s="22"/>
      <c r="AS390" s="21"/>
      <c r="AT390" s="22"/>
      <c r="AU390" s="22"/>
      <c r="AV390" s="22"/>
      <c r="AW390" s="22"/>
      <c r="AX390" s="21"/>
      <c r="AY390" s="22"/>
      <c r="AZ390" s="22"/>
      <c r="BA390" s="22"/>
      <c r="BB390" s="22"/>
      <c r="BC390" s="22"/>
      <c r="BD390" s="22"/>
      <c r="BE390" s="22"/>
      <c r="BF390" s="22"/>
      <c r="BG390" s="11" t="s">
        <v>221</v>
      </c>
      <c r="BH390" s="79" t="s">
        <v>221</v>
      </c>
      <c r="BI390" s="1"/>
      <c r="BJ390" s="1"/>
      <c r="BK390" s="1"/>
      <c r="BL390" s="1"/>
      <c r="BM390" s="1"/>
      <c r="BY390" s="26"/>
      <c r="BZ390" s="34" t="str">
        <f t="shared" si="59"/>
        <v/>
      </c>
      <c r="CA390" s="35" t="str">
        <f t="shared" si="60"/>
        <v/>
      </c>
      <c r="CB390" s="35" t="str">
        <f t="shared" si="61"/>
        <v/>
      </c>
      <c r="CC390" s="34" t="str">
        <f t="shared" si="62"/>
        <v/>
      </c>
      <c r="CD390" s="35" t="str">
        <f t="shared" si="63"/>
        <v/>
      </c>
      <c r="CE390" s="34" t="e">
        <f>IF(AND(#REF!="",#REF!="",#REF!="",#REF!=""),"",SUM(#REF!,#REF!,#REF!,#REF!,#REF!))</f>
        <v>#REF!</v>
      </c>
      <c r="CF390" s="35" t="str">
        <f t="shared" si="64"/>
        <v/>
      </c>
      <c r="CG390" s="34" t="str">
        <f t="shared" si="65"/>
        <v/>
      </c>
      <c r="CH390" s="35" t="str">
        <f t="shared" si="66"/>
        <v/>
      </c>
      <c r="CI390" s="34" t="str">
        <f t="shared" si="67"/>
        <v/>
      </c>
      <c r="CJ390" s="35" t="str">
        <f t="shared" si="68"/>
        <v/>
      </c>
      <c r="CK390" s="34" t="e">
        <f>IF(AND(#REF!="",#REF!="",#REF!="",#REF!=""),"",SUM(#REF!,#REF!,#REF!,#REF!,#REF!))</f>
        <v>#REF!</v>
      </c>
      <c r="CL390" s="35" t="str">
        <f t="shared" si="69"/>
        <v/>
      </c>
      <c r="CM390" s="32" t="e">
        <f>IF(AND(#REF!="",#REF!="",#REF!="",#REF!=""),"",SUM(#REF!,#REF!,#REF!,#REF!))</f>
        <v>#REF!</v>
      </c>
      <c r="CN390" s="32" t="str">
        <f t="shared" si="70"/>
        <v/>
      </c>
    </row>
    <row r="391" spans="1:92">
      <c r="A391" s="276">
        <v>385</v>
      </c>
      <c r="B391" s="277"/>
      <c r="C391" s="278"/>
      <c r="D391" s="279"/>
      <c r="E391" s="280"/>
      <c r="F391" s="281"/>
      <c r="G391" s="281"/>
      <c r="H391" s="282"/>
      <c r="I391" s="283"/>
      <c r="J391" s="284"/>
      <c r="K391" s="285"/>
      <c r="L391" s="21"/>
      <c r="M391" s="22"/>
      <c r="N391" s="22"/>
      <c r="O391" s="7"/>
      <c r="P391" s="40"/>
      <c r="Q391" s="43"/>
      <c r="R391" s="7"/>
      <c r="S391" s="23"/>
      <c r="T391" s="24"/>
      <c r="U391" s="24"/>
      <c r="V391" s="7"/>
      <c r="W391" s="46"/>
      <c r="X391" s="43"/>
      <c r="Y391" s="7"/>
      <c r="Z391" s="21"/>
      <c r="AA391" s="22"/>
      <c r="AB391" s="22"/>
      <c r="AC391" s="7"/>
      <c r="AD391" s="40"/>
      <c r="AE391" s="43"/>
      <c r="AF391" s="7"/>
      <c r="AG391" s="21"/>
      <c r="AH391" s="22"/>
      <c r="AI391" s="22"/>
      <c r="AJ391" s="7"/>
      <c r="AK391" s="40"/>
      <c r="AL391" s="43"/>
      <c r="AM391" s="7"/>
      <c r="AN391" s="21"/>
      <c r="AO391" s="22"/>
      <c r="AP391" s="22"/>
      <c r="AQ391" s="22"/>
      <c r="AR391" s="22"/>
      <c r="AS391" s="21"/>
      <c r="AT391" s="22"/>
      <c r="AU391" s="22"/>
      <c r="AV391" s="22"/>
      <c r="AW391" s="22"/>
      <c r="AX391" s="21"/>
      <c r="AY391" s="22"/>
      <c r="AZ391" s="22"/>
      <c r="BA391" s="22"/>
      <c r="BB391" s="22"/>
      <c r="BC391" s="22"/>
      <c r="BD391" s="22"/>
      <c r="BE391" s="22"/>
      <c r="BF391" s="22"/>
      <c r="BG391" s="11" t="s">
        <v>221</v>
      </c>
      <c r="BH391" s="79" t="s">
        <v>221</v>
      </c>
      <c r="BI391" s="1"/>
      <c r="BJ391" s="1"/>
      <c r="BK391" s="1"/>
      <c r="BL391" s="1"/>
      <c r="BM391" s="1"/>
      <c r="BY391" s="26"/>
      <c r="BZ391" s="34" t="str">
        <f t="shared" si="59"/>
        <v/>
      </c>
      <c r="CA391" s="35" t="str">
        <f t="shared" si="60"/>
        <v/>
      </c>
      <c r="CB391" s="35" t="str">
        <f t="shared" si="61"/>
        <v/>
      </c>
      <c r="CC391" s="34" t="str">
        <f t="shared" si="62"/>
        <v/>
      </c>
      <c r="CD391" s="35" t="str">
        <f t="shared" si="63"/>
        <v/>
      </c>
      <c r="CE391" s="34" t="e">
        <f>IF(AND(#REF!="",#REF!="",#REF!="",#REF!=""),"",SUM(#REF!,#REF!,#REF!,#REF!,#REF!))</f>
        <v>#REF!</v>
      </c>
      <c r="CF391" s="35" t="str">
        <f t="shared" si="64"/>
        <v/>
      </c>
      <c r="CG391" s="34" t="str">
        <f t="shared" si="65"/>
        <v/>
      </c>
      <c r="CH391" s="35" t="str">
        <f t="shared" si="66"/>
        <v/>
      </c>
      <c r="CI391" s="34" t="str">
        <f t="shared" si="67"/>
        <v/>
      </c>
      <c r="CJ391" s="35" t="str">
        <f t="shared" si="68"/>
        <v/>
      </c>
      <c r="CK391" s="34" t="e">
        <f>IF(AND(#REF!="",#REF!="",#REF!="",#REF!=""),"",SUM(#REF!,#REF!,#REF!,#REF!,#REF!))</f>
        <v>#REF!</v>
      </c>
      <c r="CL391" s="35" t="str">
        <f t="shared" si="69"/>
        <v/>
      </c>
      <c r="CM391" s="32" t="e">
        <f>IF(AND(#REF!="",#REF!="",#REF!="",#REF!=""),"",SUM(#REF!,#REF!,#REF!,#REF!))</f>
        <v>#REF!</v>
      </c>
      <c r="CN391" s="32" t="str">
        <f t="shared" si="70"/>
        <v/>
      </c>
    </row>
    <row r="392" spans="1:92">
      <c r="A392" s="276">
        <v>386</v>
      </c>
      <c r="B392" s="277"/>
      <c r="C392" s="278"/>
      <c r="D392" s="279"/>
      <c r="E392" s="280"/>
      <c r="F392" s="281"/>
      <c r="G392" s="281"/>
      <c r="H392" s="282"/>
      <c r="I392" s="283"/>
      <c r="J392" s="284"/>
      <c r="K392" s="285"/>
      <c r="L392" s="21"/>
      <c r="M392" s="22"/>
      <c r="N392" s="22"/>
      <c r="O392" s="7"/>
      <c r="P392" s="40"/>
      <c r="Q392" s="43"/>
      <c r="R392" s="7"/>
      <c r="S392" s="23"/>
      <c r="T392" s="24"/>
      <c r="U392" s="24"/>
      <c r="V392" s="7"/>
      <c r="W392" s="46"/>
      <c r="X392" s="43"/>
      <c r="Y392" s="7"/>
      <c r="Z392" s="21"/>
      <c r="AA392" s="22"/>
      <c r="AB392" s="22"/>
      <c r="AC392" s="7"/>
      <c r="AD392" s="40"/>
      <c r="AE392" s="43"/>
      <c r="AF392" s="7"/>
      <c r="AG392" s="21"/>
      <c r="AH392" s="22"/>
      <c r="AI392" s="22"/>
      <c r="AJ392" s="7"/>
      <c r="AK392" s="40"/>
      <c r="AL392" s="43"/>
      <c r="AM392" s="7"/>
      <c r="AN392" s="21"/>
      <c r="AO392" s="22"/>
      <c r="AP392" s="22"/>
      <c r="AQ392" s="22"/>
      <c r="AR392" s="22"/>
      <c r="AS392" s="21"/>
      <c r="AT392" s="22"/>
      <c r="AU392" s="22"/>
      <c r="AV392" s="22"/>
      <c r="AW392" s="22"/>
      <c r="AX392" s="21"/>
      <c r="AY392" s="22"/>
      <c r="AZ392" s="22"/>
      <c r="BA392" s="22"/>
      <c r="BB392" s="22"/>
      <c r="BC392" s="22"/>
      <c r="BD392" s="22"/>
      <c r="BE392" s="22"/>
      <c r="BF392" s="22"/>
      <c r="BG392" s="11" t="s">
        <v>221</v>
      </c>
      <c r="BH392" s="79" t="s">
        <v>221</v>
      </c>
      <c r="BI392" s="1"/>
      <c r="BJ392" s="1"/>
      <c r="BK392" s="1"/>
      <c r="BL392" s="1"/>
      <c r="BM392" s="1"/>
      <c r="BY392" s="26"/>
      <c r="BZ392" s="34" t="str">
        <f t="shared" ref="BZ392:BZ407" si="71">IF(I392="","",I392)</f>
        <v/>
      </c>
      <c r="CA392" s="35" t="str">
        <f t="shared" ref="CA392:CA407" si="72">IF(AND(L392="",M392="",N392="",P392=""),"",SUM(L392,M392,N392,O392,P392))</f>
        <v/>
      </c>
      <c r="CB392" s="35" t="str">
        <f t="shared" ref="CB392:CB407" si="73">IFERROR(IF(CA392="","",ROUNDUP(CA392*20%,0)),"")</f>
        <v/>
      </c>
      <c r="CC392" s="34" t="str">
        <f t="shared" ref="CC392:CC407" si="74">IF(AND(S392="",T392="",U392="",W392=""),"",SUM(S392,T392,U392,V392,W392))</f>
        <v/>
      </c>
      <c r="CD392" s="35" t="str">
        <f t="shared" ref="CD392:CD407" si="75">IFERROR(IF(CC392="","",ROUNDUP(CC392*20%,0)),"")</f>
        <v/>
      </c>
      <c r="CE392" s="34" t="e">
        <f>IF(AND(#REF!="",#REF!="",#REF!="",#REF!=""),"",SUM(#REF!,#REF!,#REF!,#REF!,#REF!))</f>
        <v>#REF!</v>
      </c>
      <c r="CF392" s="35" t="str">
        <f t="shared" ref="CF392:CF407" si="76">IFERROR(IF(CE392="","",ROUNDUP(CE392*20%,0)),"")</f>
        <v/>
      </c>
      <c r="CG392" s="34" t="str">
        <f t="shared" ref="CG392:CG407" si="77">IF(AND(Z392="",AA392="",AB392="",AD392=""),"",SUM(Z392,AA392,AB392,AC392,AD392))</f>
        <v/>
      </c>
      <c r="CH392" s="35" t="str">
        <f t="shared" ref="CH392:CH407" si="78">IFERROR(IF(CG392="","",ROUNDUP(CG392*20%,0)),"")</f>
        <v/>
      </c>
      <c r="CI392" s="34" t="str">
        <f t="shared" ref="CI392:CI407" si="79">IF(AND(AG392="",AH392="",AI392="",AK392=""),"",SUM(AG392,AH392,AI392,AJ392,AK392))</f>
        <v/>
      </c>
      <c r="CJ392" s="35" t="str">
        <f t="shared" ref="CJ392:CJ407" si="80">IFERROR(IF(CI392="","",ROUNDUP(CI392*20%,0)),"")</f>
        <v/>
      </c>
      <c r="CK392" s="34" t="e">
        <f>IF(AND(#REF!="",#REF!="",#REF!="",#REF!=""),"",SUM(#REF!,#REF!,#REF!,#REF!,#REF!))</f>
        <v>#REF!</v>
      </c>
      <c r="CL392" s="35" t="str">
        <f t="shared" ref="CL392:CL407" si="81">IFERROR(IF(CK392="","",ROUNDUP(CK392*20%,0)),"")</f>
        <v/>
      </c>
      <c r="CM392" s="32" t="e">
        <f>IF(AND(#REF!="",#REF!="",#REF!="",#REF!=""),"",SUM(#REF!,#REF!,#REF!,#REF!))</f>
        <v>#REF!</v>
      </c>
      <c r="CN392" s="32" t="str">
        <f t="shared" ref="CN392:CN407" si="82">IFERROR(IF(CM392="","",IF($CM$5=100,ROUNDUP(CM392*20%,0),IF($CM$5=86,ROUNDUP((CM392/$CM$5)*$CN$5,0),IF($CM$5=66,ROUNDUP((CM392/$CM$5)*$CN$5,0),"")))),"")</f>
        <v/>
      </c>
    </row>
    <row r="393" spans="1:92">
      <c r="A393" s="276">
        <v>387</v>
      </c>
      <c r="B393" s="277"/>
      <c r="C393" s="278"/>
      <c r="D393" s="279"/>
      <c r="E393" s="280"/>
      <c r="F393" s="281"/>
      <c r="G393" s="281"/>
      <c r="H393" s="282"/>
      <c r="I393" s="283"/>
      <c r="J393" s="284"/>
      <c r="K393" s="285"/>
      <c r="L393" s="21"/>
      <c r="M393" s="22"/>
      <c r="N393" s="22"/>
      <c r="O393" s="7"/>
      <c r="P393" s="40"/>
      <c r="Q393" s="43"/>
      <c r="R393" s="7"/>
      <c r="S393" s="23"/>
      <c r="T393" s="24"/>
      <c r="U393" s="24"/>
      <c r="V393" s="7"/>
      <c r="W393" s="46"/>
      <c r="X393" s="43"/>
      <c r="Y393" s="7"/>
      <c r="Z393" s="21"/>
      <c r="AA393" s="22"/>
      <c r="AB393" s="22"/>
      <c r="AC393" s="7"/>
      <c r="AD393" s="40"/>
      <c r="AE393" s="43"/>
      <c r="AF393" s="7"/>
      <c r="AG393" s="21"/>
      <c r="AH393" s="22"/>
      <c r="AI393" s="22"/>
      <c r="AJ393" s="7"/>
      <c r="AK393" s="40"/>
      <c r="AL393" s="43"/>
      <c r="AM393" s="7"/>
      <c r="AN393" s="21"/>
      <c r="AO393" s="22"/>
      <c r="AP393" s="22"/>
      <c r="AQ393" s="22"/>
      <c r="AR393" s="22"/>
      <c r="AS393" s="21"/>
      <c r="AT393" s="22"/>
      <c r="AU393" s="22"/>
      <c r="AV393" s="22"/>
      <c r="AW393" s="22"/>
      <c r="AX393" s="21"/>
      <c r="AY393" s="22"/>
      <c r="AZ393" s="22"/>
      <c r="BA393" s="22"/>
      <c r="BB393" s="22"/>
      <c r="BC393" s="22"/>
      <c r="BD393" s="22"/>
      <c r="BE393" s="22"/>
      <c r="BF393" s="22"/>
      <c r="BG393" s="11" t="s">
        <v>221</v>
      </c>
      <c r="BH393" s="79" t="s">
        <v>221</v>
      </c>
      <c r="BI393" s="1"/>
      <c r="BJ393" s="1"/>
      <c r="BK393" s="1"/>
      <c r="BL393" s="1"/>
      <c r="BM393" s="1"/>
      <c r="BY393" s="26"/>
      <c r="BZ393" s="34" t="str">
        <f t="shared" si="71"/>
        <v/>
      </c>
      <c r="CA393" s="35" t="str">
        <f t="shared" si="72"/>
        <v/>
      </c>
      <c r="CB393" s="35" t="str">
        <f t="shared" si="73"/>
        <v/>
      </c>
      <c r="CC393" s="34" t="str">
        <f t="shared" si="74"/>
        <v/>
      </c>
      <c r="CD393" s="35" t="str">
        <f t="shared" si="75"/>
        <v/>
      </c>
      <c r="CE393" s="34" t="e">
        <f>IF(AND(#REF!="",#REF!="",#REF!="",#REF!=""),"",SUM(#REF!,#REF!,#REF!,#REF!,#REF!))</f>
        <v>#REF!</v>
      </c>
      <c r="CF393" s="35" t="str">
        <f t="shared" si="76"/>
        <v/>
      </c>
      <c r="CG393" s="34" t="str">
        <f t="shared" si="77"/>
        <v/>
      </c>
      <c r="CH393" s="35" t="str">
        <f t="shared" si="78"/>
        <v/>
      </c>
      <c r="CI393" s="34" t="str">
        <f t="shared" si="79"/>
        <v/>
      </c>
      <c r="CJ393" s="35" t="str">
        <f t="shared" si="80"/>
        <v/>
      </c>
      <c r="CK393" s="34" t="e">
        <f>IF(AND(#REF!="",#REF!="",#REF!="",#REF!=""),"",SUM(#REF!,#REF!,#REF!,#REF!,#REF!))</f>
        <v>#REF!</v>
      </c>
      <c r="CL393" s="35" t="str">
        <f t="shared" si="81"/>
        <v/>
      </c>
      <c r="CM393" s="32" t="e">
        <f>IF(AND(#REF!="",#REF!="",#REF!="",#REF!=""),"",SUM(#REF!,#REF!,#REF!,#REF!))</f>
        <v>#REF!</v>
      </c>
      <c r="CN393" s="32" t="str">
        <f t="shared" si="82"/>
        <v/>
      </c>
    </row>
    <row r="394" spans="1:92">
      <c r="A394" s="276">
        <v>388</v>
      </c>
      <c r="B394" s="277"/>
      <c r="C394" s="278"/>
      <c r="D394" s="279"/>
      <c r="E394" s="280"/>
      <c r="F394" s="281"/>
      <c r="G394" s="281"/>
      <c r="H394" s="282"/>
      <c r="I394" s="283"/>
      <c r="J394" s="284"/>
      <c r="K394" s="285"/>
      <c r="L394" s="21"/>
      <c r="M394" s="22"/>
      <c r="N394" s="22"/>
      <c r="O394" s="7"/>
      <c r="P394" s="40"/>
      <c r="Q394" s="43"/>
      <c r="R394" s="7"/>
      <c r="S394" s="23"/>
      <c r="T394" s="24"/>
      <c r="U394" s="24"/>
      <c r="V394" s="7"/>
      <c r="W394" s="46"/>
      <c r="X394" s="43"/>
      <c r="Y394" s="7"/>
      <c r="Z394" s="21"/>
      <c r="AA394" s="22"/>
      <c r="AB394" s="22"/>
      <c r="AC394" s="7"/>
      <c r="AD394" s="40"/>
      <c r="AE394" s="43"/>
      <c r="AF394" s="7"/>
      <c r="AG394" s="21"/>
      <c r="AH394" s="22"/>
      <c r="AI394" s="22"/>
      <c r="AJ394" s="7"/>
      <c r="AK394" s="40"/>
      <c r="AL394" s="43"/>
      <c r="AM394" s="7"/>
      <c r="AN394" s="21"/>
      <c r="AO394" s="22"/>
      <c r="AP394" s="22"/>
      <c r="AQ394" s="22"/>
      <c r="AR394" s="22"/>
      <c r="AS394" s="21"/>
      <c r="AT394" s="22"/>
      <c r="AU394" s="22"/>
      <c r="AV394" s="22"/>
      <c r="AW394" s="22"/>
      <c r="AX394" s="21"/>
      <c r="AY394" s="22"/>
      <c r="AZ394" s="22"/>
      <c r="BA394" s="22"/>
      <c r="BB394" s="22"/>
      <c r="BC394" s="22"/>
      <c r="BD394" s="22"/>
      <c r="BE394" s="22"/>
      <c r="BF394" s="22"/>
      <c r="BG394" s="11" t="s">
        <v>221</v>
      </c>
      <c r="BH394" s="79" t="s">
        <v>221</v>
      </c>
      <c r="BI394" s="1"/>
      <c r="BJ394" s="1"/>
      <c r="BK394" s="1"/>
      <c r="BL394" s="1"/>
      <c r="BM394" s="1"/>
      <c r="BY394" s="26"/>
      <c r="BZ394" s="34" t="str">
        <f t="shared" si="71"/>
        <v/>
      </c>
      <c r="CA394" s="35" t="str">
        <f t="shared" si="72"/>
        <v/>
      </c>
      <c r="CB394" s="35" t="str">
        <f t="shared" si="73"/>
        <v/>
      </c>
      <c r="CC394" s="34" t="str">
        <f t="shared" si="74"/>
        <v/>
      </c>
      <c r="CD394" s="35" t="str">
        <f t="shared" si="75"/>
        <v/>
      </c>
      <c r="CE394" s="34" t="e">
        <f>IF(AND(#REF!="",#REF!="",#REF!="",#REF!=""),"",SUM(#REF!,#REF!,#REF!,#REF!,#REF!))</f>
        <v>#REF!</v>
      </c>
      <c r="CF394" s="35" t="str">
        <f t="shared" si="76"/>
        <v/>
      </c>
      <c r="CG394" s="34" t="str">
        <f t="shared" si="77"/>
        <v/>
      </c>
      <c r="CH394" s="35" t="str">
        <f t="shared" si="78"/>
        <v/>
      </c>
      <c r="CI394" s="34" t="str">
        <f t="shared" si="79"/>
        <v/>
      </c>
      <c r="CJ394" s="35" t="str">
        <f t="shared" si="80"/>
        <v/>
      </c>
      <c r="CK394" s="34" t="e">
        <f>IF(AND(#REF!="",#REF!="",#REF!="",#REF!=""),"",SUM(#REF!,#REF!,#REF!,#REF!,#REF!))</f>
        <v>#REF!</v>
      </c>
      <c r="CL394" s="35" t="str">
        <f t="shared" si="81"/>
        <v/>
      </c>
      <c r="CM394" s="32" t="e">
        <f>IF(AND(#REF!="",#REF!="",#REF!="",#REF!=""),"",SUM(#REF!,#REF!,#REF!,#REF!))</f>
        <v>#REF!</v>
      </c>
      <c r="CN394" s="32" t="str">
        <f t="shared" si="82"/>
        <v/>
      </c>
    </row>
    <row r="395" spans="1:92">
      <c r="A395" s="276">
        <v>389</v>
      </c>
      <c r="B395" s="277"/>
      <c r="C395" s="278"/>
      <c r="D395" s="279"/>
      <c r="E395" s="280"/>
      <c r="F395" s="281"/>
      <c r="G395" s="281"/>
      <c r="H395" s="282"/>
      <c r="I395" s="283"/>
      <c r="J395" s="284"/>
      <c r="K395" s="285"/>
      <c r="L395" s="21"/>
      <c r="M395" s="22"/>
      <c r="N395" s="22"/>
      <c r="O395" s="7"/>
      <c r="P395" s="40"/>
      <c r="Q395" s="43"/>
      <c r="R395" s="7"/>
      <c r="S395" s="23"/>
      <c r="T395" s="24"/>
      <c r="U395" s="24"/>
      <c r="V395" s="7"/>
      <c r="W395" s="46"/>
      <c r="X395" s="43"/>
      <c r="Y395" s="7"/>
      <c r="Z395" s="21"/>
      <c r="AA395" s="22"/>
      <c r="AB395" s="22"/>
      <c r="AC395" s="7"/>
      <c r="AD395" s="40"/>
      <c r="AE395" s="43"/>
      <c r="AF395" s="7"/>
      <c r="AG395" s="21"/>
      <c r="AH395" s="22"/>
      <c r="AI395" s="22"/>
      <c r="AJ395" s="7"/>
      <c r="AK395" s="40"/>
      <c r="AL395" s="43"/>
      <c r="AM395" s="7"/>
      <c r="AN395" s="21"/>
      <c r="AO395" s="22"/>
      <c r="AP395" s="22"/>
      <c r="AQ395" s="22"/>
      <c r="AR395" s="22"/>
      <c r="AS395" s="21"/>
      <c r="AT395" s="22"/>
      <c r="AU395" s="22"/>
      <c r="AV395" s="22"/>
      <c r="AW395" s="22"/>
      <c r="AX395" s="21"/>
      <c r="AY395" s="22"/>
      <c r="AZ395" s="22"/>
      <c r="BA395" s="22"/>
      <c r="BB395" s="22"/>
      <c r="BC395" s="22"/>
      <c r="BD395" s="22"/>
      <c r="BE395" s="22"/>
      <c r="BF395" s="22"/>
      <c r="BG395" s="11" t="s">
        <v>221</v>
      </c>
      <c r="BH395" s="79" t="s">
        <v>221</v>
      </c>
      <c r="BI395" s="1"/>
      <c r="BJ395" s="1"/>
      <c r="BK395" s="1"/>
      <c r="BL395" s="1"/>
      <c r="BM395" s="1"/>
      <c r="BY395" s="26"/>
      <c r="BZ395" s="34" t="str">
        <f t="shared" si="71"/>
        <v/>
      </c>
      <c r="CA395" s="35" t="str">
        <f t="shared" si="72"/>
        <v/>
      </c>
      <c r="CB395" s="35" t="str">
        <f t="shared" si="73"/>
        <v/>
      </c>
      <c r="CC395" s="34" t="str">
        <f t="shared" si="74"/>
        <v/>
      </c>
      <c r="CD395" s="35" t="str">
        <f t="shared" si="75"/>
        <v/>
      </c>
      <c r="CE395" s="34" t="e">
        <f>IF(AND(#REF!="",#REF!="",#REF!="",#REF!=""),"",SUM(#REF!,#REF!,#REF!,#REF!,#REF!))</f>
        <v>#REF!</v>
      </c>
      <c r="CF395" s="35" t="str">
        <f t="shared" si="76"/>
        <v/>
      </c>
      <c r="CG395" s="34" t="str">
        <f t="shared" si="77"/>
        <v/>
      </c>
      <c r="CH395" s="35" t="str">
        <f t="shared" si="78"/>
        <v/>
      </c>
      <c r="CI395" s="34" t="str">
        <f t="shared" si="79"/>
        <v/>
      </c>
      <c r="CJ395" s="35" t="str">
        <f t="shared" si="80"/>
        <v/>
      </c>
      <c r="CK395" s="34" t="e">
        <f>IF(AND(#REF!="",#REF!="",#REF!="",#REF!=""),"",SUM(#REF!,#REF!,#REF!,#REF!,#REF!))</f>
        <v>#REF!</v>
      </c>
      <c r="CL395" s="35" t="str">
        <f t="shared" si="81"/>
        <v/>
      </c>
      <c r="CM395" s="32" t="e">
        <f>IF(AND(#REF!="",#REF!="",#REF!="",#REF!=""),"",SUM(#REF!,#REF!,#REF!,#REF!))</f>
        <v>#REF!</v>
      </c>
      <c r="CN395" s="32" t="str">
        <f t="shared" si="82"/>
        <v/>
      </c>
    </row>
    <row r="396" spans="1:92">
      <c r="A396" s="276">
        <v>390</v>
      </c>
      <c r="B396" s="277"/>
      <c r="C396" s="278"/>
      <c r="D396" s="279"/>
      <c r="E396" s="280"/>
      <c r="F396" s="281"/>
      <c r="G396" s="281"/>
      <c r="H396" s="282"/>
      <c r="I396" s="283"/>
      <c r="J396" s="284"/>
      <c r="K396" s="285"/>
      <c r="L396" s="21"/>
      <c r="M396" s="22"/>
      <c r="N396" s="22"/>
      <c r="O396" s="7"/>
      <c r="P396" s="40"/>
      <c r="Q396" s="43"/>
      <c r="R396" s="7"/>
      <c r="S396" s="23"/>
      <c r="T396" s="24"/>
      <c r="U396" s="24"/>
      <c r="V396" s="7"/>
      <c r="W396" s="46"/>
      <c r="X396" s="43"/>
      <c r="Y396" s="7"/>
      <c r="Z396" s="21"/>
      <c r="AA396" s="22"/>
      <c r="AB396" s="22"/>
      <c r="AC396" s="7"/>
      <c r="AD396" s="40"/>
      <c r="AE396" s="43"/>
      <c r="AF396" s="7"/>
      <c r="AG396" s="21"/>
      <c r="AH396" s="22"/>
      <c r="AI396" s="22"/>
      <c r="AJ396" s="7"/>
      <c r="AK396" s="40"/>
      <c r="AL396" s="43"/>
      <c r="AM396" s="7"/>
      <c r="AN396" s="21"/>
      <c r="AO396" s="22"/>
      <c r="AP396" s="22"/>
      <c r="AQ396" s="22"/>
      <c r="AR396" s="22"/>
      <c r="AS396" s="21"/>
      <c r="AT396" s="22"/>
      <c r="AU396" s="22"/>
      <c r="AV396" s="22"/>
      <c r="AW396" s="22"/>
      <c r="AX396" s="21"/>
      <c r="AY396" s="22"/>
      <c r="AZ396" s="22"/>
      <c r="BA396" s="22"/>
      <c r="BB396" s="22"/>
      <c r="BC396" s="22"/>
      <c r="BD396" s="22"/>
      <c r="BE396" s="22"/>
      <c r="BF396" s="22"/>
      <c r="BG396" s="11" t="s">
        <v>221</v>
      </c>
      <c r="BH396" s="79" t="s">
        <v>221</v>
      </c>
      <c r="BI396" s="1"/>
      <c r="BJ396" s="1"/>
      <c r="BK396" s="1"/>
      <c r="BL396" s="1"/>
      <c r="BM396" s="1"/>
      <c r="BY396" s="26"/>
      <c r="BZ396" s="34" t="str">
        <f t="shared" si="71"/>
        <v/>
      </c>
      <c r="CA396" s="35" t="str">
        <f t="shared" si="72"/>
        <v/>
      </c>
      <c r="CB396" s="35" t="str">
        <f t="shared" si="73"/>
        <v/>
      </c>
      <c r="CC396" s="34" t="str">
        <f t="shared" si="74"/>
        <v/>
      </c>
      <c r="CD396" s="35" t="str">
        <f t="shared" si="75"/>
        <v/>
      </c>
      <c r="CE396" s="34" t="e">
        <f>IF(AND(#REF!="",#REF!="",#REF!="",#REF!=""),"",SUM(#REF!,#REF!,#REF!,#REF!,#REF!))</f>
        <v>#REF!</v>
      </c>
      <c r="CF396" s="35" t="str">
        <f t="shared" si="76"/>
        <v/>
      </c>
      <c r="CG396" s="34" t="str">
        <f t="shared" si="77"/>
        <v/>
      </c>
      <c r="CH396" s="35" t="str">
        <f t="shared" si="78"/>
        <v/>
      </c>
      <c r="CI396" s="34" t="str">
        <f t="shared" si="79"/>
        <v/>
      </c>
      <c r="CJ396" s="35" t="str">
        <f t="shared" si="80"/>
        <v/>
      </c>
      <c r="CK396" s="34" t="e">
        <f>IF(AND(#REF!="",#REF!="",#REF!="",#REF!=""),"",SUM(#REF!,#REF!,#REF!,#REF!,#REF!))</f>
        <v>#REF!</v>
      </c>
      <c r="CL396" s="35" t="str">
        <f t="shared" si="81"/>
        <v/>
      </c>
      <c r="CM396" s="32" t="e">
        <f>IF(AND(#REF!="",#REF!="",#REF!="",#REF!=""),"",SUM(#REF!,#REF!,#REF!,#REF!))</f>
        <v>#REF!</v>
      </c>
      <c r="CN396" s="32" t="str">
        <f t="shared" si="82"/>
        <v/>
      </c>
    </row>
    <row r="397" spans="1:92">
      <c r="A397" s="276">
        <v>391</v>
      </c>
      <c r="B397" s="277"/>
      <c r="C397" s="278"/>
      <c r="D397" s="279"/>
      <c r="E397" s="280"/>
      <c r="F397" s="281"/>
      <c r="G397" s="281"/>
      <c r="H397" s="282"/>
      <c r="I397" s="283"/>
      <c r="J397" s="284"/>
      <c r="K397" s="285"/>
      <c r="L397" s="21"/>
      <c r="M397" s="22"/>
      <c r="N397" s="22"/>
      <c r="O397" s="7"/>
      <c r="P397" s="40"/>
      <c r="Q397" s="43"/>
      <c r="R397" s="7"/>
      <c r="S397" s="23"/>
      <c r="T397" s="24"/>
      <c r="U397" s="24"/>
      <c r="V397" s="7"/>
      <c r="W397" s="46"/>
      <c r="X397" s="43"/>
      <c r="Y397" s="7"/>
      <c r="Z397" s="21"/>
      <c r="AA397" s="22"/>
      <c r="AB397" s="22"/>
      <c r="AC397" s="7"/>
      <c r="AD397" s="40"/>
      <c r="AE397" s="43"/>
      <c r="AF397" s="7"/>
      <c r="AG397" s="21"/>
      <c r="AH397" s="22"/>
      <c r="AI397" s="22"/>
      <c r="AJ397" s="7"/>
      <c r="AK397" s="40"/>
      <c r="AL397" s="43"/>
      <c r="AM397" s="7"/>
      <c r="AN397" s="21"/>
      <c r="AO397" s="22"/>
      <c r="AP397" s="22"/>
      <c r="AQ397" s="22"/>
      <c r="AR397" s="22"/>
      <c r="AS397" s="21"/>
      <c r="AT397" s="22"/>
      <c r="AU397" s="22"/>
      <c r="AV397" s="22"/>
      <c r="AW397" s="22"/>
      <c r="AX397" s="21"/>
      <c r="AY397" s="22"/>
      <c r="AZ397" s="22"/>
      <c r="BA397" s="22"/>
      <c r="BB397" s="22"/>
      <c r="BC397" s="22"/>
      <c r="BD397" s="22"/>
      <c r="BE397" s="22"/>
      <c r="BF397" s="22"/>
      <c r="BG397" s="11" t="s">
        <v>221</v>
      </c>
      <c r="BH397" s="79" t="s">
        <v>221</v>
      </c>
      <c r="BI397" s="1"/>
      <c r="BJ397" s="1"/>
      <c r="BK397" s="1"/>
      <c r="BL397" s="1"/>
      <c r="BM397" s="1"/>
      <c r="BY397" s="26"/>
      <c r="BZ397" s="34" t="str">
        <f t="shared" si="71"/>
        <v/>
      </c>
      <c r="CA397" s="35" t="str">
        <f t="shared" si="72"/>
        <v/>
      </c>
      <c r="CB397" s="35" t="str">
        <f t="shared" si="73"/>
        <v/>
      </c>
      <c r="CC397" s="34" t="str">
        <f t="shared" si="74"/>
        <v/>
      </c>
      <c r="CD397" s="35" t="str">
        <f t="shared" si="75"/>
        <v/>
      </c>
      <c r="CE397" s="34" t="e">
        <f>IF(AND(#REF!="",#REF!="",#REF!="",#REF!=""),"",SUM(#REF!,#REF!,#REF!,#REF!,#REF!))</f>
        <v>#REF!</v>
      </c>
      <c r="CF397" s="35" t="str">
        <f t="shared" si="76"/>
        <v/>
      </c>
      <c r="CG397" s="34" t="str">
        <f t="shared" si="77"/>
        <v/>
      </c>
      <c r="CH397" s="35" t="str">
        <f t="shared" si="78"/>
        <v/>
      </c>
      <c r="CI397" s="34" t="str">
        <f t="shared" si="79"/>
        <v/>
      </c>
      <c r="CJ397" s="35" t="str">
        <f t="shared" si="80"/>
        <v/>
      </c>
      <c r="CK397" s="34" t="e">
        <f>IF(AND(#REF!="",#REF!="",#REF!="",#REF!=""),"",SUM(#REF!,#REF!,#REF!,#REF!,#REF!))</f>
        <v>#REF!</v>
      </c>
      <c r="CL397" s="35" t="str">
        <f t="shared" si="81"/>
        <v/>
      </c>
      <c r="CM397" s="32" t="e">
        <f>IF(AND(#REF!="",#REF!="",#REF!="",#REF!=""),"",SUM(#REF!,#REF!,#REF!,#REF!))</f>
        <v>#REF!</v>
      </c>
      <c r="CN397" s="32" t="str">
        <f t="shared" si="82"/>
        <v/>
      </c>
    </row>
    <row r="398" spans="1:92">
      <c r="A398" s="276">
        <v>392</v>
      </c>
      <c r="B398" s="277"/>
      <c r="C398" s="278"/>
      <c r="D398" s="279"/>
      <c r="E398" s="280"/>
      <c r="F398" s="281"/>
      <c r="G398" s="281"/>
      <c r="H398" s="282"/>
      <c r="I398" s="283"/>
      <c r="J398" s="284"/>
      <c r="K398" s="285"/>
      <c r="L398" s="21"/>
      <c r="M398" s="22"/>
      <c r="N398" s="22"/>
      <c r="O398" s="7"/>
      <c r="P398" s="40"/>
      <c r="Q398" s="43"/>
      <c r="R398" s="7"/>
      <c r="S398" s="23"/>
      <c r="T398" s="24"/>
      <c r="U398" s="24"/>
      <c r="V398" s="7"/>
      <c r="W398" s="46"/>
      <c r="X398" s="43"/>
      <c r="Y398" s="7"/>
      <c r="Z398" s="21"/>
      <c r="AA398" s="22"/>
      <c r="AB398" s="22"/>
      <c r="AC398" s="7"/>
      <c r="AD398" s="40"/>
      <c r="AE398" s="43"/>
      <c r="AF398" s="7"/>
      <c r="AG398" s="21"/>
      <c r="AH398" s="22"/>
      <c r="AI398" s="22"/>
      <c r="AJ398" s="7"/>
      <c r="AK398" s="40"/>
      <c r="AL398" s="43"/>
      <c r="AM398" s="7"/>
      <c r="AN398" s="21"/>
      <c r="AO398" s="22"/>
      <c r="AP398" s="22"/>
      <c r="AQ398" s="22"/>
      <c r="AR398" s="22"/>
      <c r="AS398" s="21"/>
      <c r="AT398" s="22"/>
      <c r="AU398" s="22"/>
      <c r="AV398" s="22"/>
      <c r="AW398" s="22"/>
      <c r="AX398" s="21"/>
      <c r="AY398" s="22"/>
      <c r="AZ398" s="22"/>
      <c r="BA398" s="22"/>
      <c r="BB398" s="22"/>
      <c r="BC398" s="22"/>
      <c r="BD398" s="22"/>
      <c r="BE398" s="22"/>
      <c r="BF398" s="22"/>
      <c r="BG398" s="11" t="s">
        <v>221</v>
      </c>
      <c r="BH398" s="79" t="s">
        <v>221</v>
      </c>
      <c r="BI398" s="1"/>
      <c r="BJ398" s="1"/>
      <c r="BK398" s="1"/>
      <c r="BL398" s="1"/>
      <c r="BM398" s="1"/>
      <c r="BY398" s="26"/>
      <c r="BZ398" s="34" t="str">
        <f t="shared" si="71"/>
        <v/>
      </c>
      <c r="CA398" s="35" t="str">
        <f t="shared" si="72"/>
        <v/>
      </c>
      <c r="CB398" s="35" t="str">
        <f t="shared" si="73"/>
        <v/>
      </c>
      <c r="CC398" s="34" t="str">
        <f t="shared" si="74"/>
        <v/>
      </c>
      <c r="CD398" s="35" t="str">
        <f t="shared" si="75"/>
        <v/>
      </c>
      <c r="CE398" s="34" t="e">
        <f>IF(AND(#REF!="",#REF!="",#REF!="",#REF!=""),"",SUM(#REF!,#REF!,#REF!,#REF!,#REF!))</f>
        <v>#REF!</v>
      </c>
      <c r="CF398" s="35" t="str">
        <f t="shared" si="76"/>
        <v/>
      </c>
      <c r="CG398" s="34" t="str">
        <f t="shared" si="77"/>
        <v/>
      </c>
      <c r="CH398" s="35" t="str">
        <f t="shared" si="78"/>
        <v/>
      </c>
      <c r="CI398" s="34" t="str">
        <f t="shared" si="79"/>
        <v/>
      </c>
      <c r="CJ398" s="35" t="str">
        <f t="shared" si="80"/>
        <v/>
      </c>
      <c r="CK398" s="34" t="e">
        <f>IF(AND(#REF!="",#REF!="",#REF!="",#REF!=""),"",SUM(#REF!,#REF!,#REF!,#REF!,#REF!))</f>
        <v>#REF!</v>
      </c>
      <c r="CL398" s="35" t="str">
        <f t="shared" si="81"/>
        <v/>
      </c>
      <c r="CM398" s="32" t="e">
        <f>IF(AND(#REF!="",#REF!="",#REF!="",#REF!=""),"",SUM(#REF!,#REF!,#REF!,#REF!))</f>
        <v>#REF!</v>
      </c>
      <c r="CN398" s="32" t="str">
        <f t="shared" si="82"/>
        <v/>
      </c>
    </row>
    <row r="399" spans="1:92">
      <c r="A399" s="276">
        <v>393</v>
      </c>
      <c r="B399" s="277"/>
      <c r="C399" s="278"/>
      <c r="D399" s="279"/>
      <c r="E399" s="280"/>
      <c r="F399" s="281"/>
      <c r="G399" s="281"/>
      <c r="H399" s="282"/>
      <c r="I399" s="283"/>
      <c r="J399" s="284"/>
      <c r="K399" s="285"/>
      <c r="L399" s="21"/>
      <c r="M399" s="22"/>
      <c r="N399" s="22"/>
      <c r="O399" s="7"/>
      <c r="P399" s="40"/>
      <c r="Q399" s="43"/>
      <c r="R399" s="7"/>
      <c r="S399" s="23"/>
      <c r="T399" s="24"/>
      <c r="U399" s="24"/>
      <c r="V399" s="7"/>
      <c r="W399" s="46"/>
      <c r="X399" s="43"/>
      <c r="Y399" s="7"/>
      <c r="Z399" s="21"/>
      <c r="AA399" s="22"/>
      <c r="AB399" s="22"/>
      <c r="AC399" s="7"/>
      <c r="AD399" s="40"/>
      <c r="AE399" s="43"/>
      <c r="AF399" s="7"/>
      <c r="AG399" s="21"/>
      <c r="AH399" s="22"/>
      <c r="AI399" s="22"/>
      <c r="AJ399" s="7"/>
      <c r="AK399" s="40"/>
      <c r="AL399" s="43"/>
      <c r="AM399" s="7"/>
      <c r="AN399" s="21"/>
      <c r="AO399" s="22"/>
      <c r="AP399" s="22"/>
      <c r="AQ399" s="22"/>
      <c r="AR399" s="22"/>
      <c r="AS399" s="21"/>
      <c r="AT399" s="22"/>
      <c r="AU399" s="22"/>
      <c r="AV399" s="22"/>
      <c r="AW399" s="22"/>
      <c r="AX399" s="21"/>
      <c r="AY399" s="22"/>
      <c r="AZ399" s="22"/>
      <c r="BA399" s="22"/>
      <c r="BB399" s="22"/>
      <c r="BC399" s="22"/>
      <c r="BD399" s="22"/>
      <c r="BE399" s="22"/>
      <c r="BF399" s="22"/>
      <c r="BG399" s="11" t="s">
        <v>221</v>
      </c>
      <c r="BH399" s="79" t="s">
        <v>221</v>
      </c>
      <c r="BI399" s="1"/>
      <c r="BJ399" s="1"/>
      <c r="BK399" s="1"/>
      <c r="BL399" s="1"/>
      <c r="BM399" s="1"/>
      <c r="BY399" s="26"/>
      <c r="BZ399" s="34" t="str">
        <f t="shared" si="71"/>
        <v/>
      </c>
      <c r="CA399" s="35" t="str">
        <f t="shared" si="72"/>
        <v/>
      </c>
      <c r="CB399" s="35" t="str">
        <f t="shared" si="73"/>
        <v/>
      </c>
      <c r="CC399" s="34" t="str">
        <f t="shared" si="74"/>
        <v/>
      </c>
      <c r="CD399" s="35" t="str">
        <f t="shared" si="75"/>
        <v/>
      </c>
      <c r="CE399" s="34" t="e">
        <f>IF(AND(#REF!="",#REF!="",#REF!="",#REF!=""),"",SUM(#REF!,#REF!,#REF!,#REF!,#REF!))</f>
        <v>#REF!</v>
      </c>
      <c r="CF399" s="35" t="str">
        <f t="shared" si="76"/>
        <v/>
      </c>
      <c r="CG399" s="34" t="str">
        <f t="shared" si="77"/>
        <v/>
      </c>
      <c r="CH399" s="35" t="str">
        <f t="shared" si="78"/>
        <v/>
      </c>
      <c r="CI399" s="34" t="str">
        <f t="shared" si="79"/>
        <v/>
      </c>
      <c r="CJ399" s="35" t="str">
        <f t="shared" si="80"/>
        <v/>
      </c>
      <c r="CK399" s="34" t="e">
        <f>IF(AND(#REF!="",#REF!="",#REF!="",#REF!=""),"",SUM(#REF!,#REF!,#REF!,#REF!,#REF!))</f>
        <v>#REF!</v>
      </c>
      <c r="CL399" s="35" t="str">
        <f t="shared" si="81"/>
        <v/>
      </c>
      <c r="CM399" s="32" t="e">
        <f>IF(AND(#REF!="",#REF!="",#REF!="",#REF!=""),"",SUM(#REF!,#REF!,#REF!,#REF!))</f>
        <v>#REF!</v>
      </c>
      <c r="CN399" s="32" t="str">
        <f t="shared" si="82"/>
        <v/>
      </c>
    </row>
    <row r="400" spans="1:92">
      <c r="A400" s="276">
        <v>394</v>
      </c>
      <c r="B400" s="277"/>
      <c r="C400" s="278"/>
      <c r="D400" s="279"/>
      <c r="E400" s="280"/>
      <c r="F400" s="281"/>
      <c r="G400" s="281"/>
      <c r="H400" s="282"/>
      <c r="I400" s="283"/>
      <c r="J400" s="284"/>
      <c r="K400" s="285"/>
      <c r="L400" s="21"/>
      <c r="M400" s="22"/>
      <c r="N400" s="22"/>
      <c r="O400" s="7"/>
      <c r="P400" s="40"/>
      <c r="Q400" s="43"/>
      <c r="R400" s="7"/>
      <c r="S400" s="23"/>
      <c r="T400" s="24"/>
      <c r="U400" s="24"/>
      <c r="V400" s="7"/>
      <c r="W400" s="46"/>
      <c r="X400" s="43"/>
      <c r="Y400" s="7"/>
      <c r="Z400" s="21"/>
      <c r="AA400" s="22"/>
      <c r="AB400" s="22"/>
      <c r="AC400" s="7"/>
      <c r="AD400" s="40"/>
      <c r="AE400" s="43"/>
      <c r="AF400" s="7"/>
      <c r="AG400" s="21"/>
      <c r="AH400" s="22"/>
      <c r="AI400" s="22"/>
      <c r="AJ400" s="7"/>
      <c r="AK400" s="40"/>
      <c r="AL400" s="43"/>
      <c r="AM400" s="7"/>
      <c r="AN400" s="21"/>
      <c r="AO400" s="22"/>
      <c r="AP400" s="22"/>
      <c r="AQ400" s="22"/>
      <c r="AR400" s="22"/>
      <c r="AS400" s="21"/>
      <c r="AT400" s="22"/>
      <c r="AU400" s="22"/>
      <c r="AV400" s="22"/>
      <c r="AW400" s="22"/>
      <c r="AX400" s="21"/>
      <c r="AY400" s="22"/>
      <c r="AZ400" s="22"/>
      <c r="BA400" s="22"/>
      <c r="BB400" s="22"/>
      <c r="BC400" s="22"/>
      <c r="BD400" s="22"/>
      <c r="BE400" s="22"/>
      <c r="BF400" s="22"/>
      <c r="BG400" s="11"/>
      <c r="BH400" s="79" t="s">
        <v>221</v>
      </c>
      <c r="BI400" s="1"/>
      <c r="BJ400" s="1"/>
      <c r="BK400" s="1"/>
      <c r="BL400" s="1"/>
      <c r="BM400" s="1"/>
      <c r="BY400" s="26"/>
      <c r="BZ400" s="34" t="str">
        <f t="shared" si="71"/>
        <v/>
      </c>
      <c r="CA400" s="35" t="str">
        <f t="shared" si="72"/>
        <v/>
      </c>
      <c r="CB400" s="35" t="str">
        <f t="shared" si="73"/>
        <v/>
      </c>
      <c r="CC400" s="34" t="str">
        <f t="shared" si="74"/>
        <v/>
      </c>
      <c r="CD400" s="35" t="str">
        <f t="shared" si="75"/>
        <v/>
      </c>
      <c r="CE400" s="34" t="e">
        <f>IF(AND(#REF!="",#REF!="",#REF!="",#REF!=""),"",SUM(#REF!,#REF!,#REF!,#REF!,#REF!))</f>
        <v>#REF!</v>
      </c>
      <c r="CF400" s="35" t="str">
        <f t="shared" si="76"/>
        <v/>
      </c>
      <c r="CG400" s="34" t="str">
        <f t="shared" si="77"/>
        <v/>
      </c>
      <c r="CH400" s="35" t="str">
        <f t="shared" si="78"/>
        <v/>
      </c>
      <c r="CI400" s="34" t="str">
        <f t="shared" si="79"/>
        <v/>
      </c>
      <c r="CJ400" s="35" t="str">
        <f t="shared" si="80"/>
        <v/>
      </c>
      <c r="CK400" s="34" t="e">
        <f>IF(AND(#REF!="",#REF!="",#REF!="",#REF!=""),"",SUM(#REF!,#REF!,#REF!,#REF!,#REF!))</f>
        <v>#REF!</v>
      </c>
      <c r="CL400" s="35" t="str">
        <f t="shared" si="81"/>
        <v/>
      </c>
      <c r="CM400" s="32" t="e">
        <f>IF(AND(#REF!="",#REF!="",#REF!="",#REF!=""),"",SUM(#REF!,#REF!,#REF!,#REF!))</f>
        <v>#REF!</v>
      </c>
      <c r="CN400" s="32" t="str">
        <f t="shared" si="82"/>
        <v/>
      </c>
    </row>
    <row r="401" spans="1:92">
      <c r="A401" s="276">
        <v>395</v>
      </c>
      <c r="B401" s="277"/>
      <c r="C401" s="278"/>
      <c r="D401" s="279"/>
      <c r="E401" s="280"/>
      <c r="F401" s="281"/>
      <c r="G401" s="281"/>
      <c r="H401" s="282"/>
      <c r="I401" s="283"/>
      <c r="J401" s="284"/>
      <c r="K401" s="285"/>
      <c r="L401" s="21"/>
      <c r="M401" s="22"/>
      <c r="N401" s="22"/>
      <c r="O401" s="7"/>
      <c r="P401" s="40"/>
      <c r="Q401" s="43"/>
      <c r="R401" s="7"/>
      <c r="S401" s="23"/>
      <c r="T401" s="24"/>
      <c r="U401" s="24"/>
      <c r="V401" s="7"/>
      <c r="W401" s="46"/>
      <c r="X401" s="43"/>
      <c r="Y401" s="7"/>
      <c r="Z401" s="21"/>
      <c r="AA401" s="22"/>
      <c r="AB401" s="22"/>
      <c r="AC401" s="7"/>
      <c r="AD401" s="40"/>
      <c r="AE401" s="43"/>
      <c r="AF401" s="7"/>
      <c r="AG401" s="21"/>
      <c r="AH401" s="22"/>
      <c r="AI401" s="22"/>
      <c r="AJ401" s="7"/>
      <c r="AK401" s="40"/>
      <c r="AL401" s="43"/>
      <c r="AM401" s="7"/>
      <c r="AN401" s="21"/>
      <c r="AO401" s="22"/>
      <c r="AP401" s="22"/>
      <c r="AQ401" s="22"/>
      <c r="AR401" s="22"/>
      <c r="AS401" s="21"/>
      <c r="AT401" s="22"/>
      <c r="AU401" s="22"/>
      <c r="AV401" s="22"/>
      <c r="AW401" s="22"/>
      <c r="AX401" s="21"/>
      <c r="AY401" s="22"/>
      <c r="AZ401" s="22"/>
      <c r="BA401" s="22"/>
      <c r="BB401" s="22"/>
      <c r="BC401" s="22"/>
      <c r="BD401" s="22"/>
      <c r="BE401" s="22"/>
      <c r="BF401" s="22"/>
      <c r="BG401" s="11" t="s">
        <v>221</v>
      </c>
      <c r="BH401" s="79" t="s">
        <v>221</v>
      </c>
      <c r="BI401" s="1"/>
      <c r="BJ401" s="1"/>
      <c r="BK401" s="1"/>
      <c r="BL401" s="1"/>
      <c r="BM401" s="1"/>
      <c r="BY401" s="26"/>
      <c r="BZ401" s="34" t="str">
        <f t="shared" si="71"/>
        <v/>
      </c>
      <c r="CA401" s="35" t="str">
        <f t="shared" si="72"/>
        <v/>
      </c>
      <c r="CB401" s="35" t="str">
        <f t="shared" si="73"/>
        <v/>
      </c>
      <c r="CC401" s="34" t="str">
        <f t="shared" si="74"/>
        <v/>
      </c>
      <c r="CD401" s="35" t="str">
        <f t="shared" si="75"/>
        <v/>
      </c>
      <c r="CE401" s="34" t="e">
        <f>IF(AND(#REF!="",#REF!="",#REF!="",#REF!=""),"",SUM(#REF!,#REF!,#REF!,#REF!,#REF!))</f>
        <v>#REF!</v>
      </c>
      <c r="CF401" s="35" t="str">
        <f t="shared" si="76"/>
        <v/>
      </c>
      <c r="CG401" s="34" t="str">
        <f t="shared" si="77"/>
        <v/>
      </c>
      <c r="CH401" s="35" t="str">
        <f t="shared" si="78"/>
        <v/>
      </c>
      <c r="CI401" s="34" t="str">
        <f t="shared" si="79"/>
        <v/>
      </c>
      <c r="CJ401" s="35" t="str">
        <f t="shared" si="80"/>
        <v/>
      </c>
      <c r="CK401" s="34" t="e">
        <f>IF(AND(#REF!="",#REF!="",#REF!="",#REF!=""),"",SUM(#REF!,#REF!,#REF!,#REF!,#REF!))</f>
        <v>#REF!</v>
      </c>
      <c r="CL401" s="35" t="str">
        <f t="shared" si="81"/>
        <v/>
      </c>
      <c r="CM401" s="32" t="e">
        <f>IF(AND(#REF!="",#REF!="",#REF!="",#REF!=""),"",SUM(#REF!,#REF!,#REF!,#REF!))</f>
        <v>#REF!</v>
      </c>
      <c r="CN401" s="32" t="str">
        <f t="shared" si="82"/>
        <v/>
      </c>
    </row>
    <row r="402" spans="1:92">
      <c r="A402" s="276">
        <v>396</v>
      </c>
      <c r="B402" s="277"/>
      <c r="C402" s="278"/>
      <c r="D402" s="279"/>
      <c r="E402" s="280"/>
      <c r="F402" s="281"/>
      <c r="G402" s="281"/>
      <c r="H402" s="282"/>
      <c r="I402" s="283"/>
      <c r="J402" s="284"/>
      <c r="K402" s="285"/>
      <c r="L402" s="21"/>
      <c r="M402" s="22"/>
      <c r="N402" s="22"/>
      <c r="O402" s="7"/>
      <c r="P402" s="40"/>
      <c r="Q402" s="43"/>
      <c r="R402" s="7"/>
      <c r="S402" s="23"/>
      <c r="T402" s="24"/>
      <c r="U402" s="24"/>
      <c r="V402" s="7"/>
      <c r="W402" s="46"/>
      <c r="X402" s="43"/>
      <c r="Y402" s="7"/>
      <c r="Z402" s="21"/>
      <c r="AA402" s="22"/>
      <c r="AB402" s="22"/>
      <c r="AC402" s="7"/>
      <c r="AD402" s="40"/>
      <c r="AE402" s="43"/>
      <c r="AF402" s="7"/>
      <c r="AG402" s="21"/>
      <c r="AH402" s="22"/>
      <c r="AI402" s="22"/>
      <c r="AJ402" s="7"/>
      <c r="AK402" s="40"/>
      <c r="AL402" s="43"/>
      <c r="AM402" s="7"/>
      <c r="AN402" s="21"/>
      <c r="AO402" s="22"/>
      <c r="AP402" s="22"/>
      <c r="AQ402" s="22"/>
      <c r="AR402" s="22"/>
      <c r="AS402" s="21"/>
      <c r="AT402" s="22"/>
      <c r="AU402" s="22"/>
      <c r="AV402" s="22"/>
      <c r="AW402" s="22"/>
      <c r="AX402" s="21"/>
      <c r="AY402" s="22"/>
      <c r="AZ402" s="22"/>
      <c r="BA402" s="22"/>
      <c r="BB402" s="22"/>
      <c r="BC402" s="22"/>
      <c r="BD402" s="22"/>
      <c r="BE402" s="22"/>
      <c r="BF402" s="22"/>
      <c r="BG402" s="11"/>
      <c r="BH402" s="79" t="s">
        <v>221</v>
      </c>
      <c r="BI402" s="1"/>
      <c r="BJ402" s="1"/>
      <c r="BK402" s="1"/>
      <c r="BL402" s="1"/>
      <c r="BM402" s="1"/>
      <c r="BY402" s="26"/>
      <c r="BZ402" s="34" t="str">
        <f t="shared" si="71"/>
        <v/>
      </c>
      <c r="CA402" s="35" t="str">
        <f t="shared" si="72"/>
        <v/>
      </c>
      <c r="CB402" s="35" t="str">
        <f t="shared" si="73"/>
        <v/>
      </c>
      <c r="CC402" s="34" t="str">
        <f t="shared" si="74"/>
        <v/>
      </c>
      <c r="CD402" s="35" t="str">
        <f t="shared" si="75"/>
        <v/>
      </c>
      <c r="CE402" s="34" t="e">
        <f>IF(AND(#REF!="",#REF!="",#REF!="",#REF!=""),"",SUM(#REF!,#REF!,#REF!,#REF!,#REF!))</f>
        <v>#REF!</v>
      </c>
      <c r="CF402" s="35" t="str">
        <f t="shared" si="76"/>
        <v/>
      </c>
      <c r="CG402" s="34" t="str">
        <f t="shared" si="77"/>
        <v/>
      </c>
      <c r="CH402" s="35" t="str">
        <f t="shared" si="78"/>
        <v/>
      </c>
      <c r="CI402" s="34" t="str">
        <f t="shared" si="79"/>
        <v/>
      </c>
      <c r="CJ402" s="35" t="str">
        <f t="shared" si="80"/>
        <v/>
      </c>
      <c r="CK402" s="34" t="e">
        <f>IF(AND(#REF!="",#REF!="",#REF!="",#REF!=""),"",SUM(#REF!,#REF!,#REF!,#REF!,#REF!))</f>
        <v>#REF!</v>
      </c>
      <c r="CL402" s="35" t="str">
        <f t="shared" si="81"/>
        <v/>
      </c>
      <c r="CM402" s="32" t="e">
        <f>IF(AND(#REF!="",#REF!="",#REF!="",#REF!=""),"",SUM(#REF!,#REF!,#REF!,#REF!))</f>
        <v>#REF!</v>
      </c>
      <c r="CN402" s="32" t="str">
        <f t="shared" si="82"/>
        <v/>
      </c>
    </row>
    <row r="403" spans="1:92">
      <c r="A403" s="276">
        <v>397</v>
      </c>
      <c r="B403" s="277"/>
      <c r="C403" s="278"/>
      <c r="D403" s="279"/>
      <c r="E403" s="280"/>
      <c r="F403" s="281"/>
      <c r="G403" s="281"/>
      <c r="H403" s="282"/>
      <c r="I403" s="283"/>
      <c r="J403" s="284"/>
      <c r="K403" s="285"/>
      <c r="L403" s="21"/>
      <c r="M403" s="22"/>
      <c r="N403" s="22"/>
      <c r="O403" s="7"/>
      <c r="P403" s="40"/>
      <c r="Q403" s="43"/>
      <c r="R403" s="7"/>
      <c r="S403" s="23"/>
      <c r="T403" s="24"/>
      <c r="U403" s="24"/>
      <c r="V403" s="7"/>
      <c r="W403" s="46"/>
      <c r="X403" s="43"/>
      <c r="Y403" s="7"/>
      <c r="Z403" s="21"/>
      <c r="AA403" s="22"/>
      <c r="AB403" s="22"/>
      <c r="AC403" s="7"/>
      <c r="AD403" s="40"/>
      <c r="AE403" s="43"/>
      <c r="AF403" s="7"/>
      <c r="AG403" s="21"/>
      <c r="AH403" s="22"/>
      <c r="AI403" s="22"/>
      <c r="AJ403" s="7"/>
      <c r="AK403" s="40"/>
      <c r="AL403" s="43"/>
      <c r="AM403" s="7"/>
      <c r="AN403" s="21"/>
      <c r="AO403" s="22"/>
      <c r="AP403" s="22"/>
      <c r="AQ403" s="22"/>
      <c r="AR403" s="22"/>
      <c r="AS403" s="21"/>
      <c r="AT403" s="22"/>
      <c r="AU403" s="22"/>
      <c r="AV403" s="22"/>
      <c r="AW403" s="22"/>
      <c r="AX403" s="21"/>
      <c r="AY403" s="22"/>
      <c r="AZ403" s="22"/>
      <c r="BA403" s="22"/>
      <c r="BB403" s="22"/>
      <c r="BC403" s="22"/>
      <c r="BD403" s="22"/>
      <c r="BE403" s="22"/>
      <c r="BF403" s="22"/>
      <c r="BG403" s="11" t="s">
        <v>221</v>
      </c>
      <c r="BH403" s="79" t="s">
        <v>221</v>
      </c>
      <c r="BI403" s="1"/>
      <c r="BJ403" s="1"/>
      <c r="BK403" s="1"/>
      <c r="BL403" s="1"/>
      <c r="BM403" s="1"/>
      <c r="BY403" s="26"/>
      <c r="BZ403" s="34" t="str">
        <f t="shared" si="71"/>
        <v/>
      </c>
      <c r="CA403" s="35" t="str">
        <f t="shared" si="72"/>
        <v/>
      </c>
      <c r="CB403" s="35" t="str">
        <f t="shared" si="73"/>
        <v/>
      </c>
      <c r="CC403" s="34" t="str">
        <f t="shared" si="74"/>
        <v/>
      </c>
      <c r="CD403" s="35" t="str">
        <f t="shared" si="75"/>
        <v/>
      </c>
      <c r="CE403" s="34" t="e">
        <f>IF(AND(#REF!="",#REF!="",#REF!="",#REF!=""),"",SUM(#REF!,#REF!,#REF!,#REF!,#REF!))</f>
        <v>#REF!</v>
      </c>
      <c r="CF403" s="35" t="str">
        <f t="shared" si="76"/>
        <v/>
      </c>
      <c r="CG403" s="34" t="str">
        <f t="shared" si="77"/>
        <v/>
      </c>
      <c r="CH403" s="35" t="str">
        <f t="shared" si="78"/>
        <v/>
      </c>
      <c r="CI403" s="34" t="str">
        <f t="shared" si="79"/>
        <v/>
      </c>
      <c r="CJ403" s="35" t="str">
        <f t="shared" si="80"/>
        <v/>
      </c>
      <c r="CK403" s="34" t="e">
        <f>IF(AND(#REF!="",#REF!="",#REF!="",#REF!=""),"",SUM(#REF!,#REF!,#REF!,#REF!,#REF!))</f>
        <v>#REF!</v>
      </c>
      <c r="CL403" s="35" t="str">
        <f t="shared" si="81"/>
        <v/>
      </c>
      <c r="CM403" s="32" t="e">
        <f>IF(AND(#REF!="",#REF!="",#REF!="",#REF!=""),"",SUM(#REF!,#REF!,#REF!,#REF!))</f>
        <v>#REF!</v>
      </c>
      <c r="CN403" s="32" t="str">
        <f t="shared" si="82"/>
        <v/>
      </c>
    </row>
    <row r="404" spans="1:92">
      <c r="A404" s="276">
        <v>398</v>
      </c>
      <c r="B404" s="277"/>
      <c r="C404" s="278"/>
      <c r="D404" s="279"/>
      <c r="E404" s="280"/>
      <c r="F404" s="281"/>
      <c r="G404" s="281"/>
      <c r="H404" s="282"/>
      <c r="I404" s="283"/>
      <c r="J404" s="284"/>
      <c r="K404" s="285"/>
      <c r="L404" s="21"/>
      <c r="M404" s="22"/>
      <c r="N404" s="22"/>
      <c r="O404" s="7"/>
      <c r="P404" s="40"/>
      <c r="Q404" s="43"/>
      <c r="R404" s="7"/>
      <c r="S404" s="23"/>
      <c r="T404" s="24"/>
      <c r="U404" s="24"/>
      <c r="V404" s="7"/>
      <c r="W404" s="46"/>
      <c r="X404" s="43"/>
      <c r="Y404" s="7"/>
      <c r="Z404" s="21"/>
      <c r="AA404" s="22"/>
      <c r="AB404" s="22"/>
      <c r="AC404" s="7"/>
      <c r="AD404" s="40"/>
      <c r="AE404" s="43"/>
      <c r="AF404" s="7"/>
      <c r="AG404" s="21"/>
      <c r="AH404" s="22"/>
      <c r="AI404" s="22"/>
      <c r="AJ404" s="7"/>
      <c r="AK404" s="40"/>
      <c r="AL404" s="43"/>
      <c r="AM404" s="7"/>
      <c r="AN404" s="21"/>
      <c r="AO404" s="22"/>
      <c r="AP404" s="22"/>
      <c r="AQ404" s="22"/>
      <c r="AR404" s="22"/>
      <c r="AS404" s="21"/>
      <c r="AT404" s="22"/>
      <c r="AU404" s="22"/>
      <c r="AV404" s="22"/>
      <c r="AW404" s="22"/>
      <c r="AX404" s="21"/>
      <c r="AY404" s="22"/>
      <c r="AZ404" s="22"/>
      <c r="BA404" s="22"/>
      <c r="BB404" s="22"/>
      <c r="BC404" s="22"/>
      <c r="BD404" s="22"/>
      <c r="BE404" s="22"/>
      <c r="BF404" s="22"/>
      <c r="BG404" s="11" t="s">
        <v>221</v>
      </c>
      <c r="BH404" s="79" t="s">
        <v>221</v>
      </c>
      <c r="BI404" s="1"/>
      <c r="BJ404" s="1"/>
      <c r="BK404" s="1"/>
      <c r="BL404" s="1"/>
      <c r="BM404" s="1"/>
      <c r="BY404" s="26"/>
      <c r="BZ404" s="34" t="str">
        <f t="shared" si="71"/>
        <v/>
      </c>
      <c r="CA404" s="35" t="str">
        <f t="shared" si="72"/>
        <v/>
      </c>
      <c r="CB404" s="35" t="str">
        <f t="shared" si="73"/>
        <v/>
      </c>
      <c r="CC404" s="34" t="str">
        <f t="shared" si="74"/>
        <v/>
      </c>
      <c r="CD404" s="35" t="str">
        <f t="shared" si="75"/>
        <v/>
      </c>
      <c r="CE404" s="34" t="e">
        <f>IF(AND(#REF!="",#REF!="",#REF!="",#REF!=""),"",SUM(#REF!,#REF!,#REF!,#REF!,#REF!))</f>
        <v>#REF!</v>
      </c>
      <c r="CF404" s="35" t="str">
        <f t="shared" si="76"/>
        <v/>
      </c>
      <c r="CG404" s="34" t="str">
        <f t="shared" si="77"/>
        <v/>
      </c>
      <c r="CH404" s="35" t="str">
        <f t="shared" si="78"/>
        <v/>
      </c>
      <c r="CI404" s="34" t="str">
        <f t="shared" si="79"/>
        <v/>
      </c>
      <c r="CJ404" s="35" t="str">
        <f t="shared" si="80"/>
        <v/>
      </c>
      <c r="CK404" s="34" t="e">
        <f>IF(AND(#REF!="",#REF!="",#REF!="",#REF!=""),"",SUM(#REF!,#REF!,#REF!,#REF!,#REF!))</f>
        <v>#REF!</v>
      </c>
      <c r="CL404" s="35" t="str">
        <f t="shared" si="81"/>
        <v/>
      </c>
      <c r="CM404" s="32" t="e">
        <f>IF(AND(#REF!="",#REF!="",#REF!="",#REF!=""),"",SUM(#REF!,#REF!,#REF!,#REF!))</f>
        <v>#REF!</v>
      </c>
      <c r="CN404" s="32" t="str">
        <f t="shared" si="82"/>
        <v/>
      </c>
    </row>
    <row r="405" spans="1:92">
      <c r="A405" s="276">
        <v>399</v>
      </c>
      <c r="B405" s="277"/>
      <c r="C405" s="278"/>
      <c r="D405" s="279"/>
      <c r="E405" s="280"/>
      <c r="F405" s="281"/>
      <c r="G405" s="281"/>
      <c r="H405" s="282"/>
      <c r="I405" s="283"/>
      <c r="J405" s="284"/>
      <c r="K405" s="285"/>
      <c r="L405" s="21"/>
      <c r="M405" s="22"/>
      <c r="N405" s="22"/>
      <c r="O405" s="7"/>
      <c r="P405" s="40"/>
      <c r="Q405" s="43"/>
      <c r="R405" s="7"/>
      <c r="S405" s="23"/>
      <c r="T405" s="24"/>
      <c r="U405" s="24"/>
      <c r="V405" s="7"/>
      <c r="W405" s="46"/>
      <c r="X405" s="43"/>
      <c r="Y405" s="7"/>
      <c r="Z405" s="21"/>
      <c r="AA405" s="22"/>
      <c r="AB405" s="22"/>
      <c r="AC405" s="7"/>
      <c r="AD405" s="40"/>
      <c r="AE405" s="43"/>
      <c r="AF405" s="7"/>
      <c r="AG405" s="21"/>
      <c r="AH405" s="22"/>
      <c r="AI405" s="22"/>
      <c r="AJ405" s="7"/>
      <c r="AK405" s="40"/>
      <c r="AL405" s="43"/>
      <c r="AM405" s="7"/>
      <c r="AN405" s="21"/>
      <c r="AO405" s="22"/>
      <c r="AP405" s="22"/>
      <c r="AQ405" s="22"/>
      <c r="AR405" s="22"/>
      <c r="AS405" s="21"/>
      <c r="AT405" s="22"/>
      <c r="AU405" s="22"/>
      <c r="AV405" s="22"/>
      <c r="AW405" s="22"/>
      <c r="AX405" s="21"/>
      <c r="AY405" s="22"/>
      <c r="AZ405" s="22"/>
      <c r="BA405" s="22"/>
      <c r="BB405" s="22"/>
      <c r="BC405" s="22"/>
      <c r="BD405" s="22"/>
      <c r="BE405" s="22"/>
      <c r="BF405" s="22"/>
      <c r="BG405" s="11" t="s">
        <v>221</v>
      </c>
      <c r="BH405" s="79" t="s">
        <v>221</v>
      </c>
      <c r="BI405" s="1"/>
      <c r="BJ405" s="1"/>
      <c r="BK405" s="1"/>
      <c r="BL405" s="1"/>
      <c r="BM405" s="1"/>
      <c r="BY405" s="26"/>
      <c r="BZ405" s="34" t="str">
        <f t="shared" si="71"/>
        <v/>
      </c>
      <c r="CA405" s="35" t="str">
        <f t="shared" si="72"/>
        <v/>
      </c>
      <c r="CB405" s="35" t="str">
        <f t="shared" si="73"/>
        <v/>
      </c>
      <c r="CC405" s="34" t="str">
        <f t="shared" si="74"/>
        <v/>
      </c>
      <c r="CD405" s="35" t="str">
        <f t="shared" si="75"/>
        <v/>
      </c>
      <c r="CE405" s="34" t="e">
        <f>IF(AND(#REF!="",#REF!="",#REF!="",#REF!=""),"",SUM(#REF!,#REF!,#REF!,#REF!,#REF!))</f>
        <v>#REF!</v>
      </c>
      <c r="CF405" s="35" t="str">
        <f t="shared" si="76"/>
        <v/>
      </c>
      <c r="CG405" s="34" t="str">
        <f t="shared" si="77"/>
        <v/>
      </c>
      <c r="CH405" s="35" t="str">
        <f t="shared" si="78"/>
        <v/>
      </c>
      <c r="CI405" s="34" t="str">
        <f t="shared" si="79"/>
        <v/>
      </c>
      <c r="CJ405" s="35" t="str">
        <f t="shared" si="80"/>
        <v/>
      </c>
      <c r="CK405" s="34" t="e">
        <f>IF(AND(#REF!="",#REF!="",#REF!="",#REF!=""),"",SUM(#REF!,#REF!,#REF!,#REF!,#REF!))</f>
        <v>#REF!</v>
      </c>
      <c r="CL405" s="35" t="str">
        <f t="shared" si="81"/>
        <v/>
      </c>
      <c r="CM405" s="32" t="e">
        <f>IF(AND(#REF!="",#REF!="",#REF!="",#REF!=""),"",SUM(#REF!,#REF!,#REF!,#REF!))</f>
        <v>#REF!</v>
      </c>
      <c r="CN405" s="32" t="str">
        <f t="shared" si="82"/>
        <v/>
      </c>
    </row>
    <row r="406" spans="1:92">
      <c r="A406" s="276">
        <v>400</v>
      </c>
      <c r="B406" s="277"/>
      <c r="C406" s="278"/>
      <c r="D406" s="279"/>
      <c r="E406" s="280"/>
      <c r="F406" s="281"/>
      <c r="G406" s="281"/>
      <c r="H406" s="282"/>
      <c r="I406" s="283"/>
      <c r="J406" s="284"/>
      <c r="K406" s="285"/>
      <c r="L406" s="21"/>
      <c r="M406" s="22"/>
      <c r="N406" s="22"/>
      <c r="O406" s="7"/>
      <c r="P406" s="40"/>
      <c r="Q406" s="43"/>
      <c r="R406" s="7"/>
      <c r="S406" s="23"/>
      <c r="T406" s="24"/>
      <c r="U406" s="24"/>
      <c r="V406" s="7"/>
      <c r="W406" s="46"/>
      <c r="X406" s="43"/>
      <c r="Y406" s="7"/>
      <c r="Z406" s="21"/>
      <c r="AA406" s="22"/>
      <c r="AB406" s="22"/>
      <c r="AC406" s="7"/>
      <c r="AD406" s="40"/>
      <c r="AE406" s="43"/>
      <c r="AF406" s="7"/>
      <c r="AG406" s="21"/>
      <c r="AH406" s="22"/>
      <c r="AI406" s="22"/>
      <c r="AJ406" s="7"/>
      <c r="AK406" s="40"/>
      <c r="AL406" s="43"/>
      <c r="AM406" s="7"/>
      <c r="AN406" s="21"/>
      <c r="AO406" s="22"/>
      <c r="AP406" s="22"/>
      <c r="AQ406" s="22"/>
      <c r="AR406" s="22"/>
      <c r="AS406" s="21"/>
      <c r="AT406" s="22"/>
      <c r="AU406" s="22"/>
      <c r="AV406" s="22"/>
      <c r="AW406" s="22"/>
      <c r="AX406" s="21"/>
      <c r="AY406" s="22"/>
      <c r="AZ406" s="22"/>
      <c r="BA406" s="22"/>
      <c r="BB406" s="22"/>
      <c r="BC406" s="22"/>
      <c r="BD406" s="22"/>
      <c r="BE406" s="22"/>
      <c r="BF406" s="22"/>
      <c r="BG406" s="11" t="s">
        <v>221</v>
      </c>
      <c r="BH406" s="79" t="s">
        <v>221</v>
      </c>
      <c r="BI406" s="1"/>
      <c r="BJ406" s="1"/>
      <c r="BK406" s="1"/>
      <c r="BL406" s="1"/>
      <c r="BM406" s="1"/>
      <c r="BY406" s="26"/>
      <c r="BZ406" s="34" t="str">
        <f t="shared" si="71"/>
        <v/>
      </c>
      <c r="CA406" s="35" t="str">
        <f t="shared" si="72"/>
        <v/>
      </c>
      <c r="CB406" s="35" t="str">
        <f t="shared" si="73"/>
        <v/>
      </c>
      <c r="CC406" s="34" t="str">
        <f t="shared" si="74"/>
        <v/>
      </c>
      <c r="CD406" s="35" t="str">
        <f t="shared" si="75"/>
        <v/>
      </c>
      <c r="CE406" s="34" t="e">
        <f>IF(AND(#REF!="",#REF!="",#REF!="",#REF!=""),"",SUM(#REF!,#REF!,#REF!,#REF!,#REF!))</f>
        <v>#REF!</v>
      </c>
      <c r="CF406" s="35" t="str">
        <f t="shared" si="76"/>
        <v/>
      </c>
      <c r="CG406" s="34" t="str">
        <f t="shared" si="77"/>
        <v/>
      </c>
      <c r="CH406" s="35" t="str">
        <f t="shared" si="78"/>
        <v/>
      </c>
      <c r="CI406" s="34" t="str">
        <f t="shared" si="79"/>
        <v/>
      </c>
      <c r="CJ406" s="35" t="str">
        <f t="shared" si="80"/>
        <v/>
      </c>
      <c r="CK406" s="34" t="e">
        <f>IF(AND(#REF!="",#REF!="",#REF!="",#REF!=""),"",SUM(#REF!,#REF!,#REF!,#REF!,#REF!))</f>
        <v>#REF!</v>
      </c>
      <c r="CL406" s="35" t="str">
        <f t="shared" si="81"/>
        <v/>
      </c>
      <c r="CM406" s="32" t="e">
        <f>IF(AND(#REF!="",#REF!="",#REF!="",#REF!=""),"",SUM(#REF!,#REF!,#REF!,#REF!))</f>
        <v>#REF!</v>
      </c>
      <c r="CN406" s="32" t="str">
        <f t="shared" si="82"/>
        <v/>
      </c>
    </row>
    <row r="407" spans="1:92" ht="19.5" thickBot="1">
      <c r="A407" s="286">
        <v>401</v>
      </c>
      <c r="B407" s="287"/>
      <c r="C407" s="288"/>
      <c r="D407" s="289"/>
      <c r="E407" s="290"/>
      <c r="F407" s="291"/>
      <c r="G407" s="291"/>
      <c r="H407" s="292"/>
      <c r="I407" s="293"/>
      <c r="J407" s="294"/>
      <c r="K407" s="295"/>
      <c r="L407" s="12"/>
      <c r="M407" s="13"/>
      <c r="N407" s="13"/>
      <c r="O407" s="13"/>
      <c r="P407" s="41"/>
      <c r="Q407" s="43"/>
      <c r="R407" s="7"/>
      <c r="S407" s="18"/>
      <c r="T407" s="19"/>
      <c r="U407" s="19"/>
      <c r="V407" s="19"/>
      <c r="W407" s="47"/>
      <c r="X407" s="43"/>
      <c r="Y407" s="7"/>
      <c r="Z407" s="12"/>
      <c r="AA407" s="13"/>
      <c r="AB407" s="13"/>
      <c r="AC407" s="13"/>
      <c r="AD407" s="41"/>
      <c r="AE407" s="43"/>
      <c r="AF407" s="7"/>
      <c r="AG407" s="12"/>
      <c r="AH407" s="13"/>
      <c r="AI407" s="13"/>
      <c r="AJ407" s="13"/>
      <c r="AK407" s="41"/>
      <c r="AL407" s="43"/>
      <c r="AM407" s="7"/>
      <c r="AN407" s="12"/>
      <c r="AO407" s="13"/>
      <c r="AP407" s="13"/>
      <c r="AQ407" s="13"/>
      <c r="AR407" s="13"/>
      <c r="AS407" s="12"/>
      <c r="AT407" s="13"/>
      <c r="AU407" s="13"/>
      <c r="AV407" s="13"/>
      <c r="AW407" s="13"/>
      <c r="AX407" s="12"/>
      <c r="AY407" s="13"/>
      <c r="AZ407" s="13"/>
      <c r="BA407" s="13"/>
      <c r="BB407" s="13"/>
      <c r="BC407" s="13"/>
      <c r="BD407" s="13"/>
      <c r="BE407" s="13"/>
      <c r="BF407" s="13"/>
      <c r="BG407" s="12" t="s">
        <v>221</v>
      </c>
      <c r="BH407" s="80" t="s">
        <v>221</v>
      </c>
      <c r="BI407" s="1"/>
      <c r="BJ407" s="1"/>
      <c r="BK407" s="1"/>
      <c r="BL407" s="1"/>
      <c r="BM407" s="1"/>
      <c r="BY407" s="26"/>
      <c r="BZ407" s="34" t="str">
        <f t="shared" si="71"/>
        <v/>
      </c>
      <c r="CA407" s="35" t="str">
        <f t="shared" si="72"/>
        <v/>
      </c>
      <c r="CB407" s="35" t="str">
        <f t="shared" si="73"/>
        <v/>
      </c>
      <c r="CC407" s="34" t="str">
        <f t="shared" si="74"/>
        <v/>
      </c>
      <c r="CD407" s="35" t="str">
        <f t="shared" si="75"/>
        <v/>
      </c>
      <c r="CE407" s="34" t="e">
        <f>IF(AND(#REF!="",#REF!="",#REF!="",#REF!=""),"",SUM(#REF!,#REF!,#REF!,#REF!,#REF!))</f>
        <v>#REF!</v>
      </c>
      <c r="CF407" s="35" t="str">
        <f t="shared" si="76"/>
        <v/>
      </c>
      <c r="CG407" s="34" t="str">
        <f t="shared" si="77"/>
        <v/>
      </c>
      <c r="CH407" s="35" t="str">
        <f t="shared" si="78"/>
        <v/>
      </c>
      <c r="CI407" s="34" t="str">
        <f t="shared" si="79"/>
        <v/>
      </c>
      <c r="CJ407" s="35" t="str">
        <f t="shared" si="80"/>
        <v/>
      </c>
      <c r="CK407" s="34" t="e">
        <f>IF(AND(#REF!="",#REF!="",#REF!="",#REF!=""),"",SUM(#REF!,#REF!,#REF!,#REF!,#REF!))</f>
        <v>#REF!</v>
      </c>
      <c r="CL407" s="35" t="str">
        <f t="shared" si="81"/>
        <v/>
      </c>
      <c r="CM407" s="32" t="e">
        <f>IF(AND(#REF!="",#REF!="",#REF!="",#REF!=""),"",SUM(#REF!,#REF!,#REF!,#REF!))</f>
        <v>#REF!</v>
      </c>
      <c r="CN407" s="32" t="str">
        <f t="shared" si="82"/>
        <v/>
      </c>
    </row>
    <row r="408" spans="1:9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Y408" s="26"/>
    </row>
    <row r="409" spans="1:9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Y409" s="26"/>
    </row>
    <row r="410" spans="1:9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Y410" s="26"/>
    </row>
    <row r="411" spans="1:92">
      <c r="BY411" s="26"/>
    </row>
    <row r="412" spans="1:92"/>
    <row r="413" spans="1:92"/>
  </sheetData>
  <sheetProtection password="D49E" sheet="1" objects="1" scenarios="1" formatColumns="0" formatRows="0"/>
  <mergeCells count="68">
    <mergeCell ref="BG1:BH2"/>
    <mergeCell ref="A2:G2"/>
    <mergeCell ref="I2:K2"/>
    <mergeCell ref="A1:O1"/>
    <mergeCell ref="BG3:BH3"/>
    <mergeCell ref="AI3:AM3"/>
    <mergeCell ref="P1:Y2"/>
    <mergeCell ref="Z1:AM2"/>
    <mergeCell ref="Z3:AA3"/>
    <mergeCell ref="AB3:AF3"/>
    <mergeCell ref="AG3:AH3"/>
    <mergeCell ref="S3:T3"/>
    <mergeCell ref="A3:H3"/>
    <mergeCell ref="AN1:AY2"/>
    <mergeCell ref="U3:Y3"/>
    <mergeCell ref="J3:K3"/>
    <mergeCell ref="AI4:AI5"/>
    <mergeCell ref="AJ4:AK4"/>
    <mergeCell ref="AN3:AR3"/>
    <mergeCell ref="AS3:AW3"/>
    <mergeCell ref="AX4:BB4"/>
    <mergeCell ref="AX3:BB3"/>
    <mergeCell ref="BH4:BH5"/>
    <mergeCell ref="BJ10:BL11"/>
    <mergeCell ref="M4:M5"/>
    <mergeCell ref="S4:S5"/>
    <mergeCell ref="AL4:AM4"/>
    <mergeCell ref="AA4:AA5"/>
    <mergeCell ref="AG4:AG5"/>
    <mergeCell ref="AE4:AF4"/>
    <mergeCell ref="BG4:BG5"/>
    <mergeCell ref="T4:T5"/>
    <mergeCell ref="AH4:AH5"/>
    <mergeCell ref="Z4:Z5"/>
    <mergeCell ref="X4:Y4"/>
    <mergeCell ref="AC4:AD4"/>
    <mergeCell ref="AN4:AR4"/>
    <mergeCell ref="AS4:AW4"/>
    <mergeCell ref="BJ16:BL17"/>
    <mergeCell ref="BJ6:BL6"/>
    <mergeCell ref="BJ8:BL8"/>
    <mergeCell ref="BJ14:BL15"/>
    <mergeCell ref="BJ12:BL13"/>
    <mergeCell ref="H4:H6"/>
    <mergeCell ref="C4:C6"/>
    <mergeCell ref="A4:A6"/>
    <mergeCell ref="Q4:R4"/>
    <mergeCell ref="K4:K6"/>
    <mergeCell ref="F4:F6"/>
    <mergeCell ref="I4:I6"/>
    <mergeCell ref="J4:J6"/>
    <mergeCell ref="L4:L5"/>
    <mergeCell ref="D4:D6"/>
    <mergeCell ref="B4:B6"/>
    <mergeCell ref="G4:G6"/>
    <mergeCell ref="E4:E6"/>
    <mergeCell ref="O4:P4"/>
    <mergeCell ref="N4:N5"/>
    <mergeCell ref="U4:U5"/>
    <mergeCell ref="V4:W4"/>
    <mergeCell ref="AB4:AB5"/>
    <mergeCell ref="L3:M3"/>
    <mergeCell ref="N3:R3"/>
    <mergeCell ref="BC3:BD3"/>
    <mergeCell ref="BE3:BF3"/>
    <mergeCell ref="BC4:BD4"/>
    <mergeCell ref="BE4:BF4"/>
    <mergeCell ref="BC1:BF2"/>
  </mergeCells>
  <dataValidations count="8">
    <dataValidation type="custom" operator="lessThanOrEqual" allowBlank="1" showInputMessage="1" showErrorMessage="1" errorTitle="Write Here Proper Value" error="अधिकतम प्राप्तांक से ज्यादा अंक INPUT नहीं कर सकते " sqref="L7:BF407">
      <formula1>OR(L7&lt;=L$6,L7="ML",L7="NA",L7="ab")</formula1>
    </dataValidation>
    <dataValidation type="textLength" errorStyle="warning" operator="lessThanOrEqual" showInputMessage="1" showErrorMessage="1" errorTitle="long name" error="Please decrease the font size of this cell if name does not fit into the column." sqref="F7:H407">
      <formula1>20</formula1>
    </dataValidation>
    <dataValidation type="list" allowBlank="1" showInputMessage="1" showErrorMessage="1" sqref="J7:J407">
      <formula1>"F, M"</formula1>
    </dataValidation>
    <dataValidation type="list" allowBlank="1" showInputMessage="1" showErrorMessage="1" sqref="K7:K407">
      <formula1>"GEN, OBC, SC, ST, MIN, SBC"</formula1>
    </dataValidation>
    <dataValidation type="list" allowBlank="1" showInputMessage="1" showErrorMessage="1" sqref="J3:K3">
      <formula1>"3rd"</formula1>
    </dataValidation>
    <dataValidation type="whole" operator="lessThanOrEqual" allowBlank="1" showInputMessage="1" showErrorMessage="1" errorTitle="Write Here Proper Value" error="अधिकतम उपस्थिति से ज्यादा अंक INPUT नहीं कर सकते " sqref="BH7:BH407">
      <formula1>BG7</formula1>
    </dataValidation>
    <dataValidation type="whole" operator="lessThanOrEqual" allowBlank="1" showInputMessage="1" showErrorMessage="1" errorTitle="Write Here Proper Value" error="अधिकतम Meetings से ज्यादा अंक INPUT नहीं कर सकते " sqref="BG7">
      <formula1>BG6</formula1>
    </dataValidation>
    <dataValidation type="whole" operator="lessThanOrEqual" allowBlank="1" showInputMessage="1" showErrorMessage="1" errorTitle="Write Here Proper Value" error="अधिकतम Meetings से ज्यादा अंक INPUT नहीं कर सकते " sqref="BG8:BG407">
      <formula1>$BG$6</formula1>
    </dataValidation>
  </dataValidations>
  <hyperlinks>
    <hyperlink ref="BJ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Q413"/>
  <sheetViews>
    <sheetView showGridLines="0" workbookViewId="0">
      <pane xSplit="11" ySplit="6" topLeftCell="L7" activePane="bottomRight" state="frozen"/>
      <selection pane="topRight" activeCell="L1" sqref="L1"/>
      <selection pane="bottomLeft" activeCell="A7" sqref="A7"/>
      <selection pane="bottomRight" activeCell="BA10" sqref="BA10"/>
    </sheetView>
  </sheetViews>
  <sheetFormatPr defaultColWidth="0" defaultRowHeight="0"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39" width="5.75" style="2" customWidth="1"/>
    <col min="40" max="54" width="5.125" style="2" customWidth="1"/>
    <col min="55" max="58" width="6.625" style="2" customWidth="1"/>
    <col min="59" max="59" width="8.75" style="2" customWidth="1"/>
    <col min="60" max="60" width="9.25" style="2" customWidth="1"/>
    <col min="61" max="61" width="8.25" style="2" customWidth="1"/>
    <col min="62" max="62" width="7.75" style="2" customWidth="1"/>
    <col min="63" max="63" width="30" style="2" customWidth="1"/>
    <col min="64" max="64" width="8" style="2" customWidth="1"/>
    <col min="65" max="65" width="8.75" style="2" customWidth="1"/>
    <col min="66" max="66" width="9.125" style="2" customWidth="1"/>
    <col min="67" max="67" width="9.125" style="2" hidden="1" customWidth="1"/>
    <col min="68" max="77" width="6.75" style="2" hidden="1" customWidth="1"/>
    <col min="78" max="97" width="6.75" style="26" hidden="1" customWidth="1"/>
    <col min="98" max="147" width="6.75" style="2" hidden="1" customWidth="1"/>
    <col min="148" max="16384" width="5.75" style="2" hidden="1"/>
  </cols>
  <sheetData>
    <row r="1" spans="1:97" ht="24.75" customHeight="1" thickTop="1" thickBot="1">
      <c r="A1" s="682" t="str">
        <f>IF('Master sheet'!D11="Hindi",'Master sheet'!D8,'Master sheet'!D7)</f>
        <v xml:space="preserve">महात्मा गाँधी राजकीय विद्यालय (अंग्रेजी माध्यम) बर, पाली </v>
      </c>
      <c r="B1" s="683"/>
      <c r="C1" s="683"/>
      <c r="D1" s="683"/>
      <c r="E1" s="683"/>
      <c r="F1" s="683"/>
      <c r="G1" s="683"/>
      <c r="H1" s="683"/>
      <c r="I1" s="683"/>
      <c r="J1" s="683"/>
      <c r="K1" s="683"/>
      <c r="L1" s="683"/>
      <c r="M1" s="683"/>
      <c r="N1" s="683"/>
      <c r="O1" s="684"/>
      <c r="P1" s="644" t="s">
        <v>260</v>
      </c>
      <c r="Q1" s="644"/>
      <c r="R1" s="644"/>
      <c r="S1" s="644"/>
      <c r="T1" s="644"/>
      <c r="U1" s="644"/>
      <c r="V1" s="644"/>
      <c r="W1" s="644"/>
      <c r="X1" s="644"/>
      <c r="Y1" s="644"/>
      <c r="Z1" s="661"/>
      <c r="AA1" s="662"/>
      <c r="AB1" s="662"/>
      <c r="AC1" s="662"/>
      <c r="AD1" s="662"/>
      <c r="AE1" s="662"/>
      <c r="AF1" s="662"/>
      <c r="AG1" s="662"/>
      <c r="AH1" s="662"/>
      <c r="AI1" s="662"/>
      <c r="AJ1" s="662"/>
      <c r="AK1" s="662"/>
      <c r="AL1" s="662"/>
      <c r="AM1" s="663"/>
      <c r="AN1" s="667" t="s">
        <v>57</v>
      </c>
      <c r="AO1" s="668"/>
      <c r="AP1" s="668"/>
      <c r="AQ1" s="668"/>
      <c r="AR1" s="668"/>
      <c r="AS1" s="668"/>
      <c r="AT1" s="668"/>
      <c r="AU1" s="668"/>
      <c r="AV1" s="668"/>
      <c r="AW1" s="668"/>
      <c r="AX1" s="668"/>
      <c r="AY1" s="669"/>
      <c r="AZ1" s="404"/>
      <c r="BA1" s="404"/>
      <c r="BB1" s="404"/>
      <c r="BC1" s="685" t="str">
        <f>IF('Master sheet'!$D$11="Hindi","अतिरिक्त विषय ","Extra Subject")</f>
        <v xml:space="preserve">अतिरिक्त विषय </v>
      </c>
      <c r="BD1" s="686"/>
      <c r="BE1" s="686"/>
      <c r="BF1" s="687"/>
      <c r="BG1" s="634"/>
      <c r="BH1" s="634"/>
      <c r="BI1" s="1"/>
      <c r="BJ1" s="1"/>
      <c r="BK1" s="1"/>
      <c r="BL1" s="1"/>
      <c r="BM1" s="1"/>
      <c r="CP1" s="26" t="str">
        <f>L3</f>
        <v>हिंदी</v>
      </c>
      <c r="CS1" s="26" t="str">
        <f>AN3</f>
        <v>कार्यानुभव</v>
      </c>
    </row>
    <row r="2" spans="1:97" ht="24.75" customHeight="1" thickTop="1" thickBot="1">
      <c r="A2" s="636" t="str">
        <f>IF('Master sheet'!D11="Hindi","रिजल्ट वर्कशीट","RESULT WORKSHEET")</f>
        <v>रिजल्ट वर्कशीट</v>
      </c>
      <c r="B2" s="637"/>
      <c r="C2" s="637"/>
      <c r="D2" s="637"/>
      <c r="E2" s="637"/>
      <c r="F2" s="637"/>
      <c r="G2" s="637"/>
      <c r="H2" s="428"/>
      <c r="I2" s="638" t="s">
        <v>259</v>
      </c>
      <c r="J2" s="638"/>
      <c r="K2" s="697"/>
      <c r="L2" s="427"/>
      <c r="M2" s="427"/>
      <c r="N2" s="427"/>
      <c r="O2" s="427"/>
      <c r="P2" s="645"/>
      <c r="Q2" s="645"/>
      <c r="R2" s="645"/>
      <c r="S2" s="645"/>
      <c r="T2" s="645"/>
      <c r="U2" s="645"/>
      <c r="V2" s="645"/>
      <c r="W2" s="645"/>
      <c r="X2" s="645"/>
      <c r="Y2" s="645"/>
      <c r="Z2" s="664"/>
      <c r="AA2" s="665"/>
      <c r="AB2" s="665"/>
      <c r="AC2" s="665"/>
      <c r="AD2" s="665"/>
      <c r="AE2" s="665"/>
      <c r="AF2" s="665"/>
      <c r="AG2" s="665"/>
      <c r="AH2" s="665"/>
      <c r="AI2" s="665"/>
      <c r="AJ2" s="665"/>
      <c r="AK2" s="665"/>
      <c r="AL2" s="665"/>
      <c r="AM2" s="666"/>
      <c r="AN2" s="670"/>
      <c r="AO2" s="671"/>
      <c r="AP2" s="671"/>
      <c r="AQ2" s="671"/>
      <c r="AR2" s="671"/>
      <c r="AS2" s="671"/>
      <c r="AT2" s="671"/>
      <c r="AU2" s="671"/>
      <c r="AV2" s="671"/>
      <c r="AW2" s="671"/>
      <c r="AX2" s="671"/>
      <c r="AY2" s="672"/>
      <c r="AZ2" s="405"/>
      <c r="BA2" s="405"/>
      <c r="BB2" s="405"/>
      <c r="BC2" s="688"/>
      <c r="BD2" s="689"/>
      <c r="BE2" s="689"/>
      <c r="BF2" s="690"/>
      <c r="BG2" s="635"/>
      <c r="BH2" s="635"/>
      <c r="BI2" s="1"/>
      <c r="BJ2" s="1"/>
      <c r="BK2" s="1"/>
      <c r="BL2" s="1"/>
      <c r="BM2" s="1"/>
      <c r="CP2" s="26" t="str">
        <f>S3</f>
        <v>अंग्रेजी</v>
      </c>
      <c r="CS2" s="26" t="str">
        <f>AS3</f>
        <v>कला शिक्षा</v>
      </c>
    </row>
    <row r="3" spans="1:97" s="6" customFormat="1" ht="28.5" customHeight="1" thickTop="1" thickBot="1">
      <c r="A3" s="655" t="str">
        <f>IF('Master sheet'!D11="Hindi","विद्यार्थी की सामान्य जानकारी","General Information of Students")</f>
        <v>विद्यार्थी की सामान्य जानकारी</v>
      </c>
      <c r="B3" s="656"/>
      <c r="C3" s="656"/>
      <c r="D3" s="656"/>
      <c r="E3" s="656"/>
      <c r="F3" s="656"/>
      <c r="G3" s="656"/>
      <c r="H3" s="656"/>
      <c r="I3" s="426" t="str">
        <f>IF('Master sheet'!D11="Hindi","कक्षा  :-","CLASS :- ")</f>
        <v>कक्षा  :-</v>
      </c>
      <c r="J3" s="659" t="s">
        <v>234</v>
      </c>
      <c r="K3" s="660"/>
      <c r="L3" s="698" t="str">
        <f>IF('Master sheet'!$D$11="Hindi","हिंदी","Hindi")</f>
        <v>हिंदी</v>
      </c>
      <c r="M3" s="699"/>
      <c r="N3" s="673" t="str">
        <f>UPPER('Master sheet'!H14)</f>
        <v>ABHIMANYU SINGH</v>
      </c>
      <c r="O3" s="603"/>
      <c r="P3" s="603"/>
      <c r="Q3" s="603"/>
      <c r="R3" s="603"/>
      <c r="S3" s="653" t="str">
        <f>IF('Master sheet'!$D$11="Hindi","अंग्रेजी","English")</f>
        <v>अंग्रेजी</v>
      </c>
      <c r="T3" s="654"/>
      <c r="U3" s="657" t="str">
        <f>UPPER('Master sheet'!H15)</f>
        <v>SAMPAT RAJ</v>
      </c>
      <c r="V3" s="658"/>
      <c r="W3" s="658"/>
      <c r="X3" s="658"/>
      <c r="Y3" s="658"/>
      <c r="Z3" s="674" t="str">
        <f>IF('Master sheet'!$D$11="Hindi","गणित","Maths")</f>
        <v>गणित</v>
      </c>
      <c r="AA3" s="675"/>
      <c r="AB3" s="676" t="str">
        <f>UPPER('Master sheet'!H16)</f>
        <v>PRADIP SINGH</v>
      </c>
      <c r="AC3" s="677"/>
      <c r="AD3" s="677"/>
      <c r="AE3" s="677"/>
      <c r="AF3" s="677"/>
      <c r="AG3" s="678" t="str">
        <f>IF('Master sheet'!$D$11="Hindi","पर्यावरण अध्ययन","EVS")</f>
        <v>पर्यावरण अध्ययन</v>
      </c>
      <c r="AH3" s="679"/>
      <c r="AI3" s="680" t="str">
        <f>UPPER('Master sheet'!H17)</f>
        <v>PUSHPENDRA JAWRA</v>
      </c>
      <c r="AJ3" s="681"/>
      <c r="AK3" s="681"/>
      <c r="AL3" s="681"/>
      <c r="AM3" s="681"/>
      <c r="AN3" s="691" t="str">
        <f>IF('Master sheet'!$D$11="Hindi","कार्यानुभव","WORK EXP.")</f>
        <v>कार्यानुभव</v>
      </c>
      <c r="AO3" s="692"/>
      <c r="AP3" s="692"/>
      <c r="AQ3" s="692"/>
      <c r="AR3" s="693"/>
      <c r="AS3" s="691" t="str">
        <f>IF('Master sheet'!$D$11="Hindi","कला शिक्षा","ART EDU.")</f>
        <v>कला शिक्षा</v>
      </c>
      <c r="AT3" s="692"/>
      <c r="AU3" s="692"/>
      <c r="AV3" s="692"/>
      <c r="AW3" s="693"/>
      <c r="AX3" s="691" t="str">
        <f>IF('Master sheet'!$D$11="Hindi","स्वा. एवं शा. शिक्षा","HE.&amp;PH. EDU.")</f>
        <v>स्वा. एवं शा. शिक्षा</v>
      </c>
      <c r="AY3" s="692"/>
      <c r="AZ3" s="632"/>
      <c r="BA3" s="632"/>
      <c r="BB3" s="633"/>
      <c r="BC3" s="694"/>
      <c r="BD3" s="694"/>
      <c r="BE3" s="695"/>
      <c r="BF3" s="696"/>
      <c r="BG3" s="640" t="str">
        <f>IF('Master sheet'!$D$11="Hindi","उपस्थिति","Attendance")</f>
        <v>उपस्थिति</v>
      </c>
      <c r="BH3" s="641"/>
      <c r="BI3" s="1"/>
      <c r="BJ3" s="3"/>
      <c r="BK3" s="3"/>
      <c r="BL3" s="3"/>
      <c r="BM3" s="3"/>
      <c r="BZ3" s="27"/>
      <c r="CA3" s="27"/>
      <c r="CB3" s="27"/>
      <c r="CC3" s="27"/>
      <c r="CD3" s="27"/>
      <c r="CE3" s="27"/>
      <c r="CF3" s="27"/>
      <c r="CG3" s="27"/>
      <c r="CH3" s="27"/>
      <c r="CI3" s="27"/>
      <c r="CJ3" s="27"/>
      <c r="CK3" s="27"/>
      <c r="CL3" s="27"/>
      <c r="CM3" s="27"/>
      <c r="CN3" s="27"/>
      <c r="CO3" s="27"/>
      <c r="CP3" s="27" t="e">
        <f>#REF!</f>
        <v>#REF!</v>
      </c>
      <c r="CQ3" s="27"/>
      <c r="CR3" s="27"/>
      <c r="CS3" s="27" t="str">
        <f>AX3</f>
        <v>स्वा. एवं शा. शिक्षा</v>
      </c>
    </row>
    <row r="4" spans="1:97" ht="24.75" customHeight="1" thickTop="1" thickBot="1">
      <c r="A4" s="604" t="str">
        <f>IF('Master sheet'!D11="Hindi","क्र. स.","Sr. No. ")</f>
        <v>क्र. स.</v>
      </c>
      <c r="B4" s="607" t="str">
        <f>IF('Master sheet'!D11="Hindi","कक्षा","CLASS ")</f>
        <v>कक्षा</v>
      </c>
      <c r="C4" s="607" t="str">
        <f>IF('Master sheet'!D11="Hindi","सेक्शन","Section ")</f>
        <v>सेक्शन</v>
      </c>
      <c r="D4" s="607" t="str">
        <f>IF('Master sheet'!D11="Hindi","प्रवेशांक","SR. NO.")</f>
        <v>प्रवेशांक</v>
      </c>
      <c r="E4" s="607" t="str">
        <f>IF('Master sheet'!D11="Hindi","जन्म दिनांक","Date of Birth")</f>
        <v>जन्म दिनांक</v>
      </c>
      <c r="F4" s="604" t="str">
        <f>IF('Master sheet'!D11="Hindi","विद्यार्थी का नाम","Student's Name")</f>
        <v>विद्यार्थी का नाम</v>
      </c>
      <c r="G4" s="604" t="str">
        <f>IF('Master sheet'!D11="Hindi","पिता का नाम","Father's Name")</f>
        <v>पिता का नाम</v>
      </c>
      <c r="H4" s="604" t="str">
        <f>IF('Master sheet'!D11="Hindi","माता का नाम ","Mother's Name")</f>
        <v xml:space="preserve">माता का नाम </v>
      </c>
      <c r="I4" s="607" t="str">
        <f>IF('Master sheet'!D11="Hindi","कक्षा रोल न. ","Class Roll No.")</f>
        <v xml:space="preserve">कक्षा रोल न. </v>
      </c>
      <c r="J4" s="608" t="str">
        <f>IF('Master sheet'!D11="Hindi","लिंग ","Gender")</f>
        <v xml:space="preserve">लिंग </v>
      </c>
      <c r="K4" s="608" t="str">
        <f>IF('Master sheet'!D11="Hindi","वर्ग  ","Category")</f>
        <v xml:space="preserve">वर्ग  </v>
      </c>
      <c r="L4" s="612" t="str">
        <f>IF('Master sheet'!$D$11="Hindi","प्रथम परख ","First Test")</f>
        <v xml:space="preserve">प्रथम परख </v>
      </c>
      <c r="M4" s="612" t="str">
        <f>IF('Master sheet'!$D$11="Hindi","द्वितीय परख","Second Test")</f>
        <v>द्वितीय परख</v>
      </c>
      <c r="N4" s="612" t="str">
        <f>IF('Master sheet'!$D$11="Hindi","तृतीय परख","Third Test")</f>
        <v>तृतीय परख</v>
      </c>
      <c r="O4" s="610" t="str">
        <f>IF('Master sheet'!$D$11="Hindi","अर्द्धवार्षिक","Half Yearly")</f>
        <v>अर्द्धवार्षिक</v>
      </c>
      <c r="P4" s="611"/>
      <c r="Q4" s="610" t="str">
        <f>IF('Master sheet'!$D$11="Hindi","वार्षिक","Yearly")</f>
        <v>वार्षिक</v>
      </c>
      <c r="R4" s="611"/>
      <c r="S4" s="595" t="str">
        <f>IF('Master sheet'!$D$11="Hindi","प्रथम परख ","First Test")</f>
        <v xml:space="preserve">प्रथम परख </v>
      </c>
      <c r="T4" s="595" t="str">
        <f>IF('Master sheet'!$D$11="Hindi","द्वितीय परख","Second Test")</f>
        <v>द्वितीय परख</v>
      </c>
      <c r="U4" s="595" t="str">
        <f>IF('Master sheet'!$D$11="Hindi","तृतीय परख","Third Test")</f>
        <v>तृतीय परख</v>
      </c>
      <c r="V4" s="596" t="str">
        <f>IF('Master sheet'!$D$11="Hindi","अर्द्धवार्षिक","Half Yearly")</f>
        <v>अर्द्धवार्षिक</v>
      </c>
      <c r="W4" s="597"/>
      <c r="X4" s="596" t="str">
        <f>IF('Master sheet'!$D$11="Hindi","वार्षिक","Yearly")</f>
        <v>वार्षिक</v>
      </c>
      <c r="Y4" s="597"/>
      <c r="Z4" s="598" t="str">
        <f>IF('Master sheet'!$D$11="Hindi","प्रथम परख ","First Test")</f>
        <v xml:space="preserve">प्रथम परख </v>
      </c>
      <c r="AA4" s="598" t="str">
        <f>IF('Master sheet'!$D$11="Hindi","द्वितीय परख","Second Test")</f>
        <v>द्वितीय परख</v>
      </c>
      <c r="AB4" s="598" t="str">
        <f>IF('Master sheet'!$D$11="Hindi","तृतीय परख","Third Test")</f>
        <v>तृतीय परख</v>
      </c>
      <c r="AC4" s="628" t="str">
        <f>IF('Master sheet'!$D$11="Hindi","अर्द्धवार्षिक","Half Yearly")</f>
        <v>अर्द्धवार्षिक</v>
      </c>
      <c r="AD4" s="629"/>
      <c r="AE4" s="628" t="str">
        <f>IF('Master sheet'!$D$11="Hindi","वार्षिक","Yearly")</f>
        <v>वार्षिक</v>
      </c>
      <c r="AF4" s="629"/>
      <c r="AG4" s="627" t="str">
        <f>IF('Master sheet'!$D$11="Hindi","प्रथम परख ","First Test")</f>
        <v xml:space="preserve">प्रथम परख </v>
      </c>
      <c r="AH4" s="627" t="str">
        <f>IF('Master sheet'!$D$11="Hindi","द्वितीय परख","Second Test")</f>
        <v>द्वितीय परख</v>
      </c>
      <c r="AI4" s="627" t="str">
        <f>IF('Master sheet'!$D$11="Hindi","तृतीय परख","Third Test")</f>
        <v>तृतीय परख</v>
      </c>
      <c r="AJ4" s="625" t="str">
        <f>IF('Master sheet'!$D$11="Hindi","अर्द्धवार्षिक","Half Yearly")</f>
        <v>अर्द्धवार्षिक</v>
      </c>
      <c r="AK4" s="626"/>
      <c r="AL4" s="625" t="str">
        <f>IF('Master sheet'!$D$11="Hindi","वार्षिक","Yearly")</f>
        <v>वार्षिक</v>
      </c>
      <c r="AM4" s="626"/>
      <c r="AN4" s="591" t="s">
        <v>127</v>
      </c>
      <c r="AO4" s="630"/>
      <c r="AP4" s="630"/>
      <c r="AQ4" s="630"/>
      <c r="AR4" s="592"/>
      <c r="AS4" s="591" t="s">
        <v>128</v>
      </c>
      <c r="AT4" s="630"/>
      <c r="AU4" s="630"/>
      <c r="AV4" s="630"/>
      <c r="AW4" s="592"/>
      <c r="AX4" s="591" t="s">
        <v>129</v>
      </c>
      <c r="AY4" s="630"/>
      <c r="AZ4" s="630"/>
      <c r="BA4" s="630"/>
      <c r="BB4" s="592"/>
      <c r="BC4" s="591"/>
      <c r="BD4" s="592"/>
      <c r="BE4" s="591"/>
      <c r="BF4" s="592"/>
      <c r="BG4" s="622" t="str">
        <f>IF('Master sheet'!$D$11="Hindi","कुल कार्य दिवस","Total Meeting")</f>
        <v>कुल कार्य दिवस</v>
      </c>
      <c r="BH4" s="622" t="str">
        <f>IF('Master sheet'!$D$11="Hindi","कुल उपस्थिति","Total Attendance")</f>
        <v>कुल उपस्थिति</v>
      </c>
      <c r="BI4" s="1"/>
      <c r="BJ4" s="1"/>
      <c r="BK4" s="1"/>
      <c r="BL4" s="1"/>
      <c r="BM4" s="1"/>
      <c r="BY4" s="26"/>
      <c r="CP4" s="26" t="str">
        <f>Z3</f>
        <v>गणित</v>
      </c>
    </row>
    <row r="5" spans="1:97" ht="92.85" customHeight="1" thickTop="1" thickBot="1">
      <c r="A5" s="605"/>
      <c r="B5" s="608"/>
      <c r="C5" s="608"/>
      <c r="D5" s="608"/>
      <c r="E5" s="608"/>
      <c r="F5" s="605"/>
      <c r="G5" s="605"/>
      <c r="H5" s="605"/>
      <c r="I5" s="608"/>
      <c r="J5" s="608"/>
      <c r="K5" s="608"/>
      <c r="L5" s="612"/>
      <c r="M5" s="612"/>
      <c r="N5" s="612"/>
      <c r="O5" s="296" t="str">
        <f>IF('Master sheet'!$D$11="Hindi","लिखित","Written")</f>
        <v>लिखित</v>
      </c>
      <c r="P5" s="296" t="str">
        <f>IF('Master sheet'!$D$11="Hindi","मौखिक","Oral")</f>
        <v>मौखिक</v>
      </c>
      <c r="Q5" s="296" t="str">
        <f>IF('Master sheet'!$D$11="Hindi","लिखित","Written")</f>
        <v>लिखित</v>
      </c>
      <c r="R5" s="296" t="str">
        <f>IF('Master sheet'!$D$11="Hindi","मौखिक","Oral")</f>
        <v>मौखिक</v>
      </c>
      <c r="S5" s="595"/>
      <c r="T5" s="595"/>
      <c r="U5" s="595"/>
      <c r="V5" s="297" t="str">
        <f>IF('Master sheet'!$D$11="Hindi","लिखित","Written")</f>
        <v>लिखित</v>
      </c>
      <c r="W5" s="297" t="str">
        <f>IF('Master sheet'!$D$11="Hindi","मौखिक","Oral")</f>
        <v>मौखिक</v>
      </c>
      <c r="X5" s="297" t="str">
        <f>IF('Master sheet'!$D$11="Hindi","लिखित","Written")</f>
        <v>लिखित</v>
      </c>
      <c r="Y5" s="297" t="str">
        <f>IF('Master sheet'!$D$11="Hindi","मौखिक","Oral")</f>
        <v>मौखिक</v>
      </c>
      <c r="Z5" s="598"/>
      <c r="AA5" s="598"/>
      <c r="AB5" s="598"/>
      <c r="AC5" s="298" t="str">
        <f>IF('Master sheet'!$D$11="Hindi","लिखित","Written")</f>
        <v>लिखित</v>
      </c>
      <c r="AD5" s="298" t="str">
        <f>IF('Master sheet'!$D$11="Hindi","मौखिक","Oral")</f>
        <v>मौखिक</v>
      </c>
      <c r="AE5" s="298" t="str">
        <f>IF('Master sheet'!$D$11="Hindi","लिखित","Written")</f>
        <v>लिखित</v>
      </c>
      <c r="AF5" s="298" t="str">
        <f>IF('Master sheet'!$D$11="Hindi","मौखिक","Oral")</f>
        <v>मौखिक</v>
      </c>
      <c r="AG5" s="627"/>
      <c r="AH5" s="627"/>
      <c r="AI5" s="627"/>
      <c r="AJ5" s="299" t="str">
        <f>IF('Master sheet'!$D$11="Hindi","लिखित","Written")</f>
        <v>लिखित</v>
      </c>
      <c r="AK5" s="299" t="str">
        <f>IF('Master sheet'!$D$11="Hindi","मौखिक","Oral")</f>
        <v>मौखिक</v>
      </c>
      <c r="AL5" s="299" t="str">
        <f>IF('Master sheet'!$D$11="Hindi","लिखित","Written")</f>
        <v>लिखित</v>
      </c>
      <c r="AM5" s="299" t="str">
        <f>IF('Master sheet'!$D$11="Hindi","मौखिक","Oral")</f>
        <v>मौखिक</v>
      </c>
      <c r="AN5" s="300" t="str">
        <f>IF('Master sheet'!$D$11="Hindi","प्रथम मूल्यांकन","1st Assessment")</f>
        <v>प्रथम मूल्यांकन</v>
      </c>
      <c r="AO5" s="300" t="str">
        <f>IF('Master sheet'!$D$11="Hindi","द्वितीय मूल्यांकन","2nd Assessment")</f>
        <v>द्वितीय मूल्यांकन</v>
      </c>
      <c r="AP5" s="300" t="str">
        <f>IF('Master sheet'!$D$11="Hindi","तृतीय मूल्यांकन","3rd Assessment")</f>
        <v>तृतीय मूल्यांकन</v>
      </c>
      <c r="AQ5" s="300" t="str">
        <f>IF('Master sheet'!$D$11="Hindi","चतुर्थ मूल्यांकन","4th Assessment")</f>
        <v>चतुर्थ मूल्यांकन</v>
      </c>
      <c r="AR5" s="300" t="str">
        <f>IF('Master sheet'!$D$11="Hindi","पंचम मूल्यांकन","5th Assessment")</f>
        <v>पंचम मूल्यांकन</v>
      </c>
      <c r="AS5" s="300" t="str">
        <f>IF('Master sheet'!$D$11="Hindi","प्रथम मूल्यांकन","1st Assessment")</f>
        <v>प्रथम मूल्यांकन</v>
      </c>
      <c r="AT5" s="300" t="str">
        <f>IF('Master sheet'!$D$11="Hindi","द्वितीय मूल्यांकन","2nd Assessment")</f>
        <v>द्वितीय मूल्यांकन</v>
      </c>
      <c r="AU5" s="300" t="str">
        <f>IF('Master sheet'!$D$11="Hindi","तृतीय मूल्यांकन","3rd Assessment")</f>
        <v>तृतीय मूल्यांकन</v>
      </c>
      <c r="AV5" s="300" t="str">
        <f>IF('Master sheet'!$D$11="Hindi","चतुर्थ मूल्यांकन","4th Assessment")</f>
        <v>चतुर्थ मूल्यांकन</v>
      </c>
      <c r="AW5" s="300" t="str">
        <f>IF('Master sheet'!$D$11="Hindi","पंचम मूल्यांकन","5th Assessment")</f>
        <v>पंचम मूल्यांकन</v>
      </c>
      <c r="AX5" s="300" t="str">
        <f>IF('Master sheet'!$D$11="Hindi","प्रथम मूल्यांकन","1st Assessment")</f>
        <v>प्रथम मूल्यांकन</v>
      </c>
      <c r="AY5" s="300" t="str">
        <f>IF('Master sheet'!$D$11="Hindi","द्वितीय मूल्यांकन","2nd Assessment")</f>
        <v>द्वितीय मूल्यांकन</v>
      </c>
      <c r="AZ5" s="300" t="str">
        <f>IF('Master sheet'!$D$11="Hindi","तृतीय मूल्यांकन","3rd Assessment")</f>
        <v>तृतीय मूल्यांकन</v>
      </c>
      <c r="BA5" s="300" t="str">
        <f>IF('Master sheet'!$D$11="Hindi","चतुर्थ मूल्यांकन","4th Assessment")</f>
        <v>चतुर्थ मूल्यांकन</v>
      </c>
      <c r="BB5" s="300" t="str">
        <f>IF('Master sheet'!$D$11="Hindi","पंचम मूल्यांकन","5th Assessment")</f>
        <v>पंचम मूल्यांकन</v>
      </c>
      <c r="BC5" s="300" t="str">
        <f>IF('Master sheet'!$D$11="Hindi","अर्द्धवार्षिक","Half Yearly")</f>
        <v>अर्द्धवार्षिक</v>
      </c>
      <c r="BD5" s="300" t="str">
        <f>IF('Master sheet'!$D$11="Hindi","वार्षिक","Yearly")</f>
        <v>वार्षिक</v>
      </c>
      <c r="BE5" s="300" t="str">
        <f>IF('Master sheet'!$D$11="Hindi","अर्द्धवार्षिक","Half Yearly")</f>
        <v>अर्द्धवार्षिक</v>
      </c>
      <c r="BF5" s="300" t="str">
        <f>IF('Master sheet'!$D$11="Hindi","वार्षिक","Yearly")</f>
        <v>वार्षिक</v>
      </c>
      <c r="BG5" s="622"/>
      <c r="BH5" s="622"/>
      <c r="BI5" s="1"/>
      <c r="BJ5" s="1"/>
      <c r="BK5" s="1"/>
      <c r="BL5" s="1"/>
      <c r="BM5" s="1"/>
      <c r="BY5" s="26"/>
      <c r="CA5" s="26">
        <f>IF(AND(L6="",M6="",N6="",P6=""),"",SUM(L6,M6,N6,O6,P6))</f>
        <v>100</v>
      </c>
      <c r="CB5" s="26">
        <v>20</v>
      </c>
      <c r="CC5" s="26">
        <f>IF(AND(S6="",T6="",U6="",W6=""),"",SUM(S6,T6,U6,V6,W6))</f>
        <v>50</v>
      </c>
      <c r="CD5" s="26">
        <v>20</v>
      </c>
      <c r="CE5" s="26" t="e">
        <f>IF(AND(#REF!="",#REF!="",#REF!="",#REF!=""),"",SUM(#REF!,#REF!,#REF!,#REF!,#REF!))</f>
        <v>#REF!</v>
      </c>
      <c r="CF5" s="26">
        <v>20</v>
      </c>
      <c r="CG5" s="26">
        <f>IF(AND(Z6="",AA6="",AB6="",AD6=""),"",SUM(Z6,AA6,AB6,AC6,AD6))</f>
        <v>100</v>
      </c>
      <c r="CH5" s="26">
        <v>20</v>
      </c>
      <c r="CI5" s="26">
        <f>IF(AND(AG6="",AH6="",AI6="",AK6=""),"",SUM(AG6,AH6,AI6,AJ6,AK6))</f>
        <v>100</v>
      </c>
      <c r="CJ5" s="26">
        <v>20</v>
      </c>
      <c r="CK5" s="26" t="e">
        <f>IF(AND(#REF!="",#REF!="",#REF!="",#REF!=""),"",SUM(#REF!,#REF!,#REF!,#REF!,#REF!))</f>
        <v>#REF!</v>
      </c>
      <c r="CL5" s="26">
        <v>20</v>
      </c>
      <c r="CP5" s="26" t="str">
        <f>AG3</f>
        <v>पर्यावरण अध्ययन</v>
      </c>
    </row>
    <row r="6" spans="1:97" ht="24.75" customHeight="1" thickTop="1" thickBot="1">
      <c r="A6" s="606"/>
      <c r="B6" s="609"/>
      <c r="C6" s="609"/>
      <c r="D6" s="609"/>
      <c r="E6" s="609"/>
      <c r="F6" s="606"/>
      <c r="G6" s="606"/>
      <c r="H6" s="606"/>
      <c r="I6" s="609"/>
      <c r="J6" s="609"/>
      <c r="K6" s="609"/>
      <c r="L6" s="8">
        <v>10</v>
      </c>
      <c r="M6" s="8">
        <v>10</v>
      </c>
      <c r="N6" s="8">
        <v>10</v>
      </c>
      <c r="O6" s="8">
        <v>50</v>
      </c>
      <c r="P6" s="8">
        <v>20</v>
      </c>
      <c r="Q6" s="8">
        <v>60</v>
      </c>
      <c r="R6" s="8">
        <v>40</v>
      </c>
      <c r="S6" s="8">
        <v>5</v>
      </c>
      <c r="T6" s="8">
        <v>5</v>
      </c>
      <c r="U6" s="8">
        <v>5</v>
      </c>
      <c r="V6" s="8">
        <v>25</v>
      </c>
      <c r="W6" s="8">
        <v>10</v>
      </c>
      <c r="X6" s="8">
        <v>30</v>
      </c>
      <c r="Y6" s="8">
        <v>20</v>
      </c>
      <c r="Z6" s="8">
        <v>10</v>
      </c>
      <c r="AA6" s="8">
        <v>10</v>
      </c>
      <c r="AB6" s="8">
        <v>10</v>
      </c>
      <c r="AC6" s="8">
        <v>50</v>
      </c>
      <c r="AD6" s="8">
        <v>20</v>
      </c>
      <c r="AE6" s="8">
        <v>60</v>
      </c>
      <c r="AF6" s="8">
        <v>40</v>
      </c>
      <c r="AG6" s="8">
        <v>10</v>
      </c>
      <c r="AH6" s="8">
        <v>10</v>
      </c>
      <c r="AI6" s="8">
        <v>10</v>
      </c>
      <c r="AJ6" s="8">
        <v>50</v>
      </c>
      <c r="AK6" s="8">
        <v>20</v>
      </c>
      <c r="AL6" s="8">
        <v>60</v>
      </c>
      <c r="AM6" s="8">
        <v>40</v>
      </c>
      <c r="AN6" s="8">
        <v>20</v>
      </c>
      <c r="AO6" s="8">
        <v>20</v>
      </c>
      <c r="AP6" s="8">
        <v>20</v>
      </c>
      <c r="AQ6" s="8">
        <v>20</v>
      </c>
      <c r="AR6" s="8">
        <v>20</v>
      </c>
      <c r="AS6" s="8">
        <v>20</v>
      </c>
      <c r="AT6" s="8">
        <v>20</v>
      </c>
      <c r="AU6" s="8">
        <v>20</v>
      </c>
      <c r="AV6" s="8">
        <v>20</v>
      </c>
      <c r="AW6" s="8">
        <v>20</v>
      </c>
      <c r="AX6" s="8">
        <v>20</v>
      </c>
      <c r="AY6" s="8">
        <v>20</v>
      </c>
      <c r="AZ6" s="8">
        <v>20</v>
      </c>
      <c r="BA6" s="8">
        <v>20</v>
      </c>
      <c r="BB6" s="8">
        <v>20</v>
      </c>
      <c r="BC6" s="8">
        <v>50</v>
      </c>
      <c r="BD6" s="8">
        <v>50</v>
      </c>
      <c r="BE6" s="8">
        <v>50</v>
      </c>
      <c r="BF6" s="8">
        <v>50</v>
      </c>
      <c r="BG6" s="77">
        <v>250</v>
      </c>
      <c r="BH6" s="8"/>
      <c r="BI6" s="1"/>
      <c r="BJ6" s="615" t="s">
        <v>32</v>
      </c>
      <c r="BK6" s="616"/>
      <c r="BL6" s="616"/>
      <c r="BM6" s="1"/>
      <c r="BY6" s="26"/>
      <c r="CA6" s="26">
        <v>1</v>
      </c>
      <c r="CB6" s="26">
        <v>1</v>
      </c>
      <c r="CC6" s="26">
        <v>2</v>
      </c>
      <c r="CD6" s="26">
        <v>2</v>
      </c>
      <c r="CE6" s="26">
        <v>3</v>
      </c>
      <c r="CF6" s="26">
        <v>3</v>
      </c>
      <c r="CG6" s="26">
        <v>4</v>
      </c>
      <c r="CH6" s="26">
        <v>4</v>
      </c>
      <c r="CI6" s="26">
        <v>5</v>
      </c>
      <c r="CJ6" s="26">
        <v>5</v>
      </c>
      <c r="CK6" s="26">
        <v>6</v>
      </c>
      <c r="CL6" s="26">
        <v>6</v>
      </c>
      <c r="CP6" s="26" t="e">
        <f>#REF!</f>
        <v>#REF!</v>
      </c>
    </row>
    <row r="7" spans="1:97" ht="24.75" customHeight="1">
      <c r="A7" s="266">
        <v>1</v>
      </c>
      <c r="B7" s="267">
        <v>4</v>
      </c>
      <c r="C7" s="268" t="s">
        <v>6</v>
      </c>
      <c r="D7" s="269">
        <v>936</v>
      </c>
      <c r="E7" s="270" t="s">
        <v>59</v>
      </c>
      <c r="F7" s="271" t="s">
        <v>150</v>
      </c>
      <c r="G7" s="271" t="s">
        <v>151</v>
      </c>
      <c r="H7" s="272" t="s">
        <v>152</v>
      </c>
      <c r="I7" s="273">
        <v>401</v>
      </c>
      <c r="J7" s="274" t="s">
        <v>7</v>
      </c>
      <c r="K7" s="275" t="s">
        <v>8</v>
      </c>
      <c r="L7" s="9">
        <v>9</v>
      </c>
      <c r="M7" s="10">
        <v>9</v>
      </c>
      <c r="N7" s="10">
        <v>18</v>
      </c>
      <c r="O7" s="10">
        <v>5</v>
      </c>
      <c r="P7" s="38">
        <v>10</v>
      </c>
      <c r="Q7" s="42">
        <v>39</v>
      </c>
      <c r="R7" s="10">
        <v>5</v>
      </c>
      <c r="S7" s="14">
        <v>4</v>
      </c>
      <c r="T7" s="15">
        <v>3</v>
      </c>
      <c r="U7" s="10">
        <v>4</v>
      </c>
      <c r="V7" s="10">
        <v>21</v>
      </c>
      <c r="W7" s="44">
        <v>10</v>
      </c>
      <c r="X7" s="42">
        <v>25</v>
      </c>
      <c r="Y7" s="10">
        <v>28</v>
      </c>
      <c r="Z7" s="9">
        <v>9</v>
      </c>
      <c r="AA7" s="10">
        <v>6</v>
      </c>
      <c r="AB7" s="10">
        <v>22</v>
      </c>
      <c r="AC7" s="10">
        <v>6</v>
      </c>
      <c r="AD7" s="38">
        <v>10</v>
      </c>
      <c r="AE7" s="42">
        <v>31</v>
      </c>
      <c r="AF7" s="10">
        <v>6</v>
      </c>
      <c r="AG7" s="9">
        <v>9</v>
      </c>
      <c r="AH7" s="10">
        <v>7</v>
      </c>
      <c r="AI7" s="10">
        <v>22</v>
      </c>
      <c r="AJ7" s="10">
        <v>6</v>
      </c>
      <c r="AK7" s="38">
        <v>8</v>
      </c>
      <c r="AL7" s="42">
        <v>45</v>
      </c>
      <c r="AM7" s="10">
        <v>6</v>
      </c>
      <c r="AN7" s="9">
        <v>18</v>
      </c>
      <c r="AO7" s="10">
        <v>16</v>
      </c>
      <c r="AP7" s="10">
        <v>14</v>
      </c>
      <c r="AQ7" s="10">
        <v>18</v>
      </c>
      <c r="AR7" s="10">
        <v>13</v>
      </c>
      <c r="AS7" s="9">
        <v>11</v>
      </c>
      <c r="AT7" s="10">
        <v>20</v>
      </c>
      <c r="AU7" s="10">
        <v>15</v>
      </c>
      <c r="AV7" s="10">
        <v>14</v>
      </c>
      <c r="AW7" s="10">
        <v>20</v>
      </c>
      <c r="AX7" s="9">
        <v>20</v>
      </c>
      <c r="AY7" s="10">
        <v>19</v>
      </c>
      <c r="AZ7" s="10">
        <v>20</v>
      </c>
      <c r="BA7" s="10">
        <v>20</v>
      </c>
      <c r="BB7" s="10">
        <v>15</v>
      </c>
      <c r="BC7" s="10">
        <v>45</v>
      </c>
      <c r="BD7" s="10">
        <v>36</v>
      </c>
      <c r="BE7" s="10">
        <v>45</v>
      </c>
      <c r="BF7" s="10">
        <v>41</v>
      </c>
      <c r="BG7" s="9">
        <v>220</v>
      </c>
      <c r="BH7" s="78">
        <v>210</v>
      </c>
      <c r="BI7" s="1"/>
      <c r="BJ7" s="1"/>
      <c r="BK7" s="1"/>
      <c r="BL7" s="1"/>
      <c r="BM7" s="3"/>
      <c r="BY7" s="26"/>
      <c r="BZ7" s="26">
        <f>IF(I7="","",I7)</f>
        <v>401</v>
      </c>
      <c r="CA7" s="32">
        <f>IF(AND(L7="",M7="",N7="",P7=""),"",SUM(L7,M7,N7,O7,P7))</f>
        <v>51</v>
      </c>
      <c r="CB7" s="32">
        <f>IFERROR(IF(CA7="","",ROUNDUP(CA7*20%,0)),"")</f>
        <v>11</v>
      </c>
      <c r="CC7" s="26">
        <f>IF(AND(S7="",T7="",U7="",W7=""),"",SUM(S7,T7,U7,V7,W7))</f>
        <v>42</v>
      </c>
      <c r="CD7" s="32">
        <f>IFERROR(IF(CC7="","",ROUNDUP(CC7*20%,0)),"")</f>
        <v>9</v>
      </c>
      <c r="CE7" s="26" t="e">
        <f>IF(AND(#REF!="",#REF!="",#REF!="",#REF!=""),"",SUM(#REF!,#REF!,#REF!,#REF!,#REF!))</f>
        <v>#REF!</v>
      </c>
      <c r="CF7" s="32" t="str">
        <f>IFERROR(IF(CE7="","",ROUNDUP(CE7*20%,0)),"")</f>
        <v/>
      </c>
      <c r="CG7" s="26">
        <f>IF(AND(Z7="",AA7="",AB7="",AD7=""),"",SUM(Z7,AA7,AB7,AC7,AD7))</f>
        <v>53</v>
      </c>
      <c r="CH7" s="32">
        <f>IFERROR(IF(CG7="","",ROUNDUP(CG7*20%,0)),"")</f>
        <v>11</v>
      </c>
      <c r="CI7" s="26">
        <f>IF(AND(AG7="",AH7="",AI7="",AK7=""),"",SUM(AG7,AH7,AI7,AJ7,AK7))</f>
        <v>52</v>
      </c>
      <c r="CJ7" s="32">
        <f>IFERROR(IF(CI7="","",ROUNDUP(CI7*20%,0)),"")</f>
        <v>11</v>
      </c>
      <c r="CK7" s="26" t="e">
        <f>IF(AND(#REF!="",#REF!="",#REF!="",#REF!=""),"",SUM(#REF!,#REF!,#REF!,#REF!,#REF!))</f>
        <v>#REF!</v>
      </c>
      <c r="CL7" s="32" t="str">
        <f>IFERROR(IF(CK7="","",ROUNDUP(CK7*20%,0)),"")</f>
        <v/>
      </c>
      <c r="CM7" s="32"/>
      <c r="CN7" s="32"/>
    </row>
    <row r="8" spans="1:97" ht="24.75" customHeight="1">
      <c r="A8" s="276">
        <v>2</v>
      </c>
      <c r="B8" s="277">
        <v>4</v>
      </c>
      <c r="C8" s="278" t="s">
        <v>6</v>
      </c>
      <c r="D8" s="279">
        <v>944</v>
      </c>
      <c r="E8" s="280">
        <v>42005</v>
      </c>
      <c r="F8" s="281" t="s">
        <v>153</v>
      </c>
      <c r="G8" s="281" t="s">
        <v>154</v>
      </c>
      <c r="H8" s="282" t="s">
        <v>15</v>
      </c>
      <c r="I8" s="283">
        <v>402</v>
      </c>
      <c r="J8" s="284" t="s">
        <v>9</v>
      </c>
      <c r="K8" s="285" t="s">
        <v>8</v>
      </c>
      <c r="L8" s="11">
        <v>9</v>
      </c>
      <c r="M8" s="7">
        <v>9</v>
      </c>
      <c r="N8" s="7">
        <v>27</v>
      </c>
      <c r="O8" s="7">
        <v>4</v>
      </c>
      <c r="P8" s="39">
        <v>11</v>
      </c>
      <c r="Q8" s="43">
        <v>37</v>
      </c>
      <c r="R8" s="7">
        <v>4</v>
      </c>
      <c r="S8" s="16">
        <v>5</v>
      </c>
      <c r="T8" s="17">
        <v>3</v>
      </c>
      <c r="U8" s="7">
        <v>5</v>
      </c>
      <c r="V8" s="7">
        <v>22</v>
      </c>
      <c r="W8" s="45">
        <v>9</v>
      </c>
      <c r="X8" s="43">
        <v>21</v>
      </c>
      <c r="Y8" s="7">
        <v>29</v>
      </c>
      <c r="Z8" s="11">
        <v>9</v>
      </c>
      <c r="AA8" s="7">
        <v>6</v>
      </c>
      <c r="AB8" s="7">
        <v>23</v>
      </c>
      <c r="AC8" s="7">
        <v>3</v>
      </c>
      <c r="AD8" s="39">
        <v>11</v>
      </c>
      <c r="AE8" s="43">
        <v>31</v>
      </c>
      <c r="AF8" s="7">
        <v>3</v>
      </c>
      <c r="AG8" s="11">
        <v>9</v>
      </c>
      <c r="AH8" s="7">
        <v>7</v>
      </c>
      <c r="AI8" s="7">
        <v>14</v>
      </c>
      <c r="AJ8" s="7">
        <v>4</v>
      </c>
      <c r="AK8" s="39">
        <v>9</v>
      </c>
      <c r="AL8" s="43">
        <v>14</v>
      </c>
      <c r="AM8" s="7">
        <v>4</v>
      </c>
      <c r="AN8" s="11">
        <v>18</v>
      </c>
      <c r="AO8" s="7">
        <v>15</v>
      </c>
      <c r="AP8" s="7">
        <v>14</v>
      </c>
      <c r="AQ8" s="7">
        <v>14</v>
      </c>
      <c r="AR8" s="7">
        <v>15</v>
      </c>
      <c r="AS8" s="11">
        <v>11</v>
      </c>
      <c r="AT8" s="7">
        <v>20</v>
      </c>
      <c r="AU8" s="7">
        <v>15</v>
      </c>
      <c r="AV8" s="7">
        <v>14</v>
      </c>
      <c r="AW8" s="7">
        <v>19</v>
      </c>
      <c r="AX8" s="11">
        <v>20</v>
      </c>
      <c r="AY8" s="7">
        <v>19</v>
      </c>
      <c r="AZ8" s="7">
        <v>14</v>
      </c>
      <c r="BA8" s="7">
        <v>12</v>
      </c>
      <c r="BB8" s="7">
        <v>15</v>
      </c>
      <c r="BC8" s="7">
        <v>30</v>
      </c>
      <c r="BD8" s="7">
        <v>32</v>
      </c>
      <c r="BE8" s="7">
        <v>40</v>
      </c>
      <c r="BF8" s="7">
        <v>41</v>
      </c>
      <c r="BG8" s="11">
        <v>220</v>
      </c>
      <c r="BH8" s="79">
        <v>206</v>
      </c>
      <c r="BI8" s="1"/>
      <c r="BJ8" s="617" t="s">
        <v>39</v>
      </c>
      <c r="BK8" s="617"/>
      <c r="BL8" s="617"/>
      <c r="BM8" s="1"/>
      <c r="BY8" s="26"/>
      <c r="BZ8" s="26">
        <f t="shared" ref="BZ8:BZ71" si="0">IF(I8="","",I8)</f>
        <v>402</v>
      </c>
      <c r="CA8" s="32">
        <f t="shared" ref="CA8:CA71" si="1">IF(AND(L8="",M8="",N8="",P8=""),"",SUM(L8,M8,N8,O8,P8))</f>
        <v>60</v>
      </c>
      <c r="CB8" s="32">
        <f t="shared" ref="CB8:CB71" si="2">IFERROR(IF(CA8="","",ROUNDUP(CA8*20%,0)),"")</f>
        <v>12</v>
      </c>
      <c r="CC8" s="26">
        <f t="shared" ref="CC8:CC71" si="3">IF(AND(S8="",T8="",U8="",W8=""),"",SUM(S8,T8,U8,V8,W8))</f>
        <v>44</v>
      </c>
      <c r="CD8" s="32">
        <f t="shared" ref="CD8:CD71" si="4">IFERROR(IF(CC8="","",ROUNDUP(CC8*20%,0)),"")</f>
        <v>9</v>
      </c>
      <c r="CE8" s="26" t="e">
        <f>IF(AND(#REF!="",#REF!="",#REF!="",#REF!=""),"",SUM(#REF!,#REF!,#REF!,#REF!,#REF!))</f>
        <v>#REF!</v>
      </c>
      <c r="CF8" s="32" t="str">
        <f t="shared" ref="CF8:CF71" si="5">IFERROR(IF(CE8="","",ROUNDUP(CE8*20%,0)),"")</f>
        <v/>
      </c>
      <c r="CG8" s="26">
        <f t="shared" ref="CG8:CG71" si="6">IF(AND(Z8="",AA8="",AB8="",AD8=""),"",SUM(Z8,AA8,AB8,AC8,AD8))</f>
        <v>52</v>
      </c>
      <c r="CH8" s="32">
        <f t="shared" ref="CH8:CH71" si="7">IFERROR(IF(CG8="","",ROUNDUP(CG8*20%,0)),"")</f>
        <v>11</v>
      </c>
      <c r="CI8" s="26">
        <f t="shared" ref="CI8:CI71" si="8">IF(AND(AG8="",AH8="",AI8="",AK8=""),"",SUM(AG8,AH8,AI8,AJ8,AK8))</f>
        <v>43</v>
      </c>
      <c r="CJ8" s="32">
        <f t="shared" ref="CJ8:CJ71" si="9">IFERROR(IF(CI8="","",ROUNDUP(CI8*20%,0)),"")</f>
        <v>9</v>
      </c>
      <c r="CK8" s="26" t="e">
        <f>IF(AND(#REF!="",#REF!="",#REF!="",#REF!=""),"",SUM(#REF!,#REF!,#REF!,#REF!,#REF!))</f>
        <v>#REF!</v>
      </c>
      <c r="CL8" s="32" t="str">
        <f t="shared" ref="CL8:CL71" si="10">IFERROR(IF(CK8="","",ROUNDUP(CK8*20%,0)),"")</f>
        <v/>
      </c>
      <c r="CM8" s="32"/>
      <c r="CN8" s="32"/>
    </row>
    <row r="9" spans="1:97" ht="24.75" customHeight="1">
      <c r="A9" s="276">
        <v>3</v>
      </c>
      <c r="B9" s="277">
        <v>4</v>
      </c>
      <c r="C9" s="278" t="s">
        <v>6</v>
      </c>
      <c r="D9" s="279">
        <v>934</v>
      </c>
      <c r="E9" s="280">
        <v>42348</v>
      </c>
      <c r="F9" s="281" t="s">
        <v>155</v>
      </c>
      <c r="G9" s="281" t="s">
        <v>156</v>
      </c>
      <c r="H9" s="282" t="s">
        <v>157</v>
      </c>
      <c r="I9" s="283">
        <v>403</v>
      </c>
      <c r="J9" s="284" t="s">
        <v>9</v>
      </c>
      <c r="K9" s="285" t="s">
        <v>8</v>
      </c>
      <c r="L9" s="11">
        <v>9</v>
      </c>
      <c r="M9" s="7">
        <v>9</v>
      </c>
      <c r="N9" s="7">
        <v>25</v>
      </c>
      <c r="O9" s="7">
        <v>3</v>
      </c>
      <c r="P9" s="39">
        <v>12</v>
      </c>
      <c r="Q9" s="43">
        <v>37</v>
      </c>
      <c r="R9" s="7">
        <v>4</v>
      </c>
      <c r="S9" s="16">
        <v>5</v>
      </c>
      <c r="T9" s="17">
        <v>2</v>
      </c>
      <c r="U9" s="17">
        <v>5</v>
      </c>
      <c r="V9" s="7">
        <v>23</v>
      </c>
      <c r="W9" s="45">
        <v>9</v>
      </c>
      <c r="X9" s="43">
        <v>23</v>
      </c>
      <c r="Y9" s="7">
        <v>25</v>
      </c>
      <c r="Z9" s="11">
        <v>9</v>
      </c>
      <c r="AA9" s="7">
        <v>6</v>
      </c>
      <c r="AB9" s="7">
        <v>25</v>
      </c>
      <c r="AC9" s="7">
        <v>4</v>
      </c>
      <c r="AD9" s="39">
        <v>12</v>
      </c>
      <c r="AE9" s="43">
        <v>44</v>
      </c>
      <c r="AF9" s="7">
        <v>15</v>
      </c>
      <c r="AG9" s="11">
        <v>9</v>
      </c>
      <c r="AH9" s="7">
        <v>7</v>
      </c>
      <c r="AI9" s="7">
        <v>23</v>
      </c>
      <c r="AJ9" s="7">
        <v>5</v>
      </c>
      <c r="AK9" s="39">
        <v>10</v>
      </c>
      <c r="AL9" s="43">
        <v>45</v>
      </c>
      <c r="AM9" s="7">
        <v>16</v>
      </c>
      <c r="AN9" s="11">
        <v>17</v>
      </c>
      <c r="AO9" s="7">
        <v>18</v>
      </c>
      <c r="AP9" s="7">
        <v>14</v>
      </c>
      <c r="AQ9" s="7">
        <v>18</v>
      </c>
      <c r="AR9" s="7">
        <v>14</v>
      </c>
      <c r="AS9" s="11">
        <v>11</v>
      </c>
      <c r="AT9" s="7">
        <v>20</v>
      </c>
      <c r="AU9" s="7">
        <v>15</v>
      </c>
      <c r="AV9" s="7">
        <v>14</v>
      </c>
      <c r="AW9" s="7">
        <v>18</v>
      </c>
      <c r="AX9" s="11">
        <v>20</v>
      </c>
      <c r="AY9" s="7">
        <v>19</v>
      </c>
      <c r="AZ9" s="7">
        <v>14</v>
      </c>
      <c r="BA9" s="7">
        <v>10</v>
      </c>
      <c r="BB9" s="7">
        <v>14</v>
      </c>
      <c r="BC9" s="7"/>
      <c r="BD9" s="7"/>
      <c r="BE9" s="7"/>
      <c r="BF9" s="7"/>
      <c r="BG9" s="11">
        <v>220</v>
      </c>
      <c r="BH9" s="79">
        <v>200</v>
      </c>
      <c r="BI9" s="1"/>
      <c r="BJ9" s="1"/>
      <c r="BK9" s="1"/>
      <c r="BL9" s="1"/>
      <c r="BM9" s="1"/>
      <c r="BY9" s="26"/>
      <c r="BZ9" s="26">
        <f t="shared" si="0"/>
        <v>403</v>
      </c>
      <c r="CA9" s="32">
        <f t="shared" si="1"/>
        <v>58</v>
      </c>
      <c r="CB9" s="32">
        <f t="shared" si="2"/>
        <v>12</v>
      </c>
      <c r="CC9" s="26">
        <f t="shared" si="3"/>
        <v>44</v>
      </c>
      <c r="CD9" s="32">
        <f t="shared" si="4"/>
        <v>9</v>
      </c>
      <c r="CE9" s="26" t="e">
        <f>IF(AND(#REF!="",#REF!="",#REF!="",#REF!=""),"",SUM(#REF!,#REF!,#REF!,#REF!,#REF!))</f>
        <v>#REF!</v>
      </c>
      <c r="CF9" s="32" t="str">
        <f t="shared" si="5"/>
        <v/>
      </c>
      <c r="CG9" s="26">
        <f t="shared" si="6"/>
        <v>56</v>
      </c>
      <c r="CH9" s="32">
        <f t="shared" si="7"/>
        <v>12</v>
      </c>
      <c r="CI9" s="26">
        <f t="shared" si="8"/>
        <v>54</v>
      </c>
      <c r="CJ9" s="32">
        <f t="shared" si="9"/>
        <v>11</v>
      </c>
      <c r="CK9" s="26" t="e">
        <f>IF(AND(#REF!="",#REF!="",#REF!="",#REF!=""),"",SUM(#REF!,#REF!,#REF!,#REF!,#REF!))</f>
        <v>#REF!</v>
      </c>
      <c r="CL9" s="32" t="str">
        <f t="shared" si="10"/>
        <v/>
      </c>
      <c r="CM9" s="32"/>
      <c r="CN9" s="32"/>
    </row>
    <row r="10" spans="1:97" ht="24.75" customHeight="1">
      <c r="A10" s="276">
        <v>4</v>
      </c>
      <c r="B10" s="277">
        <v>4</v>
      </c>
      <c r="C10" s="278" t="s">
        <v>6</v>
      </c>
      <c r="D10" s="279">
        <v>926</v>
      </c>
      <c r="E10" s="280">
        <v>42491</v>
      </c>
      <c r="F10" s="281" t="s">
        <v>158</v>
      </c>
      <c r="G10" s="281" t="s">
        <v>159</v>
      </c>
      <c r="H10" s="282" t="s">
        <v>20</v>
      </c>
      <c r="I10" s="283">
        <v>404</v>
      </c>
      <c r="J10" s="284" t="s">
        <v>9</v>
      </c>
      <c r="K10" s="285" t="s">
        <v>8</v>
      </c>
      <c r="L10" s="11">
        <v>9</v>
      </c>
      <c r="M10" s="7">
        <v>3</v>
      </c>
      <c r="N10" s="7">
        <v>24</v>
      </c>
      <c r="O10" s="7">
        <v>5</v>
      </c>
      <c r="P10" s="39">
        <v>11</v>
      </c>
      <c r="Q10" s="43">
        <v>37</v>
      </c>
      <c r="R10" s="7">
        <v>4</v>
      </c>
      <c r="S10" s="16">
        <v>5</v>
      </c>
      <c r="T10" s="17" t="s">
        <v>4</v>
      </c>
      <c r="U10" s="17">
        <v>4</v>
      </c>
      <c r="V10" s="7">
        <v>24</v>
      </c>
      <c r="W10" s="45">
        <v>9</v>
      </c>
      <c r="X10" s="43">
        <v>25</v>
      </c>
      <c r="Y10" s="7">
        <v>13</v>
      </c>
      <c r="Z10" s="11">
        <v>9</v>
      </c>
      <c r="AA10" s="7">
        <v>6</v>
      </c>
      <c r="AB10" s="7">
        <v>26</v>
      </c>
      <c r="AC10" s="7">
        <v>5</v>
      </c>
      <c r="AD10" s="39">
        <v>10</v>
      </c>
      <c r="AE10" s="43">
        <v>48</v>
      </c>
      <c r="AF10" s="7">
        <v>15</v>
      </c>
      <c r="AG10" s="11">
        <v>9</v>
      </c>
      <c r="AH10" s="7">
        <v>7</v>
      </c>
      <c r="AI10" s="7">
        <v>25</v>
      </c>
      <c r="AJ10" s="7">
        <v>4</v>
      </c>
      <c r="AK10" s="39">
        <v>11</v>
      </c>
      <c r="AL10" s="43">
        <v>48</v>
      </c>
      <c r="AM10" s="7">
        <v>16</v>
      </c>
      <c r="AN10" s="11">
        <v>18</v>
      </c>
      <c r="AO10" s="7">
        <v>17</v>
      </c>
      <c r="AP10" s="7">
        <v>15</v>
      </c>
      <c r="AQ10" s="7">
        <v>19</v>
      </c>
      <c r="AR10" s="7">
        <v>16</v>
      </c>
      <c r="AS10" s="11">
        <v>11</v>
      </c>
      <c r="AT10" s="7">
        <v>20</v>
      </c>
      <c r="AU10" s="7">
        <v>15</v>
      </c>
      <c r="AV10" s="7">
        <v>14</v>
      </c>
      <c r="AW10" s="7">
        <v>17</v>
      </c>
      <c r="AX10" s="11">
        <v>20</v>
      </c>
      <c r="AY10" s="7">
        <v>19</v>
      </c>
      <c r="AZ10" s="7">
        <v>14</v>
      </c>
      <c r="BA10" s="7">
        <v>10</v>
      </c>
      <c r="BB10" s="7">
        <v>15</v>
      </c>
      <c r="BC10" s="7"/>
      <c r="BD10" s="7"/>
      <c r="BE10" s="7"/>
      <c r="BF10" s="7"/>
      <c r="BG10" s="11">
        <v>220</v>
      </c>
      <c r="BH10" s="79">
        <v>204</v>
      </c>
      <c r="BI10" s="1"/>
      <c r="BJ10" s="623" t="s">
        <v>0</v>
      </c>
      <c r="BK10" s="624"/>
      <c r="BL10" s="624"/>
      <c r="BM10" s="1"/>
      <c r="BY10" s="26"/>
      <c r="BZ10" s="26">
        <f t="shared" si="0"/>
        <v>404</v>
      </c>
      <c r="CA10" s="32">
        <f t="shared" si="1"/>
        <v>52</v>
      </c>
      <c r="CB10" s="32">
        <f t="shared" si="2"/>
        <v>11</v>
      </c>
      <c r="CC10" s="26">
        <f t="shared" si="3"/>
        <v>42</v>
      </c>
      <c r="CD10" s="32">
        <f t="shared" si="4"/>
        <v>9</v>
      </c>
      <c r="CE10" s="26" t="e">
        <f>IF(AND(#REF!="",#REF!="",#REF!="",#REF!=""),"",SUM(#REF!,#REF!,#REF!,#REF!,#REF!))</f>
        <v>#REF!</v>
      </c>
      <c r="CF10" s="32" t="str">
        <f t="shared" si="5"/>
        <v/>
      </c>
      <c r="CG10" s="26">
        <f t="shared" si="6"/>
        <v>56</v>
      </c>
      <c r="CH10" s="32">
        <f t="shared" si="7"/>
        <v>12</v>
      </c>
      <c r="CI10" s="26">
        <f t="shared" si="8"/>
        <v>56</v>
      </c>
      <c r="CJ10" s="32">
        <f t="shared" si="9"/>
        <v>12</v>
      </c>
      <c r="CK10" s="26" t="e">
        <f>IF(AND(#REF!="",#REF!="",#REF!="",#REF!=""),"",SUM(#REF!,#REF!,#REF!,#REF!,#REF!))</f>
        <v>#REF!</v>
      </c>
      <c r="CL10" s="32" t="str">
        <f t="shared" si="10"/>
        <v/>
      </c>
      <c r="CM10" s="32"/>
      <c r="CN10" s="32"/>
    </row>
    <row r="11" spans="1:97" ht="24.75" customHeight="1">
      <c r="A11" s="276">
        <v>5</v>
      </c>
      <c r="B11" s="277">
        <v>4</v>
      </c>
      <c r="C11" s="278" t="s">
        <v>6</v>
      </c>
      <c r="D11" s="279">
        <v>951</v>
      </c>
      <c r="E11" s="280" t="s">
        <v>60</v>
      </c>
      <c r="F11" s="281" t="s">
        <v>160</v>
      </c>
      <c r="G11" s="281" t="s">
        <v>29</v>
      </c>
      <c r="H11" s="282" t="s">
        <v>22</v>
      </c>
      <c r="I11" s="283">
        <v>405</v>
      </c>
      <c r="J11" s="284" t="s">
        <v>9</v>
      </c>
      <c r="K11" s="285" t="s">
        <v>8</v>
      </c>
      <c r="L11" s="11">
        <v>9</v>
      </c>
      <c r="M11" s="7">
        <v>4</v>
      </c>
      <c r="N11" s="7" t="s">
        <v>3</v>
      </c>
      <c r="O11" s="7">
        <v>6</v>
      </c>
      <c r="P11" s="39">
        <v>11</v>
      </c>
      <c r="Q11" s="43">
        <v>37</v>
      </c>
      <c r="R11" s="7">
        <v>4</v>
      </c>
      <c r="S11" s="16">
        <v>5</v>
      </c>
      <c r="T11" s="17">
        <v>3</v>
      </c>
      <c r="U11" s="17">
        <v>4</v>
      </c>
      <c r="V11" s="7">
        <v>25</v>
      </c>
      <c r="W11" s="45">
        <v>8</v>
      </c>
      <c r="X11" s="43">
        <v>24</v>
      </c>
      <c r="Y11" s="7">
        <v>13</v>
      </c>
      <c r="Z11" s="11">
        <v>9</v>
      </c>
      <c r="AA11" s="7">
        <v>6</v>
      </c>
      <c r="AB11" s="7">
        <v>24</v>
      </c>
      <c r="AC11" s="7">
        <v>6</v>
      </c>
      <c r="AD11" s="39">
        <v>8</v>
      </c>
      <c r="AE11" s="43">
        <v>47</v>
      </c>
      <c r="AF11" s="7">
        <v>15</v>
      </c>
      <c r="AG11" s="11">
        <v>9</v>
      </c>
      <c r="AH11" s="7">
        <v>7</v>
      </c>
      <c r="AI11" s="7">
        <v>26</v>
      </c>
      <c r="AJ11" s="7">
        <v>3</v>
      </c>
      <c r="AK11" s="39">
        <v>11</v>
      </c>
      <c r="AL11" s="43">
        <v>48</v>
      </c>
      <c r="AM11" s="7">
        <v>16</v>
      </c>
      <c r="AN11" s="11">
        <v>19</v>
      </c>
      <c r="AO11" s="7">
        <v>14</v>
      </c>
      <c r="AP11" s="7">
        <v>16</v>
      </c>
      <c r="AQ11" s="7">
        <v>14</v>
      </c>
      <c r="AR11" s="7">
        <v>17</v>
      </c>
      <c r="AS11" s="11">
        <v>11</v>
      </c>
      <c r="AT11" s="7">
        <v>20</v>
      </c>
      <c r="AU11" s="7">
        <v>15</v>
      </c>
      <c r="AV11" s="7">
        <v>14</v>
      </c>
      <c r="AW11" s="7">
        <v>16</v>
      </c>
      <c r="AX11" s="11">
        <v>20</v>
      </c>
      <c r="AY11" s="7">
        <v>19</v>
      </c>
      <c r="AZ11" s="7">
        <v>15</v>
      </c>
      <c r="BA11" s="7">
        <v>10</v>
      </c>
      <c r="BB11" s="7">
        <v>15</v>
      </c>
      <c r="BC11" s="7"/>
      <c r="BD11" s="7"/>
      <c r="BE11" s="7"/>
      <c r="BF11" s="7"/>
      <c r="BG11" s="11">
        <v>220</v>
      </c>
      <c r="BH11" s="79">
        <v>200</v>
      </c>
      <c r="BI11" s="1"/>
      <c r="BJ11" s="623"/>
      <c r="BK11" s="624"/>
      <c r="BL11" s="624"/>
      <c r="BM11" s="1"/>
      <c r="BY11" s="26"/>
      <c r="BZ11" s="26">
        <f t="shared" si="0"/>
        <v>405</v>
      </c>
      <c r="CA11" s="32">
        <f t="shared" si="1"/>
        <v>30</v>
      </c>
      <c r="CB11" s="32">
        <f t="shared" si="2"/>
        <v>6</v>
      </c>
      <c r="CC11" s="26">
        <f t="shared" si="3"/>
        <v>45</v>
      </c>
      <c r="CD11" s="32">
        <f t="shared" si="4"/>
        <v>9</v>
      </c>
      <c r="CE11" s="26" t="e">
        <f>IF(AND(#REF!="",#REF!="",#REF!="",#REF!=""),"",SUM(#REF!,#REF!,#REF!,#REF!,#REF!))</f>
        <v>#REF!</v>
      </c>
      <c r="CF11" s="32" t="str">
        <f t="shared" si="5"/>
        <v/>
      </c>
      <c r="CG11" s="26">
        <f t="shared" si="6"/>
        <v>53</v>
      </c>
      <c r="CH11" s="32">
        <f t="shared" si="7"/>
        <v>11</v>
      </c>
      <c r="CI11" s="26">
        <f t="shared" si="8"/>
        <v>56</v>
      </c>
      <c r="CJ11" s="32">
        <f t="shared" si="9"/>
        <v>12</v>
      </c>
      <c r="CK11" s="26" t="e">
        <f>IF(AND(#REF!="",#REF!="",#REF!="",#REF!=""),"",SUM(#REF!,#REF!,#REF!,#REF!,#REF!))</f>
        <v>#REF!</v>
      </c>
      <c r="CL11" s="32" t="str">
        <f t="shared" si="10"/>
        <v/>
      </c>
      <c r="CM11" s="32"/>
      <c r="CN11" s="32"/>
    </row>
    <row r="12" spans="1:97" ht="24.75" customHeight="1">
      <c r="A12" s="276">
        <v>6</v>
      </c>
      <c r="B12" s="277">
        <v>4</v>
      </c>
      <c r="C12" s="278" t="s">
        <v>6</v>
      </c>
      <c r="D12" s="279">
        <v>939</v>
      </c>
      <c r="E12" s="280" t="s">
        <v>61</v>
      </c>
      <c r="F12" s="281" t="s">
        <v>161</v>
      </c>
      <c r="G12" s="281" t="s">
        <v>162</v>
      </c>
      <c r="H12" s="282" t="s">
        <v>163</v>
      </c>
      <c r="I12" s="283">
        <v>406</v>
      </c>
      <c r="J12" s="284" t="s">
        <v>7</v>
      </c>
      <c r="K12" s="285" t="s">
        <v>8</v>
      </c>
      <c r="L12" s="11">
        <v>9</v>
      </c>
      <c r="M12" s="7">
        <v>5</v>
      </c>
      <c r="N12" s="7">
        <v>25</v>
      </c>
      <c r="O12" s="7">
        <v>6</v>
      </c>
      <c r="P12" s="39">
        <v>11</v>
      </c>
      <c r="Q12" s="43">
        <v>37</v>
      </c>
      <c r="R12" s="7">
        <v>4</v>
      </c>
      <c r="S12" s="16">
        <v>5</v>
      </c>
      <c r="T12" s="17">
        <v>3</v>
      </c>
      <c r="U12" s="17">
        <v>4</v>
      </c>
      <c r="V12" s="7">
        <v>10</v>
      </c>
      <c r="W12" s="45">
        <v>7</v>
      </c>
      <c r="X12" s="43">
        <v>26</v>
      </c>
      <c r="Y12" s="7">
        <v>12</v>
      </c>
      <c r="Z12" s="11">
        <v>9</v>
      </c>
      <c r="AA12" s="7">
        <v>6</v>
      </c>
      <c r="AB12" s="7">
        <v>21</v>
      </c>
      <c r="AC12" s="7">
        <v>4</v>
      </c>
      <c r="AD12" s="39">
        <v>9</v>
      </c>
      <c r="AE12" s="43">
        <v>48</v>
      </c>
      <c r="AF12" s="7">
        <v>15</v>
      </c>
      <c r="AG12" s="11">
        <v>9</v>
      </c>
      <c r="AH12" s="7">
        <v>7</v>
      </c>
      <c r="AI12" s="7">
        <v>28</v>
      </c>
      <c r="AJ12" s="7">
        <v>4</v>
      </c>
      <c r="AK12" s="39">
        <v>11</v>
      </c>
      <c r="AL12" s="43">
        <v>47</v>
      </c>
      <c r="AM12" s="7">
        <v>16</v>
      </c>
      <c r="AN12" s="11">
        <v>17</v>
      </c>
      <c r="AO12" s="7">
        <v>15</v>
      </c>
      <c r="AP12" s="7">
        <v>14</v>
      </c>
      <c r="AQ12" s="7">
        <v>14</v>
      </c>
      <c r="AR12" s="7">
        <v>18</v>
      </c>
      <c r="AS12" s="11">
        <v>12</v>
      </c>
      <c r="AT12" s="7">
        <v>20</v>
      </c>
      <c r="AU12" s="7">
        <v>15</v>
      </c>
      <c r="AV12" s="7">
        <v>14</v>
      </c>
      <c r="AW12" s="7">
        <v>14</v>
      </c>
      <c r="AX12" s="11">
        <v>20</v>
      </c>
      <c r="AY12" s="7">
        <v>19</v>
      </c>
      <c r="AZ12" s="7">
        <v>16</v>
      </c>
      <c r="BA12" s="7">
        <v>10</v>
      </c>
      <c r="BB12" s="7">
        <v>15</v>
      </c>
      <c r="BC12" s="7"/>
      <c r="BD12" s="7"/>
      <c r="BE12" s="7"/>
      <c r="BF12" s="7"/>
      <c r="BG12" s="11">
        <v>220</v>
      </c>
      <c r="BH12" s="79">
        <v>204</v>
      </c>
      <c r="BI12" s="1"/>
      <c r="BJ12" s="620" t="s">
        <v>1</v>
      </c>
      <c r="BK12" s="621"/>
      <c r="BL12" s="621"/>
      <c r="BM12" s="1"/>
      <c r="BY12" s="26"/>
      <c r="BZ12" s="26">
        <f t="shared" si="0"/>
        <v>406</v>
      </c>
      <c r="CA12" s="32">
        <f t="shared" si="1"/>
        <v>56</v>
      </c>
      <c r="CB12" s="32">
        <f t="shared" si="2"/>
        <v>12</v>
      </c>
      <c r="CC12" s="26">
        <f t="shared" si="3"/>
        <v>29</v>
      </c>
      <c r="CD12" s="32">
        <f t="shared" si="4"/>
        <v>6</v>
      </c>
      <c r="CE12" s="26" t="e">
        <f>IF(AND(#REF!="",#REF!="",#REF!="",#REF!=""),"",SUM(#REF!,#REF!,#REF!,#REF!,#REF!))</f>
        <v>#REF!</v>
      </c>
      <c r="CF12" s="32" t="str">
        <f t="shared" si="5"/>
        <v/>
      </c>
      <c r="CG12" s="26">
        <f t="shared" si="6"/>
        <v>49</v>
      </c>
      <c r="CH12" s="32">
        <f t="shared" si="7"/>
        <v>10</v>
      </c>
      <c r="CI12" s="26">
        <f t="shared" si="8"/>
        <v>59</v>
      </c>
      <c r="CJ12" s="32">
        <f t="shared" si="9"/>
        <v>12</v>
      </c>
      <c r="CK12" s="26" t="e">
        <f>IF(AND(#REF!="",#REF!="",#REF!="",#REF!=""),"",SUM(#REF!,#REF!,#REF!,#REF!,#REF!))</f>
        <v>#REF!</v>
      </c>
      <c r="CL12" s="32" t="str">
        <f t="shared" si="10"/>
        <v/>
      </c>
      <c r="CM12" s="32"/>
      <c r="CN12" s="32"/>
    </row>
    <row r="13" spans="1:97" ht="24.75" customHeight="1">
      <c r="A13" s="276">
        <v>7</v>
      </c>
      <c r="B13" s="277">
        <v>4</v>
      </c>
      <c r="C13" s="278" t="s">
        <v>6</v>
      </c>
      <c r="D13" s="279">
        <v>942</v>
      </c>
      <c r="E13" s="280" t="s">
        <v>62</v>
      </c>
      <c r="F13" s="281" t="s">
        <v>164</v>
      </c>
      <c r="G13" s="281" t="s">
        <v>19</v>
      </c>
      <c r="H13" s="282" t="s">
        <v>165</v>
      </c>
      <c r="I13" s="283">
        <v>407</v>
      </c>
      <c r="J13" s="284" t="s">
        <v>9</v>
      </c>
      <c r="K13" s="285" t="s">
        <v>8</v>
      </c>
      <c r="L13" s="11">
        <v>9</v>
      </c>
      <c r="M13" s="7">
        <v>6</v>
      </c>
      <c r="N13" s="7">
        <v>29</v>
      </c>
      <c r="O13" s="7">
        <v>6</v>
      </c>
      <c r="P13" s="39">
        <v>11</v>
      </c>
      <c r="Q13" s="43">
        <v>37</v>
      </c>
      <c r="R13" s="7">
        <v>4</v>
      </c>
      <c r="S13" s="16">
        <v>5</v>
      </c>
      <c r="T13" s="17">
        <v>3</v>
      </c>
      <c r="U13" s="17">
        <v>4</v>
      </c>
      <c r="V13" s="7">
        <v>20</v>
      </c>
      <c r="W13" s="45">
        <v>7</v>
      </c>
      <c r="X13" s="43">
        <v>21</v>
      </c>
      <c r="Y13" s="7">
        <v>10</v>
      </c>
      <c r="Z13" s="11">
        <v>9</v>
      </c>
      <c r="AA13" s="7">
        <v>6</v>
      </c>
      <c r="AB13" s="7">
        <v>26</v>
      </c>
      <c r="AC13" s="7">
        <v>5</v>
      </c>
      <c r="AD13" s="39">
        <v>10</v>
      </c>
      <c r="AE13" s="43">
        <v>47</v>
      </c>
      <c r="AF13" s="7">
        <v>15</v>
      </c>
      <c r="AG13" s="11">
        <v>9</v>
      </c>
      <c r="AH13" s="7">
        <v>7</v>
      </c>
      <c r="AI13" s="7">
        <v>27</v>
      </c>
      <c r="AJ13" s="7">
        <v>5</v>
      </c>
      <c r="AK13" s="39">
        <v>11</v>
      </c>
      <c r="AL13" s="43">
        <v>48</v>
      </c>
      <c r="AM13" s="7">
        <v>16</v>
      </c>
      <c r="AN13" s="11">
        <v>18</v>
      </c>
      <c r="AO13" s="7">
        <v>16</v>
      </c>
      <c r="AP13" s="7">
        <v>16</v>
      </c>
      <c r="AQ13" s="7">
        <v>14</v>
      </c>
      <c r="AR13" s="7">
        <v>19</v>
      </c>
      <c r="AS13" s="11">
        <v>13</v>
      </c>
      <c r="AT13" s="7">
        <v>20</v>
      </c>
      <c r="AU13" s="7">
        <v>15</v>
      </c>
      <c r="AV13" s="7">
        <v>14</v>
      </c>
      <c r="AW13" s="7">
        <v>13</v>
      </c>
      <c r="AX13" s="11">
        <v>20</v>
      </c>
      <c r="AY13" s="7">
        <v>19</v>
      </c>
      <c r="AZ13" s="7">
        <v>17</v>
      </c>
      <c r="BA13" s="7">
        <v>10</v>
      </c>
      <c r="BB13" s="7">
        <v>15</v>
      </c>
      <c r="BC13" s="7"/>
      <c r="BD13" s="7"/>
      <c r="BE13" s="7"/>
      <c r="BF13" s="7"/>
      <c r="BG13" s="11">
        <v>220</v>
      </c>
      <c r="BH13" s="79">
        <v>208</v>
      </c>
      <c r="BI13" s="1"/>
      <c r="BJ13" s="620"/>
      <c r="BK13" s="621"/>
      <c r="BL13" s="621"/>
      <c r="BM13" s="1"/>
      <c r="BY13" s="26"/>
      <c r="BZ13" s="26">
        <f t="shared" si="0"/>
        <v>407</v>
      </c>
      <c r="CA13" s="32">
        <f t="shared" si="1"/>
        <v>61</v>
      </c>
      <c r="CB13" s="32">
        <f t="shared" si="2"/>
        <v>13</v>
      </c>
      <c r="CC13" s="26">
        <f t="shared" si="3"/>
        <v>39</v>
      </c>
      <c r="CD13" s="32">
        <f t="shared" si="4"/>
        <v>8</v>
      </c>
      <c r="CE13" s="26" t="e">
        <f>IF(AND(#REF!="",#REF!="",#REF!="",#REF!=""),"",SUM(#REF!,#REF!,#REF!,#REF!,#REF!))</f>
        <v>#REF!</v>
      </c>
      <c r="CF13" s="32" t="str">
        <f t="shared" si="5"/>
        <v/>
      </c>
      <c r="CG13" s="26">
        <f t="shared" si="6"/>
        <v>56</v>
      </c>
      <c r="CH13" s="32">
        <f t="shared" si="7"/>
        <v>12</v>
      </c>
      <c r="CI13" s="26">
        <f t="shared" si="8"/>
        <v>59</v>
      </c>
      <c r="CJ13" s="32">
        <f t="shared" si="9"/>
        <v>12</v>
      </c>
      <c r="CK13" s="26" t="e">
        <f>IF(AND(#REF!="",#REF!="",#REF!="",#REF!=""),"",SUM(#REF!,#REF!,#REF!,#REF!,#REF!))</f>
        <v>#REF!</v>
      </c>
      <c r="CL13" s="32" t="str">
        <f t="shared" si="10"/>
        <v/>
      </c>
      <c r="CM13" s="32"/>
      <c r="CN13" s="32"/>
    </row>
    <row r="14" spans="1:97" ht="24.75" customHeight="1">
      <c r="A14" s="276">
        <v>8</v>
      </c>
      <c r="B14" s="277">
        <v>4</v>
      </c>
      <c r="C14" s="278" t="s">
        <v>6</v>
      </c>
      <c r="D14" s="279">
        <v>925</v>
      </c>
      <c r="E14" s="280" t="s">
        <v>63</v>
      </c>
      <c r="F14" s="281" t="s">
        <v>166</v>
      </c>
      <c r="G14" s="281" t="s">
        <v>167</v>
      </c>
      <c r="H14" s="282" t="s">
        <v>28</v>
      </c>
      <c r="I14" s="283">
        <v>408</v>
      </c>
      <c r="J14" s="284" t="s">
        <v>7</v>
      </c>
      <c r="K14" s="285" t="s">
        <v>8</v>
      </c>
      <c r="L14" s="11">
        <v>9</v>
      </c>
      <c r="M14" s="7">
        <v>7</v>
      </c>
      <c r="N14" s="7">
        <v>27</v>
      </c>
      <c r="O14" s="7">
        <v>6</v>
      </c>
      <c r="P14" s="39">
        <v>11</v>
      </c>
      <c r="Q14" s="43">
        <v>37</v>
      </c>
      <c r="R14" s="7">
        <v>4</v>
      </c>
      <c r="S14" s="16">
        <v>5</v>
      </c>
      <c r="T14" s="17">
        <v>3</v>
      </c>
      <c r="U14" s="17">
        <v>4</v>
      </c>
      <c r="V14" s="7">
        <v>23</v>
      </c>
      <c r="W14" s="45">
        <v>8</v>
      </c>
      <c r="X14" s="43">
        <v>25</v>
      </c>
      <c r="Y14" s="7">
        <v>15</v>
      </c>
      <c r="Z14" s="11">
        <v>9</v>
      </c>
      <c r="AA14" s="7">
        <v>6</v>
      </c>
      <c r="AB14" s="7">
        <v>25</v>
      </c>
      <c r="AC14" s="7">
        <v>4</v>
      </c>
      <c r="AD14" s="39">
        <v>11</v>
      </c>
      <c r="AE14" s="43">
        <v>46</v>
      </c>
      <c r="AF14" s="7">
        <v>15</v>
      </c>
      <c r="AG14" s="11">
        <v>9</v>
      </c>
      <c r="AH14" s="7">
        <v>7</v>
      </c>
      <c r="AI14" s="7">
        <v>29</v>
      </c>
      <c r="AJ14" s="7">
        <v>6</v>
      </c>
      <c r="AK14" s="39">
        <v>11</v>
      </c>
      <c r="AL14" s="43">
        <v>49</v>
      </c>
      <c r="AM14" s="7">
        <v>16</v>
      </c>
      <c r="AN14" s="11">
        <v>19</v>
      </c>
      <c r="AO14" s="7">
        <v>14</v>
      </c>
      <c r="AP14" s="7">
        <v>16</v>
      </c>
      <c r="AQ14" s="7">
        <v>14</v>
      </c>
      <c r="AR14" s="7">
        <v>17</v>
      </c>
      <c r="AS14" s="11">
        <v>13</v>
      </c>
      <c r="AT14" s="7">
        <v>20</v>
      </c>
      <c r="AU14" s="7">
        <v>15</v>
      </c>
      <c r="AV14" s="7">
        <v>14</v>
      </c>
      <c r="AW14" s="7">
        <v>12</v>
      </c>
      <c r="AX14" s="11">
        <v>20</v>
      </c>
      <c r="AY14" s="7">
        <v>19</v>
      </c>
      <c r="AZ14" s="7">
        <v>18</v>
      </c>
      <c r="BA14" s="7">
        <v>10</v>
      </c>
      <c r="BB14" s="7">
        <v>15</v>
      </c>
      <c r="BC14" s="7"/>
      <c r="BD14" s="7"/>
      <c r="BE14" s="7"/>
      <c r="BF14" s="7"/>
      <c r="BG14" s="11">
        <v>220</v>
      </c>
      <c r="BH14" s="79">
        <v>212</v>
      </c>
      <c r="BI14" s="1"/>
      <c r="BJ14" s="618" t="s">
        <v>5</v>
      </c>
      <c r="BK14" s="619"/>
      <c r="BL14" s="619"/>
      <c r="BM14" s="1"/>
      <c r="BY14" s="26"/>
      <c r="BZ14" s="26">
        <f t="shared" si="0"/>
        <v>408</v>
      </c>
      <c r="CA14" s="32">
        <f t="shared" si="1"/>
        <v>60</v>
      </c>
      <c r="CB14" s="32">
        <f t="shared" si="2"/>
        <v>12</v>
      </c>
      <c r="CC14" s="26">
        <f t="shared" si="3"/>
        <v>43</v>
      </c>
      <c r="CD14" s="32">
        <f t="shared" si="4"/>
        <v>9</v>
      </c>
      <c r="CE14" s="26" t="e">
        <f>IF(AND(#REF!="",#REF!="",#REF!="",#REF!=""),"",SUM(#REF!,#REF!,#REF!,#REF!,#REF!))</f>
        <v>#REF!</v>
      </c>
      <c r="CF14" s="32" t="str">
        <f t="shared" si="5"/>
        <v/>
      </c>
      <c r="CG14" s="26">
        <f t="shared" si="6"/>
        <v>55</v>
      </c>
      <c r="CH14" s="32">
        <f t="shared" si="7"/>
        <v>11</v>
      </c>
      <c r="CI14" s="26">
        <f t="shared" si="8"/>
        <v>62</v>
      </c>
      <c r="CJ14" s="32">
        <f t="shared" si="9"/>
        <v>13</v>
      </c>
      <c r="CK14" s="26" t="e">
        <f>IF(AND(#REF!="",#REF!="",#REF!="",#REF!=""),"",SUM(#REF!,#REF!,#REF!,#REF!,#REF!))</f>
        <v>#REF!</v>
      </c>
      <c r="CL14" s="32" t="str">
        <f t="shared" si="10"/>
        <v/>
      </c>
      <c r="CM14" s="32"/>
      <c r="CN14" s="32"/>
    </row>
    <row r="15" spans="1:97" ht="24.75" customHeight="1">
      <c r="A15" s="276">
        <v>9</v>
      </c>
      <c r="B15" s="277">
        <v>4</v>
      </c>
      <c r="C15" s="278" t="s">
        <v>6</v>
      </c>
      <c r="D15" s="279">
        <v>952</v>
      </c>
      <c r="E15" s="280">
        <v>42047</v>
      </c>
      <c r="F15" s="281" t="s">
        <v>168</v>
      </c>
      <c r="G15" s="281" t="s">
        <v>169</v>
      </c>
      <c r="H15" s="282" t="s">
        <v>170</v>
      </c>
      <c r="I15" s="283">
        <v>409</v>
      </c>
      <c r="J15" s="284" t="s">
        <v>9</v>
      </c>
      <c r="K15" s="285" t="s">
        <v>10</v>
      </c>
      <c r="L15" s="11">
        <v>9</v>
      </c>
      <c r="M15" s="7">
        <v>8</v>
      </c>
      <c r="N15" s="7">
        <v>25</v>
      </c>
      <c r="O15" s="7">
        <v>6</v>
      </c>
      <c r="P15" s="39">
        <v>11</v>
      </c>
      <c r="Q15" s="43">
        <v>37</v>
      </c>
      <c r="R15" s="7">
        <v>4</v>
      </c>
      <c r="S15" s="16">
        <v>5</v>
      </c>
      <c r="T15" s="17">
        <v>3</v>
      </c>
      <c r="U15" s="17">
        <v>4</v>
      </c>
      <c r="V15" s="7">
        <v>21</v>
      </c>
      <c r="W15" s="45">
        <v>9</v>
      </c>
      <c r="X15" s="43">
        <v>26</v>
      </c>
      <c r="Y15" s="7">
        <v>14</v>
      </c>
      <c r="Z15" s="11">
        <v>9</v>
      </c>
      <c r="AA15" s="7">
        <v>6</v>
      </c>
      <c r="AB15" s="7">
        <v>26</v>
      </c>
      <c r="AC15" s="7">
        <v>5</v>
      </c>
      <c r="AD15" s="39">
        <v>9</v>
      </c>
      <c r="AE15" s="43">
        <v>45</v>
      </c>
      <c r="AF15" s="7">
        <v>15</v>
      </c>
      <c r="AG15" s="11">
        <v>9</v>
      </c>
      <c r="AH15" s="7">
        <v>7</v>
      </c>
      <c r="AI15" s="7">
        <v>30</v>
      </c>
      <c r="AJ15" s="7">
        <v>4</v>
      </c>
      <c r="AK15" s="39">
        <v>11</v>
      </c>
      <c r="AL15" s="43">
        <v>47</v>
      </c>
      <c r="AM15" s="7">
        <v>16</v>
      </c>
      <c r="AN15" s="11">
        <v>17</v>
      </c>
      <c r="AO15" s="7">
        <v>15</v>
      </c>
      <c r="AP15" s="7">
        <v>16</v>
      </c>
      <c r="AQ15" s="7">
        <v>14</v>
      </c>
      <c r="AR15" s="7">
        <v>17</v>
      </c>
      <c r="AS15" s="11">
        <v>14</v>
      </c>
      <c r="AT15" s="7">
        <v>20</v>
      </c>
      <c r="AU15" s="7">
        <v>15</v>
      </c>
      <c r="AV15" s="7">
        <v>14</v>
      </c>
      <c r="AW15" s="7">
        <v>11</v>
      </c>
      <c r="AX15" s="11">
        <v>20</v>
      </c>
      <c r="AY15" s="7">
        <v>19</v>
      </c>
      <c r="AZ15" s="7">
        <v>19</v>
      </c>
      <c r="BA15" s="7">
        <v>10</v>
      </c>
      <c r="BB15" s="7">
        <v>15</v>
      </c>
      <c r="BC15" s="7"/>
      <c r="BD15" s="7"/>
      <c r="BE15" s="7"/>
      <c r="BF15" s="7"/>
      <c r="BG15" s="11">
        <v>220</v>
      </c>
      <c r="BH15" s="79">
        <v>212</v>
      </c>
      <c r="BI15" s="1"/>
      <c r="BJ15" s="618"/>
      <c r="BK15" s="619"/>
      <c r="BL15" s="619"/>
      <c r="BM15" s="1"/>
      <c r="BY15" s="26"/>
      <c r="BZ15" s="26">
        <f t="shared" si="0"/>
        <v>409</v>
      </c>
      <c r="CA15" s="32">
        <f t="shared" si="1"/>
        <v>59</v>
      </c>
      <c r="CB15" s="32">
        <f t="shared" si="2"/>
        <v>12</v>
      </c>
      <c r="CC15" s="26">
        <f t="shared" si="3"/>
        <v>42</v>
      </c>
      <c r="CD15" s="32">
        <f t="shared" si="4"/>
        <v>9</v>
      </c>
      <c r="CE15" s="26" t="e">
        <f>IF(AND(#REF!="",#REF!="",#REF!="",#REF!=""),"",SUM(#REF!,#REF!,#REF!,#REF!,#REF!))</f>
        <v>#REF!</v>
      </c>
      <c r="CF15" s="32" t="str">
        <f t="shared" si="5"/>
        <v/>
      </c>
      <c r="CG15" s="26">
        <f t="shared" si="6"/>
        <v>55</v>
      </c>
      <c r="CH15" s="32">
        <f t="shared" si="7"/>
        <v>11</v>
      </c>
      <c r="CI15" s="26">
        <f t="shared" si="8"/>
        <v>61</v>
      </c>
      <c r="CJ15" s="32">
        <f t="shared" si="9"/>
        <v>13</v>
      </c>
      <c r="CK15" s="26" t="e">
        <f>IF(AND(#REF!="",#REF!="",#REF!="",#REF!=""),"",SUM(#REF!,#REF!,#REF!,#REF!,#REF!))</f>
        <v>#REF!</v>
      </c>
      <c r="CL15" s="32" t="str">
        <f t="shared" si="10"/>
        <v/>
      </c>
      <c r="CM15" s="32"/>
      <c r="CN15" s="32"/>
    </row>
    <row r="16" spans="1:97" ht="24.75" customHeight="1">
      <c r="A16" s="276">
        <v>10</v>
      </c>
      <c r="B16" s="277">
        <v>4</v>
      </c>
      <c r="C16" s="278" t="s">
        <v>6</v>
      </c>
      <c r="D16" s="279">
        <v>931</v>
      </c>
      <c r="E16" s="280" t="s">
        <v>64</v>
      </c>
      <c r="F16" s="281" t="s">
        <v>171</v>
      </c>
      <c r="G16" s="281" t="s">
        <v>172</v>
      </c>
      <c r="H16" s="282" t="s">
        <v>21</v>
      </c>
      <c r="I16" s="283">
        <v>410</v>
      </c>
      <c r="J16" s="284" t="s">
        <v>9</v>
      </c>
      <c r="K16" s="285" t="s">
        <v>8</v>
      </c>
      <c r="L16" s="11" t="s">
        <v>4</v>
      </c>
      <c r="M16" s="7">
        <v>3</v>
      </c>
      <c r="N16" s="7">
        <v>26</v>
      </c>
      <c r="O16" s="7">
        <v>6</v>
      </c>
      <c r="P16" s="39">
        <v>11</v>
      </c>
      <c r="Q16" s="43">
        <v>37</v>
      </c>
      <c r="R16" s="7">
        <v>4</v>
      </c>
      <c r="S16" s="16">
        <v>5</v>
      </c>
      <c r="T16" s="17">
        <v>3</v>
      </c>
      <c r="U16" s="17">
        <v>4</v>
      </c>
      <c r="V16" s="7">
        <v>20</v>
      </c>
      <c r="W16" s="45">
        <v>8</v>
      </c>
      <c r="X16" s="43">
        <v>24</v>
      </c>
      <c r="Y16" s="7">
        <v>13</v>
      </c>
      <c r="Z16" s="11">
        <v>9</v>
      </c>
      <c r="AA16" s="7">
        <v>6</v>
      </c>
      <c r="AB16" s="7">
        <v>24</v>
      </c>
      <c r="AC16" s="7">
        <v>4</v>
      </c>
      <c r="AD16" s="39">
        <v>9</v>
      </c>
      <c r="AE16" s="43">
        <v>43</v>
      </c>
      <c r="AF16" s="7">
        <v>15</v>
      </c>
      <c r="AG16" s="11">
        <v>9</v>
      </c>
      <c r="AH16" s="7">
        <v>7</v>
      </c>
      <c r="AI16" s="7">
        <v>32</v>
      </c>
      <c r="AJ16" s="7">
        <v>6</v>
      </c>
      <c r="AK16" s="39">
        <v>11</v>
      </c>
      <c r="AL16" s="43">
        <v>48</v>
      </c>
      <c r="AM16" s="7">
        <v>16</v>
      </c>
      <c r="AN16" s="11">
        <v>18</v>
      </c>
      <c r="AO16" s="7">
        <v>16</v>
      </c>
      <c r="AP16" s="7">
        <v>16</v>
      </c>
      <c r="AQ16" s="7">
        <v>14</v>
      </c>
      <c r="AR16" s="7">
        <v>17</v>
      </c>
      <c r="AS16" s="11">
        <v>15</v>
      </c>
      <c r="AT16" s="7">
        <v>20</v>
      </c>
      <c r="AU16" s="7">
        <v>15</v>
      </c>
      <c r="AV16" s="7">
        <v>14</v>
      </c>
      <c r="AW16" s="7">
        <v>10</v>
      </c>
      <c r="AX16" s="11">
        <v>20</v>
      </c>
      <c r="AY16" s="7">
        <v>19</v>
      </c>
      <c r="AZ16" s="7">
        <v>19</v>
      </c>
      <c r="BA16" s="7">
        <v>10</v>
      </c>
      <c r="BB16" s="7">
        <v>15</v>
      </c>
      <c r="BC16" s="7"/>
      <c r="BD16" s="7"/>
      <c r="BE16" s="7"/>
      <c r="BF16" s="7"/>
      <c r="BG16" s="11">
        <v>220</v>
      </c>
      <c r="BH16" s="79">
        <v>210</v>
      </c>
      <c r="BI16" s="1"/>
      <c r="BJ16" s="613" t="s">
        <v>2</v>
      </c>
      <c r="BK16" s="614"/>
      <c r="BL16" s="614"/>
      <c r="BM16" s="1"/>
      <c r="BY16" s="26"/>
      <c r="BZ16" s="26">
        <f t="shared" si="0"/>
        <v>410</v>
      </c>
      <c r="CA16" s="32">
        <f t="shared" si="1"/>
        <v>46</v>
      </c>
      <c r="CB16" s="32">
        <f t="shared" si="2"/>
        <v>10</v>
      </c>
      <c r="CC16" s="26">
        <f t="shared" si="3"/>
        <v>40</v>
      </c>
      <c r="CD16" s="32">
        <f t="shared" si="4"/>
        <v>8</v>
      </c>
      <c r="CE16" s="26" t="e">
        <f>IF(AND(#REF!="",#REF!="",#REF!="",#REF!=""),"",SUM(#REF!,#REF!,#REF!,#REF!,#REF!))</f>
        <v>#REF!</v>
      </c>
      <c r="CF16" s="32" t="str">
        <f t="shared" si="5"/>
        <v/>
      </c>
      <c r="CG16" s="26">
        <f t="shared" si="6"/>
        <v>52</v>
      </c>
      <c r="CH16" s="32">
        <f t="shared" si="7"/>
        <v>11</v>
      </c>
      <c r="CI16" s="26">
        <f t="shared" si="8"/>
        <v>65</v>
      </c>
      <c r="CJ16" s="32">
        <f t="shared" si="9"/>
        <v>13</v>
      </c>
      <c r="CK16" s="26" t="e">
        <f>IF(AND(#REF!="",#REF!="",#REF!="",#REF!=""),"",SUM(#REF!,#REF!,#REF!,#REF!,#REF!))</f>
        <v>#REF!</v>
      </c>
      <c r="CL16" s="32" t="str">
        <f t="shared" si="10"/>
        <v/>
      </c>
      <c r="CM16" s="32"/>
      <c r="CN16" s="32"/>
    </row>
    <row r="17" spans="1:92" ht="24.75" customHeight="1">
      <c r="A17" s="276">
        <v>11</v>
      </c>
      <c r="B17" s="277">
        <v>4</v>
      </c>
      <c r="C17" s="278" t="s">
        <v>6</v>
      </c>
      <c r="D17" s="279">
        <v>923</v>
      </c>
      <c r="E17" s="280" t="s">
        <v>64</v>
      </c>
      <c r="F17" s="281" t="s">
        <v>173</v>
      </c>
      <c r="G17" s="281" t="s">
        <v>174</v>
      </c>
      <c r="H17" s="282" t="s">
        <v>175</v>
      </c>
      <c r="I17" s="283">
        <v>411</v>
      </c>
      <c r="J17" s="284" t="s">
        <v>7</v>
      </c>
      <c r="K17" s="285" t="s">
        <v>8</v>
      </c>
      <c r="L17" s="11">
        <v>9</v>
      </c>
      <c r="M17" s="7">
        <v>9</v>
      </c>
      <c r="N17" s="7">
        <v>29</v>
      </c>
      <c r="O17" s="7">
        <v>6</v>
      </c>
      <c r="P17" s="39">
        <v>11</v>
      </c>
      <c r="Q17" s="43">
        <v>37</v>
      </c>
      <c r="R17" s="7">
        <v>4</v>
      </c>
      <c r="S17" s="16">
        <v>5</v>
      </c>
      <c r="T17" s="17">
        <v>3</v>
      </c>
      <c r="U17" s="17">
        <v>4</v>
      </c>
      <c r="V17" s="7">
        <v>23</v>
      </c>
      <c r="W17" s="45">
        <v>7</v>
      </c>
      <c r="X17" s="43">
        <v>21</v>
      </c>
      <c r="Y17" s="7">
        <v>4</v>
      </c>
      <c r="Z17" s="11">
        <v>9</v>
      </c>
      <c r="AA17" s="7">
        <v>6</v>
      </c>
      <c r="AB17" s="7">
        <v>25</v>
      </c>
      <c r="AC17" s="7">
        <v>5</v>
      </c>
      <c r="AD17" s="39">
        <v>9</v>
      </c>
      <c r="AE17" s="43">
        <v>42</v>
      </c>
      <c r="AF17" s="7">
        <v>15</v>
      </c>
      <c r="AG17" s="11">
        <v>9</v>
      </c>
      <c r="AH17" s="7">
        <v>7</v>
      </c>
      <c r="AI17" s="7">
        <v>25</v>
      </c>
      <c r="AJ17" s="7">
        <v>4</v>
      </c>
      <c r="AK17" s="39">
        <v>11</v>
      </c>
      <c r="AL17" s="43">
        <v>45</v>
      </c>
      <c r="AM17" s="7">
        <v>16</v>
      </c>
      <c r="AN17" s="11">
        <v>18</v>
      </c>
      <c r="AO17" s="7">
        <v>14</v>
      </c>
      <c r="AP17" s="7">
        <v>16</v>
      </c>
      <c r="AQ17" s="7">
        <v>14</v>
      </c>
      <c r="AR17" s="7">
        <v>17</v>
      </c>
      <c r="AS17" s="11">
        <v>15</v>
      </c>
      <c r="AT17" s="7">
        <v>20</v>
      </c>
      <c r="AU17" s="7">
        <v>15</v>
      </c>
      <c r="AV17" s="7">
        <v>14</v>
      </c>
      <c r="AW17" s="7">
        <v>11</v>
      </c>
      <c r="AX17" s="11">
        <v>20</v>
      </c>
      <c r="AY17" s="7">
        <v>19</v>
      </c>
      <c r="AZ17" s="7">
        <v>18</v>
      </c>
      <c r="BA17" s="7">
        <v>10</v>
      </c>
      <c r="BB17" s="7">
        <v>15</v>
      </c>
      <c r="BC17" s="7"/>
      <c r="BD17" s="7"/>
      <c r="BE17" s="7"/>
      <c r="BF17" s="7"/>
      <c r="BG17" s="11">
        <v>220</v>
      </c>
      <c r="BH17" s="79">
        <v>212</v>
      </c>
      <c r="BI17" s="1"/>
      <c r="BJ17" s="613"/>
      <c r="BK17" s="614"/>
      <c r="BL17" s="614"/>
      <c r="BM17" s="1"/>
      <c r="BY17" s="26"/>
      <c r="BZ17" s="26">
        <f t="shared" si="0"/>
        <v>411</v>
      </c>
      <c r="CA17" s="32">
        <f t="shared" si="1"/>
        <v>64</v>
      </c>
      <c r="CB17" s="32">
        <f t="shared" si="2"/>
        <v>13</v>
      </c>
      <c r="CC17" s="26">
        <f t="shared" si="3"/>
        <v>42</v>
      </c>
      <c r="CD17" s="32">
        <f t="shared" si="4"/>
        <v>9</v>
      </c>
      <c r="CE17" s="26" t="e">
        <f>IF(AND(#REF!="",#REF!="",#REF!="",#REF!=""),"",SUM(#REF!,#REF!,#REF!,#REF!,#REF!))</f>
        <v>#REF!</v>
      </c>
      <c r="CF17" s="32" t="str">
        <f t="shared" si="5"/>
        <v/>
      </c>
      <c r="CG17" s="26">
        <f t="shared" si="6"/>
        <v>54</v>
      </c>
      <c r="CH17" s="32">
        <f t="shared" si="7"/>
        <v>11</v>
      </c>
      <c r="CI17" s="26">
        <f t="shared" si="8"/>
        <v>56</v>
      </c>
      <c r="CJ17" s="32">
        <f t="shared" si="9"/>
        <v>12</v>
      </c>
      <c r="CK17" s="26" t="e">
        <f>IF(AND(#REF!="",#REF!="",#REF!="",#REF!=""),"",SUM(#REF!,#REF!,#REF!,#REF!,#REF!))</f>
        <v>#REF!</v>
      </c>
      <c r="CL17" s="32" t="str">
        <f t="shared" si="10"/>
        <v/>
      </c>
      <c r="CM17" s="32"/>
      <c r="CN17" s="32"/>
    </row>
    <row r="18" spans="1:92" ht="24.75" customHeight="1">
      <c r="A18" s="276">
        <v>12</v>
      </c>
      <c r="B18" s="277">
        <v>4</v>
      </c>
      <c r="C18" s="278" t="s">
        <v>6</v>
      </c>
      <c r="D18" s="279">
        <v>949</v>
      </c>
      <c r="E18" s="280" t="s">
        <v>65</v>
      </c>
      <c r="F18" s="281" t="s">
        <v>176</v>
      </c>
      <c r="G18" s="281" t="s">
        <v>177</v>
      </c>
      <c r="H18" s="282" t="s">
        <v>178</v>
      </c>
      <c r="I18" s="283">
        <v>412</v>
      </c>
      <c r="J18" s="284" t="s">
        <v>9</v>
      </c>
      <c r="K18" s="285" t="s">
        <v>8</v>
      </c>
      <c r="L18" s="11">
        <v>9</v>
      </c>
      <c r="M18" s="7">
        <v>9</v>
      </c>
      <c r="N18" s="7">
        <v>20</v>
      </c>
      <c r="O18" s="7">
        <v>6</v>
      </c>
      <c r="P18" s="39">
        <v>11</v>
      </c>
      <c r="Q18" s="43">
        <v>37</v>
      </c>
      <c r="R18" s="7">
        <v>4</v>
      </c>
      <c r="S18" s="16">
        <v>4</v>
      </c>
      <c r="T18" s="17">
        <v>3</v>
      </c>
      <c r="U18" s="17">
        <v>4</v>
      </c>
      <c r="V18" s="7">
        <v>14</v>
      </c>
      <c r="W18" s="45">
        <v>3</v>
      </c>
      <c r="X18" s="43">
        <v>21</v>
      </c>
      <c r="Y18" s="7">
        <v>1</v>
      </c>
      <c r="Z18" s="11" t="s">
        <v>30</v>
      </c>
      <c r="AA18" s="7">
        <v>6</v>
      </c>
      <c r="AB18" s="7">
        <v>26</v>
      </c>
      <c r="AC18" s="7">
        <v>6</v>
      </c>
      <c r="AD18" s="39">
        <v>9</v>
      </c>
      <c r="AE18" s="43">
        <v>41</v>
      </c>
      <c r="AF18" s="7">
        <v>15</v>
      </c>
      <c r="AG18" s="11">
        <v>9</v>
      </c>
      <c r="AH18" s="7">
        <v>7</v>
      </c>
      <c r="AI18" s="7">
        <v>29</v>
      </c>
      <c r="AJ18" s="7">
        <v>4</v>
      </c>
      <c r="AK18" s="39">
        <v>11</v>
      </c>
      <c r="AL18" s="43">
        <v>49</v>
      </c>
      <c r="AM18" s="7">
        <v>16</v>
      </c>
      <c r="AN18" s="11">
        <v>17</v>
      </c>
      <c r="AO18" s="7">
        <v>15</v>
      </c>
      <c r="AP18" s="7">
        <v>16</v>
      </c>
      <c r="AQ18" s="7">
        <v>14</v>
      </c>
      <c r="AR18" s="7">
        <v>17</v>
      </c>
      <c r="AS18" s="11">
        <v>15</v>
      </c>
      <c r="AT18" s="7">
        <v>20</v>
      </c>
      <c r="AU18" s="7">
        <v>15</v>
      </c>
      <c r="AV18" s="7">
        <v>14</v>
      </c>
      <c r="AW18" s="7">
        <v>12</v>
      </c>
      <c r="AX18" s="11">
        <v>20</v>
      </c>
      <c r="AY18" s="7">
        <v>19</v>
      </c>
      <c r="AZ18" s="7">
        <v>17</v>
      </c>
      <c r="BA18" s="7">
        <v>10</v>
      </c>
      <c r="BB18" s="7">
        <v>15</v>
      </c>
      <c r="BC18" s="7"/>
      <c r="BD18" s="7"/>
      <c r="BE18" s="7"/>
      <c r="BF18" s="7"/>
      <c r="BG18" s="11">
        <v>220</v>
      </c>
      <c r="BH18" s="79">
        <v>208</v>
      </c>
      <c r="BI18" s="1"/>
      <c r="BJ18" s="1"/>
      <c r="BK18" s="1"/>
      <c r="BL18" s="1"/>
      <c r="BM18" s="1"/>
      <c r="BY18" s="26"/>
      <c r="BZ18" s="26">
        <f t="shared" si="0"/>
        <v>412</v>
      </c>
      <c r="CA18" s="32">
        <f t="shared" si="1"/>
        <v>55</v>
      </c>
      <c r="CB18" s="32">
        <f t="shared" si="2"/>
        <v>11</v>
      </c>
      <c r="CC18" s="26">
        <f t="shared" si="3"/>
        <v>28</v>
      </c>
      <c r="CD18" s="32">
        <f t="shared" si="4"/>
        <v>6</v>
      </c>
      <c r="CE18" s="26" t="e">
        <f>IF(AND(#REF!="",#REF!="",#REF!="",#REF!=""),"",SUM(#REF!,#REF!,#REF!,#REF!,#REF!))</f>
        <v>#REF!</v>
      </c>
      <c r="CF18" s="32" t="str">
        <f t="shared" si="5"/>
        <v/>
      </c>
      <c r="CG18" s="26">
        <f t="shared" si="6"/>
        <v>47</v>
      </c>
      <c r="CH18" s="32">
        <f t="shared" si="7"/>
        <v>10</v>
      </c>
      <c r="CI18" s="26">
        <f t="shared" si="8"/>
        <v>60</v>
      </c>
      <c r="CJ18" s="32">
        <f t="shared" si="9"/>
        <v>12</v>
      </c>
      <c r="CK18" s="26" t="e">
        <f>IF(AND(#REF!="",#REF!="",#REF!="",#REF!=""),"",SUM(#REF!,#REF!,#REF!,#REF!,#REF!))</f>
        <v>#REF!</v>
      </c>
      <c r="CL18" s="32" t="str">
        <f t="shared" si="10"/>
        <v/>
      </c>
      <c r="CM18" s="32"/>
      <c r="CN18" s="32"/>
    </row>
    <row r="19" spans="1:92" ht="24.75" customHeight="1">
      <c r="A19" s="276">
        <v>13</v>
      </c>
      <c r="B19" s="277">
        <v>4</v>
      </c>
      <c r="C19" s="278" t="s">
        <v>6</v>
      </c>
      <c r="D19" s="279">
        <v>933</v>
      </c>
      <c r="E19" s="280" t="s">
        <v>66</v>
      </c>
      <c r="F19" s="281" t="s">
        <v>179</v>
      </c>
      <c r="G19" s="281" t="s">
        <v>180</v>
      </c>
      <c r="H19" s="282" t="s">
        <v>25</v>
      </c>
      <c r="I19" s="283">
        <v>413</v>
      </c>
      <c r="J19" s="284" t="s">
        <v>7</v>
      </c>
      <c r="K19" s="285" t="s">
        <v>8</v>
      </c>
      <c r="L19" s="11">
        <v>5</v>
      </c>
      <c r="M19" s="7">
        <v>6</v>
      </c>
      <c r="N19" s="7">
        <v>21</v>
      </c>
      <c r="O19" s="7">
        <v>6</v>
      </c>
      <c r="P19" s="39">
        <v>4</v>
      </c>
      <c r="Q19" s="43">
        <v>37</v>
      </c>
      <c r="R19" s="7">
        <v>4</v>
      </c>
      <c r="S19" s="16">
        <v>4</v>
      </c>
      <c r="T19" s="17">
        <v>3</v>
      </c>
      <c r="U19" s="17">
        <v>4</v>
      </c>
      <c r="V19" s="7">
        <v>15</v>
      </c>
      <c r="W19" s="45">
        <v>5</v>
      </c>
      <c r="X19" s="43">
        <v>23</v>
      </c>
      <c r="Y19" s="7">
        <v>11</v>
      </c>
      <c r="Z19" s="11">
        <v>9</v>
      </c>
      <c r="AA19" s="7">
        <v>6</v>
      </c>
      <c r="AB19" s="7">
        <v>21</v>
      </c>
      <c r="AC19" s="7">
        <v>5</v>
      </c>
      <c r="AD19" s="39">
        <v>9</v>
      </c>
      <c r="AE19" s="43">
        <v>41</v>
      </c>
      <c r="AF19" s="7">
        <v>15</v>
      </c>
      <c r="AG19" s="11">
        <v>9</v>
      </c>
      <c r="AH19" s="7">
        <v>7</v>
      </c>
      <c r="AI19" s="7">
        <v>28</v>
      </c>
      <c r="AJ19" s="7">
        <v>4</v>
      </c>
      <c r="AK19" s="39">
        <v>11</v>
      </c>
      <c r="AL19" s="43">
        <v>47</v>
      </c>
      <c r="AM19" s="7">
        <v>16</v>
      </c>
      <c r="AN19" s="11">
        <v>18</v>
      </c>
      <c r="AO19" s="7">
        <v>16</v>
      </c>
      <c r="AP19" s="7">
        <v>16</v>
      </c>
      <c r="AQ19" s="7">
        <v>14</v>
      </c>
      <c r="AR19" s="7">
        <v>17</v>
      </c>
      <c r="AS19" s="11">
        <v>15</v>
      </c>
      <c r="AT19" s="7">
        <v>20</v>
      </c>
      <c r="AU19" s="7">
        <v>15</v>
      </c>
      <c r="AV19" s="7">
        <v>14</v>
      </c>
      <c r="AW19" s="7">
        <v>13</v>
      </c>
      <c r="AX19" s="11">
        <v>20</v>
      </c>
      <c r="AY19" s="7">
        <v>19</v>
      </c>
      <c r="AZ19" s="7">
        <v>18</v>
      </c>
      <c r="BA19" s="7">
        <v>10</v>
      </c>
      <c r="BB19" s="7">
        <v>15</v>
      </c>
      <c r="BC19" s="7"/>
      <c r="BD19" s="7"/>
      <c r="BE19" s="7"/>
      <c r="BF19" s="7"/>
      <c r="BG19" s="11">
        <v>220</v>
      </c>
      <c r="BH19" s="79">
        <v>204</v>
      </c>
      <c r="BI19" s="1"/>
      <c r="BJ19" s="1"/>
      <c r="BK19" s="1"/>
      <c r="BL19" s="1"/>
      <c r="BM19" s="1"/>
      <c r="BY19" s="26"/>
      <c r="BZ19" s="26">
        <f t="shared" si="0"/>
        <v>413</v>
      </c>
      <c r="CA19" s="32">
        <f t="shared" si="1"/>
        <v>42</v>
      </c>
      <c r="CB19" s="32">
        <f t="shared" si="2"/>
        <v>9</v>
      </c>
      <c r="CC19" s="26">
        <f t="shared" si="3"/>
        <v>31</v>
      </c>
      <c r="CD19" s="32">
        <f t="shared" si="4"/>
        <v>7</v>
      </c>
      <c r="CE19" s="26" t="e">
        <f>IF(AND(#REF!="",#REF!="",#REF!="",#REF!=""),"",SUM(#REF!,#REF!,#REF!,#REF!,#REF!))</f>
        <v>#REF!</v>
      </c>
      <c r="CF19" s="32" t="str">
        <f t="shared" si="5"/>
        <v/>
      </c>
      <c r="CG19" s="26">
        <f t="shared" si="6"/>
        <v>50</v>
      </c>
      <c r="CH19" s="32">
        <f t="shared" si="7"/>
        <v>10</v>
      </c>
      <c r="CI19" s="26">
        <f t="shared" si="8"/>
        <v>59</v>
      </c>
      <c r="CJ19" s="32">
        <f t="shared" si="9"/>
        <v>12</v>
      </c>
      <c r="CK19" s="26" t="e">
        <f>IF(AND(#REF!="",#REF!="",#REF!="",#REF!=""),"",SUM(#REF!,#REF!,#REF!,#REF!,#REF!))</f>
        <v>#REF!</v>
      </c>
      <c r="CL19" s="32" t="str">
        <f t="shared" si="10"/>
        <v/>
      </c>
      <c r="CM19" s="32"/>
      <c r="CN19" s="32"/>
    </row>
    <row r="20" spans="1:92" ht="24.75" customHeight="1">
      <c r="A20" s="276">
        <v>14</v>
      </c>
      <c r="B20" s="277">
        <v>4</v>
      </c>
      <c r="C20" s="278" t="s">
        <v>6</v>
      </c>
      <c r="D20" s="279">
        <v>946</v>
      </c>
      <c r="E20" s="280" t="s">
        <v>67</v>
      </c>
      <c r="F20" s="281" t="s">
        <v>179</v>
      </c>
      <c r="G20" s="281" t="s">
        <v>181</v>
      </c>
      <c r="H20" s="282" t="s">
        <v>182</v>
      </c>
      <c r="I20" s="283">
        <v>414</v>
      </c>
      <c r="J20" s="284" t="s">
        <v>7</v>
      </c>
      <c r="K20" s="285" t="s">
        <v>8</v>
      </c>
      <c r="L20" s="11">
        <v>9</v>
      </c>
      <c r="M20" s="7">
        <v>9</v>
      </c>
      <c r="N20" s="7">
        <v>26</v>
      </c>
      <c r="O20" s="7">
        <v>6</v>
      </c>
      <c r="P20" s="39"/>
      <c r="Q20" s="43">
        <v>37</v>
      </c>
      <c r="R20" s="7">
        <v>4</v>
      </c>
      <c r="S20" s="16">
        <v>4</v>
      </c>
      <c r="T20" s="17">
        <v>3</v>
      </c>
      <c r="U20" s="17">
        <v>4</v>
      </c>
      <c r="V20" s="7">
        <v>16</v>
      </c>
      <c r="W20" s="45">
        <v>5</v>
      </c>
      <c r="X20" s="43">
        <v>25</v>
      </c>
      <c r="Y20" s="7">
        <v>10</v>
      </c>
      <c r="Z20" s="11">
        <v>9</v>
      </c>
      <c r="AA20" s="7">
        <v>6</v>
      </c>
      <c r="AB20" s="7">
        <v>23</v>
      </c>
      <c r="AC20" s="7">
        <v>5</v>
      </c>
      <c r="AD20" s="39">
        <v>9</v>
      </c>
      <c r="AE20" s="43">
        <v>41</v>
      </c>
      <c r="AF20" s="7">
        <v>15</v>
      </c>
      <c r="AG20" s="11">
        <v>9</v>
      </c>
      <c r="AH20" s="7">
        <v>7</v>
      </c>
      <c r="AI20" s="7">
        <v>27</v>
      </c>
      <c r="AJ20" s="7">
        <v>4</v>
      </c>
      <c r="AK20" s="39">
        <v>12</v>
      </c>
      <c r="AL20" s="43">
        <v>48</v>
      </c>
      <c r="AM20" s="7">
        <v>16</v>
      </c>
      <c r="AN20" s="11">
        <v>18</v>
      </c>
      <c r="AO20" s="7">
        <v>14</v>
      </c>
      <c r="AP20" s="7">
        <v>16</v>
      </c>
      <c r="AQ20" s="7">
        <v>14</v>
      </c>
      <c r="AR20" s="7">
        <v>17</v>
      </c>
      <c r="AS20" s="11">
        <v>15</v>
      </c>
      <c r="AT20" s="7">
        <v>20</v>
      </c>
      <c r="AU20" s="7">
        <v>15</v>
      </c>
      <c r="AV20" s="7">
        <v>14</v>
      </c>
      <c r="AW20" s="7">
        <v>14</v>
      </c>
      <c r="AX20" s="11">
        <v>20</v>
      </c>
      <c r="AY20" s="7">
        <v>19</v>
      </c>
      <c r="AZ20" s="7">
        <v>19</v>
      </c>
      <c r="BA20" s="7">
        <v>10</v>
      </c>
      <c r="BB20" s="7">
        <v>15</v>
      </c>
      <c r="BC20" s="7"/>
      <c r="BD20" s="7"/>
      <c r="BE20" s="7"/>
      <c r="BF20" s="7"/>
      <c r="BG20" s="11">
        <v>220</v>
      </c>
      <c r="BH20" s="79">
        <v>206</v>
      </c>
      <c r="BI20" s="1"/>
      <c r="BJ20" s="1"/>
      <c r="BK20" s="36"/>
      <c r="BL20" s="1"/>
      <c r="BM20" s="1"/>
      <c r="BY20" s="26"/>
      <c r="BZ20" s="26">
        <f t="shared" si="0"/>
        <v>414</v>
      </c>
      <c r="CA20" s="32">
        <f t="shared" si="1"/>
        <v>50</v>
      </c>
      <c r="CB20" s="32">
        <f t="shared" si="2"/>
        <v>10</v>
      </c>
      <c r="CC20" s="26">
        <f t="shared" si="3"/>
        <v>32</v>
      </c>
      <c r="CD20" s="32">
        <f t="shared" si="4"/>
        <v>7</v>
      </c>
      <c r="CE20" s="26" t="e">
        <f>IF(AND(#REF!="",#REF!="",#REF!="",#REF!=""),"",SUM(#REF!,#REF!,#REF!,#REF!,#REF!))</f>
        <v>#REF!</v>
      </c>
      <c r="CF20" s="32" t="str">
        <f t="shared" si="5"/>
        <v/>
      </c>
      <c r="CG20" s="26">
        <f t="shared" si="6"/>
        <v>52</v>
      </c>
      <c r="CH20" s="32">
        <f t="shared" si="7"/>
        <v>11</v>
      </c>
      <c r="CI20" s="26">
        <f t="shared" si="8"/>
        <v>59</v>
      </c>
      <c r="CJ20" s="32">
        <f t="shared" si="9"/>
        <v>12</v>
      </c>
      <c r="CK20" s="26" t="e">
        <f>IF(AND(#REF!="",#REF!="",#REF!="",#REF!=""),"",SUM(#REF!,#REF!,#REF!,#REF!,#REF!))</f>
        <v>#REF!</v>
      </c>
      <c r="CL20" s="32" t="str">
        <f t="shared" si="10"/>
        <v/>
      </c>
      <c r="CM20" s="32"/>
      <c r="CN20" s="32"/>
    </row>
    <row r="21" spans="1:92" ht="24.75" customHeight="1">
      <c r="A21" s="276">
        <v>15</v>
      </c>
      <c r="B21" s="277">
        <v>4</v>
      </c>
      <c r="C21" s="278" t="s">
        <v>6</v>
      </c>
      <c r="D21" s="279">
        <v>935</v>
      </c>
      <c r="E21" s="280" t="s">
        <v>68</v>
      </c>
      <c r="F21" s="281" t="s">
        <v>183</v>
      </c>
      <c r="G21" s="281" t="s">
        <v>184</v>
      </c>
      <c r="H21" s="282" t="s">
        <v>14</v>
      </c>
      <c r="I21" s="283">
        <v>415</v>
      </c>
      <c r="J21" s="284" t="s">
        <v>9</v>
      </c>
      <c r="K21" s="285" t="s">
        <v>10</v>
      </c>
      <c r="L21" s="11">
        <v>9</v>
      </c>
      <c r="M21" s="7">
        <v>9</v>
      </c>
      <c r="N21" s="7">
        <v>29</v>
      </c>
      <c r="O21" s="7">
        <v>6</v>
      </c>
      <c r="P21" s="39"/>
      <c r="Q21" s="43">
        <v>37</v>
      </c>
      <c r="R21" s="7">
        <v>4</v>
      </c>
      <c r="S21" s="16">
        <v>4</v>
      </c>
      <c r="T21" s="17">
        <v>3</v>
      </c>
      <c r="U21" s="17">
        <v>4</v>
      </c>
      <c r="V21" s="7">
        <v>17</v>
      </c>
      <c r="W21" s="45">
        <v>5</v>
      </c>
      <c r="X21" s="43">
        <v>26</v>
      </c>
      <c r="Y21" s="7">
        <v>14</v>
      </c>
      <c r="Z21" s="11">
        <v>9</v>
      </c>
      <c r="AA21" s="7">
        <v>6</v>
      </c>
      <c r="AB21" s="7">
        <v>26</v>
      </c>
      <c r="AC21" s="7">
        <v>5</v>
      </c>
      <c r="AD21" s="39">
        <v>9</v>
      </c>
      <c r="AE21" s="43">
        <v>44</v>
      </c>
      <c r="AF21" s="7">
        <v>15</v>
      </c>
      <c r="AG21" s="11">
        <v>9</v>
      </c>
      <c r="AH21" s="7">
        <v>7</v>
      </c>
      <c r="AI21" s="7">
        <v>24</v>
      </c>
      <c r="AJ21" s="7">
        <v>4</v>
      </c>
      <c r="AK21" s="39">
        <v>12</v>
      </c>
      <c r="AL21" s="43">
        <v>49</v>
      </c>
      <c r="AM21" s="7">
        <v>16</v>
      </c>
      <c r="AN21" s="11">
        <v>19</v>
      </c>
      <c r="AO21" s="7">
        <v>15</v>
      </c>
      <c r="AP21" s="7">
        <v>16</v>
      </c>
      <c r="AQ21" s="7">
        <v>14</v>
      </c>
      <c r="AR21" s="7">
        <v>17</v>
      </c>
      <c r="AS21" s="11">
        <v>15</v>
      </c>
      <c r="AT21" s="7">
        <v>20</v>
      </c>
      <c r="AU21" s="7">
        <v>15</v>
      </c>
      <c r="AV21" s="7">
        <v>14</v>
      </c>
      <c r="AW21" s="7">
        <v>15</v>
      </c>
      <c r="AX21" s="11">
        <v>20</v>
      </c>
      <c r="AY21" s="7">
        <v>19</v>
      </c>
      <c r="AZ21" s="7">
        <v>14</v>
      </c>
      <c r="BA21" s="7">
        <v>10</v>
      </c>
      <c r="BB21" s="7">
        <v>15</v>
      </c>
      <c r="BC21" s="7"/>
      <c r="BD21" s="7"/>
      <c r="BE21" s="7"/>
      <c r="BF21" s="7"/>
      <c r="BG21" s="11">
        <v>220</v>
      </c>
      <c r="BH21" s="79">
        <v>206</v>
      </c>
      <c r="BI21" s="1"/>
      <c r="BJ21" s="1"/>
      <c r="BK21" s="37"/>
      <c r="BL21" s="1"/>
      <c r="BM21" s="1"/>
      <c r="BY21" s="26"/>
      <c r="BZ21" s="26">
        <f t="shared" si="0"/>
        <v>415</v>
      </c>
      <c r="CA21" s="32">
        <f t="shared" si="1"/>
        <v>53</v>
      </c>
      <c r="CB21" s="32">
        <f t="shared" si="2"/>
        <v>11</v>
      </c>
      <c r="CC21" s="26">
        <f t="shared" si="3"/>
        <v>33</v>
      </c>
      <c r="CD21" s="32">
        <f t="shared" si="4"/>
        <v>7</v>
      </c>
      <c r="CE21" s="26" t="e">
        <f>IF(AND(#REF!="",#REF!="",#REF!="",#REF!=""),"",SUM(#REF!,#REF!,#REF!,#REF!,#REF!))</f>
        <v>#REF!</v>
      </c>
      <c r="CF21" s="32" t="str">
        <f t="shared" si="5"/>
        <v/>
      </c>
      <c r="CG21" s="26">
        <f t="shared" si="6"/>
        <v>55</v>
      </c>
      <c r="CH21" s="32">
        <f t="shared" si="7"/>
        <v>11</v>
      </c>
      <c r="CI21" s="26">
        <f t="shared" si="8"/>
        <v>56</v>
      </c>
      <c r="CJ21" s="32">
        <f t="shared" si="9"/>
        <v>12</v>
      </c>
      <c r="CK21" s="26" t="e">
        <f>IF(AND(#REF!="",#REF!="",#REF!="",#REF!=""),"",SUM(#REF!,#REF!,#REF!,#REF!,#REF!))</f>
        <v>#REF!</v>
      </c>
      <c r="CL21" s="32" t="str">
        <f t="shared" si="10"/>
        <v/>
      </c>
      <c r="CM21" s="32"/>
      <c r="CN21" s="32"/>
    </row>
    <row r="22" spans="1:92" ht="24.75" customHeight="1">
      <c r="A22" s="276">
        <v>16</v>
      </c>
      <c r="B22" s="277">
        <v>4</v>
      </c>
      <c r="C22" s="278" t="s">
        <v>6</v>
      </c>
      <c r="D22" s="279">
        <v>940</v>
      </c>
      <c r="E22" s="280" t="s">
        <v>69</v>
      </c>
      <c r="F22" s="281" t="s">
        <v>185</v>
      </c>
      <c r="G22" s="281" t="s">
        <v>186</v>
      </c>
      <c r="H22" s="282" t="s">
        <v>21</v>
      </c>
      <c r="I22" s="283">
        <v>416</v>
      </c>
      <c r="J22" s="284" t="s">
        <v>7</v>
      </c>
      <c r="K22" s="285" t="s">
        <v>8</v>
      </c>
      <c r="L22" s="11">
        <v>9</v>
      </c>
      <c r="M22" s="7">
        <v>9</v>
      </c>
      <c r="N22" s="7">
        <v>27</v>
      </c>
      <c r="O22" s="7">
        <v>6</v>
      </c>
      <c r="P22" s="39"/>
      <c r="Q22" s="43">
        <v>37</v>
      </c>
      <c r="R22" s="7">
        <v>4</v>
      </c>
      <c r="S22" s="16">
        <v>4</v>
      </c>
      <c r="T22" s="17">
        <v>3</v>
      </c>
      <c r="U22" s="17">
        <v>5</v>
      </c>
      <c r="V22" s="7">
        <v>18</v>
      </c>
      <c r="W22" s="45">
        <v>5</v>
      </c>
      <c r="X22" s="43">
        <v>24</v>
      </c>
      <c r="Y22" s="7">
        <v>16</v>
      </c>
      <c r="Z22" s="11">
        <v>9</v>
      </c>
      <c r="AA22" s="7">
        <v>6</v>
      </c>
      <c r="AB22" s="7">
        <v>25</v>
      </c>
      <c r="AC22" s="7">
        <v>5</v>
      </c>
      <c r="AD22" s="39">
        <v>9</v>
      </c>
      <c r="AE22" s="43">
        <v>48</v>
      </c>
      <c r="AF22" s="7">
        <v>15</v>
      </c>
      <c r="AG22" s="11">
        <v>9</v>
      </c>
      <c r="AH22" s="7">
        <v>7</v>
      </c>
      <c r="AI22" s="7">
        <v>21</v>
      </c>
      <c r="AJ22" s="7">
        <v>4</v>
      </c>
      <c r="AK22" s="39">
        <v>12</v>
      </c>
      <c r="AL22" s="43">
        <v>48</v>
      </c>
      <c r="AM22" s="7">
        <v>16</v>
      </c>
      <c r="AN22" s="11">
        <v>17</v>
      </c>
      <c r="AO22" s="7">
        <v>16</v>
      </c>
      <c r="AP22" s="7">
        <v>16</v>
      </c>
      <c r="AQ22" s="7">
        <v>14</v>
      </c>
      <c r="AR22" s="7">
        <v>17</v>
      </c>
      <c r="AS22" s="11">
        <v>15</v>
      </c>
      <c r="AT22" s="7">
        <v>20</v>
      </c>
      <c r="AU22" s="7">
        <v>15</v>
      </c>
      <c r="AV22" s="7">
        <v>14</v>
      </c>
      <c r="AW22" s="7">
        <v>16</v>
      </c>
      <c r="AX22" s="11">
        <v>20</v>
      </c>
      <c r="AY22" s="7">
        <v>19</v>
      </c>
      <c r="AZ22" s="7">
        <v>15</v>
      </c>
      <c r="BA22" s="7">
        <v>10</v>
      </c>
      <c r="BB22" s="7">
        <v>15</v>
      </c>
      <c r="BC22" s="7"/>
      <c r="BD22" s="7"/>
      <c r="BE22" s="7"/>
      <c r="BF22" s="7"/>
      <c r="BG22" s="11">
        <v>220</v>
      </c>
      <c r="BH22" s="79">
        <v>200</v>
      </c>
      <c r="BI22" s="1"/>
      <c r="BJ22" s="1"/>
      <c r="BK22" s="33"/>
      <c r="BL22" s="1"/>
      <c r="BM22" s="1"/>
      <c r="BY22" s="26"/>
      <c r="BZ22" s="26">
        <f t="shared" si="0"/>
        <v>416</v>
      </c>
      <c r="CA22" s="32">
        <f t="shared" si="1"/>
        <v>51</v>
      </c>
      <c r="CB22" s="32">
        <f t="shared" si="2"/>
        <v>11</v>
      </c>
      <c r="CC22" s="26">
        <f t="shared" si="3"/>
        <v>35</v>
      </c>
      <c r="CD22" s="32">
        <f t="shared" si="4"/>
        <v>7</v>
      </c>
      <c r="CE22" s="26" t="e">
        <f>IF(AND(#REF!="",#REF!="",#REF!="",#REF!=""),"",SUM(#REF!,#REF!,#REF!,#REF!,#REF!))</f>
        <v>#REF!</v>
      </c>
      <c r="CF22" s="32" t="str">
        <f t="shared" si="5"/>
        <v/>
      </c>
      <c r="CG22" s="26">
        <f t="shared" si="6"/>
        <v>54</v>
      </c>
      <c r="CH22" s="32">
        <f t="shared" si="7"/>
        <v>11</v>
      </c>
      <c r="CI22" s="26">
        <f t="shared" si="8"/>
        <v>53</v>
      </c>
      <c r="CJ22" s="32">
        <f t="shared" si="9"/>
        <v>11</v>
      </c>
      <c r="CK22" s="26" t="e">
        <f>IF(AND(#REF!="",#REF!="",#REF!="",#REF!=""),"",SUM(#REF!,#REF!,#REF!,#REF!,#REF!))</f>
        <v>#REF!</v>
      </c>
      <c r="CL22" s="32" t="str">
        <f t="shared" si="10"/>
        <v/>
      </c>
      <c r="CM22" s="32"/>
      <c r="CN22" s="32"/>
    </row>
    <row r="23" spans="1:92" ht="24.75" customHeight="1">
      <c r="A23" s="276">
        <v>17</v>
      </c>
      <c r="B23" s="277">
        <v>4</v>
      </c>
      <c r="C23" s="278" t="s">
        <v>6</v>
      </c>
      <c r="D23" s="279">
        <v>924</v>
      </c>
      <c r="E23" s="280" t="s">
        <v>70</v>
      </c>
      <c r="F23" s="281" t="s">
        <v>187</v>
      </c>
      <c r="G23" s="281" t="s">
        <v>188</v>
      </c>
      <c r="H23" s="282" t="s">
        <v>189</v>
      </c>
      <c r="I23" s="283">
        <v>417</v>
      </c>
      <c r="J23" s="284" t="s">
        <v>9</v>
      </c>
      <c r="K23" s="285" t="s">
        <v>8</v>
      </c>
      <c r="L23" s="11">
        <v>9</v>
      </c>
      <c r="M23" s="7">
        <v>9</v>
      </c>
      <c r="N23" s="7">
        <v>28</v>
      </c>
      <c r="O23" s="7">
        <v>6</v>
      </c>
      <c r="P23" s="39"/>
      <c r="Q23" s="43">
        <v>37</v>
      </c>
      <c r="R23" s="7">
        <v>4</v>
      </c>
      <c r="S23" s="16">
        <v>4</v>
      </c>
      <c r="T23" s="17">
        <v>3</v>
      </c>
      <c r="U23" s="17">
        <v>4</v>
      </c>
      <c r="V23" s="7">
        <v>19</v>
      </c>
      <c r="W23" s="45">
        <v>5</v>
      </c>
      <c r="X23" s="43">
        <v>27</v>
      </c>
      <c r="Y23" s="7">
        <v>15</v>
      </c>
      <c r="Z23" s="11">
        <v>9</v>
      </c>
      <c r="AA23" s="7">
        <v>6</v>
      </c>
      <c r="AB23" s="7">
        <v>24</v>
      </c>
      <c r="AC23" s="7">
        <v>5</v>
      </c>
      <c r="AD23" s="39">
        <v>9</v>
      </c>
      <c r="AE23" s="43">
        <v>47</v>
      </c>
      <c r="AF23" s="7">
        <v>15</v>
      </c>
      <c r="AG23" s="11">
        <v>9</v>
      </c>
      <c r="AH23" s="7">
        <v>7</v>
      </c>
      <c r="AI23" s="7">
        <v>32</v>
      </c>
      <c r="AJ23" s="7">
        <v>4</v>
      </c>
      <c r="AK23" s="39">
        <v>12</v>
      </c>
      <c r="AL23" s="43">
        <v>47</v>
      </c>
      <c r="AM23" s="7">
        <v>16</v>
      </c>
      <c r="AN23" s="11">
        <v>18</v>
      </c>
      <c r="AO23" s="7">
        <v>14</v>
      </c>
      <c r="AP23" s="7">
        <v>16</v>
      </c>
      <c r="AQ23" s="7">
        <v>14</v>
      </c>
      <c r="AR23" s="7">
        <v>17</v>
      </c>
      <c r="AS23" s="11">
        <v>15</v>
      </c>
      <c r="AT23" s="7">
        <v>20</v>
      </c>
      <c r="AU23" s="7">
        <v>15</v>
      </c>
      <c r="AV23" s="7">
        <v>14</v>
      </c>
      <c r="AW23" s="7">
        <v>14</v>
      </c>
      <c r="AX23" s="11">
        <v>20</v>
      </c>
      <c r="AY23" s="7">
        <v>19</v>
      </c>
      <c r="AZ23" s="7">
        <v>16</v>
      </c>
      <c r="BA23" s="7">
        <v>10</v>
      </c>
      <c r="BB23" s="7">
        <v>15</v>
      </c>
      <c r="BC23" s="7"/>
      <c r="BD23" s="7"/>
      <c r="BE23" s="7"/>
      <c r="BF23" s="7"/>
      <c r="BG23" s="11">
        <v>220</v>
      </c>
      <c r="BH23" s="79">
        <v>212</v>
      </c>
      <c r="BI23" s="1"/>
      <c r="BJ23" s="1"/>
      <c r="BK23" s="33"/>
      <c r="BL23" s="1"/>
      <c r="BM23" s="1"/>
      <c r="BY23" s="26"/>
      <c r="BZ23" s="26">
        <f t="shared" si="0"/>
        <v>417</v>
      </c>
      <c r="CA23" s="32">
        <f t="shared" si="1"/>
        <v>52</v>
      </c>
      <c r="CB23" s="32">
        <f t="shared" si="2"/>
        <v>11</v>
      </c>
      <c r="CC23" s="26">
        <f t="shared" si="3"/>
        <v>35</v>
      </c>
      <c r="CD23" s="32">
        <f t="shared" si="4"/>
        <v>7</v>
      </c>
      <c r="CE23" s="26" t="e">
        <f>IF(AND(#REF!="",#REF!="",#REF!="",#REF!=""),"",SUM(#REF!,#REF!,#REF!,#REF!,#REF!))</f>
        <v>#REF!</v>
      </c>
      <c r="CF23" s="32" t="str">
        <f t="shared" si="5"/>
        <v/>
      </c>
      <c r="CG23" s="26">
        <f t="shared" si="6"/>
        <v>53</v>
      </c>
      <c r="CH23" s="32">
        <f t="shared" si="7"/>
        <v>11</v>
      </c>
      <c r="CI23" s="26">
        <f t="shared" si="8"/>
        <v>64</v>
      </c>
      <c r="CJ23" s="32">
        <f t="shared" si="9"/>
        <v>13</v>
      </c>
      <c r="CK23" s="26" t="e">
        <f>IF(AND(#REF!="",#REF!="",#REF!="",#REF!=""),"",SUM(#REF!,#REF!,#REF!,#REF!,#REF!))</f>
        <v>#REF!</v>
      </c>
      <c r="CL23" s="32" t="str">
        <f t="shared" si="10"/>
        <v/>
      </c>
      <c r="CM23" s="32"/>
      <c r="CN23" s="32"/>
    </row>
    <row r="24" spans="1:92" ht="24.75" customHeight="1">
      <c r="A24" s="276">
        <v>18</v>
      </c>
      <c r="B24" s="277">
        <v>4</v>
      </c>
      <c r="C24" s="278" t="s">
        <v>6</v>
      </c>
      <c r="D24" s="279">
        <v>921</v>
      </c>
      <c r="E24" s="280">
        <v>42008</v>
      </c>
      <c r="F24" s="281" t="s">
        <v>190</v>
      </c>
      <c r="G24" s="281" t="s">
        <v>191</v>
      </c>
      <c r="H24" s="282" t="s">
        <v>192</v>
      </c>
      <c r="I24" s="283">
        <v>418</v>
      </c>
      <c r="J24" s="284" t="s">
        <v>9</v>
      </c>
      <c r="K24" s="285" t="s">
        <v>11</v>
      </c>
      <c r="L24" s="11">
        <v>9</v>
      </c>
      <c r="M24" s="7">
        <v>9</v>
      </c>
      <c r="N24" s="7">
        <v>26</v>
      </c>
      <c r="O24" s="7">
        <v>6</v>
      </c>
      <c r="P24" s="39"/>
      <c r="Q24" s="43">
        <v>37</v>
      </c>
      <c r="R24" s="7">
        <v>4</v>
      </c>
      <c r="S24" s="16">
        <v>4</v>
      </c>
      <c r="T24" s="17">
        <v>3</v>
      </c>
      <c r="U24" s="17">
        <v>4</v>
      </c>
      <c r="V24" s="7">
        <v>14</v>
      </c>
      <c r="W24" s="45">
        <v>5</v>
      </c>
      <c r="X24" s="43">
        <v>26</v>
      </c>
      <c r="Y24" s="7">
        <v>14</v>
      </c>
      <c r="Z24" s="11">
        <v>9</v>
      </c>
      <c r="AA24" s="7">
        <v>6</v>
      </c>
      <c r="AB24" s="7">
        <v>28</v>
      </c>
      <c r="AC24" s="7">
        <v>5</v>
      </c>
      <c r="AD24" s="39">
        <v>8</v>
      </c>
      <c r="AE24" s="43">
        <v>45</v>
      </c>
      <c r="AF24" s="7">
        <v>15</v>
      </c>
      <c r="AG24" s="11">
        <v>9</v>
      </c>
      <c r="AH24" s="7">
        <v>7</v>
      </c>
      <c r="AI24" s="7">
        <v>30</v>
      </c>
      <c r="AJ24" s="7">
        <v>4</v>
      </c>
      <c r="AK24" s="39">
        <v>12</v>
      </c>
      <c r="AL24" s="43">
        <v>49</v>
      </c>
      <c r="AM24" s="7">
        <v>16</v>
      </c>
      <c r="AN24" s="11">
        <v>19</v>
      </c>
      <c r="AO24" s="7">
        <v>15</v>
      </c>
      <c r="AP24" s="7">
        <v>16</v>
      </c>
      <c r="AQ24" s="7">
        <v>14</v>
      </c>
      <c r="AR24" s="7">
        <v>17</v>
      </c>
      <c r="AS24" s="11">
        <v>15</v>
      </c>
      <c r="AT24" s="7">
        <v>20</v>
      </c>
      <c r="AU24" s="7">
        <v>15</v>
      </c>
      <c r="AV24" s="7">
        <v>14</v>
      </c>
      <c r="AW24" s="7">
        <v>15</v>
      </c>
      <c r="AX24" s="11">
        <v>20</v>
      </c>
      <c r="AY24" s="7">
        <v>19</v>
      </c>
      <c r="AZ24" s="7">
        <v>17</v>
      </c>
      <c r="BA24" s="7">
        <v>10</v>
      </c>
      <c r="BB24" s="7">
        <v>15</v>
      </c>
      <c r="BC24" s="7"/>
      <c r="BD24" s="7"/>
      <c r="BE24" s="7"/>
      <c r="BF24" s="7"/>
      <c r="BG24" s="11">
        <v>220</v>
      </c>
      <c r="BH24" s="79">
        <v>210</v>
      </c>
      <c r="BI24" s="1"/>
      <c r="BJ24" s="1"/>
      <c r="BK24" s="33"/>
      <c r="BL24" s="1"/>
      <c r="BM24" s="1"/>
      <c r="BY24" s="26"/>
      <c r="BZ24" s="26">
        <f t="shared" si="0"/>
        <v>418</v>
      </c>
      <c r="CA24" s="32">
        <f t="shared" si="1"/>
        <v>50</v>
      </c>
      <c r="CB24" s="32">
        <f t="shared" si="2"/>
        <v>10</v>
      </c>
      <c r="CC24" s="26">
        <f t="shared" si="3"/>
        <v>30</v>
      </c>
      <c r="CD24" s="32">
        <f t="shared" si="4"/>
        <v>6</v>
      </c>
      <c r="CE24" s="26" t="e">
        <f>IF(AND(#REF!="",#REF!="",#REF!="",#REF!=""),"",SUM(#REF!,#REF!,#REF!,#REF!,#REF!))</f>
        <v>#REF!</v>
      </c>
      <c r="CF24" s="32" t="str">
        <f t="shared" si="5"/>
        <v/>
      </c>
      <c r="CG24" s="26">
        <f t="shared" si="6"/>
        <v>56</v>
      </c>
      <c r="CH24" s="32">
        <f t="shared" si="7"/>
        <v>12</v>
      </c>
      <c r="CI24" s="26">
        <f t="shared" si="8"/>
        <v>62</v>
      </c>
      <c r="CJ24" s="32">
        <f t="shared" si="9"/>
        <v>13</v>
      </c>
      <c r="CK24" s="26" t="e">
        <f>IF(AND(#REF!="",#REF!="",#REF!="",#REF!=""),"",SUM(#REF!,#REF!,#REF!,#REF!,#REF!))</f>
        <v>#REF!</v>
      </c>
      <c r="CL24" s="32" t="str">
        <f t="shared" si="10"/>
        <v/>
      </c>
      <c r="CM24" s="32"/>
      <c r="CN24" s="32"/>
    </row>
    <row r="25" spans="1:92" ht="24.75" customHeight="1">
      <c r="A25" s="276">
        <v>19</v>
      </c>
      <c r="B25" s="277">
        <v>4</v>
      </c>
      <c r="C25" s="278" t="s">
        <v>6</v>
      </c>
      <c r="D25" s="279">
        <v>948</v>
      </c>
      <c r="E25" s="280">
        <v>42257</v>
      </c>
      <c r="F25" s="281" t="s">
        <v>193</v>
      </c>
      <c r="G25" s="281" t="s">
        <v>194</v>
      </c>
      <c r="H25" s="282" t="s">
        <v>195</v>
      </c>
      <c r="I25" s="283">
        <v>419</v>
      </c>
      <c r="J25" s="284" t="s">
        <v>9</v>
      </c>
      <c r="K25" s="285" t="s">
        <v>12</v>
      </c>
      <c r="L25" s="11">
        <v>9</v>
      </c>
      <c r="M25" s="7">
        <v>9</v>
      </c>
      <c r="N25" s="7">
        <v>23</v>
      </c>
      <c r="O25" s="7">
        <v>6</v>
      </c>
      <c r="P25" s="39"/>
      <c r="Q25" s="43">
        <v>37</v>
      </c>
      <c r="R25" s="7">
        <v>4</v>
      </c>
      <c r="S25" s="16">
        <v>5</v>
      </c>
      <c r="T25" s="17">
        <v>3</v>
      </c>
      <c r="U25" s="17">
        <v>4</v>
      </c>
      <c r="V25" s="7">
        <v>6</v>
      </c>
      <c r="W25" s="45">
        <v>5</v>
      </c>
      <c r="X25" s="43">
        <v>25</v>
      </c>
      <c r="Y25" s="7">
        <v>16</v>
      </c>
      <c r="Z25" s="11">
        <v>9</v>
      </c>
      <c r="AA25" s="7">
        <v>6</v>
      </c>
      <c r="AB25" s="7">
        <v>27</v>
      </c>
      <c r="AC25" s="7">
        <v>5</v>
      </c>
      <c r="AD25" s="39">
        <v>9</v>
      </c>
      <c r="AE25" s="43">
        <v>45</v>
      </c>
      <c r="AF25" s="7">
        <v>15</v>
      </c>
      <c r="AG25" s="11">
        <v>9</v>
      </c>
      <c r="AH25" s="7">
        <v>7</v>
      </c>
      <c r="AI25" s="7">
        <v>31</v>
      </c>
      <c r="AJ25" s="7">
        <v>4</v>
      </c>
      <c r="AK25" s="39">
        <v>10</v>
      </c>
      <c r="AL25" s="43">
        <v>41</v>
      </c>
      <c r="AM25" s="7">
        <v>16</v>
      </c>
      <c r="AN25" s="11">
        <v>17</v>
      </c>
      <c r="AO25" s="7">
        <v>16</v>
      </c>
      <c r="AP25" s="7">
        <v>16</v>
      </c>
      <c r="AQ25" s="7">
        <v>14</v>
      </c>
      <c r="AR25" s="7">
        <v>17</v>
      </c>
      <c r="AS25" s="11">
        <v>15</v>
      </c>
      <c r="AT25" s="7">
        <v>20</v>
      </c>
      <c r="AU25" s="7">
        <v>15</v>
      </c>
      <c r="AV25" s="7">
        <v>14</v>
      </c>
      <c r="AW25" s="7">
        <v>16</v>
      </c>
      <c r="AX25" s="11">
        <v>20</v>
      </c>
      <c r="AY25" s="7">
        <v>19</v>
      </c>
      <c r="AZ25" s="7">
        <v>18</v>
      </c>
      <c r="BA25" s="7">
        <v>15</v>
      </c>
      <c r="BB25" s="7">
        <v>15</v>
      </c>
      <c r="BC25" s="7"/>
      <c r="BD25" s="7"/>
      <c r="BE25" s="7"/>
      <c r="BF25" s="7"/>
      <c r="BG25" s="11">
        <v>220</v>
      </c>
      <c r="BH25" s="79">
        <v>212</v>
      </c>
      <c r="BI25" s="1"/>
      <c r="BJ25" s="1"/>
      <c r="BK25" s="33"/>
      <c r="BL25" s="1"/>
      <c r="BM25" s="1"/>
      <c r="BY25" s="26"/>
      <c r="BZ25" s="26">
        <f t="shared" si="0"/>
        <v>419</v>
      </c>
      <c r="CA25" s="32">
        <f t="shared" si="1"/>
        <v>47</v>
      </c>
      <c r="CB25" s="32">
        <f t="shared" si="2"/>
        <v>10</v>
      </c>
      <c r="CC25" s="26">
        <f t="shared" si="3"/>
        <v>23</v>
      </c>
      <c r="CD25" s="32">
        <f t="shared" si="4"/>
        <v>5</v>
      </c>
      <c r="CE25" s="26" t="e">
        <f>IF(AND(#REF!="",#REF!="",#REF!="",#REF!=""),"",SUM(#REF!,#REF!,#REF!,#REF!,#REF!))</f>
        <v>#REF!</v>
      </c>
      <c r="CF25" s="32" t="str">
        <f t="shared" si="5"/>
        <v/>
      </c>
      <c r="CG25" s="26">
        <f t="shared" si="6"/>
        <v>56</v>
      </c>
      <c r="CH25" s="32">
        <f t="shared" si="7"/>
        <v>12</v>
      </c>
      <c r="CI25" s="26">
        <f t="shared" si="8"/>
        <v>61</v>
      </c>
      <c r="CJ25" s="32">
        <f t="shared" si="9"/>
        <v>13</v>
      </c>
      <c r="CK25" s="26" t="e">
        <f>IF(AND(#REF!="",#REF!="",#REF!="",#REF!=""),"",SUM(#REF!,#REF!,#REF!,#REF!,#REF!))</f>
        <v>#REF!</v>
      </c>
      <c r="CL25" s="32" t="str">
        <f t="shared" si="10"/>
        <v/>
      </c>
      <c r="CM25" s="32"/>
      <c r="CN25" s="32"/>
    </row>
    <row r="26" spans="1:92" ht="24.75" customHeight="1">
      <c r="A26" s="276">
        <v>20</v>
      </c>
      <c r="B26" s="277">
        <v>4</v>
      </c>
      <c r="C26" s="278" t="s">
        <v>6</v>
      </c>
      <c r="D26" s="279">
        <v>943</v>
      </c>
      <c r="E26" s="280" t="s">
        <v>71</v>
      </c>
      <c r="F26" s="281" t="s">
        <v>196</v>
      </c>
      <c r="G26" s="281" t="s">
        <v>27</v>
      </c>
      <c r="H26" s="282" t="s">
        <v>16</v>
      </c>
      <c r="I26" s="283">
        <v>420</v>
      </c>
      <c r="J26" s="284" t="s">
        <v>7</v>
      </c>
      <c r="K26" s="285" t="s">
        <v>10</v>
      </c>
      <c r="L26" s="11">
        <v>9</v>
      </c>
      <c r="M26" s="7">
        <v>9</v>
      </c>
      <c r="N26" s="7">
        <v>25</v>
      </c>
      <c r="O26" s="7">
        <v>6</v>
      </c>
      <c r="P26" s="39"/>
      <c r="Q26" s="43">
        <v>37</v>
      </c>
      <c r="R26" s="7">
        <v>4</v>
      </c>
      <c r="S26" s="16">
        <v>5</v>
      </c>
      <c r="T26" s="17">
        <v>2</v>
      </c>
      <c r="U26" s="17">
        <v>4</v>
      </c>
      <c r="V26" s="7">
        <v>10</v>
      </c>
      <c r="W26" s="45">
        <v>5</v>
      </c>
      <c r="X26" s="43">
        <v>24</v>
      </c>
      <c r="Y26" s="7">
        <v>15</v>
      </c>
      <c r="Z26" s="11">
        <v>9</v>
      </c>
      <c r="AA26" s="7">
        <v>6</v>
      </c>
      <c r="AB26" s="7">
        <v>28</v>
      </c>
      <c r="AC26" s="7">
        <v>5</v>
      </c>
      <c r="AD26" s="39">
        <v>8</v>
      </c>
      <c r="AE26" s="43">
        <v>44</v>
      </c>
      <c r="AF26" s="7">
        <v>15</v>
      </c>
      <c r="AG26" s="11">
        <v>9</v>
      </c>
      <c r="AH26" s="7">
        <v>7</v>
      </c>
      <c r="AI26" s="7">
        <v>32</v>
      </c>
      <c r="AJ26" s="7">
        <v>4</v>
      </c>
      <c r="AK26" s="39">
        <v>10</v>
      </c>
      <c r="AL26" s="43">
        <v>44</v>
      </c>
      <c r="AM26" s="7">
        <v>16</v>
      </c>
      <c r="AN26" s="11"/>
      <c r="AO26" s="7"/>
      <c r="AP26" s="7"/>
      <c r="AQ26" s="7"/>
      <c r="AR26" s="7"/>
      <c r="AS26" s="11"/>
      <c r="AT26" s="7"/>
      <c r="AU26" s="7"/>
      <c r="AV26" s="7"/>
      <c r="AW26" s="7"/>
      <c r="AX26" s="11"/>
      <c r="AY26" s="7"/>
      <c r="AZ26" s="7"/>
      <c r="BA26" s="7"/>
      <c r="BB26" s="7"/>
      <c r="BC26" s="7"/>
      <c r="BD26" s="7"/>
      <c r="BE26" s="7"/>
      <c r="BF26" s="7"/>
      <c r="BG26" s="11">
        <v>220</v>
      </c>
      <c r="BH26" s="79">
        <v>210</v>
      </c>
      <c r="BI26" s="1"/>
      <c r="BJ26" s="1"/>
      <c r="BK26" s="33"/>
      <c r="BL26" s="1"/>
      <c r="BM26" s="1"/>
      <c r="BY26" s="26"/>
      <c r="BZ26" s="26">
        <f t="shared" si="0"/>
        <v>420</v>
      </c>
      <c r="CA26" s="32">
        <f t="shared" si="1"/>
        <v>49</v>
      </c>
      <c r="CB26" s="32">
        <f t="shared" si="2"/>
        <v>10</v>
      </c>
      <c r="CC26" s="26">
        <f t="shared" si="3"/>
        <v>26</v>
      </c>
      <c r="CD26" s="32">
        <f t="shared" si="4"/>
        <v>6</v>
      </c>
      <c r="CE26" s="26" t="e">
        <f>IF(AND(#REF!="",#REF!="",#REF!="",#REF!=""),"",SUM(#REF!,#REF!,#REF!,#REF!,#REF!))</f>
        <v>#REF!</v>
      </c>
      <c r="CF26" s="32" t="str">
        <f t="shared" si="5"/>
        <v/>
      </c>
      <c r="CG26" s="26">
        <f t="shared" si="6"/>
        <v>56</v>
      </c>
      <c r="CH26" s="32">
        <f t="shared" si="7"/>
        <v>12</v>
      </c>
      <c r="CI26" s="26">
        <f t="shared" si="8"/>
        <v>62</v>
      </c>
      <c r="CJ26" s="32">
        <f t="shared" si="9"/>
        <v>13</v>
      </c>
      <c r="CK26" s="26" t="e">
        <f>IF(AND(#REF!="",#REF!="",#REF!="",#REF!=""),"",SUM(#REF!,#REF!,#REF!,#REF!,#REF!))</f>
        <v>#REF!</v>
      </c>
      <c r="CL26" s="32" t="str">
        <f t="shared" si="10"/>
        <v/>
      </c>
      <c r="CM26" s="32"/>
      <c r="CN26" s="32"/>
    </row>
    <row r="27" spans="1:92" ht="24.75" customHeight="1">
      <c r="A27" s="276">
        <v>21</v>
      </c>
      <c r="B27" s="277">
        <v>4</v>
      </c>
      <c r="C27" s="278" t="s">
        <v>6</v>
      </c>
      <c r="D27" s="279">
        <v>929</v>
      </c>
      <c r="E27" s="280" t="s">
        <v>72</v>
      </c>
      <c r="F27" s="281" t="s">
        <v>197</v>
      </c>
      <c r="G27" s="281" t="s">
        <v>198</v>
      </c>
      <c r="H27" s="282" t="s">
        <v>199</v>
      </c>
      <c r="I27" s="283">
        <v>421</v>
      </c>
      <c r="J27" s="284" t="s">
        <v>9</v>
      </c>
      <c r="K27" s="285" t="s">
        <v>8</v>
      </c>
      <c r="L27" s="11">
        <v>9</v>
      </c>
      <c r="M27" s="7">
        <v>9</v>
      </c>
      <c r="N27" s="7">
        <v>26</v>
      </c>
      <c r="O27" s="7">
        <v>6</v>
      </c>
      <c r="P27" s="39"/>
      <c r="Q27" s="43">
        <v>37</v>
      </c>
      <c r="R27" s="7">
        <v>4</v>
      </c>
      <c r="S27" s="16">
        <v>5</v>
      </c>
      <c r="T27" s="17">
        <v>2</v>
      </c>
      <c r="U27" s="17">
        <v>4</v>
      </c>
      <c r="V27" s="7">
        <v>12</v>
      </c>
      <c r="W27" s="45">
        <v>5</v>
      </c>
      <c r="X27" s="43">
        <v>25</v>
      </c>
      <c r="Y27" s="7">
        <v>14</v>
      </c>
      <c r="Z27" s="11">
        <v>9</v>
      </c>
      <c r="AA27" s="7">
        <v>6</v>
      </c>
      <c r="AB27" s="7">
        <v>29</v>
      </c>
      <c r="AC27" s="7">
        <v>5</v>
      </c>
      <c r="AD27" s="39">
        <v>9</v>
      </c>
      <c r="AE27" s="43">
        <v>49</v>
      </c>
      <c r="AF27" s="7">
        <v>15</v>
      </c>
      <c r="AG27" s="11">
        <v>9</v>
      </c>
      <c r="AH27" s="7">
        <v>7</v>
      </c>
      <c r="AI27" s="7">
        <v>15</v>
      </c>
      <c r="AJ27" s="7">
        <v>6</v>
      </c>
      <c r="AK27" s="39">
        <v>10</v>
      </c>
      <c r="AL27" s="43">
        <v>42</v>
      </c>
      <c r="AM27" s="7">
        <v>16</v>
      </c>
      <c r="AN27" s="11"/>
      <c r="AO27" s="7"/>
      <c r="AP27" s="7"/>
      <c r="AQ27" s="7"/>
      <c r="AR27" s="7"/>
      <c r="AS27" s="11"/>
      <c r="AT27" s="7"/>
      <c r="AU27" s="7"/>
      <c r="AV27" s="7"/>
      <c r="AW27" s="7"/>
      <c r="AX27" s="11"/>
      <c r="AY27" s="7"/>
      <c r="AZ27" s="7"/>
      <c r="BA27" s="7"/>
      <c r="BB27" s="7"/>
      <c r="BC27" s="7"/>
      <c r="BD27" s="7"/>
      <c r="BE27" s="7"/>
      <c r="BF27" s="7"/>
      <c r="BG27" s="11">
        <v>220</v>
      </c>
      <c r="BH27" s="79">
        <v>162</v>
      </c>
      <c r="BI27" s="1"/>
      <c r="BJ27" s="1"/>
      <c r="BK27" s="33"/>
      <c r="BL27" s="1"/>
      <c r="BM27" s="1"/>
      <c r="BY27" s="26"/>
      <c r="BZ27" s="26">
        <f t="shared" si="0"/>
        <v>421</v>
      </c>
      <c r="CA27" s="32">
        <f t="shared" si="1"/>
        <v>50</v>
      </c>
      <c r="CB27" s="32">
        <f t="shared" si="2"/>
        <v>10</v>
      </c>
      <c r="CC27" s="26">
        <f t="shared" si="3"/>
        <v>28</v>
      </c>
      <c r="CD27" s="32">
        <f t="shared" si="4"/>
        <v>6</v>
      </c>
      <c r="CE27" s="26" t="e">
        <f>IF(AND(#REF!="",#REF!="",#REF!="",#REF!=""),"",SUM(#REF!,#REF!,#REF!,#REF!,#REF!))</f>
        <v>#REF!</v>
      </c>
      <c r="CF27" s="32" t="str">
        <f t="shared" si="5"/>
        <v/>
      </c>
      <c r="CG27" s="26">
        <f t="shared" si="6"/>
        <v>58</v>
      </c>
      <c r="CH27" s="32">
        <f t="shared" si="7"/>
        <v>12</v>
      </c>
      <c r="CI27" s="26">
        <f t="shared" si="8"/>
        <v>47</v>
      </c>
      <c r="CJ27" s="32">
        <f t="shared" si="9"/>
        <v>10</v>
      </c>
      <c r="CK27" s="26" t="e">
        <f>IF(AND(#REF!="",#REF!="",#REF!="",#REF!=""),"",SUM(#REF!,#REF!,#REF!,#REF!,#REF!))</f>
        <v>#REF!</v>
      </c>
      <c r="CL27" s="32" t="str">
        <f t="shared" si="10"/>
        <v/>
      </c>
      <c r="CM27" s="32"/>
      <c r="CN27" s="32"/>
    </row>
    <row r="28" spans="1:92" ht="24.75" customHeight="1">
      <c r="A28" s="276">
        <v>22</v>
      </c>
      <c r="B28" s="277">
        <v>4</v>
      </c>
      <c r="C28" s="278" t="s">
        <v>6</v>
      </c>
      <c r="D28" s="279">
        <v>932</v>
      </c>
      <c r="E28" s="280" t="s">
        <v>73</v>
      </c>
      <c r="F28" s="281" t="s">
        <v>200</v>
      </c>
      <c r="G28" s="281" t="s">
        <v>13</v>
      </c>
      <c r="H28" s="282" t="s">
        <v>23</v>
      </c>
      <c r="I28" s="283">
        <v>422</v>
      </c>
      <c r="J28" s="284" t="s">
        <v>7</v>
      </c>
      <c r="K28" s="285" t="s">
        <v>8</v>
      </c>
      <c r="L28" s="11">
        <v>9</v>
      </c>
      <c r="M28" s="7">
        <v>9</v>
      </c>
      <c r="N28" s="7">
        <v>26</v>
      </c>
      <c r="O28" s="7">
        <v>6</v>
      </c>
      <c r="P28" s="39"/>
      <c r="Q28" s="43">
        <v>37</v>
      </c>
      <c r="R28" s="7">
        <v>4</v>
      </c>
      <c r="S28" s="16">
        <v>5</v>
      </c>
      <c r="T28" s="17">
        <v>2</v>
      </c>
      <c r="U28" s="17">
        <v>3</v>
      </c>
      <c r="V28" s="7">
        <v>13</v>
      </c>
      <c r="W28" s="45">
        <v>9</v>
      </c>
      <c r="X28" s="43">
        <v>26</v>
      </c>
      <c r="Y28" s="7">
        <v>17</v>
      </c>
      <c r="Z28" s="11">
        <v>9</v>
      </c>
      <c r="AA28" s="7">
        <v>6</v>
      </c>
      <c r="AB28" s="7">
        <v>24</v>
      </c>
      <c r="AC28" s="7">
        <v>5</v>
      </c>
      <c r="AD28" s="39">
        <v>8</v>
      </c>
      <c r="AE28" s="43">
        <v>48</v>
      </c>
      <c r="AF28" s="7">
        <v>15</v>
      </c>
      <c r="AG28" s="11">
        <v>9</v>
      </c>
      <c r="AH28" s="7">
        <v>7</v>
      </c>
      <c r="AI28" s="7">
        <v>16</v>
      </c>
      <c r="AJ28" s="7">
        <v>6</v>
      </c>
      <c r="AK28" s="39">
        <v>10</v>
      </c>
      <c r="AL28" s="43">
        <v>45</v>
      </c>
      <c r="AM28" s="7">
        <v>16</v>
      </c>
      <c r="AN28" s="11"/>
      <c r="AO28" s="7"/>
      <c r="AP28" s="7"/>
      <c r="AQ28" s="7"/>
      <c r="AR28" s="7"/>
      <c r="AS28" s="11"/>
      <c r="AT28" s="7"/>
      <c r="AU28" s="7"/>
      <c r="AV28" s="7"/>
      <c r="AW28" s="7"/>
      <c r="AX28" s="11"/>
      <c r="AY28" s="7"/>
      <c r="AZ28" s="7"/>
      <c r="BA28" s="7"/>
      <c r="BB28" s="7"/>
      <c r="BC28" s="7"/>
      <c r="BD28" s="7"/>
      <c r="BE28" s="7"/>
      <c r="BF28" s="7"/>
      <c r="BG28" s="11">
        <v>220</v>
      </c>
      <c r="BH28" s="79">
        <v>168</v>
      </c>
      <c r="BI28" s="1"/>
      <c r="BJ28" s="1"/>
      <c r="BK28" s="33"/>
      <c r="BL28" s="1"/>
      <c r="BM28" s="1"/>
      <c r="BY28" s="26"/>
      <c r="BZ28" s="26">
        <f t="shared" si="0"/>
        <v>422</v>
      </c>
      <c r="CA28" s="32">
        <f t="shared" si="1"/>
        <v>50</v>
      </c>
      <c r="CB28" s="32">
        <f t="shared" si="2"/>
        <v>10</v>
      </c>
      <c r="CC28" s="26">
        <f t="shared" si="3"/>
        <v>32</v>
      </c>
      <c r="CD28" s="32">
        <f t="shared" si="4"/>
        <v>7</v>
      </c>
      <c r="CE28" s="26" t="e">
        <f>IF(AND(#REF!="",#REF!="",#REF!="",#REF!=""),"",SUM(#REF!,#REF!,#REF!,#REF!,#REF!))</f>
        <v>#REF!</v>
      </c>
      <c r="CF28" s="32" t="str">
        <f t="shared" si="5"/>
        <v/>
      </c>
      <c r="CG28" s="26">
        <f t="shared" si="6"/>
        <v>52</v>
      </c>
      <c r="CH28" s="32">
        <f t="shared" si="7"/>
        <v>11</v>
      </c>
      <c r="CI28" s="26">
        <f t="shared" si="8"/>
        <v>48</v>
      </c>
      <c r="CJ28" s="32">
        <f t="shared" si="9"/>
        <v>10</v>
      </c>
      <c r="CK28" s="26" t="e">
        <f>IF(AND(#REF!="",#REF!="",#REF!="",#REF!=""),"",SUM(#REF!,#REF!,#REF!,#REF!,#REF!))</f>
        <v>#REF!</v>
      </c>
      <c r="CL28" s="32" t="str">
        <f t="shared" si="10"/>
        <v/>
      </c>
      <c r="CM28" s="32"/>
      <c r="CN28" s="32"/>
    </row>
    <row r="29" spans="1:92" ht="24.75" customHeight="1">
      <c r="A29" s="276">
        <v>23</v>
      </c>
      <c r="B29" s="277">
        <v>4</v>
      </c>
      <c r="C29" s="278" t="s">
        <v>6</v>
      </c>
      <c r="D29" s="279">
        <v>927</v>
      </c>
      <c r="E29" s="280" t="s">
        <v>74</v>
      </c>
      <c r="F29" s="281" t="s">
        <v>201</v>
      </c>
      <c r="G29" s="281" t="s">
        <v>202</v>
      </c>
      <c r="H29" s="282" t="s">
        <v>17</v>
      </c>
      <c r="I29" s="283">
        <v>423</v>
      </c>
      <c r="J29" s="284" t="s">
        <v>9</v>
      </c>
      <c r="K29" s="285" t="s">
        <v>8</v>
      </c>
      <c r="L29" s="11">
        <v>9</v>
      </c>
      <c r="M29" s="7">
        <v>9</v>
      </c>
      <c r="N29" s="7">
        <v>29</v>
      </c>
      <c r="O29" s="7">
        <v>6</v>
      </c>
      <c r="P29" s="39"/>
      <c r="Q29" s="43">
        <v>37</v>
      </c>
      <c r="R29" s="7">
        <v>4</v>
      </c>
      <c r="S29" s="16">
        <v>5</v>
      </c>
      <c r="T29" s="17">
        <v>2</v>
      </c>
      <c r="U29" s="17">
        <v>3</v>
      </c>
      <c r="V29" s="7">
        <v>10</v>
      </c>
      <c r="W29" s="45">
        <v>9</v>
      </c>
      <c r="X29" s="43">
        <v>25</v>
      </c>
      <c r="Y29" s="7">
        <v>19</v>
      </c>
      <c r="Z29" s="11">
        <v>9</v>
      </c>
      <c r="AA29" s="7">
        <v>6</v>
      </c>
      <c r="AB29" s="7">
        <v>21</v>
      </c>
      <c r="AC29" s="7">
        <v>5</v>
      </c>
      <c r="AD29" s="39">
        <v>9</v>
      </c>
      <c r="AE29" s="43">
        <v>47</v>
      </c>
      <c r="AF29" s="7">
        <v>15</v>
      </c>
      <c r="AG29" s="11">
        <v>9</v>
      </c>
      <c r="AH29" s="7">
        <v>7</v>
      </c>
      <c r="AI29" s="7">
        <v>25</v>
      </c>
      <c r="AJ29" s="7">
        <v>6</v>
      </c>
      <c r="AK29" s="39">
        <v>9</v>
      </c>
      <c r="AL29" s="43">
        <v>46</v>
      </c>
      <c r="AM29" s="7">
        <v>16</v>
      </c>
      <c r="AN29" s="11"/>
      <c r="AO29" s="7"/>
      <c r="AP29" s="7"/>
      <c r="AQ29" s="7"/>
      <c r="AR29" s="7"/>
      <c r="AS29" s="11"/>
      <c r="AT29" s="7"/>
      <c r="AU29" s="7"/>
      <c r="AV29" s="7"/>
      <c r="AW29" s="7"/>
      <c r="AX29" s="11"/>
      <c r="AY29" s="7"/>
      <c r="AZ29" s="7"/>
      <c r="BA29" s="7"/>
      <c r="BB29" s="7"/>
      <c r="BC29" s="7"/>
      <c r="BD29" s="7"/>
      <c r="BE29" s="7"/>
      <c r="BF29" s="7"/>
      <c r="BG29" s="11">
        <v>220</v>
      </c>
      <c r="BH29" s="79">
        <v>160</v>
      </c>
      <c r="BI29" s="1"/>
      <c r="BJ29" s="1"/>
      <c r="BK29" s="33"/>
      <c r="BL29" s="1"/>
      <c r="BM29" s="1"/>
      <c r="BY29" s="26"/>
      <c r="BZ29" s="26">
        <f t="shared" si="0"/>
        <v>423</v>
      </c>
      <c r="CA29" s="32">
        <f t="shared" si="1"/>
        <v>53</v>
      </c>
      <c r="CB29" s="32">
        <f t="shared" si="2"/>
        <v>11</v>
      </c>
      <c r="CC29" s="26">
        <f t="shared" si="3"/>
        <v>29</v>
      </c>
      <c r="CD29" s="32">
        <f t="shared" si="4"/>
        <v>6</v>
      </c>
      <c r="CE29" s="26" t="e">
        <f>IF(AND(#REF!="",#REF!="",#REF!="",#REF!=""),"",SUM(#REF!,#REF!,#REF!,#REF!,#REF!))</f>
        <v>#REF!</v>
      </c>
      <c r="CF29" s="32" t="str">
        <f t="shared" si="5"/>
        <v/>
      </c>
      <c r="CG29" s="26">
        <f t="shared" si="6"/>
        <v>50</v>
      </c>
      <c r="CH29" s="32">
        <f t="shared" si="7"/>
        <v>10</v>
      </c>
      <c r="CI29" s="26">
        <f t="shared" si="8"/>
        <v>56</v>
      </c>
      <c r="CJ29" s="32">
        <f t="shared" si="9"/>
        <v>12</v>
      </c>
      <c r="CK29" s="26" t="e">
        <f>IF(AND(#REF!="",#REF!="",#REF!="",#REF!=""),"",SUM(#REF!,#REF!,#REF!,#REF!,#REF!))</f>
        <v>#REF!</v>
      </c>
      <c r="CL29" s="32" t="str">
        <f t="shared" si="10"/>
        <v/>
      </c>
      <c r="CM29" s="32"/>
      <c r="CN29" s="32"/>
    </row>
    <row r="30" spans="1:92" ht="24.75" customHeight="1">
      <c r="A30" s="276">
        <v>24</v>
      </c>
      <c r="B30" s="277">
        <v>4</v>
      </c>
      <c r="C30" s="278" t="s">
        <v>6</v>
      </c>
      <c r="D30" s="279">
        <v>938</v>
      </c>
      <c r="E30" s="280" t="s">
        <v>75</v>
      </c>
      <c r="F30" s="281" t="s">
        <v>203</v>
      </c>
      <c r="G30" s="281" t="s">
        <v>204</v>
      </c>
      <c r="H30" s="282" t="s">
        <v>18</v>
      </c>
      <c r="I30" s="283">
        <v>424</v>
      </c>
      <c r="J30" s="284" t="s">
        <v>9</v>
      </c>
      <c r="K30" s="285" t="s">
        <v>12</v>
      </c>
      <c r="L30" s="11">
        <v>9</v>
      </c>
      <c r="M30" s="7">
        <v>9</v>
      </c>
      <c r="N30" s="7">
        <v>28</v>
      </c>
      <c r="O30" s="7">
        <v>6</v>
      </c>
      <c r="P30" s="39"/>
      <c r="Q30" s="43">
        <v>37</v>
      </c>
      <c r="R30" s="7">
        <v>4</v>
      </c>
      <c r="S30" s="16">
        <v>5</v>
      </c>
      <c r="T30" s="17">
        <v>2</v>
      </c>
      <c r="U30" s="17">
        <v>4</v>
      </c>
      <c r="V30" s="7">
        <v>12</v>
      </c>
      <c r="W30" s="45">
        <v>9</v>
      </c>
      <c r="X30" s="43">
        <v>24</v>
      </c>
      <c r="Y30" s="7">
        <v>16</v>
      </c>
      <c r="Z30" s="11">
        <v>9</v>
      </c>
      <c r="AA30" s="7">
        <v>6</v>
      </c>
      <c r="AB30" s="7">
        <v>25</v>
      </c>
      <c r="AC30" s="7">
        <v>5</v>
      </c>
      <c r="AD30" s="39">
        <v>8</v>
      </c>
      <c r="AE30" s="43">
        <v>49</v>
      </c>
      <c r="AF30" s="7">
        <v>15</v>
      </c>
      <c r="AG30" s="11">
        <v>9</v>
      </c>
      <c r="AH30" s="7">
        <v>7</v>
      </c>
      <c r="AI30" s="7">
        <v>32</v>
      </c>
      <c r="AJ30" s="7">
        <v>6</v>
      </c>
      <c r="AK30" s="39">
        <v>9</v>
      </c>
      <c r="AL30" s="43">
        <v>48</v>
      </c>
      <c r="AM30" s="7">
        <v>16</v>
      </c>
      <c r="AN30" s="11"/>
      <c r="AO30" s="7"/>
      <c r="AP30" s="7"/>
      <c r="AQ30" s="7"/>
      <c r="AR30" s="7"/>
      <c r="AS30" s="11"/>
      <c r="AT30" s="7"/>
      <c r="AU30" s="7"/>
      <c r="AV30" s="7"/>
      <c r="AW30" s="7"/>
      <c r="AX30" s="11"/>
      <c r="AY30" s="7"/>
      <c r="AZ30" s="7"/>
      <c r="BA30" s="7"/>
      <c r="BB30" s="7"/>
      <c r="BC30" s="7"/>
      <c r="BD30" s="7"/>
      <c r="BE30" s="7"/>
      <c r="BF30" s="7"/>
      <c r="BG30" s="11">
        <v>220</v>
      </c>
      <c r="BH30" s="79">
        <v>166</v>
      </c>
      <c r="BI30" s="1"/>
      <c r="BJ30" s="1"/>
      <c r="BK30" s="33"/>
      <c r="BL30" s="1"/>
      <c r="BM30" s="1"/>
      <c r="BY30" s="26"/>
      <c r="BZ30" s="26">
        <f t="shared" si="0"/>
        <v>424</v>
      </c>
      <c r="CA30" s="32">
        <f t="shared" si="1"/>
        <v>52</v>
      </c>
      <c r="CB30" s="32">
        <f t="shared" si="2"/>
        <v>11</v>
      </c>
      <c r="CC30" s="26">
        <f t="shared" si="3"/>
        <v>32</v>
      </c>
      <c r="CD30" s="32">
        <f t="shared" si="4"/>
        <v>7</v>
      </c>
      <c r="CE30" s="26" t="e">
        <f>IF(AND(#REF!="",#REF!="",#REF!="",#REF!=""),"",SUM(#REF!,#REF!,#REF!,#REF!,#REF!))</f>
        <v>#REF!</v>
      </c>
      <c r="CF30" s="32" t="str">
        <f t="shared" si="5"/>
        <v/>
      </c>
      <c r="CG30" s="26">
        <f t="shared" si="6"/>
        <v>53</v>
      </c>
      <c r="CH30" s="32">
        <f t="shared" si="7"/>
        <v>11</v>
      </c>
      <c r="CI30" s="26">
        <f t="shared" si="8"/>
        <v>63</v>
      </c>
      <c r="CJ30" s="32">
        <f t="shared" si="9"/>
        <v>13</v>
      </c>
      <c r="CK30" s="26" t="e">
        <f>IF(AND(#REF!="",#REF!="",#REF!="",#REF!=""),"",SUM(#REF!,#REF!,#REF!,#REF!,#REF!))</f>
        <v>#REF!</v>
      </c>
      <c r="CL30" s="32" t="str">
        <f t="shared" si="10"/>
        <v/>
      </c>
      <c r="CM30" s="32"/>
      <c r="CN30" s="32"/>
    </row>
    <row r="31" spans="1:92" ht="24.75" customHeight="1">
      <c r="A31" s="276">
        <v>25</v>
      </c>
      <c r="B31" s="277">
        <v>4</v>
      </c>
      <c r="C31" s="278" t="s">
        <v>6</v>
      </c>
      <c r="D31" s="279">
        <v>950</v>
      </c>
      <c r="E31" s="280" t="s">
        <v>76</v>
      </c>
      <c r="F31" s="281" t="s">
        <v>205</v>
      </c>
      <c r="G31" s="281" t="s">
        <v>206</v>
      </c>
      <c r="H31" s="282" t="s">
        <v>207</v>
      </c>
      <c r="I31" s="283">
        <v>425</v>
      </c>
      <c r="J31" s="284" t="s">
        <v>9</v>
      </c>
      <c r="K31" s="285" t="s">
        <v>8</v>
      </c>
      <c r="L31" s="11">
        <v>9</v>
      </c>
      <c r="M31" s="7">
        <v>9</v>
      </c>
      <c r="N31" s="7">
        <v>27</v>
      </c>
      <c r="O31" s="7">
        <v>6</v>
      </c>
      <c r="P31" s="39"/>
      <c r="Q31" s="43">
        <v>37</v>
      </c>
      <c r="R31" s="7">
        <v>4</v>
      </c>
      <c r="S31" s="16">
        <v>5</v>
      </c>
      <c r="T31" s="17">
        <v>2</v>
      </c>
      <c r="U31" s="17">
        <v>5</v>
      </c>
      <c r="V31" s="7">
        <v>13</v>
      </c>
      <c r="W31" s="45">
        <v>9</v>
      </c>
      <c r="X31" s="43">
        <v>25</v>
      </c>
      <c r="Y31" s="7">
        <v>15</v>
      </c>
      <c r="Z31" s="11">
        <v>9</v>
      </c>
      <c r="AA31" s="7">
        <v>6</v>
      </c>
      <c r="AB31" s="7">
        <v>26</v>
      </c>
      <c r="AC31" s="7">
        <v>5</v>
      </c>
      <c r="AD31" s="39">
        <v>9</v>
      </c>
      <c r="AE31" s="43">
        <v>48</v>
      </c>
      <c r="AF31" s="7">
        <v>15</v>
      </c>
      <c r="AG31" s="11">
        <v>9</v>
      </c>
      <c r="AH31" s="7">
        <v>7</v>
      </c>
      <c r="AI31" s="7">
        <v>28</v>
      </c>
      <c r="AJ31" s="7">
        <v>6</v>
      </c>
      <c r="AK31" s="39">
        <v>9</v>
      </c>
      <c r="AL31" s="43">
        <v>48</v>
      </c>
      <c r="AM31" s="7">
        <v>16</v>
      </c>
      <c r="AN31" s="11"/>
      <c r="AO31" s="7"/>
      <c r="AP31" s="7"/>
      <c r="AQ31" s="7"/>
      <c r="AR31" s="7"/>
      <c r="AS31" s="11"/>
      <c r="AT31" s="7"/>
      <c r="AU31" s="7"/>
      <c r="AV31" s="7"/>
      <c r="AW31" s="7"/>
      <c r="AX31" s="11"/>
      <c r="AY31" s="7"/>
      <c r="AZ31" s="7"/>
      <c r="BA31" s="7"/>
      <c r="BB31" s="7"/>
      <c r="BC31" s="7"/>
      <c r="BD31" s="7"/>
      <c r="BE31" s="7"/>
      <c r="BF31" s="7"/>
      <c r="BG31" s="11">
        <v>220</v>
      </c>
      <c r="BH31" s="79">
        <v>160</v>
      </c>
      <c r="BI31" s="1"/>
      <c r="BJ31" s="1"/>
      <c r="BK31" s="33"/>
      <c r="BL31" s="1"/>
      <c r="BM31" s="1"/>
      <c r="BY31" s="26"/>
      <c r="BZ31" s="26">
        <f t="shared" si="0"/>
        <v>425</v>
      </c>
      <c r="CA31" s="32">
        <f t="shared" si="1"/>
        <v>51</v>
      </c>
      <c r="CB31" s="32">
        <f t="shared" si="2"/>
        <v>11</v>
      </c>
      <c r="CC31" s="26">
        <f t="shared" si="3"/>
        <v>34</v>
      </c>
      <c r="CD31" s="32">
        <f t="shared" si="4"/>
        <v>7</v>
      </c>
      <c r="CE31" s="26" t="e">
        <f>IF(AND(#REF!="",#REF!="",#REF!="",#REF!=""),"",SUM(#REF!,#REF!,#REF!,#REF!,#REF!))</f>
        <v>#REF!</v>
      </c>
      <c r="CF31" s="32" t="str">
        <f t="shared" si="5"/>
        <v/>
      </c>
      <c r="CG31" s="26">
        <f t="shared" si="6"/>
        <v>55</v>
      </c>
      <c r="CH31" s="32">
        <f t="shared" si="7"/>
        <v>11</v>
      </c>
      <c r="CI31" s="26">
        <f t="shared" si="8"/>
        <v>59</v>
      </c>
      <c r="CJ31" s="32">
        <f t="shared" si="9"/>
        <v>12</v>
      </c>
      <c r="CK31" s="26" t="e">
        <f>IF(AND(#REF!="",#REF!="",#REF!="",#REF!=""),"",SUM(#REF!,#REF!,#REF!,#REF!,#REF!))</f>
        <v>#REF!</v>
      </c>
      <c r="CL31" s="32" t="str">
        <f t="shared" si="10"/>
        <v/>
      </c>
      <c r="CM31" s="32"/>
      <c r="CN31" s="32"/>
    </row>
    <row r="32" spans="1:92" ht="24.75" customHeight="1">
      <c r="A32" s="276">
        <v>26</v>
      </c>
      <c r="B32" s="277">
        <v>4</v>
      </c>
      <c r="C32" s="278" t="s">
        <v>6</v>
      </c>
      <c r="D32" s="279">
        <v>945</v>
      </c>
      <c r="E32" s="280" t="s">
        <v>77</v>
      </c>
      <c r="F32" s="281" t="s">
        <v>208</v>
      </c>
      <c r="G32" s="281" t="s">
        <v>209</v>
      </c>
      <c r="H32" s="282" t="s">
        <v>210</v>
      </c>
      <c r="I32" s="283">
        <v>426</v>
      </c>
      <c r="J32" s="284" t="s">
        <v>9</v>
      </c>
      <c r="K32" s="285" t="s">
        <v>8</v>
      </c>
      <c r="L32" s="11">
        <v>9</v>
      </c>
      <c r="M32" s="7">
        <v>9</v>
      </c>
      <c r="N32" s="7">
        <v>21</v>
      </c>
      <c r="O32" s="7">
        <v>6</v>
      </c>
      <c r="P32" s="39"/>
      <c r="Q32" s="43">
        <v>37</v>
      </c>
      <c r="R32" s="7">
        <v>4</v>
      </c>
      <c r="S32" s="16">
        <v>5</v>
      </c>
      <c r="T32" s="17">
        <v>3</v>
      </c>
      <c r="U32" s="17">
        <v>4</v>
      </c>
      <c r="V32" s="7">
        <v>14</v>
      </c>
      <c r="W32" s="45">
        <v>9</v>
      </c>
      <c r="X32" s="43">
        <v>26</v>
      </c>
      <c r="Y32" s="7">
        <v>14</v>
      </c>
      <c r="Z32" s="11">
        <v>9</v>
      </c>
      <c r="AA32" s="7">
        <v>6</v>
      </c>
      <c r="AB32" s="7">
        <v>21</v>
      </c>
      <c r="AC32" s="7">
        <v>5</v>
      </c>
      <c r="AD32" s="39">
        <v>8</v>
      </c>
      <c r="AE32" s="43">
        <v>47</v>
      </c>
      <c r="AF32" s="7">
        <v>15</v>
      </c>
      <c r="AG32" s="11">
        <v>9</v>
      </c>
      <c r="AH32" s="7">
        <v>7</v>
      </c>
      <c r="AI32" s="7">
        <v>29</v>
      </c>
      <c r="AJ32" s="7">
        <v>6</v>
      </c>
      <c r="AK32" s="39">
        <v>9</v>
      </c>
      <c r="AL32" s="43">
        <v>47</v>
      </c>
      <c r="AM32" s="7">
        <v>16</v>
      </c>
      <c r="AN32" s="11"/>
      <c r="AO32" s="7"/>
      <c r="AP32" s="7"/>
      <c r="AQ32" s="7"/>
      <c r="AR32" s="7"/>
      <c r="AS32" s="11"/>
      <c r="AT32" s="7"/>
      <c r="AU32" s="7"/>
      <c r="AV32" s="7"/>
      <c r="AW32" s="7"/>
      <c r="AX32" s="11"/>
      <c r="AY32" s="7"/>
      <c r="AZ32" s="7"/>
      <c r="BA32" s="7"/>
      <c r="BB32" s="7"/>
      <c r="BC32" s="7"/>
      <c r="BD32" s="7"/>
      <c r="BE32" s="7"/>
      <c r="BF32" s="7"/>
      <c r="BG32" s="11">
        <v>220</v>
      </c>
      <c r="BH32" s="79">
        <v>158</v>
      </c>
      <c r="BI32" s="1"/>
      <c r="BJ32" s="1"/>
      <c r="BK32" s="33"/>
      <c r="BL32" s="1"/>
      <c r="BM32" s="1"/>
      <c r="BY32" s="26"/>
      <c r="BZ32" s="26">
        <f t="shared" si="0"/>
        <v>426</v>
      </c>
      <c r="CA32" s="32">
        <f t="shared" si="1"/>
        <v>45</v>
      </c>
      <c r="CB32" s="32">
        <f t="shared" si="2"/>
        <v>9</v>
      </c>
      <c r="CC32" s="26">
        <f t="shared" si="3"/>
        <v>35</v>
      </c>
      <c r="CD32" s="32">
        <f t="shared" si="4"/>
        <v>7</v>
      </c>
      <c r="CE32" s="26" t="e">
        <f>IF(AND(#REF!="",#REF!="",#REF!="",#REF!=""),"",SUM(#REF!,#REF!,#REF!,#REF!,#REF!))</f>
        <v>#REF!</v>
      </c>
      <c r="CF32" s="32" t="str">
        <f t="shared" si="5"/>
        <v/>
      </c>
      <c r="CG32" s="26">
        <f t="shared" si="6"/>
        <v>49</v>
      </c>
      <c r="CH32" s="32">
        <f t="shared" si="7"/>
        <v>10</v>
      </c>
      <c r="CI32" s="26">
        <f t="shared" si="8"/>
        <v>60</v>
      </c>
      <c r="CJ32" s="32">
        <f t="shared" si="9"/>
        <v>12</v>
      </c>
      <c r="CK32" s="26" t="e">
        <f>IF(AND(#REF!="",#REF!="",#REF!="",#REF!=""),"",SUM(#REF!,#REF!,#REF!,#REF!,#REF!))</f>
        <v>#REF!</v>
      </c>
      <c r="CL32" s="32" t="str">
        <f t="shared" si="10"/>
        <v/>
      </c>
      <c r="CM32" s="32"/>
      <c r="CN32" s="32"/>
    </row>
    <row r="33" spans="1:92" ht="24.75" customHeight="1">
      <c r="A33" s="276">
        <v>27</v>
      </c>
      <c r="B33" s="277">
        <v>4</v>
      </c>
      <c r="C33" s="278" t="s">
        <v>6</v>
      </c>
      <c r="D33" s="279">
        <v>928</v>
      </c>
      <c r="E33" s="280">
        <v>42676</v>
      </c>
      <c r="F33" s="281" t="s">
        <v>211</v>
      </c>
      <c r="G33" s="281" t="s">
        <v>212</v>
      </c>
      <c r="H33" s="282" t="s">
        <v>26</v>
      </c>
      <c r="I33" s="283">
        <v>427</v>
      </c>
      <c r="J33" s="284" t="s">
        <v>9</v>
      </c>
      <c r="K33" s="285" t="s">
        <v>8</v>
      </c>
      <c r="L33" s="11">
        <v>9</v>
      </c>
      <c r="M33" s="7">
        <v>9</v>
      </c>
      <c r="N33" s="7">
        <v>22</v>
      </c>
      <c r="O33" s="7">
        <v>6</v>
      </c>
      <c r="P33" s="39"/>
      <c r="Q33" s="43">
        <v>37</v>
      </c>
      <c r="R33" s="7">
        <v>4</v>
      </c>
      <c r="S33" s="16">
        <v>4</v>
      </c>
      <c r="T33" s="17">
        <v>3</v>
      </c>
      <c r="U33" s="17">
        <v>4</v>
      </c>
      <c r="V33" s="7">
        <v>10</v>
      </c>
      <c r="W33" s="45">
        <v>9</v>
      </c>
      <c r="X33" s="43">
        <v>25</v>
      </c>
      <c r="Y33" s="7">
        <v>19</v>
      </c>
      <c r="Z33" s="11">
        <v>9</v>
      </c>
      <c r="AA33" s="7">
        <v>6</v>
      </c>
      <c r="AB33" s="7">
        <v>22</v>
      </c>
      <c r="AC33" s="7">
        <v>5</v>
      </c>
      <c r="AD33" s="39">
        <v>9</v>
      </c>
      <c r="AE33" s="43">
        <v>49</v>
      </c>
      <c r="AF33" s="7">
        <v>15</v>
      </c>
      <c r="AG33" s="11">
        <v>9</v>
      </c>
      <c r="AH33" s="7">
        <v>7</v>
      </c>
      <c r="AI33" s="7">
        <v>24</v>
      </c>
      <c r="AJ33" s="7">
        <v>6</v>
      </c>
      <c r="AK33" s="39">
        <v>9</v>
      </c>
      <c r="AL33" s="43">
        <v>49</v>
      </c>
      <c r="AM33" s="7">
        <v>16</v>
      </c>
      <c r="AN33" s="11"/>
      <c r="AO33" s="7"/>
      <c r="AP33" s="7"/>
      <c r="AQ33" s="7"/>
      <c r="AR33" s="7"/>
      <c r="AS33" s="11"/>
      <c r="AT33" s="7"/>
      <c r="AU33" s="7"/>
      <c r="AV33" s="7"/>
      <c r="AW33" s="7"/>
      <c r="AX33" s="11"/>
      <c r="AY33" s="7"/>
      <c r="AZ33" s="7"/>
      <c r="BA33" s="7"/>
      <c r="BB33" s="7"/>
      <c r="BC33" s="7"/>
      <c r="BD33" s="7"/>
      <c r="BE33" s="7"/>
      <c r="BF33" s="7"/>
      <c r="BG33" s="11">
        <v>220</v>
      </c>
      <c r="BH33" s="79">
        <v>158</v>
      </c>
      <c r="BI33" s="1"/>
      <c r="BJ33" s="1"/>
      <c r="BK33" s="33"/>
      <c r="BL33" s="1"/>
      <c r="BM33" s="1"/>
      <c r="BY33" s="26"/>
      <c r="BZ33" s="26">
        <f t="shared" si="0"/>
        <v>427</v>
      </c>
      <c r="CA33" s="32">
        <f t="shared" si="1"/>
        <v>46</v>
      </c>
      <c r="CB33" s="32">
        <f t="shared" si="2"/>
        <v>10</v>
      </c>
      <c r="CC33" s="26">
        <f t="shared" si="3"/>
        <v>30</v>
      </c>
      <c r="CD33" s="32">
        <f t="shared" si="4"/>
        <v>6</v>
      </c>
      <c r="CE33" s="26" t="e">
        <f>IF(AND(#REF!="",#REF!="",#REF!="",#REF!=""),"",SUM(#REF!,#REF!,#REF!,#REF!,#REF!))</f>
        <v>#REF!</v>
      </c>
      <c r="CF33" s="32" t="str">
        <f t="shared" si="5"/>
        <v/>
      </c>
      <c r="CG33" s="26">
        <f t="shared" si="6"/>
        <v>51</v>
      </c>
      <c r="CH33" s="32">
        <f t="shared" si="7"/>
        <v>11</v>
      </c>
      <c r="CI33" s="26">
        <f t="shared" si="8"/>
        <v>55</v>
      </c>
      <c r="CJ33" s="32">
        <f t="shared" si="9"/>
        <v>11</v>
      </c>
      <c r="CK33" s="26" t="e">
        <f>IF(AND(#REF!="",#REF!="",#REF!="",#REF!=""),"",SUM(#REF!,#REF!,#REF!,#REF!,#REF!))</f>
        <v>#REF!</v>
      </c>
      <c r="CL33" s="32" t="str">
        <f t="shared" si="10"/>
        <v/>
      </c>
      <c r="CM33" s="32"/>
      <c r="CN33" s="32"/>
    </row>
    <row r="34" spans="1:92" ht="24.75" customHeight="1">
      <c r="A34" s="276">
        <v>28</v>
      </c>
      <c r="B34" s="277">
        <v>4</v>
      </c>
      <c r="C34" s="278" t="s">
        <v>6</v>
      </c>
      <c r="D34" s="279">
        <v>947</v>
      </c>
      <c r="E34" s="280" t="s">
        <v>78</v>
      </c>
      <c r="F34" s="281" t="s">
        <v>213</v>
      </c>
      <c r="G34" s="281" t="s">
        <v>214</v>
      </c>
      <c r="H34" s="282" t="s">
        <v>24</v>
      </c>
      <c r="I34" s="283">
        <v>428</v>
      </c>
      <c r="J34" s="284" t="s">
        <v>9</v>
      </c>
      <c r="K34" s="285" t="s">
        <v>8</v>
      </c>
      <c r="L34" s="11">
        <v>9</v>
      </c>
      <c r="M34" s="7">
        <v>9</v>
      </c>
      <c r="N34" s="7">
        <v>23</v>
      </c>
      <c r="O34" s="7">
        <v>6</v>
      </c>
      <c r="P34" s="39"/>
      <c r="Q34" s="43">
        <v>37</v>
      </c>
      <c r="R34" s="7">
        <v>4</v>
      </c>
      <c r="S34" s="16">
        <v>4</v>
      </c>
      <c r="T34" s="17">
        <v>3</v>
      </c>
      <c r="U34" s="17">
        <v>5</v>
      </c>
      <c r="V34" s="7">
        <v>12</v>
      </c>
      <c r="W34" s="45">
        <v>9</v>
      </c>
      <c r="X34" s="43">
        <v>21</v>
      </c>
      <c r="Y34" s="7">
        <v>18</v>
      </c>
      <c r="Z34" s="11">
        <v>9</v>
      </c>
      <c r="AA34" s="7">
        <v>6</v>
      </c>
      <c r="AB34" s="7">
        <v>23</v>
      </c>
      <c r="AC34" s="7">
        <v>5</v>
      </c>
      <c r="AD34" s="39">
        <v>9</v>
      </c>
      <c r="AE34" s="43">
        <v>48</v>
      </c>
      <c r="AF34" s="7">
        <v>15</v>
      </c>
      <c r="AG34" s="11">
        <v>9</v>
      </c>
      <c r="AH34" s="7">
        <v>7</v>
      </c>
      <c r="AI34" s="7">
        <v>25</v>
      </c>
      <c r="AJ34" s="7">
        <v>6</v>
      </c>
      <c r="AK34" s="39">
        <v>9</v>
      </c>
      <c r="AL34" s="43">
        <v>46</v>
      </c>
      <c r="AM34" s="7">
        <v>16</v>
      </c>
      <c r="AN34" s="11"/>
      <c r="AO34" s="7"/>
      <c r="AP34" s="7"/>
      <c r="AQ34" s="7"/>
      <c r="AR34" s="7"/>
      <c r="AS34" s="11"/>
      <c r="AT34" s="7"/>
      <c r="AU34" s="7"/>
      <c r="AV34" s="7"/>
      <c r="AW34" s="7"/>
      <c r="AX34" s="11"/>
      <c r="AY34" s="7"/>
      <c r="AZ34" s="7"/>
      <c r="BA34" s="7"/>
      <c r="BB34" s="7"/>
      <c r="BC34" s="7"/>
      <c r="BD34" s="7"/>
      <c r="BE34" s="7"/>
      <c r="BF34" s="7"/>
      <c r="BG34" s="11">
        <v>220</v>
      </c>
      <c r="BH34" s="79">
        <v>126</v>
      </c>
      <c r="BI34" s="1"/>
      <c r="BJ34" s="1"/>
      <c r="BK34" s="33"/>
      <c r="BL34" s="1"/>
      <c r="BM34" s="1"/>
      <c r="BY34" s="26"/>
      <c r="BZ34" s="26">
        <f t="shared" si="0"/>
        <v>428</v>
      </c>
      <c r="CA34" s="32">
        <f t="shared" si="1"/>
        <v>47</v>
      </c>
      <c r="CB34" s="32">
        <f t="shared" si="2"/>
        <v>10</v>
      </c>
      <c r="CC34" s="26">
        <f t="shared" si="3"/>
        <v>33</v>
      </c>
      <c r="CD34" s="32">
        <f t="shared" si="4"/>
        <v>7</v>
      </c>
      <c r="CE34" s="26" t="e">
        <f>IF(AND(#REF!="",#REF!="",#REF!="",#REF!=""),"",SUM(#REF!,#REF!,#REF!,#REF!,#REF!))</f>
        <v>#REF!</v>
      </c>
      <c r="CF34" s="32" t="str">
        <f t="shared" si="5"/>
        <v/>
      </c>
      <c r="CG34" s="26">
        <f t="shared" si="6"/>
        <v>52</v>
      </c>
      <c r="CH34" s="32">
        <f t="shared" si="7"/>
        <v>11</v>
      </c>
      <c r="CI34" s="26">
        <f t="shared" si="8"/>
        <v>56</v>
      </c>
      <c r="CJ34" s="32">
        <f t="shared" si="9"/>
        <v>12</v>
      </c>
      <c r="CK34" s="26" t="e">
        <f>IF(AND(#REF!="",#REF!="",#REF!="",#REF!=""),"",SUM(#REF!,#REF!,#REF!,#REF!,#REF!))</f>
        <v>#REF!</v>
      </c>
      <c r="CL34" s="32" t="str">
        <f t="shared" si="10"/>
        <v/>
      </c>
      <c r="CM34" s="32"/>
      <c r="CN34" s="32"/>
    </row>
    <row r="35" spans="1:92" ht="24.75" customHeight="1">
      <c r="A35" s="276">
        <v>29</v>
      </c>
      <c r="B35" s="277">
        <v>4</v>
      </c>
      <c r="C35" s="278" t="s">
        <v>6</v>
      </c>
      <c r="D35" s="279">
        <v>930</v>
      </c>
      <c r="E35" s="280" t="s">
        <v>79</v>
      </c>
      <c r="F35" s="281" t="s">
        <v>215</v>
      </c>
      <c r="G35" s="281" t="s">
        <v>216</v>
      </c>
      <c r="H35" s="282" t="s">
        <v>217</v>
      </c>
      <c r="I35" s="283">
        <v>429</v>
      </c>
      <c r="J35" s="284" t="s">
        <v>9</v>
      </c>
      <c r="K35" s="285" t="s">
        <v>8</v>
      </c>
      <c r="L35" s="11">
        <v>9</v>
      </c>
      <c r="M35" s="7">
        <v>9</v>
      </c>
      <c r="N35" s="7">
        <v>23</v>
      </c>
      <c r="O35" s="7">
        <v>6</v>
      </c>
      <c r="P35" s="39"/>
      <c r="Q35" s="43">
        <v>37</v>
      </c>
      <c r="R35" s="7">
        <v>4</v>
      </c>
      <c r="S35" s="16">
        <v>4</v>
      </c>
      <c r="T35" s="17">
        <v>3</v>
      </c>
      <c r="U35" s="17">
        <v>4</v>
      </c>
      <c r="V35" s="7">
        <v>15</v>
      </c>
      <c r="W35" s="45">
        <v>9</v>
      </c>
      <c r="X35" s="43">
        <v>20</v>
      </c>
      <c r="Y35" s="7">
        <v>17</v>
      </c>
      <c r="Z35" s="11">
        <v>9</v>
      </c>
      <c r="AA35" s="7">
        <v>6</v>
      </c>
      <c r="AB35" s="7">
        <v>26</v>
      </c>
      <c r="AC35" s="7">
        <v>5</v>
      </c>
      <c r="AD35" s="39">
        <v>9</v>
      </c>
      <c r="AE35" s="43">
        <v>47</v>
      </c>
      <c r="AF35" s="7">
        <v>15</v>
      </c>
      <c r="AG35" s="11">
        <v>9</v>
      </c>
      <c r="AH35" s="7">
        <v>7</v>
      </c>
      <c r="AI35" s="7">
        <v>26</v>
      </c>
      <c r="AJ35" s="7">
        <v>6</v>
      </c>
      <c r="AK35" s="39">
        <v>8</v>
      </c>
      <c r="AL35" s="43">
        <v>47</v>
      </c>
      <c r="AM35" s="7">
        <v>16</v>
      </c>
      <c r="AN35" s="11"/>
      <c r="AO35" s="7"/>
      <c r="AP35" s="7"/>
      <c r="AQ35" s="7"/>
      <c r="AR35" s="7"/>
      <c r="AS35" s="11"/>
      <c r="AT35" s="7"/>
      <c r="AU35" s="7"/>
      <c r="AV35" s="7"/>
      <c r="AW35" s="7"/>
      <c r="AX35" s="11"/>
      <c r="AY35" s="7"/>
      <c r="AZ35" s="7"/>
      <c r="BA35" s="7"/>
      <c r="BB35" s="7"/>
      <c r="BC35" s="7"/>
      <c r="BD35" s="7"/>
      <c r="BE35" s="7"/>
      <c r="BF35" s="7"/>
      <c r="BG35" s="11">
        <v>220</v>
      </c>
      <c r="BH35" s="79">
        <v>124</v>
      </c>
      <c r="BI35" s="1"/>
      <c r="BJ35" s="1"/>
      <c r="BK35" s="33"/>
      <c r="BL35" s="1"/>
      <c r="BM35" s="1"/>
      <c r="BY35" s="26"/>
      <c r="BZ35" s="26">
        <f t="shared" si="0"/>
        <v>429</v>
      </c>
      <c r="CA35" s="32">
        <f t="shared" si="1"/>
        <v>47</v>
      </c>
      <c r="CB35" s="32">
        <f t="shared" si="2"/>
        <v>10</v>
      </c>
      <c r="CC35" s="26">
        <f t="shared" si="3"/>
        <v>35</v>
      </c>
      <c r="CD35" s="32">
        <f t="shared" si="4"/>
        <v>7</v>
      </c>
      <c r="CE35" s="26" t="e">
        <f>IF(AND(#REF!="",#REF!="",#REF!="",#REF!=""),"",SUM(#REF!,#REF!,#REF!,#REF!,#REF!))</f>
        <v>#REF!</v>
      </c>
      <c r="CF35" s="32" t="str">
        <f t="shared" si="5"/>
        <v/>
      </c>
      <c r="CG35" s="26">
        <f t="shared" si="6"/>
        <v>55</v>
      </c>
      <c r="CH35" s="32">
        <f t="shared" si="7"/>
        <v>11</v>
      </c>
      <c r="CI35" s="26">
        <f t="shared" si="8"/>
        <v>56</v>
      </c>
      <c r="CJ35" s="32">
        <f t="shared" si="9"/>
        <v>12</v>
      </c>
      <c r="CK35" s="26" t="e">
        <f>IF(AND(#REF!="",#REF!="",#REF!="",#REF!=""),"",SUM(#REF!,#REF!,#REF!,#REF!,#REF!))</f>
        <v>#REF!</v>
      </c>
      <c r="CL35" s="32" t="str">
        <f t="shared" si="10"/>
        <v/>
      </c>
      <c r="CM35" s="32"/>
      <c r="CN35" s="32"/>
    </row>
    <row r="36" spans="1:92" ht="24.75" customHeight="1">
      <c r="A36" s="276">
        <v>30</v>
      </c>
      <c r="B36" s="277">
        <v>4</v>
      </c>
      <c r="C36" s="278" t="s">
        <v>6</v>
      </c>
      <c r="D36" s="279">
        <v>941</v>
      </c>
      <c r="E36" s="280">
        <v>42219</v>
      </c>
      <c r="F36" s="281" t="s">
        <v>218</v>
      </c>
      <c r="G36" s="281" t="s">
        <v>219</v>
      </c>
      <c r="H36" s="282" t="s">
        <v>220</v>
      </c>
      <c r="I36" s="283">
        <v>430</v>
      </c>
      <c r="J36" s="284" t="s">
        <v>7</v>
      </c>
      <c r="K36" s="285" t="s">
        <v>11</v>
      </c>
      <c r="L36" s="11">
        <v>9</v>
      </c>
      <c r="M36" s="7">
        <v>9</v>
      </c>
      <c r="N36" s="7">
        <v>26</v>
      </c>
      <c r="O36" s="7">
        <v>6</v>
      </c>
      <c r="P36" s="39"/>
      <c r="Q36" s="43">
        <v>37</v>
      </c>
      <c r="R36" s="7">
        <v>4</v>
      </c>
      <c r="S36" s="16">
        <v>9</v>
      </c>
      <c r="T36" s="17">
        <v>5</v>
      </c>
      <c r="U36" s="17">
        <v>4</v>
      </c>
      <c r="V36" s="7">
        <v>18</v>
      </c>
      <c r="W36" s="45">
        <v>9</v>
      </c>
      <c r="X36" s="43">
        <v>23</v>
      </c>
      <c r="Y36" s="7">
        <v>20</v>
      </c>
      <c r="Z36" s="11">
        <v>9</v>
      </c>
      <c r="AA36" s="7">
        <v>6</v>
      </c>
      <c r="AB36" s="7">
        <v>25</v>
      </c>
      <c r="AC36" s="7">
        <v>5</v>
      </c>
      <c r="AD36" s="39">
        <v>9</v>
      </c>
      <c r="AE36" s="43">
        <v>45</v>
      </c>
      <c r="AF36" s="7">
        <v>15</v>
      </c>
      <c r="AG36" s="11">
        <v>9</v>
      </c>
      <c r="AH36" s="7">
        <v>7</v>
      </c>
      <c r="AI36" s="7">
        <v>27</v>
      </c>
      <c r="AJ36" s="7">
        <v>6</v>
      </c>
      <c r="AK36" s="39">
        <v>8</v>
      </c>
      <c r="AL36" s="43">
        <v>42</v>
      </c>
      <c r="AM36" s="7">
        <v>16</v>
      </c>
      <c r="AN36" s="11"/>
      <c r="AO36" s="7"/>
      <c r="AP36" s="7"/>
      <c r="AQ36" s="7"/>
      <c r="AR36" s="7"/>
      <c r="AS36" s="11"/>
      <c r="AT36" s="7"/>
      <c r="AU36" s="7"/>
      <c r="AV36" s="7"/>
      <c r="AW36" s="7"/>
      <c r="AX36" s="11"/>
      <c r="AY36" s="7"/>
      <c r="AZ36" s="7"/>
      <c r="BA36" s="7"/>
      <c r="BB36" s="7"/>
      <c r="BC36" s="7"/>
      <c r="BD36" s="7"/>
      <c r="BE36" s="7"/>
      <c r="BF36" s="7"/>
      <c r="BG36" s="11">
        <v>220</v>
      </c>
      <c r="BH36" s="79">
        <v>120</v>
      </c>
      <c r="BI36" s="1"/>
      <c r="BJ36" s="1"/>
      <c r="BK36" s="33"/>
      <c r="BL36" s="1"/>
      <c r="BM36" s="1"/>
      <c r="BY36" s="26"/>
      <c r="BZ36" s="26">
        <f t="shared" si="0"/>
        <v>430</v>
      </c>
      <c r="CA36" s="32">
        <f t="shared" si="1"/>
        <v>50</v>
      </c>
      <c r="CB36" s="32">
        <f t="shared" si="2"/>
        <v>10</v>
      </c>
      <c r="CC36" s="26">
        <f t="shared" si="3"/>
        <v>45</v>
      </c>
      <c r="CD36" s="32">
        <f t="shared" si="4"/>
        <v>9</v>
      </c>
      <c r="CE36" s="26" t="e">
        <f>IF(AND(#REF!="",#REF!="",#REF!="",#REF!=""),"",SUM(#REF!,#REF!,#REF!,#REF!,#REF!))</f>
        <v>#REF!</v>
      </c>
      <c r="CF36" s="32" t="str">
        <f t="shared" si="5"/>
        <v/>
      </c>
      <c r="CG36" s="26">
        <f t="shared" si="6"/>
        <v>54</v>
      </c>
      <c r="CH36" s="32">
        <f t="shared" si="7"/>
        <v>11</v>
      </c>
      <c r="CI36" s="26">
        <f t="shared" si="8"/>
        <v>57</v>
      </c>
      <c r="CJ36" s="32">
        <f t="shared" si="9"/>
        <v>12</v>
      </c>
      <c r="CK36" s="26" t="e">
        <f>IF(AND(#REF!="",#REF!="",#REF!="",#REF!=""),"",SUM(#REF!,#REF!,#REF!,#REF!,#REF!))</f>
        <v>#REF!</v>
      </c>
      <c r="CL36" s="32" t="str">
        <f t="shared" si="10"/>
        <v/>
      </c>
      <c r="CM36" s="32"/>
      <c r="CN36" s="32"/>
    </row>
    <row r="37" spans="1:92" ht="24.75" customHeight="1">
      <c r="A37" s="276">
        <v>31</v>
      </c>
      <c r="B37" s="277"/>
      <c r="C37" s="278"/>
      <c r="D37" s="279"/>
      <c r="E37" s="280"/>
      <c r="F37" s="281"/>
      <c r="G37" s="281"/>
      <c r="H37" s="282"/>
      <c r="I37" s="283"/>
      <c r="J37" s="284"/>
      <c r="K37" s="285"/>
      <c r="L37" s="11">
        <v>7</v>
      </c>
      <c r="M37" s="7">
        <v>8</v>
      </c>
      <c r="N37" s="7">
        <v>22</v>
      </c>
      <c r="O37" s="7">
        <v>6</v>
      </c>
      <c r="P37" s="39"/>
      <c r="Q37" s="43">
        <v>37</v>
      </c>
      <c r="R37" s="7">
        <v>4</v>
      </c>
      <c r="S37" s="16">
        <v>8</v>
      </c>
      <c r="T37" s="17">
        <v>8</v>
      </c>
      <c r="U37" s="17">
        <v>25</v>
      </c>
      <c r="V37" s="7">
        <v>6</v>
      </c>
      <c r="W37" s="45">
        <v>9</v>
      </c>
      <c r="X37" s="43">
        <v>41</v>
      </c>
      <c r="Y37" s="7">
        <v>4</v>
      </c>
      <c r="Z37" s="11"/>
      <c r="AA37" s="7"/>
      <c r="AB37" s="7">
        <v>24</v>
      </c>
      <c r="AC37" s="7">
        <v>14</v>
      </c>
      <c r="AD37" s="39">
        <v>10</v>
      </c>
      <c r="AE37" s="43">
        <v>47</v>
      </c>
      <c r="AF37" s="7">
        <v>15</v>
      </c>
      <c r="AG37" s="11"/>
      <c r="AH37" s="7"/>
      <c r="AI37" s="7">
        <v>30</v>
      </c>
      <c r="AJ37" s="7">
        <v>5</v>
      </c>
      <c r="AK37" s="39">
        <v>8</v>
      </c>
      <c r="AL37" s="43">
        <v>41</v>
      </c>
      <c r="AM37" s="7">
        <v>16</v>
      </c>
      <c r="AN37" s="11"/>
      <c r="AO37" s="7"/>
      <c r="AP37" s="7"/>
      <c r="AQ37" s="7"/>
      <c r="AR37" s="7"/>
      <c r="AS37" s="11"/>
      <c r="AT37" s="7"/>
      <c r="AU37" s="7"/>
      <c r="AV37" s="7"/>
      <c r="AW37" s="7"/>
      <c r="AX37" s="11"/>
      <c r="AY37" s="7"/>
      <c r="AZ37" s="7"/>
      <c r="BA37" s="7"/>
      <c r="BB37" s="7"/>
      <c r="BC37" s="7"/>
      <c r="BD37" s="7"/>
      <c r="BE37" s="7"/>
      <c r="BF37" s="7"/>
      <c r="BG37" s="11" t="s">
        <v>221</v>
      </c>
      <c r="BH37" s="79"/>
      <c r="BI37" s="1"/>
      <c r="BJ37" s="1"/>
      <c r="BK37" s="33"/>
      <c r="BL37" s="1"/>
      <c r="BM37" s="1"/>
      <c r="BY37" s="26"/>
      <c r="BZ37" s="26" t="str">
        <f t="shared" si="0"/>
        <v/>
      </c>
      <c r="CA37" s="32">
        <f t="shared" si="1"/>
        <v>43</v>
      </c>
      <c r="CB37" s="32">
        <f t="shared" si="2"/>
        <v>9</v>
      </c>
      <c r="CC37" s="26">
        <f t="shared" si="3"/>
        <v>56</v>
      </c>
      <c r="CD37" s="32">
        <f t="shared" si="4"/>
        <v>12</v>
      </c>
      <c r="CE37" s="26" t="e">
        <f>IF(AND(#REF!="",#REF!="",#REF!="",#REF!=""),"",SUM(#REF!,#REF!,#REF!,#REF!,#REF!))</f>
        <v>#REF!</v>
      </c>
      <c r="CF37" s="32" t="str">
        <f t="shared" si="5"/>
        <v/>
      </c>
      <c r="CG37" s="26">
        <f t="shared" si="6"/>
        <v>48</v>
      </c>
      <c r="CH37" s="32">
        <f t="shared" si="7"/>
        <v>10</v>
      </c>
      <c r="CI37" s="26">
        <f t="shared" si="8"/>
        <v>43</v>
      </c>
      <c r="CJ37" s="32">
        <f t="shared" si="9"/>
        <v>9</v>
      </c>
      <c r="CK37" s="26" t="e">
        <f>IF(AND(#REF!="",#REF!="",#REF!="",#REF!=""),"",SUM(#REF!,#REF!,#REF!,#REF!,#REF!))</f>
        <v>#REF!</v>
      </c>
      <c r="CL37" s="32" t="str">
        <f t="shared" si="10"/>
        <v/>
      </c>
      <c r="CM37" s="32"/>
      <c r="CN37" s="32"/>
    </row>
    <row r="38" spans="1:92" ht="24.75" customHeight="1">
      <c r="A38" s="276">
        <v>32</v>
      </c>
      <c r="B38" s="277"/>
      <c r="C38" s="278"/>
      <c r="D38" s="279"/>
      <c r="E38" s="280"/>
      <c r="F38" s="281"/>
      <c r="G38" s="281"/>
      <c r="H38" s="282"/>
      <c r="I38" s="283"/>
      <c r="J38" s="284"/>
      <c r="K38" s="285"/>
      <c r="L38" s="11"/>
      <c r="M38" s="7"/>
      <c r="N38" s="7"/>
      <c r="O38" s="7"/>
      <c r="P38" s="39"/>
      <c r="Q38" s="43">
        <v>37</v>
      </c>
      <c r="R38" s="7">
        <v>4</v>
      </c>
      <c r="S38" s="16"/>
      <c r="T38" s="17"/>
      <c r="U38" s="17"/>
      <c r="V38" s="7"/>
      <c r="W38" s="45"/>
      <c r="X38" s="43">
        <v>40</v>
      </c>
      <c r="Y38" s="7">
        <v>4</v>
      </c>
      <c r="Z38" s="11"/>
      <c r="AA38" s="7"/>
      <c r="AB38" s="7"/>
      <c r="AC38" s="7"/>
      <c r="AD38" s="39"/>
      <c r="AE38" s="43">
        <v>49</v>
      </c>
      <c r="AF38" s="7">
        <v>15</v>
      </c>
      <c r="AG38" s="11"/>
      <c r="AH38" s="7"/>
      <c r="AI38" s="7">
        <v>30</v>
      </c>
      <c r="AJ38" s="7">
        <v>5</v>
      </c>
      <c r="AK38" s="39">
        <v>8</v>
      </c>
      <c r="AL38" s="43">
        <v>43</v>
      </c>
      <c r="AM38" s="7">
        <v>16</v>
      </c>
      <c r="AN38" s="11"/>
      <c r="AO38" s="7"/>
      <c r="AP38" s="7"/>
      <c r="AQ38" s="7"/>
      <c r="AR38" s="7"/>
      <c r="AS38" s="11"/>
      <c r="AT38" s="7"/>
      <c r="AU38" s="7"/>
      <c r="AV38" s="7"/>
      <c r="AW38" s="7"/>
      <c r="AX38" s="11"/>
      <c r="AY38" s="7"/>
      <c r="AZ38" s="7"/>
      <c r="BA38" s="7"/>
      <c r="BB38" s="7"/>
      <c r="BC38" s="7"/>
      <c r="BD38" s="7"/>
      <c r="BE38" s="7"/>
      <c r="BF38" s="7"/>
      <c r="BG38" s="11" t="s">
        <v>221</v>
      </c>
      <c r="BH38" s="79"/>
      <c r="BI38" s="1"/>
      <c r="BJ38" s="1"/>
      <c r="BK38" s="33"/>
      <c r="BL38" s="1"/>
      <c r="BM38" s="1"/>
      <c r="BY38" s="26"/>
      <c r="BZ38" s="26" t="str">
        <f t="shared" si="0"/>
        <v/>
      </c>
      <c r="CA38" s="32" t="str">
        <f t="shared" si="1"/>
        <v/>
      </c>
      <c r="CB38" s="32" t="str">
        <f t="shared" si="2"/>
        <v/>
      </c>
      <c r="CC38" s="26" t="str">
        <f t="shared" si="3"/>
        <v/>
      </c>
      <c r="CD38" s="32" t="str">
        <f t="shared" si="4"/>
        <v/>
      </c>
      <c r="CE38" s="26" t="e">
        <f>IF(AND(#REF!="",#REF!="",#REF!="",#REF!=""),"",SUM(#REF!,#REF!,#REF!,#REF!,#REF!))</f>
        <v>#REF!</v>
      </c>
      <c r="CF38" s="32" t="str">
        <f t="shared" si="5"/>
        <v/>
      </c>
      <c r="CG38" s="26" t="str">
        <f t="shared" si="6"/>
        <v/>
      </c>
      <c r="CH38" s="32" t="str">
        <f t="shared" si="7"/>
        <v/>
      </c>
      <c r="CI38" s="26">
        <f t="shared" si="8"/>
        <v>43</v>
      </c>
      <c r="CJ38" s="32">
        <f t="shared" si="9"/>
        <v>9</v>
      </c>
      <c r="CK38" s="26" t="e">
        <f>IF(AND(#REF!="",#REF!="",#REF!="",#REF!=""),"",SUM(#REF!,#REF!,#REF!,#REF!,#REF!))</f>
        <v>#REF!</v>
      </c>
      <c r="CL38" s="32" t="str">
        <f t="shared" si="10"/>
        <v/>
      </c>
      <c r="CM38" s="32"/>
      <c r="CN38" s="32"/>
    </row>
    <row r="39" spans="1:92" ht="24.75" customHeight="1">
      <c r="A39" s="276">
        <v>33</v>
      </c>
      <c r="B39" s="277"/>
      <c r="C39" s="278"/>
      <c r="D39" s="279"/>
      <c r="E39" s="280"/>
      <c r="F39" s="281"/>
      <c r="G39" s="281"/>
      <c r="H39" s="282"/>
      <c r="I39" s="283"/>
      <c r="J39" s="284"/>
      <c r="K39" s="285"/>
      <c r="L39" s="11"/>
      <c r="M39" s="7"/>
      <c r="N39" s="7"/>
      <c r="O39" s="7"/>
      <c r="P39" s="39"/>
      <c r="Q39" s="43">
        <v>37</v>
      </c>
      <c r="R39" s="7">
        <v>4</v>
      </c>
      <c r="S39" s="16"/>
      <c r="T39" s="17"/>
      <c r="U39" s="17"/>
      <c r="V39" s="7"/>
      <c r="W39" s="45"/>
      <c r="X39" s="43">
        <v>37</v>
      </c>
      <c r="Y39" s="7">
        <v>4</v>
      </c>
      <c r="Z39" s="11"/>
      <c r="AA39" s="7"/>
      <c r="AB39" s="7"/>
      <c r="AC39" s="7"/>
      <c r="AD39" s="39"/>
      <c r="AE39" s="43">
        <v>48</v>
      </c>
      <c r="AF39" s="7">
        <v>15</v>
      </c>
      <c r="AG39" s="11"/>
      <c r="AH39" s="7"/>
      <c r="AI39" s="7">
        <v>25</v>
      </c>
      <c r="AJ39" s="7">
        <v>5</v>
      </c>
      <c r="AK39" s="39">
        <v>8</v>
      </c>
      <c r="AL39" s="43">
        <v>48</v>
      </c>
      <c r="AM39" s="7">
        <v>16</v>
      </c>
      <c r="AN39" s="11"/>
      <c r="AO39" s="7"/>
      <c r="AP39" s="7"/>
      <c r="AQ39" s="7"/>
      <c r="AR39" s="7"/>
      <c r="AS39" s="11"/>
      <c r="AT39" s="7"/>
      <c r="AU39" s="7"/>
      <c r="AV39" s="7"/>
      <c r="AW39" s="7"/>
      <c r="AX39" s="11"/>
      <c r="AY39" s="7"/>
      <c r="AZ39" s="7"/>
      <c r="BA39" s="7"/>
      <c r="BB39" s="7"/>
      <c r="BC39" s="7"/>
      <c r="BD39" s="7"/>
      <c r="BE39" s="7"/>
      <c r="BF39" s="7"/>
      <c r="BG39" s="11" t="s">
        <v>221</v>
      </c>
      <c r="BH39" s="79"/>
      <c r="BI39" s="1"/>
      <c r="BJ39" s="1"/>
      <c r="BK39" s="33"/>
      <c r="BL39" s="1"/>
      <c r="BM39" s="1"/>
      <c r="BY39" s="26"/>
      <c r="BZ39" s="26" t="str">
        <f t="shared" si="0"/>
        <v/>
      </c>
      <c r="CA39" s="32" t="str">
        <f t="shared" si="1"/>
        <v/>
      </c>
      <c r="CB39" s="32" t="str">
        <f t="shared" si="2"/>
        <v/>
      </c>
      <c r="CC39" s="26" t="str">
        <f t="shared" si="3"/>
        <v/>
      </c>
      <c r="CD39" s="32" t="str">
        <f t="shared" si="4"/>
        <v/>
      </c>
      <c r="CE39" s="26" t="e">
        <f>IF(AND(#REF!="",#REF!="",#REF!="",#REF!=""),"",SUM(#REF!,#REF!,#REF!,#REF!,#REF!))</f>
        <v>#REF!</v>
      </c>
      <c r="CF39" s="32" t="str">
        <f t="shared" si="5"/>
        <v/>
      </c>
      <c r="CG39" s="26" t="str">
        <f t="shared" si="6"/>
        <v/>
      </c>
      <c r="CH39" s="32" t="str">
        <f t="shared" si="7"/>
        <v/>
      </c>
      <c r="CI39" s="26">
        <f t="shared" si="8"/>
        <v>38</v>
      </c>
      <c r="CJ39" s="32">
        <f t="shared" si="9"/>
        <v>8</v>
      </c>
      <c r="CK39" s="26" t="e">
        <f>IF(AND(#REF!="",#REF!="",#REF!="",#REF!=""),"",SUM(#REF!,#REF!,#REF!,#REF!,#REF!))</f>
        <v>#REF!</v>
      </c>
      <c r="CL39" s="32" t="str">
        <f t="shared" si="10"/>
        <v/>
      </c>
      <c r="CM39" s="32"/>
      <c r="CN39" s="32"/>
    </row>
    <row r="40" spans="1:92" ht="24.75" customHeight="1">
      <c r="A40" s="276">
        <v>34</v>
      </c>
      <c r="B40" s="277"/>
      <c r="C40" s="278"/>
      <c r="D40" s="279"/>
      <c r="E40" s="280"/>
      <c r="F40" s="281"/>
      <c r="G40" s="281"/>
      <c r="H40" s="282"/>
      <c r="I40" s="283"/>
      <c r="J40" s="284"/>
      <c r="K40" s="285"/>
      <c r="L40" s="11"/>
      <c r="M40" s="7"/>
      <c r="N40" s="7"/>
      <c r="O40" s="7"/>
      <c r="P40" s="39"/>
      <c r="Q40" s="43">
        <v>37</v>
      </c>
      <c r="R40" s="7">
        <v>4</v>
      </c>
      <c r="S40" s="16"/>
      <c r="T40" s="17"/>
      <c r="U40" s="17"/>
      <c r="V40" s="7"/>
      <c r="W40" s="45"/>
      <c r="X40" s="43">
        <v>37</v>
      </c>
      <c r="Y40" s="7">
        <v>4</v>
      </c>
      <c r="Z40" s="11"/>
      <c r="AA40" s="7"/>
      <c r="AB40" s="7"/>
      <c r="AC40" s="7"/>
      <c r="AD40" s="39"/>
      <c r="AE40" s="43">
        <v>47</v>
      </c>
      <c r="AF40" s="7">
        <v>15</v>
      </c>
      <c r="AG40" s="11"/>
      <c r="AH40" s="7"/>
      <c r="AI40" s="7">
        <v>26</v>
      </c>
      <c r="AJ40" s="7">
        <v>5</v>
      </c>
      <c r="AK40" s="39">
        <v>8</v>
      </c>
      <c r="AL40" s="43">
        <v>49</v>
      </c>
      <c r="AM40" s="7">
        <v>16</v>
      </c>
      <c r="AN40" s="11"/>
      <c r="AO40" s="7"/>
      <c r="AP40" s="7"/>
      <c r="AQ40" s="7"/>
      <c r="AR40" s="7"/>
      <c r="AS40" s="11"/>
      <c r="AT40" s="7"/>
      <c r="AU40" s="7"/>
      <c r="AV40" s="7"/>
      <c r="AW40" s="7"/>
      <c r="AX40" s="11"/>
      <c r="AY40" s="7"/>
      <c r="AZ40" s="7"/>
      <c r="BA40" s="7"/>
      <c r="BB40" s="7"/>
      <c r="BC40" s="7"/>
      <c r="BD40" s="7"/>
      <c r="BE40" s="7"/>
      <c r="BF40" s="7"/>
      <c r="BG40" s="11" t="s">
        <v>221</v>
      </c>
      <c r="BH40" s="79"/>
      <c r="BI40" s="1"/>
      <c r="BJ40" s="1"/>
      <c r="BK40" s="33"/>
      <c r="BL40" s="1"/>
      <c r="BM40" s="1"/>
      <c r="BY40" s="26"/>
      <c r="BZ40" s="26" t="str">
        <f t="shared" si="0"/>
        <v/>
      </c>
      <c r="CA40" s="32" t="str">
        <f t="shared" si="1"/>
        <v/>
      </c>
      <c r="CB40" s="32" t="str">
        <f t="shared" si="2"/>
        <v/>
      </c>
      <c r="CC40" s="26" t="str">
        <f t="shared" si="3"/>
        <v/>
      </c>
      <c r="CD40" s="32" t="str">
        <f t="shared" si="4"/>
        <v/>
      </c>
      <c r="CE40" s="26" t="e">
        <f>IF(AND(#REF!="",#REF!="",#REF!="",#REF!=""),"",SUM(#REF!,#REF!,#REF!,#REF!,#REF!))</f>
        <v>#REF!</v>
      </c>
      <c r="CF40" s="32" t="str">
        <f t="shared" si="5"/>
        <v/>
      </c>
      <c r="CG40" s="26" t="str">
        <f t="shared" si="6"/>
        <v/>
      </c>
      <c r="CH40" s="32" t="str">
        <f t="shared" si="7"/>
        <v/>
      </c>
      <c r="CI40" s="26">
        <f t="shared" si="8"/>
        <v>39</v>
      </c>
      <c r="CJ40" s="32">
        <f t="shared" si="9"/>
        <v>8</v>
      </c>
      <c r="CK40" s="26" t="e">
        <f>IF(AND(#REF!="",#REF!="",#REF!="",#REF!=""),"",SUM(#REF!,#REF!,#REF!,#REF!,#REF!))</f>
        <v>#REF!</v>
      </c>
      <c r="CL40" s="32" t="str">
        <f t="shared" si="10"/>
        <v/>
      </c>
      <c r="CM40" s="32"/>
      <c r="CN40" s="32"/>
    </row>
    <row r="41" spans="1:92" ht="24.75" customHeight="1">
      <c r="A41" s="276">
        <v>35</v>
      </c>
      <c r="B41" s="277"/>
      <c r="C41" s="278"/>
      <c r="D41" s="279"/>
      <c r="E41" s="280"/>
      <c r="F41" s="281"/>
      <c r="G41" s="281"/>
      <c r="H41" s="282"/>
      <c r="I41" s="283"/>
      <c r="J41" s="284"/>
      <c r="K41" s="285"/>
      <c r="L41" s="11"/>
      <c r="M41" s="7"/>
      <c r="N41" s="7"/>
      <c r="O41" s="7"/>
      <c r="P41" s="39"/>
      <c r="Q41" s="43">
        <v>37</v>
      </c>
      <c r="R41" s="7">
        <v>4</v>
      </c>
      <c r="S41" s="16"/>
      <c r="T41" s="17"/>
      <c r="U41" s="17"/>
      <c r="V41" s="7"/>
      <c r="W41" s="45"/>
      <c r="X41" s="43">
        <v>37</v>
      </c>
      <c r="Y41" s="7">
        <v>4</v>
      </c>
      <c r="Z41" s="11"/>
      <c r="AA41" s="7"/>
      <c r="AB41" s="7"/>
      <c r="AC41" s="7"/>
      <c r="AD41" s="39"/>
      <c r="AE41" s="43">
        <v>45</v>
      </c>
      <c r="AF41" s="7">
        <v>15</v>
      </c>
      <c r="AG41" s="11"/>
      <c r="AH41" s="7"/>
      <c r="AI41" s="7">
        <v>24</v>
      </c>
      <c r="AJ41" s="7">
        <v>5</v>
      </c>
      <c r="AK41" s="39">
        <v>9</v>
      </c>
      <c r="AL41" s="43">
        <v>41</v>
      </c>
      <c r="AM41" s="7">
        <v>16</v>
      </c>
      <c r="AN41" s="11"/>
      <c r="AO41" s="7"/>
      <c r="AP41" s="7"/>
      <c r="AQ41" s="7"/>
      <c r="AR41" s="7"/>
      <c r="AS41" s="11"/>
      <c r="AT41" s="7"/>
      <c r="AU41" s="7"/>
      <c r="AV41" s="7"/>
      <c r="AW41" s="7"/>
      <c r="AX41" s="11"/>
      <c r="AY41" s="7"/>
      <c r="AZ41" s="7"/>
      <c r="BA41" s="7"/>
      <c r="BB41" s="7"/>
      <c r="BC41" s="7"/>
      <c r="BD41" s="7"/>
      <c r="BE41" s="7"/>
      <c r="BF41" s="7"/>
      <c r="BG41" s="11" t="s">
        <v>221</v>
      </c>
      <c r="BH41" s="79"/>
      <c r="BI41" s="1"/>
      <c r="BJ41" s="1"/>
      <c r="BK41" s="33"/>
      <c r="BL41" s="1"/>
      <c r="BM41" s="1"/>
      <c r="BY41" s="26"/>
      <c r="BZ41" s="26" t="str">
        <f t="shared" si="0"/>
        <v/>
      </c>
      <c r="CA41" s="32" t="str">
        <f t="shared" si="1"/>
        <v/>
      </c>
      <c r="CB41" s="32" t="str">
        <f t="shared" si="2"/>
        <v/>
      </c>
      <c r="CC41" s="26" t="str">
        <f t="shared" si="3"/>
        <v/>
      </c>
      <c r="CD41" s="32" t="str">
        <f t="shared" si="4"/>
        <v/>
      </c>
      <c r="CE41" s="26" t="e">
        <f>IF(AND(#REF!="",#REF!="",#REF!="",#REF!=""),"",SUM(#REF!,#REF!,#REF!,#REF!,#REF!))</f>
        <v>#REF!</v>
      </c>
      <c r="CF41" s="32" t="str">
        <f t="shared" si="5"/>
        <v/>
      </c>
      <c r="CG41" s="26" t="str">
        <f t="shared" si="6"/>
        <v/>
      </c>
      <c r="CH41" s="32" t="str">
        <f t="shared" si="7"/>
        <v/>
      </c>
      <c r="CI41" s="26">
        <f t="shared" si="8"/>
        <v>38</v>
      </c>
      <c r="CJ41" s="32">
        <f t="shared" si="9"/>
        <v>8</v>
      </c>
      <c r="CK41" s="26" t="e">
        <f>IF(AND(#REF!="",#REF!="",#REF!="",#REF!=""),"",SUM(#REF!,#REF!,#REF!,#REF!,#REF!))</f>
        <v>#REF!</v>
      </c>
      <c r="CL41" s="32" t="str">
        <f t="shared" si="10"/>
        <v/>
      </c>
      <c r="CM41" s="32"/>
      <c r="CN41" s="32"/>
    </row>
    <row r="42" spans="1:92" ht="24.75" customHeight="1">
      <c r="A42" s="276">
        <v>36</v>
      </c>
      <c r="B42" s="277"/>
      <c r="C42" s="278"/>
      <c r="D42" s="279"/>
      <c r="E42" s="280"/>
      <c r="F42" s="281"/>
      <c r="G42" s="281"/>
      <c r="H42" s="282"/>
      <c r="I42" s="283"/>
      <c r="J42" s="284"/>
      <c r="K42" s="285"/>
      <c r="L42" s="11"/>
      <c r="M42" s="7"/>
      <c r="N42" s="7"/>
      <c r="O42" s="7"/>
      <c r="P42" s="39"/>
      <c r="Q42" s="43">
        <v>37</v>
      </c>
      <c r="R42" s="7">
        <v>4</v>
      </c>
      <c r="S42" s="16"/>
      <c r="T42" s="17"/>
      <c r="U42" s="17"/>
      <c r="V42" s="7"/>
      <c r="W42" s="45"/>
      <c r="X42" s="43">
        <v>47</v>
      </c>
      <c r="Y42" s="7">
        <v>4</v>
      </c>
      <c r="Z42" s="11"/>
      <c r="AA42" s="7"/>
      <c r="AB42" s="7"/>
      <c r="AC42" s="7"/>
      <c r="AD42" s="39"/>
      <c r="AE42" s="43">
        <v>45</v>
      </c>
      <c r="AF42" s="7">
        <v>15</v>
      </c>
      <c r="AG42" s="11"/>
      <c r="AH42" s="7"/>
      <c r="AI42" s="7">
        <v>25</v>
      </c>
      <c r="AJ42" s="7">
        <v>5</v>
      </c>
      <c r="AK42" s="39">
        <v>9</v>
      </c>
      <c r="AL42" s="43">
        <v>42</v>
      </c>
      <c r="AM42" s="7">
        <v>16</v>
      </c>
      <c r="AN42" s="11"/>
      <c r="AO42" s="7"/>
      <c r="AP42" s="7"/>
      <c r="AQ42" s="7"/>
      <c r="AR42" s="7"/>
      <c r="AS42" s="11"/>
      <c r="AT42" s="7"/>
      <c r="AU42" s="7"/>
      <c r="AV42" s="7"/>
      <c r="AW42" s="7"/>
      <c r="AX42" s="11"/>
      <c r="AY42" s="7"/>
      <c r="AZ42" s="7"/>
      <c r="BA42" s="7"/>
      <c r="BB42" s="7"/>
      <c r="BC42" s="7"/>
      <c r="BD42" s="7"/>
      <c r="BE42" s="7"/>
      <c r="BF42" s="7"/>
      <c r="BG42" s="11" t="s">
        <v>221</v>
      </c>
      <c r="BH42" s="79"/>
      <c r="BI42" s="1"/>
      <c r="BJ42" s="1"/>
      <c r="BK42" s="33"/>
      <c r="BL42" s="1"/>
      <c r="BM42" s="1"/>
      <c r="BY42" s="26"/>
      <c r="BZ42" s="26" t="str">
        <f t="shared" si="0"/>
        <v/>
      </c>
      <c r="CA42" s="32" t="str">
        <f t="shared" si="1"/>
        <v/>
      </c>
      <c r="CB42" s="32" t="str">
        <f t="shared" si="2"/>
        <v/>
      </c>
      <c r="CC42" s="26" t="str">
        <f t="shared" si="3"/>
        <v/>
      </c>
      <c r="CD42" s="32" t="str">
        <f t="shared" si="4"/>
        <v/>
      </c>
      <c r="CE42" s="26" t="e">
        <f>IF(AND(#REF!="",#REF!="",#REF!="",#REF!=""),"",SUM(#REF!,#REF!,#REF!,#REF!,#REF!))</f>
        <v>#REF!</v>
      </c>
      <c r="CF42" s="32" t="str">
        <f t="shared" si="5"/>
        <v/>
      </c>
      <c r="CG42" s="26" t="str">
        <f t="shared" si="6"/>
        <v/>
      </c>
      <c r="CH42" s="32" t="str">
        <f t="shared" si="7"/>
        <v/>
      </c>
      <c r="CI42" s="26">
        <f t="shared" si="8"/>
        <v>39</v>
      </c>
      <c r="CJ42" s="32">
        <f t="shared" si="9"/>
        <v>8</v>
      </c>
      <c r="CK42" s="26" t="e">
        <f>IF(AND(#REF!="",#REF!="",#REF!="",#REF!=""),"",SUM(#REF!,#REF!,#REF!,#REF!,#REF!))</f>
        <v>#REF!</v>
      </c>
      <c r="CL42" s="32" t="str">
        <f t="shared" si="10"/>
        <v/>
      </c>
      <c r="CM42" s="32"/>
      <c r="CN42" s="32"/>
    </row>
    <row r="43" spans="1:92" ht="24.75" customHeight="1">
      <c r="A43" s="276">
        <v>37</v>
      </c>
      <c r="B43" s="277"/>
      <c r="C43" s="278"/>
      <c r="D43" s="279"/>
      <c r="E43" s="280"/>
      <c r="F43" s="281"/>
      <c r="G43" s="281"/>
      <c r="H43" s="282"/>
      <c r="I43" s="283"/>
      <c r="J43" s="284"/>
      <c r="K43" s="285"/>
      <c r="L43" s="11"/>
      <c r="M43" s="7"/>
      <c r="N43" s="7"/>
      <c r="O43" s="7"/>
      <c r="P43" s="39"/>
      <c r="Q43" s="43"/>
      <c r="R43" s="7"/>
      <c r="S43" s="16"/>
      <c r="T43" s="17"/>
      <c r="U43" s="17"/>
      <c r="V43" s="7"/>
      <c r="W43" s="45"/>
      <c r="X43" s="43"/>
      <c r="Y43" s="7"/>
      <c r="Z43" s="11"/>
      <c r="AA43" s="7"/>
      <c r="AB43" s="7"/>
      <c r="AC43" s="7"/>
      <c r="AD43" s="39"/>
      <c r="AE43" s="43"/>
      <c r="AF43" s="7"/>
      <c r="AG43" s="11"/>
      <c r="AH43" s="7"/>
      <c r="AI43" s="7"/>
      <c r="AJ43" s="7"/>
      <c r="AK43" s="39"/>
      <c r="AL43" s="43"/>
      <c r="AM43" s="7"/>
      <c r="AN43" s="11"/>
      <c r="AO43" s="7"/>
      <c r="AP43" s="7"/>
      <c r="AQ43" s="7"/>
      <c r="AR43" s="7"/>
      <c r="AS43" s="11"/>
      <c r="AT43" s="7"/>
      <c r="AU43" s="7"/>
      <c r="AV43" s="7"/>
      <c r="AW43" s="7"/>
      <c r="AX43" s="11"/>
      <c r="AY43" s="7"/>
      <c r="AZ43" s="7"/>
      <c r="BA43" s="7"/>
      <c r="BB43" s="7"/>
      <c r="BC43" s="7"/>
      <c r="BD43" s="7"/>
      <c r="BE43" s="7"/>
      <c r="BF43" s="7"/>
      <c r="BG43" s="11" t="s">
        <v>221</v>
      </c>
      <c r="BH43" s="79"/>
      <c r="BI43" s="1"/>
      <c r="BJ43" s="1"/>
      <c r="BK43" s="33"/>
      <c r="BL43" s="1"/>
      <c r="BM43" s="1"/>
      <c r="BY43" s="26"/>
      <c r="BZ43" s="26" t="str">
        <f t="shared" si="0"/>
        <v/>
      </c>
      <c r="CA43" s="32" t="str">
        <f t="shared" si="1"/>
        <v/>
      </c>
      <c r="CB43" s="32" t="str">
        <f t="shared" si="2"/>
        <v/>
      </c>
      <c r="CC43" s="26" t="str">
        <f t="shared" si="3"/>
        <v/>
      </c>
      <c r="CD43" s="32" t="str">
        <f t="shared" si="4"/>
        <v/>
      </c>
      <c r="CE43" s="26" t="e">
        <f>IF(AND(#REF!="",#REF!="",#REF!="",#REF!=""),"",SUM(#REF!,#REF!,#REF!,#REF!,#REF!))</f>
        <v>#REF!</v>
      </c>
      <c r="CF43" s="32" t="str">
        <f t="shared" si="5"/>
        <v/>
      </c>
      <c r="CG43" s="26" t="str">
        <f t="shared" si="6"/>
        <v/>
      </c>
      <c r="CH43" s="32" t="str">
        <f t="shared" si="7"/>
        <v/>
      </c>
      <c r="CI43" s="26" t="str">
        <f t="shared" si="8"/>
        <v/>
      </c>
      <c r="CJ43" s="32" t="str">
        <f t="shared" si="9"/>
        <v/>
      </c>
      <c r="CK43" s="26" t="e">
        <f>IF(AND(#REF!="",#REF!="",#REF!="",#REF!=""),"",SUM(#REF!,#REF!,#REF!,#REF!,#REF!))</f>
        <v>#REF!</v>
      </c>
      <c r="CL43" s="32" t="str">
        <f t="shared" si="10"/>
        <v/>
      </c>
      <c r="CM43" s="32"/>
      <c r="CN43" s="32"/>
    </row>
    <row r="44" spans="1:92" ht="24.75" customHeight="1">
      <c r="A44" s="276">
        <v>38</v>
      </c>
      <c r="B44" s="277"/>
      <c r="C44" s="278"/>
      <c r="D44" s="279"/>
      <c r="E44" s="280"/>
      <c r="F44" s="281"/>
      <c r="G44" s="281"/>
      <c r="H44" s="282"/>
      <c r="I44" s="283"/>
      <c r="J44" s="284"/>
      <c r="K44" s="285"/>
      <c r="L44" s="11"/>
      <c r="M44" s="7"/>
      <c r="N44" s="7"/>
      <c r="O44" s="7"/>
      <c r="P44" s="39"/>
      <c r="Q44" s="43"/>
      <c r="R44" s="7"/>
      <c r="S44" s="16"/>
      <c r="T44" s="17"/>
      <c r="U44" s="17"/>
      <c r="V44" s="7"/>
      <c r="W44" s="45"/>
      <c r="X44" s="43"/>
      <c r="Y44" s="7"/>
      <c r="Z44" s="11"/>
      <c r="AA44" s="7"/>
      <c r="AB44" s="7"/>
      <c r="AC44" s="7"/>
      <c r="AD44" s="39"/>
      <c r="AE44" s="43"/>
      <c r="AF44" s="7"/>
      <c r="AG44" s="11"/>
      <c r="AH44" s="7"/>
      <c r="AI44" s="7"/>
      <c r="AJ44" s="7"/>
      <c r="AK44" s="39"/>
      <c r="AL44" s="43"/>
      <c r="AM44" s="7"/>
      <c r="AN44" s="11"/>
      <c r="AO44" s="7"/>
      <c r="AP44" s="7"/>
      <c r="AQ44" s="7"/>
      <c r="AR44" s="7"/>
      <c r="AS44" s="11"/>
      <c r="AT44" s="7"/>
      <c r="AU44" s="7"/>
      <c r="AV44" s="7"/>
      <c r="AW44" s="7"/>
      <c r="AX44" s="11"/>
      <c r="AY44" s="7"/>
      <c r="AZ44" s="7"/>
      <c r="BA44" s="7"/>
      <c r="BB44" s="7"/>
      <c r="BC44" s="7"/>
      <c r="BD44" s="7"/>
      <c r="BE44" s="7"/>
      <c r="BF44" s="7"/>
      <c r="BG44" s="11" t="s">
        <v>221</v>
      </c>
      <c r="BH44" s="79"/>
      <c r="BI44" s="1"/>
      <c r="BJ44" s="1"/>
      <c r="BK44" s="33"/>
      <c r="BL44" s="1"/>
      <c r="BM44" s="1"/>
      <c r="BY44" s="26"/>
      <c r="BZ44" s="26" t="str">
        <f t="shared" si="0"/>
        <v/>
      </c>
      <c r="CA44" s="32" t="str">
        <f t="shared" si="1"/>
        <v/>
      </c>
      <c r="CB44" s="32" t="str">
        <f t="shared" si="2"/>
        <v/>
      </c>
      <c r="CC44" s="26" t="str">
        <f t="shared" si="3"/>
        <v/>
      </c>
      <c r="CD44" s="32" t="str">
        <f t="shared" si="4"/>
        <v/>
      </c>
      <c r="CE44" s="26" t="e">
        <f>IF(AND(#REF!="",#REF!="",#REF!="",#REF!=""),"",SUM(#REF!,#REF!,#REF!,#REF!,#REF!))</f>
        <v>#REF!</v>
      </c>
      <c r="CF44" s="32" t="str">
        <f t="shared" si="5"/>
        <v/>
      </c>
      <c r="CG44" s="26" t="str">
        <f t="shared" si="6"/>
        <v/>
      </c>
      <c r="CH44" s="32" t="str">
        <f t="shared" si="7"/>
        <v/>
      </c>
      <c r="CI44" s="26" t="str">
        <f t="shared" si="8"/>
        <v/>
      </c>
      <c r="CJ44" s="32" t="str">
        <f t="shared" si="9"/>
        <v/>
      </c>
      <c r="CK44" s="26" t="e">
        <f>IF(AND(#REF!="",#REF!="",#REF!="",#REF!=""),"",SUM(#REF!,#REF!,#REF!,#REF!,#REF!))</f>
        <v>#REF!</v>
      </c>
      <c r="CL44" s="32" t="str">
        <f t="shared" si="10"/>
        <v/>
      </c>
      <c r="CM44" s="32"/>
      <c r="CN44" s="32"/>
    </row>
    <row r="45" spans="1:92" ht="24.75" customHeight="1">
      <c r="A45" s="276">
        <v>39</v>
      </c>
      <c r="B45" s="277"/>
      <c r="C45" s="278"/>
      <c r="D45" s="279"/>
      <c r="E45" s="280"/>
      <c r="F45" s="281"/>
      <c r="G45" s="281"/>
      <c r="H45" s="282"/>
      <c r="I45" s="283"/>
      <c r="J45" s="284"/>
      <c r="K45" s="285"/>
      <c r="L45" s="11"/>
      <c r="M45" s="7"/>
      <c r="N45" s="7"/>
      <c r="O45" s="7"/>
      <c r="P45" s="39"/>
      <c r="Q45" s="43"/>
      <c r="R45" s="7"/>
      <c r="S45" s="16"/>
      <c r="T45" s="17"/>
      <c r="U45" s="17"/>
      <c r="V45" s="7"/>
      <c r="W45" s="45"/>
      <c r="X45" s="43"/>
      <c r="Y45" s="7"/>
      <c r="Z45" s="11"/>
      <c r="AA45" s="7"/>
      <c r="AB45" s="7"/>
      <c r="AC45" s="7"/>
      <c r="AD45" s="39"/>
      <c r="AE45" s="43"/>
      <c r="AF45" s="7"/>
      <c r="AG45" s="11"/>
      <c r="AH45" s="7"/>
      <c r="AI45" s="7"/>
      <c r="AJ45" s="7"/>
      <c r="AK45" s="39"/>
      <c r="AL45" s="43"/>
      <c r="AM45" s="7"/>
      <c r="AN45" s="11"/>
      <c r="AO45" s="7"/>
      <c r="AP45" s="7"/>
      <c r="AQ45" s="7"/>
      <c r="AR45" s="7"/>
      <c r="AS45" s="11"/>
      <c r="AT45" s="7"/>
      <c r="AU45" s="7"/>
      <c r="AV45" s="7"/>
      <c r="AW45" s="7"/>
      <c r="AX45" s="11"/>
      <c r="AY45" s="7"/>
      <c r="AZ45" s="7"/>
      <c r="BA45" s="7"/>
      <c r="BB45" s="7"/>
      <c r="BC45" s="7"/>
      <c r="BD45" s="7"/>
      <c r="BE45" s="7"/>
      <c r="BF45" s="7"/>
      <c r="BG45" s="11" t="s">
        <v>221</v>
      </c>
      <c r="BH45" s="79"/>
      <c r="BI45" s="1"/>
      <c r="BJ45" s="1"/>
      <c r="BK45" s="33"/>
      <c r="BL45" s="1"/>
      <c r="BM45" s="1"/>
      <c r="BY45" s="26"/>
      <c r="BZ45" s="26" t="str">
        <f t="shared" si="0"/>
        <v/>
      </c>
      <c r="CA45" s="32" t="str">
        <f t="shared" si="1"/>
        <v/>
      </c>
      <c r="CB45" s="32" t="str">
        <f t="shared" si="2"/>
        <v/>
      </c>
      <c r="CC45" s="26" t="str">
        <f t="shared" si="3"/>
        <v/>
      </c>
      <c r="CD45" s="32" t="str">
        <f t="shared" si="4"/>
        <v/>
      </c>
      <c r="CE45" s="26" t="e">
        <f>IF(AND(#REF!="",#REF!="",#REF!="",#REF!=""),"",SUM(#REF!,#REF!,#REF!,#REF!,#REF!))</f>
        <v>#REF!</v>
      </c>
      <c r="CF45" s="32" t="str">
        <f t="shared" si="5"/>
        <v/>
      </c>
      <c r="CG45" s="26" t="str">
        <f t="shared" si="6"/>
        <v/>
      </c>
      <c r="CH45" s="32" t="str">
        <f t="shared" si="7"/>
        <v/>
      </c>
      <c r="CI45" s="26" t="str">
        <f t="shared" si="8"/>
        <v/>
      </c>
      <c r="CJ45" s="32" t="str">
        <f t="shared" si="9"/>
        <v/>
      </c>
      <c r="CK45" s="26" t="e">
        <f>IF(AND(#REF!="",#REF!="",#REF!="",#REF!=""),"",SUM(#REF!,#REF!,#REF!,#REF!,#REF!))</f>
        <v>#REF!</v>
      </c>
      <c r="CL45" s="32" t="str">
        <f t="shared" si="10"/>
        <v/>
      </c>
      <c r="CM45" s="32"/>
      <c r="CN45" s="32"/>
    </row>
    <row r="46" spans="1:92" ht="24.75" customHeight="1">
      <c r="A46" s="276">
        <v>40</v>
      </c>
      <c r="B46" s="277"/>
      <c r="C46" s="278"/>
      <c r="D46" s="279"/>
      <c r="E46" s="280"/>
      <c r="F46" s="281"/>
      <c r="G46" s="281"/>
      <c r="H46" s="282"/>
      <c r="I46" s="283"/>
      <c r="J46" s="284"/>
      <c r="K46" s="285"/>
      <c r="L46" s="11"/>
      <c r="M46" s="7"/>
      <c r="N46" s="7"/>
      <c r="O46" s="7"/>
      <c r="P46" s="39"/>
      <c r="Q46" s="43"/>
      <c r="R46" s="7"/>
      <c r="S46" s="16"/>
      <c r="T46" s="17"/>
      <c r="U46" s="17"/>
      <c r="V46" s="7"/>
      <c r="W46" s="45"/>
      <c r="X46" s="43"/>
      <c r="Y46" s="7"/>
      <c r="Z46" s="11"/>
      <c r="AA46" s="7"/>
      <c r="AB46" s="7"/>
      <c r="AC46" s="7"/>
      <c r="AD46" s="39"/>
      <c r="AE46" s="43"/>
      <c r="AF46" s="7"/>
      <c r="AG46" s="11"/>
      <c r="AH46" s="7"/>
      <c r="AI46" s="7"/>
      <c r="AJ46" s="7"/>
      <c r="AK46" s="39"/>
      <c r="AL46" s="43"/>
      <c r="AM46" s="7"/>
      <c r="AN46" s="11"/>
      <c r="AO46" s="7"/>
      <c r="AP46" s="7"/>
      <c r="AQ46" s="7"/>
      <c r="AR46" s="7"/>
      <c r="AS46" s="11"/>
      <c r="AT46" s="7"/>
      <c r="AU46" s="7"/>
      <c r="AV46" s="7"/>
      <c r="AW46" s="7"/>
      <c r="AX46" s="11"/>
      <c r="AY46" s="7"/>
      <c r="AZ46" s="7"/>
      <c r="BA46" s="7"/>
      <c r="BB46" s="7"/>
      <c r="BC46" s="7"/>
      <c r="BD46" s="7"/>
      <c r="BE46" s="7"/>
      <c r="BF46" s="7"/>
      <c r="BG46" s="11" t="s">
        <v>221</v>
      </c>
      <c r="BH46" s="79"/>
      <c r="BI46" s="1"/>
      <c r="BJ46" s="1"/>
      <c r="BK46" s="33"/>
      <c r="BL46" s="1"/>
      <c r="BM46" s="1"/>
      <c r="BY46" s="26"/>
      <c r="BZ46" s="26" t="str">
        <f t="shared" si="0"/>
        <v/>
      </c>
      <c r="CA46" s="32" t="str">
        <f t="shared" si="1"/>
        <v/>
      </c>
      <c r="CB46" s="32" t="str">
        <f t="shared" si="2"/>
        <v/>
      </c>
      <c r="CC46" s="26" t="str">
        <f t="shared" si="3"/>
        <v/>
      </c>
      <c r="CD46" s="32" t="str">
        <f t="shared" si="4"/>
        <v/>
      </c>
      <c r="CE46" s="26" t="e">
        <f>IF(AND(#REF!="",#REF!="",#REF!="",#REF!=""),"",SUM(#REF!,#REF!,#REF!,#REF!,#REF!))</f>
        <v>#REF!</v>
      </c>
      <c r="CF46" s="32" t="str">
        <f t="shared" si="5"/>
        <v/>
      </c>
      <c r="CG46" s="26" t="str">
        <f t="shared" si="6"/>
        <v/>
      </c>
      <c r="CH46" s="32" t="str">
        <f t="shared" si="7"/>
        <v/>
      </c>
      <c r="CI46" s="26" t="str">
        <f t="shared" si="8"/>
        <v/>
      </c>
      <c r="CJ46" s="32" t="str">
        <f t="shared" si="9"/>
        <v/>
      </c>
      <c r="CK46" s="26" t="e">
        <f>IF(AND(#REF!="",#REF!="",#REF!="",#REF!=""),"",SUM(#REF!,#REF!,#REF!,#REF!,#REF!))</f>
        <v>#REF!</v>
      </c>
      <c r="CL46" s="32" t="str">
        <f t="shared" si="10"/>
        <v/>
      </c>
      <c r="CM46" s="32"/>
      <c r="CN46" s="32"/>
    </row>
    <row r="47" spans="1:92" ht="24.75" customHeight="1">
      <c r="A47" s="276">
        <v>41</v>
      </c>
      <c r="B47" s="277"/>
      <c r="C47" s="278"/>
      <c r="D47" s="279"/>
      <c r="E47" s="280"/>
      <c r="F47" s="281"/>
      <c r="G47" s="281"/>
      <c r="H47" s="282"/>
      <c r="I47" s="283"/>
      <c r="J47" s="284"/>
      <c r="K47" s="285"/>
      <c r="L47" s="11"/>
      <c r="M47" s="7"/>
      <c r="N47" s="7"/>
      <c r="O47" s="7"/>
      <c r="P47" s="39"/>
      <c r="Q47" s="43"/>
      <c r="R47" s="7"/>
      <c r="S47" s="16"/>
      <c r="T47" s="17"/>
      <c r="U47" s="17"/>
      <c r="V47" s="7"/>
      <c r="W47" s="45"/>
      <c r="X47" s="43"/>
      <c r="Y47" s="7"/>
      <c r="Z47" s="11"/>
      <c r="AA47" s="7"/>
      <c r="AB47" s="7"/>
      <c r="AC47" s="7"/>
      <c r="AD47" s="39"/>
      <c r="AE47" s="43"/>
      <c r="AF47" s="7"/>
      <c r="AG47" s="11"/>
      <c r="AH47" s="7"/>
      <c r="AI47" s="7"/>
      <c r="AJ47" s="7"/>
      <c r="AK47" s="39"/>
      <c r="AL47" s="43"/>
      <c r="AM47" s="7"/>
      <c r="AN47" s="11"/>
      <c r="AO47" s="7"/>
      <c r="AP47" s="7"/>
      <c r="AQ47" s="7"/>
      <c r="AR47" s="7"/>
      <c r="AS47" s="11"/>
      <c r="AT47" s="7"/>
      <c r="AU47" s="7"/>
      <c r="AV47" s="7"/>
      <c r="AW47" s="7"/>
      <c r="AX47" s="11"/>
      <c r="AY47" s="7"/>
      <c r="AZ47" s="7"/>
      <c r="BA47" s="7"/>
      <c r="BB47" s="7"/>
      <c r="BC47" s="7"/>
      <c r="BD47" s="7"/>
      <c r="BE47" s="7"/>
      <c r="BF47" s="7"/>
      <c r="BG47" s="11" t="s">
        <v>221</v>
      </c>
      <c r="BH47" s="79"/>
      <c r="BI47" s="1"/>
      <c r="BJ47" s="1"/>
      <c r="BK47" s="33"/>
      <c r="BL47" s="1"/>
      <c r="BM47" s="1"/>
      <c r="BY47" s="26"/>
      <c r="BZ47" s="26" t="str">
        <f t="shared" si="0"/>
        <v/>
      </c>
      <c r="CA47" s="32" t="str">
        <f t="shared" si="1"/>
        <v/>
      </c>
      <c r="CB47" s="32" t="str">
        <f t="shared" si="2"/>
        <v/>
      </c>
      <c r="CC47" s="26" t="str">
        <f t="shared" si="3"/>
        <v/>
      </c>
      <c r="CD47" s="32" t="str">
        <f t="shared" si="4"/>
        <v/>
      </c>
      <c r="CE47" s="26" t="e">
        <f>IF(AND(#REF!="",#REF!="",#REF!="",#REF!=""),"",SUM(#REF!,#REF!,#REF!,#REF!,#REF!))</f>
        <v>#REF!</v>
      </c>
      <c r="CF47" s="32" t="str">
        <f t="shared" si="5"/>
        <v/>
      </c>
      <c r="CG47" s="26" t="str">
        <f t="shared" si="6"/>
        <v/>
      </c>
      <c r="CH47" s="32" t="str">
        <f t="shared" si="7"/>
        <v/>
      </c>
      <c r="CI47" s="26" t="str">
        <f t="shared" si="8"/>
        <v/>
      </c>
      <c r="CJ47" s="32" t="str">
        <f t="shared" si="9"/>
        <v/>
      </c>
      <c r="CK47" s="26" t="e">
        <f>IF(AND(#REF!="",#REF!="",#REF!="",#REF!=""),"",SUM(#REF!,#REF!,#REF!,#REF!,#REF!))</f>
        <v>#REF!</v>
      </c>
      <c r="CL47" s="32" t="str">
        <f t="shared" si="10"/>
        <v/>
      </c>
      <c r="CM47" s="32"/>
      <c r="CN47" s="32"/>
    </row>
    <row r="48" spans="1:92" ht="24.75" customHeight="1">
      <c r="A48" s="276">
        <v>42</v>
      </c>
      <c r="B48" s="277"/>
      <c r="C48" s="278"/>
      <c r="D48" s="279"/>
      <c r="E48" s="280"/>
      <c r="F48" s="281"/>
      <c r="G48" s="281"/>
      <c r="H48" s="282"/>
      <c r="I48" s="283"/>
      <c r="J48" s="284"/>
      <c r="K48" s="285"/>
      <c r="L48" s="11"/>
      <c r="M48" s="7"/>
      <c r="N48" s="7"/>
      <c r="O48" s="7"/>
      <c r="P48" s="39"/>
      <c r="Q48" s="43"/>
      <c r="R48" s="7"/>
      <c r="S48" s="16"/>
      <c r="T48" s="17"/>
      <c r="U48" s="17"/>
      <c r="V48" s="7"/>
      <c r="W48" s="45"/>
      <c r="X48" s="43"/>
      <c r="Y48" s="7"/>
      <c r="Z48" s="11"/>
      <c r="AA48" s="7"/>
      <c r="AB48" s="7"/>
      <c r="AC48" s="7"/>
      <c r="AD48" s="39"/>
      <c r="AE48" s="43"/>
      <c r="AF48" s="7"/>
      <c r="AG48" s="11"/>
      <c r="AH48" s="7"/>
      <c r="AI48" s="7"/>
      <c r="AJ48" s="7"/>
      <c r="AK48" s="39"/>
      <c r="AL48" s="43"/>
      <c r="AM48" s="7"/>
      <c r="AN48" s="11"/>
      <c r="AO48" s="7"/>
      <c r="AP48" s="7"/>
      <c r="AQ48" s="7"/>
      <c r="AR48" s="7"/>
      <c r="AS48" s="11"/>
      <c r="AT48" s="7"/>
      <c r="AU48" s="7"/>
      <c r="AV48" s="7"/>
      <c r="AW48" s="7"/>
      <c r="AX48" s="11"/>
      <c r="AY48" s="7"/>
      <c r="AZ48" s="7"/>
      <c r="BA48" s="7"/>
      <c r="BB48" s="7"/>
      <c r="BC48" s="7"/>
      <c r="BD48" s="7"/>
      <c r="BE48" s="7"/>
      <c r="BF48" s="7"/>
      <c r="BG48" s="11" t="s">
        <v>221</v>
      </c>
      <c r="BH48" s="79"/>
      <c r="BI48" s="1"/>
      <c r="BJ48" s="1"/>
      <c r="BK48" s="33"/>
      <c r="BL48" s="1"/>
      <c r="BM48" s="1"/>
      <c r="BY48" s="26"/>
      <c r="BZ48" s="26" t="str">
        <f t="shared" si="0"/>
        <v/>
      </c>
      <c r="CA48" s="32" t="str">
        <f t="shared" si="1"/>
        <v/>
      </c>
      <c r="CB48" s="32" t="str">
        <f t="shared" si="2"/>
        <v/>
      </c>
      <c r="CC48" s="26" t="str">
        <f t="shared" si="3"/>
        <v/>
      </c>
      <c r="CD48" s="32" t="str">
        <f t="shared" si="4"/>
        <v/>
      </c>
      <c r="CE48" s="26" t="e">
        <f>IF(AND(#REF!="",#REF!="",#REF!="",#REF!=""),"",SUM(#REF!,#REF!,#REF!,#REF!,#REF!))</f>
        <v>#REF!</v>
      </c>
      <c r="CF48" s="32" t="str">
        <f t="shared" si="5"/>
        <v/>
      </c>
      <c r="CG48" s="26" t="str">
        <f t="shared" si="6"/>
        <v/>
      </c>
      <c r="CH48" s="32" t="str">
        <f t="shared" si="7"/>
        <v/>
      </c>
      <c r="CI48" s="26" t="str">
        <f t="shared" si="8"/>
        <v/>
      </c>
      <c r="CJ48" s="32" t="str">
        <f t="shared" si="9"/>
        <v/>
      </c>
      <c r="CK48" s="26" t="e">
        <f>IF(AND(#REF!="",#REF!="",#REF!="",#REF!=""),"",SUM(#REF!,#REF!,#REF!,#REF!,#REF!))</f>
        <v>#REF!</v>
      </c>
      <c r="CL48" s="32" t="str">
        <f t="shared" si="10"/>
        <v/>
      </c>
      <c r="CM48" s="32"/>
      <c r="CN48" s="32"/>
    </row>
    <row r="49" spans="1:92" ht="24.75" customHeight="1">
      <c r="A49" s="276">
        <v>43</v>
      </c>
      <c r="B49" s="277"/>
      <c r="C49" s="278"/>
      <c r="D49" s="279"/>
      <c r="E49" s="280"/>
      <c r="F49" s="281"/>
      <c r="G49" s="281"/>
      <c r="H49" s="282"/>
      <c r="I49" s="283"/>
      <c r="J49" s="284"/>
      <c r="K49" s="285"/>
      <c r="L49" s="11"/>
      <c r="M49" s="7"/>
      <c r="N49" s="7"/>
      <c r="O49" s="7"/>
      <c r="P49" s="39"/>
      <c r="Q49" s="43"/>
      <c r="R49" s="7"/>
      <c r="S49" s="16"/>
      <c r="T49" s="17"/>
      <c r="U49" s="17"/>
      <c r="V49" s="7"/>
      <c r="W49" s="45"/>
      <c r="X49" s="43"/>
      <c r="Y49" s="7"/>
      <c r="Z49" s="11"/>
      <c r="AA49" s="7"/>
      <c r="AB49" s="7"/>
      <c r="AC49" s="7"/>
      <c r="AD49" s="39"/>
      <c r="AE49" s="43"/>
      <c r="AF49" s="7"/>
      <c r="AG49" s="11"/>
      <c r="AH49" s="7"/>
      <c r="AI49" s="7"/>
      <c r="AJ49" s="7"/>
      <c r="AK49" s="39"/>
      <c r="AL49" s="43"/>
      <c r="AM49" s="7"/>
      <c r="AN49" s="11"/>
      <c r="AO49" s="7"/>
      <c r="AP49" s="7"/>
      <c r="AQ49" s="7"/>
      <c r="AR49" s="7"/>
      <c r="AS49" s="11"/>
      <c r="AT49" s="7"/>
      <c r="AU49" s="7"/>
      <c r="AV49" s="7"/>
      <c r="AW49" s="7"/>
      <c r="AX49" s="11"/>
      <c r="AY49" s="7"/>
      <c r="AZ49" s="7"/>
      <c r="BA49" s="7"/>
      <c r="BB49" s="7"/>
      <c r="BC49" s="7"/>
      <c r="BD49" s="7"/>
      <c r="BE49" s="7"/>
      <c r="BF49" s="7"/>
      <c r="BG49" s="11" t="s">
        <v>221</v>
      </c>
      <c r="BH49" s="79"/>
      <c r="BI49" s="1"/>
      <c r="BJ49" s="1"/>
      <c r="BK49" s="33"/>
      <c r="BL49" s="1"/>
      <c r="BM49" s="1"/>
      <c r="BY49" s="26"/>
      <c r="BZ49" s="26" t="str">
        <f t="shared" si="0"/>
        <v/>
      </c>
      <c r="CA49" s="32" t="str">
        <f t="shared" si="1"/>
        <v/>
      </c>
      <c r="CB49" s="32" t="str">
        <f t="shared" si="2"/>
        <v/>
      </c>
      <c r="CC49" s="26" t="str">
        <f t="shared" si="3"/>
        <v/>
      </c>
      <c r="CD49" s="32" t="str">
        <f t="shared" si="4"/>
        <v/>
      </c>
      <c r="CE49" s="26" t="e">
        <f>IF(AND(#REF!="",#REF!="",#REF!="",#REF!=""),"",SUM(#REF!,#REF!,#REF!,#REF!,#REF!))</f>
        <v>#REF!</v>
      </c>
      <c r="CF49" s="32" t="str">
        <f t="shared" si="5"/>
        <v/>
      </c>
      <c r="CG49" s="26" t="str">
        <f t="shared" si="6"/>
        <v/>
      </c>
      <c r="CH49" s="32" t="str">
        <f t="shared" si="7"/>
        <v/>
      </c>
      <c r="CI49" s="26" t="str">
        <f t="shared" si="8"/>
        <v/>
      </c>
      <c r="CJ49" s="32" t="str">
        <f t="shared" si="9"/>
        <v/>
      </c>
      <c r="CK49" s="26" t="e">
        <f>IF(AND(#REF!="",#REF!="",#REF!="",#REF!=""),"",SUM(#REF!,#REF!,#REF!,#REF!,#REF!))</f>
        <v>#REF!</v>
      </c>
      <c r="CL49" s="32" t="str">
        <f t="shared" si="10"/>
        <v/>
      </c>
      <c r="CM49" s="32"/>
      <c r="CN49" s="32"/>
    </row>
    <row r="50" spans="1:92" ht="24.75" customHeight="1">
      <c r="A50" s="276">
        <v>44</v>
      </c>
      <c r="B50" s="277"/>
      <c r="C50" s="278"/>
      <c r="D50" s="279"/>
      <c r="E50" s="280"/>
      <c r="F50" s="281"/>
      <c r="G50" s="281"/>
      <c r="H50" s="282"/>
      <c r="I50" s="283"/>
      <c r="J50" s="284"/>
      <c r="K50" s="285"/>
      <c r="L50" s="11"/>
      <c r="M50" s="7"/>
      <c r="N50" s="7"/>
      <c r="O50" s="7"/>
      <c r="P50" s="39"/>
      <c r="Q50" s="43"/>
      <c r="R50" s="7"/>
      <c r="S50" s="16"/>
      <c r="T50" s="17"/>
      <c r="U50" s="17"/>
      <c r="V50" s="7"/>
      <c r="W50" s="45"/>
      <c r="X50" s="43"/>
      <c r="Y50" s="7"/>
      <c r="Z50" s="11"/>
      <c r="AA50" s="7"/>
      <c r="AB50" s="7"/>
      <c r="AC50" s="7"/>
      <c r="AD50" s="39"/>
      <c r="AE50" s="43"/>
      <c r="AF50" s="7"/>
      <c r="AG50" s="11"/>
      <c r="AH50" s="7"/>
      <c r="AI50" s="7"/>
      <c r="AJ50" s="7"/>
      <c r="AK50" s="39"/>
      <c r="AL50" s="43"/>
      <c r="AM50" s="7"/>
      <c r="AN50" s="11"/>
      <c r="AO50" s="7"/>
      <c r="AP50" s="7"/>
      <c r="AQ50" s="7"/>
      <c r="AR50" s="7"/>
      <c r="AS50" s="11"/>
      <c r="AT50" s="7"/>
      <c r="AU50" s="7"/>
      <c r="AV50" s="7"/>
      <c r="AW50" s="7"/>
      <c r="AX50" s="11"/>
      <c r="AY50" s="7"/>
      <c r="AZ50" s="7"/>
      <c r="BA50" s="7"/>
      <c r="BB50" s="7"/>
      <c r="BC50" s="7"/>
      <c r="BD50" s="7"/>
      <c r="BE50" s="7"/>
      <c r="BF50" s="7"/>
      <c r="BG50" s="11" t="s">
        <v>221</v>
      </c>
      <c r="BH50" s="79"/>
      <c r="BI50" s="1"/>
      <c r="BJ50" s="1"/>
      <c r="BK50" s="33"/>
      <c r="BL50" s="1"/>
      <c r="BM50" s="1"/>
      <c r="BY50" s="26"/>
      <c r="BZ50" s="26" t="str">
        <f t="shared" si="0"/>
        <v/>
      </c>
      <c r="CA50" s="32" t="str">
        <f t="shared" si="1"/>
        <v/>
      </c>
      <c r="CB50" s="32" t="str">
        <f t="shared" si="2"/>
        <v/>
      </c>
      <c r="CC50" s="26" t="str">
        <f t="shared" si="3"/>
        <v/>
      </c>
      <c r="CD50" s="32" t="str">
        <f t="shared" si="4"/>
        <v/>
      </c>
      <c r="CE50" s="26" t="e">
        <f>IF(AND(#REF!="",#REF!="",#REF!="",#REF!=""),"",SUM(#REF!,#REF!,#REF!,#REF!,#REF!))</f>
        <v>#REF!</v>
      </c>
      <c r="CF50" s="32" t="str">
        <f t="shared" si="5"/>
        <v/>
      </c>
      <c r="CG50" s="26" t="str">
        <f t="shared" si="6"/>
        <v/>
      </c>
      <c r="CH50" s="32" t="str">
        <f t="shared" si="7"/>
        <v/>
      </c>
      <c r="CI50" s="26" t="str">
        <f t="shared" si="8"/>
        <v/>
      </c>
      <c r="CJ50" s="32" t="str">
        <f t="shared" si="9"/>
        <v/>
      </c>
      <c r="CK50" s="26" t="e">
        <f>IF(AND(#REF!="",#REF!="",#REF!="",#REF!=""),"",SUM(#REF!,#REF!,#REF!,#REF!,#REF!))</f>
        <v>#REF!</v>
      </c>
      <c r="CL50" s="32" t="str">
        <f t="shared" si="10"/>
        <v/>
      </c>
      <c r="CM50" s="32"/>
      <c r="CN50" s="32"/>
    </row>
    <row r="51" spans="1:92" ht="24.75" customHeight="1">
      <c r="A51" s="276">
        <v>45</v>
      </c>
      <c r="B51" s="277"/>
      <c r="C51" s="278"/>
      <c r="D51" s="279"/>
      <c r="E51" s="280"/>
      <c r="F51" s="281"/>
      <c r="G51" s="281"/>
      <c r="H51" s="282"/>
      <c r="I51" s="283"/>
      <c r="J51" s="284"/>
      <c r="K51" s="285"/>
      <c r="L51" s="11"/>
      <c r="M51" s="7"/>
      <c r="N51" s="7"/>
      <c r="O51" s="7"/>
      <c r="P51" s="39"/>
      <c r="Q51" s="43"/>
      <c r="R51" s="7"/>
      <c r="S51" s="16"/>
      <c r="T51" s="17"/>
      <c r="U51" s="17"/>
      <c r="V51" s="7"/>
      <c r="W51" s="45"/>
      <c r="X51" s="43"/>
      <c r="Y51" s="7"/>
      <c r="Z51" s="11"/>
      <c r="AA51" s="7"/>
      <c r="AB51" s="7"/>
      <c r="AC51" s="7"/>
      <c r="AD51" s="39"/>
      <c r="AE51" s="43"/>
      <c r="AF51" s="7"/>
      <c r="AG51" s="11"/>
      <c r="AH51" s="7"/>
      <c r="AI51" s="7"/>
      <c r="AJ51" s="7"/>
      <c r="AK51" s="39"/>
      <c r="AL51" s="43"/>
      <c r="AM51" s="7"/>
      <c r="AN51" s="11"/>
      <c r="AO51" s="7"/>
      <c r="AP51" s="7"/>
      <c r="AQ51" s="7"/>
      <c r="AR51" s="7"/>
      <c r="AS51" s="11"/>
      <c r="AT51" s="7"/>
      <c r="AU51" s="7"/>
      <c r="AV51" s="7"/>
      <c r="AW51" s="7"/>
      <c r="AX51" s="11"/>
      <c r="AY51" s="7"/>
      <c r="AZ51" s="7"/>
      <c r="BA51" s="7"/>
      <c r="BB51" s="7"/>
      <c r="BC51" s="7"/>
      <c r="BD51" s="7"/>
      <c r="BE51" s="7"/>
      <c r="BF51" s="7"/>
      <c r="BG51" s="11" t="s">
        <v>221</v>
      </c>
      <c r="BH51" s="79"/>
      <c r="BI51" s="1"/>
      <c r="BJ51" s="1"/>
      <c r="BK51" s="33"/>
      <c r="BL51" s="1"/>
      <c r="BM51" s="1"/>
      <c r="BY51" s="26"/>
      <c r="BZ51" s="26" t="str">
        <f t="shared" si="0"/>
        <v/>
      </c>
      <c r="CA51" s="32" t="str">
        <f t="shared" si="1"/>
        <v/>
      </c>
      <c r="CB51" s="32" t="str">
        <f t="shared" si="2"/>
        <v/>
      </c>
      <c r="CC51" s="26" t="str">
        <f t="shared" si="3"/>
        <v/>
      </c>
      <c r="CD51" s="32" t="str">
        <f t="shared" si="4"/>
        <v/>
      </c>
      <c r="CE51" s="26" t="e">
        <f>IF(AND(#REF!="",#REF!="",#REF!="",#REF!=""),"",SUM(#REF!,#REF!,#REF!,#REF!,#REF!))</f>
        <v>#REF!</v>
      </c>
      <c r="CF51" s="32" t="str">
        <f t="shared" si="5"/>
        <v/>
      </c>
      <c r="CG51" s="26" t="str">
        <f t="shared" si="6"/>
        <v/>
      </c>
      <c r="CH51" s="32" t="str">
        <f t="shared" si="7"/>
        <v/>
      </c>
      <c r="CI51" s="26" t="str">
        <f t="shared" si="8"/>
        <v/>
      </c>
      <c r="CJ51" s="32" t="str">
        <f t="shared" si="9"/>
        <v/>
      </c>
      <c r="CK51" s="26" t="e">
        <f>IF(AND(#REF!="",#REF!="",#REF!="",#REF!=""),"",SUM(#REF!,#REF!,#REF!,#REF!,#REF!))</f>
        <v>#REF!</v>
      </c>
      <c r="CL51" s="32" t="str">
        <f t="shared" si="10"/>
        <v/>
      </c>
      <c r="CM51" s="32"/>
      <c r="CN51" s="32"/>
    </row>
    <row r="52" spans="1:92" ht="24.75" customHeight="1">
      <c r="A52" s="276">
        <v>46</v>
      </c>
      <c r="B52" s="277"/>
      <c r="C52" s="278"/>
      <c r="D52" s="279"/>
      <c r="E52" s="280"/>
      <c r="F52" s="281"/>
      <c r="G52" s="281"/>
      <c r="H52" s="282"/>
      <c r="I52" s="283"/>
      <c r="J52" s="284"/>
      <c r="K52" s="285"/>
      <c r="L52" s="11"/>
      <c r="M52" s="7"/>
      <c r="N52" s="7"/>
      <c r="O52" s="7"/>
      <c r="P52" s="39"/>
      <c r="Q52" s="43"/>
      <c r="R52" s="7"/>
      <c r="S52" s="16"/>
      <c r="T52" s="17"/>
      <c r="U52" s="17"/>
      <c r="V52" s="7"/>
      <c r="W52" s="45"/>
      <c r="X52" s="43"/>
      <c r="Y52" s="7"/>
      <c r="Z52" s="11"/>
      <c r="AA52" s="7"/>
      <c r="AB52" s="7"/>
      <c r="AC52" s="7"/>
      <c r="AD52" s="39"/>
      <c r="AE52" s="43"/>
      <c r="AF52" s="7"/>
      <c r="AG52" s="11"/>
      <c r="AH52" s="7"/>
      <c r="AI52" s="7"/>
      <c r="AJ52" s="7"/>
      <c r="AK52" s="39"/>
      <c r="AL52" s="43"/>
      <c r="AM52" s="7"/>
      <c r="AN52" s="11"/>
      <c r="AO52" s="7"/>
      <c r="AP52" s="7"/>
      <c r="AQ52" s="7"/>
      <c r="AR52" s="7"/>
      <c r="AS52" s="11"/>
      <c r="AT52" s="7"/>
      <c r="AU52" s="7"/>
      <c r="AV52" s="7"/>
      <c r="AW52" s="7"/>
      <c r="AX52" s="11"/>
      <c r="AY52" s="7"/>
      <c r="AZ52" s="7"/>
      <c r="BA52" s="7"/>
      <c r="BB52" s="7"/>
      <c r="BC52" s="7"/>
      <c r="BD52" s="7"/>
      <c r="BE52" s="7"/>
      <c r="BF52" s="7"/>
      <c r="BG52" s="11" t="s">
        <v>221</v>
      </c>
      <c r="BH52" s="79"/>
      <c r="BI52" s="1"/>
      <c r="BJ52" s="1"/>
      <c r="BK52" s="33"/>
      <c r="BL52" s="1"/>
      <c r="BM52" s="1"/>
      <c r="BY52" s="26"/>
      <c r="BZ52" s="26" t="str">
        <f t="shared" si="0"/>
        <v/>
      </c>
      <c r="CA52" s="32" t="str">
        <f t="shared" si="1"/>
        <v/>
      </c>
      <c r="CB52" s="32" t="str">
        <f t="shared" si="2"/>
        <v/>
      </c>
      <c r="CC52" s="26" t="str">
        <f t="shared" si="3"/>
        <v/>
      </c>
      <c r="CD52" s="32" t="str">
        <f t="shared" si="4"/>
        <v/>
      </c>
      <c r="CE52" s="26" t="e">
        <f>IF(AND(#REF!="",#REF!="",#REF!="",#REF!=""),"",SUM(#REF!,#REF!,#REF!,#REF!,#REF!))</f>
        <v>#REF!</v>
      </c>
      <c r="CF52" s="32" t="str">
        <f t="shared" si="5"/>
        <v/>
      </c>
      <c r="CG52" s="26" t="str">
        <f t="shared" si="6"/>
        <v/>
      </c>
      <c r="CH52" s="32" t="str">
        <f t="shared" si="7"/>
        <v/>
      </c>
      <c r="CI52" s="26" t="str">
        <f t="shared" si="8"/>
        <v/>
      </c>
      <c r="CJ52" s="32" t="str">
        <f t="shared" si="9"/>
        <v/>
      </c>
      <c r="CK52" s="26" t="e">
        <f>IF(AND(#REF!="",#REF!="",#REF!="",#REF!=""),"",SUM(#REF!,#REF!,#REF!,#REF!,#REF!))</f>
        <v>#REF!</v>
      </c>
      <c r="CL52" s="32" t="str">
        <f t="shared" si="10"/>
        <v/>
      </c>
      <c r="CM52" s="32"/>
      <c r="CN52" s="32"/>
    </row>
    <row r="53" spans="1:92" ht="24.75" customHeight="1">
      <c r="A53" s="276">
        <v>47</v>
      </c>
      <c r="B53" s="277"/>
      <c r="C53" s="278"/>
      <c r="D53" s="279"/>
      <c r="E53" s="280"/>
      <c r="F53" s="281"/>
      <c r="G53" s="281"/>
      <c r="H53" s="282"/>
      <c r="I53" s="283"/>
      <c r="J53" s="284"/>
      <c r="K53" s="285"/>
      <c r="L53" s="11"/>
      <c r="M53" s="7"/>
      <c r="N53" s="7"/>
      <c r="O53" s="7"/>
      <c r="P53" s="39"/>
      <c r="Q53" s="43"/>
      <c r="R53" s="7"/>
      <c r="S53" s="16"/>
      <c r="T53" s="17"/>
      <c r="U53" s="17"/>
      <c r="V53" s="7"/>
      <c r="W53" s="45"/>
      <c r="X53" s="43"/>
      <c r="Y53" s="7"/>
      <c r="Z53" s="11"/>
      <c r="AA53" s="7"/>
      <c r="AB53" s="7"/>
      <c r="AC53" s="7"/>
      <c r="AD53" s="39"/>
      <c r="AE53" s="43"/>
      <c r="AF53" s="7"/>
      <c r="AG53" s="11"/>
      <c r="AH53" s="7"/>
      <c r="AI53" s="7"/>
      <c r="AJ53" s="7"/>
      <c r="AK53" s="39"/>
      <c r="AL53" s="43"/>
      <c r="AM53" s="7"/>
      <c r="AN53" s="11"/>
      <c r="AO53" s="7"/>
      <c r="AP53" s="7"/>
      <c r="AQ53" s="7"/>
      <c r="AR53" s="7"/>
      <c r="AS53" s="11"/>
      <c r="AT53" s="7"/>
      <c r="AU53" s="7"/>
      <c r="AV53" s="7"/>
      <c r="AW53" s="7"/>
      <c r="AX53" s="11"/>
      <c r="AY53" s="7"/>
      <c r="AZ53" s="7"/>
      <c r="BA53" s="7"/>
      <c r="BB53" s="7"/>
      <c r="BC53" s="7"/>
      <c r="BD53" s="7"/>
      <c r="BE53" s="7"/>
      <c r="BF53" s="7"/>
      <c r="BG53" s="11" t="s">
        <v>221</v>
      </c>
      <c r="BH53" s="79"/>
      <c r="BI53" s="1"/>
      <c r="BJ53" s="1"/>
      <c r="BK53" s="33"/>
      <c r="BL53" s="1"/>
      <c r="BM53" s="1"/>
      <c r="BY53" s="26"/>
      <c r="BZ53" s="26" t="str">
        <f t="shared" si="0"/>
        <v/>
      </c>
      <c r="CA53" s="32" t="str">
        <f t="shared" si="1"/>
        <v/>
      </c>
      <c r="CB53" s="32" t="str">
        <f t="shared" si="2"/>
        <v/>
      </c>
      <c r="CC53" s="26" t="str">
        <f t="shared" si="3"/>
        <v/>
      </c>
      <c r="CD53" s="32" t="str">
        <f t="shared" si="4"/>
        <v/>
      </c>
      <c r="CE53" s="26" t="e">
        <f>IF(AND(#REF!="",#REF!="",#REF!="",#REF!=""),"",SUM(#REF!,#REF!,#REF!,#REF!,#REF!))</f>
        <v>#REF!</v>
      </c>
      <c r="CF53" s="32" t="str">
        <f t="shared" si="5"/>
        <v/>
      </c>
      <c r="CG53" s="26" t="str">
        <f t="shared" si="6"/>
        <v/>
      </c>
      <c r="CH53" s="32" t="str">
        <f t="shared" si="7"/>
        <v/>
      </c>
      <c r="CI53" s="26" t="str">
        <f t="shared" si="8"/>
        <v/>
      </c>
      <c r="CJ53" s="32" t="str">
        <f t="shared" si="9"/>
        <v/>
      </c>
      <c r="CK53" s="26" t="e">
        <f>IF(AND(#REF!="",#REF!="",#REF!="",#REF!=""),"",SUM(#REF!,#REF!,#REF!,#REF!,#REF!))</f>
        <v>#REF!</v>
      </c>
      <c r="CL53" s="32" t="str">
        <f t="shared" si="10"/>
        <v/>
      </c>
      <c r="CM53" s="32"/>
      <c r="CN53" s="32"/>
    </row>
    <row r="54" spans="1:92" ht="24.75" customHeight="1">
      <c r="A54" s="276">
        <v>48</v>
      </c>
      <c r="B54" s="277"/>
      <c r="C54" s="278"/>
      <c r="D54" s="279"/>
      <c r="E54" s="280"/>
      <c r="F54" s="281"/>
      <c r="G54" s="281"/>
      <c r="H54" s="282"/>
      <c r="I54" s="283"/>
      <c r="J54" s="284"/>
      <c r="K54" s="285"/>
      <c r="L54" s="11"/>
      <c r="M54" s="7"/>
      <c r="N54" s="7"/>
      <c r="O54" s="7"/>
      <c r="P54" s="39"/>
      <c r="Q54" s="43"/>
      <c r="R54" s="7"/>
      <c r="S54" s="16"/>
      <c r="T54" s="17"/>
      <c r="U54" s="17"/>
      <c r="V54" s="7"/>
      <c r="W54" s="45"/>
      <c r="X54" s="43"/>
      <c r="Y54" s="7"/>
      <c r="Z54" s="11"/>
      <c r="AA54" s="7"/>
      <c r="AB54" s="7"/>
      <c r="AC54" s="7"/>
      <c r="AD54" s="39"/>
      <c r="AE54" s="43"/>
      <c r="AF54" s="7"/>
      <c r="AG54" s="11"/>
      <c r="AH54" s="7"/>
      <c r="AI54" s="7"/>
      <c r="AJ54" s="7"/>
      <c r="AK54" s="39"/>
      <c r="AL54" s="43"/>
      <c r="AM54" s="7"/>
      <c r="AN54" s="11"/>
      <c r="AO54" s="7"/>
      <c r="AP54" s="7"/>
      <c r="AQ54" s="7"/>
      <c r="AR54" s="7"/>
      <c r="AS54" s="11"/>
      <c r="AT54" s="7"/>
      <c r="AU54" s="7"/>
      <c r="AV54" s="7"/>
      <c r="AW54" s="7"/>
      <c r="AX54" s="11"/>
      <c r="AY54" s="7"/>
      <c r="AZ54" s="7"/>
      <c r="BA54" s="7"/>
      <c r="BB54" s="7"/>
      <c r="BC54" s="7"/>
      <c r="BD54" s="7"/>
      <c r="BE54" s="7"/>
      <c r="BF54" s="7"/>
      <c r="BG54" s="11" t="s">
        <v>221</v>
      </c>
      <c r="BH54" s="79"/>
      <c r="BI54" s="1"/>
      <c r="BJ54" s="1"/>
      <c r="BK54" s="33"/>
      <c r="BL54" s="1"/>
      <c r="BM54" s="1"/>
      <c r="BY54" s="26"/>
      <c r="BZ54" s="26" t="str">
        <f t="shared" si="0"/>
        <v/>
      </c>
      <c r="CA54" s="32" t="str">
        <f t="shared" si="1"/>
        <v/>
      </c>
      <c r="CB54" s="32" t="str">
        <f t="shared" si="2"/>
        <v/>
      </c>
      <c r="CC54" s="26" t="str">
        <f t="shared" si="3"/>
        <v/>
      </c>
      <c r="CD54" s="32" t="str">
        <f t="shared" si="4"/>
        <v/>
      </c>
      <c r="CE54" s="26" t="e">
        <f>IF(AND(#REF!="",#REF!="",#REF!="",#REF!=""),"",SUM(#REF!,#REF!,#REF!,#REF!,#REF!))</f>
        <v>#REF!</v>
      </c>
      <c r="CF54" s="32" t="str">
        <f t="shared" si="5"/>
        <v/>
      </c>
      <c r="CG54" s="26" t="str">
        <f t="shared" si="6"/>
        <v/>
      </c>
      <c r="CH54" s="32" t="str">
        <f t="shared" si="7"/>
        <v/>
      </c>
      <c r="CI54" s="26" t="str">
        <f t="shared" si="8"/>
        <v/>
      </c>
      <c r="CJ54" s="32" t="str">
        <f t="shared" si="9"/>
        <v/>
      </c>
      <c r="CK54" s="26" t="e">
        <f>IF(AND(#REF!="",#REF!="",#REF!="",#REF!=""),"",SUM(#REF!,#REF!,#REF!,#REF!,#REF!))</f>
        <v>#REF!</v>
      </c>
      <c r="CL54" s="32" t="str">
        <f t="shared" si="10"/>
        <v/>
      </c>
      <c r="CM54" s="32"/>
      <c r="CN54" s="32"/>
    </row>
    <row r="55" spans="1:92" ht="24.75" customHeight="1">
      <c r="A55" s="276">
        <v>49</v>
      </c>
      <c r="B55" s="277"/>
      <c r="C55" s="278"/>
      <c r="D55" s="279"/>
      <c r="E55" s="280"/>
      <c r="F55" s="281"/>
      <c r="G55" s="281"/>
      <c r="H55" s="282"/>
      <c r="I55" s="283"/>
      <c r="J55" s="284"/>
      <c r="K55" s="285"/>
      <c r="L55" s="11"/>
      <c r="M55" s="7"/>
      <c r="N55" s="7"/>
      <c r="O55" s="7"/>
      <c r="P55" s="39"/>
      <c r="Q55" s="43"/>
      <c r="R55" s="7"/>
      <c r="S55" s="16"/>
      <c r="T55" s="17"/>
      <c r="U55" s="17"/>
      <c r="V55" s="7"/>
      <c r="W55" s="45"/>
      <c r="X55" s="43"/>
      <c r="Y55" s="7"/>
      <c r="Z55" s="11"/>
      <c r="AA55" s="7"/>
      <c r="AB55" s="7"/>
      <c r="AC55" s="7"/>
      <c r="AD55" s="39"/>
      <c r="AE55" s="43"/>
      <c r="AF55" s="7"/>
      <c r="AG55" s="11"/>
      <c r="AH55" s="7"/>
      <c r="AI55" s="7"/>
      <c r="AJ55" s="7"/>
      <c r="AK55" s="39"/>
      <c r="AL55" s="43"/>
      <c r="AM55" s="7"/>
      <c r="AN55" s="11"/>
      <c r="AO55" s="7"/>
      <c r="AP55" s="7"/>
      <c r="AQ55" s="7"/>
      <c r="AR55" s="7"/>
      <c r="AS55" s="11"/>
      <c r="AT55" s="7"/>
      <c r="AU55" s="7"/>
      <c r="AV55" s="7"/>
      <c r="AW55" s="7"/>
      <c r="AX55" s="11"/>
      <c r="AY55" s="7"/>
      <c r="AZ55" s="7"/>
      <c r="BA55" s="7"/>
      <c r="BB55" s="7"/>
      <c r="BC55" s="7"/>
      <c r="BD55" s="7"/>
      <c r="BE55" s="7"/>
      <c r="BF55" s="7"/>
      <c r="BG55" s="11" t="s">
        <v>221</v>
      </c>
      <c r="BH55" s="79"/>
      <c r="BI55" s="1"/>
      <c r="BJ55" s="1"/>
      <c r="BK55" s="33"/>
      <c r="BL55" s="1"/>
      <c r="BM55" s="1"/>
      <c r="BY55" s="26"/>
      <c r="BZ55" s="26" t="str">
        <f t="shared" si="0"/>
        <v/>
      </c>
      <c r="CA55" s="32" t="str">
        <f t="shared" si="1"/>
        <v/>
      </c>
      <c r="CB55" s="32" t="str">
        <f t="shared" si="2"/>
        <v/>
      </c>
      <c r="CC55" s="26" t="str">
        <f t="shared" si="3"/>
        <v/>
      </c>
      <c r="CD55" s="32" t="str">
        <f t="shared" si="4"/>
        <v/>
      </c>
      <c r="CE55" s="26" t="e">
        <f>IF(AND(#REF!="",#REF!="",#REF!="",#REF!=""),"",SUM(#REF!,#REF!,#REF!,#REF!,#REF!))</f>
        <v>#REF!</v>
      </c>
      <c r="CF55" s="32" t="str">
        <f t="shared" si="5"/>
        <v/>
      </c>
      <c r="CG55" s="26" t="str">
        <f t="shared" si="6"/>
        <v/>
      </c>
      <c r="CH55" s="32" t="str">
        <f t="shared" si="7"/>
        <v/>
      </c>
      <c r="CI55" s="26" t="str">
        <f t="shared" si="8"/>
        <v/>
      </c>
      <c r="CJ55" s="32" t="str">
        <f t="shared" si="9"/>
        <v/>
      </c>
      <c r="CK55" s="26" t="e">
        <f>IF(AND(#REF!="",#REF!="",#REF!="",#REF!=""),"",SUM(#REF!,#REF!,#REF!,#REF!,#REF!))</f>
        <v>#REF!</v>
      </c>
      <c r="CL55" s="32" t="str">
        <f t="shared" si="10"/>
        <v/>
      </c>
      <c r="CM55" s="32"/>
      <c r="CN55" s="32"/>
    </row>
    <row r="56" spans="1:92" ht="24.75" customHeight="1">
      <c r="A56" s="276">
        <v>50</v>
      </c>
      <c r="B56" s="277"/>
      <c r="C56" s="278"/>
      <c r="D56" s="279"/>
      <c r="E56" s="280"/>
      <c r="F56" s="281"/>
      <c r="G56" s="281"/>
      <c r="H56" s="282"/>
      <c r="I56" s="283"/>
      <c r="J56" s="284"/>
      <c r="K56" s="285"/>
      <c r="L56" s="11"/>
      <c r="M56" s="7"/>
      <c r="N56" s="7"/>
      <c r="O56" s="7"/>
      <c r="P56" s="39"/>
      <c r="Q56" s="43"/>
      <c r="R56" s="7"/>
      <c r="S56" s="16"/>
      <c r="T56" s="17"/>
      <c r="U56" s="17"/>
      <c r="V56" s="7"/>
      <c r="W56" s="45"/>
      <c r="X56" s="43"/>
      <c r="Y56" s="7"/>
      <c r="Z56" s="11"/>
      <c r="AA56" s="7"/>
      <c r="AB56" s="7"/>
      <c r="AC56" s="7"/>
      <c r="AD56" s="39"/>
      <c r="AE56" s="43"/>
      <c r="AF56" s="7"/>
      <c r="AG56" s="11"/>
      <c r="AH56" s="7"/>
      <c r="AI56" s="7"/>
      <c r="AJ56" s="7"/>
      <c r="AK56" s="39"/>
      <c r="AL56" s="43"/>
      <c r="AM56" s="7"/>
      <c r="AN56" s="11"/>
      <c r="AO56" s="7"/>
      <c r="AP56" s="7"/>
      <c r="AQ56" s="7"/>
      <c r="AR56" s="7"/>
      <c r="AS56" s="11"/>
      <c r="AT56" s="7"/>
      <c r="AU56" s="7"/>
      <c r="AV56" s="7"/>
      <c r="AW56" s="7"/>
      <c r="AX56" s="11"/>
      <c r="AY56" s="7"/>
      <c r="AZ56" s="7"/>
      <c r="BA56" s="7"/>
      <c r="BB56" s="7"/>
      <c r="BC56" s="7"/>
      <c r="BD56" s="7"/>
      <c r="BE56" s="7"/>
      <c r="BF56" s="7"/>
      <c r="BG56" s="11" t="s">
        <v>221</v>
      </c>
      <c r="BH56" s="79"/>
      <c r="BI56" s="1"/>
      <c r="BJ56" s="1"/>
      <c r="BK56" s="33"/>
      <c r="BL56" s="1"/>
      <c r="BM56" s="1"/>
      <c r="BY56" s="26"/>
      <c r="BZ56" s="26" t="str">
        <f t="shared" si="0"/>
        <v/>
      </c>
      <c r="CA56" s="32" t="str">
        <f t="shared" si="1"/>
        <v/>
      </c>
      <c r="CB56" s="32" t="str">
        <f t="shared" si="2"/>
        <v/>
      </c>
      <c r="CC56" s="26" t="str">
        <f t="shared" si="3"/>
        <v/>
      </c>
      <c r="CD56" s="32" t="str">
        <f t="shared" si="4"/>
        <v/>
      </c>
      <c r="CE56" s="26" t="e">
        <f>IF(AND(#REF!="",#REF!="",#REF!="",#REF!=""),"",SUM(#REF!,#REF!,#REF!,#REF!,#REF!))</f>
        <v>#REF!</v>
      </c>
      <c r="CF56" s="32" t="str">
        <f t="shared" si="5"/>
        <v/>
      </c>
      <c r="CG56" s="26" t="str">
        <f t="shared" si="6"/>
        <v/>
      </c>
      <c r="CH56" s="32" t="str">
        <f t="shared" si="7"/>
        <v/>
      </c>
      <c r="CI56" s="26" t="str">
        <f t="shared" si="8"/>
        <v/>
      </c>
      <c r="CJ56" s="32" t="str">
        <f t="shared" si="9"/>
        <v/>
      </c>
      <c r="CK56" s="26" t="e">
        <f>IF(AND(#REF!="",#REF!="",#REF!="",#REF!=""),"",SUM(#REF!,#REF!,#REF!,#REF!,#REF!))</f>
        <v>#REF!</v>
      </c>
      <c r="CL56" s="32" t="str">
        <f t="shared" si="10"/>
        <v/>
      </c>
      <c r="CM56" s="32"/>
      <c r="CN56" s="32"/>
    </row>
    <row r="57" spans="1:92" ht="24.75" customHeight="1">
      <c r="A57" s="276">
        <v>51</v>
      </c>
      <c r="B57" s="277"/>
      <c r="C57" s="278"/>
      <c r="D57" s="279"/>
      <c r="E57" s="280"/>
      <c r="F57" s="281"/>
      <c r="G57" s="281"/>
      <c r="H57" s="282"/>
      <c r="I57" s="283"/>
      <c r="J57" s="284"/>
      <c r="K57" s="285"/>
      <c r="L57" s="11"/>
      <c r="M57" s="7"/>
      <c r="N57" s="7"/>
      <c r="O57" s="7"/>
      <c r="P57" s="39"/>
      <c r="Q57" s="43"/>
      <c r="R57" s="7"/>
      <c r="S57" s="16"/>
      <c r="T57" s="17"/>
      <c r="U57" s="17"/>
      <c r="V57" s="7"/>
      <c r="W57" s="45"/>
      <c r="X57" s="43"/>
      <c r="Y57" s="7"/>
      <c r="Z57" s="11"/>
      <c r="AA57" s="7"/>
      <c r="AB57" s="7"/>
      <c r="AC57" s="7"/>
      <c r="AD57" s="39"/>
      <c r="AE57" s="43"/>
      <c r="AF57" s="7"/>
      <c r="AG57" s="11"/>
      <c r="AH57" s="7"/>
      <c r="AI57" s="7"/>
      <c r="AJ57" s="7"/>
      <c r="AK57" s="39"/>
      <c r="AL57" s="43"/>
      <c r="AM57" s="7"/>
      <c r="AN57" s="11"/>
      <c r="AO57" s="7"/>
      <c r="AP57" s="7"/>
      <c r="AQ57" s="7"/>
      <c r="AR57" s="7"/>
      <c r="AS57" s="11"/>
      <c r="AT57" s="7"/>
      <c r="AU57" s="7"/>
      <c r="AV57" s="7"/>
      <c r="AW57" s="7"/>
      <c r="AX57" s="11"/>
      <c r="AY57" s="7"/>
      <c r="AZ57" s="7"/>
      <c r="BA57" s="7"/>
      <c r="BB57" s="7"/>
      <c r="BC57" s="7"/>
      <c r="BD57" s="7"/>
      <c r="BE57" s="7"/>
      <c r="BF57" s="7"/>
      <c r="BG57" s="11" t="s">
        <v>221</v>
      </c>
      <c r="BH57" s="79"/>
      <c r="BI57" s="1"/>
      <c r="BJ57" s="1"/>
      <c r="BK57" s="33"/>
      <c r="BL57" s="1"/>
      <c r="BM57" s="1"/>
      <c r="BY57" s="26"/>
      <c r="BZ57" s="26" t="str">
        <f t="shared" si="0"/>
        <v/>
      </c>
      <c r="CA57" s="32" t="str">
        <f t="shared" si="1"/>
        <v/>
      </c>
      <c r="CB57" s="32" t="str">
        <f t="shared" si="2"/>
        <v/>
      </c>
      <c r="CC57" s="26" t="str">
        <f t="shared" si="3"/>
        <v/>
      </c>
      <c r="CD57" s="32" t="str">
        <f t="shared" si="4"/>
        <v/>
      </c>
      <c r="CE57" s="26" t="e">
        <f>IF(AND(#REF!="",#REF!="",#REF!="",#REF!=""),"",SUM(#REF!,#REF!,#REF!,#REF!,#REF!))</f>
        <v>#REF!</v>
      </c>
      <c r="CF57" s="32" t="str">
        <f t="shared" si="5"/>
        <v/>
      </c>
      <c r="CG57" s="26" t="str">
        <f t="shared" si="6"/>
        <v/>
      </c>
      <c r="CH57" s="32" t="str">
        <f t="shared" si="7"/>
        <v/>
      </c>
      <c r="CI57" s="26" t="str">
        <f t="shared" si="8"/>
        <v/>
      </c>
      <c r="CJ57" s="32" t="str">
        <f t="shared" si="9"/>
        <v/>
      </c>
      <c r="CK57" s="26" t="e">
        <f>IF(AND(#REF!="",#REF!="",#REF!="",#REF!=""),"",SUM(#REF!,#REF!,#REF!,#REF!,#REF!))</f>
        <v>#REF!</v>
      </c>
      <c r="CL57" s="32" t="str">
        <f t="shared" si="10"/>
        <v/>
      </c>
      <c r="CM57" s="32"/>
      <c r="CN57" s="32"/>
    </row>
    <row r="58" spans="1:92" ht="24.75" customHeight="1">
      <c r="A58" s="276">
        <v>52</v>
      </c>
      <c r="B58" s="277"/>
      <c r="C58" s="278"/>
      <c r="D58" s="279"/>
      <c r="E58" s="280"/>
      <c r="F58" s="281"/>
      <c r="G58" s="281"/>
      <c r="H58" s="282"/>
      <c r="I58" s="283"/>
      <c r="J58" s="284"/>
      <c r="K58" s="285"/>
      <c r="L58" s="11"/>
      <c r="M58" s="7"/>
      <c r="N58" s="7"/>
      <c r="O58" s="7"/>
      <c r="P58" s="39"/>
      <c r="Q58" s="43"/>
      <c r="R58" s="7"/>
      <c r="S58" s="16"/>
      <c r="T58" s="17"/>
      <c r="U58" s="17"/>
      <c r="V58" s="7"/>
      <c r="W58" s="45"/>
      <c r="X58" s="43"/>
      <c r="Y58" s="7"/>
      <c r="Z58" s="11"/>
      <c r="AA58" s="7"/>
      <c r="AB58" s="7"/>
      <c r="AC58" s="7"/>
      <c r="AD58" s="39"/>
      <c r="AE58" s="43"/>
      <c r="AF58" s="7"/>
      <c r="AG58" s="11"/>
      <c r="AH58" s="7"/>
      <c r="AI58" s="7"/>
      <c r="AJ58" s="7"/>
      <c r="AK58" s="39"/>
      <c r="AL58" s="43"/>
      <c r="AM58" s="7"/>
      <c r="AN58" s="11"/>
      <c r="AO58" s="7"/>
      <c r="AP58" s="7"/>
      <c r="AQ58" s="7"/>
      <c r="AR58" s="7"/>
      <c r="AS58" s="11"/>
      <c r="AT58" s="7"/>
      <c r="AU58" s="7"/>
      <c r="AV58" s="7"/>
      <c r="AW58" s="7"/>
      <c r="AX58" s="11"/>
      <c r="AY58" s="7"/>
      <c r="AZ58" s="7"/>
      <c r="BA58" s="7"/>
      <c r="BB58" s="7"/>
      <c r="BC58" s="7"/>
      <c r="BD58" s="7"/>
      <c r="BE58" s="7"/>
      <c r="BF58" s="7"/>
      <c r="BG58" s="11" t="s">
        <v>221</v>
      </c>
      <c r="BH58" s="79"/>
      <c r="BI58" s="1"/>
      <c r="BJ58" s="1"/>
      <c r="BK58" s="33"/>
      <c r="BL58" s="1"/>
      <c r="BM58" s="1"/>
      <c r="BY58" s="26"/>
      <c r="BZ58" s="26" t="str">
        <f t="shared" si="0"/>
        <v/>
      </c>
      <c r="CA58" s="32" t="str">
        <f t="shared" si="1"/>
        <v/>
      </c>
      <c r="CB58" s="32" t="str">
        <f t="shared" si="2"/>
        <v/>
      </c>
      <c r="CC58" s="26" t="str">
        <f t="shared" si="3"/>
        <v/>
      </c>
      <c r="CD58" s="32" t="str">
        <f t="shared" si="4"/>
        <v/>
      </c>
      <c r="CE58" s="26" t="e">
        <f>IF(AND(#REF!="",#REF!="",#REF!="",#REF!=""),"",SUM(#REF!,#REF!,#REF!,#REF!,#REF!))</f>
        <v>#REF!</v>
      </c>
      <c r="CF58" s="32" t="str">
        <f t="shared" si="5"/>
        <v/>
      </c>
      <c r="CG58" s="26" t="str">
        <f t="shared" si="6"/>
        <v/>
      </c>
      <c r="CH58" s="32" t="str">
        <f t="shared" si="7"/>
        <v/>
      </c>
      <c r="CI58" s="26" t="str">
        <f t="shared" si="8"/>
        <v/>
      </c>
      <c r="CJ58" s="32" t="str">
        <f t="shared" si="9"/>
        <v/>
      </c>
      <c r="CK58" s="26" t="e">
        <f>IF(AND(#REF!="",#REF!="",#REF!="",#REF!=""),"",SUM(#REF!,#REF!,#REF!,#REF!,#REF!))</f>
        <v>#REF!</v>
      </c>
      <c r="CL58" s="32" t="str">
        <f t="shared" si="10"/>
        <v/>
      </c>
      <c r="CM58" s="32"/>
      <c r="CN58" s="32"/>
    </row>
    <row r="59" spans="1:92" ht="24.75" customHeight="1">
      <c r="A59" s="276">
        <v>53</v>
      </c>
      <c r="B59" s="277"/>
      <c r="C59" s="278"/>
      <c r="D59" s="279"/>
      <c r="E59" s="280"/>
      <c r="F59" s="281"/>
      <c r="G59" s="281"/>
      <c r="H59" s="282"/>
      <c r="I59" s="283"/>
      <c r="J59" s="284"/>
      <c r="K59" s="285"/>
      <c r="L59" s="11"/>
      <c r="M59" s="7"/>
      <c r="N59" s="7"/>
      <c r="O59" s="7"/>
      <c r="P59" s="39"/>
      <c r="Q59" s="43"/>
      <c r="R59" s="7"/>
      <c r="S59" s="16"/>
      <c r="T59" s="17"/>
      <c r="U59" s="17"/>
      <c r="V59" s="7"/>
      <c r="W59" s="45"/>
      <c r="X59" s="43"/>
      <c r="Y59" s="7"/>
      <c r="Z59" s="11"/>
      <c r="AA59" s="7"/>
      <c r="AB59" s="7"/>
      <c r="AC59" s="7"/>
      <c r="AD59" s="39"/>
      <c r="AE59" s="43"/>
      <c r="AF59" s="7"/>
      <c r="AG59" s="11"/>
      <c r="AH59" s="7"/>
      <c r="AI59" s="7"/>
      <c r="AJ59" s="7"/>
      <c r="AK59" s="39"/>
      <c r="AL59" s="43"/>
      <c r="AM59" s="7"/>
      <c r="AN59" s="11"/>
      <c r="AO59" s="7"/>
      <c r="AP59" s="7"/>
      <c r="AQ59" s="7"/>
      <c r="AR59" s="7"/>
      <c r="AS59" s="11"/>
      <c r="AT59" s="7"/>
      <c r="AU59" s="7"/>
      <c r="AV59" s="7"/>
      <c r="AW59" s="7"/>
      <c r="AX59" s="11"/>
      <c r="AY59" s="7"/>
      <c r="AZ59" s="7"/>
      <c r="BA59" s="7"/>
      <c r="BB59" s="7"/>
      <c r="BC59" s="7"/>
      <c r="BD59" s="7"/>
      <c r="BE59" s="7"/>
      <c r="BF59" s="7"/>
      <c r="BG59" s="11" t="s">
        <v>221</v>
      </c>
      <c r="BH59" s="79"/>
      <c r="BI59" s="1"/>
      <c r="BJ59" s="1"/>
      <c r="BK59" s="33"/>
      <c r="BL59" s="1"/>
      <c r="BM59" s="1"/>
      <c r="BY59" s="26"/>
      <c r="BZ59" s="34" t="str">
        <f t="shared" si="0"/>
        <v/>
      </c>
      <c r="CA59" s="35" t="str">
        <f t="shared" si="1"/>
        <v/>
      </c>
      <c r="CB59" s="35" t="str">
        <f t="shared" si="2"/>
        <v/>
      </c>
      <c r="CC59" s="34" t="str">
        <f t="shared" si="3"/>
        <v/>
      </c>
      <c r="CD59" s="35" t="str">
        <f t="shared" si="4"/>
        <v/>
      </c>
      <c r="CE59" s="34" t="e">
        <f>IF(AND(#REF!="",#REF!="",#REF!="",#REF!=""),"",SUM(#REF!,#REF!,#REF!,#REF!,#REF!))</f>
        <v>#REF!</v>
      </c>
      <c r="CF59" s="35" t="str">
        <f t="shared" si="5"/>
        <v/>
      </c>
      <c r="CG59" s="34" t="str">
        <f t="shared" si="6"/>
        <v/>
      </c>
      <c r="CH59" s="35" t="str">
        <f t="shared" si="7"/>
        <v/>
      </c>
      <c r="CI59" s="34" t="str">
        <f t="shared" si="8"/>
        <v/>
      </c>
      <c r="CJ59" s="35" t="str">
        <f t="shared" si="9"/>
        <v/>
      </c>
      <c r="CK59" s="34" t="e">
        <f>IF(AND(#REF!="",#REF!="",#REF!="",#REF!=""),"",SUM(#REF!,#REF!,#REF!,#REF!,#REF!))</f>
        <v>#REF!</v>
      </c>
      <c r="CL59" s="35" t="str">
        <f t="shared" si="10"/>
        <v/>
      </c>
      <c r="CM59" s="32"/>
      <c r="CN59" s="32"/>
    </row>
    <row r="60" spans="1:92" ht="24.75" customHeight="1">
      <c r="A60" s="276">
        <v>54</v>
      </c>
      <c r="B60" s="277"/>
      <c r="C60" s="278"/>
      <c r="D60" s="279"/>
      <c r="E60" s="280"/>
      <c r="F60" s="281"/>
      <c r="G60" s="281"/>
      <c r="H60" s="282"/>
      <c r="I60" s="283"/>
      <c r="J60" s="284"/>
      <c r="K60" s="285"/>
      <c r="L60" s="11"/>
      <c r="M60" s="7"/>
      <c r="N60" s="7"/>
      <c r="O60" s="7"/>
      <c r="P60" s="39"/>
      <c r="Q60" s="43"/>
      <c r="R60" s="7"/>
      <c r="S60" s="16"/>
      <c r="T60" s="17"/>
      <c r="U60" s="17"/>
      <c r="V60" s="7"/>
      <c r="W60" s="45"/>
      <c r="X60" s="43"/>
      <c r="Y60" s="7"/>
      <c r="Z60" s="11"/>
      <c r="AA60" s="7"/>
      <c r="AB60" s="7"/>
      <c r="AC60" s="7"/>
      <c r="AD60" s="39"/>
      <c r="AE60" s="43"/>
      <c r="AF60" s="7"/>
      <c r="AG60" s="11"/>
      <c r="AH60" s="7"/>
      <c r="AI60" s="7"/>
      <c r="AJ60" s="7"/>
      <c r="AK60" s="39"/>
      <c r="AL60" s="43"/>
      <c r="AM60" s="7"/>
      <c r="AN60" s="11"/>
      <c r="AO60" s="7"/>
      <c r="AP60" s="7"/>
      <c r="AQ60" s="7"/>
      <c r="AR60" s="7"/>
      <c r="AS60" s="11"/>
      <c r="AT60" s="7"/>
      <c r="AU60" s="7"/>
      <c r="AV60" s="7"/>
      <c r="AW60" s="7"/>
      <c r="AX60" s="11"/>
      <c r="AY60" s="7"/>
      <c r="AZ60" s="7"/>
      <c r="BA60" s="7"/>
      <c r="BB60" s="7"/>
      <c r="BC60" s="7"/>
      <c r="BD60" s="7"/>
      <c r="BE60" s="7"/>
      <c r="BF60" s="7"/>
      <c r="BG60" s="11" t="s">
        <v>221</v>
      </c>
      <c r="BH60" s="79"/>
      <c r="BI60" s="1"/>
      <c r="BJ60" s="1"/>
      <c r="BK60" s="33"/>
      <c r="BL60" s="1"/>
      <c r="BM60" s="1"/>
      <c r="BY60" s="26"/>
      <c r="BZ60" s="34" t="str">
        <f t="shared" si="0"/>
        <v/>
      </c>
      <c r="CA60" s="35" t="str">
        <f t="shared" si="1"/>
        <v/>
      </c>
      <c r="CB60" s="35" t="str">
        <f t="shared" si="2"/>
        <v/>
      </c>
      <c r="CC60" s="34" t="str">
        <f t="shared" si="3"/>
        <v/>
      </c>
      <c r="CD60" s="35" t="str">
        <f t="shared" si="4"/>
        <v/>
      </c>
      <c r="CE60" s="34" t="e">
        <f>IF(AND(#REF!="",#REF!="",#REF!="",#REF!=""),"",SUM(#REF!,#REF!,#REF!,#REF!,#REF!))</f>
        <v>#REF!</v>
      </c>
      <c r="CF60" s="35" t="str">
        <f t="shared" si="5"/>
        <v/>
      </c>
      <c r="CG60" s="34" t="str">
        <f t="shared" si="6"/>
        <v/>
      </c>
      <c r="CH60" s="35" t="str">
        <f t="shared" si="7"/>
        <v/>
      </c>
      <c r="CI60" s="34" t="str">
        <f t="shared" si="8"/>
        <v/>
      </c>
      <c r="CJ60" s="35" t="str">
        <f t="shared" si="9"/>
        <v/>
      </c>
      <c r="CK60" s="34" t="e">
        <f>IF(AND(#REF!="",#REF!="",#REF!="",#REF!=""),"",SUM(#REF!,#REF!,#REF!,#REF!,#REF!))</f>
        <v>#REF!</v>
      </c>
      <c r="CL60" s="35" t="str">
        <f t="shared" si="10"/>
        <v/>
      </c>
      <c r="CM60" s="32"/>
      <c r="CN60" s="32"/>
    </row>
    <row r="61" spans="1:92" ht="24.75" customHeight="1">
      <c r="A61" s="276">
        <v>55</v>
      </c>
      <c r="B61" s="277"/>
      <c r="C61" s="278"/>
      <c r="D61" s="279"/>
      <c r="E61" s="280"/>
      <c r="F61" s="281"/>
      <c r="G61" s="281"/>
      <c r="H61" s="282"/>
      <c r="I61" s="283"/>
      <c r="J61" s="284"/>
      <c r="K61" s="285"/>
      <c r="L61" s="11"/>
      <c r="M61" s="7"/>
      <c r="N61" s="7"/>
      <c r="O61" s="7"/>
      <c r="P61" s="39"/>
      <c r="Q61" s="43"/>
      <c r="R61" s="7"/>
      <c r="S61" s="16"/>
      <c r="T61" s="17"/>
      <c r="U61" s="17"/>
      <c r="V61" s="7"/>
      <c r="W61" s="45"/>
      <c r="X61" s="43"/>
      <c r="Y61" s="7"/>
      <c r="Z61" s="11"/>
      <c r="AA61" s="7"/>
      <c r="AB61" s="7"/>
      <c r="AC61" s="7"/>
      <c r="AD61" s="39"/>
      <c r="AE61" s="43"/>
      <c r="AF61" s="7"/>
      <c r="AG61" s="11"/>
      <c r="AH61" s="7"/>
      <c r="AI61" s="7"/>
      <c r="AJ61" s="7"/>
      <c r="AK61" s="39"/>
      <c r="AL61" s="43"/>
      <c r="AM61" s="7"/>
      <c r="AN61" s="11"/>
      <c r="AO61" s="7"/>
      <c r="AP61" s="7"/>
      <c r="AQ61" s="7"/>
      <c r="AR61" s="7"/>
      <c r="AS61" s="11"/>
      <c r="AT61" s="7"/>
      <c r="AU61" s="7"/>
      <c r="AV61" s="7"/>
      <c r="AW61" s="7"/>
      <c r="AX61" s="11"/>
      <c r="AY61" s="7"/>
      <c r="AZ61" s="7"/>
      <c r="BA61" s="7"/>
      <c r="BB61" s="7"/>
      <c r="BC61" s="7"/>
      <c r="BD61" s="7"/>
      <c r="BE61" s="7"/>
      <c r="BF61" s="7"/>
      <c r="BG61" s="11" t="s">
        <v>221</v>
      </c>
      <c r="BH61" s="79"/>
      <c r="BI61" s="1"/>
      <c r="BJ61" s="1"/>
      <c r="BK61" s="33"/>
      <c r="BL61" s="1"/>
      <c r="BM61" s="1"/>
      <c r="BY61" s="26"/>
      <c r="BZ61" s="34" t="str">
        <f t="shared" si="0"/>
        <v/>
      </c>
      <c r="CA61" s="35" t="str">
        <f t="shared" si="1"/>
        <v/>
      </c>
      <c r="CB61" s="35" t="str">
        <f t="shared" si="2"/>
        <v/>
      </c>
      <c r="CC61" s="34" t="str">
        <f t="shared" si="3"/>
        <v/>
      </c>
      <c r="CD61" s="35" t="str">
        <f t="shared" si="4"/>
        <v/>
      </c>
      <c r="CE61" s="34" t="e">
        <f>IF(AND(#REF!="",#REF!="",#REF!="",#REF!=""),"",SUM(#REF!,#REF!,#REF!,#REF!,#REF!))</f>
        <v>#REF!</v>
      </c>
      <c r="CF61" s="35" t="str">
        <f t="shared" si="5"/>
        <v/>
      </c>
      <c r="CG61" s="34" t="str">
        <f t="shared" si="6"/>
        <v/>
      </c>
      <c r="CH61" s="35" t="str">
        <f t="shared" si="7"/>
        <v/>
      </c>
      <c r="CI61" s="34" t="str">
        <f t="shared" si="8"/>
        <v/>
      </c>
      <c r="CJ61" s="35" t="str">
        <f t="shared" si="9"/>
        <v/>
      </c>
      <c r="CK61" s="34" t="e">
        <f>IF(AND(#REF!="",#REF!="",#REF!="",#REF!=""),"",SUM(#REF!,#REF!,#REF!,#REF!,#REF!))</f>
        <v>#REF!</v>
      </c>
      <c r="CL61" s="35" t="str">
        <f t="shared" si="10"/>
        <v/>
      </c>
      <c r="CM61" s="32"/>
      <c r="CN61" s="32"/>
    </row>
    <row r="62" spans="1:92" ht="24.75" customHeight="1">
      <c r="A62" s="276">
        <v>56</v>
      </c>
      <c r="B62" s="277"/>
      <c r="C62" s="278"/>
      <c r="D62" s="279"/>
      <c r="E62" s="280"/>
      <c r="F62" s="281"/>
      <c r="G62" s="281"/>
      <c r="H62" s="282"/>
      <c r="I62" s="283"/>
      <c r="J62" s="284"/>
      <c r="K62" s="285"/>
      <c r="L62" s="11"/>
      <c r="M62" s="7"/>
      <c r="N62" s="7"/>
      <c r="O62" s="7"/>
      <c r="P62" s="39"/>
      <c r="Q62" s="43"/>
      <c r="R62" s="7"/>
      <c r="S62" s="16"/>
      <c r="T62" s="17"/>
      <c r="U62" s="17"/>
      <c r="V62" s="7"/>
      <c r="W62" s="45"/>
      <c r="X62" s="43"/>
      <c r="Y62" s="7"/>
      <c r="Z62" s="11"/>
      <c r="AA62" s="7"/>
      <c r="AB62" s="7"/>
      <c r="AC62" s="7"/>
      <c r="AD62" s="39"/>
      <c r="AE62" s="43"/>
      <c r="AF62" s="7"/>
      <c r="AG62" s="11"/>
      <c r="AH62" s="7"/>
      <c r="AI62" s="7"/>
      <c r="AJ62" s="7"/>
      <c r="AK62" s="39"/>
      <c r="AL62" s="43"/>
      <c r="AM62" s="7"/>
      <c r="AN62" s="11"/>
      <c r="AO62" s="7"/>
      <c r="AP62" s="7"/>
      <c r="AQ62" s="7"/>
      <c r="AR62" s="7"/>
      <c r="AS62" s="11"/>
      <c r="AT62" s="7"/>
      <c r="AU62" s="7"/>
      <c r="AV62" s="7"/>
      <c r="AW62" s="7"/>
      <c r="AX62" s="11"/>
      <c r="AY62" s="7"/>
      <c r="AZ62" s="7"/>
      <c r="BA62" s="7"/>
      <c r="BB62" s="7"/>
      <c r="BC62" s="7"/>
      <c r="BD62" s="7"/>
      <c r="BE62" s="7"/>
      <c r="BF62" s="7"/>
      <c r="BG62" s="11" t="s">
        <v>221</v>
      </c>
      <c r="BH62" s="79"/>
      <c r="BI62" s="1"/>
      <c r="BJ62" s="1"/>
      <c r="BK62" s="33"/>
      <c r="BL62" s="1"/>
      <c r="BM62" s="1"/>
      <c r="BY62" s="26"/>
      <c r="BZ62" s="34" t="str">
        <f t="shared" si="0"/>
        <v/>
      </c>
      <c r="CA62" s="35" t="str">
        <f t="shared" si="1"/>
        <v/>
      </c>
      <c r="CB62" s="35" t="str">
        <f t="shared" si="2"/>
        <v/>
      </c>
      <c r="CC62" s="34" t="str">
        <f t="shared" si="3"/>
        <v/>
      </c>
      <c r="CD62" s="35" t="str">
        <f t="shared" si="4"/>
        <v/>
      </c>
      <c r="CE62" s="34" t="e">
        <f>IF(AND(#REF!="",#REF!="",#REF!="",#REF!=""),"",SUM(#REF!,#REF!,#REF!,#REF!,#REF!))</f>
        <v>#REF!</v>
      </c>
      <c r="CF62" s="35" t="str">
        <f t="shared" si="5"/>
        <v/>
      </c>
      <c r="CG62" s="34" t="str">
        <f t="shared" si="6"/>
        <v/>
      </c>
      <c r="CH62" s="35" t="str">
        <f t="shared" si="7"/>
        <v/>
      </c>
      <c r="CI62" s="34" t="str">
        <f t="shared" si="8"/>
        <v/>
      </c>
      <c r="CJ62" s="35" t="str">
        <f t="shared" si="9"/>
        <v/>
      </c>
      <c r="CK62" s="34" t="e">
        <f>IF(AND(#REF!="",#REF!="",#REF!="",#REF!=""),"",SUM(#REF!,#REF!,#REF!,#REF!,#REF!))</f>
        <v>#REF!</v>
      </c>
      <c r="CL62" s="35" t="str">
        <f t="shared" si="10"/>
        <v/>
      </c>
      <c r="CM62" s="32"/>
      <c r="CN62" s="32"/>
    </row>
    <row r="63" spans="1:92" ht="24.75" customHeight="1">
      <c r="A63" s="276">
        <v>57</v>
      </c>
      <c r="B63" s="277"/>
      <c r="C63" s="278"/>
      <c r="D63" s="279"/>
      <c r="E63" s="280"/>
      <c r="F63" s="281"/>
      <c r="G63" s="281"/>
      <c r="H63" s="282"/>
      <c r="I63" s="283"/>
      <c r="J63" s="284"/>
      <c r="K63" s="285"/>
      <c r="L63" s="11"/>
      <c r="M63" s="7"/>
      <c r="N63" s="7"/>
      <c r="O63" s="7"/>
      <c r="P63" s="39"/>
      <c r="Q63" s="43"/>
      <c r="R63" s="7"/>
      <c r="S63" s="16"/>
      <c r="T63" s="17"/>
      <c r="U63" s="17"/>
      <c r="V63" s="7"/>
      <c r="W63" s="45"/>
      <c r="X63" s="43"/>
      <c r="Y63" s="7"/>
      <c r="Z63" s="11"/>
      <c r="AA63" s="7"/>
      <c r="AB63" s="7"/>
      <c r="AC63" s="7"/>
      <c r="AD63" s="39"/>
      <c r="AE63" s="43"/>
      <c r="AF63" s="7"/>
      <c r="AG63" s="11"/>
      <c r="AH63" s="7"/>
      <c r="AI63" s="7"/>
      <c r="AJ63" s="7"/>
      <c r="AK63" s="39"/>
      <c r="AL63" s="43"/>
      <c r="AM63" s="7"/>
      <c r="AN63" s="11"/>
      <c r="AO63" s="7"/>
      <c r="AP63" s="7"/>
      <c r="AQ63" s="7"/>
      <c r="AR63" s="7"/>
      <c r="AS63" s="11"/>
      <c r="AT63" s="7"/>
      <c r="AU63" s="7"/>
      <c r="AV63" s="7"/>
      <c r="AW63" s="7"/>
      <c r="AX63" s="11"/>
      <c r="AY63" s="7"/>
      <c r="AZ63" s="7"/>
      <c r="BA63" s="7"/>
      <c r="BB63" s="7"/>
      <c r="BC63" s="7"/>
      <c r="BD63" s="7"/>
      <c r="BE63" s="7"/>
      <c r="BF63" s="7"/>
      <c r="BG63" s="11" t="s">
        <v>221</v>
      </c>
      <c r="BH63" s="79"/>
      <c r="BI63" s="1"/>
      <c r="BJ63" s="1"/>
      <c r="BK63" s="33"/>
      <c r="BL63" s="1"/>
      <c r="BM63" s="1"/>
      <c r="BY63" s="26"/>
      <c r="BZ63" s="34" t="str">
        <f t="shared" si="0"/>
        <v/>
      </c>
      <c r="CA63" s="35" t="str">
        <f t="shared" si="1"/>
        <v/>
      </c>
      <c r="CB63" s="35" t="str">
        <f t="shared" si="2"/>
        <v/>
      </c>
      <c r="CC63" s="34" t="str">
        <f t="shared" si="3"/>
        <v/>
      </c>
      <c r="CD63" s="35" t="str">
        <f t="shared" si="4"/>
        <v/>
      </c>
      <c r="CE63" s="34" t="e">
        <f>IF(AND(#REF!="",#REF!="",#REF!="",#REF!=""),"",SUM(#REF!,#REF!,#REF!,#REF!,#REF!))</f>
        <v>#REF!</v>
      </c>
      <c r="CF63" s="35" t="str">
        <f t="shared" si="5"/>
        <v/>
      </c>
      <c r="CG63" s="34" t="str">
        <f t="shared" si="6"/>
        <v/>
      </c>
      <c r="CH63" s="35" t="str">
        <f t="shared" si="7"/>
        <v/>
      </c>
      <c r="CI63" s="34" t="str">
        <f t="shared" si="8"/>
        <v/>
      </c>
      <c r="CJ63" s="35" t="str">
        <f t="shared" si="9"/>
        <v/>
      </c>
      <c r="CK63" s="34" t="e">
        <f>IF(AND(#REF!="",#REF!="",#REF!="",#REF!=""),"",SUM(#REF!,#REF!,#REF!,#REF!,#REF!))</f>
        <v>#REF!</v>
      </c>
      <c r="CL63" s="35" t="str">
        <f t="shared" si="10"/>
        <v/>
      </c>
      <c r="CM63" s="32"/>
      <c r="CN63" s="32"/>
    </row>
    <row r="64" spans="1:92" ht="24.75" customHeight="1">
      <c r="A64" s="276">
        <v>58</v>
      </c>
      <c r="B64" s="277"/>
      <c r="C64" s="278"/>
      <c r="D64" s="279"/>
      <c r="E64" s="280"/>
      <c r="F64" s="281"/>
      <c r="G64" s="281"/>
      <c r="H64" s="282"/>
      <c r="I64" s="283"/>
      <c r="J64" s="284"/>
      <c r="K64" s="285"/>
      <c r="L64" s="11"/>
      <c r="M64" s="7"/>
      <c r="N64" s="7"/>
      <c r="O64" s="7"/>
      <c r="P64" s="39"/>
      <c r="Q64" s="43"/>
      <c r="R64" s="7"/>
      <c r="S64" s="16"/>
      <c r="T64" s="17"/>
      <c r="U64" s="17"/>
      <c r="V64" s="7"/>
      <c r="W64" s="45"/>
      <c r="X64" s="43"/>
      <c r="Y64" s="7"/>
      <c r="Z64" s="11"/>
      <c r="AA64" s="7"/>
      <c r="AB64" s="7"/>
      <c r="AC64" s="7"/>
      <c r="AD64" s="39"/>
      <c r="AE64" s="43"/>
      <c r="AF64" s="7"/>
      <c r="AG64" s="11"/>
      <c r="AH64" s="7"/>
      <c r="AI64" s="7"/>
      <c r="AJ64" s="7"/>
      <c r="AK64" s="39"/>
      <c r="AL64" s="43"/>
      <c r="AM64" s="7"/>
      <c r="AN64" s="11"/>
      <c r="AO64" s="7"/>
      <c r="AP64" s="7"/>
      <c r="AQ64" s="7"/>
      <c r="AR64" s="7"/>
      <c r="AS64" s="11"/>
      <c r="AT64" s="7"/>
      <c r="AU64" s="7"/>
      <c r="AV64" s="7"/>
      <c r="AW64" s="7"/>
      <c r="AX64" s="11"/>
      <c r="AY64" s="7"/>
      <c r="AZ64" s="7"/>
      <c r="BA64" s="7"/>
      <c r="BB64" s="7"/>
      <c r="BC64" s="7"/>
      <c r="BD64" s="7"/>
      <c r="BE64" s="7"/>
      <c r="BF64" s="7"/>
      <c r="BG64" s="11" t="s">
        <v>221</v>
      </c>
      <c r="BH64" s="79"/>
      <c r="BI64" s="1"/>
      <c r="BJ64" s="1"/>
      <c r="BK64" s="33"/>
      <c r="BL64" s="1"/>
      <c r="BM64" s="1"/>
      <c r="BY64" s="26"/>
      <c r="BZ64" s="34" t="str">
        <f t="shared" si="0"/>
        <v/>
      </c>
      <c r="CA64" s="35" t="str">
        <f t="shared" si="1"/>
        <v/>
      </c>
      <c r="CB64" s="35" t="str">
        <f t="shared" si="2"/>
        <v/>
      </c>
      <c r="CC64" s="34" t="str">
        <f t="shared" si="3"/>
        <v/>
      </c>
      <c r="CD64" s="35" t="str">
        <f t="shared" si="4"/>
        <v/>
      </c>
      <c r="CE64" s="34" t="e">
        <f>IF(AND(#REF!="",#REF!="",#REF!="",#REF!=""),"",SUM(#REF!,#REF!,#REF!,#REF!,#REF!))</f>
        <v>#REF!</v>
      </c>
      <c r="CF64" s="35" t="str">
        <f t="shared" si="5"/>
        <v/>
      </c>
      <c r="CG64" s="34" t="str">
        <f t="shared" si="6"/>
        <v/>
      </c>
      <c r="CH64" s="35" t="str">
        <f t="shared" si="7"/>
        <v/>
      </c>
      <c r="CI64" s="34" t="str">
        <f t="shared" si="8"/>
        <v/>
      </c>
      <c r="CJ64" s="35" t="str">
        <f t="shared" si="9"/>
        <v/>
      </c>
      <c r="CK64" s="34" t="e">
        <f>IF(AND(#REF!="",#REF!="",#REF!="",#REF!=""),"",SUM(#REF!,#REF!,#REF!,#REF!,#REF!))</f>
        <v>#REF!</v>
      </c>
      <c r="CL64" s="35" t="str">
        <f t="shared" si="10"/>
        <v/>
      </c>
      <c r="CM64" s="32"/>
      <c r="CN64" s="32"/>
    </row>
    <row r="65" spans="1:92" ht="24.75" customHeight="1">
      <c r="A65" s="276">
        <v>59</v>
      </c>
      <c r="B65" s="277"/>
      <c r="C65" s="278"/>
      <c r="D65" s="279"/>
      <c r="E65" s="280"/>
      <c r="F65" s="281"/>
      <c r="G65" s="281"/>
      <c r="H65" s="282"/>
      <c r="I65" s="283"/>
      <c r="J65" s="284"/>
      <c r="K65" s="285"/>
      <c r="L65" s="11"/>
      <c r="M65" s="7"/>
      <c r="N65" s="7"/>
      <c r="O65" s="7"/>
      <c r="P65" s="39"/>
      <c r="Q65" s="43"/>
      <c r="R65" s="7"/>
      <c r="S65" s="16"/>
      <c r="T65" s="17"/>
      <c r="U65" s="17"/>
      <c r="V65" s="7"/>
      <c r="W65" s="45"/>
      <c r="X65" s="43"/>
      <c r="Y65" s="7"/>
      <c r="Z65" s="11"/>
      <c r="AA65" s="7"/>
      <c r="AB65" s="7"/>
      <c r="AC65" s="7"/>
      <c r="AD65" s="39"/>
      <c r="AE65" s="43"/>
      <c r="AF65" s="7"/>
      <c r="AG65" s="11"/>
      <c r="AH65" s="7"/>
      <c r="AI65" s="7"/>
      <c r="AJ65" s="7"/>
      <c r="AK65" s="39"/>
      <c r="AL65" s="43"/>
      <c r="AM65" s="7"/>
      <c r="AN65" s="11"/>
      <c r="AO65" s="7"/>
      <c r="AP65" s="7"/>
      <c r="AQ65" s="7"/>
      <c r="AR65" s="7"/>
      <c r="AS65" s="11"/>
      <c r="AT65" s="7"/>
      <c r="AU65" s="7"/>
      <c r="AV65" s="7"/>
      <c r="AW65" s="7"/>
      <c r="AX65" s="11"/>
      <c r="AY65" s="7"/>
      <c r="AZ65" s="7"/>
      <c r="BA65" s="7"/>
      <c r="BB65" s="7"/>
      <c r="BC65" s="7"/>
      <c r="BD65" s="7"/>
      <c r="BE65" s="7"/>
      <c r="BF65" s="7"/>
      <c r="BG65" s="11" t="s">
        <v>221</v>
      </c>
      <c r="BH65" s="79"/>
      <c r="BI65" s="1"/>
      <c r="BJ65" s="1"/>
      <c r="BK65" s="33"/>
      <c r="BL65" s="1"/>
      <c r="BM65" s="1"/>
      <c r="BY65" s="26"/>
      <c r="BZ65" s="34" t="str">
        <f t="shared" si="0"/>
        <v/>
      </c>
      <c r="CA65" s="35" t="str">
        <f t="shared" si="1"/>
        <v/>
      </c>
      <c r="CB65" s="35" t="str">
        <f t="shared" si="2"/>
        <v/>
      </c>
      <c r="CC65" s="34" t="str">
        <f t="shared" si="3"/>
        <v/>
      </c>
      <c r="CD65" s="35" t="str">
        <f t="shared" si="4"/>
        <v/>
      </c>
      <c r="CE65" s="34" t="e">
        <f>IF(AND(#REF!="",#REF!="",#REF!="",#REF!=""),"",SUM(#REF!,#REF!,#REF!,#REF!,#REF!))</f>
        <v>#REF!</v>
      </c>
      <c r="CF65" s="35" t="str">
        <f t="shared" si="5"/>
        <v/>
      </c>
      <c r="CG65" s="34" t="str">
        <f t="shared" si="6"/>
        <v/>
      </c>
      <c r="CH65" s="35" t="str">
        <f t="shared" si="7"/>
        <v/>
      </c>
      <c r="CI65" s="34" t="str">
        <f t="shared" si="8"/>
        <v/>
      </c>
      <c r="CJ65" s="35" t="str">
        <f t="shared" si="9"/>
        <v/>
      </c>
      <c r="CK65" s="34" t="e">
        <f>IF(AND(#REF!="",#REF!="",#REF!="",#REF!=""),"",SUM(#REF!,#REF!,#REF!,#REF!,#REF!))</f>
        <v>#REF!</v>
      </c>
      <c r="CL65" s="35" t="str">
        <f t="shared" si="10"/>
        <v/>
      </c>
      <c r="CM65" s="32"/>
      <c r="CN65" s="32"/>
    </row>
    <row r="66" spans="1:92" ht="24.75" customHeight="1">
      <c r="A66" s="276">
        <v>60</v>
      </c>
      <c r="B66" s="277"/>
      <c r="C66" s="278"/>
      <c r="D66" s="279"/>
      <c r="E66" s="280"/>
      <c r="F66" s="281"/>
      <c r="G66" s="281"/>
      <c r="H66" s="282"/>
      <c r="I66" s="283"/>
      <c r="J66" s="284"/>
      <c r="K66" s="285"/>
      <c r="L66" s="11"/>
      <c r="M66" s="7"/>
      <c r="N66" s="7"/>
      <c r="O66" s="7"/>
      <c r="P66" s="39"/>
      <c r="Q66" s="43"/>
      <c r="R66" s="7"/>
      <c r="S66" s="16"/>
      <c r="T66" s="17"/>
      <c r="U66" s="17"/>
      <c r="V66" s="7"/>
      <c r="W66" s="45"/>
      <c r="X66" s="43"/>
      <c r="Y66" s="7"/>
      <c r="Z66" s="11"/>
      <c r="AA66" s="7"/>
      <c r="AB66" s="7"/>
      <c r="AC66" s="7"/>
      <c r="AD66" s="39"/>
      <c r="AE66" s="43"/>
      <c r="AF66" s="7"/>
      <c r="AG66" s="11"/>
      <c r="AH66" s="7"/>
      <c r="AI66" s="7"/>
      <c r="AJ66" s="7"/>
      <c r="AK66" s="39"/>
      <c r="AL66" s="43"/>
      <c r="AM66" s="7"/>
      <c r="AN66" s="11"/>
      <c r="AO66" s="7"/>
      <c r="AP66" s="7"/>
      <c r="AQ66" s="7"/>
      <c r="AR66" s="7"/>
      <c r="AS66" s="11"/>
      <c r="AT66" s="7"/>
      <c r="AU66" s="7"/>
      <c r="AV66" s="7"/>
      <c r="AW66" s="7"/>
      <c r="AX66" s="11"/>
      <c r="AY66" s="7"/>
      <c r="AZ66" s="7"/>
      <c r="BA66" s="7"/>
      <c r="BB66" s="7"/>
      <c r="BC66" s="7"/>
      <c r="BD66" s="7"/>
      <c r="BE66" s="7"/>
      <c r="BF66" s="7"/>
      <c r="BG66" s="11" t="s">
        <v>221</v>
      </c>
      <c r="BH66" s="79"/>
      <c r="BI66" s="1"/>
      <c r="BJ66" s="1"/>
      <c r="BK66" s="33"/>
      <c r="BL66" s="1"/>
      <c r="BM66" s="1"/>
      <c r="BY66" s="26"/>
      <c r="BZ66" s="34" t="str">
        <f t="shared" si="0"/>
        <v/>
      </c>
      <c r="CA66" s="35" t="str">
        <f t="shared" si="1"/>
        <v/>
      </c>
      <c r="CB66" s="35" t="str">
        <f t="shared" si="2"/>
        <v/>
      </c>
      <c r="CC66" s="34" t="str">
        <f t="shared" si="3"/>
        <v/>
      </c>
      <c r="CD66" s="35" t="str">
        <f t="shared" si="4"/>
        <v/>
      </c>
      <c r="CE66" s="34" t="e">
        <f>IF(AND(#REF!="",#REF!="",#REF!="",#REF!=""),"",SUM(#REF!,#REF!,#REF!,#REF!,#REF!))</f>
        <v>#REF!</v>
      </c>
      <c r="CF66" s="35" t="str">
        <f t="shared" si="5"/>
        <v/>
      </c>
      <c r="CG66" s="34" t="str">
        <f t="shared" si="6"/>
        <v/>
      </c>
      <c r="CH66" s="35" t="str">
        <f t="shared" si="7"/>
        <v/>
      </c>
      <c r="CI66" s="34" t="str">
        <f t="shared" si="8"/>
        <v/>
      </c>
      <c r="CJ66" s="35" t="str">
        <f t="shared" si="9"/>
        <v/>
      </c>
      <c r="CK66" s="34" t="e">
        <f>IF(AND(#REF!="",#REF!="",#REF!="",#REF!=""),"",SUM(#REF!,#REF!,#REF!,#REF!,#REF!))</f>
        <v>#REF!</v>
      </c>
      <c r="CL66" s="35" t="str">
        <f t="shared" si="10"/>
        <v/>
      </c>
      <c r="CM66" s="32"/>
      <c r="CN66" s="32"/>
    </row>
    <row r="67" spans="1:92" ht="24.75" customHeight="1">
      <c r="A67" s="276">
        <v>61</v>
      </c>
      <c r="B67" s="277"/>
      <c r="C67" s="278"/>
      <c r="D67" s="279"/>
      <c r="E67" s="280"/>
      <c r="F67" s="281"/>
      <c r="G67" s="281"/>
      <c r="H67" s="282"/>
      <c r="I67" s="283"/>
      <c r="J67" s="284"/>
      <c r="K67" s="285"/>
      <c r="L67" s="11"/>
      <c r="M67" s="7"/>
      <c r="N67" s="7"/>
      <c r="O67" s="7"/>
      <c r="P67" s="39"/>
      <c r="Q67" s="43"/>
      <c r="R67" s="7"/>
      <c r="S67" s="16"/>
      <c r="T67" s="17"/>
      <c r="U67" s="17"/>
      <c r="V67" s="7"/>
      <c r="W67" s="45"/>
      <c r="X67" s="43"/>
      <c r="Y67" s="7"/>
      <c r="Z67" s="11"/>
      <c r="AA67" s="7"/>
      <c r="AB67" s="7"/>
      <c r="AC67" s="7"/>
      <c r="AD67" s="39"/>
      <c r="AE67" s="43"/>
      <c r="AF67" s="7"/>
      <c r="AG67" s="11"/>
      <c r="AH67" s="7"/>
      <c r="AI67" s="7"/>
      <c r="AJ67" s="7"/>
      <c r="AK67" s="39"/>
      <c r="AL67" s="43"/>
      <c r="AM67" s="7"/>
      <c r="AN67" s="11"/>
      <c r="AO67" s="7"/>
      <c r="AP67" s="7"/>
      <c r="AQ67" s="7"/>
      <c r="AR67" s="7"/>
      <c r="AS67" s="11"/>
      <c r="AT67" s="7"/>
      <c r="AU67" s="7"/>
      <c r="AV67" s="7"/>
      <c r="AW67" s="7"/>
      <c r="AX67" s="11"/>
      <c r="AY67" s="7"/>
      <c r="AZ67" s="7"/>
      <c r="BA67" s="7"/>
      <c r="BB67" s="7"/>
      <c r="BC67" s="7"/>
      <c r="BD67" s="7"/>
      <c r="BE67" s="7"/>
      <c r="BF67" s="7"/>
      <c r="BG67" s="11" t="s">
        <v>221</v>
      </c>
      <c r="BH67" s="79"/>
      <c r="BI67" s="1"/>
      <c r="BJ67" s="1"/>
      <c r="BK67" s="1"/>
      <c r="BL67" s="1"/>
      <c r="BM67" s="1"/>
      <c r="BY67" s="26"/>
      <c r="BZ67" s="34" t="str">
        <f t="shared" si="0"/>
        <v/>
      </c>
      <c r="CA67" s="35" t="str">
        <f t="shared" si="1"/>
        <v/>
      </c>
      <c r="CB67" s="35" t="str">
        <f t="shared" si="2"/>
        <v/>
      </c>
      <c r="CC67" s="34" t="str">
        <f t="shared" si="3"/>
        <v/>
      </c>
      <c r="CD67" s="35" t="str">
        <f t="shared" si="4"/>
        <v/>
      </c>
      <c r="CE67" s="34" t="e">
        <f>IF(AND(#REF!="",#REF!="",#REF!="",#REF!=""),"",SUM(#REF!,#REF!,#REF!,#REF!,#REF!))</f>
        <v>#REF!</v>
      </c>
      <c r="CF67" s="35" t="str">
        <f t="shared" si="5"/>
        <v/>
      </c>
      <c r="CG67" s="34" t="str">
        <f t="shared" si="6"/>
        <v/>
      </c>
      <c r="CH67" s="35" t="str">
        <f t="shared" si="7"/>
        <v/>
      </c>
      <c r="CI67" s="34" t="str">
        <f t="shared" si="8"/>
        <v/>
      </c>
      <c r="CJ67" s="35" t="str">
        <f t="shared" si="9"/>
        <v/>
      </c>
      <c r="CK67" s="34" t="e">
        <f>IF(AND(#REF!="",#REF!="",#REF!="",#REF!=""),"",SUM(#REF!,#REF!,#REF!,#REF!,#REF!))</f>
        <v>#REF!</v>
      </c>
      <c r="CL67" s="35" t="str">
        <f t="shared" si="10"/>
        <v/>
      </c>
      <c r="CM67" s="32"/>
      <c r="CN67" s="32"/>
    </row>
    <row r="68" spans="1:92" ht="24.75" customHeight="1">
      <c r="A68" s="276">
        <v>62</v>
      </c>
      <c r="B68" s="277"/>
      <c r="C68" s="278"/>
      <c r="D68" s="279"/>
      <c r="E68" s="280"/>
      <c r="F68" s="281"/>
      <c r="G68" s="281"/>
      <c r="H68" s="282"/>
      <c r="I68" s="283"/>
      <c r="J68" s="284"/>
      <c r="K68" s="285"/>
      <c r="L68" s="11"/>
      <c r="M68" s="7"/>
      <c r="N68" s="7"/>
      <c r="O68" s="7"/>
      <c r="P68" s="39"/>
      <c r="Q68" s="43"/>
      <c r="R68" s="7"/>
      <c r="S68" s="16"/>
      <c r="T68" s="17"/>
      <c r="U68" s="17"/>
      <c r="V68" s="7"/>
      <c r="W68" s="45"/>
      <c r="X68" s="43"/>
      <c r="Y68" s="7"/>
      <c r="Z68" s="11"/>
      <c r="AA68" s="7"/>
      <c r="AB68" s="7"/>
      <c r="AC68" s="7"/>
      <c r="AD68" s="39"/>
      <c r="AE68" s="43"/>
      <c r="AF68" s="7"/>
      <c r="AG68" s="11"/>
      <c r="AH68" s="7"/>
      <c r="AI68" s="7"/>
      <c r="AJ68" s="7"/>
      <c r="AK68" s="39"/>
      <c r="AL68" s="43"/>
      <c r="AM68" s="7"/>
      <c r="AN68" s="11"/>
      <c r="AO68" s="7"/>
      <c r="AP68" s="7"/>
      <c r="AQ68" s="7"/>
      <c r="AR68" s="7"/>
      <c r="AS68" s="11"/>
      <c r="AT68" s="7"/>
      <c r="AU68" s="7"/>
      <c r="AV68" s="7"/>
      <c r="AW68" s="7"/>
      <c r="AX68" s="11"/>
      <c r="AY68" s="7"/>
      <c r="AZ68" s="7"/>
      <c r="BA68" s="7"/>
      <c r="BB68" s="7"/>
      <c r="BC68" s="7"/>
      <c r="BD68" s="7"/>
      <c r="BE68" s="7"/>
      <c r="BF68" s="7"/>
      <c r="BG68" s="11" t="s">
        <v>221</v>
      </c>
      <c r="BH68" s="79"/>
      <c r="BI68" s="1"/>
      <c r="BJ68" s="1"/>
      <c r="BK68" s="1"/>
      <c r="BL68" s="1"/>
      <c r="BM68" s="1"/>
      <c r="BY68" s="26"/>
      <c r="BZ68" s="34" t="str">
        <f t="shared" si="0"/>
        <v/>
      </c>
      <c r="CA68" s="35" t="str">
        <f t="shared" si="1"/>
        <v/>
      </c>
      <c r="CB68" s="35" t="str">
        <f t="shared" si="2"/>
        <v/>
      </c>
      <c r="CC68" s="34" t="str">
        <f t="shared" si="3"/>
        <v/>
      </c>
      <c r="CD68" s="35" t="str">
        <f t="shared" si="4"/>
        <v/>
      </c>
      <c r="CE68" s="34" t="e">
        <f>IF(AND(#REF!="",#REF!="",#REF!="",#REF!=""),"",SUM(#REF!,#REF!,#REF!,#REF!,#REF!))</f>
        <v>#REF!</v>
      </c>
      <c r="CF68" s="35" t="str">
        <f t="shared" si="5"/>
        <v/>
      </c>
      <c r="CG68" s="34" t="str">
        <f t="shared" si="6"/>
        <v/>
      </c>
      <c r="CH68" s="35" t="str">
        <f t="shared" si="7"/>
        <v/>
      </c>
      <c r="CI68" s="34" t="str">
        <f t="shared" si="8"/>
        <v/>
      </c>
      <c r="CJ68" s="35" t="str">
        <f t="shared" si="9"/>
        <v/>
      </c>
      <c r="CK68" s="34" t="e">
        <f>IF(AND(#REF!="",#REF!="",#REF!="",#REF!=""),"",SUM(#REF!,#REF!,#REF!,#REF!,#REF!))</f>
        <v>#REF!</v>
      </c>
      <c r="CL68" s="35" t="str">
        <f t="shared" si="10"/>
        <v/>
      </c>
      <c r="CM68" s="32"/>
      <c r="CN68" s="32"/>
    </row>
    <row r="69" spans="1:92" ht="24.75" customHeight="1">
      <c r="A69" s="276">
        <v>63</v>
      </c>
      <c r="B69" s="277"/>
      <c r="C69" s="278"/>
      <c r="D69" s="279"/>
      <c r="E69" s="280"/>
      <c r="F69" s="281"/>
      <c r="G69" s="281"/>
      <c r="H69" s="282"/>
      <c r="I69" s="283"/>
      <c r="J69" s="284"/>
      <c r="K69" s="285"/>
      <c r="L69" s="11"/>
      <c r="M69" s="7"/>
      <c r="N69" s="7"/>
      <c r="O69" s="7"/>
      <c r="P69" s="39"/>
      <c r="Q69" s="43"/>
      <c r="R69" s="7"/>
      <c r="S69" s="16"/>
      <c r="T69" s="17"/>
      <c r="U69" s="17"/>
      <c r="V69" s="7"/>
      <c r="W69" s="45"/>
      <c r="X69" s="43"/>
      <c r="Y69" s="7"/>
      <c r="Z69" s="11"/>
      <c r="AA69" s="7"/>
      <c r="AB69" s="7"/>
      <c r="AC69" s="7"/>
      <c r="AD69" s="39"/>
      <c r="AE69" s="43"/>
      <c r="AF69" s="7"/>
      <c r="AG69" s="11"/>
      <c r="AH69" s="7"/>
      <c r="AI69" s="7"/>
      <c r="AJ69" s="7"/>
      <c r="AK69" s="39"/>
      <c r="AL69" s="43"/>
      <c r="AM69" s="7"/>
      <c r="AN69" s="11"/>
      <c r="AO69" s="7"/>
      <c r="AP69" s="7"/>
      <c r="AQ69" s="7"/>
      <c r="AR69" s="7"/>
      <c r="AS69" s="11"/>
      <c r="AT69" s="7"/>
      <c r="AU69" s="7"/>
      <c r="AV69" s="7"/>
      <c r="AW69" s="7"/>
      <c r="AX69" s="11"/>
      <c r="AY69" s="7"/>
      <c r="AZ69" s="7"/>
      <c r="BA69" s="7"/>
      <c r="BB69" s="7"/>
      <c r="BC69" s="7"/>
      <c r="BD69" s="7"/>
      <c r="BE69" s="7"/>
      <c r="BF69" s="7"/>
      <c r="BG69" s="11" t="s">
        <v>221</v>
      </c>
      <c r="BH69" s="79"/>
      <c r="BI69" s="1"/>
      <c r="BJ69" s="1"/>
      <c r="BK69" s="1"/>
      <c r="BL69" s="1"/>
      <c r="BM69" s="1"/>
      <c r="BY69" s="26"/>
      <c r="BZ69" s="34" t="str">
        <f t="shared" si="0"/>
        <v/>
      </c>
      <c r="CA69" s="35" t="str">
        <f t="shared" si="1"/>
        <v/>
      </c>
      <c r="CB69" s="35" t="str">
        <f t="shared" si="2"/>
        <v/>
      </c>
      <c r="CC69" s="34" t="str">
        <f t="shared" si="3"/>
        <v/>
      </c>
      <c r="CD69" s="35" t="str">
        <f t="shared" si="4"/>
        <v/>
      </c>
      <c r="CE69" s="34" t="e">
        <f>IF(AND(#REF!="",#REF!="",#REF!="",#REF!=""),"",SUM(#REF!,#REF!,#REF!,#REF!,#REF!))</f>
        <v>#REF!</v>
      </c>
      <c r="CF69" s="35" t="str">
        <f t="shared" si="5"/>
        <v/>
      </c>
      <c r="CG69" s="34" t="str">
        <f t="shared" si="6"/>
        <v/>
      </c>
      <c r="CH69" s="35" t="str">
        <f t="shared" si="7"/>
        <v/>
      </c>
      <c r="CI69" s="34" t="str">
        <f t="shared" si="8"/>
        <v/>
      </c>
      <c r="CJ69" s="35" t="str">
        <f t="shared" si="9"/>
        <v/>
      </c>
      <c r="CK69" s="34" t="e">
        <f>IF(AND(#REF!="",#REF!="",#REF!="",#REF!=""),"",SUM(#REF!,#REF!,#REF!,#REF!,#REF!))</f>
        <v>#REF!</v>
      </c>
      <c r="CL69" s="35" t="str">
        <f t="shared" si="10"/>
        <v/>
      </c>
      <c r="CM69" s="32"/>
      <c r="CN69" s="32"/>
    </row>
    <row r="70" spans="1:92" ht="24.75" customHeight="1">
      <c r="A70" s="276">
        <v>64</v>
      </c>
      <c r="B70" s="277"/>
      <c r="C70" s="278"/>
      <c r="D70" s="279"/>
      <c r="E70" s="280"/>
      <c r="F70" s="281"/>
      <c r="G70" s="281"/>
      <c r="H70" s="282"/>
      <c r="I70" s="283"/>
      <c r="J70" s="284"/>
      <c r="K70" s="285"/>
      <c r="L70" s="11"/>
      <c r="M70" s="7"/>
      <c r="N70" s="7"/>
      <c r="O70" s="7"/>
      <c r="P70" s="39"/>
      <c r="Q70" s="43"/>
      <c r="R70" s="7"/>
      <c r="S70" s="16"/>
      <c r="T70" s="17"/>
      <c r="U70" s="17"/>
      <c r="V70" s="7"/>
      <c r="W70" s="45"/>
      <c r="X70" s="43"/>
      <c r="Y70" s="7"/>
      <c r="Z70" s="11"/>
      <c r="AA70" s="7"/>
      <c r="AB70" s="7"/>
      <c r="AC70" s="7"/>
      <c r="AD70" s="39"/>
      <c r="AE70" s="43"/>
      <c r="AF70" s="7"/>
      <c r="AG70" s="11"/>
      <c r="AH70" s="7"/>
      <c r="AI70" s="7"/>
      <c r="AJ70" s="7"/>
      <c r="AK70" s="39"/>
      <c r="AL70" s="43"/>
      <c r="AM70" s="7"/>
      <c r="AN70" s="11"/>
      <c r="AO70" s="7"/>
      <c r="AP70" s="7"/>
      <c r="AQ70" s="7"/>
      <c r="AR70" s="7"/>
      <c r="AS70" s="11"/>
      <c r="AT70" s="7"/>
      <c r="AU70" s="7"/>
      <c r="AV70" s="7"/>
      <c r="AW70" s="7"/>
      <c r="AX70" s="11"/>
      <c r="AY70" s="7"/>
      <c r="AZ70" s="7"/>
      <c r="BA70" s="7"/>
      <c r="BB70" s="7"/>
      <c r="BC70" s="7"/>
      <c r="BD70" s="7"/>
      <c r="BE70" s="7"/>
      <c r="BF70" s="7"/>
      <c r="BG70" s="11" t="s">
        <v>221</v>
      </c>
      <c r="BH70" s="79"/>
      <c r="BI70" s="1"/>
      <c r="BJ70" s="1"/>
      <c r="BK70" s="1"/>
      <c r="BL70" s="1"/>
      <c r="BM70" s="1"/>
      <c r="BY70" s="26"/>
      <c r="BZ70" s="34" t="str">
        <f t="shared" si="0"/>
        <v/>
      </c>
      <c r="CA70" s="35" t="str">
        <f t="shared" si="1"/>
        <v/>
      </c>
      <c r="CB70" s="35" t="str">
        <f t="shared" si="2"/>
        <v/>
      </c>
      <c r="CC70" s="34" t="str">
        <f t="shared" si="3"/>
        <v/>
      </c>
      <c r="CD70" s="35" t="str">
        <f t="shared" si="4"/>
        <v/>
      </c>
      <c r="CE70" s="34" t="e">
        <f>IF(AND(#REF!="",#REF!="",#REF!="",#REF!=""),"",SUM(#REF!,#REF!,#REF!,#REF!,#REF!))</f>
        <v>#REF!</v>
      </c>
      <c r="CF70" s="35" t="str">
        <f t="shared" si="5"/>
        <v/>
      </c>
      <c r="CG70" s="34" t="str">
        <f t="shared" si="6"/>
        <v/>
      </c>
      <c r="CH70" s="35" t="str">
        <f t="shared" si="7"/>
        <v/>
      </c>
      <c r="CI70" s="34" t="str">
        <f t="shared" si="8"/>
        <v/>
      </c>
      <c r="CJ70" s="35" t="str">
        <f t="shared" si="9"/>
        <v/>
      </c>
      <c r="CK70" s="34" t="e">
        <f>IF(AND(#REF!="",#REF!="",#REF!="",#REF!=""),"",SUM(#REF!,#REF!,#REF!,#REF!,#REF!))</f>
        <v>#REF!</v>
      </c>
      <c r="CL70" s="35" t="str">
        <f t="shared" si="10"/>
        <v/>
      </c>
      <c r="CM70" s="32"/>
      <c r="CN70" s="32"/>
    </row>
    <row r="71" spans="1:92" ht="24.75" customHeight="1">
      <c r="A71" s="276">
        <v>65</v>
      </c>
      <c r="B71" s="277"/>
      <c r="C71" s="278"/>
      <c r="D71" s="279"/>
      <c r="E71" s="280"/>
      <c r="F71" s="281"/>
      <c r="G71" s="281"/>
      <c r="H71" s="282"/>
      <c r="I71" s="283"/>
      <c r="J71" s="284"/>
      <c r="K71" s="285"/>
      <c r="L71" s="11"/>
      <c r="M71" s="7"/>
      <c r="N71" s="7"/>
      <c r="O71" s="7"/>
      <c r="P71" s="39"/>
      <c r="Q71" s="43"/>
      <c r="R71" s="7"/>
      <c r="S71" s="16"/>
      <c r="T71" s="17"/>
      <c r="U71" s="17"/>
      <c r="V71" s="7"/>
      <c r="W71" s="45"/>
      <c r="X71" s="43"/>
      <c r="Y71" s="7"/>
      <c r="Z71" s="11"/>
      <c r="AA71" s="7"/>
      <c r="AB71" s="7"/>
      <c r="AC71" s="7"/>
      <c r="AD71" s="39"/>
      <c r="AE71" s="43"/>
      <c r="AF71" s="7"/>
      <c r="AG71" s="11"/>
      <c r="AH71" s="7"/>
      <c r="AI71" s="7"/>
      <c r="AJ71" s="7"/>
      <c r="AK71" s="39"/>
      <c r="AL71" s="43"/>
      <c r="AM71" s="7"/>
      <c r="AN71" s="11"/>
      <c r="AO71" s="7"/>
      <c r="AP71" s="7"/>
      <c r="AQ71" s="7"/>
      <c r="AR71" s="7"/>
      <c r="AS71" s="11"/>
      <c r="AT71" s="7"/>
      <c r="AU71" s="7"/>
      <c r="AV71" s="7"/>
      <c r="AW71" s="7"/>
      <c r="AX71" s="11"/>
      <c r="AY71" s="7"/>
      <c r="AZ71" s="7"/>
      <c r="BA71" s="7"/>
      <c r="BB71" s="7"/>
      <c r="BC71" s="7"/>
      <c r="BD71" s="7"/>
      <c r="BE71" s="7"/>
      <c r="BF71" s="7"/>
      <c r="BG71" s="11" t="s">
        <v>221</v>
      </c>
      <c r="BH71" s="79"/>
      <c r="BI71" s="1"/>
      <c r="BJ71" s="1"/>
      <c r="BK71" s="1"/>
      <c r="BL71" s="1"/>
      <c r="BM71" s="1"/>
      <c r="BY71" s="26"/>
      <c r="BZ71" s="34" t="str">
        <f t="shared" si="0"/>
        <v/>
      </c>
      <c r="CA71" s="35" t="str">
        <f t="shared" si="1"/>
        <v/>
      </c>
      <c r="CB71" s="35" t="str">
        <f t="shared" si="2"/>
        <v/>
      </c>
      <c r="CC71" s="34" t="str">
        <f t="shared" si="3"/>
        <v/>
      </c>
      <c r="CD71" s="35" t="str">
        <f t="shared" si="4"/>
        <v/>
      </c>
      <c r="CE71" s="34" t="e">
        <f>IF(AND(#REF!="",#REF!="",#REF!="",#REF!=""),"",SUM(#REF!,#REF!,#REF!,#REF!,#REF!))</f>
        <v>#REF!</v>
      </c>
      <c r="CF71" s="35" t="str">
        <f t="shared" si="5"/>
        <v/>
      </c>
      <c r="CG71" s="34" t="str">
        <f t="shared" si="6"/>
        <v/>
      </c>
      <c r="CH71" s="35" t="str">
        <f t="shared" si="7"/>
        <v/>
      </c>
      <c r="CI71" s="34" t="str">
        <f t="shared" si="8"/>
        <v/>
      </c>
      <c r="CJ71" s="35" t="str">
        <f t="shared" si="9"/>
        <v/>
      </c>
      <c r="CK71" s="34" t="e">
        <f>IF(AND(#REF!="",#REF!="",#REF!="",#REF!=""),"",SUM(#REF!,#REF!,#REF!,#REF!,#REF!))</f>
        <v>#REF!</v>
      </c>
      <c r="CL71" s="35" t="str">
        <f t="shared" si="10"/>
        <v/>
      </c>
      <c r="CM71" s="32"/>
      <c r="CN71" s="32"/>
    </row>
    <row r="72" spans="1:92" ht="24.75" customHeight="1">
      <c r="A72" s="276">
        <v>66</v>
      </c>
      <c r="B72" s="277"/>
      <c r="C72" s="278"/>
      <c r="D72" s="279"/>
      <c r="E72" s="280"/>
      <c r="F72" s="281"/>
      <c r="G72" s="281"/>
      <c r="H72" s="282"/>
      <c r="I72" s="283"/>
      <c r="J72" s="284"/>
      <c r="K72" s="285"/>
      <c r="L72" s="11"/>
      <c r="M72" s="7"/>
      <c r="N72" s="7"/>
      <c r="O72" s="7"/>
      <c r="P72" s="39"/>
      <c r="Q72" s="43"/>
      <c r="R72" s="7"/>
      <c r="S72" s="16"/>
      <c r="T72" s="17"/>
      <c r="U72" s="17"/>
      <c r="V72" s="7"/>
      <c r="W72" s="45"/>
      <c r="X72" s="43"/>
      <c r="Y72" s="7"/>
      <c r="Z72" s="11"/>
      <c r="AA72" s="7"/>
      <c r="AB72" s="7"/>
      <c r="AC72" s="7"/>
      <c r="AD72" s="39"/>
      <c r="AE72" s="43"/>
      <c r="AF72" s="7"/>
      <c r="AG72" s="11"/>
      <c r="AH72" s="7"/>
      <c r="AI72" s="7"/>
      <c r="AJ72" s="7"/>
      <c r="AK72" s="39"/>
      <c r="AL72" s="43"/>
      <c r="AM72" s="7"/>
      <c r="AN72" s="11"/>
      <c r="AO72" s="7"/>
      <c r="AP72" s="7"/>
      <c r="AQ72" s="7"/>
      <c r="AR72" s="7"/>
      <c r="AS72" s="11"/>
      <c r="AT72" s="7"/>
      <c r="AU72" s="7"/>
      <c r="AV72" s="7"/>
      <c r="AW72" s="7"/>
      <c r="AX72" s="11"/>
      <c r="AY72" s="7"/>
      <c r="AZ72" s="7"/>
      <c r="BA72" s="7"/>
      <c r="BB72" s="7"/>
      <c r="BC72" s="7"/>
      <c r="BD72" s="7"/>
      <c r="BE72" s="7"/>
      <c r="BF72" s="7"/>
      <c r="BG72" s="11" t="s">
        <v>221</v>
      </c>
      <c r="BH72" s="79"/>
      <c r="BI72" s="1"/>
      <c r="BJ72" s="1"/>
      <c r="BK72" s="1"/>
      <c r="BL72" s="1"/>
      <c r="BM72" s="1"/>
      <c r="BY72" s="26"/>
      <c r="BZ72" s="34" t="str">
        <f t="shared" ref="BZ72:BZ135" si="11">IF(I72="","",I72)</f>
        <v/>
      </c>
      <c r="CA72" s="35" t="str">
        <f t="shared" ref="CA72:CA135" si="12">IF(AND(L72="",M72="",N72="",P72=""),"",SUM(L72,M72,N72,O72,P72))</f>
        <v/>
      </c>
      <c r="CB72" s="35" t="str">
        <f t="shared" ref="CB72:CB135" si="13">IFERROR(IF(CA72="","",ROUNDUP(CA72*20%,0)),"")</f>
        <v/>
      </c>
      <c r="CC72" s="34" t="str">
        <f t="shared" ref="CC72:CC135" si="14">IF(AND(S72="",T72="",U72="",W72=""),"",SUM(S72,T72,U72,V72,W72))</f>
        <v/>
      </c>
      <c r="CD72" s="35" t="str">
        <f t="shared" ref="CD72:CD135" si="15">IFERROR(IF(CC72="","",ROUNDUP(CC72*20%,0)),"")</f>
        <v/>
      </c>
      <c r="CE72" s="34" t="e">
        <f>IF(AND(#REF!="",#REF!="",#REF!="",#REF!=""),"",SUM(#REF!,#REF!,#REF!,#REF!,#REF!))</f>
        <v>#REF!</v>
      </c>
      <c r="CF72" s="35" t="str">
        <f t="shared" ref="CF72:CF135" si="16">IFERROR(IF(CE72="","",ROUNDUP(CE72*20%,0)),"")</f>
        <v/>
      </c>
      <c r="CG72" s="34" t="str">
        <f t="shared" ref="CG72:CG135" si="17">IF(AND(Z72="",AA72="",AB72="",AD72=""),"",SUM(Z72,AA72,AB72,AC72,AD72))</f>
        <v/>
      </c>
      <c r="CH72" s="35" t="str">
        <f t="shared" ref="CH72:CH135" si="18">IFERROR(IF(CG72="","",ROUNDUP(CG72*20%,0)),"")</f>
        <v/>
      </c>
      <c r="CI72" s="34" t="str">
        <f t="shared" ref="CI72:CI135" si="19">IF(AND(AG72="",AH72="",AI72="",AK72=""),"",SUM(AG72,AH72,AI72,AJ72,AK72))</f>
        <v/>
      </c>
      <c r="CJ72" s="35" t="str">
        <f t="shared" ref="CJ72:CJ135" si="20">IFERROR(IF(CI72="","",ROUNDUP(CI72*20%,0)),"")</f>
        <v/>
      </c>
      <c r="CK72" s="34" t="e">
        <f>IF(AND(#REF!="",#REF!="",#REF!="",#REF!=""),"",SUM(#REF!,#REF!,#REF!,#REF!,#REF!))</f>
        <v>#REF!</v>
      </c>
      <c r="CL72" s="35" t="str">
        <f t="shared" ref="CL72:CL135" si="21">IFERROR(IF(CK72="","",ROUNDUP(CK72*20%,0)),"")</f>
        <v/>
      </c>
      <c r="CM72" s="32"/>
      <c r="CN72" s="32"/>
    </row>
    <row r="73" spans="1:92" ht="24.75" customHeight="1">
      <c r="A73" s="276">
        <v>67</v>
      </c>
      <c r="B73" s="277"/>
      <c r="C73" s="278"/>
      <c r="D73" s="279"/>
      <c r="E73" s="280"/>
      <c r="F73" s="281"/>
      <c r="G73" s="281"/>
      <c r="H73" s="282"/>
      <c r="I73" s="283"/>
      <c r="J73" s="284"/>
      <c r="K73" s="285"/>
      <c r="L73" s="11"/>
      <c r="M73" s="7"/>
      <c r="N73" s="7"/>
      <c r="O73" s="7"/>
      <c r="P73" s="39"/>
      <c r="Q73" s="43"/>
      <c r="R73" s="7"/>
      <c r="S73" s="16"/>
      <c r="T73" s="17"/>
      <c r="U73" s="17"/>
      <c r="V73" s="7"/>
      <c r="W73" s="45"/>
      <c r="X73" s="43"/>
      <c r="Y73" s="7"/>
      <c r="Z73" s="11"/>
      <c r="AA73" s="7"/>
      <c r="AB73" s="7"/>
      <c r="AC73" s="7"/>
      <c r="AD73" s="39"/>
      <c r="AE73" s="43"/>
      <c r="AF73" s="7"/>
      <c r="AG73" s="11"/>
      <c r="AH73" s="7"/>
      <c r="AI73" s="7"/>
      <c r="AJ73" s="7"/>
      <c r="AK73" s="39"/>
      <c r="AL73" s="43"/>
      <c r="AM73" s="7"/>
      <c r="AN73" s="11"/>
      <c r="AO73" s="7"/>
      <c r="AP73" s="7"/>
      <c r="AQ73" s="7"/>
      <c r="AR73" s="7"/>
      <c r="AS73" s="11"/>
      <c r="AT73" s="7"/>
      <c r="AU73" s="7"/>
      <c r="AV73" s="7"/>
      <c r="AW73" s="7"/>
      <c r="AX73" s="11"/>
      <c r="AY73" s="7"/>
      <c r="AZ73" s="7"/>
      <c r="BA73" s="7"/>
      <c r="BB73" s="7"/>
      <c r="BC73" s="7"/>
      <c r="BD73" s="7"/>
      <c r="BE73" s="7"/>
      <c r="BF73" s="7"/>
      <c r="BG73" s="11" t="s">
        <v>221</v>
      </c>
      <c r="BH73" s="79"/>
      <c r="BI73" s="1"/>
      <c r="BJ73" s="1"/>
      <c r="BK73" s="1"/>
      <c r="BL73" s="1"/>
      <c r="BM73" s="1"/>
      <c r="BY73" s="26"/>
      <c r="BZ73" s="34" t="str">
        <f t="shared" si="11"/>
        <v/>
      </c>
      <c r="CA73" s="35" t="str">
        <f t="shared" si="12"/>
        <v/>
      </c>
      <c r="CB73" s="35" t="str">
        <f t="shared" si="13"/>
        <v/>
      </c>
      <c r="CC73" s="34" t="str">
        <f t="shared" si="14"/>
        <v/>
      </c>
      <c r="CD73" s="35" t="str">
        <f t="shared" si="15"/>
        <v/>
      </c>
      <c r="CE73" s="34" t="e">
        <f>IF(AND(#REF!="",#REF!="",#REF!="",#REF!=""),"",SUM(#REF!,#REF!,#REF!,#REF!,#REF!))</f>
        <v>#REF!</v>
      </c>
      <c r="CF73" s="35" t="str">
        <f t="shared" si="16"/>
        <v/>
      </c>
      <c r="CG73" s="34" t="str">
        <f t="shared" si="17"/>
        <v/>
      </c>
      <c r="CH73" s="35" t="str">
        <f t="shared" si="18"/>
        <v/>
      </c>
      <c r="CI73" s="34" t="str">
        <f t="shared" si="19"/>
        <v/>
      </c>
      <c r="CJ73" s="35" t="str">
        <f t="shared" si="20"/>
        <v/>
      </c>
      <c r="CK73" s="34" t="e">
        <f>IF(AND(#REF!="",#REF!="",#REF!="",#REF!=""),"",SUM(#REF!,#REF!,#REF!,#REF!,#REF!))</f>
        <v>#REF!</v>
      </c>
      <c r="CL73" s="35" t="str">
        <f t="shared" si="21"/>
        <v/>
      </c>
      <c r="CM73" s="32"/>
      <c r="CN73" s="32"/>
    </row>
    <row r="74" spans="1:92" ht="24.75" customHeight="1">
      <c r="A74" s="276">
        <v>68</v>
      </c>
      <c r="B74" s="277"/>
      <c r="C74" s="278"/>
      <c r="D74" s="279"/>
      <c r="E74" s="280"/>
      <c r="F74" s="281"/>
      <c r="G74" s="281"/>
      <c r="H74" s="282"/>
      <c r="I74" s="283"/>
      <c r="J74" s="284"/>
      <c r="K74" s="285"/>
      <c r="L74" s="11"/>
      <c r="M74" s="7"/>
      <c r="N74" s="7"/>
      <c r="O74" s="7"/>
      <c r="P74" s="39"/>
      <c r="Q74" s="43"/>
      <c r="R74" s="7"/>
      <c r="S74" s="16"/>
      <c r="T74" s="17"/>
      <c r="U74" s="17"/>
      <c r="V74" s="7"/>
      <c r="W74" s="45"/>
      <c r="X74" s="43"/>
      <c r="Y74" s="7"/>
      <c r="Z74" s="11"/>
      <c r="AA74" s="7"/>
      <c r="AB74" s="7"/>
      <c r="AC74" s="7"/>
      <c r="AD74" s="39"/>
      <c r="AE74" s="43"/>
      <c r="AF74" s="7"/>
      <c r="AG74" s="11"/>
      <c r="AH74" s="7"/>
      <c r="AI74" s="7"/>
      <c r="AJ74" s="7"/>
      <c r="AK74" s="39"/>
      <c r="AL74" s="43"/>
      <c r="AM74" s="7"/>
      <c r="AN74" s="11"/>
      <c r="AO74" s="7"/>
      <c r="AP74" s="7"/>
      <c r="AQ74" s="7"/>
      <c r="AR74" s="7"/>
      <c r="AS74" s="11"/>
      <c r="AT74" s="7"/>
      <c r="AU74" s="7"/>
      <c r="AV74" s="7"/>
      <c r="AW74" s="7"/>
      <c r="AX74" s="11"/>
      <c r="AY74" s="7"/>
      <c r="AZ74" s="7"/>
      <c r="BA74" s="7"/>
      <c r="BB74" s="7"/>
      <c r="BC74" s="7"/>
      <c r="BD74" s="7"/>
      <c r="BE74" s="7"/>
      <c r="BF74" s="7"/>
      <c r="BG74" s="11" t="s">
        <v>221</v>
      </c>
      <c r="BH74" s="79"/>
      <c r="BI74" s="1"/>
      <c r="BJ74" s="1"/>
      <c r="BK74" s="1"/>
      <c r="BL74" s="1"/>
      <c r="BM74" s="1"/>
      <c r="BY74" s="26"/>
      <c r="BZ74" s="34" t="str">
        <f t="shared" si="11"/>
        <v/>
      </c>
      <c r="CA74" s="35" t="str">
        <f t="shared" si="12"/>
        <v/>
      </c>
      <c r="CB74" s="35" t="str">
        <f t="shared" si="13"/>
        <v/>
      </c>
      <c r="CC74" s="34" t="str">
        <f t="shared" si="14"/>
        <v/>
      </c>
      <c r="CD74" s="35" t="str">
        <f t="shared" si="15"/>
        <v/>
      </c>
      <c r="CE74" s="34" t="e">
        <f>IF(AND(#REF!="",#REF!="",#REF!="",#REF!=""),"",SUM(#REF!,#REF!,#REF!,#REF!,#REF!))</f>
        <v>#REF!</v>
      </c>
      <c r="CF74" s="35" t="str">
        <f t="shared" si="16"/>
        <v/>
      </c>
      <c r="CG74" s="34" t="str">
        <f t="shared" si="17"/>
        <v/>
      </c>
      <c r="CH74" s="35" t="str">
        <f t="shared" si="18"/>
        <v/>
      </c>
      <c r="CI74" s="34" t="str">
        <f t="shared" si="19"/>
        <v/>
      </c>
      <c r="CJ74" s="35" t="str">
        <f t="shared" si="20"/>
        <v/>
      </c>
      <c r="CK74" s="34" t="e">
        <f>IF(AND(#REF!="",#REF!="",#REF!="",#REF!=""),"",SUM(#REF!,#REF!,#REF!,#REF!,#REF!))</f>
        <v>#REF!</v>
      </c>
      <c r="CL74" s="35" t="str">
        <f t="shared" si="21"/>
        <v/>
      </c>
      <c r="CM74" s="32"/>
      <c r="CN74" s="32"/>
    </row>
    <row r="75" spans="1:92" ht="24.75" customHeight="1">
      <c r="A75" s="276">
        <v>69</v>
      </c>
      <c r="B75" s="277"/>
      <c r="C75" s="278"/>
      <c r="D75" s="279"/>
      <c r="E75" s="280"/>
      <c r="F75" s="281"/>
      <c r="G75" s="281"/>
      <c r="H75" s="282"/>
      <c r="I75" s="283"/>
      <c r="J75" s="284"/>
      <c r="K75" s="285"/>
      <c r="L75" s="11"/>
      <c r="M75" s="7"/>
      <c r="N75" s="7"/>
      <c r="O75" s="7"/>
      <c r="P75" s="39"/>
      <c r="Q75" s="43"/>
      <c r="R75" s="7"/>
      <c r="S75" s="16"/>
      <c r="T75" s="17"/>
      <c r="U75" s="17"/>
      <c r="V75" s="7"/>
      <c r="W75" s="45"/>
      <c r="X75" s="43"/>
      <c r="Y75" s="7"/>
      <c r="Z75" s="11"/>
      <c r="AA75" s="7"/>
      <c r="AB75" s="7"/>
      <c r="AC75" s="7"/>
      <c r="AD75" s="39"/>
      <c r="AE75" s="43"/>
      <c r="AF75" s="7"/>
      <c r="AG75" s="11"/>
      <c r="AH75" s="7"/>
      <c r="AI75" s="7"/>
      <c r="AJ75" s="7"/>
      <c r="AK75" s="39"/>
      <c r="AL75" s="43"/>
      <c r="AM75" s="7"/>
      <c r="AN75" s="11"/>
      <c r="AO75" s="7"/>
      <c r="AP75" s="7"/>
      <c r="AQ75" s="7"/>
      <c r="AR75" s="7"/>
      <c r="AS75" s="11"/>
      <c r="AT75" s="7"/>
      <c r="AU75" s="7"/>
      <c r="AV75" s="7"/>
      <c r="AW75" s="7"/>
      <c r="AX75" s="11"/>
      <c r="AY75" s="7"/>
      <c r="AZ75" s="7"/>
      <c r="BA75" s="7"/>
      <c r="BB75" s="7"/>
      <c r="BC75" s="7"/>
      <c r="BD75" s="7"/>
      <c r="BE75" s="7"/>
      <c r="BF75" s="7"/>
      <c r="BG75" s="11" t="s">
        <v>221</v>
      </c>
      <c r="BH75" s="79"/>
      <c r="BI75" s="1"/>
      <c r="BJ75" s="1"/>
      <c r="BK75" s="1"/>
      <c r="BL75" s="1"/>
      <c r="BM75" s="1"/>
      <c r="BY75" s="26"/>
      <c r="BZ75" s="34" t="str">
        <f t="shared" si="11"/>
        <v/>
      </c>
      <c r="CA75" s="35" t="str">
        <f t="shared" si="12"/>
        <v/>
      </c>
      <c r="CB75" s="35" t="str">
        <f t="shared" si="13"/>
        <v/>
      </c>
      <c r="CC75" s="34" t="str">
        <f t="shared" si="14"/>
        <v/>
      </c>
      <c r="CD75" s="35" t="str">
        <f t="shared" si="15"/>
        <v/>
      </c>
      <c r="CE75" s="34" t="e">
        <f>IF(AND(#REF!="",#REF!="",#REF!="",#REF!=""),"",SUM(#REF!,#REF!,#REF!,#REF!,#REF!))</f>
        <v>#REF!</v>
      </c>
      <c r="CF75" s="35" t="str">
        <f t="shared" si="16"/>
        <v/>
      </c>
      <c r="CG75" s="34" t="str">
        <f t="shared" si="17"/>
        <v/>
      </c>
      <c r="CH75" s="35" t="str">
        <f t="shared" si="18"/>
        <v/>
      </c>
      <c r="CI75" s="34" t="str">
        <f t="shared" si="19"/>
        <v/>
      </c>
      <c r="CJ75" s="35" t="str">
        <f t="shared" si="20"/>
        <v/>
      </c>
      <c r="CK75" s="34" t="e">
        <f>IF(AND(#REF!="",#REF!="",#REF!="",#REF!=""),"",SUM(#REF!,#REF!,#REF!,#REF!,#REF!))</f>
        <v>#REF!</v>
      </c>
      <c r="CL75" s="35" t="str">
        <f t="shared" si="21"/>
        <v/>
      </c>
      <c r="CM75" s="32"/>
      <c r="CN75" s="32"/>
    </row>
    <row r="76" spans="1:92" ht="24.75" customHeight="1">
      <c r="A76" s="276">
        <v>70</v>
      </c>
      <c r="B76" s="277"/>
      <c r="C76" s="278"/>
      <c r="D76" s="279"/>
      <c r="E76" s="280"/>
      <c r="F76" s="281"/>
      <c r="G76" s="281"/>
      <c r="H76" s="282"/>
      <c r="I76" s="283"/>
      <c r="J76" s="284"/>
      <c r="K76" s="285"/>
      <c r="L76" s="11"/>
      <c r="M76" s="7"/>
      <c r="N76" s="7"/>
      <c r="O76" s="7"/>
      <c r="P76" s="39"/>
      <c r="Q76" s="43"/>
      <c r="R76" s="7"/>
      <c r="S76" s="16"/>
      <c r="T76" s="17"/>
      <c r="U76" s="17"/>
      <c r="V76" s="7"/>
      <c r="W76" s="45"/>
      <c r="X76" s="43"/>
      <c r="Y76" s="7"/>
      <c r="Z76" s="11"/>
      <c r="AA76" s="7"/>
      <c r="AB76" s="7"/>
      <c r="AC76" s="7"/>
      <c r="AD76" s="39"/>
      <c r="AE76" s="43"/>
      <c r="AF76" s="7"/>
      <c r="AG76" s="11"/>
      <c r="AH76" s="7"/>
      <c r="AI76" s="7"/>
      <c r="AJ76" s="7"/>
      <c r="AK76" s="39"/>
      <c r="AL76" s="43"/>
      <c r="AM76" s="7"/>
      <c r="AN76" s="11"/>
      <c r="AO76" s="7"/>
      <c r="AP76" s="7"/>
      <c r="AQ76" s="7"/>
      <c r="AR76" s="7"/>
      <c r="AS76" s="11"/>
      <c r="AT76" s="7"/>
      <c r="AU76" s="7"/>
      <c r="AV76" s="7"/>
      <c r="AW76" s="7"/>
      <c r="AX76" s="11"/>
      <c r="AY76" s="7"/>
      <c r="AZ76" s="7"/>
      <c r="BA76" s="7"/>
      <c r="BB76" s="7"/>
      <c r="BC76" s="7"/>
      <c r="BD76" s="7"/>
      <c r="BE76" s="7"/>
      <c r="BF76" s="7"/>
      <c r="BG76" s="11" t="s">
        <v>221</v>
      </c>
      <c r="BH76" s="79"/>
      <c r="BI76" s="1"/>
      <c r="BJ76" s="1"/>
      <c r="BK76" s="1"/>
      <c r="BL76" s="1"/>
      <c r="BM76" s="1"/>
      <c r="BY76" s="26"/>
      <c r="BZ76" s="34" t="str">
        <f t="shared" si="11"/>
        <v/>
      </c>
      <c r="CA76" s="35" t="str">
        <f t="shared" si="12"/>
        <v/>
      </c>
      <c r="CB76" s="35" t="str">
        <f t="shared" si="13"/>
        <v/>
      </c>
      <c r="CC76" s="34" t="str">
        <f t="shared" si="14"/>
        <v/>
      </c>
      <c r="CD76" s="35" t="str">
        <f t="shared" si="15"/>
        <v/>
      </c>
      <c r="CE76" s="34" t="e">
        <f>IF(AND(#REF!="",#REF!="",#REF!="",#REF!=""),"",SUM(#REF!,#REF!,#REF!,#REF!,#REF!))</f>
        <v>#REF!</v>
      </c>
      <c r="CF76" s="35" t="str">
        <f t="shared" si="16"/>
        <v/>
      </c>
      <c r="CG76" s="34" t="str">
        <f t="shared" si="17"/>
        <v/>
      </c>
      <c r="CH76" s="35" t="str">
        <f t="shared" si="18"/>
        <v/>
      </c>
      <c r="CI76" s="34" t="str">
        <f t="shared" si="19"/>
        <v/>
      </c>
      <c r="CJ76" s="35" t="str">
        <f t="shared" si="20"/>
        <v/>
      </c>
      <c r="CK76" s="34" t="e">
        <f>IF(AND(#REF!="",#REF!="",#REF!="",#REF!=""),"",SUM(#REF!,#REF!,#REF!,#REF!,#REF!))</f>
        <v>#REF!</v>
      </c>
      <c r="CL76" s="35" t="str">
        <f t="shared" si="21"/>
        <v/>
      </c>
      <c r="CM76" s="32"/>
      <c r="CN76" s="32"/>
    </row>
    <row r="77" spans="1:92" ht="24.75" customHeight="1">
      <c r="A77" s="276">
        <v>71</v>
      </c>
      <c r="B77" s="277"/>
      <c r="C77" s="278"/>
      <c r="D77" s="279"/>
      <c r="E77" s="280"/>
      <c r="F77" s="281"/>
      <c r="G77" s="281"/>
      <c r="H77" s="282"/>
      <c r="I77" s="283"/>
      <c r="J77" s="284"/>
      <c r="K77" s="285"/>
      <c r="L77" s="11"/>
      <c r="M77" s="7"/>
      <c r="N77" s="7"/>
      <c r="O77" s="7"/>
      <c r="P77" s="39"/>
      <c r="Q77" s="43"/>
      <c r="R77" s="7"/>
      <c r="S77" s="16"/>
      <c r="T77" s="17"/>
      <c r="U77" s="17"/>
      <c r="V77" s="7"/>
      <c r="W77" s="45"/>
      <c r="X77" s="43"/>
      <c r="Y77" s="7"/>
      <c r="Z77" s="11"/>
      <c r="AA77" s="7"/>
      <c r="AB77" s="7"/>
      <c r="AC77" s="7"/>
      <c r="AD77" s="39"/>
      <c r="AE77" s="43"/>
      <c r="AF77" s="7"/>
      <c r="AG77" s="11"/>
      <c r="AH77" s="7"/>
      <c r="AI77" s="7"/>
      <c r="AJ77" s="7"/>
      <c r="AK77" s="39"/>
      <c r="AL77" s="43"/>
      <c r="AM77" s="7"/>
      <c r="AN77" s="11"/>
      <c r="AO77" s="7"/>
      <c r="AP77" s="7"/>
      <c r="AQ77" s="7"/>
      <c r="AR77" s="7"/>
      <c r="AS77" s="11"/>
      <c r="AT77" s="7"/>
      <c r="AU77" s="7"/>
      <c r="AV77" s="7"/>
      <c r="AW77" s="7"/>
      <c r="AX77" s="11"/>
      <c r="AY77" s="7"/>
      <c r="AZ77" s="7"/>
      <c r="BA77" s="7"/>
      <c r="BB77" s="7"/>
      <c r="BC77" s="7"/>
      <c r="BD77" s="7"/>
      <c r="BE77" s="7"/>
      <c r="BF77" s="7"/>
      <c r="BG77" s="11" t="s">
        <v>221</v>
      </c>
      <c r="BH77" s="79"/>
      <c r="BI77" s="1"/>
      <c r="BJ77" s="1"/>
      <c r="BK77" s="1"/>
      <c r="BL77" s="1"/>
      <c r="BM77" s="1"/>
      <c r="BY77" s="26"/>
      <c r="BZ77" s="34" t="str">
        <f t="shared" si="11"/>
        <v/>
      </c>
      <c r="CA77" s="35" t="str">
        <f t="shared" si="12"/>
        <v/>
      </c>
      <c r="CB77" s="35" t="str">
        <f t="shared" si="13"/>
        <v/>
      </c>
      <c r="CC77" s="34" t="str">
        <f t="shared" si="14"/>
        <v/>
      </c>
      <c r="CD77" s="35" t="str">
        <f t="shared" si="15"/>
        <v/>
      </c>
      <c r="CE77" s="34" t="e">
        <f>IF(AND(#REF!="",#REF!="",#REF!="",#REF!=""),"",SUM(#REF!,#REF!,#REF!,#REF!,#REF!))</f>
        <v>#REF!</v>
      </c>
      <c r="CF77" s="35" t="str">
        <f t="shared" si="16"/>
        <v/>
      </c>
      <c r="CG77" s="34" t="str">
        <f t="shared" si="17"/>
        <v/>
      </c>
      <c r="CH77" s="35" t="str">
        <f t="shared" si="18"/>
        <v/>
      </c>
      <c r="CI77" s="34" t="str">
        <f t="shared" si="19"/>
        <v/>
      </c>
      <c r="CJ77" s="35" t="str">
        <f t="shared" si="20"/>
        <v/>
      </c>
      <c r="CK77" s="34" t="e">
        <f>IF(AND(#REF!="",#REF!="",#REF!="",#REF!=""),"",SUM(#REF!,#REF!,#REF!,#REF!,#REF!))</f>
        <v>#REF!</v>
      </c>
      <c r="CL77" s="35" t="str">
        <f t="shared" si="21"/>
        <v/>
      </c>
      <c r="CM77" s="32"/>
      <c r="CN77" s="32"/>
    </row>
    <row r="78" spans="1:92" ht="24.75" customHeight="1">
      <c r="A78" s="276">
        <v>72</v>
      </c>
      <c r="B78" s="277"/>
      <c r="C78" s="278"/>
      <c r="D78" s="279"/>
      <c r="E78" s="280"/>
      <c r="F78" s="281"/>
      <c r="G78" s="281"/>
      <c r="H78" s="282"/>
      <c r="I78" s="283"/>
      <c r="J78" s="284"/>
      <c r="K78" s="285"/>
      <c r="L78" s="11"/>
      <c r="M78" s="7"/>
      <c r="N78" s="7"/>
      <c r="O78" s="7"/>
      <c r="P78" s="39"/>
      <c r="Q78" s="43"/>
      <c r="R78" s="7"/>
      <c r="S78" s="16"/>
      <c r="T78" s="17"/>
      <c r="U78" s="17"/>
      <c r="V78" s="7"/>
      <c r="W78" s="45"/>
      <c r="X78" s="43"/>
      <c r="Y78" s="7"/>
      <c r="Z78" s="11"/>
      <c r="AA78" s="7"/>
      <c r="AB78" s="7"/>
      <c r="AC78" s="7"/>
      <c r="AD78" s="39"/>
      <c r="AE78" s="43"/>
      <c r="AF78" s="7"/>
      <c r="AG78" s="11"/>
      <c r="AH78" s="7"/>
      <c r="AI78" s="7"/>
      <c r="AJ78" s="7"/>
      <c r="AK78" s="39"/>
      <c r="AL78" s="43"/>
      <c r="AM78" s="7"/>
      <c r="AN78" s="11"/>
      <c r="AO78" s="7"/>
      <c r="AP78" s="7"/>
      <c r="AQ78" s="7"/>
      <c r="AR78" s="7"/>
      <c r="AS78" s="11"/>
      <c r="AT78" s="7"/>
      <c r="AU78" s="7"/>
      <c r="AV78" s="7"/>
      <c r="AW78" s="7"/>
      <c r="AX78" s="11"/>
      <c r="AY78" s="7"/>
      <c r="AZ78" s="7"/>
      <c r="BA78" s="7"/>
      <c r="BB78" s="7"/>
      <c r="BC78" s="7"/>
      <c r="BD78" s="7"/>
      <c r="BE78" s="7"/>
      <c r="BF78" s="7"/>
      <c r="BG78" s="11" t="s">
        <v>221</v>
      </c>
      <c r="BH78" s="79"/>
      <c r="BI78" s="1"/>
      <c r="BJ78" s="1"/>
      <c r="BK78" s="1"/>
      <c r="BL78" s="1"/>
      <c r="BM78" s="1"/>
      <c r="BY78" s="26"/>
      <c r="BZ78" s="34" t="str">
        <f t="shared" si="11"/>
        <v/>
      </c>
      <c r="CA78" s="35" t="str">
        <f t="shared" si="12"/>
        <v/>
      </c>
      <c r="CB78" s="35" t="str">
        <f t="shared" si="13"/>
        <v/>
      </c>
      <c r="CC78" s="34" t="str">
        <f t="shared" si="14"/>
        <v/>
      </c>
      <c r="CD78" s="35" t="str">
        <f t="shared" si="15"/>
        <v/>
      </c>
      <c r="CE78" s="34" t="e">
        <f>IF(AND(#REF!="",#REF!="",#REF!="",#REF!=""),"",SUM(#REF!,#REF!,#REF!,#REF!,#REF!))</f>
        <v>#REF!</v>
      </c>
      <c r="CF78" s="35" t="str">
        <f t="shared" si="16"/>
        <v/>
      </c>
      <c r="CG78" s="34" t="str">
        <f t="shared" si="17"/>
        <v/>
      </c>
      <c r="CH78" s="35" t="str">
        <f t="shared" si="18"/>
        <v/>
      </c>
      <c r="CI78" s="34" t="str">
        <f t="shared" si="19"/>
        <v/>
      </c>
      <c r="CJ78" s="35" t="str">
        <f t="shared" si="20"/>
        <v/>
      </c>
      <c r="CK78" s="34" t="e">
        <f>IF(AND(#REF!="",#REF!="",#REF!="",#REF!=""),"",SUM(#REF!,#REF!,#REF!,#REF!,#REF!))</f>
        <v>#REF!</v>
      </c>
      <c r="CL78" s="35" t="str">
        <f t="shared" si="21"/>
        <v/>
      </c>
      <c r="CM78" s="32"/>
      <c r="CN78" s="32"/>
    </row>
    <row r="79" spans="1:92" ht="24.75" customHeight="1">
      <c r="A79" s="276">
        <v>73</v>
      </c>
      <c r="B79" s="277"/>
      <c r="C79" s="278"/>
      <c r="D79" s="279"/>
      <c r="E79" s="280"/>
      <c r="F79" s="281"/>
      <c r="G79" s="281"/>
      <c r="H79" s="282"/>
      <c r="I79" s="283"/>
      <c r="J79" s="284"/>
      <c r="K79" s="285"/>
      <c r="L79" s="11"/>
      <c r="M79" s="7"/>
      <c r="N79" s="7"/>
      <c r="O79" s="7"/>
      <c r="P79" s="39"/>
      <c r="Q79" s="43"/>
      <c r="R79" s="7"/>
      <c r="S79" s="16"/>
      <c r="T79" s="17"/>
      <c r="U79" s="17"/>
      <c r="V79" s="7"/>
      <c r="W79" s="45"/>
      <c r="X79" s="43"/>
      <c r="Y79" s="7"/>
      <c r="Z79" s="11"/>
      <c r="AA79" s="7"/>
      <c r="AB79" s="7"/>
      <c r="AC79" s="7"/>
      <c r="AD79" s="39"/>
      <c r="AE79" s="43"/>
      <c r="AF79" s="7"/>
      <c r="AG79" s="11"/>
      <c r="AH79" s="7"/>
      <c r="AI79" s="7"/>
      <c r="AJ79" s="7"/>
      <c r="AK79" s="39"/>
      <c r="AL79" s="43"/>
      <c r="AM79" s="7"/>
      <c r="AN79" s="11"/>
      <c r="AO79" s="7"/>
      <c r="AP79" s="7"/>
      <c r="AQ79" s="7"/>
      <c r="AR79" s="7"/>
      <c r="AS79" s="11"/>
      <c r="AT79" s="7"/>
      <c r="AU79" s="7"/>
      <c r="AV79" s="7"/>
      <c r="AW79" s="7"/>
      <c r="AX79" s="11"/>
      <c r="AY79" s="7"/>
      <c r="AZ79" s="7"/>
      <c r="BA79" s="7"/>
      <c r="BB79" s="7"/>
      <c r="BC79" s="7"/>
      <c r="BD79" s="7"/>
      <c r="BE79" s="7"/>
      <c r="BF79" s="7"/>
      <c r="BG79" s="11" t="s">
        <v>221</v>
      </c>
      <c r="BH79" s="79"/>
      <c r="BI79" s="1"/>
      <c r="BJ79" s="1"/>
      <c r="BK79" s="1"/>
      <c r="BL79" s="1"/>
      <c r="BM79" s="1"/>
      <c r="BY79" s="26"/>
      <c r="BZ79" s="34" t="str">
        <f t="shared" si="11"/>
        <v/>
      </c>
      <c r="CA79" s="35" t="str">
        <f t="shared" si="12"/>
        <v/>
      </c>
      <c r="CB79" s="35" t="str">
        <f t="shared" si="13"/>
        <v/>
      </c>
      <c r="CC79" s="34" t="str">
        <f t="shared" si="14"/>
        <v/>
      </c>
      <c r="CD79" s="35" t="str">
        <f t="shared" si="15"/>
        <v/>
      </c>
      <c r="CE79" s="34" t="e">
        <f>IF(AND(#REF!="",#REF!="",#REF!="",#REF!=""),"",SUM(#REF!,#REF!,#REF!,#REF!,#REF!))</f>
        <v>#REF!</v>
      </c>
      <c r="CF79" s="35" t="str">
        <f t="shared" si="16"/>
        <v/>
      </c>
      <c r="CG79" s="34" t="str">
        <f t="shared" si="17"/>
        <v/>
      </c>
      <c r="CH79" s="35" t="str">
        <f t="shared" si="18"/>
        <v/>
      </c>
      <c r="CI79" s="34" t="str">
        <f t="shared" si="19"/>
        <v/>
      </c>
      <c r="CJ79" s="35" t="str">
        <f t="shared" si="20"/>
        <v/>
      </c>
      <c r="CK79" s="34" t="e">
        <f>IF(AND(#REF!="",#REF!="",#REF!="",#REF!=""),"",SUM(#REF!,#REF!,#REF!,#REF!,#REF!))</f>
        <v>#REF!</v>
      </c>
      <c r="CL79" s="35" t="str">
        <f t="shared" si="21"/>
        <v/>
      </c>
      <c r="CM79" s="32"/>
      <c r="CN79" s="32"/>
    </row>
    <row r="80" spans="1:92" ht="24.75" customHeight="1">
      <c r="A80" s="276">
        <v>74</v>
      </c>
      <c r="B80" s="277"/>
      <c r="C80" s="278"/>
      <c r="D80" s="279"/>
      <c r="E80" s="280"/>
      <c r="F80" s="281"/>
      <c r="G80" s="281"/>
      <c r="H80" s="282"/>
      <c r="I80" s="283"/>
      <c r="J80" s="284"/>
      <c r="K80" s="285"/>
      <c r="L80" s="11"/>
      <c r="M80" s="7"/>
      <c r="N80" s="7"/>
      <c r="O80" s="7"/>
      <c r="P80" s="39"/>
      <c r="Q80" s="43"/>
      <c r="R80" s="7"/>
      <c r="S80" s="16"/>
      <c r="T80" s="17"/>
      <c r="U80" s="17"/>
      <c r="V80" s="7"/>
      <c r="W80" s="45"/>
      <c r="X80" s="43"/>
      <c r="Y80" s="7"/>
      <c r="Z80" s="11"/>
      <c r="AA80" s="7"/>
      <c r="AB80" s="7"/>
      <c r="AC80" s="7"/>
      <c r="AD80" s="39"/>
      <c r="AE80" s="43"/>
      <c r="AF80" s="7"/>
      <c r="AG80" s="11"/>
      <c r="AH80" s="7"/>
      <c r="AI80" s="7"/>
      <c r="AJ80" s="7"/>
      <c r="AK80" s="39"/>
      <c r="AL80" s="43"/>
      <c r="AM80" s="7"/>
      <c r="AN80" s="11"/>
      <c r="AO80" s="7"/>
      <c r="AP80" s="7"/>
      <c r="AQ80" s="7"/>
      <c r="AR80" s="7"/>
      <c r="AS80" s="11"/>
      <c r="AT80" s="7"/>
      <c r="AU80" s="7"/>
      <c r="AV80" s="7"/>
      <c r="AW80" s="7"/>
      <c r="AX80" s="11"/>
      <c r="AY80" s="7"/>
      <c r="AZ80" s="7"/>
      <c r="BA80" s="7"/>
      <c r="BB80" s="7"/>
      <c r="BC80" s="7"/>
      <c r="BD80" s="7"/>
      <c r="BE80" s="7"/>
      <c r="BF80" s="7"/>
      <c r="BG80" s="11" t="s">
        <v>221</v>
      </c>
      <c r="BH80" s="79"/>
      <c r="BI80" s="1"/>
      <c r="BJ80" s="1"/>
      <c r="BK80" s="1"/>
      <c r="BL80" s="1"/>
      <c r="BM80" s="1"/>
      <c r="BY80" s="26"/>
      <c r="BZ80" s="34" t="str">
        <f t="shared" si="11"/>
        <v/>
      </c>
      <c r="CA80" s="35" t="str">
        <f t="shared" si="12"/>
        <v/>
      </c>
      <c r="CB80" s="35" t="str">
        <f t="shared" si="13"/>
        <v/>
      </c>
      <c r="CC80" s="34" t="str">
        <f t="shared" si="14"/>
        <v/>
      </c>
      <c r="CD80" s="35" t="str">
        <f t="shared" si="15"/>
        <v/>
      </c>
      <c r="CE80" s="34" t="e">
        <f>IF(AND(#REF!="",#REF!="",#REF!="",#REF!=""),"",SUM(#REF!,#REF!,#REF!,#REF!,#REF!))</f>
        <v>#REF!</v>
      </c>
      <c r="CF80" s="35" t="str">
        <f t="shared" si="16"/>
        <v/>
      </c>
      <c r="CG80" s="34" t="str">
        <f t="shared" si="17"/>
        <v/>
      </c>
      <c r="CH80" s="35" t="str">
        <f t="shared" si="18"/>
        <v/>
      </c>
      <c r="CI80" s="34" t="str">
        <f t="shared" si="19"/>
        <v/>
      </c>
      <c r="CJ80" s="35" t="str">
        <f t="shared" si="20"/>
        <v/>
      </c>
      <c r="CK80" s="34" t="e">
        <f>IF(AND(#REF!="",#REF!="",#REF!="",#REF!=""),"",SUM(#REF!,#REF!,#REF!,#REF!,#REF!))</f>
        <v>#REF!</v>
      </c>
      <c r="CL80" s="35" t="str">
        <f t="shared" si="21"/>
        <v/>
      </c>
      <c r="CM80" s="32"/>
      <c r="CN80" s="32"/>
    </row>
    <row r="81" spans="1:92" ht="24.75" customHeight="1">
      <c r="A81" s="276">
        <v>75</v>
      </c>
      <c r="B81" s="277"/>
      <c r="C81" s="278"/>
      <c r="D81" s="279"/>
      <c r="E81" s="280"/>
      <c r="F81" s="281"/>
      <c r="G81" s="281"/>
      <c r="H81" s="282"/>
      <c r="I81" s="283"/>
      <c r="J81" s="284"/>
      <c r="K81" s="285"/>
      <c r="L81" s="11"/>
      <c r="M81" s="7"/>
      <c r="N81" s="7"/>
      <c r="O81" s="7"/>
      <c r="P81" s="39"/>
      <c r="Q81" s="43"/>
      <c r="R81" s="7"/>
      <c r="S81" s="16"/>
      <c r="T81" s="17"/>
      <c r="U81" s="17"/>
      <c r="V81" s="7"/>
      <c r="W81" s="45"/>
      <c r="X81" s="43"/>
      <c r="Y81" s="7"/>
      <c r="Z81" s="11"/>
      <c r="AA81" s="7"/>
      <c r="AB81" s="7"/>
      <c r="AC81" s="7"/>
      <c r="AD81" s="39"/>
      <c r="AE81" s="43"/>
      <c r="AF81" s="7"/>
      <c r="AG81" s="11"/>
      <c r="AH81" s="7"/>
      <c r="AI81" s="7"/>
      <c r="AJ81" s="7"/>
      <c r="AK81" s="39"/>
      <c r="AL81" s="43"/>
      <c r="AM81" s="7"/>
      <c r="AN81" s="11"/>
      <c r="AO81" s="7"/>
      <c r="AP81" s="7"/>
      <c r="AQ81" s="7"/>
      <c r="AR81" s="7"/>
      <c r="AS81" s="11"/>
      <c r="AT81" s="7"/>
      <c r="AU81" s="7"/>
      <c r="AV81" s="7"/>
      <c r="AW81" s="7"/>
      <c r="AX81" s="11"/>
      <c r="AY81" s="7"/>
      <c r="AZ81" s="7"/>
      <c r="BA81" s="7"/>
      <c r="BB81" s="7"/>
      <c r="BC81" s="7"/>
      <c r="BD81" s="7"/>
      <c r="BE81" s="7"/>
      <c r="BF81" s="7"/>
      <c r="BG81" s="11" t="s">
        <v>221</v>
      </c>
      <c r="BH81" s="79"/>
      <c r="BI81" s="1"/>
      <c r="BJ81" s="1"/>
      <c r="BK81" s="1"/>
      <c r="BL81" s="1"/>
      <c r="BM81" s="1"/>
      <c r="BY81" s="26"/>
      <c r="BZ81" s="34" t="str">
        <f t="shared" si="11"/>
        <v/>
      </c>
      <c r="CA81" s="35" t="str">
        <f t="shared" si="12"/>
        <v/>
      </c>
      <c r="CB81" s="35" t="str">
        <f t="shared" si="13"/>
        <v/>
      </c>
      <c r="CC81" s="34" t="str">
        <f t="shared" si="14"/>
        <v/>
      </c>
      <c r="CD81" s="35" t="str">
        <f t="shared" si="15"/>
        <v/>
      </c>
      <c r="CE81" s="34" t="e">
        <f>IF(AND(#REF!="",#REF!="",#REF!="",#REF!=""),"",SUM(#REF!,#REF!,#REF!,#REF!,#REF!))</f>
        <v>#REF!</v>
      </c>
      <c r="CF81" s="35" t="str">
        <f t="shared" si="16"/>
        <v/>
      </c>
      <c r="CG81" s="34" t="str">
        <f t="shared" si="17"/>
        <v/>
      </c>
      <c r="CH81" s="35" t="str">
        <f t="shared" si="18"/>
        <v/>
      </c>
      <c r="CI81" s="34" t="str">
        <f t="shared" si="19"/>
        <v/>
      </c>
      <c r="CJ81" s="35" t="str">
        <f t="shared" si="20"/>
        <v/>
      </c>
      <c r="CK81" s="34" t="e">
        <f>IF(AND(#REF!="",#REF!="",#REF!="",#REF!=""),"",SUM(#REF!,#REF!,#REF!,#REF!,#REF!))</f>
        <v>#REF!</v>
      </c>
      <c r="CL81" s="35" t="str">
        <f t="shared" si="21"/>
        <v/>
      </c>
      <c r="CM81" s="32"/>
      <c r="CN81" s="32"/>
    </row>
    <row r="82" spans="1:92" ht="24.75" customHeight="1">
      <c r="A82" s="276">
        <v>76</v>
      </c>
      <c r="B82" s="277"/>
      <c r="C82" s="278"/>
      <c r="D82" s="279"/>
      <c r="E82" s="280"/>
      <c r="F82" s="281"/>
      <c r="G82" s="281"/>
      <c r="H82" s="282"/>
      <c r="I82" s="283"/>
      <c r="J82" s="284"/>
      <c r="K82" s="285"/>
      <c r="L82" s="11"/>
      <c r="M82" s="7"/>
      <c r="N82" s="7"/>
      <c r="O82" s="7"/>
      <c r="P82" s="39"/>
      <c r="Q82" s="43"/>
      <c r="R82" s="7"/>
      <c r="S82" s="16"/>
      <c r="T82" s="17"/>
      <c r="U82" s="17"/>
      <c r="V82" s="7"/>
      <c r="W82" s="45"/>
      <c r="X82" s="43"/>
      <c r="Y82" s="7"/>
      <c r="Z82" s="11"/>
      <c r="AA82" s="7"/>
      <c r="AB82" s="7"/>
      <c r="AC82" s="7"/>
      <c r="AD82" s="39"/>
      <c r="AE82" s="43"/>
      <c r="AF82" s="7"/>
      <c r="AG82" s="11"/>
      <c r="AH82" s="7"/>
      <c r="AI82" s="7"/>
      <c r="AJ82" s="7"/>
      <c r="AK82" s="39"/>
      <c r="AL82" s="43"/>
      <c r="AM82" s="7"/>
      <c r="AN82" s="11"/>
      <c r="AO82" s="7"/>
      <c r="AP82" s="7"/>
      <c r="AQ82" s="7"/>
      <c r="AR82" s="7"/>
      <c r="AS82" s="11"/>
      <c r="AT82" s="7"/>
      <c r="AU82" s="7"/>
      <c r="AV82" s="7"/>
      <c r="AW82" s="7"/>
      <c r="AX82" s="11"/>
      <c r="AY82" s="7"/>
      <c r="AZ82" s="7"/>
      <c r="BA82" s="7"/>
      <c r="BB82" s="7"/>
      <c r="BC82" s="7"/>
      <c r="BD82" s="7"/>
      <c r="BE82" s="7"/>
      <c r="BF82" s="7"/>
      <c r="BG82" s="11" t="s">
        <v>221</v>
      </c>
      <c r="BH82" s="79"/>
      <c r="BI82" s="1"/>
      <c r="BJ82" s="1"/>
      <c r="BK82" s="1"/>
      <c r="BL82" s="1"/>
      <c r="BM82" s="1"/>
      <c r="BY82" s="26"/>
      <c r="BZ82" s="34" t="str">
        <f t="shared" si="11"/>
        <v/>
      </c>
      <c r="CA82" s="35" t="str">
        <f t="shared" si="12"/>
        <v/>
      </c>
      <c r="CB82" s="35" t="str">
        <f t="shared" si="13"/>
        <v/>
      </c>
      <c r="CC82" s="34" t="str">
        <f t="shared" si="14"/>
        <v/>
      </c>
      <c r="CD82" s="35" t="str">
        <f t="shared" si="15"/>
        <v/>
      </c>
      <c r="CE82" s="34" t="e">
        <f>IF(AND(#REF!="",#REF!="",#REF!="",#REF!=""),"",SUM(#REF!,#REF!,#REF!,#REF!,#REF!))</f>
        <v>#REF!</v>
      </c>
      <c r="CF82" s="35" t="str">
        <f t="shared" si="16"/>
        <v/>
      </c>
      <c r="CG82" s="34" t="str">
        <f t="shared" si="17"/>
        <v/>
      </c>
      <c r="CH82" s="35" t="str">
        <f t="shared" si="18"/>
        <v/>
      </c>
      <c r="CI82" s="34" t="str">
        <f t="shared" si="19"/>
        <v/>
      </c>
      <c r="CJ82" s="35" t="str">
        <f t="shared" si="20"/>
        <v/>
      </c>
      <c r="CK82" s="34" t="e">
        <f>IF(AND(#REF!="",#REF!="",#REF!="",#REF!=""),"",SUM(#REF!,#REF!,#REF!,#REF!,#REF!))</f>
        <v>#REF!</v>
      </c>
      <c r="CL82" s="35" t="str">
        <f t="shared" si="21"/>
        <v/>
      </c>
      <c r="CM82" s="32"/>
      <c r="CN82" s="32"/>
    </row>
    <row r="83" spans="1:92" ht="24.75" customHeight="1">
      <c r="A83" s="276">
        <v>77</v>
      </c>
      <c r="B83" s="277"/>
      <c r="C83" s="278"/>
      <c r="D83" s="279"/>
      <c r="E83" s="280"/>
      <c r="F83" s="281"/>
      <c r="G83" s="281"/>
      <c r="H83" s="282"/>
      <c r="I83" s="283"/>
      <c r="J83" s="284"/>
      <c r="K83" s="285"/>
      <c r="L83" s="11"/>
      <c r="M83" s="7"/>
      <c r="N83" s="7"/>
      <c r="O83" s="7"/>
      <c r="P83" s="39"/>
      <c r="Q83" s="43"/>
      <c r="R83" s="7"/>
      <c r="S83" s="16"/>
      <c r="T83" s="17"/>
      <c r="U83" s="17"/>
      <c r="V83" s="7"/>
      <c r="W83" s="45"/>
      <c r="X83" s="43"/>
      <c r="Y83" s="7"/>
      <c r="Z83" s="11"/>
      <c r="AA83" s="7"/>
      <c r="AB83" s="7"/>
      <c r="AC83" s="7"/>
      <c r="AD83" s="39"/>
      <c r="AE83" s="43"/>
      <c r="AF83" s="7"/>
      <c r="AG83" s="11"/>
      <c r="AH83" s="7"/>
      <c r="AI83" s="7"/>
      <c r="AJ83" s="7"/>
      <c r="AK83" s="39"/>
      <c r="AL83" s="43"/>
      <c r="AM83" s="7"/>
      <c r="AN83" s="11"/>
      <c r="AO83" s="7"/>
      <c r="AP83" s="7"/>
      <c r="AQ83" s="7"/>
      <c r="AR83" s="7"/>
      <c r="AS83" s="11"/>
      <c r="AT83" s="7"/>
      <c r="AU83" s="7"/>
      <c r="AV83" s="7"/>
      <c r="AW83" s="7"/>
      <c r="AX83" s="11"/>
      <c r="AY83" s="7"/>
      <c r="AZ83" s="7"/>
      <c r="BA83" s="7"/>
      <c r="BB83" s="7"/>
      <c r="BC83" s="7"/>
      <c r="BD83" s="7"/>
      <c r="BE83" s="7"/>
      <c r="BF83" s="7"/>
      <c r="BG83" s="11" t="s">
        <v>221</v>
      </c>
      <c r="BH83" s="79"/>
      <c r="BI83" s="1"/>
      <c r="BJ83" s="1"/>
      <c r="BK83" s="1"/>
      <c r="BL83" s="1"/>
      <c r="BM83" s="1"/>
      <c r="BY83" s="26"/>
      <c r="BZ83" s="34" t="str">
        <f t="shared" si="11"/>
        <v/>
      </c>
      <c r="CA83" s="35" t="str">
        <f t="shared" si="12"/>
        <v/>
      </c>
      <c r="CB83" s="35" t="str">
        <f t="shared" si="13"/>
        <v/>
      </c>
      <c r="CC83" s="34" t="str">
        <f t="shared" si="14"/>
        <v/>
      </c>
      <c r="CD83" s="35" t="str">
        <f t="shared" si="15"/>
        <v/>
      </c>
      <c r="CE83" s="34" t="e">
        <f>IF(AND(#REF!="",#REF!="",#REF!="",#REF!=""),"",SUM(#REF!,#REF!,#REF!,#REF!,#REF!))</f>
        <v>#REF!</v>
      </c>
      <c r="CF83" s="35" t="str">
        <f t="shared" si="16"/>
        <v/>
      </c>
      <c r="CG83" s="34" t="str">
        <f t="shared" si="17"/>
        <v/>
      </c>
      <c r="CH83" s="35" t="str">
        <f t="shared" si="18"/>
        <v/>
      </c>
      <c r="CI83" s="34" t="str">
        <f t="shared" si="19"/>
        <v/>
      </c>
      <c r="CJ83" s="35" t="str">
        <f t="shared" si="20"/>
        <v/>
      </c>
      <c r="CK83" s="34" t="e">
        <f>IF(AND(#REF!="",#REF!="",#REF!="",#REF!=""),"",SUM(#REF!,#REF!,#REF!,#REF!,#REF!))</f>
        <v>#REF!</v>
      </c>
      <c r="CL83" s="35" t="str">
        <f t="shared" si="21"/>
        <v/>
      </c>
      <c r="CM83" s="32"/>
      <c r="CN83" s="32"/>
    </row>
    <row r="84" spans="1:92" ht="24.75" customHeight="1">
      <c r="A84" s="276">
        <v>78</v>
      </c>
      <c r="B84" s="277"/>
      <c r="C84" s="278"/>
      <c r="D84" s="279"/>
      <c r="E84" s="280"/>
      <c r="F84" s="281"/>
      <c r="G84" s="281"/>
      <c r="H84" s="282"/>
      <c r="I84" s="283"/>
      <c r="J84" s="284"/>
      <c r="K84" s="285"/>
      <c r="L84" s="11"/>
      <c r="M84" s="7"/>
      <c r="N84" s="7"/>
      <c r="O84" s="7"/>
      <c r="P84" s="39"/>
      <c r="Q84" s="43"/>
      <c r="R84" s="7"/>
      <c r="S84" s="16"/>
      <c r="T84" s="17"/>
      <c r="U84" s="17"/>
      <c r="V84" s="7"/>
      <c r="W84" s="45"/>
      <c r="X84" s="43"/>
      <c r="Y84" s="7"/>
      <c r="Z84" s="11"/>
      <c r="AA84" s="7"/>
      <c r="AB84" s="7"/>
      <c r="AC84" s="7"/>
      <c r="AD84" s="39"/>
      <c r="AE84" s="43"/>
      <c r="AF84" s="7"/>
      <c r="AG84" s="11"/>
      <c r="AH84" s="7"/>
      <c r="AI84" s="7"/>
      <c r="AJ84" s="7"/>
      <c r="AK84" s="39"/>
      <c r="AL84" s="43"/>
      <c r="AM84" s="7"/>
      <c r="AN84" s="11"/>
      <c r="AO84" s="7"/>
      <c r="AP84" s="7"/>
      <c r="AQ84" s="7"/>
      <c r="AR84" s="7"/>
      <c r="AS84" s="11"/>
      <c r="AT84" s="7"/>
      <c r="AU84" s="7"/>
      <c r="AV84" s="7"/>
      <c r="AW84" s="7"/>
      <c r="AX84" s="11"/>
      <c r="AY84" s="7"/>
      <c r="AZ84" s="7"/>
      <c r="BA84" s="7"/>
      <c r="BB84" s="7"/>
      <c r="BC84" s="7"/>
      <c r="BD84" s="7"/>
      <c r="BE84" s="7"/>
      <c r="BF84" s="7"/>
      <c r="BG84" s="11" t="s">
        <v>221</v>
      </c>
      <c r="BH84" s="79"/>
      <c r="BI84" s="1"/>
      <c r="BJ84" s="1"/>
      <c r="BK84" s="1"/>
      <c r="BL84" s="1"/>
      <c r="BM84" s="1"/>
      <c r="BY84" s="26"/>
      <c r="BZ84" s="34" t="str">
        <f t="shared" si="11"/>
        <v/>
      </c>
      <c r="CA84" s="35" t="str">
        <f t="shared" si="12"/>
        <v/>
      </c>
      <c r="CB84" s="35" t="str">
        <f t="shared" si="13"/>
        <v/>
      </c>
      <c r="CC84" s="34" t="str">
        <f t="shared" si="14"/>
        <v/>
      </c>
      <c r="CD84" s="35" t="str">
        <f t="shared" si="15"/>
        <v/>
      </c>
      <c r="CE84" s="34" t="e">
        <f>IF(AND(#REF!="",#REF!="",#REF!="",#REF!=""),"",SUM(#REF!,#REF!,#REF!,#REF!,#REF!))</f>
        <v>#REF!</v>
      </c>
      <c r="CF84" s="35" t="str">
        <f t="shared" si="16"/>
        <v/>
      </c>
      <c r="CG84" s="34" t="str">
        <f t="shared" si="17"/>
        <v/>
      </c>
      <c r="CH84" s="35" t="str">
        <f t="shared" si="18"/>
        <v/>
      </c>
      <c r="CI84" s="34" t="str">
        <f t="shared" si="19"/>
        <v/>
      </c>
      <c r="CJ84" s="35" t="str">
        <f t="shared" si="20"/>
        <v/>
      </c>
      <c r="CK84" s="34" t="e">
        <f>IF(AND(#REF!="",#REF!="",#REF!="",#REF!=""),"",SUM(#REF!,#REF!,#REF!,#REF!,#REF!))</f>
        <v>#REF!</v>
      </c>
      <c r="CL84" s="35" t="str">
        <f t="shared" si="21"/>
        <v/>
      </c>
      <c r="CM84" s="32"/>
      <c r="CN84" s="32"/>
    </row>
    <row r="85" spans="1:92" ht="24.75" customHeight="1">
      <c r="A85" s="276">
        <v>79</v>
      </c>
      <c r="B85" s="277"/>
      <c r="C85" s="278"/>
      <c r="D85" s="279"/>
      <c r="E85" s="280"/>
      <c r="F85" s="281"/>
      <c r="G85" s="281"/>
      <c r="H85" s="282"/>
      <c r="I85" s="283"/>
      <c r="J85" s="284"/>
      <c r="K85" s="285"/>
      <c r="L85" s="11"/>
      <c r="M85" s="7"/>
      <c r="N85" s="7"/>
      <c r="O85" s="7"/>
      <c r="P85" s="39"/>
      <c r="Q85" s="43"/>
      <c r="R85" s="7"/>
      <c r="S85" s="16"/>
      <c r="T85" s="17"/>
      <c r="U85" s="17"/>
      <c r="V85" s="7"/>
      <c r="W85" s="45"/>
      <c r="X85" s="43"/>
      <c r="Y85" s="7"/>
      <c r="Z85" s="11"/>
      <c r="AA85" s="7"/>
      <c r="AB85" s="7"/>
      <c r="AC85" s="7"/>
      <c r="AD85" s="39"/>
      <c r="AE85" s="43"/>
      <c r="AF85" s="7"/>
      <c r="AG85" s="11"/>
      <c r="AH85" s="7"/>
      <c r="AI85" s="7"/>
      <c r="AJ85" s="7"/>
      <c r="AK85" s="39"/>
      <c r="AL85" s="43"/>
      <c r="AM85" s="7"/>
      <c r="AN85" s="11"/>
      <c r="AO85" s="7"/>
      <c r="AP85" s="7"/>
      <c r="AQ85" s="7"/>
      <c r="AR85" s="7"/>
      <c r="AS85" s="11"/>
      <c r="AT85" s="7"/>
      <c r="AU85" s="7"/>
      <c r="AV85" s="7"/>
      <c r="AW85" s="7"/>
      <c r="AX85" s="11"/>
      <c r="AY85" s="7"/>
      <c r="AZ85" s="7"/>
      <c r="BA85" s="7"/>
      <c r="BB85" s="7"/>
      <c r="BC85" s="7"/>
      <c r="BD85" s="7"/>
      <c r="BE85" s="7"/>
      <c r="BF85" s="7"/>
      <c r="BG85" s="11" t="s">
        <v>221</v>
      </c>
      <c r="BH85" s="79"/>
      <c r="BI85" s="1"/>
      <c r="BJ85" s="1"/>
      <c r="BK85" s="1"/>
      <c r="BL85" s="1"/>
      <c r="BM85" s="1"/>
      <c r="BY85" s="26"/>
      <c r="BZ85" s="34" t="str">
        <f t="shared" si="11"/>
        <v/>
      </c>
      <c r="CA85" s="35" t="str">
        <f t="shared" si="12"/>
        <v/>
      </c>
      <c r="CB85" s="35" t="str">
        <f t="shared" si="13"/>
        <v/>
      </c>
      <c r="CC85" s="34" t="str">
        <f t="shared" si="14"/>
        <v/>
      </c>
      <c r="CD85" s="35" t="str">
        <f t="shared" si="15"/>
        <v/>
      </c>
      <c r="CE85" s="34" t="e">
        <f>IF(AND(#REF!="",#REF!="",#REF!="",#REF!=""),"",SUM(#REF!,#REF!,#REF!,#REF!,#REF!))</f>
        <v>#REF!</v>
      </c>
      <c r="CF85" s="35" t="str">
        <f t="shared" si="16"/>
        <v/>
      </c>
      <c r="CG85" s="34" t="str">
        <f t="shared" si="17"/>
        <v/>
      </c>
      <c r="CH85" s="35" t="str">
        <f t="shared" si="18"/>
        <v/>
      </c>
      <c r="CI85" s="34" t="str">
        <f t="shared" si="19"/>
        <v/>
      </c>
      <c r="CJ85" s="35" t="str">
        <f t="shared" si="20"/>
        <v/>
      </c>
      <c r="CK85" s="34" t="e">
        <f>IF(AND(#REF!="",#REF!="",#REF!="",#REF!=""),"",SUM(#REF!,#REF!,#REF!,#REF!,#REF!))</f>
        <v>#REF!</v>
      </c>
      <c r="CL85" s="35" t="str">
        <f t="shared" si="21"/>
        <v/>
      </c>
      <c r="CM85" s="32"/>
      <c r="CN85" s="32"/>
    </row>
    <row r="86" spans="1:92" ht="24.75" customHeight="1">
      <c r="A86" s="276">
        <v>80</v>
      </c>
      <c r="B86" s="277"/>
      <c r="C86" s="278"/>
      <c r="D86" s="279"/>
      <c r="E86" s="280"/>
      <c r="F86" s="281"/>
      <c r="G86" s="281"/>
      <c r="H86" s="282"/>
      <c r="I86" s="283"/>
      <c r="J86" s="284"/>
      <c r="K86" s="285"/>
      <c r="L86" s="11"/>
      <c r="M86" s="7"/>
      <c r="N86" s="7"/>
      <c r="O86" s="7"/>
      <c r="P86" s="39"/>
      <c r="Q86" s="43"/>
      <c r="R86" s="7"/>
      <c r="S86" s="16"/>
      <c r="T86" s="17"/>
      <c r="U86" s="17"/>
      <c r="V86" s="7"/>
      <c r="W86" s="45"/>
      <c r="X86" s="43"/>
      <c r="Y86" s="7"/>
      <c r="Z86" s="11"/>
      <c r="AA86" s="7"/>
      <c r="AB86" s="7"/>
      <c r="AC86" s="7"/>
      <c r="AD86" s="39"/>
      <c r="AE86" s="43"/>
      <c r="AF86" s="7"/>
      <c r="AG86" s="11"/>
      <c r="AH86" s="7"/>
      <c r="AI86" s="7"/>
      <c r="AJ86" s="7"/>
      <c r="AK86" s="39"/>
      <c r="AL86" s="43"/>
      <c r="AM86" s="7"/>
      <c r="AN86" s="11"/>
      <c r="AO86" s="7"/>
      <c r="AP86" s="7"/>
      <c r="AQ86" s="7"/>
      <c r="AR86" s="7"/>
      <c r="AS86" s="11"/>
      <c r="AT86" s="7"/>
      <c r="AU86" s="7"/>
      <c r="AV86" s="7"/>
      <c r="AW86" s="7"/>
      <c r="AX86" s="11"/>
      <c r="AY86" s="7"/>
      <c r="AZ86" s="7"/>
      <c r="BA86" s="7"/>
      <c r="BB86" s="7"/>
      <c r="BC86" s="7"/>
      <c r="BD86" s="7"/>
      <c r="BE86" s="7"/>
      <c r="BF86" s="7"/>
      <c r="BG86" s="11" t="s">
        <v>221</v>
      </c>
      <c r="BH86" s="79"/>
      <c r="BI86" s="1"/>
      <c r="BJ86" s="1"/>
      <c r="BK86" s="1"/>
      <c r="BL86" s="1"/>
      <c r="BM86" s="1"/>
      <c r="BY86" s="26"/>
      <c r="BZ86" s="34" t="str">
        <f t="shared" si="11"/>
        <v/>
      </c>
      <c r="CA86" s="35" t="str">
        <f t="shared" si="12"/>
        <v/>
      </c>
      <c r="CB86" s="35" t="str">
        <f t="shared" si="13"/>
        <v/>
      </c>
      <c r="CC86" s="34" t="str">
        <f t="shared" si="14"/>
        <v/>
      </c>
      <c r="CD86" s="35" t="str">
        <f t="shared" si="15"/>
        <v/>
      </c>
      <c r="CE86" s="34" t="e">
        <f>IF(AND(#REF!="",#REF!="",#REF!="",#REF!=""),"",SUM(#REF!,#REF!,#REF!,#REF!,#REF!))</f>
        <v>#REF!</v>
      </c>
      <c r="CF86" s="35" t="str">
        <f t="shared" si="16"/>
        <v/>
      </c>
      <c r="CG86" s="34" t="str">
        <f t="shared" si="17"/>
        <v/>
      </c>
      <c r="CH86" s="35" t="str">
        <f t="shared" si="18"/>
        <v/>
      </c>
      <c r="CI86" s="34" t="str">
        <f t="shared" si="19"/>
        <v/>
      </c>
      <c r="CJ86" s="35" t="str">
        <f t="shared" si="20"/>
        <v/>
      </c>
      <c r="CK86" s="34" t="e">
        <f>IF(AND(#REF!="",#REF!="",#REF!="",#REF!=""),"",SUM(#REF!,#REF!,#REF!,#REF!,#REF!))</f>
        <v>#REF!</v>
      </c>
      <c r="CL86" s="35" t="str">
        <f t="shared" si="21"/>
        <v/>
      </c>
      <c r="CM86" s="32"/>
      <c r="CN86" s="32"/>
    </row>
    <row r="87" spans="1:92" ht="24.75" customHeight="1">
      <c r="A87" s="276">
        <v>81</v>
      </c>
      <c r="B87" s="277"/>
      <c r="C87" s="278"/>
      <c r="D87" s="279"/>
      <c r="E87" s="280"/>
      <c r="F87" s="281"/>
      <c r="G87" s="281"/>
      <c r="H87" s="282"/>
      <c r="I87" s="283"/>
      <c r="J87" s="284"/>
      <c r="K87" s="285"/>
      <c r="L87" s="11"/>
      <c r="M87" s="7"/>
      <c r="N87" s="7"/>
      <c r="O87" s="7"/>
      <c r="P87" s="39"/>
      <c r="Q87" s="43"/>
      <c r="R87" s="7"/>
      <c r="S87" s="16"/>
      <c r="T87" s="17"/>
      <c r="U87" s="17"/>
      <c r="V87" s="7"/>
      <c r="W87" s="45"/>
      <c r="X87" s="43"/>
      <c r="Y87" s="7"/>
      <c r="Z87" s="11"/>
      <c r="AA87" s="7"/>
      <c r="AB87" s="7"/>
      <c r="AC87" s="7"/>
      <c r="AD87" s="39"/>
      <c r="AE87" s="43"/>
      <c r="AF87" s="7"/>
      <c r="AG87" s="11"/>
      <c r="AH87" s="7"/>
      <c r="AI87" s="7"/>
      <c r="AJ87" s="7"/>
      <c r="AK87" s="39"/>
      <c r="AL87" s="43"/>
      <c r="AM87" s="7"/>
      <c r="AN87" s="11"/>
      <c r="AO87" s="7"/>
      <c r="AP87" s="7"/>
      <c r="AQ87" s="7"/>
      <c r="AR87" s="7"/>
      <c r="AS87" s="11"/>
      <c r="AT87" s="7"/>
      <c r="AU87" s="7"/>
      <c r="AV87" s="7"/>
      <c r="AW87" s="7"/>
      <c r="AX87" s="11"/>
      <c r="AY87" s="7"/>
      <c r="AZ87" s="7"/>
      <c r="BA87" s="7"/>
      <c r="BB87" s="7"/>
      <c r="BC87" s="7"/>
      <c r="BD87" s="7"/>
      <c r="BE87" s="7"/>
      <c r="BF87" s="7"/>
      <c r="BG87" s="11" t="s">
        <v>221</v>
      </c>
      <c r="BH87" s="79"/>
      <c r="BI87" s="1"/>
      <c r="BJ87" s="1"/>
      <c r="BK87" s="1"/>
      <c r="BL87" s="1"/>
      <c r="BM87" s="1"/>
      <c r="BY87" s="26"/>
      <c r="BZ87" s="34" t="str">
        <f t="shared" si="11"/>
        <v/>
      </c>
      <c r="CA87" s="35" t="str">
        <f t="shared" si="12"/>
        <v/>
      </c>
      <c r="CB87" s="35" t="str">
        <f t="shared" si="13"/>
        <v/>
      </c>
      <c r="CC87" s="34" t="str">
        <f t="shared" si="14"/>
        <v/>
      </c>
      <c r="CD87" s="35" t="str">
        <f t="shared" si="15"/>
        <v/>
      </c>
      <c r="CE87" s="34" t="e">
        <f>IF(AND(#REF!="",#REF!="",#REF!="",#REF!=""),"",SUM(#REF!,#REF!,#REF!,#REF!,#REF!))</f>
        <v>#REF!</v>
      </c>
      <c r="CF87" s="35" t="str">
        <f t="shared" si="16"/>
        <v/>
      </c>
      <c r="CG87" s="34" t="str">
        <f t="shared" si="17"/>
        <v/>
      </c>
      <c r="CH87" s="35" t="str">
        <f t="shared" si="18"/>
        <v/>
      </c>
      <c r="CI87" s="34" t="str">
        <f t="shared" si="19"/>
        <v/>
      </c>
      <c r="CJ87" s="35" t="str">
        <f t="shared" si="20"/>
        <v/>
      </c>
      <c r="CK87" s="34" t="e">
        <f>IF(AND(#REF!="",#REF!="",#REF!="",#REF!=""),"",SUM(#REF!,#REF!,#REF!,#REF!,#REF!))</f>
        <v>#REF!</v>
      </c>
      <c r="CL87" s="35" t="str">
        <f t="shared" si="21"/>
        <v/>
      </c>
      <c r="CM87" s="32"/>
      <c r="CN87" s="32"/>
    </row>
    <row r="88" spans="1:92" ht="24.75" customHeight="1">
      <c r="A88" s="276">
        <v>82</v>
      </c>
      <c r="B88" s="277"/>
      <c r="C88" s="278"/>
      <c r="D88" s="279"/>
      <c r="E88" s="280"/>
      <c r="F88" s="281"/>
      <c r="G88" s="281"/>
      <c r="H88" s="282"/>
      <c r="I88" s="283"/>
      <c r="J88" s="284"/>
      <c r="K88" s="285"/>
      <c r="L88" s="11"/>
      <c r="M88" s="7"/>
      <c r="N88" s="7"/>
      <c r="O88" s="7"/>
      <c r="P88" s="39"/>
      <c r="Q88" s="43"/>
      <c r="R88" s="7"/>
      <c r="S88" s="16"/>
      <c r="T88" s="17"/>
      <c r="U88" s="17"/>
      <c r="V88" s="7"/>
      <c r="W88" s="45"/>
      <c r="X88" s="43"/>
      <c r="Y88" s="7"/>
      <c r="Z88" s="11"/>
      <c r="AA88" s="7"/>
      <c r="AB88" s="7"/>
      <c r="AC88" s="7"/>
      <c r="AD88" s="39"/>
      <c r="AE88" s="43"/>
      <c r="AF88" s="7"/>
      <c r="AG88" s="11"/>
      <c r="AH88" s="7"/>
      <c r="AI88" s="7"/>
      <c r="AJ88" s="7"/>
      <c r="AK88" s="39"/>
      <c r="AL88" s="43"/>
      <c r="AM88" s="7"/>
      <c r="AN88" s="11"/>
      <c r="AO88" s="7"/>
      <c r="AP88" s="7"/>
      <c r="AQ88" s="7"/>
      <c r="AR88" s="7"/>
      <c r="AS88" s="11"/>
      <c r="AT88" s="7"/>
      <c r="AU88" s="7"/>
      <c r="AV88" s="7"/>
      <c r="AW88" s="7"/>
      <c r="AX88" s="11"/>
      <c r="AY88" s="7"/>
      <c r="AZ88" s="7"/>
      <c r="BA88" s="7"/>
      <c r="BB88" s="7"/>
      <c r="BC88" s="7"/>
      <c r="BD88" s="7"/>
      <c r="BE88" s="7"/>
      <c r="BF88" s="7"/>
      <c r="BG88" s="11" t="s">
        <v>221</v>
      </c>
      <c r="BH88" s="79"/>
      <c r="BI88" s="1"/>
      <c r="BJ88" s="1"/>
      <c r="BK88" s="1"/>
      <c r="BL88" s="1"/>
      <c r="BM88" s="1"/>
      <c r="BY88" s="26"/>
      <c r="BZ88" s="34" t="str">
        <f t="shared" si="11"/>
        <v/>
      </c>
      <c r="CA88" s="35" t="str">
        <f t="shared" si="12"/>
        <v/>
      </c>
      <c r="CB88" s="35" t="str">
        <f t="shared" si="13"/>
        <v/>
      </c>
      <c r="CC88" s="34" t="str">
        <f t="shared" si="14"/>
        <v/>
      </c>
      <c r="CD88" s="35" t="str">
        <f t="shared" si="15"/>
        <v/>
      </c>
      <c r="CE88" s="34" t="e">
        <f>IF(AND(#REF!="",#REF!="",#REF!="",#REF!=""),"",SUM(#REF!,#REF!,#REF!,#REF!,#REF!))</f>
        <v>#REF!</v>
      </c>
      <c r="CF88" s="35" t="str">
        <f t="shared" si="16"/>
        <v/>
      </c>
      <c r="CG88" s="34" t="str">
        <f t="shared" si="17"/>
        <v/>
      </c>
      <c r="CH88" s="35" t="str">
        <f t="shared" si="18"/>
        <v/>
      </c>
      <c r="CI88" s="34" t="str">
        <f t="shared" si="19"/>
        <v/>
      </c>
      <c r="CJ88" s="35" t="str">
        <f t="shared" si="20"/>
        <v/>
      </c>
      <c r="CK88" s="34" t="e">
        <f>IF(AND(#REF!="",#REF!="",#REF!="",#REF!=""),"",SUM(#REF!,#REF!,#REF!,#REF!,#REF!))</f>
        <v>#REF!</v>
      </c>
      <c r="CL88" s="35" t="str">
        <f t="shared" si="21"/>
        <v/>
      </c>
      <c r="CM88" s="32"/>
      <c r="CN88" s="32"/>
    </row>
    <row r="89" spans="1:92" ht="24.75" customHeight="1">
      <c r="A89" s="276">
        <v>83</v>
      </c>
      <c r="B89" s="277"/>
      <c r="C89" s="278"/>
      <c r="D89" s="279"/>
      <c r="E89" s="280"/>
      <c r="F89" s="281"/>
      <c r="G89" s="281"/>
      <c r="H89" s="282"/>
      <c r="I89" s="283"/>
      <c r="J89" s="284"/>
      <c r="K89" s="285"/>
      <c r="L89" s="11"/>
      <c r="M89" s="7"/>
      <c r="N89" s="7"/>
      <c r="O89" s="7"/>
      <c r="P89" s="39"/>
      <c r="Q89" s="43"/>
      <c r="R89" s="7"/>
      <c r="S89" s="16"/>
      <c r="T89" s="17"/>
      <c r="U89" s="17"/>
      <c r="V89" s="7"/>
      <c r="W89" s="45"/>
      <c r="X89" s="43"/>
      <c r="Y89" s="7"/>
      <c r="Z89" s="11"/>
      <c r="AA89" s="7"/>
      <c r="AB89" s="7"/>
      <c r="AC89" s="7"/>
      <c r="AD89" s="39"/>
      <c r="AE89" s="43"/>
      <c r="AF89" s="7"/>
      <c r="AG89" s="11"/>
      <c r="AH89" s="7"/>
      <c r="AI89" s="7"/>
      <c r="AJ89" s="7"/>
      <c r="AK89" s="39"/>
      <c r="AL89" s="43"/>
      <c r="AM89" s="7"/>
      <c r="AN89" s="11"/>
      <c r="AO89" s="7"/>
      <c r="AP89" s="7"/>
      <c r="AQ89" s="7"/>
      <c r="AR89" s="7"/>
      <c r="AS89" s="11"/>
      <c r="AT89" s="7"/>
      <c r="AU89" s="7"/>
      <c r="AV89" s="7"/>
      <c r="AW89" s="7"/>
      <c r="AX89" s="11"/>
      <c r="AY89" s="7"/>
      <c r="AZ89" s="7"/>
      <c r="BA89" s="7"/>
      <c r="BB89" s="7"/>
      <c r="BC89" s="7"/>
      <c r="BD89" s="7"/>
      <c r="BE89" s="7"/>
      <c r="BF89" s="7"/>
      <c r="BG89" s="11" t="s">
        <v>221</v>
      </c>
      <c r="BH89" s="79"/>
      <c r="BI89" s="1"/>
      <c r="BJ89" s="1"/>
      <c r="BK89" s="1"/>
      <c r="BL89" s="1"/>
      <c r="BM89" s="1"/>
      <c r="BY89" s="26"/>
      <c r="BZ89" s="34" t="str">
        <f t="shared" si="11"/>
        <v/>
      </c>
      <c r="CA89" s="35" t="str">
        <f t="shared" si="12"/>
        <v/>
      </c>
      <c r="CB89" s="35" t="str">
        <f t="shared" si="13"/>
        <v/>
      </c>
      <c r="CC89" s="34" t="str">
        <f t="shared" si="14"/>
        <v/>
      </c>
      <c r="CD89" s="35" t="str">
        <f t="shared" si="15"/>
        <v/>
      </c>
      <c r="CE89" s="34" t="e">
        <f>IF(AND(#REF!="",#REF!="",#REF!="",#REF!=""),"",SUM(#REF!,#REF!,#REF!,#REF!,#REF!))</f>
        <v>#REF!</v>
      </c>
      <c r="CF89" s="35" t="str">
        <f t="shared" si="16"/>
        <v/>
      </c>
      <c r="CG89" s="34" t="str">
        <f t="shared" si="17"/>
        <v/>
      </c>
      <c r="CH89" s="35" t="str">
        <f t="shared" si="18"/>
        <v/>
      </c>
      <c r="CI89" s="34" t="str">
        <f t="shared" si="19"/>
        <v/>
      </c>
      <c r="CJ89" s="35" t="str">
        <f t="shared" si="20"/>
        <v/>
      </c>
      <c r="CK89" s="34" t="e">
        <f>IF(AND(#REF!="",#REF!="",#REF!="",#REF!=""),"",SUM(#REF!,#REF!,#REF!,#REF!,#REF!))</f>
        <v>#REF!</v>
      </c>
      <c r="CL89" s="35" t="str">
        <f t="shared" si="21"/>
        <v/>
      </c>
      <c r="CM89" s="32"/>
      <c r="CN89" s="32"/>
    </row>
    <row r="90" spans="1:92" ht="24.75" customHeight="1">
      <c r="A90" s="276">
        <v>84</v>
      </c>
      <c r="B90" s="277"/>
      <c r="C90" s="278"/>
      <c r="D90" s="279"/>
      <c r="E90" s="280"/>
      <c r="F90" s="281"/>
      <c r="G90" s="281"/>
      <c r="H90" s="282"/>
      <c r="I90" s="283"/>
      <c r="J90" s="284"/>
      <c r="K90" s="285"/>
      <c r="L90" s="11"/>
      <c r="M90" s="7"/>
      <c r="N90" s="7"/>
      <c r="O90" s="7"/>
      <c r="P90" s="39"/>
      <c r="Q90" s="43"/>
      <c r="R90" s="7"/>
      <c r="S90" s="16"/>
      <c r="T90" s="17"/>
      <c r="U90" s="17"/>
      <c r="V90" s="7"/>
      <c r="W90" s="45"/>
      <c r="X90" s="43"/>
      <c r="Y90" s="7"/>
      <c r="Z90" s="11"/>
      <c r="AA90" s="7"/>
      <c r="AB90" s="7"/>
      <c r="AC90" s="7"/>
      <c r="AD90" s="39"/>
      <c r="AE90" s="43"/>
      <c r="AF90" s="7"/>
      <c r="AG90" s="11"/>
      <c r="AH90" s="7"/>
      <c r="AI90" s="7"/>
      <c r="AJ90" s="7"/>
      <c r="AK90" s="39"/>
      <c r="AL90" s="43"/>
      <c r="AM90" s="7"/>
      <c r="AN90" s="11"/>
      <c r="AO90" s="7"/>
      <c r="AP90" s="7"/>
      <c r="AQ90" s="7"/>
      <c r="AR90" s="7"/>
      <c r="AS90" s="11"/>
      <c r="AT90" s="7"/>
      <c r="AU90" s="7"/>
      <c r="AV90" s="7"/>
      <c r="AW90" s="7"/>
      <c r="AX90" s="11"/>
      <c r="AY90" s="7"/>
      <c r="AZ90" s="7"/>
      <c r="BA90" s="7"/>
      <c r="BB90" s="7"/>
      <c r="BC90" s="7"/>
      <c r="BD90" s="7"/>
      <c r="BE90" s="7"/>
      <c r="BF90" s="7"/>
      <c r="BG90" s="11" t="s">
        <v>221</v>
      </c>
      <c r="BH90" s="79"/>
      <c r="BI90" s="1"/>
      <c r="BJ90" s="1"/>
      <c r="BK90" s="1"/>
      <c r="BL90" s="1"/>
      <c r="BM90" s="1"/>
      <c r="BY90" s="26"/>
      <c r="BZ90" s="34" t="str">
        <f t="shared" si="11"/>
        <v/>
      </c>
      <c r="CA90" s="35" t="str">
        <f t="shared" si="12"/>
        <v/>
      </c>
      <c r="CB90" s="35" t="str">
        <f t="shared" si="13"/>
        <v/>
      </c>
      <c r="CC90" s="34" t="str">
        <f t="shared" si="14"/>
        <v/>
      </c>
      <c r="CD90" s="35" t="str">
        <f t="shared" si="15"/>
        <v/>
      </c>
      <c r="CE90" s="34" t="e">
        <f>IF(AND(#REF!="",#REF!="",#REF!="",#REF!=""),"",SUM(#REF!,#REF!,#REF!,#REF!,#REF!))</f>
        <v>#REF!</v>
      </c>
      <c r="CF90" s="35" t="str">
        <f t="shared" si="16"/>
        <v/>
      </c>
      <c r="CG90" s="34" t="str">
        <f t="shared" si="17"/>
        <v/>
      </c>
      <c r="CH90" s="35" t="str">
        <f t="shared" si="18"/>
        <v/>
      </c>
      <c r="CI90" s="34" t="str">
        <f t="shared" si="19"/>
        <v/>
      </c>
      <c r="CJ90" s="35" t="str">
        <f t="shared" si="20"/>
        <v/>
      </c>
      <c r="CK90" s="34" t="e">
        <f>IF(AND(#REF!="",#REF!="",#REF!="",#REF!=""),"",SUM(#REF!,#REF!,#REF!,#REF!,#REF!))</f>
        <v>#REF!</v>
      </c>
      <c r="CL90" s="35" t="str">
        <f t="shared" si="21"/>
        <v/>
      </c>
      <c r="CM90" s="32"/>
      <c r="CN90" s="32"/>
    </row>
    <row r="91" spans="1:92" ht="24.75" customHeight="1">
      <c r="A91" s="276">
        <v>85</v>
      </c>
      <c r="B91" s="277"/>
      <c r="C91" s="278"/>
      <c r="D91" s="279"/>
      <c r="E91" s="280"/>
      <c r="F91" s="281"/>
      <c r="G91" s="281"/>
      <c r="H91" s="282"/>
      <c r="I91" s="283"/>
      <c r="J91" s="284"/>
      <c r="K91" s="285"/>
      <c r="L91" s="11"/>
      <c r="M91" s="7"/>
      <c r="N91" s="7"/>
      <c r="O91" s="7"/>
      <c r="P91" s="39"/>
      <c r="Q91" s="43"/>
      <c r="R91" s="7"/>
      <c r="S91" s="16"/>
      <c r="T91" s="17"/>
      <c r="U91" s="17"/>
      <c r="V91" s="7"/>
      <c r="W91" s="45"/>
      <c r="X91" s="43"/>
      <c r="Y91" s="7"/>
      <c r="Z91" s="11"/>
      <c r="AA91" s="7"/>
      <c r="AB91" s="7"/>
      <c r="AC91" s="7"/>
      <c r="AD91" s="39"/>
      <c r="AE91" s="43"/>
      <c r="AF91" s="7"/>
      <c r="AG91" s="11"/>
      <c r="AH91" s="7"/>
      <c r="AI91" s="7"/>
      <c r="AJ91" s="7"/>
      <c r="AK91" s="39"/>
      <c r="AL91" s="43"/>
      <c r="AM91" s="7"/>
      <c r="AN91" s="11"/>
      <c r="AO91" s="7"/>
      <c r="AP91" s="7"/>
      <c r="AQ91" s="7"/>
      <c r="AR91" s="7"/>
      <c r="AS91" s="11"/>
      <c r="AT91" s="7"/>
      <c r="AU91" s="7"/>
      <c r="AV91" s="7"/>
      <c r="AW91" s="7"/>
      <c r="AX91" s="11"/>
      <c r="AY91" s="7"/>
      <c r="AZ91" s="7"/>
      <c r="BA91" s="7"/>
      <c r="BB91" s="7"/>
      <c r="BC91" s="7"/>
      <c r="BD91" s="7"/>
      <c r="BE91" s="7"/>
      <c r="BF91" s="7"/>
      <c r="BG91" s="11" t="s">
        <v>221</v>
      </c>
      <c r="BH91" s="79"/>
      <c r="BI91" s="1"/>
      <c r="BJ91" s="1"/>
      <c r="BK91" s="1"/>
      <c r="BL91" s="1"/>
      <c r="BM91" s="1"/>
      <c r="BY91" s="26"/>
      <c r="BZ91" s="34" t="str">
        <f t="shared" si="11"/>
        <v/>
      </c>
      <c r="CA91" s="35" t="str">
        <f t="shared" si="12"/>
        <v/>
      </c>
      <c r="CB91" s="35" t="str">
        <f t="shared" si="13"/>
        <v/>
      </c>
      <c r="CC91" s="34" t="str">
        <f t="shared" si="14"/>
        <v/>
      </c>
      <c r="CD91" s="35" t="str">
        <f t="shared" si="15"/>
        <v/>
      </c>
      <c r="CE91" s="34" t="e">
        <f>IF(AND(#REF!="",#REF!="",#REF!="",#REF!=""),"",SUM(#REF!,#REF!,#REF!,#REF!,#REF!))</f>
        <v>#REF!</v>
      </c>
      <c r="CF91" s="35" t="str">
        <f t="shared" si="16"/>
        <v/>
      </c>
      <c r="CG91" s="34" t="str">
        <f t="shared" si="17"/>
        <v/>
      </c>
      <c r="CH91" s="35" t="str">
        <f t="shared" si="18"/>
        <v/>
      </c>
      <c r="CI91" s="34" t="str">
        <f t="shared" si="19"/>
        <v/>
      </c>
      <c r="CJ91" s="35" t="str">
        <f t="shared" si="20"/>
        <v/>
      </c>
      <c r="CK91" s="34" t="e">
        <f>IF(AND(#REF!="",#REF!="",#REF!="",#REF!=""),"",SUM(#REF!,#REF!,#REF!,#REF!,#REF!))</f>
        <v>#REF!</v>
      </c>
      <c r="CL91" s="35" t="str">
        <f t="shared" si="21"/>
        <v/>
      </c>
      <c r="CM91" s="32"/>
      <c r="CN91" s="32"/>
    </row>
    <row r="92" spans="1:92" ht="24.75" customHeight="1">
      <c r="A92" s="276">
        <v>86</v>
      </c>
      <c r="B92" s="277"/>
      <c r="C92" s="278"/>
      <c r="D92" s="279"/>
      <c r="E92" s="280"/>
      <c r="F92" s="281"/>
      <c r="G92" s="281"/>
      <c r="H92" s="282"/>
      <c r="I92" s="283"/>
      <c r="J92" s="284"/>
      <c r="K92" s="285"/>
      <c r="L92" s="11"/>
      <c r="M92" s="7"/>
      <c r="N92" s="7"/>
      <c r="O92" s="7"/>
      <c r="P92" s="39"/>
      <c r="Q92" s="43"/>
      <c r="R92" s="7"/>
      <c r="S92" s="16"/>
      <c r="T92" s="17"/>
      <c r="U92" s="17"/>
      <c r="V92" s="7"/>
      <c r="W92" s="45"/>
      <c r="X92" s="43"/>
      <c r="Y92" s="7"/>
      <c r="Z92" s="11"/>
      <c r="AA92" s="7"/>
      <c r="AB92" s="7"/>
      <c r="AC92" s="7"/>
      <c r="AD92" s="39"/>
      <c r="AE92" s="43"/>
      <c r="AF92" s="7"/>
      <c r="AG92" s="11"/>
      <c r="AH92" s="7"/>
      <c r="AI92" s="7"/>
      <c r="AJ92" s="7"/>
      <c r="AK92" s="39"/>
      <c r="AL92" s="43"/>
      <c r="AM92" s="7"/>
      <c r="AN92" s="11"/>
      <c r="AO92" s="7"/>
      <c r="AP92" s="7"/>
      <c r="AQ92" s="7"/>
      <c r="AR92" s="7"/>
      <c r="AS92" s="11"/>
      <c r="AT92" s="7"/>
      <c r="AU92" s="7"/>
      <c r="AV92" s="7"/>
      <c r="AW92" s="7"/>
      <c r="AX92" s="11"/>
      <c r="AY92" s="7"/>
      <c r="AZ92" s="7"/>
      <c r="BA92" s="7"/>
      <c r="BB92" s="7"/>
      <c r="BC92" s="7"/>
      <c r="BD92" s="7"/>
      <c r="BE92" s="7"/>
      <c r="BF92" s="7"/>
      <c r="BG92" s="11" t="s">
        <v>221</v>
      </c>
      <c r="BH92" s="79"/>
      <c r="BI92" s="1"/>
      <c r="BJ92" s="1"/>
      <c r="BK92" s="1"/>
      <c r="BL92" s="1"/>
      <c r="BM92" s="1"/>
      <c r="BY92" s="26"/>
      <c r="BZ92" s="34" t="str">
        <f t="shared" si="11"/>
        <v/>
      </c>
      <c r="CA92" s="35" t="str">
        <f t="shared" si="12"/>
        <v/>
      </c>
      <c r="CB92" s="35" t="str">
        <f t="shared" si="13"/>
        <v/>
      </c>
      <c r="CC92" s="34" t="str">
        <f t="shared" si="14"/>
        <v/>
      </c>
      <c r="CD92" s="35" t="str">
        <f t="shared" si="15"/>
        <v/>
      </c>
      <c r="CE92" s="34" t="e">
        <f>IF(AND(#REF!="",#REF!="",#REF!="",#REF!=""),"",SUM(#REF!,#REF!,#REF!,#REF!,#REF!))</f>
        <v>#REF!</v>
      </c>
      <c r="CF92" s="35" t="str">
        <f t="shared" si="16"/>
        <v/>
      </c>
      <c r="CG92" s="34" t="str">
        <f t="shared" si="17"/>
        <v/>
      </c>
      <c r="CH92" s="35" t="str">
        <f t="shared" si="18"/>
        <v/>
      </c>
      <c r="CI92" s="34" t="str">
        <f t="shared" si="19"/>
        <v/>
      </c>
      <c r="CJ92" s="35" t="str">
        <f t="shared" si="20"/>
        <v/>
      </c>
      <c r="CK92" s="34" t="e">
        <f>IF(AND(#REF!="",#REF!="",#REF!="",#REF!=""),"",SUM(#REF!,#REF!,#REF!,#REF!,#REF!))</f>
        <v>#REF!</v>
      </c>
      <c r="CL92" s="35" t="str">
        <f t="shared" si="21"/>
        <v/>
      </c>
      <c r="CM92" s="32"/>
      <c r="CN92" s="32"/>
    </row>
    <row r="93" spans="1:92" ht="24.75" customHeight="1">
      <c r="A93" s="276">
        <v>87</v>
      </c>
      <c r="B93" s="277"/>
      <c r="C93" s="278"/>
      <c r="D93" s="279"/>
      <c r="E93" s="280"/>
      <c r="F93" s="281"/>
      <c r="G93" s="281"/>
      <c r="H93" s="282"/>
      <c r="I93" s="283"/>
      <c r="J93" s="284"/>
      <c r="K93" s="285"/>
      <c r="L93" s="11"/>
      <c r="M93" s="7"/>
      <c r="N93" s="7"/>
      <c r="O93" s="7"/>
      <c r="P93" s="39"/>
      <c r="Q93" s="43"/>
      <c r="R93" s="7"/>
      <c r="S93" s="16"/>
      <c r="T93" s="17"/>
      <c r="U93" s="17"/>
      <c r="V93" s="7"/>
      <c r="W93" s="45"/>
      <c r="X93" s="43"/>
      <c r="Y93" s="7"/>
      <c r="Z93" s="11"/>
      <c r="AA93" s="7"/>
      <c r="AB93" s="7"/>
      <c r="AC93" s="7"/>
      <c r="AD93" s="39"/>
      <c r="AE93" s="43"/>
      <c r="AF93" s="7"/>
      <c r="AG93" s="11"/>
      <c r="AH93" s="7"/>
      <c r="AI93" s="7"/>
      <c r="AJ93" s="7"/>
      <c r="AK93" s="39"/>
      <c r="AL93" s="43"/>
      <c r="AM93" s="7"/>
      <c r="AN93" s="11"/>
      <c r="AO93" s="7"/>
      <c r="AP93" s="7"/>
      <c r="AQ93" s="7"/>
      <c r="AR93" s="7"/>
      <c r="AS93" s="11"/>
      <c r="AT93" s="7"/>
      <c r="AU93" s="7"/>
      <c r="AV93" s="7"/>
      <c r="AW93" s="7"/>
      <c r="AX93" s="11"/>
      <c r="AY93" s="7"/>
      <c r="AZ93" s="7"/>
      <c r="BA93" s="7"/>
      <c r="BB93" s="7"/>
      <c r="BC93" s="7"/>
      <c r="BD93" s="7"/>
      <c r="BE93" s="7"/>
      <c r="BF93" s="7"/>
      <c r="BG93" s="11" t="s">
        <v>221</v>
      </c>
      <c r="BH93" s="79"/>
      <c r="BI93" s="1"/>
      <c r="BJ93" s="1"/>
      <c r="BK93" s="1"/>
      <c r="BL93" s="1"/>
      <c r="BM93" s="1"/>
      <c r="BY93" s="26"/>
      <c r="BZ93" s="34" t="str">
        <f t="shared" si="11"/>
        <v/>
      </c>
      <c r="CA93" s="35" t="str">
        <f t="shared" si="12"/>
        <v/>
      </c>
      <c r="CB93" s="35" t="str">
        <f t="shared" si="13"/>
        <v/>
      </c>
      <c r="CC93" s="34" t="str">
        <f t="shared" si="14"/>
        <v/>
      </c>
      <c r="CD93" s="35" t="str">
        <f t="shared" si="15"/>
        <v/>
      </c>
      <c r="CE93" s="34" t="e">
        <f>IF(AND(#REF!="",#REF!="",#REF!="",#REF!=""),"",SUM(#REF!,#REF!,#REF!,#REF!,#REF!))</f>
        <v>#REF!</v>
      </c>
      <c r="CF93" s="35" t="str">
        <f t="shared" si="16"/>
        <v/>
      </c>
      <c r="CG93" s="34" t="str">
        <f t="shared" si="17"/>
        <v/>
      </c>
      <c r="CH93" s="35" t="str">
        <f t="shared" si="18"/>
        <v/>
      </c>
      <c r="CI93" s="34" t="str">
        <f t="shared" si="19"/>
        <v/>
      </c>
      <c r="CJ93" s="35" t="str">
        <f t="shared" si="20"/>
        <v/>
      </c>
      <c r="CK93" s="34" t="e">
        <f>IF(AND(#REF!="",#REF!="",#REF!="",#REF!=""),"",SUM(#REF!,#REF!,#REF!,#REF!,#REF!))</f>
        <v>#REF!</v>
      </c>
      <c r="CL93" s="35" t="str">
        <f t="shared" si="21"/>
        <v/>
      </c>
      <c r="CM93" s="32"/>
      <c r="CN93" s="32"/>
    </row>
    <row r="94" spans="1:92" ht="24.75" customHeight="1">
      <c r="A94" s="276">
        <v>88</v>
      </c>
      <c r="B94" s="277"/>
      <c r="C94" s="278"/>
      <c r="D94" s="279"/>
      <c r="E94" s="280"/>
      <c r="F94" s="281"/>
      <c r="G94" s="281"/>
      <c r="H94" s="282"/>
      <c r="I94" s="283"/>
      <c r="J94" s="284"/>
      <c r="K94" s="285"/>
      <c r="L94" s="11"/>
      <c r="M94" s="7"/>
      <c r="N94" s="7"/>
      <c r="O94" s="7"/>
      <c r="P94" s="39"/>
      <c r="Q94" s="43"/>
      <c r="R94" s="7"/>
      <c r="S94" s="16"/>
      <c r="T94" s="17"/>
      <c r="U94" s="17"/>
      <c r="V94" s="7"/>
      <c r="W94" s="45"/>
      <c r="X94" s="43"/>
      <c r="Y94" s="7"/>
      <c r="Z94" s="11"/>
      <c r="AA94" s="7"/>
      <c r="AB94" s="7"/>
      <c r="AC94" s="7"/>
      <c r="AD94" s="39"/>
      <c r="AE94" s="43"/>
      <c r="AF94" s="7"/>
      <c r="AG94" s="11"/>
      <c r="AH94" s="7"/>
      <c r="AI94" s="7"/>
      <c r="AJ94" s="7"/>
      <c r="AK94" s="39"/>
      <c r="AL94" s="43"/>
      <c r="AM94" s="7"/>
      <c r="AN94" s="11"/>
      <c r="AO94" s="7"/>
      <c r="AP94" s="7"/>
      <c r="AQ94" s="7"/>
      <c r="AR94" s="7"/>
      <c r="AS94" s="11"/>
      <c r="AT94" s="7"/>
      <c r="AU94" s="7"/>
      <c r="AV94" s="7"/>
      <c r="AW94" s="7"/>
      <c r="AX94" s="11"/>
      <c r="AY94" s="7"/>
      <c r="AZ94" s="7"/>
      <c r="BA94" s="7"/>
      <c r="BB94" s="7"/>
      <c r="BC94" s="7"/>
      <c r="BD94" s="7"/>
      <c r="BE94" s="7"/>
      <c r="BF94" s="7"/>
      <c r="BG94" s="11" t="s">
        <v>221</v>
      </c>
      <c r="BH94" s="79"/>
      <c r="BI94" s="1"/>
      <c r="BJ94" s="1"/>
      <c r="BK94" s="1"/>
      <c r="BL94" s="1"/>
      <c r="BM94" s="1"/>
      <c r="BY94" s="26"/>
      <c r="BZ94" s="34" t="str">
        <f t="shared" si="11"/>
        <v/>
      </c>
      <c r="CA94" s="35" t="str">
        <f t="shared" si="12"/>
        <v/>
      </c>
      <c r="CB94" s="35" t="str">
        <f t="shared" si="13"/>
        <v/>
      </c>
      <c r="CC94" s="34" t="str">
        <f t="shared" si="14"/>
        <v/>
      </c>
      <c r="CD94" s="35" t="str">
        <f t="shared" si="15"/>
        <v/>
      </c>
      <c r="CE94" s="34" t="e">
        <f>IF(AND(#REF!="",#REF!="",#REF!="",#REF!=""),"",SUM(#REF!,#REF!,#REF!,#REF!,#REF!))</f>
        <v>#REF!</v>
      </c>
      <c r="CF94" s="35" t="str">
        <f t="shared" si="16"/>
        <v/>
      </c>
      <c r="CG94" s="34" t="str">
        <f t="shared" si="17"/>
        <v/>
      </c>
      <c r="CH94" s="35" t="str">
        <f t="shared" si="18"/>
        <v/>
      </c>
      <c r="CI94" s="34" t="str">
        <f t="shared" si="19"/>
        <v/>
      </c>
      <c r="CJ94" s="35" t="str">
        <f t="shared" si="20"/>
        <v/>
      </c>
      <c r="CK94" s="34" t="e">
        <f>IF(AND(#REF!="",#REF!="",#REF!="",#REF!=""),"",SUM(#REF!,#REF!,#REF!,#REF!,#REF!))</f>
        <v>#REF!</v>
      </c>
      <c r="CL94" s="35" t="str">
        <f t="shared" si="21"/>
        <v/>
      </c>
      <c r="CM94" s="32"/>
      <c r="CN94" s="32"/>
    </row>
    <row r="95" spans="1:92" ht="24.75" customHeight="1">
      <c r="A95" s="276">
        <v>89</v>
      </c>
      <c r="B95" s="277"/>
      <c r="C95" s="278"/>
      <c r="D95" s="279"/>
      <c r="E95" s="280"/>
      <c r="F95" s="281"/>
      <c r="G95" s="281"/>
      <c r="H95" s="282"/>
      <c r="I95" s="283"/>
      <c r="J95" s="284"/>
      <c r="K95" s="285"/>
      <c r="L95" s="11"/>
      <c r="M95" s="7"/>
      <c r="N95" s="7"/>
      <c r="O95" s="7"/>
      <c r="P95" s="39"/>
      <c r="Q95" s="43"/>
      <c r="R95" s="7"/>
      <c r="S95" s="16"/>
      <c r="T95" s="17"/>
      <c r="U95" s="17"/>
      <c r="V95" s="7"/>
      <c r="W95" s="45"/>
      <c r="X95" s="43"/>
      <c r="Y95" s="7"/>
      <c r="Z95" s="11"/>
      <c r="AA95" s="7"/>
      <c r="AB95" s="7"/>
      <c r="AC95" s="7"/>
      <c r="AD95" s="39"/>
      <c r="AE95" s="43"/>
      <c r="AF95" s="7"/>
      <c r="AG95" s="11"/>
      <c r="AH95" s="7"/>
      <c r="AI95" s="7"/>
      <c r="AJ95" s="7"/>
      <c r="AK95" s="39"/>
      <c r="AL95" s="43"/>
      <c r="AM95" s="7"/>
      <c r="AN95" s="11"/>
      <c r="AO95" s="7"/>
      <c r="AP95" s="7"/>
      <c r="AQ95" s="7"/>
      <c r="AR95" s="7"/>
      <c r="AS95" s="11"/>
      <c r="AT95" s="7"/>
      <c r="AU95" s="7"/>
      <c r="AV95" s="7"/>
      <c r="AW95" s="7"/>
      <c r="AX95" s="11"/>
      <c r="AY95" s="7"/>
      <c r="AZ95" s="7"/>
      <c r="BA95" s="7"/>
      <c r="BB95" s="7"/>
      <c r="BC95" s="7"/>
      <c r="BD95" s="7"/>
      <c r="BE95" s="7"/>
      <c r="BF95" s="7"/>
      <c r="BG95" s="11" t="s">
        <v>221</v>
      </c>
      <c r="BH95" s="79"/>
      <c r="BI95" s="1"/>
      <c r="BJ95" s="1"/>
      <c r="BK95" s="1"/>
      <c r="BL95" s="1"/>
      <c r="BM95" s="1"/>
      <c r="BY95" s="26"/>
      <c r="BZ95" s="34" t="str">
        <f t="shared" si="11"/>
        <v/>
      </c>
      <c r="CA95" s="35" t="str">
        <f t="shared" si="12"/>
        <v/>
      </c>
      <c r="CB95" s="35" t="str">
        <f t="shared" si="13"/>
        <v/>
      </c>
      <c r="CC95" s="34" t="str">
        <f t="shared" si="14"/>
        <v/>
      </c>
      <c r="CD95" s="35" t="str">
        <f t="shared" si="15"/>
        <v/>
      </c>
      <c r="CE95" s="34" t="e">
        <f>IF(AND(#REF!="",#REF!="",#REF!="",#REF!=""),"",SUM(#REF!,#REF!,#REF!,#REF!,#REF!))</f>
        <v>#REF!</v>
      </c>
      <c r="CF95" s="35" t="str">
        <f t="shared" si="16"/>
        <v/>
      </c>
      <c r="CG95" s="34" t="str">
        <f t="shared" si="17"/>
        <v/>
      </c>
      <c r="CH95" s="35" t="str">
        <f t="shared" si="18"/>
        <v/>
      </c>
      <c r="CI95" s="34" t="str">
        <f t="shared" si="19"/>
        <v/>
      </c>
      <c r="CJ95" s="35" t="str">
        <f t="shared" si="20"/>
        <v/>
      </c>
      <c r="CK95" s="34" t="e">
        <f>IF(AND(#REF!="",#REF!="",#REF!="",#REF!=""),"",SUM(#REF!,#REF!,#REF!,#REF!,#REF!))</f>
        <v>#REF!</v>
      </c>
      <c r="CL95" s="35" t="str">
        <f t="shared" si="21"/>
        <v/>
      </c>
      <c r="CM95" s="32"/>
      <c r="CN95" s="32"/>
    </row>
    <row r="96" spans="1:92" ht="24.75" customHeight="1">
      <c r="A96" s="276">
        <v>90</v>
      </c>
      <c r="B96" s="277"/>
      <c r="C96" s="278"/>
      <c r="D96" s="279"/>
      <c r="E96" s="280"/>
      <c r="F96" s="281"/>
      <c r="G96" s="281"/>
      <c r="H96" s="282"/>
      <c r="I96" s="283"/>
      <c r="J96" s="284"/>
      <c r="K96" s="285"/>
      <c r="L96" s="11"/>
      <c r="M96" s="7"/>
      <c r="N96" s="7"/>
      <c r="O96" s="7"/>
      <c r="P96" s="39"/>
      <c r="Q96" s="43"/>
      <c r="R96" s="7"/>
      <c r="S96" s="16"/>
      <c r="T96" s="17"/>
      <c r="U96" s="17"/>
      <c r="V96" s="7"/>
      <c r="W96" s="45"/>
      <c r="X96" s="43"/>
      <c r="Y96" s="7"/>
      <c r="Z96" s="11"/>
      <c r="AA96" s="7"/>
      <c r="AB96" s="7"/>
      <c r="AC96" s="7"/>
      <c r="AD96" s="39"/>
      <c r="AE96" s="43"/>
      <c r="AF96" s="7"/>
      <c r="AG96" s="11"/>
      <c r="AH96" s="7"/>
      <c r="AI96" s="7"/>
      <c r="AJ96" s="7"/>
      <c r="AK96" s="39"/>
      <c r="AL96" s="43"/>
      <c r="AM96" s="7"/>
      <c r="AN96" s="11"/>
      <c r="AO96" s="7"/>
      <c r="AP96" s="7"/>
      <c r="AQ96" s="7"/>
      <c r="AR96" s="7"/>
      <c r="AS96" s="11"/>
      <c r="AT96" s="7"/>
      <c r="AU96" s="7"/>
      <c r="AV96" s="7"/>
      <c r="AW96" s="7"/>
      <c r="AX96" s="11"/>
      <c r="AY96" s="7"/>
      <c r="AZ96" s="7"/>
      <c r="BA96" s="7"/>
      <c r="BB96" s="7"/>
      <c r="BC96" s="7"/>
      <c r="BD96" s="7"/>
      <c r="BE96" s="7"/>
      <c r="BF96" s="7"/>
      <c r="BG96" s="11" t="s">
        <v>221</v>
      </c>
      <c r="BH96" s="79"/>
      <c r="BI96" s="1"/>
      <c r="BJ96" s="1"/>
      <c r="BK96" s="1"/>
      <c r="BL96" s="1"/>
      <c r="BM96" s="1"/>
      <c r="BY96" s="26"/>
      <c r="BZ96" s="34" t="str">
        <f t="shared" si="11"/>
        <v/>
      </c>
      <c r="CA96" s="35" t="str">
        <f t="shared" si="12"/>
        <v/>
      </c>
      <c r="CB96" s="35" t="str">
        <f t="shared" si="13"/>
        <v/>
      </c>
      <c r="CC96" s="34" t="str">
        <f t="shared" si="14"/>
        <v/>
      </c>
      <c r="CD96" s="35" t="str">
        <f t="shared" si="15"/>
        <v/>
      </c>
      <c r="CE96" s="34" t="e">
        <f>IF(AND(#REF!="",#REF!="",#REF!="",#REF!=""),"",SUM(#REF!,#REF!,#REF!,#REF!,#REF!))</f>
        <v>#REF!</v>
      </c>
      <c r="CF96" s="35" t="str">
        <f t="shared" si="16"/>
        <v/>
      </c>
      <c r="CG96" s="34" t="str">
        <f t="shared" si="17"/>
        <v/>
      </c>
      <c r="CH96" s="35" t="str">
        <f t="shared" si="18"/>
        <v/>
      </c>
      <c r="CI96" s="34" t="str">
        <f t="shared" si="19"/>
        <v/>
      </c>
      <c r="CJ96" s="35" t="str">
        <f t="shared" si="20"/>
        <v/>
      </c>
      <c r="CK96" s="34" t="e">
        <f>IF(AND(#REF!="",#REF!="",#REF!="",#REF!=""),"",SUM(#REF!,#REF!,#REF!,#REF!,#REF!))</f>
        <v>#REF!</v>
      </c>
      <c r="CL96" s="35" t="str">
        <f t="shared" si="21"/>
        <v/>
      </c>
      <c r="CM96" s="32"/>
      <c r="CN96" s="32"/>
    </row>
    <row r="97" spans="1:92" ht="24.75" customHeight="1">
      <c r="A97" s="276">
        <v>91</v>
      </c>
      <c r="B97" s="277"/>
      <c r="C97" s="278"/>
      <c r="D97" s="279"/>
      <c r="E97" s="280"/>
      <c r="F97" s="281"/>
      <c r="G97" s="281"/>
      <c r="H97" s="282"/>
      <c r="I97" s="283"/>
      <c r="J97" s="284"/>
      <c r="K97" s="285"/>
      <c r="L97" s="11"/>
      <c r="M97" s="7"/>
      <c r="N97" s="7"/>
      <c r="O97" s="7"/>
      <c r="P97" s="39"/>
      <c r="Q97" s="43"/>
      <c r="R97" s="7"/>
      <c r="S97" s="16"/>
      <c r="T97" s="17"/>
      <c r="U97" s="17"/>
      <c r="V97" s="7"/>
      <c r="W97" s="45"/>
      <c r="X97" s="43"/>
      <c r="Y97" s="7"/>
      <c r="Z97" s="11"/>
      <c r="AA97" s="7"/>
      <c r="AB97" s="7"/>
      <c r="AC97" s="7"/>
      <c r="AD97" s="39"/>
      <c r="AE97" s="43"/>
      <c r="AF97" s="7"/>
      <c r="AG97" s="11"/>
      <c r="AH97" s="7"/>
      <c r="AI97" s="7"/>
      <c r="AJ97" s="7"/>
      <c r="AK97" s="39"/>
      <c r="AL97" s="43"/>
      <c r="AM97" s="7"/>
      <c r="AN97" s="11"/>
      <c r="AO97" s="7"/>
      <c r="AP97" s="7"/>
      <c r="AQ97" s="7"/>
      <c r="AR97" s="7"/>
      <c r="AS97" s="11"/>
      <c r="AT97" s="7"/>
      <c r="AU97" s="7"/>
      <c r="AV97" s="7"/>
      <c r="AW97" s="7"/>
      <c r="AX97" s="11"/>
      <c r="AY97" s="7"/>
      <c r="AZ97" s="7"/>
      <c r="BA97" s="7"/>
      <c r="BB97" s="7"/>
      <c r="BC97" s="7"/>
      <c r="BD97" s="7"/>
      <c r="BE97" s="7"/>
      <c r="BF97" s="7"/>
      <c r="BG97" s="11" t="s">
        <v>221</v>
      </c>
      <c r="BH97" s="79"/>
      <c r="BI97" s="1"/>
      <c r="BJ97" s="1"/>
      <c r="BK97" s="1"/>
      <c r="BL97" s="1"/>
      <c r="BM97" s="1"/>
      <c r="BY97" s="26"/>
      <c r="BZ97" s="34" t="str">
        <f t="shared" si="11"/>
        <v/>
      </c>
      <c r="CA97" s="35" t="str">
        <f t="shared" si="12"/>
        <v/>
      </c>
      <c r="CB97" s="35" t="str">
        <f t="shared" si="13"/>
        <v/>
      </c>
      <c r="CC97" s="34" t="str">
        <f t="shared" si="14"/>
        <v/>
      </c>
      <c r="CD97" s="35" t="str">
        <f t="shared" si="15"/>
        <v/>
      </c>
      <c r="CE97" s="34" t="e">
        <f>IF(AND(#REF!="",#REF!="",#REF!="",#REF!=""),"",SUM(#REF!,#REF!,#REF!,#REF!,#REF!))</f>
        <v>#REF!</v>
      </c>
      <c r="CF97" s="35" t="str">
        <f t="shared" si="16"/>
        <v/>
      </c>
      <c r="CG97" s="34" t="str">
        <f t="shared" si="17"/>
        <v/>
      </c>
      <c r="CH97" s="35" t="str">
        <f t="shared" si="18"/>
        <v/>
      </c>
      <c r="CI97" s="34" t="str">
        <f t="shared" si="19"/>
        <v/>
      </c>
      <c r="CJ97" s="35" t="str">
        <f t="shared" si="20"/>
        <v/>
      </c>
      <c r="CK97" s="34" t="e">
        <f>IF(AND(#REF!="",#REF!="",#REF!="",#REF!=""),"",SUM(#REF!,#REF!,#REF!,#REF!,#REF!))</f>
        <v>#REF!</v>
      </c>
      <c r="CL97" s="35" t="str">
        <f t="shared" si="21"/>
        <v/>
      </c>
      <c r="CM97" s="32"/>
      <c r="CN97" s="32"/>
    </row>
    <row r="98" spans="1:92" ht="24.75" customHeight="1">
      <c r="A98" s="276">
        <v>92</v>
      </c>
      <c r="B98" s="277"/>
      <c r="C98" s="278"/>
      <c r="D98" s="279"/>
      <c r="E98" s="280"/>
      <c r="F98" s="281"/>
      <c r="G98" s="281"/>
      <c r="H98" s="282"/>
      <c r="I98" s="283"/>
      <c r="J98" s="284"/>
      <c r="K98" s="285"/>
      <c r="L98" s="11"/>
      <c r="M98" s="7"/>
      <c r="N98" s="7"/>
      <c r="O98" s="7"/>
      <c r="P98" s="39"/>
      <c r="Q98" s="43"/>
      <c r="R98" s="7"/>
      <c r="S98" s="16"/>
      <c r="T98" s="17"/>
      <c r="U98" s="17"/>
      <c r="V98" s="7"/>
      <c r="W98" s="45"/>
      <c r="X98" s="43"/>
      <c r="Y98" s="7"/>
      <c r="Z98" s="11"/>
      <c r="AA98" s="7"/>
      <c r="AB98" s="7"/>
      <c r="AC98" s="7"/>
      <c r="AD98" s="39"/>
      <c r="AE98" s="43"/>
      <c r="AF98" s="7"/>
      <c r="AG98" s="11"/>
      <c r="AH98" s="7"/>
      <c r="AI98" s="7"/>
      <c r="AJ98" s="7"/>
      <c r="AK98" s="39"/>
      <c r="AL98" s="43"/>
      <c r="AM98" s="7"/>
      <c r="AN98" s="11"/>
      <c r="AO98" s="7"/>
      <c r="AP98" s="7"/>
      <c r="AQ98" s="7"/>
      <c r="AR98" s="7"/>
      <c r="AS98" s="11"/>
      <c r="AT98" s="7"/>
      <c r="AU98" s="7"/>
      <c r="AV98" s="7"/>
      <c r="AW98" s="7"/>
      <c r="AX98" s="11"/>
      <c r="AY98" s="7"/>
      <c r="AZ98" s="7"/>
      <c r="BA98" s="7"/>
      <c r="BB98" s="7"/>
      <c r="BC98" s="7"/>
      <c r="BD98" s="7"/>
      <c r="BE98" s="7"/>
      <c r="BF98" s="7"/>
      <c r="BG98" s="11" t="s">
        <v>221</v>
      </c>
      <c r="BH98" s="79"/>
      <c r="BI98" s="1"/>
      <c r="BJ98" s="1"/>
      <c r="BK98" s="1"/>
      <c r="BL98" s="1"/>
      <c r="BM98" s="1"/>
      <c r="BY98" s="26"/>
      <c r="BZ98" s="34" t="str">
        <f t="shared" si="11"/>
        <v/>
      </c>
      <c r="CA98" s="35" t="str">
        <f t="shared" si="12"/>
        <v/>
      </c>
      <c r="CB98" s="35" t="str">
        <f t="shared" si="13"/>
        <v/>
      </c>
      <c r="CC98" s="34" t="str">
        <f t="shared" si="14"/>
        <v/>
      </c>
      <c r="CD98" s="35" t="str">
        <f t="shared" si="15"/>
        <v/>
      </c>
      <c r="CE98" s="34" t="e">
        <f>IF(AND(#REF!="",#REF!="",#REF!="",#REF!=""),"",SUM(#REF!,#REF!,#REF!,#REF!,#REF!))</f>
        <v>#REF!</v>
      </c>
      <c r="CF98" s="35" t="str">
        <f t="shared" si="16"/>
        <v/>
      </c>
      <c r="CG98" s="34" t="str">
        <f t="shared" si="17"/>
        <v/>
      </c>
      <c r="CH98" s="35" t="str">
        <f t="shared" si="18"/>
        <v/>
      </c>
      <c r="CI98" s="34" t="str">
        <f t="shared" si="19"/>
        <v/>
      </c>
      <c r="CJ98" s="35" t="str">
        <f t="shared" si="20"/>
        <v/>
      </c>
      <c r="CK98" s="34" t="e">
        <f>IF(AND(#REF!="",#REF!="",#REF!="",#REF!=""),"",SUM(#REF!,#REF!,#REF!,#REF!,#REF!))</f>
        <v>#REF!</v>
      </c>
      <c r="CL98" s="35" t="str">
        <f t="shared" si="21"/>
        <v/>
      </c>
      <c r="CM98" s="32"/>
      <c r="CN98" s="32"/>
    </row>
    <row r="99" spans="1:92" ht="24.75" customHeight="1">
      <c r="A99" s="276">
        <v>93</v>
      </c>
      <c r="B99" s="277"/>
      <c r="C99" s="278"/>
      <c r="D99" s="279"/>
      <c r="E99" s="280"/>
      <c r="F99" s="281"/>
      <c r="G99" s="281"/>
      <c r="H99" s="282"/>
      <c r="I99" s="283"/>
      <c r="J99" s="284"/>
      <c r="K99" s="285"/>
      <c r="L99" s="11"/>
      <c r="M99" s="7"/>
      <c r="N99" s="7"/>
      <c r="O99" s="7"/>
      <c r="P99" s="39"/>
      <c r="Q99" s="43"/>
      <c r="R99" s="7"/>
      <c r="S99" s="16"/>
      <c r="T99" s="17"/>
      <c r="U99" s="17"/>
      <c r="V99" s="7"/>
      <c r="W99" s="45"/>
      <c r="X99" s="43"/>
      <c r="Y99" s="7"/>
      <c r="Z99" s="11"/>
      <c r="AA99" s="7"/>
      <c r="AB99" s="7"/>
      <c r="AC99" s="7"/>
      <c r="AD99" s="39"/>
      <c r="AE99" s="43"/>
      <c r="AF99" s="7"/>
      <c r="AG99" s="11"/>
      <c r="AH99" s="7"/>
      <c r="AI99" s="7"/>
      <c r="AJ99" s="7"/>
      <c r="AK99" s="39"/>
      <c r="AL99" s="43"/>
      <c r="AM99" s="7"/>
      <c r="AN99" s="11"/>
      <c r="AO99" s="7"/>
      <c r="AP99" s="7"/>
      <c r="AQ99" s="7"/>
      <c r="AR99" s="7"/>
      <c r="AS99" s="11"/>
      <c r="AT99" s="7"/>
      <c r="AU99" s="7"/>
      <c r="AV99" s="7"/>
      <c r="AW99" s="7"/>
      <c r="AX99" s="11"/>
      <c r="AY99" s="7"/>
      <c r="AZ99" s="7"/>
      <c r="BA99" s="7"/>
      <c r="BB99" s="7"/>
      <c r="BC99" s="7"/>
      <c r="BD99" s="7"/>
      <c r="BE99" s="7"/>
      <c r="BF99" s="7"/>
      <c r="BG99" s="11" t="s">
        <v>221</v>
      </c>
      <c r="BH99" s="79"/>
      <c r="BI99" s="1"/>
      <c r="BJ99" s="1"/>
      <c r="BK99" s="1"/>
      <c r="BL99" s="1"/>
      <c r="BM99" s="1"/>
      <c r="BY99" s="26"/>
      <c r="BZ99" s="34" t="str">
        <f t="shared" si="11"/>
        <v/>
      </c>
      <c r="CA99" s="35" t="str">
        <f t="shared" si="12"/>
        <v/>
      </c>
      <c r="CB99" s="35" t="str">
        <f t="shared" si="13"/>
        <v/>
      </c>
      <c r="CC99" s="34" t="str">
        <f t="shared" si="14"/>
        <v/>
      </c>
      <c r="CD99" s="35" t="str">
        <f t="shared" si="15"/>
        <v/>
      </c>
      <c r="CE99" s="34" t="e">
        <f>IF(AND(#REF!="",#REF!="",#REF!="",#REF!=""),"",SUM(#REF!,#REF!,#REF!,#REF!,#REF!))</f>
        <v>#REF!</v>
      </c>
      <c r="CF99" s="35" t="str">
        <f t="shared" si="16"/>
        <v/>
      </c>
      <c r="CG99" s="34" t="str">
        <f t="shared" si="17"/>
        <v/>
      </c>
      <c r="CH99" s="35" t="str">
        <f t="shared" si="18"/>
        <v/>
      </c>
      <c r="CI99" s="34" t="str">
        <f t="shared" si="19"/>
        <v/>
      </c>
      <c r="CJ99" s="35" t="str">
        <f t="shared" si="20"/>
        <v/>
      </c>
      <c r="CK99" s="34" t="e">
        <f>IF(AND(#REF!="",#REF!="",#REF!="",#REF!=""),"",SUM(#REF!,#REF!,#REF!,#REF!,#REF!))</f>
        <v>#REF!</v>
      </c>
      <c r="CL99" s="35" t="str">
        <f t="shared" si="21"/>
        <v/>
      </c>
      <c r="CM99" s="32"/>
      <c r="CN99" s="32"/>
    </row>
    <row r="100" spans="1:92" ht="24.75" customHeight="1">
      <c r="A100" s="276">
        <v>94</v>
      </c>
      <c r="B100" s="277"/>
      <c r="C100" s="278"/>
      <c r="D100" s="279"/>
      <c r="E100" s="280"/>
      <c r="F100" s="281"/>
      <c r="G100" s="281"/>
      <c r="H100" s="282"/>
      <c r="I100" s="283"/>
      <c r="J100" s="284"/>
      <c r="K100" s="285"/>
      <c r="L100" s="11"/>
      <c r="M100" s="7"/>
      <c r="N100" s="7"/>
      <c r="O100" s="7"/>
      <c r="P100" s="39"/>
      <c r="Q100" s="43"/>
      <c r="R100" s="7"/>
      <c r="S100" s="16"/>
      <c r="T100" s="17"/>
      <c r="U100" s="17"/>
      <c r="V100" s="7"/>
      <c r="W100" s="45"/>
      <c r="X100" s="43"/>
      <c r="Y100" s="7"/>
      <c r="Z100" s="11"/>
      <c r="AA100" s="7"/>
      <c r="AB100" s="7"/>
      <c r="AC100" s="7"/>
      <c r="AD100" s="39"/>
      <c r="AE100" s="43"/>
      <c r="AF100" s="7"/>
      <c r="AG100" s="11"/>
      <c r="AH100" s="7"/>
      <c r="AI100" s="7"/>
      <c r="AJ100" s="7"/>
      <c r="AK100" s="39"/>
      <c r="AL100" s="43"/>
      <c r="AM100" s="7"/>
      <c r="AN100" s="11"/>
      <c r="AO100" s="7"/>
      <c r="AP100" s="7"/>
      <c r="AQ100" s="7"/>
      <c r="AR100" s="7"/>
      <c r="AS100" s="11"/>
      <c r="AT100" s="7"/>
      <c r="AU100" s="7"/>
      <c r="AV100" s="7"/>
      <c r="AW100" s="7"/>
      <c r="AX100" s="11"/>
      <c r="AY100" s="7"/>
      <c r="AZ100" s="7"/>
      <c r="BA100" s="7"/>
      <c r="BB100" s="7"/>
      <c r="BC100" s="7"/>
      <c r="BD100" s="7"/>
      <c r="BE100" s="7"/>
      <c r="BF100" s="7"/>
      <c r="BG100" s="11" t="s">
        <v>221</v>
      </c>
      <c r="BH100" s="79"/>
      <c r="BI100" s="1"/>
      <c r="BJ100" s="1"/>
      <c r="BK100" s="1"/>
      <c r="BL100" s="1"/>
      <c r="BM100" s="1"/>
      <c r="BY100" s="26"/>
      <c r="BZ100" s="34" t="str">
        <f t="shared" si="11"/>
        <v/>
      </c>
      <c r="CA100" s="35" t="str">
        <f t="shared" si="12"/>
        <v/>
      </c>
      <c r="CB100" s="35" t="str">
        <f t="shared" si="13"/>
        <v/>
      </c>
      <c r="CC100" s="34" t="str">
        <f t="shared" si="14"/>
        <v/>
      </c>
      <c r="CD100" s="35" t="str">
        <f t="shared" si="15"/>
        <v/>
      </c>
      <c r="CE100" s="34" t="e">
        <f>IF(AND(#REF!="",#REF!="",#REF!="",#REF!=""),"",SUM(#REF!,#REF!,#REF!,#REF!,#REF!))</f>
        <v>#REF!</v>
      </c>
      <c r="CF100" s="35" t="str">
        <f t="shared" si="16"/>
        <v/>
      </c>
      <c r="CG100" s="34" t="str">
        <f t="shared" si="17"/>
        <v/>
      </c>
      <c r="CH100" s="35" t="str">
        <f t="shared" si="18"/>
        <v/>
      </c>
      <c r="CI100" s="34" t="str">
        <f t="shared" si="19"/>
        <v/>
      </c>
      <c r="CJ100" s="35" t="str">
        <f t="shared" si="20"/>
        <v/>
      </c>
      <c r="CK100" s="34" t="e">
        <f>IF(AND(#REF!="",#REF!="",#REF!="",#REF!=""),"",SUM(#REF!,#REF!,#REF!,#REF!,#REF!))</f>
        <v>#REF!</v>
      </c>
      <c r="CL100" s="35" t="str">
        <f t="shared" si="21"/>
        <v/>
      </c>
      <c r="CM100" s="32"/>
      <c r="CN100" s="32"/>
    </row>
    <row r="101" spans="1:92" ht="24.75" customHeight="1">
      <c r="A101" s="276">
        <v>95</v>
      </c>
      <c r="B101" s="277"/>
      <c r="C101" s="278"/>
      <c r="D101" s="279"/>
      <c r="E101" s="280"/>
      <c r="F101" s="281"/>
      <c r="G101" s="281"/>
      <c r="H101" s="282"/>
      <c r="I101" s="283"/>
      <c r="J101" s="284"/>
      <c r="K101" s="285"/>
      <c r="L101" s="11"/>
      <c r="M101" s="7"/>
      <c r="N101" s="7"/>
      <c r="O101" s="7"/>
      <c r="P101" s="39"/>
      <c r="Q101" s="43"/>
      <c r="R101" s="7"/>
      <c r="S101" s="16"/>
      <c r="T101" s="17"/>
      <c r="U101" s="17"/>
      <c r="V101" s="7"/>
      <c r="W101" s="45"/>
      <c r="X101" s="43"/>
      <c r="Y101" s="7"/>
      <c r="Z101" s="11"/>
      <c r="AA101" s="7"/>
      <c r="AB101" s="7"/>
      <c r="AC101" s="7"/>
      <c r="AD101" s="39"/>
      <c r="AE101" s="43"/>
      <c r="AF101" s="7"/>
      <c r="AG101" s="11"/>
      <c r="AH101" s="7"/>
      <c r="AI101" s="7"/>
      <c r="AJ101" s="7"/>
      <c r="AK101" s="39"/>
      <c r="AL101" s="43"/>
      <c r="AM101" s="7"/>
      <c r="AN101" s="11"/>
      <c r="AO101" s="7"/>
      <c r="AP101" s="7"/>
      <c r="AQ101" s="7"/>
      <c r="AR101" s="7"/>
      <c r="AS101" s="11"/>
      <c r="AT101" s="7"/>
      <c r="AU101" s="7"/>
      <c r="AV101" s="7"/>
      <c r="AW101" s="7"/>
      <c r="AX101" s="11"/>
      <c r="AY101" s="7"/>
      <c r="AZ101" s="7"/>
      <c r="BA101" s="7"/>
      <c r="BB101" s="7"/>
      <c r="BC101" s="7"/>
      <c r="BD101" s="7"/>
      <c r="BE101" s="7"/>
      <c r="BF101" s="7"/>
      <c r="BG101" s="11" t="s">
        <v>221</v>
      </c>
      <c r="BH101" s="79"/>
      <c r="BI101" s="1"/>
      <c r="BJ101" s="1"/>
      <c r="BK101" s="1"/>
      <c r="BL101" s="1"/>
      <c r="BM101" s="1"/>
      <c r="BY101" s="26"/>
      <c r="BZ101" s="34" t="str">
        <f t="shared" si="11"/>
        <v/>
      </c>
      <c r="CA101" s="35" t="str">
        <f t="shared" si="12"/>
        <v/>
      </c>
      <c r="CB101" s="35" t="str">
        <f t="shared" si="13"/>
        <v/>
      </c>
      <c r="CC101" s="34" t="str">
        <f t="shared" si="14"/>
        <v/>
      </c>
      <c r="CD101" s="35" t="str">
        <f t="shared" si="15"/>
        <v/>
      </c>
      <c r="CE101" s="34" t="e">
        <f>IF(AND(#REF!="",#REF!="",#REF!="",#REF!=""),"",SUM(#REF!,#REF!,#REF!,#REF!,#REF!))</f>
        <v>#REF!</v>
      </c>
      <c r="CF101" s="35" t="str">
        <f t="shared" si="16"/>
        <v/>
      </c>
      <c r="CG101" s="34" t="str">
        <f t="shared" si="17"/>
        <v/>
      </c>
      <c r="CH101" s="35" t="str">
        <f t="shared" si="18"/>
        <v/>
      </c>
      <c r="CI101" s="34" t="str">
        <f t="shared" si="19"/>
        <v/>
      </c>
      <c r="CJ101" s="35" t="str">
        <f t="shared" si="20"/>
        <v/>
      </c>
      <c r="CK101" s="34" t="e">
        <f>IF(AND(#REF!="",#REF!="",#REF!="",#REF!=""),"",SUM(#REF!,#REF!,#REF!,#REF!,#REF!))</f>
        <v>#REF!</v>
      </c>
      <c r="CL101" s="35" t="str">
        <f t="shared" si="21"/>
        <v/>
      </c>
      <c r="CM101" s="32"/>
      <c r="CN101" s="32"/>
    </row>
    <row r="102" spans="1:92" ht="24.75" customHeight="1">
      <c r="A102" s="276">
        <v>96</v>
      </c>
      <c r="B102" s="277"/>
      <c r="C102" s="278"/>
      <c r="D102" s="279"/>
      <c r="E102" s="280"/>
      <c r="F102" s="281"/>
      <c r="G102" s="281"/>
      <c r="H102" s="282"/>
      <c r="I102" s="283"/>
      <c r="J102" s="284"/>
      <c r="K102" s="285"/>
      <c r="L102" s="11"/>
      <c r="M102" s="7"/>
      <c r="N102" s="7"/>
      <c r="O102" s="7"/>
      <c r="P102" s="39"/>
      <c r="Q102" s="43"/>
      <c r="R102" s="7"/>
      <c r="S102" s="16"/>
      <c r="T102" s="17"/>
      <c r="U102" s="17"/>
      <c r="V102" s="7"/>
      <c r="W102" s="45"/>
      <c r="X102" s="43"/>
      <c r="Y102" s="7"/>
      <c r="Z102" s="11"/>
      <c r="AA102" s="7"/>
      <c r="AB102" s="7"/>
      <c r="AC102" s="7"/>
      <c r="AD102" s="39"/>
      <c r="AE102" s="43"/>
      <c r="AF102" s="7"/>
      <c r="AG102" s="11"/>
      <c r="AH102" s="7"/>
      <c r="AI102" s="7"/>
      <c r="AJ102" s="7"/>
      <c r="AK102" s="39"/>
      <c r="AL102" s="43"/>
      <c r="AM102" s="7"/>
      <c r="AN102" s="11"/>
      <c r="AO102" s="7"/>
      <c r="AP102" s="7"/>
      <c r="AQ102" s="7"/>
      <c r="AR102" s="7"/>
      <c r="AS102" s="11"/>
      <c r="AT102" s="7"/>
      <c r="AU102" s="7"/>
      <c r="AV102" s="7"/>
      <c r="AW102" s="7"/>
      <c r="AX102" s="11"/>
      <c r="AY102" s="7"/>
      <c r="AZ102" s="7"/>
      <c r="BA102" s="7"/>
      <c r="BB102" s="7"/>
      <c r="BC102" s="7"/>
      <c r="BD102" s="7"/>
      <c r="BE102" s="7"/>
      <c r="BF102" s="7"/>
      <c r="BG102" s="11" t="s">
        <v>221</v>
      </c>
      <c r="BH102" s="79"/>
      <c r="BI102" s="1"/>
      <c r="BJ102" s="1"/>
      <c r="BK102" s="1"/>
      <c r="BL102" s="1"/>
      <c r="BM102" s="1"/>
      <c r="BY102" s="26"/>
      <c r="BZ102" s="34" t="str">
        <f t="shared" si="11"/>
        <v/>
      </c>
      <c r="CA102" s="35" t="str">
        <f t="shared" si="12"/>
        <v/>
      </c>
      <c r="CB102" s="35" t="str">
        <f t="shared" si="13"/>
        <v/>
      </c>
      <c r="CC102" s="34" t="str">
        <f t="shared" si="14"/>
        <v/>
      </c>
      <c r="CD102" s="35" t="str">
        <f t="shared" si="15"/>
        <v/>
      </c>
      <c r="CE102" s="34" t="e">
        <f>IF(AND(#REF!="",#REF!="",#REF!="",#REF!=""),"",SUM(#REF!,#REF!,#REF!,#REF!,#REF!))</f>
        <v>#REF!</v>
      </c>
      <c r="CF102" s="35" t="str">
        <f t="shared" si="16"/>
        <v/>
      </c>
      <c r="CG102" s="34" t="str">
        <f t="shared" si="17"/>
        <v/>
      </c>
      <c r="CH102" s="35" t="str">
        <f t="shared" si="18"/>
        <v/>
      </c>
      <c r="CI102" s="34" t="str">
        <f t="shared" si="19"/>
        <v/>
      </c>
      <c r="CJ102" s="35" t="str">
        <f t="shared" si="20"/>
        <v/>
      </c>
      <c r="CK102" s="34" t="e">
        <f>IF(AND(#REF!="",#REF!="",#REF!="",#REF!=""),"",SUM(#REF!,#REF!,#REF!,#REF!,#REF!))</f>
        <v>#REF!</v>
      </c>
      <c r="CL102" s="35" t="str">
        <f t="shared" si="21"/>
        <v/>
      </c>
      <c r="CM102" s="32"/>
      <c r="CN102" s="32"/>
    </row>
    <row r="103" spans="1:92" ht="24.75" customHeight="1">
      <c r="A103" s="276">
        <v>97</v>
      </c>
      <c r="B103" s="277"/>
      <c r="C103" s="278"/>
      <c r="D103" s="279"/>
      <c r="E103" s="280"/>
      <c r="F103" s="281"/>
      <c r="G103" s="281"/>
      <c r="H103" s="282"/>
      <c r="I103" s="283"/>
      <c r="J103" s="284"/>
      <c r="K103" s="285"/>
      <c r="L103" s="11"/>
      <c r="M103" s="7"/>
      <c r="N103" s="7"/>
      <c r="O103" s="7"/>
      <c r="P103" s="39"/>
      <c r="Q103" s="43"/>
      <c r="R103" s="7"/>
      <c r="S103" s="16"/>
      <c r="T103" s="17"/>
      <c r="U103" s="17"/>
      <c r="V103" s="7"/>
      <c r="W103" s="45"/>
      <c r="X103" s="43"/>
      <c r="Y103" s="7"/>
      <c r="Z103" s="11"/>
      <c r="AA103" s="7"/>
      <c r="AB103" s="7"/>
      <c r="AC103" s="7"/>
      <c r="AD103" s="39"/>
      <c r="AE103" s="43"/>
      <c r="AF103" s="7"/>
      <c r="AG103" s="11"/>
      <c r="AH103" s="7"/>
      <c r="AI103" s="7"/>
      <c r="AJ103" s="7"/>
      <c r="AK103" s="39"/>
      <c r="AL103" s="43"/>
      <c r="AM103" s="7"/>
      <c r="AN103" s="11"/>
      <c r="AO103" s="7"/>
      <c r="AP103" s="7"/>
      <c r="AQ103" s="7"/>
      <c r="AR103" s="7"/>
      <c r="AS103" s="11"/>
      <c r="AT103" s="7"/>
      <c r="AU103" s="7"/>
      <c r="AV103" s="7"/>
      <c r="AW103" s="7"/>
      <c r="AX103" s="11"/>
      <c r="AY103" s="7"/>
      <c r="AZ103" s="7"/>
      <c r="BA103" s="7"/>
      <c r="BB103" s="7"/>
      <c r="BC103" s="7"/>
      <c r="BD103" s="7"/>
      <c r="BE103" s="7"/>
      <c r="BF103" s="7"/>
      <c r="BG103" s="11" t="s">
        <v>221</v>
      </c>
      <c r="BH103" s="79"/>
      <c r="BI103" s="1"/>
      <c r="BJ103" s="1"/>
      <c r="BK103" s="1"/>
      <c r="BL103" s="1"/>
      <c r="BM103" s="1"/>
      <c r="BY103" s="26"/>
      <c r="BZ103" s="34" t="str">
        <f t="shared" si="11"/>
        <v/>
      </c>
      <c r="CA103" s="35" t="str">
        <f t="shared" si="12"/>
        <v/>
      </c>
      <c r="CB103" s="35" t="str">
        <f t="shared" si="13"/>
        <v/>
      </c>
      <c r="CC103" s="34" t="str">
        <f t="shared" si="14"/>
        <v/>
      </c>
      <c r="CD103" s="35" t="str">
        <f t="shared" si="15"/>
        <v/>
      </c>
      <c r="CE103" s="34" t="e">
        <f>IF(AND(#REF!="",#REF!="",#REF!="",#REF!=""),"",SUM(#REF!,#REF!,#REF!,#REF!,#REF!))</f>
        <v>#REF!</v>
      </c>
      <c r="CF103" s="35" t="str">
        <f t="shared" si="16"/>
        <v/>
      </c>
      <c r="CG103" s="34" t="str">
        <f t="shared" si="17"/>
        <v/>
      </c>
      <c r="CH103" s="35" t="str">
        <f t="shared" si="18"/>
        <v/>
      </c>
      <c r="CI103" s="34" t="str">
        <f t="shared" si="19"/>
        <v/>
      </c>
      <c r="CJ103" s="35" t="str">
        <f t="shared" si="20"/>
        <v/>
      </c>
      <c r="CK103" s="34" t="e">
        <f>IF(AND(#REF!="",#REF!="",#REF!="",#REF!=""),"",SUM(#REF!,#REF!,#REF!,#REF!,#REF!))</f>
        <v>#REF!</v>
      </c>
      <c r="CL103" s="35" t="str">
        <f t="shared" si="21"/>
        <v/>
      </c>
      <c r="CM103" s="32"/>
      <c r="CN103" s="32"/>
    </row>
    <row r="104" spans="1:92" ht="24.75" customHeight="1">
      <c r="A104" s="276">
        <v>98</v>
      </c>
      <c r="B104" s="277"/>
      <c r="C104" s="278"/>
      <c r="D104" s="279"/>
      <c r="E104" s="280"/>
      <c r="F104" s="281"/>
      <c r="G104" s="281"/>
      <c r="H104" s="282"/>
      <c r="I104" s="283"/>
      <c r="J104" s="284"/>
      <c r="K104" s="285"/>
      <c r="L104" s="11"/>
      <c r="M104" s="7"/>
      <c r="N104" s="7"/>
      <c r="O104" s="7"/>
      <c r="P104" s="39"/>
      <c r="Q104" s="43"/>
      <c r="R104" s="7"/>
      <c r="S104" s="16"/>
      <c r="T104" s="17"/>
      <c r="U104" s="17"/>
      <c r="V104" s="7"/>
      <c r="W104" s="45"/>
      <c r="X104" s="43"/>
      <c r="Y104" s="7"/>
      <c r="Z104" s="11"/>
      <c r="AA104" s="7"/>
      <c r="AB104" s="7"/>
      <c r="AC104" s="7"/>
      <c r="AD104" s="39"/>
      <c r="AE104" s="43"/>
      <c r="AF104" s="7"/>
      <c r="AG104" s="11"/>
      <c r="AH104" s="7"/>
      <c r="AI104" s="7"/>
      <c r="AJ104" s="7"/>
      <c r="AK104" s="39"/>
      <c r="AL104" s="43"/>
      <c r="AM104" s="7"/>
      <c r="AN104" s="11"/>
      <c r="AO104" s="7"/>
      <c r="AP104" s="7"/>
      <c r="AQ104" s="7"/>
      <c r="AR104" s="7"/>
      <c r="AS104" s="11"/>
      <c r="AT104" s="7"/>
      <c r="AU104" s="7"/>
      <c r="AV104" s="7"/>
      <c r="AW104" s="7"/>
      <c r="AX104" s="11"/>
      <c r="AY104" s="7"/>
      <c r="AZ104" s="7"/>
      <c r="BA104" s="7"/>
      <c r="BB104" s="7"/>
      <c r="BC104" s="7"/>
      <c r="BD104" s="7"/>
      <c r="BE104" s="7"/>
      <c r="BF104" s="7"/>
      <c r="BG104" s="11" t="s">
        <v>221</v>
      </c>
      <c r="BH104" s="79"/>
      <c r="BI104" s="1"/>
      <c r="BJ104" s="1"/>
      <c r="BK104" s="1"/>
      <c r="BL104" s="1"/>
      <c r="BM104" s="1"/>
      <c r="BY104" s="26"/>
      <c r="BZ104" s="34" t="str">
        <f t="shared" si="11"/>
        <v/>
      </c>
      <c r="CA104" s="35" t="str">
        <f t="shared" si="12"/>
        <v/>
      </c>
      <c r="CB104" s="35" t="str">
        <f t="shared" si="13"/>
        <v/>
      </c>
      <c r="CC104" s="34" t="str">
        <f t="shared" si="14"/>
        <v/>
      </c>
      <c r="CD104" s="35" t="str">
        <f t="shared" si="15"/>
        <v/>
      </c>
      <c r="CE104" s="34" t="e">
        <f>IF(AND(#REF!="",#REF!="",#REF!="",#REF!=""),"",SUM(#REF!,#REF!,#REF!,#REF!,#REF!))</f>
        <v>#REF!</v>
      </c>
      <c r="CF104" s="35" t="str">
        <f t="shared" si="16"/>
        <v/>
      </c>
      <c r="CG104" s="34" t="str">
        <f t="shared" si="17"/>
        <v/>
      </c>
      <c r="CH104" s="35" t="str">
        <f t="shared" si="18"/>
        <v/>
      </c>
      <c r="CI104" s="34" t="str">
        <f t="shared" si="19"/>
        <v/>
      </c>
      <c r="CJ104" s="35" t="str">
        <f t="shared" si="20"/>
        <v/>
      </c>
      <c r="CK104" s="34" t="e">
        <f>IF(AND(#REF!="",#REF!="",#REF!="",#REF!=""),"",SUM(#REF!,#REF!,#REF!,#REF!,#REF!))</f>
        <v>#REF!</v>
      </c>
      <c r="CL104" s="35" t="str">
        <f t="shared" si="21"/>
        <v/>
      </c>
      <c r="CM104" s="32"/>
      <c r="CN104" s="32"/>
    </row>
    <row r="105" spans="1:92" ht="24.75" customHeight="1">
      <c r="A105" s="276">
        <v>99</v>
      </c>
      <c r="B105" s="277"/>
      <c r="C105" s="278"/>
      <c r="D105" s="279"/>
      <c r="E105" s="280"/>
      <c r="F105" s="281"/>
      <c r="G105" s="281"/>
      <c r="H105" s="282"/>
      <c r="I105" s="283"/>
      <c r="J105" s="284"/>
      <c r="K105" s="285"/>
      <c r="L105" s="11"/>
      <c r="M105" s="7"/>
      <c r="N105" s="7"/>
      <c r="O105" s="7"/>
      <c r="P105" s="39"/>
      <c r="Q105" s="43"/>
      <c r="R105" s="7"/>
      <c r="S105" s="16"/>
      <c r="T105" s="17"/>
      <c r="U105" s="17"/>
      <c r="V105" s="7"/>
      <c r="W105" s="45"/>
      <c r="X105" s="43"/>
      <c r="Y105" s="7"/>
      <c r="Z105" s="11"/>
      <c r="AA105" s="7"/>
      <c r="AB105" s="7"/>
      <c r="AC105" s="7"/>
      <c r="AD105" s="39"/>
      <c r="AE105" s="43"/>
      <c r="AF105" s="7"/>
      <c r="AG105" s="11"/>
      <c r="AH105" s="7"/>
      <c r="AI105" s="7"/>
      <c r="AJ105" s="7"/>
      <c r="AK105" s="39"/>
      <c r="AL105" s="43"/>
      <c r="AM105" s="7"/>
      <c r="AN105" s="11"/>
      <c r="AO105" s="7"/>
      <c r="AP105" s="7"/>
      <c r="AQ105" s="7"/>
      <c r="AR105" s="7"/>
      <c r="AS105" s="11"/>
      <c r="AT105" s="7"/>
      <c r="AU105" s="7"/>
      <c r="AV105" s="7"/>
      <c r="AW105" s="7"/>
      <c r="AX105" s="11"/>
      <c r="AY105" s="7"/>
      <c r="AZ105" s="7"/>
      <c r="BA105" s="7"/>
      <c r="BB105" s="7"/>
      <c r="BC105" s="7"/>
      <c r="BD105" s="7"/>
      <c r="BE105" s="7"/>
      <c r="BF105" s="7"/>
      <c r="BG105" s="11" t="s">
        <v>221</v>
      </c>
      <c r="BH105" s="79"/>
      <c r="BI105" s="1"/>
      <c r="BJ105" s="1"/>
      <c r="BK105" s="1"/>
      <c r="BL105" s="1"/>
      <c r="BM105" s="1"/>
      <c r="BY105" s="26"/>
      <c r="BZ105" s="34" t="str">
        <f t="shared" si="11"/>
        <v/>
      </c>
      <c r="CA105" s="35" t="str">
        <f t="shared" si="12"/>
        <v/>
      </c>
      <c r="CB105" s="35" t="str">
        <f t="shared" si="13"/>
        <v/>
      </c>
      <c r="CC105" s="34" t="str">
        <f t="shared" si="14"/>
        <v/>
      </c>
      <c r="CD105" s="35" t="str">
        <f t="shared" si="15"/>
        <v/>
      </c>
      <c r="CE105" s="34" t="e">
        <f>IF(AND(#REF!="",#REF!="",#REF!="",#REF!=""),"",SUM(#REF!,#REF!,#REF!,#REF!,#REF!))</f>
        <v>#REF!</v>
      </c>
      <c r="CF105" s="35" t="str">
        <f t="shared" si="16"/>
        <v/>
      </c>
      <c r="CG105" s="34" t="str">
        <f t="shared" si="17"/>
        <v/>
      </c>
      <c r="CH105" s="35" t="str">
        <f t="shared" si="18"/>
        <v/>
      </c>
      <c r="CI105" s="34" t="str">
        <f t="shared" si="19"/>
        <v/>
      </c>
      <c r="CJ105" s="35" t="str">
        <f t="shared" si="20"/>
        <v/>
      </c>
      <c r="CK105" s="34" t="e">
        <f>IF(AND(#REF!="",#REF!="",#REF!="",#REF!=""),"",SUM(#REF!,#REF!,#REF!,#REF!,#REF!))</f>
        <v>#REF!</v>
      </c>
      <c r="CL105" s="35" t="str">
        <f t="shared" si="21"/>
        <v/>
      </c>
      <c r="CM105" s="32"/>
      <c r="CN105" s="32"/>
    </row>
    <row r="106" spans="1:92" ht="24.75" customHeight="1">
      <c r="A106" s="276">
        <v>100</v>
      </c>
      <c r="B106" s="277"/>
      <c r="C106" s="278"/>
      <c r="D106" s="279"/>
      <c r="E106" s="280"/>
      <c r="F106" s="281"/>
      <c r="G106" s="281"/>
      <c r="H106" s="282"/>
      <c r="I106" s="283"/>
      <c r="J106" s="284"/>
      <c r="K106" s="285"/>
      <c r="L106" s="11"/>
      <c r="M106" s="7"/>
      <c r="N106" s="7"/>
      <c r="O106" s="7"/>
      <c r="P106" s="39"/>
      <c r="Q106" s="43"/>
      <c r="R106" s="7"/>
      <c r="S106" s="16"/>
      <c r="T106" s="17"/>
      <c r="U106" s="17"/>
      <c r="V106" s="7"/>
      <c r="W106" s="45"/>
      <c r="X106" s="43"/>
      <c r="Y106" s="7"/>
      <c r="Z106" s="11"/>
      <c r="AA106" s="7"/>
      <c r="AB106" s="7"/>
      <c r="AC106" s="7"/>
      <c r="AD106" s="39"/>
      <c r="AE106" s="43"/>
      <c r="AF106" s="7"/>
      <c r="AG106" s="11"/>
      <c r="AH106" s="7"/>
      <c r="AI106" s="7"/>
      <c r="AJ106" s="7"/>
      <c r="AK106" s="39"/>
      <c r="AL106" s="43"/>
      <c r="AM106" s="7"/>
      <c r="AN106" s="11"/>
      <c r="AO106" s="7"/>
      <c r="AP106" s="7"/>
      <c r="AQ106" s="7"/>
      <c r="AR106" s="7"/>
      <c r="AS106" s="11"/>
      <c r="AT106" s="7"/>
      <c r="AU106" s="7"/>
      <c r="AV106" s="7"/>
      <c r="AW106" s="7"/>
      <c r="AX106" s="11"/>
      <c r="AY106" s="7"/>
      <c r="AZ106" s="7"/>
      <c r="BA106" s="7"/>
      <c r="BB106" s="7"/>
      <c r="BC106" s="7"/>
      <c r="BD106" s="7"/>
      <c r="BE106" s="7"/>
      <c r="BF106" s="7"/>
      <c r="BG106" s="11" t="s">
        <v>221</v>
      </c>
      <c r="BH106" s="79"/>
      <c r="BI106" s="1"/>
      <c r="BJ106" s="1"/>
      <c r="BK106" s="1"/>
      <c r="BL106" s="1"/>
      <c r="BM106" s="1"/>
      <c r="BY106" s="26"/>
      <c r="BZ106" s="34" t="str">
        <f t="shared" si="11"/>
        <v/>
      </c>
      <c r="CA106" s="35" t="str">
        <f t="shared" si="12"/>
        <v/>
      </c>
      <c r="CB106" s="35" t="str">
        <f t="shared" si="13"/>
        <v/>
      </c>
      <c r="CC106" s="34" t="str">
        <f t="shared" si="14"/>
        <v/>
      </c>
      <c r="CD106" s="35" t="str">
        <f t="shared" si="15"/>
        <v/>
      </c>
      <c r="CE106" s="34" t="e">
        <f>IF(AND(#REF!="",#REF!="",#REF!="",#REF!=""),"",SUM(#REF!,#REF!,#REF!,#REF!,#REF!))</f>
        <v>#REF!</v>
      </c>
      <c r="CF106" s="35" t="str">
        <f t="shared" si="16"/>
        <v/>
      </c>
      <c r="CG106" s="34" t="str">
        <f t="shared" si="17"/>
        <v/>
      </c>
      <c r="CH106" s="35" t="str">
        <f t="shared" si="18"/>
        <v/>
      </c>
      <c r="CI106" s="34" t="str">
        <f t="shared" si="19"/>
        <v/>
      </c>
      <c r="CJ106" s="35" t="str">
        <f t="shared" si="20"/>
        <v/>
      </c>
      <c r="CK106" s="34" t="e">
        <f>IF(AND(#REF!="",#REF!="",#REF!="",#REF!=""),"",SUM(#REF!,#REF!,#REF!,#REF!,#REF!))</f>
        <v>#REF!</v>
      </c>
      <c r="CL106" s="35" t="str">
        <f t="shared" si="21"/>
        <v/>
      </c>
      <c r="CM106" s="32"/>
      <c r="CN106" s="32"/>
    </row>
    <row r="107" spans="1:92" ht="24.75" customHeight="1">
      <c r="A107" s="276">
        <v>101</v>
      </c>
      <c r="B107" s="277"/>
      <c r="C107" s="278"/>
      <c r="D107" s="279"/>
      <c r="E107" s="280"/>
      <c r="F107" s="281"/>
      <c r="G107" s="281"/>
      <c r="H107" s="282"/>
      <c r="I107" s="283"/>
      <c r="J107" s="284"/>
      <c r="K107" s="285"/>
      <c r="L107" s="11"/>
      <c r="M107" s="7"/>
      <c r="N107" s="7"/>
      <c r="O107" s="7"/>
      <c r="P107" s="39"/>
      <c r="Q107" s="43"/>
      <c r="R107" s="7"/>
      <c r="S107" s="16"/>
      <c r="T107" s="17"/>
      <c r="U107" s="17"/>
      <c r="V107" s="7"/>
      <c r="W107" s="45"/>
      <c r="X107" s="43"/>
      <c r="Y107" s="7"/>
      <c r="Z107" s="11"/>
      <c r="AA107" s="7"/>
      <c r="AB107" s="7"/>
      <c r="AC107" s="7"/>
      <c r="AD107" s="39"/>
      <c r="AE107" s="43"/>
      <c r="AF107" s="7"/>
      <c r="AG107" s="11"/>
      <c r="AH107" s="7"/>
      <c r="AI107" s="7"/>
      <c r="AJ107" s="7"/>
      <c r="AK107" s="39"/>
      <c r="AL107" s="43"/>
      <c r="AM107" s="7"/>
      <c r="AN107" s="11"/>
      <c r="AO107" s="7"/>
      <c r="AP107" s="7"/>
      <c r="AQ107" s="7"/>
      <c r="AR107" s="7"/>
      <c r="AS107" s="11"/>
      <c r="AT107" s="7"/>
      <c r="AU107" s="7"/>
      <c r="AV107" s="7"/>
      <c r="AW107" s="7"/>
      <c r="AX107" s="11"/>
      <c r="AY107" s="7"/>
      <c r="AZ107" s="7"/>
      <c r="BA107" s="7"/>
      <c r="BB107" s="7"/>
      <c r="BC107" s="7"/>
      <c r="BD107" s="7"/>
      <c r="BE107" s="7"/>
      <c r="BF107" s="7"/>
      <c r="BG107" s="11" t="s">
        <v>221</v>
      </c>
      <c r="BH107" s="79"/>
      <c r="BI107" s="1"/>
      <c r="BJ107" s="1"/>
      <c r="BK107" s="1"/>
      <c r="BL107" s="1"/>
      <c r="BM107" s="1"/>
      <c r="BY107" s="26"/>
      <c r="BZ107" s="34" t="str">
        <f t="shared" si="11"/>
        <v/>
      </c>
      <c r="CA107" s="35" t="str">
        <f t="shared" si="12"/>
        <v/>
      </c>
      <c r="CB107" s="35" t="str">
        <f t="shared" si="13"/>
        <v/>
      </c>
      <c r="CC107" s="34" t="str">
        <f t="shared" si="14"/>
        <v/>
      </c>
      <c r="CD107" s="35" t="str">
        <f t="shared" si="15"/>
        <v/>
      </c>
      <c r="CE107" s="34" t="e">
        <f>IF(AND(#REF!="",#REF!="",#REF!="",#REF!=""),"",SUM(#REF!,#REF!,#REF!,#REF!,#REF!))</f>
        <v>#REF!</v>
      </c>
      <c r="CF107" s="35" t="str">
        <f t="shared" si="16"/>
        <v/>
      </c>
      <c r="CG107" s="34" t="str">
        <f t="shared" si="17"/>
        <v/>
      </c>
      <c r="CH107" s="35" t="str">
        <f t="shared" si="18"/>
        <v/>
      </c>
      <c r="CI107" s="34" t="str">
        <f t="shared" si="19"/>
        <v/>
      </c>
      <c r="CJ107" s="35" t="str">
        <f t="shared" si="20"/>
        <v/>
      </c>
      <c r="CK107" s="34" t="e">
        <f>IF(AND(#REF!="",#REF!="",#REF!="",#REF!=""),"",SUM(#REF!,#REF!,#REF!,#REF!,#REF!))</f>
        <v>#REF!</v>
      </c>
      <c r="CL107" s="35" t="str">
        <f t="shared" si="21"/>
        <v/>
      </c>
      <c r="CM107" s="32"/>
      <c r="CN107" s="32"/>
    </row>
    <row r="108" spans="1:92" ht="24.75" customHeight="1">
      <c r="A108" s="276">
        <v>102</v>
      </c>
      <c r="B108" s="277"/>
      <c r="C108" s="278"/>
      <c r="D108" s="279"/>
      <c r="E108" s="280"/>
      <c r="F108" s="281"/>
      <c r="G108" s="281"/>
      <c r="H108" s="282"/>
      <c r="I108" s="283"/>
      <c r="J108" s="284"/>
      <c r="K108" s="285"/>
      <c r="L108" s="11"/>
      <c r="M108" s="7"/>
      <c r="N108" s="7"/>
      <c r="O108" s="7"/>
      <c r="P108" s="39"/>
      <c r="Q108" s="43"/>
      <c r="R108" s="7"/>
      <c r="S108" s="16"/>
      <c r="T108" s="17"/>
      <c r="U108" s="17"/>
      <c r="V108" s="7"/>
      <c r="W108" s="45"/>
      <c r="X108" s="43"/>
      <c r="Y108" s="7"/>
      <c r="Z108" s="11"/>
      <c r="AA108" s="7"/>
      <c r="AB108" s="7"/>
      <c r="AC108" s="7"/>
      <c r="AD108" s="39"/>
      <c r="AE108" s="43"/>
      <c r="AF108" s="7"/>
      <c r="AG108" s="11"/>
      <c r="AH108" s="7"/>
      <c r="AI108" s="7"/>
      <c r="AJ108" s="7"/>
      <c r="AK108" s="39"/>
      <c r="AL108" s="43"/>
      <c r="AM108" s="7"/>
      <c r="AN108" s="11"/>
      <c r="AO108" s="7"/>
      <c r="AP108" s="7"/>
      <c r="AQ108" s="7"/>
      <c r="AR108" s="7"/>
      <c r="AS108" s="11"/>
      <c r="AT108" s="7"/>
      <c r="AU108" s="7"/>
      <c r="AV108" s="7"/>
      <c r="AW108" s="7"/>
      <c r="AX108" s="11"/>
      <c r="AY108" s="7"/>
      <c r="AZ108" s="7"/>
      <c r="BA108" s="7"/>
      <c r="BB108" s="7"/>
      <c r="BC108" s="7"/>
      <c r="BD108" s="7"/>
      <c r="BE108" s="7"/>
      <c r="BF108" s="7"/>
      <c r="BG108" s="11" t="s">
        <v>221</v>
      </c>
      <c r="BH108" s="79"/>
      <c r="BI108" s="1"/>
      <c r="BJ108" s="1"/>
      <c r="BK108" s="1"/>
      <c r="BL108" s="1"/>
      <c r="BM108" s="1"/>
      <c r="BY108" s="26"/>
      <c r="BZ108" s="34" t="str">
        <f t="shared" si="11"/>
        <v/>
      </c>
      <c r="CA108" s="35" t="str">
        <f t="shared" si="12"/>
        <v/>
      </c>
      <c r="CB108" s="35" t="str">
        <f t="shared" si="13"/>
        <v/>
      </c>
      <c r="CC108" s="34" t="str">
        <f t="shared" si="14"/>
        <v/>
      </c>
      <c r="CD108" s="35" t="str">
        <f t="shared" si="15"/>
        <v/>
      </c>
      <c r="CE108" s="34" t="e">
        <f>IF(AND(#REF!="",#REF!="",#REF!="",#REF!=""),"",SUM(#REF!,#REF!,#REF!,#REF!,#REF!))</f>
        <v>#REF!</v>
      </c>
      <c r="CF108" s="35" t="str">
        <f t="shared" si="16"/>
        <v/>
      </c>
      <c r="CG108" s="34" t="str">
        <f t="shared" si="17"/>
        <v/>
      </c>
      <c r="CH108" s="35" t="str">
        <f t="shared" si="18"/>
        <v/>
      </c>
      <c r="CI108" s="34" t="str">
        <f t="shared" si="19"/>
        <v/>
      </c>
      <c r="CJ108" s="35" t="str">
        <f t="shared" si="20"/>
        <v/>
      </c>
      <c r="CK108" s="34" t="e">
        <f>IF(AND(#REF!="",#REF!="",#REF!="",#REF!=""),"",SUM(#REF!,#REF!,#REF!,#REF!,#REF!))</f>
        <v>#REF!</v>
      </c>
      <c r="CL108" s="35" t="str">
        <f t="shared" si="21"/>
        <v/>
      </c>
      <c r="CM108" s="32"/>
      <c r="CN108" s="32"/>
    </row>
    <row r="109" spans="1:92" ht="24.75" customHeight="1">
      <c r="A109" s="276">
        <v>103</v>
      </c>
      <c r="B109" s="277"/>
      <c r="C109" s="278"/>
      <c r="D109" s="279"/>
      <c r="E109" s="280"/>
      <c r="F109" s="281"/>
      <c r="G109" s="281"/>
      <c r="H109" s="282"/>
      <c r="I109" s="283"/>
      <c r="J109" s="284"/>
      <c r="K109" s="285"/>
      <c r="L109" s="11"/>
      <c r="M109" s="7"/>
      <c r="N109" s="7"/>
      <c r="O109" s="7"/>
      <c r="P109" s="39"/>
      <c r="Q109" s="43"/>
      <c r="R109" s="7"/>
      <c r="S109" s="16"/>
      <c r="T109" s="17"/>
      <c r="U109" s="17"/>
      <c r="V109" s="7"/>
      <c r="W109" s="45"/>
      <c r="X109" s="43"/>
      <c r="Y109" s="7"/>
      <c r="Z109" s="11"/>
      <c r="AA109" s="7"/>
      <c r="AB109" s="7"/>
      <c r="AC109" s="7"/>
      <c r="AD109" s="39"/>
      <c r="AE109" s="43"/>
      <c r="AF109" s="7"/>
      <c r="AG109" s="11"/>
      <c r="AH109" s="7"/>
      <c r="AI109" s="7"/>
      <c r="AJ109" s="7"/>
      <c r="AK109" s="39"/>
      <c r="AL109" s="43"/>
      <c r="AM109" s="7"/>
      <c r="AN109" s="11"/>
      <c r="AO109" s="7"/>
      <c r="AP109" s="7"/>
      <c r="AQ109" s="7"/>
      <c r="AR109" s="7"/>
      <c r="AS109" s="11"/>
      <c r="AT109" s="7"/>
      <c r="AU109" s="7"/>
      <c r="AV109" s="7"/>
      <c r="AW109" s="7"/>
      <c r="AX109" s="11"/>
      <c r="AY109" s="7"/>
      <c r="AZ109" s="7"/>
      <c r="BA109" s="7"/>
      <c r="BB109" s="7"/>
      <c r="BC109" s="7"/>
      <c r="BD109" s="7"/>
      <c r="BE109" s="7"/>
      <c r="BF109" s="7"/>
      <c r="BG109" s="11" t="s">
        <v>221</v>
      </c>
      <c r="BH109" s="79"/>
      <c r="BI109" s="1"/>
      <c r="BJ109" s="1"/>
      <c r="BK109" s="1"/>
      <c r="BL109" s="1"/>
      <c r="BM109" s="1"/>
      <c r="BY109" s="26"/>
      <c r="BZ109" s="34" t="str">
        <f t="shared" si="11"/>
        <v/>
      </c>
      <c r="CA109" s="35" t="str">
        <f t="shared" si="12"/>
        <v/>
      </c>
      <c r="CB109" s="35" t="str">
        <f t="shared" si="13"/>
        <v/>
      </c>
      <c r="CC109" s="34" t="str">
        <f t="shared" si="14"/>
        <v/>
      </c>
      <c r="CD109" s="35" t="str">
        <f t="shared" si="15"/>
        <v/>
      </c>
      <c r="CE109" s="34" t="e">
        <f>IF(AND(#REF!="",#REF!="",#REF!="",#REF!=""),"",SUM(#REF!,#REF!,#REF!,#REF!,#REF!))</f>
        <v>#REF!</v>
      </c>
      <c r="CF109" s="35" t="str">
        <f t="shared" si="16"/>
        <v/>
      </c>
      <c r="CG109" s="34" t="str">
        <f t="shared" si="17"/>
        <v/>
      </c>
      <c r="CH109" s="35" t="str">
        <f t="shared" si="18"/>
        <v/>
      </c>
      <c r="CI109" s="34" t="str">
        <f t="shared" si="19"/>
        <v/>
      </c>
      <c r="CJ109" s="35" t="str">
        <f t="shared" si="20"/>
        <v/>
      </c>
      <c r="CK109" s="34" t="e">
        <f>IF(AND(#REF!="",#REF!="",#REF!="",#REF!=""),"",SUM(#REF!,#REF!,#REF!,#REF!,#REF!))</f>
        <v>#REF!</v>
      </c>
      <c r="CL109" s="35" t="str">
        <f t="shared" si="21"/>
        <v/>
      </c>
      <c r="CM109" s="32"/>
      <c r="CN109" s="32"/>
    </row>
    <row r="110" spans="1:92" ht="24.75" customHeight="1">
      <c r="A110" s="276">
        <v>104</v>
      </c>
      <c r="B110" s="277"/>
      <c r="C110" s="278"/>
      <c r="D110" s="279"/>
      <c r="E110" s="280"/>
      <c r="F110" s="281"/>
      <c r="G110" s="281"/>
      <c r="H110" s="282"/>
      <c r="I110" s="283"/>
      <c r="J110" s="284"/>
      <c r="K110" s="285"/>
      <c r="L110" s="11"/>
      <c r="M110" s="7"/>
      <c r="N110" s="7"/>
      <c r="O110" s="7"/>
      <c r="P110" s="39"/>
      <c r="Q110" s="43"/>
      <c r="R110" s="7"/>
      <c r="S110" s="16"/>
      <c r="T110" s="17"/>
      <c r="U110" s="17"/>
      <c r="V110" s="7"/>
      <c r="W110" s="45"/>
      <c r="X110" s="43"/>
      <c r="Y110" s="7"/>
      <c r="Z110" s="11"/>
      <c r="AA110" s="7"/>
      <c r="AB110" s="7"/>
      <c r="AC110" s="7"/>
      <c r="AD110" s="39"/>
      <c r="AE110" s="43"/>
      <c r="AF110" s="7"/>
      <c r="AG110" s="11"/>
      <c r="AH110" s="7"/>
      <c r="AI110" s="7"/>
      <c r="AJ110" s="7"/>
      <c r="AK110" s="39"/>
      <c r="AL110" s="43"/>
      <c r="AM110" s="7"/>
      <c r="AN110" s="11"/>
      <c r="AO110" s="7"/>
      <c r="AP110" s="7"/>
      <c r="AQ110" s="7"/>
      <c r="AR110" s="7"/>
      <c r="AS110" s="11"/>
      <c r="AT110" s="7"/>
      <c r="AU110" s="7"/>
      <c r="AV110" s="7"/>
      <c r="AW110" s="7"/>
      <c r="AX110" s="11"/>
      <c r="AY110" s="7"/>
      <c r="AZ110" s="7"/>
      <c r="BA110" s="7"/>
      <c r="BB110" s="7"/>
      <c r="BC110" s="7"/>
      <c r="BD110" s="7"/>
      <c r="BE110" s="7"/>
      <c r="BF110" s="7"/>
      <c r="BG110" s="11" t="s">
        <v>221</v>
      </c>
      <c r="BH110" s="79"/>
      <c r="BI110" s="1"/>
      <c r="BJ110" s="1"/>
      <c r="BK110" s="1"/>
      <c r="BL110" s="1"/>
      <c r="BM110" s="1"/>
      <c r="BY110" s="26"/>
      <c r="BZ110" s="34" t="str">
        <f t="shared" si="11"/>
        <v/>
      </c>
      <c r="CA110" s="35" t="str">
        <f t="shared" si="12"/>
        <v/>
      </c>
      <c r="CB110" s="35" t="str">
        <f t="shared" si="13"/>
        <v/>
      </c>
      <c r="CC110" s="34" t="str">
        <f t="shared" si="14"/>
        <v/>
      </c>
      <c r="CD110" s="35" t="str">
        <f t="shared" si="15"/>
        <v/>
      </c>
      <c r="CE110" s="34" t="e">
        <f>IF(AND(#REF!="",#REF!="",#REF!="",#REF!=""),"",SUM(#REF!,#REF!,#REF!,#REF!,#REF!))</f>
        <v>#REF!</v>
      </c>
      <c r="CF110" s="35" t="str">
        <f t="shared" si="16"/>
        <v/>
      </c>
      <c r="CG110" s="34" t="str">
        <f t="shared" si="17"/>
        <v/>
      </c>
      <c r="CH110" s="35" t="str">
        <f t="shared" si="18"/>
        <v/>
      </c>
      <c r="CI110" s="34" t="str">
        <f t="shared" si="19"/>
        <v/>
      </c>
      <c r="CJ110" s="35" t="str">
        <f t="shared" si="20"/>
        <v/>
      </c>
      <c r="CK110" s="34" t="e">
        <f>IF(AND(#REF!="",#REF!="",#REF!="",#REF!=""),"",SUM(#REF!,#REF!,#REF!,#REF!,#REF!))</f>
        <v>#REF!</v>
      </c>
      <c r="CL110" s="35" t="str">
        <f t="shared" si="21"/>
        <v/>
      </c>
      <c r="CM110" s="32"/>
      <c r="CN110" s="32"/>
    </row>
    <row r="111" spans="1:92" ht="24.75" customHeight="1">
      <c r="A111" s="276">
        <v>105</v>
      </c>
      <c r="B111" s="277"/>
      <c r="C111" s="278"/>
      <c r="D111" s="279"/>
      <c r="E111" s="280"/>
      <c r="F111" s="281"/>
      <c r="G111" s="281"/>
      <c r="H111" s="282"/>
      <c r="I111" s="283"/>
      <c r="J111" s="284"/>
      <c r="K111" s="285"/>
      <c r="L111" s="11"/>
      <c r="M111" s="7"/>
      <c r="N111" s="7"/>
      <c r="O111" s="7"/>
      <c r="P111" s="39"/>
      <c r="Q111" s="43"/>
      <c r="R111" s="7"/>
      <c r="S111" s="16"/>
      <c r="T111" s="17"/>
      <c r="U111" s="17"/>
      <c r="V111" s="7"/>
      <c r="W111" s="45"/>
      <c r="X111" s="43"/>
      <c r="Y111" s="7"/>
      <c r="Z111" s="11"/>
      <c r="AA111" s="7"/>
      <c r="AB111" s="7"/>
      <c r="AC111" s="7"/>
      <c r="AD111" s="39"/>
      <c r="AE111" s="43"/>
      <c r="AF111" s="7"/>
      <c r="AG111" s="11"/>
      <c r="AH111" s="7"/>
      <c r="AI111" s="7"/>
      <c r="AJ111" s="7"/>
      <c r="AK111" s="39"/>
      <c r="AL111" s="43"/>
      <c r="AM111" s="7"/>
      <c r="AN111" s="11"/>
      <c r="AO111" s="7"/>
      <c r="AP111" s="7"/>
      <c r="AQ111" s="7"/>
      <c r="AR111" s="7"/>
      <c r="AS111" s="11"/>
      <c r="AT111" s="7"/>
      <c r="AU111" s="7"/>
      <c r="AV111" s="7"/>
      <c r="AW111" s="7"/>
      <c r="AX111" s="11"/>
      <c r="AY111" s="7"/>
      <c r="AZ111" s="7"/>
      <c r="BA111" s="7"/>
      <c r="BB111" s="7"/>
      <c r="BC111" s="7"/>
      <c r="BD111" s="7"/>
      <c r="BE111" s="7"/>
      <c r="BF111" s="7"/>
      <c r="BG111" s="11" t="s">
        <v>221</v>
      </c>
      <c r="BH111" s="79"/>
      <c r="BI111" s="1"/>
      <c r="BJ111" s="1"/>
      <c r="BK111" s="1"/>
      <c r="BL111" s="1"/>
      <c r="BM111" s="1"/>
      <c r="BY111" s="26"/>
      <c r="BZ111" s="34" t="str">
        <f t="shared" si="11"/>
        <v/>
      </c>
      <c r="CA111" s="35" t="str">
        <f t="shared" si="12"/>
        <v/>
      </c>
      <c r="CB111" s="35" t="str">
        <f t="shared" si="13"/>
        <v/>
      </c>
      <c r="CC111" s="34" t="str">
        <f t="shared" si="14"/>
        <v/>
      </c>
      <c r="CD111" s="35" t="str">
        <f t="shared" si="15"/>
        <v/>
      </c>
      <c r="CE111" s="34" t="e">
        <f>IF(AND(#REF!="",#REF!="",#REF!="",#REF!=""),"",SUM(#REF!,#REF!,#REF!,#REF!,#REF!))</f>
        <v>#REF!</v>
      </c>
      <c r="CF111" s="35" t="str">
        <f t="shared" si="16"/>
        <v/>
      </c>
      <c r="CG111" s="34" t="str">
        <f t="shared" si="17"/>
        <v/>
      </c>
      <c r="CH111" s="35" t="str">
        <f t="shared" si="18"/>
        <v/>
      </c>
      <c r="CI111" s="34" t="str">
        <f t="shared" si="19"/>
        <v/>
      </c>
      <c r="CJ111" s="35" t="str">
        <f t="shared" si="20"/>
        <v/>
      </c>
      <c r="CK111" s="34" t="e">
        <f>IF(AND(#REF!="",#REF!="",#REF!="",#REF!=""),"",SUM(#REF!,#REF!,#REF!,#REF!,#REF!))</f>
        <v>#REF!</v>
      </c>
      <c r="CL111" s="35" t="str">
        <f t="shared" si="21"/>
        <v/>
      </c>
      <c r="CM111" s="32"/>
      <c r="CN111" s="32"/>
    </row>
    <row r="112" spans="1:92" ht="24.75" customHeight="1">
      <c r="A112" s="276">
        <v>106</v>
      </c>
      <c r="B112" s="277"/>
      <c r="C112" s="278"/>
      <c r="D112" s="279"/>
      <c r="E112" s="280"/>
      <c r="F112" s="281"/>
      <c r="G112" s="281"/>
      <c r="H112" s="282"/>
      <c r="I112" s="283"/>
      <c r="J112" s="284"/>
      <c r="K112" s="285"/>
      <c r="L112" s="11"/>
      <c r="M112" s="7"/>
      <c r="N112" s="7"/>
      <c r="O112" s="7"/>
      <c r="P112" s="39"/>
      <c r="Q112" s="43"/>
      <c r="R112" s="7"/>
      <c r="S112" s="16"/>
      <c r="T112" s="17"/>
      <c r="U112" s="17"/>
      <c r="V112" s="7"/>
      <c r="W112" s="45"/>
      <c r="X112" s="43"/>
      <c r="Y112" s="7"/>
      <c r="Z112" s="11"/>
      <c r="AA112" s="7"/>
      <c r="AB112" s="7"/>
      <c r="AC112" s="7"/>
      <c r="AD112" s="39"/>
      <c r="AE112" s="43"/>
      <c r="AF112" s="7"/>
      <c r="AG112" s="11"/>
      <c r="AH112" s="7"/>
      <c r="AI112" s="7"/>
      <c r="AJ112" s="7"/>
      <c r="AK112" s="39"/>
      <c r="AL112" s="43"/>
      <c r="AM112" s="7"/>
      <c r="AN112" s="11"/>
      <c r="AO112" s="7"/>
      <c r="AP112" s="7"/>
      <c r="AQ112" s="7"/>
      <c r="AR112" s="7"/>
      <c r="AS112" s="11"/>
      <c r="AT112" s="7"/>
      <c r="AU112" s="7"/>
      <c r="AV112" s="7"/>
      <c r="AW112" s="7"/>
      <c r="AX112" s="11"/>
      <c r="AY112" s="7"/>
      <c r="AZ112" s="7"/>
      <c r="BA112" s="7"/>
      <c r="BB112" s="7"/>
      <c r="BC112" s="7"/>
      <c r="BD112" s="7"/>
      <c r="BE112" s="7"/>
      <c r="BF112" s="7"/>
      <c r="BG112" s="11" t="s">
        <v>221</v>
      </c>
      <c r="BH112" s="79"/>
      <c r="BI112" s="1"/>
      <c r="BJ112" s="1"/>
      <c r="BK112" s="1"/>
      <c r="BL112" s="1"/>
      <c r="BM112" s="1"/>
      <c r="BY112" s="26"/>
      <c r="BZ112" s="34" t="str">
        <f t="shared" si="11"/>
        <v/>
      </c>
      <c r="CA112" s="35" t="str">
        <f t="shared" si="12"/>
        <v/>
      </c>
      <c r="CB112" s="35" t="str">
        <f t="shared" si="13"/>
        <v/>
      </c>
      <c r="CC112" s="34" t="str">
        <f t="shared" si="14"/>
        <v/>
      </c>
      <c r="CD112" s="35" t="str">
        <f t="shared" si="15"/>
        <v/>
      </c>
      <c r="CE112" s="34" t="e">
        <f>IF(AND(#REF!="",#REF!="",#REF!="",#REF!=""),"",SUM(#REF!,#REF!,#REF!,#REF!,#REF!))</f>
        <v>#REF!</v>
      </c>
      <c r="CF112" s="35" t="str">
        <f t="shared" si="16"/>
        <v/>
      </c>
      <c r="CG112" s="34" t="str">
        <f t="shared" si="17"/>
        <v/>
      </c>
      <c r="CH112" s="35" t="str">
        <f t="shared" si="18"/>
        <v/>
      </c>
      <c r="CI112" s="34" t="str">
        <f t="shared" si="19"/>
        <v/>
      </c>
      <c r="CJ112" s="35" t="str">
        <f t="shared" si="20"/>
        <v/>
      </c>
      <c r="CK112" s="34" t="e">
        <f>IF(AND(#REF!="",#REF!="",#REF!="",#REF!=""),"",SUM(#REF!,#REF!,#REF!,#REF!,#REF!))</f>
        <v>#REF!</v>
      </c>
      <c r="CL112" s="35" t="str">
        <f t="shared" si="21"/>
        <v/>
      </c>
      <c r="CM112" s="32"/>
      <c r="CN112" s="32"/>
    </row>
    <row r="113" spans="1:92" ht="24.75" customHeight="1">
      <c r="A113" s="276">
        <v>107</v>
      </c>
      <c r="B113" s="277"/>
      <c r="C113" s="278"/>
      <c r="D113" s="279"/>
      <c r="E113" s="280"/>
      <c r="F113" s="281"/>
      <c r="G113" s="281"/>
      <c r="H113" s="282"/>
      <c r="I113" s="283"/>
      <c r="J113" s="284"/>
      <c r="K113" s="285"/>
      <c r="L113" s="11"/>
      <c r="M113" s="7"/>
      <c r="N113" s="7"/>
      <c r="O113" s="7"/>
      <c r="P113" s="39"/>
      <c r="Q113" s="43"/>
      <c r="R113" s="7"/>
      <c r="S113" s="16"/>
      <c r="T113" s="17"/>
      <c r="U113" s="17"/>
      <c r="V113" s="7"/>
      <c r="W113" s="45"/>
      <c r="X113" s="43"/>
      <c r="Y113" s="7"/>
      <c r="Z113" s="11"/>
      <c r="AA113" s="7"/>
      <c r="AB113" s="7"/>
      <c r="AC113" s="7"/>
      <c r="AD113" s="39"/>
      <c r="AE113" s="43"/>
      <c r="AF113" s="7"/>
      <c r="AG113" s="11"/>
      <c r="AH113" s="7"/>
      <c r="AI113" s="7"/>
      <c r="AJ113" s="7"/>
      <c r="AK113" s="39"/>
      <c r="AL113" s="43"/>
      <c r="AM113" s="7"/>
      <c r="AN113" s="11"/>
      <c r="AO113" s="7"/>
      <c r="AP113" s="7"/>
      <c r="AQ113" s="7"/>
      <c r="AR113" s="7"/>
      <c r="AS113" s="11"/>
      <c r="AT113" s="7"/>
      <c r="AU113" s="7"/>
      <c r="AV113" s="7"/>
      <c r="AW113" s="7"/>
      <c r="AX113" s="11"/>
      <c r="AY113" s="7"/>
      <c r="AZ113" s="7"/>
      <c r="BA113" s="7"/>
      <c r="BB113" s="7"/>
      <c r="BC113" s="7"/>
      <c r="BD113" s="7"/>
      <c r="BE113" s="7"/>
      <c r="BF113" s="7"/>
      <c r="BG113" s="11" t="s">
        <v>221</v>
      </c>
      <c r="BH113" s="79"/>
      <c r="BI113" s="1"/>
      <c r="BJ113" s="1"/>
      <c r="BK113" s="1"/>
      <c r="BL113" s="1"/>
      <c r="BM113" s="1"/>
      <c r="BY113" s="26"/>
      <c r="BZ113" s="34" t="str">
        <f t="shared" si="11"/>
        <v/>
      </c>
      <c r="CA113" s="35" t="str">
        <f t="shared" si="12"/>
        <v/>
      </c>
      <c r="CB113" s="35" t="str">
        <f t="shared" si="13"/>
        <v/>
      </c>
      <c r="CC113" s="34" t="str">
        <f t="shared" si="14"/>
        <v/>
      </c>
      <c r="CD113" s="35" t="str">
        <f t="shared" si="15"/>
        <v/>
      </c>
      <c r="CE113" s="34" t="e">
        <f>IF(AND(#REF!="",#REF!="",#REF!="",#REF!=""),"",SUM(#REF!,#REF!,#REF!,#REF!,#REF!))</f>
        <v>#REF!</v>
      </c>
      <c r="CF113" s="35" t="str">
        <f t="shared" si="16"/>
        <v/>
      </c>
      <c r="CG113" s="34" t="str">
        <f t="shared" si="17"/>
        <v/>
      </c>
      <c r="CH113" s="35" t="str">
        <f t="shared" si="18"/>
        <v/>
      </c>
      <c r="CI113" s="34" t="str">
        <f t="shared" si="19"/>
        <v/>
      </c>
      <c r="CJ113" s="35" t="str">
        <f t="shared" si="20"/>
        <v/>
      </c>
      <c r="CK113" s="34" t="e">
        <f>IF(AND(#REF!="",#REF!="",#REF!="",#REF!=""),"",SUM(#REF!,#REF!,#REF!,#REF!,#REF!))</f>
        <v>#REF!</v>
      </c>
      <c r="CL113" s="35" t="str">
        <f t="shared" si="21"/>
        <v/>
      </c>
      <c r="CM113" s="32"/>
      <c r="CN113" s="32"/>
    </row>
    <row r="114" spans="1:92" ht="24.75" customHeight="1">
      <c r="A114" s="276">
        <v>108</v>
      </c>
      <c r="B114" s="277"/>
      <c r="C114" s="278"/>
      <c r="D114" s="279"/>
      <c r="E114" s="280"/>
      <c r="F114" s="281"/>
      <c r="G114" s="281"/>
      <c r="H114" s="282"/>
      <c r="I114" s="283"/>
      <c r="J114" s="284"/>
      <c r="K114" s="285"/>
      <c r="L114" s="11"/>
      <c r="M114" s="7"/>
      <c r="N114" s="7"/>
      <c r="O114" s="7"/>
      <c r="P114" s="39"/>
      <c r="Q114" s="43"/>
      <c r="R114" s="7"/>
      <c r="S114" s="16"/>
      <c r="T114" s="17"/>
      <c r="U114" s="17"/>
      <c r="V114" s="7"/>
      <c r="W114" s="45"/>
      <c r="X114" s="43"/>
      <c r="Y114" s="7"/>
      <c r="Z114" s="11"/>
      <c r="AA114" s="7"/>
      <c r="AB114" s="7"/>
      <c r="AC114" s="7"/>
      <c r="AD114" s="39"/>
      <c r="AE114" s="43"/>
      <c r="AF114" s="7"/>
      <c r="AG114" s="11"/>
      <c r="AH114" s="7"/>
      <c r="AI114" s="7"/>
      <c r="AJ114" s="7"/>
      <c r="AK114" s="39"/>
      <c r="AL114" s="43"/>
      <c r="AM114" s="7"/>
      <c r="AN114" s="11"/>
      <c r="AO114" s="7"/>
      <c r="AP114" s="7"/>
      <c r="AQ114" s="7"/>
      <c r="AR114" s="7"/>
      <c r="AS114" s="11"/>
      <c r="AT114" s="7"/>
      <c r="AU114" s="7"/>
      <c r="AV114" s="7"/>
      <c r="AW114" s="7"/>
      <c r="AX114" s="11"/>
      <c r="AY114" s="7"/>
      <c r="AZ114" s="7"/>
      <c r="BA114" s="7"/>
      <c r="BB114" s="7"/>
      <c r="BC114" s="7"/>
      <c r="BD114" s="7"/>
      <c r="BE114" s="7"/>
      <c r="BF114" s="7"/>
      <c r="BG114" s="11" t="s">
        <v>221</v>
      </c>
      <c r="BH114" s="79"/>
      <c r="BI114" s="1"/>
      <c r="BJ114" s="1"/>
      <c r="BK114" s="1"/>
      <c r="BL114" s="1"/>
      <c r="BM114" s="1"/>
      <c r="BY114" s="26"/>
      <c r="BZ114" s="34" t="str">
        <f t="shared" si="11"/>
        <v/>
      </c>
      <c r="CA114" s="35" t="str">
        <f t="shared" si="12"/>
        <v/>
      </c>
      <c r="CB114" s="35" t="str">
        <f t="shared" si="13"/>
        <v/>
      </c>
      <c r="CC114" s="34" t="str">
        <f t="shared" si="14"/>
        <v/>
      </c>
      <c r="CD114" s="35" t="str">
        <f t="shared" si="15"/>
        <v/>
      </c>
      <c r="CE114" s="34" t="e">
        <f>IF(AND(#REF!="",#REF!="",#REF!="",#REF!=""),"",SUM(#REF!,#REF!,#REF!,#REF!,#REF!))</f>
        <v>#REF!</v>
      </c>
      <c r="CF114" s="35" t="str">
        <f t="shared" si="16"/>
        <v/>
      </c>
      <c r="CG114" s="34" t="str">
        <f t="shared" si="17"/>
        <v/>
      </c>
      <c r="CH114" s="35" t="str">
        <f t="shared" si="18"/>
        <v/>
      </c>
      <c r="CI114" s="34" t="str">
        <f t="shared" si="19"/>
        <v/>
      </c>
      <c r="CJ114" s="35" t="str">
        <f t="shared" si="20"/>
        <v/>
      </c>
      <c r="CK114" s="34" t="e">
        <f>IF(AND(#REF!="",#REF!="",#REF!="",#REF!=""),"",SUM(#REF!,#REF!,#REF!,#REF!,#REF!))</f>
        <v>#REF!</v>
      </c>
      <c r="CL114" s="35" t="str">
        <f t="shared" si="21"/>
        <v/>
      </c>
      <c r="CM114" s="32"/>
      <c r="CN114" s="32"/>
    </row>
    <row r="115" spans="1:92" ht="24.75" customHeight="1">
      <c r="A115" s="276">
        <v>109</v>
      </c>
      <c r="B115" s="277"/>
      <c r="C115" s="278"/>
      <c r="D115" s="279"/>
      <c r="E115" s="280"/>
      <c r="F115" s="281"/>
      <c r="G115" s="281"/>
      <c r="H115" s="282"/>
      <c r="I115" s="283"/>
      <c r="J115" s="284"/>
      <c r="K115" s="285"/>
      <c r="L115" s="11"/>
      <c r="M115" s="7"/>
      <c r="N115" s="7"/>
      <c r="O115" s="7"/>
      <c r="P115" s="39"/>
      <c r="Q115" s="43"/>
      <c r="R115" s="7"/>
      <c r="S115" s="16"/>
      <c r="T115" s="17"/>
      <c r="U115" s="17"/>
      <c r="V115" s="7"/>
      <c r="W115" s="45"/>
      <c r="X115" s="43"/>
      <c r="Y115" s="7"/>
      <c r="Z115" s="11"/>
      <c r="AA115" s="7"/>
      <c r="AB115" s="7"/>
      <c r="AC115" s="7"/>
      <c r="AD115" s="39"/>
      <c r="AE115" s="43"/>
      <c r="AF115" s="7"/>
      <c r="AG115" s="11"/>
      <c r="AH115" s="7"/>
      <c r="AI115" s="7"/>
      <c r="AJ115" s="7"/>
      <c r="AK115" s="39"/>
      <c r="AL115" s="43"/>
      <c r="AM115" s="7"/>
      <c r="AN115" s="11"/>
      <c r="AO115" s="7"/>
      <c r="AP115" s="7"/>
      <c r="AQ115" s="7"/>
      <c r="AR115" s="7"/>
      <c r="AS115" s="11"/>
      <c r="AT115" s="7"/>
      <c r="AU115" s="7"/>
      <c r="AV115" s="7"/>
      <c r="AW115" s="7"/>
      <c r="AX115" s="11"/>
      <c r="AY115" s="7"/>
      <c r="AZ115" s="7"/>
      <c r="BA115" s="7"/>
      <c r="BB115" s="7"/>
      <c r="BC115" s="7"/>
      <c r="BD115" s="7"/>
      <c r="BE115" s="7"/>
      <c r="BF115" s="7"/>
      <c r="BG115" s="11" t="s">
        <v>221</v>
      </c>
      <c r="BH115" s="79"/>
      <c r="BI115" s="1"/>
      <c r="BJ115" s="1"/>
      <c r="BK115" s="1"/>
      <c r="BL115" s="1"/>
      <c r="BM115" s="1"/>
      <c r="BY115" s="26"/>
      <c r="BZ115" s="34" t="str">
        <f t="shared" si="11"/>
        <v/>
      </c>
      <c r="CA115" s="35" t="str">
        <f t="shared" si="12"/>
        <v/>
      </c>
      <c r="CB115" s="35" t="str">
        <f t="shared" si="13"/>
        <v/>
      </c>
      <c r="CC115" s="34" t="str">
        <f t="shared" si="14"/>
        <v/>
      </c>
      <c r="CD115" s="35" t="str">
        <f t="shared" si="15"/>
        <v/>
      </c>
      <c r="CE115" s="34" t="e">
        <f>IF(AND(#REF!="",#REF!="",#REF!="",#REF!=""),"",SUM(#REF!,#REF!,#REF!,#REF!,#REF!))</f>
        <v>#REF!</v>
      </c>
      <c r="CF115" s="35" t="str">
        <f t="shared" si="16"/>
        <v/>
      </c>
      <c r="CG115" s="34" t="str">
        <f t="shared" si="17"/>
        <v/>
      </c>
      <c r="CH115" s="35" t="str">
        <f t="shared" si="18"/>
        <v/>
      </c>
      <c r="CI115" s="34" t="str">
        <f t="shared" si="19"/>
        <v/>
      </c>
      <c r="CJ115" s="35" t="str">
        <f t="shared" si="20"/>
        <v/>
      </c>
      <c r="CK115" s="34" t="e">
        <f>IF(AND(#REF!="",#REF!="",#REF!="",#REF!=""),"",SUM(#REF!,#REF!,#REF!,#REF!,#REF!))</f>
        <v>#REF!</v>
      </c>
      <c r="CL115" s="35" t="str">
        <f t="shared" si="21"/>
        <v/>
      </c>
      <c r="CM115" s="32"/>
      <c r="CN115" s="32"/>
    </row>
    <row r="116" spans="1:92" ht="24.75" customHeight="1">
      <c r="A116" s="276">
        <v>110</v>
      </c>
      <c r="B116" s="277"/>
      <c r="C116" s="278"/>
      <c r="D116" s="279"/>
      <c r="E116" s="280"/>
      <c r="F116" s="281"/>
      <c r="G116" s="281"/>
      <c r="H116" s="282"/>
      <c r="I116" s="283"/>
      <c r="J116" s="284"/>
      <c r="K116" s="285"/>
      <c r="L116" s="11"/>
      <c r="M116" s="7"/>
      <c r="N116" s="7"/>
      <c r="O116" s="7"/>
      <c r="P116" s="39"/>
      <c r="Q116" s="43"/>
      <c r="R116" s="7"/>
      <c r="S116" s="16"/>
      <c r="T116" s="17"/>
      <c r="U116" s="17"/>
      <c r="V116" s="7"/>
      <c r="W116" s="45"/>
      <c r="X116" s="43"/>
      <c r="Y116" s="7"/>
      <c r="Z116" s="11"/>
      <c r="AA116" s="7"/>
      <c r="AB116" s="7"/>
      <c r="AC116" s="7"/>
      <c r="AD116" s="39"/>
      <c r="AE116" s="43"/>
      <c r="AF116" s="7"/>
      <c r="AG116" s="11"/>
      <c r="AH116" s="7"/>
      <c r="AI116" s="7"/>
      <c r="AJ116" s="7"/>
      <c r="AK116" s="39"/>
      <c r="AL116" s="43"/>
      <c r="AM116" s="7"/>
      <c r="AN116" s="11"/>
      <c r="AO116" s="7"/>
      <c r="AP116" s="7"/>
      <c r="AQ116" s="7"/>
      <c r="AR116" s="7"/>
      <c r="AS116" s="11"/>
      <c r="AT116" s="7"/>
      <c r="AU116" s="7"/>
      <c r="AV116" s="7"/>
      <c r="AW116" s="7"/>
      <c r="AX116" s="11"/>
      <c r="AY116" s="7"/>
      <c r="AZ116" s="7"/>
      <c r="BA116" s="7"/>
      <c r="BB116" s="7"/>
      <c r="BC116" s="7"/>
      <c r="BD116" s="7"/>
      <c r="BE116" s="7"/>
      <c r="BF116" s="7"/>
      <c r="BG116" s="11" t="s">
        <v>221</v>
      </c>
      <c r="BH116" s="79"/>
      <c r="BI116" s="1"/>
      <c r="BJ116" s="1"/>
      <c r="BK116" s="1"/>
      <c r="BL116" s="1"/>
      <c r="BM116" s="1"/>
      <c r="BY116" s="26"/>
      <c r="BZ116" s="34" t="str">
        <f t="shared" si="11"/>
        <v/>
      </c>
      <c r="CA116" s="35" t="str">
        <f t="shared" si="12"/>
        <v/>
      </c>
      <c r="CB116" s="35" t="str">
        <f t="shared" si="13"/>
        <v/>
      </c>
      <c r="CC116" s="34" t="str">
        <f t="shared" si="14"/>
        <v/>
      </c>
      <c r="CD116" s="35" t="str">
        <f t="shared" si="15"/>
        <v/>
      </c>
      <c r="CE116" s="34" t="e">
        <f>IF(AND(#REF!="",#REF!="",#REF!="",#REF!=""),"",SUM(#REF!,#REF!,#REF!,#REF!,#REF!))</f>
        <v>#REF!</v>
      </c>
      <c r="CF116" s="35" t="str">
        <f t="shared" si="16"/>
        <v/>
      </c>
      <c r="CG116" s="34" t="str">
        <f t="shared" si="17"/>
        <v/>
      </c>
      <c r="CH116" s="35" t="str">
        <f t="shared" si="18"/>
        <v/>
      </c>
      <c r="CI116" s="34" t="str">
        <f t="shared" si="19"/>
        <v/>
      </c>
      <c r="CJ116" s="35" t="str">
        <f t="shared" si="20"/>
        <v/>
      </c>
      <c r="CK116" s="34" t="e">
        <f>IF(AND(#REF!="",#REF!="",#REF!="",#REF!=""),"",SUM(#REF!,#REF!,#REF!,#REF!,#REF!))</f>
        <v>#REF!</v>
      </c>
      <c r="CL116" s="35" t="str">
        <f t="shared" si="21"/>
        <v/>
      </c>
      <c r="CM116" s="32"/>
      <c r="CN116" s="32"/>
    </row>
    <row r="117" spans="1:92" ht="24.75" customHeight="1">
      <c r="A117" s="276">
        <v>111</v>
      </c>
      <c r="B117" s="277"/>
      <c r="C117" s="278"/>
      <c r="D117" s="279"/>
      <c r="E117" s="280"/>
      <c r="F117" s="281"/>
      <c r="G117" s="281"/>
      <c r="H117" s="282"/>
      <c r="I117" s="283"/>
      <c r="J117" s="284"/>
      <c r="K117" s="285"/>
      <c r="L117" s="11"/>
      <c r="M117" s="7"/>
      <c r="N117" s="7"/>
      <c r="O117" s="7"/>
      <c r="P117" s="39"/>
      <c r="Q117" s="43"/>
      <c r="R117" s="7"/>
      <c r="S117" s="16"/>
      <c r="T117" s="17"/>
      <c r="U117" s="17"/>
      <c r="V117" s="7"/>
      <c r="W117" s="45"/>
      <c r="X117" s="43"/>
      <c r="Y117" s="7"/>
      <c r="Z117" s="11"/>
      <c r="AA117" s="7"/>
      <c r="AB117" s="7"/>
      <c r="AC117" s="7"/>
      <c r="AD117" s="39"/>
      <c r="AE117" s="43"/>
      <c r="AF117" s="7"/>
      <c r="AG117" s="11"/>
      <c r="AH117" s="7"/>
      <c r="AI117" s="7"/>
      <c r="AJ117" s="7"/>
      <c r="AK117" s="39"/>
      <c r="AL117" s="43"/>
      <c r="AM117" s="7"/>
      <c r="AN117" s="11"/>
      <c r="AO117" s="7"/>
      <c r="AP117" s="7"/>
      <c r="AQ117" s="7"/>
      <c r="AR117" s="7"/>
      <c r="AS117" s="11"/>
      <c r="AT117" s="7"/>
      <c r="AU117" s="7"/>
      <c r="AV117" s="7"/>
      <c r="AW117" s="7"/>
      <c r="AX117" s="11"/>
      <c r="AY117" s="7"/>
      <c r="AZ117" s="7"/>
      <c r="BA117" s="7"/>
      <c r="BB117" s="7"/>
      <c r="BC117" s="7"/>
      <c r="BD117" s="7"/>
      <c r="BE117" s="7"/>
      <c r="BF117" s="7"/>
      <c r="BG117" s="11" t="s">
        <v>221</v>
      </c>
      <c r="BH117" s="79"/>
      <c r="BI117" s="1"/>
      <c r="BJ117" s="1"/>
      <c r="BK117" s="1"/>
      <c r="BL117" s="1"/>
      <c r="BM117" s="1"/>
      <c r="BY117" s="26"/>
      <c r="BZ117" s="34" t="str">
        <f t="shared" si="11"/>
        <v/>
      </c>
      <c r="CA117" s="35" t="str">
        <f t="shared" si="12"/>
        <v/>
      </c>
      <c r="CB117" s="35" t="str">
        <f t="shared" si="13"/>
        <v/>
      </c>
      <c r="CC117" s="34" t="str">
        <f t="shared" si="14"/>
        <v/>
      </c>
      <c r="CD117" s="35" t="str">
        <f t="shared" si="15"/>
        <v/>
      </c>
      <c r="CE117" s="34" t="e">
        <f>IF(AND(#REF!="",#REF!="",#REF!="",#REF!=""),"",SUM(#REF!,#REF!,#REF!,#REF!,#REF!))</f>
        <v>#REF!</v>
      </c>
      <c r="CF117" s="35" t="str">
        <f t="shared" si="16"/>
        <v/>
      </c>
      <c r="CG117" s="34" t="str">
        <f t="shared" si="17"/>
        <v/>
      </c>
      <c r="CH117" s="35" t="str">
        <f t="shared" si="18"/>
        <v/>
      </c>
      <c r="CI117" s="34" t="str">
        <f t="shared" si="19"/>
        <v/>
      </c>
      <c r="CJ117" s="35" t="str">
        <f t="shared" si="20"/>
        <v/>
      </c>
      <c r="CK117" s="34" t="e">
        <f>IF(AND(#REF!="",#REF!="",#REF!="",#REF!=""),"",SUM(#REF!,#REF!,#REF!,#REF!,#REF!))</f>
        <v>#REF!</v>
      </c>
      <c r="CL117" s="35" t="str">
        <f t="shared" si="21"/>
        <v/>
      </c>
      <c r="CM117" s="32"/>
      <c r="CN117" s="32"/>
    </row>
    <row r="118" spans="1:92" ht="24.75" customHeight="1">
      <c r="A118" s="276">
        <v>112</v>
      </c>
      <c r="B118" s="277"/>
      <c r="C118" s="278"/>
      <c r="D118" s="279"/>
      <c r="E118" s="280"/>
      <c r="F118" s="281"/>
      <c r="G118" s="281"/>
      <c r="H118" s="282"/>
      <c r="I118" s="283"/>
      <c r="J118" s="284"/>
      <c r="K118" s="285"/>
      <c r="L118" s="11"/>
      <c r="M118" s="7"/>
      <c r="N118" s="7"/>
      <c r="O118" s="7"/>
      <c r="P118" s="39"/>
      <c r="Q118" s="43"/>
      <c r="R118" s="7"/>
      <c r="S118" s="16"/>
      <c r="T118" s="17"/>
      <c r="U118" s="17"/>
      <c r="V118" s="7"/>
      <c r="W118" s="45"/>
      <c r="X118" s="43"/>
      <c r="Y118" s="7"/>
      <c r="Z118" s="11"/>
      <c r="AA118" s="7"/>
      <c r="AB118" s="7"/>
      <c r="AC118" s="7"/>
      <c r="AD118" s="39"/>
      <c r="AE118" s="43"/>
      <c r="AF118" s="7"/>
      <c r="AG118" s="11"/>
      <c r="AH118" s="7"/>
      <c r="AI118" s="7"/>
      <c r="AJ118" s="7"/>
      <c r="AK118" s="39"/>
      <c r="AL118" s="43"/>
      <c r="AM118" s="7"/>
      <c r="AN118" s="11"/>
      <c r="AO118" s="7"/>
      <c r="AP118" s="7"/>
      <c r="AQ118" s="7"/>
      <c r="AR118" s="7"/>
      <c r="AS118" s="11"/>
      <c r="AT118" s="7"/>
      <c r="AU118" s="7"/>
      <c r="AV118" s="7"/>
      <c r="AW118" s="7"/>
      <c r="AX118" s="11"/>
      <c r="AY118" s="7"/>
      <c r="AZ118" s="7"/>
      <c r="BA118" s="7"/>
      <c r="BB118" s="7"/>
      <c r="BC118" s="7"/>
      <c r="BD118" s="7"/>
      <c r="BE118" s="7"/>
      <c r="BF118" s="7"/>
      <c r="BG118" s="11" t="s">
        <v>221</v>
      </c>
      <c r="BH118" s="79"/>
      <c r="BI118" s="1"/>
      <c r="BJ118" s="1"/>
      <c r="BK118" s="1"/>
      <c r="BL118" s="1"/>
      <c r="BM118" s="1"/>
      <c r="BY118" s="26"/>
      <c r="BZ118" s="34" t="str">
        <f t="shared" si="11"/>
        <v/>
      </c>
      <c r="CA118" s="35" t="str">
        <f t="shared" si="12"/>
        <v/>
      </c>
      <c r="CB118" s="35" t="str">
        <f t="shared" si="13"/>
        <v/>
      </c>
      <c r="CC118" s="34" t="str">
        <f t="shared" si="14"/>
        <v/>
      </c>
      <c r="CD118" s="35" t="str">
        <f t="shared" si="15"/>
        <v/>
      </c>
      <c r="CE118" s="34" t="e">
        <f>IF(AND(#REF!="",#REF!="",#REF!="",#REF!=""),"",SUM(#REF!,#REF!,#REF!,#REF!,#REF!))</f>
        <v>#REF!</v>
      </c>
      <c r="CF118" s="35" t="str">
        <f t="shared" si="16"/>
        <v/>
      </c>
      <c r="CG118" s="34" t="str">
        <f t="shared" si="17"/>
        <v/>
      </c>
      <c r="CH118" s="35" t="str">
        <f t="shared" si="18"/>
        <v/>
      </c>
      <c r="CI118" s="34" t="str">
        <f t="shared" si="19"/>
        <v/>
      </c>
      <c r="CJ118" s="35" t="str">
        <f t="shared" si="20"/>
        <v/>
      </c>
      <c r="CK118" s="34" t="e">
        <f>IF(AND(#REF!="",#REF!="",#REF!="",#REF!=""),"",SUM(#REF!,#REF!,#REF!,#REF!,#REF!))</f>
        <v>#REF!</v>
      </c>
      <c r="CL118" s="35" t="str">
        <f t="shared" si="21"/>
        <v/>
      </c>
      <c r="CM118" s="32"/>
      <c r="CN118" s="32"/>
    </row>
    <row r="119" spans="1:92" ht="24.75" customHeight="1">
      <c r="A119" s="276">
        <v>113</v>
      </c>
      <c r="B119" s="277"/>
      <c r="C119" s="278"/>
      <c r="D119" s="279"/>
      <c r="E119" s="280"/>
      <c r="F119" s="281"/>
      <c r="G119" s="281"/>
      <c r="H119" s="282"/>
      <c r="I119" s="283"/>
      <c r="J119" s="284"/>
      <c r="K119" s="285"/>
      <c r="L119" s="11"/>
      <c r="M119" s="7"/>
      <c r="N119" s="7"/>
      <c r="O119" s="7"/>
      <c r="P119" s="39"/>
      <c r="Q119" s="43"/>
      <c r="R119" s="7"/>
      <c r="S119" s="16"/>
      <c r="T119" s="17"/>
      <c r="U119" s="17"/>
      <c r="V119" s="7"/>
      <c r="W119" s="45"/>
      <c r="X119" s="43"/>
      <c r="Y119" s="7"/>
      <c r="Z119" s="11"/>
      <c r="AA119" s="7"/>
      <c r="AB119" s="7"/>
      <c r="AC119" s="7"/>
      <c r="AD119" s="39"/>
      <c r="AE119" s="43"/>
      <c r="AF119" s="7"/>
      <c r="AG119" s="11"/>
      <c r="AH119" s="7"/>
      <c r="AI119" s="7"/>
      <c r="AJ119" s="7"/>
      <c r="AK119" s="39"/>
      <c r="AL119" s="43"/>
      <c r="AM119" s="7"/>
      <c r="AN119" s="11"/>
      <c r="AO119" s="7"/>
      <c r="AP119" s="7"/>
      <c r="AQ119" s="7"/>
      <c r="AR119" s="7"/>
      <c r="AS119" s="11"/>
      <c r="AT119" s="7"/>
      <c r="AU119" s="7"/>
      <c r="AV119" s="7"/>
      <c r="AW119" s="7"/>
      <c r="AX119" s="11"/>
      <c r="AY119" s="7"/>
      <c r="AZ119" s="7"/>
      <c r="BA119" s="7"/>
      <c r="BB119" s="7"/>
      <c r="BC119" s="7"/>
      <c r="BD119" s="7"/>
      <c r="BE119" s="7"/>
      <c r="BF119" s="7"/>
      <c r="BG119" s="11" t="s">
        <v>221</v>
      </c>
      <c r="BH119" s="79"/>
      <c r="BI119" s="1"/>
      <c r="BJ119" s="1"/>
      <c r="BK119" s="1"/>
      <c r="BL119" s="1"/>
      <c r="BM119" s="1"/>
      <c r="BY119" s="26"/>
      <c r="BZ119" s="34" t="str">
        <f t="shared" si="11"/>
        <v/>
      </c>
      <c r="CA119" s="35" t="str">
        <f t="shared" si="12"/>
        <v/>
      </c>
      <c r="CB119" s="35" t="str">
        <f t="shared" si="13"/>
        <v/>
      </c>
      <c r="CC119" s="34" t="str">
        <f t="shared" si="14"/>
        <v/>
      </c>
      <c r="CD119" s="35" t="str">
        <f t="shared" si="15"/>
        <v/>
      </c>
      <c r="CE119" s="34" t="e">
        <f>IF(AND(#REF!="",#REF!="",#REF!="",#REF!=""),"",SUM(#REF!,#REF!,#REF!,#REF!,#REF!))</f>
        <v>#REF!</v>
      </c>
      <c r="CF119" s="35" t="str">
        <f t="shared" si="16"/>
        <v/>
      </c>
      <c r="CG119" s="34" t="str">
        <f t="shared" si="17"/>
        <v/>
      </c>
      <c r="CH119" s="35" t="str">
        <f t="shared" si="18"/>
        <v/>
      </c>
      <c r="CI119" s="34" t="str">
        <f t="shared" si="19"/>
        <v/>
      </c>
      <c r="CJ119" s="35" t="str">
        <f t="shared" si="20"/>
        <v/>
      </c>
      <c r="CK119" s="34" t="e">
        <f>IF(AND(#REF!="",#REF!="",#REF!="",#REF!=""),"",SUM(#REF!,#REF!,#REF!,#REF!,#REF!))</f>
        <v>#REF!</v>
      </c>
      <c r="CL119" s="35" t="str">
        <f t="shared" si="21"/>
        <v/>
      </c>
      <c r="CM119" s="32"/>
      <c r="CN119" s="32"/>
    </row>
    <row r="120" spans="1:92" ht="24.75" customHeight="1">
      <c r="A120" s="276">
        <v>114</v>
      </c>
      <c r="B120" s="277"/>
      <c r="C120" s="278"/>
      <c r="D120" s="279"/>
      <c r="E120" s="280"/>
      <c r="F120" s="281"/>
      <c r="G120" s="281"/>
      <c r="H120" s="282"/>
      <c r="I120" s="283"/>
      <c r="J120" s="284"/>
      <c r="K120" s="285"/>
      <c r="L120" s="11"/>
      <c r="M120" s="7"/>
      <c r="N120" s="7"/>
      <c r="O120" s="7"/>
      <c r="P120" s="39"/>
      <c r="Q120" s="43"/>
      <c r="R120" s="7"/>
      <c r="S120" s="16"/>
      <c r="T120" s="17"/>
      <c r="U120" s="17"/>
      <c r="V120" s="7"/>
      <c r="W120" s="45"/>
      <c r="X120" s="43"/>
      <c r="Y120" s="7"/>
      <c r="Z120" s="11"/>
      <c r="AA120" s="7"/>
      <c r="AB120" s="7"/>
      <c r="AC120" s="7"/>
      <c r="AD120" s="39"/>
      <c r="AE120" s="43"/>
      <c r="AF120" s="7"/>
      <c r="AG120" s="11"/>
      <c r="AH120" s="7"/>
      <c r="AI120" s="7"/>
      <c r="AJ120" s="7"/>
      <c r="AK120" s="39"/>
      <c r="AL120" s="43"/>
      <c r="AM120" s="7"/>
      <c r="AN120" s="11"/>
      <c r="AO120" s="7"/>
      <c r="AP120" s="7"/>
      <c r="AQ120" s="7"/>
      <c r="AR120" s="7"/>
      <c r="AS120" s="11"/>
      <c r="AT120" s="7"/>
      <c r="AU120" s="7"/>
      <c r="AV120" s="7"/>
      <c r="AW120" s="7"/>
      <c r="AX120" s="11"/>
      <c r="AY120" s="7"/>
      <c r="AZ120" s="7"/>
      <c r="BA120" s="7"/>
      <c r="BB120" s="7"/>
      <c r="BC120" s="7"/>
      <c r="BD120" s="7"/>
      <c r="BE120" s="7"/>
      <c r="BF120" s="7"/>
      <c r="BG120" s="11" t="s">
        <v>221</v>
      </c>
      <c r="BH120" s="79"/>
      <c r="BI120" s="1"/>
      <c r="BJ120" s="1"/>
      <c r="BK120" s="1"/>
      <c r="BL120" s="1"/>
      <c r="BM120" s="1"/>
      <c r="BY120" s="26"/>
      <c r="BZ120" s="34" t="str">
        <f t="shared" si="11"/>
        <v/>
      </c>
      <c r="CA120" s="35" t="str">
        <f t="shared" si="12"/>
        <v/>
      </c>
      <c r="CB120" s="35" t="str">
        <f t="shared" si="13"/>
        <v/>
      </c>
      <c r="CC120" s="34" t="str">
        <f t="shared" si="14"/>
        <v/>
      </c>
      <c r="CD120" s="35" t="str">
        <f t="shared" si="15"/>
        <v/>
      </c>
      <c r="CE120" s="34" t="e">
        <f>IF(AND(#REF!="",#REF!="",#REF!="",#REF!=""),"",SUM(#REF!,#REF!,#REF!,#REF!,#REF!))</f>
        <v>#REF!</v>
      </c>
      <c r="CF120" s="35" t="str">
        <f t="shared" si="16"/>
        <v/>
      </c>
      <c r="CG120" s="34" t="str">
        <f t="shared" si="17"/>
        <v/>
      </c>
      <c r="CH120" s="35" t="str">
        <f t="shared" si="18"/>
        <v/>
      </c>
      <c r="CI120" s="34" t="str">
        <f t="shared" si="19"/>
        <v/>
      </c>
      <c r="CJ120" s="35" t="str">
        <f t="shared" si="20"/>
        <v/>
      </c>
      <c r="CK120" s="34" t="e">
        <f>IF(AND(#REF!="",#REF!="",#REF!="",#REF!=""),"",SUM(#REF!,#REF!,#REF!,#REF!,#REF!))</f>
        <v>#REF!</v>
      </c>
      <c r="CL120" s="35" t="str">
        <f t="shared" si="21"/>
        <v/>
      </c>
      <c r="CM120" s="32"/>
      <c r="CN120" s="32"/>
    </row>
    <row r="121" spans="1:92" ht="24.75" customHeight="1">
      <c r="A121" s="276">
        <v>115</v>
      </c>
      <c r="B121" s="277"/>
      <c r="C121" s="278"/>
      <c r="D121" s="279"/>
      <c r="E121" s="280"/>
      <c r="F121" s="281"/>
      <c r="G121" s="281"/>
      <c r="H121" s="282"/>
      <c r="I121" s="283"/>
      <c r="J121" s="284"/>
      <c r="K121" s="285"/>
      <c r="L121" s="11"/>
      <c r="M121" s="7"/>
      <c r="N121" s="7"/>
      <c r="O121" s="7"/>
      <c r="P121" s="39"/>
      <c r="Q121" s="43"/>
      <c r="R121" s="7"/>
      <c r="S121" s="16"/>
      <c r="T121" s="17"/>
      <c r="U121" s="17"/>
      <c r="V121" s="7"/>
      <c r="W121" s="45"/>
      <c r="X121" s="43"/>
      <c r="Y121" s="7"/>
      <c r="Z121" s="11"/>
      <c r="AA121" s="7"/>
      <c r="AB121" s="7"/>
      <c r="AC121" s="7"/>
      <c r="AD121" s="39"/>
      <c r="AE121" s="43"/>
      <c r="AF121" s="7"/>
      <c r="AG121" s="11"/>
      <c r="AH121" s="7"/>
      <c r="AI121" s="7"/>
      <c r="AJ121" s="7"/>
      <c r="AK121" s="39"/>
      <c r="AL121" s="43"/>
      <c r="AM121" s="7"/>
      <c r="AN121" s="11"/>
      <c r="AO121" s="7"/>
      <c r="AP121" s="7"/>
      <c r="AQ121" s="7"/>
      <c r="AR121" s="7"/>
      <c r="AS121" s="11"/>
      <c r="AT121" s="7"/>
      <c r="AU121" s="7"/>
      <c r="AV121" s="7"/>
      <c r="AW121" s="7"/>
      <c r="AX121" s="11"/>
      <c r="AY121" s="7"/>
      <c r="AZ121" s="7"/>
      <c r="BA121" s="7"/>
      <c r="BB121" s="7"/>
      <c r="BC121" s="7"/>
      <c r="BD121" s="7"/>
      <c r="BE121" s="7"/>
      <c r="BF121" s="7"/>
      <c r="BG121" s="11" t="s">
        <v>221</v>
      </c>
      <c r="BH121" s="79"/>
      <c r="BI121" s="1"/>
      <c r="BJ121" s="1"/>
      <c r="BK121" s="1"/>
      <c r="BL121" s="1"/>
      <c r="BM121" s="1"/>
      <c r="BY121" s="26"/>
      <c r="BZ121" s="34" t="str">
        <f t="shared" si="11"/>
        <v/>
      </c>
      <c r="CA121" s="35" t="str">
        <f t="shared" si="12"/>
        <v/>
      </c>
      <c r="CB121" s="35" t="str">
        <f t="shared" si="13"/>
        <v/>
      </c>
      <c r="CC121" s="34" t="str">
        <f t="shared" si="14"/>
        <v/>
      </c>
      <c r="CD121" s="35" t="str">
        <f t="shared" si="15"/>
        <v/>
      </c>
      <c r="CE121" s="34" t="e">
        <f>IF(AND(#REF!="",#REF!="",#REF!="",#REF!=""),"",SUM(#REF!,#REF!,#REF!,#REF!,#REF!))</f>
        <v>#REF!</v>
      </c>
      <c r="CF121" s="35" t="str">
        <f t="shared" si="16"/>
        <v/>
      </c>
      <c r="CG121" s="34" t="str">
        <f t="shared" si="17"/>
        <v/>
      </c>
      <c r="CH121" s="35" t="str">
        <f t="shared" si="18"/>
        <v/>
      </c>
      <c r="CI121" s="34" t="str">
        <f t="shared" si="19"/>
        <v/>
      </c>
      <c r="CJ121" s="35" t="str">
        <f t="shared" si="20"/>
        <v/>
      </c>
      <c r="CK121" s="34" t="e">
        <f>IF(AND(#REF!="",#REF!="",#REF!="",#REF!=""),"",SUM(#REF!,#REF!,#REF!,#REF!,#REF!))</f>
        <v>#REF!</v>
      </c>
      <c r="CL121" s="35" t="str">
        <f t="shared" si="21"/>
        <v/>
      </c>
      <c r="CM121" s="32"/>
      <c r="CN121" s="32"/>
    </row>
    <row r="122" spans="1:92" ht="24.75" customHeight="1">
      <c r="A122" s="276">
        <v>116</v>
      </c>
      <c r="B122" s="277"/>
      <c r="C122" s="278"/>
      <c r="D122" s="279"/>
      <c r="E122" s="280"/>
      <c r="F122" s="281"/>
      <c r="G122" s="281"/>
      <c r="H122" s="282"/>
      <c r="I122" s="283"/>
      <c r="J122" s="284"/>
      <c r="K122" s="285"/>
      <c r="L122" s="11"/>
      <c r="M122" s="7"/>
      <c r="N122" s="7"/>
      <c r="O122" s="7"/>
      <c r="P122" s="39"/>
      <c r="Q122" s="43"/>
      <c r="R122" s="7"/>
      <c r="S122" s="16"/>
      <c r="T122" s="17"/>
      <c r="U122" s="17"/>
      <c r="V122" s="7"/>
      <c r="W122" s="45"/>
      <c r="X122" s="43"/>
      <c r="Y122" s="7"/>
      <c r="Z122" s="11"/>
      <c r="AA122" s="7"/>
      <c r="AB122" s="7"/>
      <c r="AC122" s="7"/>
      <c r="AD122" s="39"/>
      <c r="AE122" s="43"/>
      <c r="AF122" s="7"/>
      <c r="AG122" s="11"/>
      <c r="AH122" s="7"/>
      <c r="AI122" s="7"/>
      <c r="AJ122" s="7"/>
      <c r="AK122" s="39"/>
      <c r="AL122" s="43"/>
      <c r="AM122" s="7"/>
      <c r="AN122" s="11"/>
      <c r="AO122" s="7"/>
      <c r="AP122" s="7"/>
      <c r="AQ122" s="7"/>
      <c r="AR122" s="7"/>
      <c r="AS122" s="11"/>
      <c r="AT122" s="7"/>
      <c r="AU122" s="7"/>
      <c r="AV122" s="7"/>
      <c r="AW122" s="7"/>
      <c r="AX122" s="11"/>
      <c r="AY122" s="7"/>
      <c r="AZ122" s="7"/>
      <c r="BA122" s="7"/>
      <c r="BB122" s="7"/>
      <c r="BC122" s="7"/>
      <c r="BD122" s="7"/>
      <c r="BE122" s="7"/>
      <c r="BF122" s="7"/>
      <c r="BG122" s="11" t="s">
        <v>221</v>
      </c>
      <c r="BH122" s="79"/>
      <c r="BI122" s="1"/>
      <c r="BJ122" s="1"/>
      <c r="BK122" s="1"/>
      <c r="BL122" s="1"/>
      <c r="BM122" s="1"/>
      <c r="BY122" s="26"/>
      <c r="BZ122" s="34" t="str">
        <f t="shared" si="11"/>
        <v/>
      </c>
      <c r="CA122" s="35" t="str">
        <f t="shared" si="12"/>
        <v/>
      </c>
      <c r="CB122" s="35" t="str">
        <f t="shared" si="13"/>
        <v/>
      </c>
      <c r="CC122" s="34" t="str">
        <f t="shared" si="14"/>
        <v/>
      </c>
      <c r="CD122" s="35" t="str">
        <f t="shared" si="15"/>
        <v/>
      </c>
      <c r="CE122" s="34" t="e">
        <f>IF(AND(#REF!="",#REF!="",#REF!="",#REF!=""),"",SUM(#REF!,#REF!,#REF!,#REF!,#REF!))</f>
        <v>#REF!</v>
      </c>
      <c r="CF122" s="35" t="str">
        <f t="shared" si="16"/>
        <v/>
      </c>
      <c r="CG122" s="34" t="str">
        <f t="shared" si="17"/>
        <v/>
      </c>
      <c r="CH122" s="35" t="str">
        <f t="shared" si="18"/>
        <v/>
      </c>
      <c r="CI122" s="34" t="str">
        <f t="shared" si="19"/>
        <v/>
      </c>
      <c r="CJ122" s="35" t="str">
        <f t="shared" si="20"/>
        <v/>
      </c>
      <c r="CK122" s="34" t="e">
        <f>IF(AND(#REF!="",#REF!="",#REF!="",#REF!=""),"",SUM(#REF!,#REF!,#REF!,#REF!,#REF!))</f>
        <v>#REF!</v>
      </c>
      <c r="CL122" s="35" t="str">
        <f t="shared" si="21"/>
        <v/>
      </c>
      <c r="CM122" s="32"/>
      <c r="CN122" s="32"/>
    </row>
    <row r="123" spans="1:92" ht="24.75" customHeight="1">
      <c r="A123" s="276">
        <v>117</v>
      </c>
      <c r="B123" s="277"/>
      <c r="C123" s="278"/>
      <c r="D123" s="279"/>
      <c r="E123" s="280"/>
      <c r="F123" s="281"/>
      <c r="G123" s="281"/>
      <c r="H123" s="282"/>
      <c r="I123" s="283"/>
      <c r="J123" s="284"/>
      <c r="K123" s="285"/>
      <c r="L123" s="11"/>
      <c r="M123" s="7"/>
      <c r="N123" s="7"/>
      <c r="O123" s="7"/>
      <c r="P123" s="39"/>
      <c r="Q123" s="43"/>
      <c r="R123" s="7"/>
      <c r="S123" s="16"/>
      <c r="T123" s="17"/>
      <c r="U123" s="17"/>
      <c r="V123" s="7"/>
      <c r="W123" s="45"/>
      <c r="X123" s="43"/>
      <c r="Y123" s="7"/>
      <c r="Z123" s="11"/>
      <c r="AA123" s="7"/>
      <c r="AB123" s="7"/>
      <c r="AC123" s="7"/>
      <c r="AD123" s="39"/>
      <c r="AE123" s="43"/>
      <c r="AF123" s="7"/>
      <c r="AG123" s="11"/>
      <c r="AH123" s="7"/>
      <c r="AI123" s="7"/>
      <c r="AJ123" s="7"/>
      <c r="AK123" s="39"/>
      <c r="AL123" s="43"/>
      <c r="AM123" s="7"/>
      <c r="AN123" s="11"/>
      <c r="AO123" s="7"/>
      <c r="AP123" s="7"/>
      <c r="AQ123" s="7"/>
      <c r="AR123" s="7"/>
      <c r="AS123" s="11"/>
      <c r="AT123" s="7"/>
      <c r="AU123" s="7"/>
      <c r="AV123" s="7"/>
      <c r="AW123" s="7"/>
      <c r="AX123" s="11"/>
      <c r="AY123" s="7"/>
      <c r="AZ123" s="7"/>
      <c r="BA123" s="7"/>
      <c r="BB123" s="7"/>
      <c r="BC123" s="7"/>
      <c r="BD123" s="7"/>
      <c r="BE123" s="7"/>
      <c r="BF123" s="7"/>
      <c r="BG123" s="11" t="s">
        <v>221</v>
      </c>
      <c r="BH123" s="79"/>
      <c r="BI123" s="1"/>
      <c r="BJ123" s="1"/>
      <c r="BK123" s="1"/>
      <c r="BL123" s="1"/>
      <c r="BM123" s="1"/>
      <c r="BY123" s="26"/>
      <c r="BZ123" s="34" t="str">
        <f t="shared" si="11"/>
        <v/>
      </c>
      <c r="CA123" s="35" t="str">
        <f t="shared" si="12"/>
        <v/>
      </c>
      <c r="CB123" s="35" t="str">
        <f t="shared" si="13"/>
        <v/>
      </c>
      <c r="CC123" s="34" t="str">
        <f t="shared" si="14"/>
        <v/>
      </c>
      <c r="CD123" s="35" t="str">
        <f t="shared" si="15"/>
        <v/>
      </c>
      <c r="CE123" s="34" t="e">
        <f>IF(AND(#REF!="",#REF!="",#REF!="",#REF!=""),"",SUM(#REF!,#REF!,#REF!,#REF!,#REF!))</f>
        <v>#REF!</v>
      </c>
      <c r="CF123" s="35" t="str">
        <f t="shared" si="16"/>
        <v/>
      </c>
      <c r="CG123" s="34" t="str">
        <f t="shared" si="17"/>
        <v/>
      </c>
      <c r="CH123" s="35" t="str">
        <f t="shared" si="18"/>
        <v/>
      </c>
      <c r="CI123" s="34" t="str">
        <f t="shared" si="19"/>
        <v/>
      </c>
      <c r="CJ123" s="35" t="str">
        <f t="shared" si="20"/>
        <v/>
      </c>
      <c r="CK123" s="34" t="e">
        <f>IF(AND(#REF!="",#REF!="",#REF!="",#REF!=""),"",SUM(#REF!,#REF!,#REF!,#REF!,#REF!))</f>
        <v>#REF!</v>
      </c>
      <c r="CL123" s="35" t="str">
        <f t="shared" si="21"/>
        <v/>
      </c>
      <c r="CM123" s="32"/>
      <c r="CN123" s="32"/>
    </row>
    <row r="124" spans="1:92" ht="24.75" customHeight="1">
      <c r="A124" s="276">
        <v>118</v>
      </c>
      <c r="B124" s="277"/>
      <c r="C124" s="278"/>
      <c r="D124" s="279"/>
      <c r="E124" s="280"/>
      <c r="F124" s="281"/>
      <c r="G124" s="281"/>
      <c r="H124" s="282"/>
      <c r="I124" s="283"/>
      <c r="J124" s="284"/>
      <c r="K124" s="285"/>
      <c r="L124" s="11"/>
      <c r="M124" s="7"/>
      <c r="N124" s="7"/>
      <c r="O124" s="7"/>
      <c r="P124" s="39"/>
      <c r="Q124" s="43"/>
      <c r="R124" s="7"/>
      <c r="S124" s="16"/>
      <c r="T124" s="17"/>
      <c r="U124" s="17"/>
      <c r="V124" s="7"/>
      <c r="W124" s="45"/>
      <c r="X124" s="43"/>
      <c r="Y124" s="7"/>
      <c r="Z124" s="11"/>
      <c r="AA124" s="7"/>
      <c r="AB124" s="7"/>
      <c r="AC124" s="7"/>
      <c r="AD124" s="39"/>
      <c r="AE124" s="43"/>
      <c r="AF124" s="7"/>
      <c r="AG124" s="11"/>
      <c r="AH124" s="7"/>
      <c r="AI124" s="7"/>
      <c r="AJ124" s="7"/>
      <c r="AK124" s="39"/>
      <c r="AL124" s="43"/>
      <c r="AM124" s="7"/>
      <c r="AN124" s="11"/>
      <c r="AO124" s="7"/>
      <c r="AP124" s="7"/>
      <c r="AQ124" s="7"/>
      <c r="AR124" s="7"/>
      <c r="AS124" s="11"/>
      <c r="AT124" s="7"/>
      <c r="AU124" s="7"/>
      <c r="AV124" s="7"/>
      <c r="AW124" s="7"/>
      <c r="AX124" s="11"/>
      <c r="AY124" s="7"/>
      <c r="AZ124" s="7"/>
      <c r="BA124" s="7"/>
      <c r="BB124" s="7"/>
      <c r="BC124" s="7"/>
      <c r="BD124" s="7"/>
      <c r="BE124" s="7"/>
      <c r="BF124" s="7"/>
      <c r="BG124" s="11" t="s">
        <v>221</v>
      </c>
      <c r="BH124" s="79"/>
      <c r="BI124" s="1"/>
      <c r="BJ124" s="1"/>
      <c r="BK124" s="1"/>
      <c r="BL124" s="1"/>
      <c r="BM124" s="1"/>
      <c r="BY124" s="26"/>
      <c r="BZ124" s="34" t="str">
        <f t="shared" si="11"/>
        <v/>
      </c>
      <c r="CA124" s="35" t="str">
        <f t="shared" si="12"/>
        <v/>
      </c>
      <c r="CB124" s="35" t="str">
        <f t="shared" si="13"/>
        <v/>
      </c>
      <c r="CC124" s="34" t="str">
        <f t="shared" si="14"/>
        <v/>
      </c>
      <c r="CD124" s="35" t="str">
        <f t="shared" si="15"/>
        <v/>
      </c>
      <c r="CE124" s="34" t="e">
        <f>IF(AND(#REF!="",#REF!="",#REF!="",#REF!=""),"",SUM(#REF!,#REF!,#REF!,#REF!,#REF!))</f>
        <v>#REF!</v>
      </c>
      <c r="CF124" s="35" t="str">
        <f t="shared" si="16"/>
        <v/>
      </c>
      <c r="CG124" s="34" t="str">
        <f t="shared" si="17"/>
        <v/>
      </c>
      <c r="CH124" s="35" t="str">
        <f t="shared" si="18"/>
        <v/>
      </c>
      <c r="CI124" s="34" t="str">
        <f t="shared" si="19"/>
        <v/>
      </c>
      <c r="CJ124" s="35" t="str">
        <f t="shared" si="20"/>
        <v/>
      </c>
      <c r="CK124" s="34" t="e">
        <f>IF(AND(#REF!="",#REF!="",#REF!="",#REF!=""),"",SUM(#REF!,#REF!,#REF!,#REF!,#REF!))</f>
        <v>#REF!</v>
      </c>
      <c r="CL124" s="35" t="str">
        <f t="shared" si="21"/>
        <v/>
      </c>
      <c r="CM124" s="32"/>
      <c r="CN124" s="32"/>
    </row>
    <row r="125" spans="1:92" ht="24.75" customHeight="1">
      <c r="A125" s="276">
        <v>119</v>
      </c>
      <c r="B125" s="277"/>
      <c r="C125" s="278"/>
      <c r="D125" s="279"/>
      <c r="E125" s="280"/>
      <c r="F125" s="281"/>
      <c r="G125" s="281"/>
      <c r="H125" s="282"/>
      <c r="I125" s="283"/>
      <c r="J125" s="284"/>
      <c r="K125" s="285"/>
      <c r="L125" s="11"/>
      <c r="M125" s="7"/>
      <c r="N125" s="7"/>
      <c r="O125" s="7"/>
      <c r="P125" s="39"/>
      <c r="Q125" s="43"/>
      <c r="R125" s="7"/>
      <c r="S125" s="16"/>
      <c r="T125" s="17"/>
      <c r="U125" s="17"/>
      <c r="V125" s="7"/>
      <c r="W125" s="45"/>
      <c r="X125" s="43"/>
      <c r="Y125" s="7"/>
      <c r="Z125" s="11"/>
      <c r="AA125" s="7"/>
      <c r="AB125" s="7"/>
      <c r="AC125" s="7"/>
      <c r="AD125" s="39"/>
      <c r="AE125" s="43"/>
      <c r="AF125" s="7"/>
      <c r="AG125" s="11"/>
      <c r="AH125" s="7"/>
      <c r="AI125" s="7"/>
      <c r="AJ125" s="7"/>
      <c r="AK125" s="39"/>
      <c r="AL125" s="43"/>
      <c r="AM125" s="7"/>
      <c r="AN125" s="11"/>
      <c r="AO125" s="7"/>
      <c r="AP125" s="7"/>
      <c r="AQ125" s="7"/>
      <c r="AR125" s="7"/>
      <c r="AS125" s="11"/>
      <c r="AT125" s="7"/>
      <c r="AU125" s="7"/>
      <c r="AV125" s="7"/>
      <c r="AW125" s="7"/>
      <c r="AX125" s="11"/>
      <c r="AY125" s="7"/>
      <c r="AZ125" s="7"/>
      <c r="BA125" s="7"/>
      <c r="BB125" s="7"/>
      <c r="BC125" s="7"/>
      <c r="BD125" s="7"/>
      <c r="BE125" s="7"/>
      <c r="BF125" s="7"/>
      <c r="BG125" s="11" t="s">
        <v>221</v>
      </c>
      <c r="BH125" s="79"/>
      <c r="BI125" s="1"/>
      <c r="BJ125" s="1"/>
      <c r="BK125" s="1"/>
      <c r="BL125" s="1"/>
      <c r="BM125" s="1"/>
      <c r="BY125" s="26"/>
      <c r="BZ125" s="34" t="str">
        <f t="shared" si="11"/>
        <v/>
      </c>
      <c r="CA125" s="35" t="str">
        <f t="shared" si="12"/>
        <v/>
      </c>
      <c r="CB125" s="35" t="str">
        <f t="shared" si="13"/>
        <v/>
      </c>
      <c r="CC125" s="34" t="str">
        <f t="shared" si="14"/>
        <v/>
      </c>
      <c r="CD125" s="35" t="str">
        <f t="shared" si="15"/>
        <v/>
      </c>
      <c r="CE125" s="34" t="e">
        <f>IF(AND(#REF!="",#REF!="",#REF!="",#REF!=""),"",SUM(#REF!,#REF!,#REF!,#REF!,#REF!))</f>
        <v>#REF!</v>
      </c>
      <c r="CF125" s="35" t="str">
        <f t="shared" si="16"/>
        <v/>
      </c>
      <c r="CG125" s="34" t="str">
        <f t="shared" si="17"/>
        <v/>
      </c>
      <c r="CH125" s="35" t="str">
        <f t="shared" si="18"/>
        <v/>
      </c>
      <c r="CI125" s="34" t="str">
        <f t="shared" si="19"/>
        <v/>
      </c>
      <c r="CJ125" s="35" t="str">
        <f t="shared" si="20"/>
        <v/>
      </c>
      <c r="CK125" s="34" t="e">
        <f>IF(AND(#REF!="",#REF!="",#REF!="",#REF!=""),"",SUM(#REF!,#REF!,#REF!,#REF!,#REF!))</f>
        <v>#REF!</v>
      </c>
      <c r="CL125" s="35" t="str">
        <f t="shared" si="21"/>
        <v/>
      </c>
      <c r="CM125" s="32"/>
      <c r="CN125" s="32"/>
    </row>
    <row r="126" spans="1:92" ht="24.75" customHeight="1">
      <c r="A126" s="276">
        <v>120</v>
      </c>
      <c r="B126" s="277"/>
      <c r="C126" s="278"/>
      <c r="D126" s="279"/>
      <c r="E126" s="280"/>
      <c r="F126" s="281"/>
      <c r="G126" s="281"/>
      <c r="H126" s="282"/>
      <c r="I126" s="283"/>
      <c r="J126" s="284"/>
      <c r="K126" s="285"/>
      <c r="L126" s="11"/>
      <c r="M126" s="7"/>
      <c r="N126" s="7"/>
      <c r="O126" s="7"/>
      <c r="P126" s="39"/>
      <c r="Q126" s="43"/>
      <c r="R126" s="7"/>
      <c r="S126" s="16"/>
      <c r="T126" s="17"/>
      <c r="U126" s="17"/>
      <c r="V126" s="7"/>
      <c r="W126" s="45"/>
      <c r="X126" s="43"/>
      <c r="Y126" s="7"/>
      <c r="Z126" s="11"/>
      <c r="AA126" s="7"/>
      <c r="AB126" s="7"/>
      <c r="AC126" s="7"/>
      <c r="AD126" s="39"/>
      <c r="AE126" s="43"/>
      <c r="AF126" s="7"/>
      <c r="AG126" s="11"/>
      <c r="AH126" s="7"/>
      <c r="AI126" s="7"/>
      <c r="AJ126" s="7"/>
      <c r="AK126" s="39"/>
      <c r="AL126" s="43"/>
      <c r="AM126" s="7"/>
      <c r="AN126" s="11"/>
      <c r="AO126" s="7"/>
      <c r="AP126" s="7"/>
      <c r="AQ126" s="7"/>
      <c r="AR126" s="7"/>
      <c r="AS126" s="11"/>
      <c r="AT126" s="7"/>
      <c r="AU126" s="7"/>
      <c r="AV126" s="7"/>
      <c r="AW126" s="7"/>
      <c r="AX126" s="11"/>
      <c r="AY126" s="7"/>
      <c r="AZ126" s="7"/>
      <c r="BA126" s="7"/>
      <c r="BB126" s="7"/>
      <c r="BC126" s="7"/>
      <c r="BD126" s="7"/>
      <c r="BE126" s="7"/>
      <c r="BF126" s="7"/>
      <c r="BG126" s="11" t="s">
        <v>221</v>
      </c>
      <c r="BH126" s="79"/>
      <c r="BI126" s="1"/>
      <c r="BJ126" s="1"/>
      <c r="BK126" s="1"/>
      <c r="BL126" s="1"/>
      <c r="BM126" s="1"/>
      <c r="BY126" s="26"/>
      <c r="BZ126" s="34" t="str">
        <f t="shared" si="11"/>
        <v/>
      </c>
      <c r="CA126" s="35" t="str">
        <f t="shared" si="12"/>
        <v/>
      </c>
      <c r="CB126" s="35" t="str">
        <f t="shared" si="13"/>
        <v/>
      </c>
      <c r="CC126" s="34" t="str">
        <f t="shared" si="14"/>
        <v/>
      </c>
      <c r="CD126" s="35" t="str">
        <f t="shared" si="15"/>
        <v/>
      </c>
      <c r="CE126" s="34" t="e">
        <f>IF(AND(#REF!="",#REF!="",#REF!="",#REF!=""),"",SUM(#REF!,#REF!,#REF!,#REF!,#REF!))</f>
        <v>#REF!</v>
      </c>
      <c r="CF126" s="35" t="str">
        <f t="shared" si="16"/>
        <v/>
      </c>
      <c r="CG126" s="34" t="str">
        <f t="shared" si="17"/>
        <v/>
      </c>
      <c r="CH126" s="35" t="str">
        <f t="shared" si="18"/>
        <v/>
      </c>
      <c r="CI126" s="34" t="str">
        <f t="shared" si="19"/>
        <v/>
      </c>
      <c r="CJ126" s="35" t="str">
        <f t="shared" si="20"/>
        <v/>
      </c>
      <c r="CK126" s="34" t="e">
        <f>IF(AND(#REF!="",#REF!="",#REF!="",#REF!=""),"",SUM(#REF!,#REF!,#REF!,#REF!,#REF!))</f>
        <v>#REF!</v>
      </c>
      <c r="CL126" s="35" t="str">
        <f t="shared" si="21"/>
        <v/>
      </c>
      <c r="CM126" s="32"/>
      <c r="CN126" s="32"/>
    </row>
    <row r="127" spans="1:92" ht="24.75" customHeight="1">
      <c r="A127" s="276">
        <v>121</v>
      </c>
      <c r="B127" s="277"/>
      <c r="C127" s="278"/>
      <c r="D127" s="279"/>
      <c r="E127" s="280"/>
      <c r="F127" s="281"/>
      <c r="G127" s="281"/>
      <c r="H127" s="282"/>
      <c r="I127" s="283"/>
      <c r="J127" s="284"/>
      <c r="K127" s="285"/>
      <c r="L127" s="11"/>
      <c r="M127" s="7"/>
      <c r="N127" s="7"/>
      <c r="O127" s="7"/>
      <c r="P127" s="39"/>
      <c r="Q127" s="43"/>
      <c r="R127" s="7"/>
      <c r="S127" s="16"/>
      <c r="T127" s="17"/>
      <c r="U127" s="17"/>
      <c r="V127" s="7"/>
      <c r="W127" s="45"/>
      <c r="X127" s="43"/>
      <c r="Y127" s="7"/>
      <c r="Z127" s="11"/>
      <c r="AA127" s="7"/>
      <c r="AB127" s="7"/>
      <c r="AC127" s="7"/>
      <c r="AD127" s="39"/>
      <c r="AE127" s="43"/>
      <c r="AF127" s="7"/>
      <c r="AG127" s="11"/>
      <c r="AH127" s="7"/>
      <c r="AI127" s="7"/>
      <c r="AJ127" s="7"/>
      <c r="AK127" s="39"/>
      <c r="AL127" s="43"/>
      <c r="AM127" s="7"/>
      <c r="AN127" s="11"/>
      <c r="AO127" s="7"/>
      <c r="AP127" s="7"/>
      <c r="AQ127" s="7"/>
      <c r="AR127" s="7"/>
      <c r="AS127" s="11"/>
      <c r="AT127" s="7"/>
      <c r="AU127" s="7"/>
      <c r="AV127" s="7"/>
      <c r="AW127" s="7"/>
      <c r="AX127" s="11"/>
      <c r="AY127" s="7"/>
      <c r="AZ127" s="7"/>
      <c r="BA127" s="7"/>
      <c r="BB127" s="7"/>
      <c r="BC127" s="7"/>
      <c r="BD127" s="7"/>
      <c r="BE127" s="7"/>
      <c r="BF127" s="7"/>
      <c r="BG127" s="11" t="s">
        <v>221</v>
      </c>
      <c r="BH127" s="79"/>
      <c r="BI127" s="1"/>
      <c r="BJ127" s="1"/>
      <c r="BK127" s="1"/>
      <c r="BL127" s="1"/>
      <c r="BM127" s="1"/>
      <c r="BY127" s="26"/>
      <c r="BZ127" s="34" t="str">
        <f t="shared" si="11"/>
        <v/>
      </c>
      <c r="CA127" s="35" t="str">
        <f t="shared" si="12"/>
        <v/>
      </c>
      <c r="CB127" s="35" t="str">
        <f t="shared" si="13"/>
        <v/>
      </c>
      <c r="CC127" s="34" t="str">
        <f t="shared" si="14"/>
        <v/>
      </c>
      <c r="CD127" s="35" t="str">
        <f t="shared" si="15"/>
        <v/>
      </c>
      <c r="CE127" s="34" t="e">
        <f>IF(AND(#REF!="",#REF!="",#REF!="",#REF!=""),"",SUM(#REF!,#REF!,#REF!,#REF!,#REF!))</f>
        <v>#REF!</v>
      </c>
      <c r="CF127" s="35" t="str">
        <f t="shared" si="16"/>
        <v/>
      </c>
      <c r="CG127" s="34" t="str">
        <f t="shared" si="17"/>
        <v/>
      </c>
      <c r="CH127" s="35" t="str">
        <f t="shared" si="18"/>
        <v/>
      </c>
      <c r="CI127" s="34" t="str">
        <f t="shared" si="19"/>
        <v/>
      </c>
      <c r="CJ127" s="35" t="str">
        <f t="shared" si="20"/>
        <v/>
      </c>
      <c r="CK127" s="34" t="e">
        <f>IF(AND(#REF!="",#REF!="",#REF!="",#REF!=""),"",SUM(#REF!,#REF!,#REF!,#REF!,#REF!))</f>
        <v>#REF!</v>
      </c>
      <c r="CL127" s="35" t="str">
        <f t="shared" si="21"/>
        <v/>
      </c>
      <c r="CM127" s="32" t="e">
        <f>IF(AND(#REF!="",#REF!="",#REF!="",#REF!=""),"",SUM(#REF!,#REF!,#REF!,#REF!))</f>
        <v>#REF!</v>
      </c>
      <c r="CN127" s="32" t="str">
        <f t="shared" ref="CN127:CN190" si="22">IFERROR(IF(CM127="","",IF($CM$5=100,ROUNDUP(CM127*20%,0),IF($CM$5=86,ROUNDUP((CM127/$CM$5)*$CN$5,0),IF($CM$5=66,ROUNDUP((CM127/$CM$5)*$CN$5,0),"")))),"")</f>
        <v/>
      </c>
    </row>
    <row r="128" spans="1:92" ht="24.75" customHeight="1">
      <c r="A128" s="276">
        <v>122</v>
      </c>
      <c r="B128" s="277"/>
      <c r="C128" s="278"/>
      <c r="D128" s="279"/>
      <c r="E128" s="280"/>
      <c r="F128" s="281"/>
      <c r="G128" s="281"/>
      <c r="H128" s="282"/>
      <c r="I128" s="283"/>
      <c r="J128" s="284"/>
      <c r="K128" s="285"/>
      <c r="L128" s="11"/>
      <c r="M128" s="7"/>
      <c r="N128" s="7"/>
      <c r="O128" s="7"/>
      <c r="P128" s="39"/>
      <c r="Q128" s="43"/>
      <c r="R128" s="7"/>
      <c r="S128" s="16"/>
      <c r="T128" s="17"/>
      <c r="U128" s="17"/>
      <c r="V128" s="7"/>
      <c r="W128" s="45"/>
      <c r="X128" s="43"/>
      <c r="Y128" s="7"/>
      <c r="Z128" s="11"/>
      <c r="AA128" s="7"/>
      <c r="AB128" s="7"/>
      <c r="AC128" s="7"/>
      <c r="AD128" s="39"/>
      <c r="AE128" s="43"/>
      <c r="AF128" s="7"/>
      <c r="AG128" s="11"/>
      <c r="AH128" s="7"/>
      <c r="AI128" s="7"/>
      <c r="AJ128" s="7"/>
      <c r="AK128" s="39"/>
      <c r="AL128" s="43"/>
      <c r="AM128" s="7"/>
      <c r="AN128" s="11"/>
      <c r="AO128" s="7"/>
      <c r="AP128" s="7"/>
      <c r="AQ128" s="7"/>
      <c r="AR128" s="7"/>
      <c r="AS128" s="11"/>
      <c r="AT128" s="7"/>
      <c r="AU128" s="7"/>
      <c r="AV128" s="7"/>
      <c r="AW128" s="7"/>
      <c r="AX128" s="11"/>
      <c r="AY128" s="7"/>
      <c r="AZ128" s="7"/>
      <c r="BA128" s="7"/>
      <c r="BB128" s="7"/>
      <c r="BC128" s="7"/>
      <c r="BD128" s="7"/>
      <c r="BE128" s="7"/>
      <c r="BF128" s="7"/>
      <c r="BG128" s="11" t="s">
        <v>221</v>
      </c>
      <c r="BH128" s="79"/>
      <c r="BI128" s="1"/>
      <c r="BJ128" s="1"/>
      <c r="BK128" s="1"/>
      <c r="BL128" s="1"/>
      <c r="BM128" s="1"/>
      <c r="BY128" s="26"/>
      <c r="BZ128" s="34" t="str">
        <f t="shared" si="11"/>
        <v/>
      </c>
      <c r="CA128" s="35" t="str">
        <f t="shared" si="12"/>
        <v/>
      </c>
      <c r="CB128" s="35" t="str">
        <f t="shared" si="13"/>
        <v/>
      </c>
      <c r="CC128" s="34" t="str">
        <f t="shared" si="14"/>
        <v/>
      </c>
      <c r="CD128" s="35" t="str">
        <f t="shared" si="15"/>
        <v/>
      </c>
      <c r="CE128" s="34" t="e">
        <f>IF(AND(#REF!="",#REF!="",#REF!="",#REF!=""),"",SUM(#REF!,#REF!,#REF!,#REF!,#REF!))</f>
        <v>#REF!</v>
      </c>
      <c r="CF128" s="35" t="str">
        <f t="shared" si="16"/>
        <v/>
      </c>
      <c r="CG128" s="34" t="str">
        <f t="shared" si="17"/>
        <v/>
      </c>
      <c r="CH128" s="35" t="str">
        <f t="shared" si="18"/>
        <v/>
      </c>
      <c r="CI128" s="34" t="str">
        <f t="shared" si="19"/>
        <v/>
      </c>
      <c r="CJ128" s="35" t="str">
        <f t="shared" si="20"/>
        <v/>
      </c>
      <c r="CK128" s="34" t="e">
        <f>IF(AND(#REF!="",#REF!="",#REF!="",#REF!=""),"",SUM(#REF!,#REF!,#REF!,#REF!,#REF!))</f>
        <v>#REF!</v>
      </c>
      <c r="CL128" s="35" t="str">
        <f t="shared" si="21"/>
        <v/>
      </c>
      <c r="CM128" s="32" t="e">
        <f>IF(AND(#REF!="",#REF!="",#REF!="",#REF!=""),"",SUM(#REF!,#REF!,#REF!,#REF!))</f>
        <v>#REF!</v>
      </c>
      <c r="CN128" s="32" t="str">
        <f t="shared" si="22"/>
        <v/>
      </c>
    </row>
    <row r="129" spans="1:92" ht="24.75" customHeight="1">
      <c r="A129" s="276">
        <v>123</v>
      </c>
      <c r="B129" s="277"/>
      <c r="C129" s="278"/>
      <c r="D129" s="279"/>
      <c r="E129" s="280"/>
      <c r="F129" s="281"/>
      <c r="G129" s="281"/>
      <c r="H129" s="282"/>
      <c r="I129" s="283"/>
      <c r="J129" s="284"/>
      <c r="K129" s="285"/>
      <c r="L129" s="11"/>
      <c r="M129" s="7"/>
      <c r="N129" s="7"/>
      <c r="O129" s="7"/>
      <c r="P129" s="39"/>
      <c r="Q129" s="43"/>
      <c r="R129" s="7"/>
      <c r="S129" s="16"/>
      <c r="T129" s="17"/>
      <c r="U129" s="17"/>
      <c r="V129" s="7"/>
      <c r="W129" s="45"/>
      <c r="X129" s="43"/>
      <c r="Y129" s="7"/>
      <c r="Z129" s="11"/>
      <c r="AA129" s="7"/>
      <c r="AB129" s="7"/>
      <c r="AC129" s="7"/>
      <c r="AD129" s="39"/>
      <c r="AE129" s="43"/>
      <c r="AF129" s="7"/>
      <c r="AG129" s="11"/>
      <c r="AH129" s="7"/>
      <c r="AI129" s="7"/>
      <c r="AJ129" s="7"/>
      <c r="AK129" s="39"/>
      <c r="AL129" s="43"/>
      <c r="AM129" s="7"/>
      <c r="AN129" s="11"/>
      <c r="AO129" s="7"/>
      <c r="AP129" s="7"/>
      <c r="AQ129" s="7"/>
      <c r="AR129" s="7"/>
      <c r="AS129" s="11"/>
      <c r="AT129" s="7"/>
      <c r="AU129" s="7"/>
      <c r="AV129" s="7"/>
      <c r="AW129" s="7"/>
      <c r="AX129" s="11"/>
      <c r="AY129" s="7"/>
      <c r="AZ129" s="7"/>
      <c r="BA129" s="7"/>
      <c r="BB129" s="7"/>
      <c r="BC129" s="7"/>
      <c r="BD129" s="7"/>
      <c r="BE129" s="7"/>
      <c r="BF129" s="7"/>
      <c r="BG129" s="11" t="s">
        <v>221</v>
      </c>
      <c r="BH129" s="79"/>
      <c r="BI129" s="1"/>
      <c r="BJ129" s="1"/>
      <c r="BK129" s="1"/>
      <c r="BL129" s="1"/>
      <c r="BM129" s="1"/>
      <c r="BY129" s="26"/>
      <c r="BZ129" s="34" t="str">
        <f t="shared" si="11"/>
        <v/>
      </c>
      <c r="CA129" s="35" t="str">
        <f t="shared" si="12"/>
        <v/>
      </c>
      <c r="CB129" s="35" t="str">
        <f t="shared" si="13"/>
        <v/>
      </c>
      <c r="CC129" s="34" t="str">
        <f t="shared" si="14"/>
        <v/>
      </c>
      <c r="CD129" s="35" t="str">
        <f t="shared" si="15"/>
        <v/>
      </c>
      <c r="CE129" s="34" t="e">
        <f>IF(AND(#REF!="",#REF!="",#REF!="",#REF!=""),"",SUM(#REF!,#REF!,#REF!,#REF!,#REF!))</f>
        <v>#REF!</v>
      </c>
      <c r="CF129" s="35" t="str">
        <f t="shared" si="16"/>
        <v/>
      </c>
      <c r="CG129" s="34" t="str">
        <f t="shared" si="17"/>
        <v/>
      </c>
      <c r="CH129" s="35" t="str">
        <f t="shared" si="18"/>
        <v/>
      </c>
      <c r="CI129" s="34" t="str">
        <f t="shared" si="19"/>
        <v/>
      </c>
      <c r="CJ129" s="35" t="str">
        <f t="shared" si="20"/>
        <v/>
      </c>
      <c r="CK129" s="34" t="e">
        <f>IF(AND(#REF!="",#REF!="",#REF!="",#REF!=""),"",SUM(#REF!,#REF!,#REF!,#REF!,#REF!))</f>
        <v>#REF!</v>
      </c>
      <c r="CL129" s="35" t="str">
        <f t="shared" si="21"/>
        <v/>
      </c>
      <c r="CM129" s="32" t="e">
        <f>IF(AND(#REF!="",#REF!="",#REF!="",#REF!=""),"",SUM(#REF!,#REF!,#REF!,#REF!))</f>
        <v>#REF!</v>
      </c>
      <c r="CN129" s="32" t="str">
        <f t="shared" si="22"/>
        <v/>
      </c>
    </row>
    <row r="130" spans="1:92" ht="24.75" customHeight="1">
      <c r="A130" s="276">
        <v>124</v>
      </c>
      <c r="B130" s="277"/>
      <c r="C130" s="278"/>
      <c r="D130" s="279"/>
      <c r="E130" s="280"/>
      <c r="F130" s="281"/>
      <c r="G130" s="281"/>
      <c r="H130" s="282"/>
      <c r="I130" s="283"/>
      <c r="J130" s="284"/>
      <c r="K130" s="285"/>
      <c r="L130" s="11"/>
      <c r="M130" s="7"/>
      <c r="N130" s="7"/>
      <c r="O130" s="7"/>
      <c r="P130" s="39"/>
      <c r="Q130" s="43"/>
      <c r="R130" s="7"/>
      <c r="S130" s="16"/>
      <c r="T130" s="17"/>
      <c r="U130" s="17"/>
      <c r="V130" s="7"/>
      <c r="W130" s="45"/>
      <c r="X130" s="43"/>
      <c r="Y130" s="7"/>
      <c r="Z130" s="11"/>
      <c r="AA130" s="7"/>
      <c r="AB130" s="7"/>
      <c r="AC130" s="7"/>
      <c r="AD130" s="39"/>
      <c r="AE130" s="43"/>
      <c r="AF130" s="7"/>
      <c r="AG130" s="11"/>
      <c r="AH130" s="7"/>
      <c r="AI130" s="7"/>
      <c r="AJ130" s="7"/>
      <c r="AK130" s="39"/>
      <c r="AL130" s="43"/>
      <c r="AM130" s="7"/>
      <c r="AN130" s="11"/>
      <c r="AO130" s="7"/>
      <c r="AP130" s="7"/>
      <c r="AQ130" s="7"/>
      <c r="AR130" s="7"/>
      <c r="AS130" s="11"/>
      <c r="AT130" s="7"/>
      <c r="AU130" s="7"/>
      <c r="AV130" s="7"/>
      <c r="AW130" s="7"/>
      <c r="AX130" s="11"/>
      <c r="AY130" s="7"/>
      <c r="AZ130" s="7"/>
      <c r="BA130" s="7"/>
      <c r="BB130" s="7"/>
      <c r="BC130" s="7"/>
      <c r="BD130" s="7"/>
      <c r="BE130" s="7"/>
      <c r="BF130" s="7"/>
      <c r="BG130" s="11" t="s">
        <v>221</v>
      </c>
      <c r="BH130" s="79"/>
      <c r="BI130" s="1"/>
      <c r="BJ130" s="1"/>
      <c r="BK130" s="1"/>
      <c r="BL130" s="1"/>
      <c r="BM130" s="1"/>
      <c r="BY130" s="26"/>
      <c r="BZ130" s="34" t="str">
        <f t="shared" si="11"/>
        <v/>
      </c>
      <c r="CA130" s="35" t="str">
        <f t="shared" si="12"/>
        <v/>
      </c>
      <c r="CB130" s="35" t="str">
        <f t="shared" si="13"/>
        <v/>
      </c>
      <c r="CC130" s="34" t="str">
        <f t="shared" si="14"/>
        <v/>
      </c>
      <c r="CD130" s="35" t="str">
        <f t="shared" si="15"/>
        <v/>
      </c>
      <c r="CE130" s="34" t="e">
        <f>IF(AND(#REF!="",#REF!="",#REF!="",#REF!=""),"",SUM(#REF!,#REF!,#REF!,#REF!,#REF!))</f>
        <v>#REF!</v>
      </c>
      <c r="CF130" s="35" t="str">
        <f t="shared" si="16"/>
        <v/>
      </c>
      <c r="CG130" s="34" t="str">
        <f t="shared" si="17"/>
        <v/>
      </c>
      <c r="CH130" s="35" t="str">
        <f t="shared" si="18"/>
        <v/>
      </c>
      <c r="CI130" s="34" t="str">
        <f t="shared" si="19"/>
        <v/>
      </c>
      <c r="CJ130" s="35" t="str">
        <f t="shared" si="20"/>
        <v/>
      </c>
      <c r="CK130" s="34" t="e">
        <f>IF(AND(#REF!="",#REF!="",#REF!="",#REF!=""),"",SUM(#REF!,#REF!,#REF!,#REF!,#REF!))</f>
        <v>#REF!</v>
      </c>
      <c r="CL130" s="35" t="str">
        <f t="shared" si="21"/>
        <v/>
      </c>
      <c r="CM130" s="32" t="e">
        <f>IF(AND(#REF!="",#REF!="",#REF!="",#REF!=""),"",SUM(#REF!,#REF!,#REF!,#REF!))</f>
        <v>#REF!</v>
      </c>
      <c r="CN130" s="32" t="str">
        <f t="shared" si="22"/>
        <v/>
      </c>
    </row>
    <row r="131" spans="1:92" ht="24.75" customHeight="1">
      <c r="A131" s="276">
        <v>125</v>
      </c>
      <c r="B131" s="277"/>
      <c r="C131" s="278"/>
      <c r="D131" s="279"/>
      <c r="E131" s="280"/>
      <c r="F131" s="281"/>
      <c r="G131" s="281"/>
      <c r="H131" s="282"/>
      <c r="I131" s="283"/>
      <c r="J131" s="284"/>
      <c r="K131" s="285"/>
      <c r="L131" s="11"/>
      <c r="M131" s="7"/>
      <c r="N131" s="7"/>
      <c r="O131" s="7"/>
      <c r="P131" s="39"/>
      <c r="Q131" s="43"/>
      <c r="R131" s="7"/>
      <c r="S131" s="16"/>
      <c r="T131" s="17"/>
      <c r="U131" s="17"/>
      <c r="V131" s="7"/>
      <c r="W131" s="45"/>
      <c r="X131" s="43"/>
      <c r="Y131" s="7"/>
      <c r="Z131" s="11"/>
      <c r="AA131" s="7"/>
      <c r="AB131" s="7"/>
      <c r="AC131" s="7"/>
      <c r="AD131" s="39"/>
      <c r="AE131" s="43"/>
      <c r="AF131" s="7"/>
      <c r="AG131" s="11"/>
      <c r="AH131" s="7"/>
      <c r="AI131" s="7"/>
      <c r="AJ131" s="7"/>
      <c r="AK131" s="39"/>
      <c r="AL131" s="43"/>
      <c r="AM131" s="7"/>
      <c r="AN131" s="11"/>
      <c r="AO131" s="7"/>
      <c r="AP131" s="7"/>
      <c r="AQ131" s="7"/>
      <c r="AR131" s="7"/>
      <c r="AS131" s="11"/>
      <c r="AT131" s="7"/>
      <c r="AU131" s="7"/>
      <c r="AV131" s="7"/>
      <c r="AW131" s="7"/>
      <c r="AX131" s="11"/>
      <c r="AY131" s="7"/>
      <c r="AZ131" s="7"/>
      <c r="BA131" s="7"/>
      <c r="BB131" s="7"/>
      <c r="BC131" s="7"/>
      <c r="BD131" s="7"/>
      <c r="BE131" s="7"/>
      <c r="BF131" s="7"/>
      <c r="BG131" s="11" t="s">
        <v>221</v>
      </c>
      <c r="BH131" s="79"/>
      <c r="BI131" s="1"/>
      <c r="BJ131" s="1"/>
      <c r="BK131" s="1"/>
      <c r="BL131" s="1"/>
      <c r="BM131" s="1"/>
      <c r="BY131" s="26"/>
      <c r="BZ131" s="34" t="str">
        <f t="shared" si="11"/>
        <v/>
      </c>
      <c r="CA131" s="35" t="str">
        <f t="shared" si="12"/>
        <v/>
      </c>
      <c r="CB131" s="35" t="str">
        <f t="shared" si="13"/>
        <v/>
      </c>
      <c r="CC131" s="34" t="str">
        <f t="shared" si="14"/>
        <v/>
      </c>
      <c r="CD131" s="35" t="str">
        <f t="shared" si="15"/>
        <v/>
      </c>
      <c r="CE131" s="34" t="e">
        <f>IF(AND(#REF!="",#REF!="",#REF!="",#REF!=""),"",SUM(#REF!,#REF!,#REF!,#REF!,#REF!))</f>
        <v>#REF!</v>
      </c>
      <c r="CF131" s="35" t="str">
        <f t="shared" si="16"/>
        <v/>
      </c>
      <c r="CG131" s="34" t="str">
        <f t="shared" si="17"/>
        <v/>
      </c>
      <c r="CH131" s="35" t="str">
        <f t="shared" si="18"/>
        <v/>
      </c>
      <c r="CI131" s="34" t="str">
        <f t="shared" si="19"/>
        <v/>
      </c>
      <c r="CJ131" s="35" t="str">
        <f t="shared" si="20"/>
        <v/>
      </c>
      <c r="CK131" s="34" t="e">
        <f>IF(AND(#REF!="",#REF!="",#REF!="",#REF!=""),"",SUM(#REF!,#REF!,#REF!,#REF!,#REF!))</f>
        <v>#REF!</v>
      </c>
      <c r="CL131" s="35" t="str">
        <f t="shared" si="21"/>
        <v/>
      </c>
      <c r="CM131" s="32" t="e">
        <f>IF(AND(#REF!="",#REF!="",#REF!="",#REF!=""),"",SUM(#REF!,#REF!,#REF!,#REF!))</f>
        <v>#REF!</v>
      </c>
      <c r="CN131" s="32" t="str">
        <f t="shared" si="22"/>
        <v/>
      </c>
    </row>
    <row r="132" spans="1:92" ht="24.75" customHeight="1">
      <c r="A132" s="276">
        <v>126</v>
      </c>
      <c r="B132" s="277"/>
      <c r="C132" s="278"/>
      <c r="D132" s="279"/>
      <c r="E132" s="280"/>
      <c r="F132" s="281"/>
      <c r="G132" s="281"/>
      <c r="H132" s="282"/>
      <c r="I132" s="283"/>
      <c r="J132" s="284"/>
      <c r="K132" s="285"/>
      <c r="L132" s="11"/>
      <c r="M132" s="7"/>
      <c r="N132" s="7"/>
      <c r="O132" s="7"/>
      <c r="P132" s="39"/>
      <c r="Q132" s="43"/>
      <c r="R132" s="7"/>
      <c r="S132" s="16"/>
      <c r="T132" s="17"/>
      <c r="U132" s="17"/>
      <c r="V132" s="7"/>
      <c r="W132" s="45"/>
      <c r="X132" s="43"/>
      <c r="Y132" s="7"/>
      <c r="Z132" s="11"/>
      <c r="AA132" s="7"/>
      <c r="AB132" s="7"/>
      <c r="AC132" s="7"/>
      <c r="AD132" s="39"/>
      <c r="AE132" s="43"/>
      <c r="AF132" s="7"/>
      <c r="AG132" s="11"/>
      <c r="AH132" s="7"/>
      <c r="AI132" s="7"/>
      <c r="AJ132" s="7"/>
      <c r="AK132" s="39"/>
      <c r="AL132" s="43"/>
      <c r="AM132" s="7"/>
      <c r="AN132" s="11"/>
      <c r="AO132" s="7"/>
      <c r="AP132" s="7"/>
      <c r="AQ132" s="7"/>
      <c r="AR132" s="7"/>
      <c r="AS132" s="11"/>
      <c r="AT132" s="7"/>
      <c r="AU132" s="7"/>
      <c r="AV132" s="7"/>
      <c r="AW132" s="7"/>
      <c r="AX132" s="11"/>
      <c r="AY132" s="7"/>
      <c r="AZ132" s="7"/>
      <c r="BA132" s="7"/>
      <c r="BB132" s="7"/>
      <c r="BC132" s="7"/>
      <c r="BD132" s="7"/>
      <c r="BE132" s="7"/>
      <c r="BF132" s="7"/>
      <c r="BG132" s="11" t="s">
        <v>221</v>
      </c>
      <c r="BH132" s="79"/>
      <c r="BI132" s="1"/>
      <c r="BJ132" s="1"/>
      <c r="BK132" s="1"/>
      <c r="BL132" s="1"/>
      <c r="BM132" s="1"/>
      <c r="BY132" s="26"/>
      <c r="BZ132" s="34" t="str">
        <f t="shared" si="11"/>
        <v/>
      </c>
      <c r="CA132" s="35" t="str">
        <f t="shared" si="12"/>
        <v/>
      </c>
      <c r="CB132" s="35" t="str">
        <f t="shared" si="13"/>
        <v/>
      </c>
      <c r="CC132" s="34" t="str">
        <f t="shared" si="14"/>
        <v/>
      </c>
      <c r="CD132" s="35" t="str">
        <f t="shared" si="15"/>
        <v/>
      </c>
      <c r="CE132" s="34" t="e">
        <f>IF(AND(#REF!="",#REF!="",#REF!="",#REF!=""),"",SUM(#REF!,#REF!,#REF!,#REF!,#REF!))</f>
        <v>#REF!</v>
      </c>
      <c r="CF132" s="35" t="str">
        <f t="shared" si="16"/>
        <v/>
      </c>
      <c r="CG132" s="34" t="str">
        <f t="shared" si="17"/>
        <v/>
      </c>
      <c r="CH132" s="35" t="str">
        <f t="shared" si="18"/>
        <v/>
      </c>
      <c r="CI132" s="34" t="str">
        <f t="shared" si="19"/>
        <v/>
      </c>
      <c r="CJ132" s="35" t="str">
        <f t="shared" si="20"/>
        <v/>
      </c>
      <c r="CK132" s="34" t="e">
        <f>IF(AND(#REF!="",#REF!="",#REF!="",#REF!=""),"",SUM(#REF!,#REF!,#REF!,#REF!,#REF!))</f>
        <v>#REF!</v>
      </c>
      <c r="CL132" s="35" t="str">
        <f t="shared" si="21"/>
        <v/>
      </c>
      <c r="CM132" s="32" t="e">
        <f>IF(AND(#REF!="",#REF!="",#REF!="",#REF!=""),"",SUM(#REF!,#REF!,#REF!,#REF!))</f>
        <v>#REF!</v>
      </c>
      <c r="CN132" s="32" t="str">
        <f t="shared" si="22"/>
        <v/>
      </c>
    </row>
    <row r="133" spans="1:92" ht="24.75" customHeight="1">
      <c r="A133" s="276">
        <v>127</v>
      </c>
      <c r="B133" s="277"/>
      <c r="C133" s="278"/>
      <c r="D133" s="279"/>
      <c r="E133" s="280"/>
      <c r="F133" s="281"/>
      <c r="G133" s="281"/>
      <c r="H133" s="282"/>
      <c r="I133" s="283"/>
      <c r="J133" s="284"/>
      <c r="K133" s="285"/>
      <c r="L133" s="11"/>
      <c r="M133" s="7"/>
      <c r="N133" s="7"/>
      <c r="O133" s="7"/>
      <c r="P133" s="39"/>
      <c r="Q133" s="43"/>
      <c r="R133" s="7"/>
      <c r="S133" s="16"/>
      <c r="T133" s="17"/>
      <c r="U133" s="17"/>
      <c r="V133" s="7"/>
      <c r="W133" s="45"/>
      <c r="X133" s="43"/>
      <c r="Y133" s="7"/>
      <c r="Z133" s="11"/>
      <c r="AA133" s="7"/>
      <c r="AB133" s="7"/>
      <c r="AC133" s="7"/>
      <c r="AD133" s="39"/>
      <c r="AE133" s="43"/>
      <c r="AF133" s="7"/>
      <c r="AG133" s="11"/>
      <c r="AH133" s="7"/>
      <c r="AI133" s="7"/>
      <c r="AJ133" s="7"/>
      <c r="AK133" s="39"/>
      <c r="AL133" s="43"/>
      <c r="AM133" s="7"/>
      <c r="AN133" s="11"/>
      <c r="AO133" s="7"/>
      <c r="AP133" s="7"/>
      <c r="AQ133" s="7"/>
      <c r="AR133" s="7"/>
      <c r="AS133" s="11"/>
      <c r="AT133" s="7"/>
      <c r="AU133" s="7"/>
      <c r="AV133" s="7"/>
      <c r="AW133" s="7"/>
      <c r="AX133" s="11"/>
      <c r="AY133" s="7"/>
      <c r="AZ133" s="7"/>
      <c r="BA133" s="7"/>
      <c r="BB133" s="7"/>
      <c r="BC133" s="7"/>
      <c r="BD133" s="7"/>
      <c r="BE133" s="7"/>
      <c r="BF133" s="7"/>
      <c r="BG133" s="11" t="s">
        <v>221</v>
      </c>
      <c r="BH133" s="79"/>
      <c r="BI133" s="1"/>
      <c r="BJ133" s="1"/>
      <c r="BK133" s="1"/>
      <c r="BL133" s="1"/>
      <c r="BM133" s="1"/>
      <c r="BY133" s="26"/>
      <c r="BZ133" s="34" t="str">
        <f t="shared" si="11"/>
        <v/>
      </c>
      <c r="CA133" s="35" t="str">
        <f t="shared" si="12"/>
        <v/>
      </c>
      <c r="CB133" s="35" t="str">
        <f t="shared" si="13"/>
        <v/>
      </c>
      <c r="CC133" s="34" t="str">
        <f t="shared" si="14"/>
        <v/>
      </c>
      <c r="CD133" s="35" t="str">
        <f t="shared" si="15"/>
        <v/>
      </c>
      <c r="CE133" s="34" t="e">
        <f>IF(AND(#REF!="",#REF!="",#REF!="",#REF!=""),"",SUM(#REF!,#REF!,#REF!,#REF!,#REF!))</f>
        <v>#REF!</v>
      </c>
      <c r="CF133" s="35" t="str">
        <f t="shared" si="16"/>
        <v/>
      </c>
      <c r="CG133" s="34" t="str">
        <f t="shared" si="17"/>
        <v/>
      </c>
      <c r="CH133" s="35" t="str">
        <f t="shared" si="18"/>
        <v/>
      </c>
      <c r="CI133" s="34" t="str">
        <f t="shared" si="19"/>
        <v/>
      </c>
      <c r="CJ133" s="35" t="str">
        <f t="shared" si="20"/>
        <v/>
      </c>
      <c r="CK133" s="34" t="e">
        <f>IF(AND(#REF!="",#REF!="",#REF!="",#REF!=""),"",SUM(#REF!,#REF!,#REF!,#REF!,#REF!))</f>
        <v>#REF!</v>
      </c>
      <c r="CL133" s="35" t="str">
        <f t="shared" si="21"/>
        <v/>
      </c>
      <c r="CM133" s="32" t="e">
        <f>IF(AND(#REF!="",#REF!="",#REF!="",#REF!=""),"",SUM(#REF!,#REF!,#REF!,#REF!))</f>
        <v>#REF!</v>
      </c>
      <c r="CN133" s="32" t="str">
        <f t="shared" si="22"/>
        <v/>
      </c>
    </row>
    <row r="134" spans="1:92" ht="24.75" customHeight="1">
      <c r="A134" s="276">
        <v>128</v>
      </c>
      <c r="B134" s="277"/>
      <c r="C134" s="278"/>
      <c r="D134" s="279"/>
      <c r="E134" s="280"/>
      <c r="F134" s="281"/>
      <c r="G134" s="281"/>
      <c r="H134" s="282"/>
      <c r="I134" s="283"/>
      <c r="J134" s="284"/>
      <c r="K134" s="285"/>
      <c r="L134" s="11"/>
      <c r="M134" s="7"/>
      <c r="N134" s="7"/>
      <c r="O134" s="7"/>
      <c r="P134" s="39"/>
      <c r="Q134" s="43"/>
      <c r="R134" s="7"/>
      <c r="S134" s="16"/>
      <c r="T134" s="17"/>
      <c r="U134" s="17"/>
      <c r="V134" s="7"/>
      <c r="W134" s="45"/>
      <c r="X134" s="43"/>
      <c r="Y134" s="7"/>
      <c r="Z134" s="11"/>
      <c r="AA134" s="7"/>
      <c r="AB134" s="7"/>
      <c r="AC134" s="7"/>
      <c r="AD134" s="39"/>
      <c r="AE134" s="43"/>
      <c r="AF134" s="7"/>
      <c r="AG134" s="11"/>
      <c r="AH134" s="7"/>
      <c r="AI134" s="7"/>
      <c r="AJ134" s="7"/>
      <c r="AK134" s="39"/>
      <c r="AL134" s="43"/>
      <c r="AM134" s="7"/>
      <c r="AN134" s="11"/>
      <c r="AO134" s="7"/>
      <c r="AP134" s="7"/>
      <c r="AQ134" s="7"/>
      <c r="AR134" s="7"/>
      <c r="AS134" s="11"/>
      <c r="AT134" s="7"/>
      <c r="AU134" s="7"/>
      <c r="AV134" s="7"/>
      <c r="AW134" s="7"/>
      <c r="AX134" s="11"/>
      <c r="AY134" s="7"/>
      <c r="AZ134" s="7"/>
      <c r="BA134" s="7"/>
      <c r="BB134" s="7"/>
      <c r="BC134" s="7"/>
      <c r="BD134" s="7"/>
      <c r="BE134" s="7"/>
      <c r="BF134" s="7"/>
      <c r="BG134" s="11" t="s">
        <v>221</v>
      </c>
      <c r="BH134" s="79"/>
      <c r="BI134" s="1"/>
      <c r="BJ134" s="1"/>
      <c r="BK134" s="1"/>
      <c r="BL134" s="1"/>
      <c r="BM134" s="1"/>
      <c r="BY134" s="26"/>
      <c r="BZ134" s="34" t="str">
        <f t="shared" si="11"/>
        <v/>
      </c>
      <c r="CA134" s="35" t="str">
        <f t="shared" si="12"/>
        <v/>
      </c>
      <c r="CB134" s="35" t="str">
        <f t="shared" si="13"/>
        <v/>
      </c>
      <c r="CC134" s="34" t="str">
        <f t="shared" si="14"/>
        <v/>
      </c>
      <c r="CD134" s="35" t="str">
        <f t="shared" si="15"/>
        <v/>
      </c>
      <c r="CE134" s="34" t="e">
        <f>IF(AND(#REF!="",#REF!="",#REF!="",#REF!=""),"",SUM(#REF!,#REF!,#REF!,#REF!,#REF!))</f>
        <v>#REF!</v>
      </c>
      <c r="CF134" s="35" t="str">
        <f t="shared" si="16"/>
        <v/>
      </c>
      <c r="CG134" s="34" t="str">
        <f t="shared" si="17"/>
        <v/>
      </c>
      <c r="CH134" s="35" t="str">
        <f t="shared" si="18"/>
        <v/>
      </c>
      <c r="CI134" s="34" t="str">
        <f t="shared" si="19"/>
        <v/>
      </c>
      <c r="CJ134" s="35" t="str">
        <f t="shared" si="20"/>
        <v/>
      </c>
      <c r="CK134" s="34" t="e">
        <f>IF(AND(#REF!="",#REF!="",#REF!="",#REF!=""),"",SUM(#REF!,#REF!,#REF!,#REF!,#REF!))</f>
        <v>#REF!</v>
      </c>
      <c r="CL134" s="35" t="str">
        <f t="shared" si="21"/>
        <v/>
      </c>
      <c r="CM134" s="32" t="e">
        <f>IF(AND(#REF!="",#REF!="",#REF!="",#REF!=""),"",SUM(#REF!,#REF!,#REF!,#REF!))</f>
        <v>#REF!</v>
      </c>
      <c r="CN134" s="32" t="str">
        <f t="shared" si="22"/>
        <v/>
      </c>
    </row>
    <row r="135" spans="1:92" ht="24.75" customHeight="1">
      <c r="A135" s="276">
        <v>129</v>
      </c>
      <c r="B135" s="277"/>
      <c r="C135" s="278"/>
      <c r="D135" s="279"/>
      <c r="E135" s="280"/>
      <c r="F135" s="281"/>
      <c r="G135" s="281"/>
      <c r="H135" s="282"/>
      <c r="I135" s="283"/>
      <c r="J135" s="284"/>
      <c r="K135" s="285"/>
      <c r="L135" s="11"/>
      <c r="M135" s="7"/>
      <c r="N135" s="7"/>
      <c r="O135" s="7"/>
      <c r="P135" s="39"/>
      <c r="Q135" s="43"/>
      <c r="R135" s="7"/>
      <c r="S135" s="16"/>
      <c r="T135" s="17"/>
      <c r="U135" s="17"/>
      <c r="V135" s="7"/>
      <c r="W135" s="45"/>
      <c r="X135" s="43"/>
      <c r="Y135" s="7"/>
      <c r="Z135" s="11"/>
      <c r="AA135" s="7"/>
      <c r="AB135" s="7"/>
      <c r="AC135" s="7"/>
      <c r="AD135" s="39"/>
      <c r="AE135" s="43"/>
      <c r="AF135" s="7"/>
      <c r="AG135" s="11"/>
      <c r="AH135" s="7"/>
      <c r="AI135" s="7"/>
      <c r="AJ135" s="7"/>
      <c r="AK135" s="39"/>
      <c r="AL135" s="43"/>
      <c r="AM135" s="7"/>
      <c r="AN135" s="11"/>
      <c r="AO135" s="7"/>
      <c r="AP135" s="7"/>
      <c r="AQ135" s="7"/>
      <c r="AR135" s="7"/>
      <c r="AS135" s="11"/>
      <c r="AT135" s="7"/>
      <c r="AU135" s="7"/>
      <c r="AV135" s="7"/>
      <c r="AW135" s="7"/>
      <c r="AX135" s="11"/>
      <c r="AY135" s="7"/>
      <c r="AZ135" s="7"/>
      <c r="BA135" s="7"/>
      <c r="BB135" s="7"/>
      <c r="BC135" s="7"/>
      <c r="BD135" s="7"/>
      <c r="BE135" s="7"/>
      <c r="BF135" s="7"/>
      <c r="BG135" s="11" t="s">
        <v>221</v>
      </c>
      <c r="BH135" s="79"/>
      <c r="BI135" s="1"/>
      <c r="BJ135" s="1"/>
      <c r="BK135" s="1"/>
      <c r="BL135" s="1"/>
      <c r="BM135" s="1"/>
      <c r="BY135" s="26"/>
      <c r="BZ135" s="34" t="str">
        <f t="shared" si="11"/>
        <v/>
      </c>
      <c r="CA135" s="35" t="str">
        <f t="shared" si="12"/>
        <v/>
      </c>
      <c r="CB135" s="35" t="str">
        <f t="shared" si="13"/>
        <v/>
      </c>
      <c r="CC135" s="34" t="str">
        <f t="shared" si="14"/>
        <v/>
      </c>
      <c r="CD135" s="35" t="str">
        <f t="shared" si="15"/>
        <v/>
      </c>
      <c r="CE135" s="34" t="e">
        <f>IF(AND(#REF!="",#REF!="",#REF!="",#REF!=""),"",SUM(#REF!,#REF!,#REF!,#REF!,#REF!))</f>
        <v>#REF!</v>
      </c>
      <c r="CF135" s="35" t="str">
        <f t="shared" si="16"/>
        <v/>
      </c>
      <c r="CG135" s="34" t="str">
        <f t="shared" si="17"/>
        <v/>
      </c>
      <c r="CH135" s="35" t="str">
        <f t="shared" si="18"/>
        <v/>
      </c>
      <c r="CI135" s="34" t="str">
        <f t="shared" si="19"/>
        <v/>
      </c>
      <c r="CJ135" s="35" t="str">
        <f t="shared" si="20"/>
        <v/>
      </c>
      <c r="CK135" s="34" t="e">
        <f>IF(AND(#REF!="",#REF!="",#REF!="",#REF!=""),"",SUM(#REF!,#REF!,#REF!,#REF!,#REF!))</f>
        <v>#REF!</v>
      </c>
      <c r="CL135" s="35" t="str">
        <f t="shared" si="21"/>
        <v/>
      </c>
      <c r="CM135" s="32" t="e">
        <f>IF(AND(#REF!="",#REF!="",#REF!="",#REF!=""),"",SUM(#REF!,#REF!,#REF!,#REF!))</f>
        <v>#REF!</v>
      </c>
      <c r="CN135" s="32" t="str">
        <f t="shared" si="22"/>
        <v/>
      </c>
    </row>
    <row r="136" spans="1:92" ht="24.75" customHeight="1">
      <c r="A136" s="276">
        <v>130</v>
      </c>
      <c r="B136" s="277"/>
      <c r="C136" s="278"/>
      <c r="D136" s="279"/>
      <c r="E136" s="280"/>
      <c r="F136" s="281"/>
      <c r="G136" s="281"/>
      <c r="H136" s="282"/>
      <c r="I136" s="283"/>
      <c r="J136" s="284"/>
      <c r="K136" s="285"/>
      <c r="L136" s="11"/>
      <c r="M136" s="7"/>
      <c r="N136" s="7"/>
      <c r="O136" s="7"/>
      <c r="P136" s="39"/>
      <c r="Q136" s="43"/>
      <c r="R136" s="7"/>
      <c r="S136" s="16"/>
      <c r="T136" s="17"/>
      <c r="U136" s="17"/>
      <c r="V136" s="7"/>
      <c r="W136" s="45"/>
      <c r="X136" s="43"/>
      <c r="Y136" s="7"/>
      <c r="Z136" s="11"/>
      <c r="AA136" s="7"/>
      <c r="AB136" s="7"/>
      <c r="AC136" s="7"/>
      <c r="AD136" s="39"/>
      <c r="AE136" s="43"/>
      <c r="AF136" s="7"/>
      <c r="AG136" s="11"/>
      <c r="AH136" s="7"/>
      <c r="AI136" s="7"/>
      <c r="AJ136" s="7"/>
      <c r="AK136" s="39"/>
      <c r="AL136" s="43"/>
      <c r="AM136" s="7"/>
      <c r="AN136" s="11"/>
      <c r="AO136" s="7"/>
      <c r="AP136" s="7"/>
      <c r="AQ136" s="7"/>
      <c r="AR136" s="7"/>
      <c r="AS136" s="11"/>
      <c r="AT136" s="7"/>
      <c r="AU136" s="7"/>
      <c r="AV136" s="7"/>
      <c r="AW136" s="7"/>
      <c r="AX136" s="11"/>
      <c r="AY136" s="7"/>
      <c r="AZ136" s="7"/>
      <c r="BA136" s="7"/>
      <c r="BB136" s="7"/>
      <c r="BC136" s="7"/>
      <c r="BD136" s="7"/>
      <c r="BE136" s="7"/>
      <c r="BF136" s="7"/>
      <c r="BG136" s="11" t="s">
        <v>221</v>
      </c>
      <c r="BH136" s="79"/>
      <c r="BI136" s="1"/>
      <c r="BJ136" s="1"/>
      <c r="BK136" s="1"/>
      <c r="BL136" s="1"/>
      <c r="BM136" s="1"/>
      <c r="BY136" s="26"/>
      <c r="BZ136" s="34" t="str">
        <f t="shared" ref="BZ136:BZ199" si="23">IF(I136="","",I136)</f>
        <v/>
      </c>
      <c r="CA136" s="35" t="str">
        <f t="shared" ref="CA136:CA199" si="24">IF(AND(L136="",M136="",N136="",P136=""),"",SUM(L136,M136,N136,O136,P136))</f>
        <v/>
      </c>
      <c r="CB136" s="35" t="str">
        <f t="shared" ref="CB136:CB199" si="25">IFERROR(IF(CA136="","",ROUNDUP(CA136*20%,0)),"")</f>
        <v/>
      </c>
      <c r="CC136" s="34" t="str">
        <f t="shared" ref="CC136:CC199" si="26">IF(AND(S136="",T136="",U136="",W136=""),"",SUM(S136,T136,U136,V136,W136))</f>
        <v/>
      </c>
      <c r="CD136" s="35" t="str">
        <f t="shared" ref="CD136:CD199" si="27">IFERROR(IF(CC136="","",ROUNDUP(CC136*20%,0)),"")</f>
        <v/>
      </c>
      <c r="CE136" s="34" t="e">
        <f>IF(AND(#REF!="",#REF!="",#REF!="",#REF!=""),"",SUM(#REF!,#REF!,#REF!,#REF!,#REF!))</f>
        <v>#REF!</v>
      </c>
      <c r="CF136" s="35" t="str">
        <f t="shared" ref="CF136:CF199" si="28">IFERROR(IF(CE136="","",ROUNDUP(CE136*20%,0)),"")</f>
        <v/>
      </c>
      <c r="CG136" s="34" t="str">
        <f t="shared" ref="CG136:CG199" si="29">IF(AND(Z136="",AA136="",AB136="",AD136=""),"",SUM(Z136,AA136,AB136,AC136,AD136))</f>
        <v/>
      </c>
      <c r="CH136" s="35" t="str">
        <f t="shared" ref="CH136:CH199" si="30">IFERROR(IF(CG136="","",ROUNDUP(CG136*20%,0)),"")</f>
        <v/>
      </c>
      <c r="CI136" s="34" t="str">
        <f t="shared" ref="CI136:CI199" si="31">IF(AND(AG136="",AH136="",AI136="",AK136=""),"",SUM(AG136,AH136,AI136,AJ136,AK136))</f>
        <v/>
      </c>
      <c r="CJ136" s="35" t="str">
        <f t="shared" ref="CJ136:CJ199" si="32">IFERROR(IF(CI136="","",ROUNDUP(CI136*20%,0)),"")</f>
        <v/>
      </c>
      <c r="CK136" s="34" t="e">
        <f>IF(AND(#REF!="",#REF!="",#REF!="",#REF!=""),"",SUM(#REF!,#REF!,#REF!,#REF!,#REF!))</f>
        <v>#REF!</v>
      </c>
      <c r="CL136" s="35" t="str">
        <f t="shared" ref="CL136:CL199" si="33">IFERROR(IF(CK136="","",ROUNDUP(CK136*20%,0)),"")</f>
        <v/>
      </c>
      <c r="CM136" s="32" t="e">
        <f>IF(AND(#REF!="",#REF!="",#REF!="",#REF!=""),"",SUM(#REF!,#REF!,#REF!,#REF!))</f>
        <v>#REF!</v>
      </c>
      <c r="CN136" s="32" t="str">
        <f t="shared" si="22"/>
        <v/>
      </c>
    </row>
    <row r="137" spans="1:92" ht="24.75" customHeight="1">
      <c r="A137" s="276">
        <v>131</v>
      </c>
      <c r="B137" s="277"/>
      <c r="C137" s="278"/>
      <c r="D137" s="279"/>
      <c r="E137" s="280"/>
      <c r="F137" s="281"/>
      <c r="G137" s="281"/>
      <c r="H137" s="282"/>
      <c r="I137" s="283"/>
      <c r="J137" s="284"/>
      <c r="K137" s="285"/>
      <c r="L137" s="11"/>
      <c r="M137" s="7"/>
      <c r="N137" s="7"/>
      <c r="O137" s="7"/>
      <c r="P137" s="39"/>
      <c r="Q137" s="43"/>
      <c r="R137" s="7"/>
      <c r="S137" s="16"/>
      <c r="T137" s="17"/>
      <c r="U137" s="17"/>
      <c r="V137" s="7"/>
      <c r="W137" s="45"/>
      <c r="X137" s="43"/>
      <c r="Y137" s="7"/>
      <c r="Z137" s="11"/>
      <c r="AA137" s="7"/>
      <c r="AB137" s="7"/>
      <c r="AC137" s="7"/>
      <c r="AD137" s="39"/>
      <c r="AE137" s="43"/>
      <c r="AF137" s="7"/>
      <c r="AG137" s="11"/>
      <c r="AH137" s="7"/>
      <c r="AI137" s="7"/>
      <c r="AJ137" s="7"/>
      <c r="AK137" s="39"/>
      <c r="AL137" s="43"/>
      <c r="AM137" s="7"/>
      <c r="AN137" s="11"/>
      <c r="AO137" s="7"/>
      <c r="AP137" s="7"/>
      <c r="AQ137" s="7"/>
      <c r="AR137" s="7"/>
      <c r="AS137" s="11"/>
      <c r="AT137" s="7"/>
      <c r="AU137" s="7"/>
      <c r="AV137" s="7"/>
      <c r="AW137" s="7"/>
      <c r="AX137" s="11"/>
      <c r="AY137" s="7"/>
      <c r="AZ137" s="7"/>
      <c r="BA137" s="7"/>
      <c r="BB137" s="7"/>
      <c r="BC137" s="7"/>
      <c r="BD137" s="7"/>
      <c r="BE137" s="7"/>
      <c r="BF137" s="7"/>
      <c r="BG137" s="11" t="s">
        <v>221</v>
      </c>
      <c r="BH137" s="79"/>
      <c r="BI137" s="1"/>
      <c r="BJ137" s="1"/>
      <c r="BK137" s="1"/>
      <c r="BL137" s="1"/>
      <c r="BM137" s="1"/>
      <c r="BY137" s="26"/>
      <c r="BZ137" s="34" t="str">
        <f t="shared" si="23"/>
        <v/>
      </c>
      <c r="CA137" s="35" t="str">
        <f t="shared" si="24"/>
        <v/>
      </c>
      <c r="CB137" s="35" t="str">
        <f t="shared" si="25"/>
        <v/>
      </c>
      <c r="CC137" s="34" t="str">
        <f t="shared" si="26"/>
        <v/>
      </c>
      <c r="CD137" s="35" t="str">
        <f t="shared" si="27"/>
        <v/>
      </c>
      <c r="CE137" s="34" t="e">
        <f>IF(AND(#REF!="",#REF!="",#REF!="",#REF!=""),"",SUM(#REF!,#REF!,#REF!,#REF!,#REF!))</f>
        <v>#REF!</v>
      </c>
      <c r="CF137" s="35" t="str">
        <f t="shared" si="28"/>
        <v/>
      </c>
      <c r="CG137" s="34" t="str">
        <f t="shared" si="29"/>
        <v/>
      </c>
      <c r="CH137" s="35" t="str">
        <f t="shared" si="30"/>
        <v/>
      </c>
      <c r="CI137" s="34" t="str">
        <f t="shared" si="31"/>
        <v/>
      </c>
      <c r="CJ137" s="35" t="str">
        <f t="shared" si="32"/>
        <v/>
      </c>
      <c r="CK137" s="34" t="e">
        <f>IF(AND(#REF!="",#REF!="",#REF!="",#REF!=""),"",SUM(#REF!,#REF!,#REF!,#REF!,#REF!))</f>
        <v>#REF!</v>
      </c>
      <c r="CL137" s="35" t="str">
        <f t="shared" si="33"/>
        <v/>
      </c>
      <c r="CM137" s="32" t="e">
        <f>IF(AND(#REF!="",#REF!="",#REF!="",#REF!=""),"",SUM(#REF!,#REF!,#REF!,#REF!))</f>
        <v>#REF!</v>
      </c>
      <c r="CN137" s="32" t="str">
        <f t="shared" si="22"/>
        <v/>
      </c>
    </row>
    <row r="138" spans="1:92" ht="24.75" customHeight="1">
      <c r="A138" s="276">
        <v>132</v>
      </c>
      <c r="B138" s="277"/>
      <c r="C138" s="278"/>
      <c r="D138" s="279"/>
      <c r="E138" s="280"/>
      <c r="F138" s="281"/>
      <c r="G138" s="281"/>
      <c r="H138" s="282"/>
      <c r="I138" s="283"/>
      <c r="J138" s="284"/>
      <c r="K138" s="285"/>
      <c r="L138" s="11"/>
      <c r="M138" s="7"/>
      <c r="N138" s="7"/>
      <c r="O138" s="7"/>
      <c r="P138" s="39"/>
      <c r="Q138" s="43"/>
      <c r="R138" s="7"/>
      <c r="S138" s="16"/>
      <c r="T138" s="17"/>
      <c r="U138" s="17"/>
      <c r="V138" s="7"/>
      <c r="W138" s="45"/>
      <c r="X138" s="43"/>
      <c r="Y138" s="7"/>
      <c r="Z138" s="11"/>
      <c r="AA138" s="7"/>
      <c r="AB138" s="7"/>
      <c r="AC138" s="7"/>
      <c r="AD138" s="39"/>
      <c r="AE138" s="43"/>
      <c r="AF138" s="7"/>
      <c r="AG138" s="11"/>
      <c r="AH138" s="7"/>
      <c r="AI138" s="7"/>
      <c r="AJ138" s="7"/>
      <c r="AK138" s="39"/>
      <c r="AL138" s="43"/>
      <c r="AM138" s="7"/>
      <c r="AN138" s="11"/>
      <c r="AO138" s="7"/>
      <c r="AP138" s="7"/>
      <c r="AQ138" s="7"/>
      <c r="AR138" s="7"/>
      <c r="AS138" s="11"/>
      <c r="AT138" s="7"/>
      <c r="AU138" s="7"/>
      <c r="AV138" s="7"/>
      <c r="AW138" s="7"/>
      <c r="AX138" s="11"/>
      <c r="AY138" s="7"/>
      <c r="AZ138" s="7"/>
      <c r="BA138" s="7"/>
      <c r="BB138" s="7"/>
      <c r="BC138" s="7"/>
      <c r="BD138" s="7"/>
      <c r="BE138" s="7"/>
      <c r="BF138" s="7"/>
      <c r="BG138" s="11" t="s">
        <v>221</v>
      </c>
      <c r="BH138" s="79"/>
      <c r="BI138" s="1"/>
      <c r="BJ138" s="1"/>
      <c r="BK138" s="1"/>
      <c r="BL138" s="1"/>
      <c r="BM138" s="1"/>
      <c r="BY138" s="26"/>
      <c r="BZ138" s="34" t="str">
        <f t="shared" si="23"/>
        <v/>
      </c>
      <c r="CA138" s="35" t="str">
        <f t="shared" si="24"/>
        <v/>
      </c>
      <c r="CB138" s="35" t="str">
        <f t="shared" si="25"/>
        <v/>
      </c>
      <c r="CC138" s="34" t="str">
        <f t="shared" si="26"/>
        <v/>
      </c>
      <c r="CD138" s="35" t="str">
        <f t="shared" si="27"/>
        <v/>
      </c>
      <c r="CE138" s="34" t="e">
        <f>IF(AND(#REF!="",#REF!="",#REF!="",#REF!=""),"",SUM(#REF!,#REF!,#REF!,#REF!,#REF!))</f>
        <v>#REF!</v>
      </c>
      <c r="CF138" s="35" t="str">
        <f t="shared" si="28"/>
        <v/>
      </c>
      <c r="CG138" s="34" t="str">
        <f t="shared" si="29"/>
        <v/>
      </c>
      <c r="CH138" s="35" t="str">
        <f t="shared" si="30"/>
        <v/>
      </c>
      <c r="CI138" s="34" t="str">
        <f t="shared" si="31"/>
        <v/>
      </c>
      <c r="CJ138" s="35" t="str">
        <f t="shared" si="32"/>
        <v/>
      </c>
      <c r="CK138" s="34" t="e">
        <f>IF(AND(#REF!="",#REF!="",#REF!="",#REF!=""),"",SUM(#REF!,#REF!,#REF!,#REF!,#REF!))</f>
        <v>#REF!</v>
      </c>
      <c r="CL138" s="35" t="str">
        <f t="shared" si="33"/>
        <v/>
      </c>
      <c r="CM138" s="32" t="e">
        <f>IF(AND(#REF!="",#REF!="",#REF!="",#REF!=""),"",SUM(#REF!,#REF!,#REF!,#REF!))</f>
        <v>#REF!</v>
      </c>
      <c r="CN138" s="32" t="str">
        <f t="shared" si="22"/>
        <v/>
      </c>
    </row>
    <row r="139" spans="1:92" ht="24.75" customHeight="1">
      <c r="A139" s="276">
        <v>133</v>
      </c>
      <c r="B139" s="277"/>
      <c r="C139" s="278"/>
      <c r="D139" s="279"/>
      <c r="E139" s="280"/>
      <c r="F139" s="281"/>
      <c r="G139" s="281"/>
      <c r="H139" s="282"/>
      <c r="I139" s="283"/>
      <c r="J139" s="284"/>
      <c r="K139" s="285"/>
      <c r="L139" s="11"/>
      <c r="M139" s="7"/>
      <c r="N139" s="7"/>
      <c r="O139" s="7"/>
      <c r="P139" s="39"/>
      <c r="Q139" s="43"/>
      <c r="R139" s="7"/>
      <c r="S139" s="16"/>
      <c r="T139" s="17"/>
      <c r="U139" s="17"/>
      <c r="V139" s="7"/>
      <c r="W139" s="45"/>
      <c r="X139" s="43"/>
      <c r="Y139" s="7"/>
      <c r="Z139" s="11"/>
      <c r="AA139" s="7"/>
      <c r="AB139" s="7"/>
      <c r="AC139" s="7"/>
      <c r="AD139" s="39"/>
      <c r="AE139" s="43"/>
      <c r="AF139" s="7"/>
      <c r="AG139" s="11"/>
      <c r="AH139" s="7"/>
      <c r="AI139" s="7"/>
      <c r="AJ139" s="7"/>
      <c r="AK139" s="39"/>
      <c r="AL139" s="43"/>
      <c r="AM139" s="7"/>
      <c r="AN139" s="11"/>
      <c r="AO139" s="7"/>
      <c r="AP139" s="7"/>
      <c r="AQ139" s="7"/>
      <c r="AR139" s="7"/>
      <c r="AS139" s="11"/>
      <c r="AT139" s="7"/>
      <c r="AU139" s="7"/>
      <c r="AV139" s="7"/>
      <c r="AW139" s="7"/>
      <c r="AX139" s="11"/>
      <c r="AY139" s="7"/>
      <c r="AZ139" s="7"/>
      <c r="BA139" s="7"/>
      <c r="BB139" s="7"/>
      <c r="BC139" s="7"/>
      <c r="BD139" s="7"/>
      <c r="BE139" s="7"/>
      <c r="BF139" s="7"/>
      <c r="BG139" s="11" t="s">
        <v>221</v>
      </c>
      <c r="BH139" s="79"/>
      <c r="BI139" s="1"/>
      <c r="BJ139" s="1"/>
      <c r="BK139" s="1"/>
      <c r="BL139" s="1"/>
      <c r="BM139" s="1"/>
      <c r="BY139" s="26"/>
      <c r="BZ139" s="34" t="str">
        <f t="shared" si="23"/>
        <v/>
      </c>
      <c r="CA139" s="35" t="str">
        <f t="shared" si="24"/>
        <v/>
      </c>
      <c r="CB139" s="35" t="str">
        <f t="shared" si="25"/>
        <v/>
      </c>
      <c r="CC139" s="34" t="str">
        <f t="shared" si="26"/>
        <v/>
      </c>
      <c r="CD139" s="35" t="str">
        <f t="shared" si="27"/>
        <v/>
      </c>
      <c r="CE139" s="34" t="e">
        <f>IF(AND(#REF!="",#REF!="",#REF!="",#REF!=""),"",SUM(#REF!,#REF!,#REF!,#REF!,#REF!))</f>
        <v>#REF!</v>
      </c>
      <c r="CF139" s="35" t="str">
        <f t="shared" si="28"/>
        <v/>
      </c>
      <c r="CG139" s="34" t="str">
        <f t="shared" si="29"/>
        <v/>
      </c>
      <c r="CH139" s="35" t="str">
        <f t="shared" si="30"/>
        <v/>
      </c>
      <c r="CI139" s="34" t="str">
        <f t="shared" si="31"/>
        <v/>
      </c>
      <c r="CJ139" s="35" t="str">
        <f t="shared" si="32"/>
        <v/>
      </c>
      <c r="CK139" s="34" t="e">
        <f>IF(AND(#REF!="",#REF!="",#REF!="",#REF!=""),"",SUM(#REF!,#REF!,#REF!,#REF!,#REF!))</f>
        <v>#REF!</v>
      </c>
      <c r="CL139" s="35" t="str">
        <f t="shared" si="33"/>
        <v/>
      </c>
      <c r="CM139" s="32" t="e">
        <f>IF(AND(#REF!="",#REF!="",#REF!="",#REF!=""),"",SUM(#REF!,#REF!,#REF!,#REF!))</f>
        <v>#REF!</v>
      </c>
      <c r="CN139" s="32" t="str">
        <f t="shared" si="22"/>
        <v/>
      </c>
    </row>
    <row r="140" spans="1:92" ht="24.75" customHeight="1">
      <c r="A140" s="276">
        <v>134</v>
      </c>
      <c r="B140" s="277"/>
      <c r="C140" s="278"/>
      <c r="D140" s="279"/>
      <c r="E140" s="280"/>
      <c r="F140" s="281"/>
      <c r="G140" s="281"/>
      <c r="H140" s="282"/>
      <c r="I140" s="283"/>
      <c r="J140" s="284"/>
      <c r="K140" s="285"/>
      <c r="L140" s="11"/>
      <c r="M140" s="7"/>
      <c r="N140" s="7"/>
      <c r="O140" s="7"/>
      <c r="P140" s="39"/>
      <c r="Q140" s="43"/>
      <c r="R140" s="7"/>
      <c r="S140" s="16"/>
      <c r="T140" s="17"/>
      <c r="U140" s="17"/>
      <c r="V140" s="7"/>
      <c r="W140" s="45"/>
      <c r="X140" s="43"/>
      <c r="Y140" s="7"/>
      <c r="Z140" s="11"/>
      <c r="AA140" s="7"/>
      <c r="AB140" s="7"/>
      <c r="AC140" s="7"/>
      <c r="AD140" s="39"/>
      <c r="AE140" s="43"/>
      <c r="AF140" s="7"/>
      <c r="AG140" s="11"/>
      <c r="AH140" s="7"/>
      <c r="AI140" s="7"/>
      <c r="AJ140" s="7"/>
      <c r="AK140" s="39"/>
      <c r="AL140" s="43"/>
      <c r="AM140" s="7"/>
      <c r="AN140" s="11"/>
      <c r="AO140" s="7"/>
      <c r="AP140" s="7"/>
      <c r="AQ140" s="7"/>
      <c r="AR140" s="7"/>
      <c r="AS140" s="11"/>
      <c r="AT140" s="7"/>
      <c r="AU140" s="7"/>
      <c r="AV140" s="7"/>
      <c r="AW140" s="7"/>
      <c r="AX140" s="11"/>
      <c r="AY140" s="7"/>
      <c r="AZ140" s="7"/>
      <c r="BA140" s="7"/>
      <c r="BB140" s="7"/>
      <c r="BC140" s="7"/>
      <c r="BD140" s="7"/>
      <c r="BE140" s="7"/>
      <c r="BF140" s="7"/>
      <c r="BG140" s="11" t="s">
        <v>221</v>
      </c>
      <c r="BH140" s="79"/>
      <c r="BI140" s="1"/>
      <c r="BJ140" s="1"/>
      <c r="BK140" s="1"/>
      <c r="BL140" s="1"/>
      <c r="BM140" s="1"/>
      <c r="BY140" s="26"/>
      <c r="BZ140" s="34" t="str">
        <f t="shared" si="23"/>
        <v/>
      </c>
      <c r="CA140" s="35" t="str">
        <f t="shared" si="24"/>
        <v/>
      </c>
      <c r="CB140" s="35" t="str">
        <f t="shared" si="25"/>
        <v/>
      </c>
      <c r="CC140" s="34" t="str">
        <f t="shared" si="26"/>
        <v/>
      </c>
      <c r="CD140" s="35" t="str">
        <f t="shared" si="27"/>
        <v/>
      </c>
      <c r="CE140" s="34" t="e">
        <f>IF(AND(#REF!="",#REF!="",#REF!="",#REF!=""),"",SUM(#REF!,#REF!,#REF!,#REF!,#REF!))</f>
        <v>#REF!</v>
      </c>
      <c r="CF140" s="35" t="str">
        <f t="shared" si="28"/>
        <v/>
      </c>
      <c r="CG140" s="34" t="str">
        <f t="shared" si="29"/>
        <v/>
      </c>
      <c r="CH140" s="35" t="str">
        <f t="shared" si="30"/>
        <v/>
      </c>
      <c r="CI140" s="34" t="str">
        <f t="shared" si="31"/>
        <v/>
      </c>
      <c r="CJ140" s="35" t="str">
        <f t="shared" si="32"/>
        <v/>
      </c>
      <c r="CK140" s="34" t="e">
        <f>IF(AND(#REF!="",#REF!="",#REF!="",#REF!=""),"",SUM(#REF!,#REF!,#REF!,#REF!,#REF!))</f>
        <v>#REF!</v>
      </c>
      <c r="CL140" s="35" t="str">
        <f t="shared" si="33"/>
        <v/>
      </c>
      <c r="CM140" s="32" t="e">
        <f>IF(AND(#REF!="",#REF!="",#REF!="",#REF!=""),"",SUM(#REF!,#REF!,#REF!,#REF!))</f>
        <v>#REF!</v>
      </c>
      <c r="CN140" s="32" t="str">
        <f t="shared" si="22"/>
        <v/>
      </c>
    </row>
    <row r="141" spans="1:92" ht="24.75" customHeight="1">
      <c r="A141" s="276">
        <v>135</v>
      </c>
      <c r="B141" s="277"/>
      <c r="C141" s="278"/>
      <c r="D141" s="279"/>
      <c r="E141" s="280"/>
      <c r="F141" s="281"/>
      <c r="G141" s="281"/>
      <c r="H141" s="282"/>
      <c r="I141" s="283"/>
      <c r="J141" s="284"/>
      <c r="K141" s="285"/>
      <c r="L141" s="11"/>
      <c r="M141" s="7"/>
      <c r="N141" s="7"/>
      <c r="O141" s="7"/>
      <c r="P141" s="39"/>
      <c r="Q141" s="43"/>
      <c r="R141" s="7"/>
      <c r="S141" s="16"/>
      <c r="T141" s="17"/>
      <c r="U141" s="17"/>
      <c r="V141" s="7"/>
      <c r="W141" s="45"/>
      <c r="X141" s="43"/>
      <c r="Y141" s="7"/>
      <c r="Z141" s="11"/>
      <c r="AA141" s="7"/>
      <c r="AB141" s="7"/>
      <c r="AC141" s="7"/>
      <c r="AD141" s="39"/>
      <c r="AE141" s="43"/>
      <c r="AF141" s="7"/>
      <c r="AG141" s="11"/>
      <c r="AH141" s="7"/>
      <c r="AI141" s="7"/>
      <c r="AJ141" s="7"/>
      <c r="AK141" s="39"/>
      <c r="AL141" s="43"/>
      <c r="AM141" s="7"/>
      <c r="AN141" s="11"/>
      <c r="AO141" s="7"/>
      <c r="AP141" s="7"/>
      <c r="AQ141" s="7"/>
      <c r="AR141" s="7"/>
      <c r="AS141" s="11"/>
      <c r="AT141" s="7"/>
      <c r="AU141" s="7"/>
      <c r="AV141" s="7"/>
      <c r="AW141" s="7"/>
      <c r="AX141" s="11"/>
      <c r="AY141" s="7"/>
      <c r="AZ141" s="7"/>
      <c r="BA141" s="7"/>
      <c r="BB141" s="7"/>
      <c r="BC141" s="7"/>
      <c r="BD141" s="7"/>
      <c r="BE141" s="7"/>
      <c r="BF141" s="7"/>
      <c r="BG141" s="11" t="s">
        <v>221</v>
      </c>
      <c r="BH141" s="79"/>
      <c r="BI141" s="1"/>
      <c r="BJ141" s="1"/>
      <c r="BK141" s="1"/>
      <c r="BL141" s="1"/>
      <c r="BM141" s="1"/>
      <c r="BY141" s="26"/>
      <c r="BZ141" s="34" t="str">
        <f t="shared" si="23"/>
        <v/>
      </c>
      <c r="CA141" s="35" t="str">
        <f t="shared" si="24"/>
        <v/>
      </c>
      <c r="CB141" s="35" t="str">
        <f t="shared" si="25"/>
        <v/>
      </c>
      <c r="CC141" s="34" t="str">
        <f t="shared" si="26"/>
        <v/>
      </c>
      <c r="CD141" s="35" t="str">
        <f t="shared" si="27"/>
        <v/>
      </c>
      <c r="CE141" s="34" t="e">
        <f>IF(AND(#REF!="",#REF!="",#REF!="",#REF!=""),"",SUM(#REF!,#REF!,#REF!,#REF!,#REF!))</f>
        <v>#REF!</v>
      </c>
      <c r="CF141" s="35" t="str">
        <f t="shared" si="28"/>
        <v/>
      </c>
      <c r="CG141" s="34" t="str">
        <f t="shared" si="29"/>
        <v/>
      </c>
      <c r="CH141" s="35" t="str">
        <f t="shared" si="30"/>
        <v/>
      </c>
      <c r="CI141" s="34" t="str">
        <f t="shared" si="31"/>
        <v/>
      </c>
      <c r="CJ141" s="35" t="str">
        <f t="shared" si="32"/>
        <v/>
      </c>
      <c r="CK141" s="34" t="e">
        <f>IF(AND(#REF!="",#REF!="",#REF!="",#REF!=""),"",SUM(#REF!,#REF!,#REF!,#REF!,#REF!))</f>
        <v>#REF!</v>
      </c>
      <c r="CL141" s="35" t="str">
        <f t="shared" si="33"/>
        <v/>
      </c>
      <c r="CM141" s="32" t="e">
        <f>IF(AND(#REF!="",#REF!="",#REF!="",#REF!=""),"",SUM(#REF!,#REF!,#REF!,#REF!))</f>
        <v>#REF!</v>
      </c>
      <c r="CN141" s="32" t="str">
        <f t="shared" si="22"/>
        <v/>
      </c>
    </row>
    <row r="142" spans="1:92" ht="24.75" customHeight="1">
      <c r="A142" s="276">
        <v>136</v>
      </c>
      <c r="B142" s="277"/>
      <c r="C142" s="278"/>
      <c r="D142" s="279"/>
      <c r="E142" s="280"/>
      <c r="F142" s="281"/>
      <c r="G142" s="281"/>
      <c r="H142" s="282"/>
      <c r="I142" s="283"/>
      <c r="J142" s="284"/>
      <c r="K142" s="285"/>
      <c r="L142" s="11"/>
      <c r="M142" s="7"/>
      <c r="N142" s="7"/>
      <c r="O142" s="7"/>
      <c r="P142" s="39"/>
      <c r="Q142" s="43"/>
      <c r="R142" s="7"/>
      <c r="S142" s="16"/>
      <c r="T142" s="17"/>
      <c r="U142" s="17"/>
      <c r="V142" s="7"/>
      <c r="W142" s="45"/>
      <c r="X142" s="43"/>
      <c r="Y142" s="7"/>
      <c r="Z142" s="11"/>
      <c r="AA142" s="7"/>
      <c r="AB142" s="7"/>
      <c r="AC142" s="7"/>
      <c r="AD142" s="39"/>
      <c r="AE142" s="43"/>
      <c r="AF142" s="7"/>
      <c r="AG142" s="11"/>
      <c r="AH142" s="7"/>
      <c r="AI142" s="7"/>
      <c r="AJ142" s="7"/>
      <c r="AK142" s="39"/>
      <c r="AL142" s="43"/>
      <c r="AM142" s="7"/>
      <c r="AN142" s="11"/>
      <c r="AO142" s="7"/>
      <c r="AP142" s="7"/>
      <c r="AQ142" s="7"/>
      <c r="AR142" s="7"/>
      <c r="AS142" s="11"/>
      <c r="AT142" s="7"/>
      <c r="AU142" s="7"/>
      <c r="AV142" s="7"/>
      <c r="AW142" s="7"/>
      <c r="AX142" s="11"/>
      <c r="AY142" s="7"/>
      <c r="AZ142" s="7"/>
      <c r="BA142" s="7"/>
      <c r="BB142" s="7"/>
      <c r="BC142" s="7"/>
      <c r="BD142" s="7"/>
      <c r="BE142" s="7"/>
      <c r="BF142" s="7"/>
      <c r="BG142" s="11" t="s">
        <v>221</v>
      </c>
      <c r="BH142" s="79"/>
      <c r="BI142" s="1"/>
      <c r="BJ142" s="1"/>
      <c r="BK142" s="1"/>
      <c r="BL142" s="1"/>
      <c r="BM142" s="1"/>
      <c r="BY142" s="26"/>
      <c r="BZ142" s="34" t="str">
        <f t="shared" si="23"/>
        <v/>
      </c>
      <c r="CA142" s="35" t="str">
        <f t="shared" si="24"/>
        <v/>
      </c>
      <c r="CB142" s="35" t="str">
        <f t="shared" si="25"/>
        <v/>
      </c>
      <c r="CC142" s="34" t="str">
        <f t="shared" si="26"/>
        <v/>
      </c>
      <c r="CD142" s="35" t="str">
        <f t="shared" si="27"/>
        <v/>
      </c>
      <c r="CE142" s="34" t="e">
        <f>IF(AND(#REF!="",#REF!="",#REF!="",#REF!=""),"",SUM(#REF!,#REF!,#REF!,#REF!,#REF!))</f>
        <v>#REF!</v>
      </c>
      <c r="CF142" s="35" t="str">
        <f t="shared" si="28"/>
        <v/>
      </c>
      <c r="CG142" s="34" t="str">
        <f t="shared" si="29"/>
        <v/>
      </c>
      <c r="CH142" s="35" t="str">
        <f t="shared" si="30"/>
        <v/>
      </c>
      <c r="CI142" s="34" t="str">
        <f t="shared" si="31"/>
        <v/>
      </c>
      <c r="CJ142" s="35" t="str">
        <f t="shared" si="32"/>
        <v/>
      </c>
      <c r="CK142" s="34" t="e">
        <f>IF(AND(#REF!="",#REF!="",#REF!="",#REF!=""),"",SUM(#REF!,#REF!,#REF!,#REF!,#REF!))</f>
        <v>#REF!</v>
      </c>
      <c r="CL142" s="35" t="str">
        <f t="shared" si="33"/>
        <v/>
      </c>
      <c r="CM142" s="32" t="e">
        <f>IF(AND(#REF!="",#REF!="",#REF!="",#REF!=""),"",SUM(#REF!,#REF!,#REF!,#REF!))</f>
        <v>#REF!</v>
      </c>
      <c r="CN142" s="32" t="str">
        <f t="shared" si="22"/>
        <v/>
      </c>
    </row>
    <row r="143" spans="1:92" ht="24.75" customHeight="1">
      <c r="A143" s="276">
        <v>137</v>
      </c>
      <c r="B143" s="277"/>
      <c r="C143" s="278"/>
      <c r="D143" s="279"/>
      <c r="E143" s="280"/>
      <c r="F143" s="281"/>
      <c r="G143" s="281"/>
      <c r="H143" s="282"/>
      <c r="I143" s="283"/>
      <c r="J143" s="284"/>
      <c r="K143" s="285"/>
      <c r="L143" s="11"/>
      <c r="M143" s="7"/>
      <c r="N143" s="7"/>
      <c r="O143" s="7"/>
      <c r="P143" s="39"/>
      <c r="Q143" s="43"/>
      <c r="R143" s="7"/>
      <c r="S143" s="16"/>
      <c r="T143" s="17"/>
      <c r="U143" s="17"/>
      <c r="V143" s="7"/>
      <c r="W143" s="45"/>
      <c r="X143" s="43"/>
      <c r="Y143" s="7"/>
      <c r="Z143" s="11"/>
      <c r="AA143" s="7"/>
      <c r="AB143" s="7"/>
      <c r="AC143" s="7"/>
      <c r="AD143" s="39"/>
      <c r="AE143" s="43"/>
      <c r="AF143" s="7"/>
      <c r="AG143" s="11"/>
      <c r="AH143" s="7"/>
      <c r="AI143" s="7"/>
      <c r="AJ143" s="7"/>
      <c r="AK143" s="39"/>
      <c r="AL143" s="43"/>
      <c r="AM143" s="7"/>
      <c r="AN143" s="11"/>
      <c r="AO143" s="7"/>
      <c r="AP143" s="7"/>
      <c r="AQ143" s="7"/>
      <c r="AR143" s="7"/>
      <c r="AS143" s="11"/>
      <c r="AT143" s="7"/>
      <c r="AU143" s="7"/>
      <c r="AV143" s="7"/>
      <c r="AW143" s="7"/>
      <c r="AX143" s="11"/>
      <c r="AY143" s="7"/>
      <c r="AZ143" s="7"/>
      <c r="BA143" s="7"/>
      <c r="BB143" s="7"/>
      <c r="BC143" s="7"/>
      <c r="BD143" s="7"/>
      <c r="BE143" s="7"/>
      <c r="BF143" s="7"/>
      <c r="BG143" s="11" t="s">
        <v>221</v>
      </c>
      <c r="BH143" s="79"/>
      <c r="BI143" s="1"/>
      <c r="BJ143" s="1"/>
      <c r="BK143" s="1"/>
      <c r="BL143" s="1"/>
      <c r="BM143" s="1"/>
      <c r="BY143" s="26"/>
      <c r="BZ143" s="34" t="str">
        <f t="shared" si="23"/>
        <v/>
      </c>
      <c r="CA143" s="35" t="str">
        <f t="shared" si="24"/>
        <v/>
      </c>
      <c r="CB143" s="35" t="str">
        <f t="shared" si="25"/>
        <v/>
      </c>
      <c r="CC143" s="34" t="str">
        <f t="shared" si="26"/>
        <v/>
      </c>
      <c r="CD143" s="35" t="str">
        <f t="shared" si="27"/>
        <v/>
      </c>
      <c r="CE143" s="34" t="e">
        <f>IF(AND(#REF!="",#REF!="",#REF!="",#REF!=""),"",SUM(#REF!,#REF!,#REF!,#REF!,#REF!))</f>
        <v>#REF!</v>
      </c>
      <c r="CF143" s="35" t="str">
        <f t="shared" si="28"/>
        <v/>
      </c>
      <c r="CG143" s="34" t="str">
        <f t="shared" si="29"/>
        <v/>
      </c>
      <c r="CH143" s="35" t="str">
        <f t="shared" si="30"/>
        <v/>
      </c>
      <c r="CI143" s="34" t="str">
        <f t="shared" si="31"/>
        <v/>
      </c>
      <c r="CJ143" s="35" t="str">
        <f t="shared" si="32"/>
        <v/>
      </c>
      <c r="CK143" s="34" t="e">
        <f>IF(AND(#REF!="",#REF!="",#REF!="",#REF!=""),"",SUM(#REF!,#REF!,#REF!,#REF!,#REF!))</f>
        <v>#REF!</v>
      </c>
      <c r="CL143" s="35" t="str">
        <f t="shared" si="33"/>
        <v/>
      </c>
      <c r="CM143" s="32" t="e">
        <f>IF(AND(#REF!="",#REF!="",#REF!="",#REF!=""),"",SUM(#REF!,#REF!,#REF!,#REF!))</f>
        <v>#REF!</v>
      </c>
      <c r="CN143" s="32" t="str">
        <f t="shared" si="22"/>
        <v/>
      </c>
    </row>
    <row r="144" spans="1:92" ht="24.75" customHeight="1">
      <c r="A144" s="276">
        <v>138</v>
      </c>
      <c r="B144" s="277"/>
      <c r="C144" s="278"/>
      <c r="D144" s="279"/>
      <c r="E144" s="280"/>
      <c r="F144" s="281"/>
      <c r="G144" s="281"/>
      <c r="H144" s="282"/>
      <c r="I144" s="283"/>
      <c r="J144" s="284"/>
      <c r="K144" s="285"/>
      <c r="L144" s="11"/>
      <c r="M144" s="7"/>
      <c r="N144" s="7"/>
      <c r="O144" s="7"/>
      <c r="P144" s="39"/>
      <c r="Q144" s="43"/>
      <c r="R144" s="7"/>
      <c r="S144" s="16"/>
      <c r="T144" s="17"/>
      <c r="U144" s="17"/>
      <c r="V144" s="7"/>
      <c r="W144" s="45"/>
      <c r="X144" s="43"/>
      <c r="Y144" s="7"/>
      <c r="Z144" s="11"/>
      <c r="AA144" s="7"/>
      <c r="AB144" s="7"/>
      <c r="AC144" s="7"/>
      <c r="AD144" s="39"/>
      <c r="AE144" s="43"/>
      <c r="AF144" s="7"/>
      <c r="AG144" s="11"/>
      <c r="AH144" s="7"/>
      <c r="AI144" s="7"/>
      <c r="AJ144" s="7"/>
      <c r="AK144" s="39"/>
      <c r="AL144" s="43"/>
      <c r="AM144" s="7"/>
      <c r="AN144" s="11"/>
      <c r="AO144" s="7"/>
      <c r="AP144" s="7"/>
      <c r="AQ144" s="7"/>
      <c r="AR144" s="7"/>
      <c r="AS144" s="11"/>
      <c r="AT144" s="7"/>
      <c r="AU144" s="7"/>
      <c r="AV144" s="7"/>
      <c r="AW144" s="7"/>
      <c r="AX144" s="11"/>
      <c r="AY144" s="7"/>
      <c r="AZ144" s="7"/>
      <c r="BA144" s="7"/>
      <c r="BB144" s="7"/>
      <c r="BC144" s="7"/>
      <c r="BD144" s="7"/>
      <c r="BE144" s="7"/>
      <c r="BF144" s="7"/>
      <c r="BG144" s="11" t="s">
        <v>221</v>
      </c>
      <c r="BH144" s="79"/>
      <c r="BI144" s="1"/>
      <c r="BJ144" s="1"/>
      <c r="BK144" s="1"/>
      <c r="BL144" s="1"/>
      <c r="BM144" s="1"/>
      <c r="BY144" s="26"/>
      <c r="BZ144" s="34" t="str">
        <f t="shared" si="23"/>
        <v/>
      </c>
      <c r="CA144" s="35" t="str">
        <f t="shared" si="24"/>
        <v/>
      </c>
      <c r="CB144" s="35" t="str">
        <f t="shared" si="25"/>
        <v/>
      </c>
      <c r="CC144" s="34" t="str">
        <f t="shared" si="26"/>
        <v/>
      </c>
      <c r="CD144" s="35" t="str">
        <f t="shared" si="27"/>
        <v/>
      </c>
      <c r="CE144" s="34" t="e">
        <f>IF(AND(#REF!="",#REF!="",#REF!="",#REF!=""),"",SUM(#REF!,#REF!,#REF!,#REF!,#REF!))</f>
        <v>#REF!</v>
      </c>
      <c r="CF144" s="35" t="str">
        <f t="shared" si="28"/>
        <v/>
      </c>
      <c r="CG144" s="34" t="str">
        <f t="shared" si="29"/>
        <v/>
      </c>
      <c r="CH144" s="35" t="str">
        <f t="shared" si="30"/>
        <v/>
      </c>
      <c r="CI144" s="34" t="str">
        <f t="shared" si="31"/>
        <v/>
      </c>
      <c r="CJ144" s="35" t="str">
        <f t="shared" si="32"/>
        <v/>
      </c>
      <c r="CK144" s="34" t="e">
        <f>IF(AND(#REF!="",#REF!="",#REF!="",#REF!=""),"",SUM(#REF!,#REF!,#REF!,#REF!,#REF!))</f>
        <v>#REF!</v>
      </c>
      <c r="CL144" s="35" t="str">
        <f t="shared" si="33"/>
        <v/>
      </c>
      <c r="CM144" s="32" t="e">
        <f>IF(AND(#REF!="",#REF!="",#REF!="",#REF!=""),"",SUM(#REF!,#REF!,#REF!,#REF!))</f>
        <v>#REF!</v>
      </c>
      <c r="CN144" s="32" t="str">
        <f t="shared" si="22"/>
        <v/>
      </c>
    </row>
    <row r="145" spans="1:92" ht="24.75" customHeight="1">
      <c r="A145" s="276">
        <v>139</v>
      </c>
      <c r="B145" s="277"/>
      <c r="C145" s="278"/>
      <c r="D145" s="279"/>
      <c r="E145" s="280"/>
      <c r="F145" s="281"/>
      <c r="G145" s="281"/>
      <c r="H145" s="282"/>
      <c r="I145" s="283"/>
      <c r="J145" s="284"/>
      <c r="K145" s="285"/>
      <c r="L145" s="11"/>
      <c r="M145" s="7"/>
      <c r="N145" s="7"/>
      <c r="O145" s="7"/>
      <c r="P145" s="39"/>
      <c r="Q145" s="43"/>
      <c r="R145" s="7"/>
      <c r="S145" s="16"/>
      <c r="T145" s="17"/>
      <c r="U145" s="17"/>
      <c r="V145" s="7"/>
      <c r="W145" s="45"/>
      <c r="X145" s="43"/>
      <c r="Y145" s="7"/>
      <c r="Z145" s="11"/>
      <c r="AA145" s="7"/>
      <c r="AB145" s="7"/>
      <c r="AC145" s="7"/>
      <c r="AD145" s="39"/>
      <c r="AE145" s="43"/>
      <c r="AF145" s="7"/>
      <c r="AG145" s="11"/>
      <c r="AH145" s="7"/>
      <c r="AI145" s="7"/>
      <c r="AJ145" s="7"/>
      <c r="AK145" s="39"/>
      <c r="AL145" s="43"/>
      <c r="AM145" s="7"/>
      <c r="AN145" s="11"/>
      <c r="AO145" s="7"/>
      <c r="AP145" s="7"/>
      <c r="AQ145" s="7"/>
      <c r="AR145" s="7"/>
      <c r="AS145" s="11"/>
      <c r="AT145" s="7"/>
      <c r="AU145" s="7"/>
      <c r="AV145" s="7"/>
      <c r="AW145" s="7"/>
      <c r="AX145" s="11"/>
      <c r="AY145" s="7"/>
      <c r="AZ145" s="7"/>
      <c r="BA145" s="7"/>
      <c r="BB145" s="7"/>
      <c r="BC145" s="7"/>
      <c r="BD145" s="7"/>
      <c r="BE145" s="7"/>
      <c r="BF145" s="7"/>
      <c r="BG145" s="11" t="s">
        <v>221</v>
      </c>
      <c r="BH145" s="79"/>
      <c r="BI145" s="1"/>
      <c r="BJ145" s="1"/>
      <c r="BK145" s="1"/>
      <c r="BL145" s="1"/>
      <c r="BM145" s="1"/>
      <c r="BY145" s="26"/>
      <c r="BZ145" s="34" t="str">
        <f t="shared" si="23"/>
        <v/>
      </c>
      <c r="CA145" s="35" t="str">
        <f t="shared" si="24"/>
        <v/>
      </c>
      <c r="CB145" s="35" t="str">
        <f t="shared" si="25"/>
        <v/>
      </c>
      <c r="CC145" s="34" t="str">
        <f t="shared" si="26"/>
        <v/>
      </c>
      <c r="CD145" s="35" t="str">
        <f t="shared" si="27"/>
        <v/>
      </c>
      <c r="CE145" s="34" t="e">
        <f>IF(AND(#REF!="",#REF!="",#REF!="",#REF!=""),"",SUM(#REF!,#REF!,#REF!,#REF!,#REF!))</f>
        <v>#REF!</v>
      </c>
      <c r="CF145" s="35" t="str">
        <f t="shared" si="28"/>
        <v/>
      </c>
      <c r="CG145" s="34" t="str">
        <f t="shared" si="29"/>
        <v/>
      </c>
      <c r="CH145" s="35" t="str">
        <f t="shared" si="30"/>
        <v/>
      </c>
      <c r="CI145" s="34" t="str">
        <f t="shared" si="31"/>
        <v/>
      </c>
      <c r="CJ145" s="35" t="str">
        <f t="shared" si="32"/>
        <v/>
      </c>
      <c r="CK145" s="34" t="e">
        <f>IF(AND(#REF!="",#REF!="",#REF!="",#REF!=""),"",SUM(#REF!,#REF!,#REF!,#REF!,#REF!))</f>
        <v>#REF!</v>
      </c>
      <c r="CL145" s="35" t="str">
        <f t="shared" si="33"/>
        <v/>
      </c>
      <c r="CM145" s="32" t="e">
        <f>IF(AND(#REF!="",#REF!="",#REF!="",#REF!=""),"",SUM(#REF!,#REF!,#REF!,#REF!))</f>
        <v>#REF!</v>
      </c>
      <c r="CN145" s="32" t="str">
        <f t="shared" si="22"/>
        <v/>
      </c>
    </row>
    <row r="146" spans="1:92" ht="24.75" customHeight="1">
      <c r="A146" s="276">
        <v>140</v>
      </c>
      <c r="B146" s="277"/>
      <c r="C146" s="278"/>
      <c r="D146" s="279"/>
      <c r="E146" s="280"/>
      <c r="F146" s="281"/>
      <c r="G146" s="281"/>
      <c r="H146" s="282"/>
      <c r="I146" s="283"/>
      <c r="J146" s="284"/>
      <c r="K146" s="285"/>
      <c r="L146" s="11"/>
      <c r="M146" s="7"/>
      <c r="N146" s="7"/>
      <c r="O146" s="7"/>
      <c r="P146" s="39"/>
      <c r="Q146" s="43"/>
      <c r="R146" s="7"/>
      <c r="S146" s="16"/>
      <c r="T146" s="17"/>
      <c r="U146" s="17"/>
      <c r="V146" s="7"/>
      <c r="W146" s="45"/>
      <c r="X146" s="43"/>
      <c r="Y146" s="7"/>
      <c r="Z146" s="11"/>
      <c r="AA146" s="7"/>
      <c r="AB146" s="7"/>
      <c r="AC146" s="7"/>
      <c r="AD146" s="39"/>
      <c r="AE146" s="43"/>
      <c r="AF146" s="7"/>
      <c r="AG146" s="11"/>
      <c r="AH146" s="7"/>
      <c r="AI146" s="7"/>
      <c r="AJ146" s="7"/>
      <c r="AK146" s="39"/>
      <c r="AL146" s="43"/>
      <c r="AM146" s="7"/>
      <c r="AN146" s="11"/>
      <c r="AO146" s="7"/>
      <c r="AP146" s="7"/>
      <c r="AQ146" s="7"/>
      <c r="AR146" s="7"/>
      <c r="AS146" s="11"/>
      <c r="AT146" s="7"/>
      <c r="AU146" s="7"/>
      <c r="AV146" s="7"/>
      <c r="AW146" s="7"/>
      <c r="AX146" s="11"/>
      <c r="AY146" s="7"/>
      <c r="AZ146" s="7"/>
      <c r="BA146" s="7"/>
      <c r="BB146" s="7"/>
      <c r="BC146" s="7"/>
      <c r="BD146" s="7"/>
      <c r="BE146" s="7"/>
      <c r="BF146" s="7"/>
      <c r="BG146" s="11" t="s">
        <v>221</v>
      </c>
      <c r="BH146" s="79"/>
      <c r="BI146" s="1"/>
      <c r="BJ146" s="1"/>
      <c r="BK146" s="1"/>
      <c r="BL146" s="1"/>
      <c r="BM146" s="1"/>
      <c r="BY146" s="26"/>
      <c r="BZ146" s="34" t="str">
        <f t="shared" si="23"/>
        <v/>
      </c>
      <c r="CA146" s="35" t="str">
        <f t="shared" si="24"/>
        <v/>
      </c>
      <c r="CB146" s="35" t="str">
        <f t="shared" si="25"/>
        <v/>
      </c>
      <c r="CC146" s="34" t="str">
        <f t="shared" si="26"/>
        <v/>
      </c>
      <c r="CD146" s="35" t="str">
        <f t="shared" si="27"/>
        <v/>
      </c>
      <c r="CE146" s="34" t="e">
        <f>IF(AND(#REF!="",#REF!="",#REF!="",#REF!=""),"",SUM(#REF!,#REF!,#REF!,#REF!,#REF!))</f>
        <v>#REF!</v>
      </c>
      <c r="CF146" s="35" t="str">
        <f t="shared" si="28"/>
        <v/>
      </c>
      <c r="CG146" s="34" t="str">
        <f t="shared" si="29"/>
        <v/>
      </c>
      <c r="CH146" s="35" t="str">
        <f t="shared" si="30"/>
        <v/>
      </c>
      <c r="CI146" s="34" t="str">
        <f t="shared" si="31"/>
        <v/>
      </c>
      <c r="CJ146" s="35" t="str">
        <f t="shared" si="32"/>
        <v/>
      </c>
      <c r="CK146" s="34" t="e">
        <f>IF(AND(#REF!="",#REF!="",#REF!="",#REF!=""),"",SUM(#REF!,#REF!,#REF!,#REF!,#REF!))</f>
        <v>#REF!</v>
      </c>
      <c r="CL146" s="35" t="str">
        <f t="shared" si="33"/>
        <v/>
      </c>
      <c r="CM146" s="32" t="e">
        <f>IF(AND(#REF!="",#REF!="",#REF!="",#REF!=""),"",SUM(#REF!,#REF!,#REF!,#REF!))</f>
        <v>#REF!</v>
      </c>
      <c r="CN146" s="32" t="str">
        <f t="shared" si="22"/>
        <v/>
      </c>
    </row>
    <row r="147" spans="1:92" ht="24.75" customHeight="1">
      <c r="A147" s="276">
        <v>141</v>
      </c>
      <c r="B147" s="277"/>
      <c r="C147" s="278"/>
      <c r="D147" s="279"/>
      <c r="E147" s="280"/>
      <c r="F147" s="281"/>
      <c r="G147" s="281"/>
      <c r="H147" s="282"/>
      <c r="I147" s="283"/>
      <c r="J147" s="284"/>
      <c r="K147" s="285"/>
      <c r="L147" s="11"/>
      <c r="M147" s="7"/>
      <c r="N147" s="7"/>
      <c r="O147" s="7"/>
      <c r="P147" s="39"/>
      <c r="Q147" s="43"/>
      <c r="R147" s="7"/>
      <c r="S147" s="16"/>
      <c r="T147" s="17"/>
      <c r="U147" s="17"/>
      <c r="V147" s="7"/>
      <c r="W147" s="45"/>
      <c r="X147" s="43"/>
      <c r="Y147" s="7"/>
      <c r="Z147" s="11"/>
      <c r="AA147" s="7"/>
      <c r="AB147" s="7"/>
      <c r="AC147" s="7"/>
      <c r="AD147" s="39"/>
      <c r="AE147" s="43"/>
      <c r="AF147" s="7"/>
      <c r="AG147" s="11"/>
      <c r="AH147" s="7"/>
      <c r="AI147" s="7"/>
      <c r="AJ147" s="7"/>
      <c r="AK147" s="39"/>
      <c r="AL147" s="43"/>
      <c r="AM147" s="7"/>
      <c r="AN147" s="11"/>
      <c r="AO147" s="7"/>
      <c r="AP147" s="7"/>
      <c r="AQ147" s="7"/>
      <c r="AR147" s="7"/>
      <c r="AS147" s="11"/>
      <c r="AT147" s="7"/>
      <c r="AU147" s="7"/>
      <c r="AV147" s="7"/>
      <c r="AW147" s="7"/>
      <c r="AX147" s="11"/>
      <c r="AY147" s="7"/>
      <c r="AZ147" s="7"/>
      <c r="BA147" s="7"/>
      <c r="BB147" s="7"/>
      <c r="BC147" s="7"/>
      <c r="BD147" s="7"/>
      <c r="BE147" s="7"/>
      <c r="BF147" s="7"/>
      <c r="BG147" s="11" t="s">
        <v>221</v>
      </c>
      <c r="BH147" s="79"/>
      <c r="BI147" s="1"/>
      <c r="BJ147" s="1"/>
      <c r="BK147" s="1"/>
      <c r="BL147" s="1"/>
      <c r="BM147" s="1"/>
      <c r="BY147" s="26"/>
      <c r="BZ147" s="34" t="str">
        <f t="shared" si="23"/>
        <v/>
      </c>
      <c r="CA147" s="35" t="str">
        <f t="shared" si="24"/>
        <v/>
      </c>
      <c r="CB147" s="35" t="str">
        <f t="shared" si="25"/>
        <v/>
      </c>
      <c r="CC147" s="34" t="str">
        <f t="shared" si="26"/>
        <v/>
      </c>
      <c r="CD147" s="35" t="str">
        <f t="shared" si="27"/>
        <v/>
      </c>
      <c r="CE147" s="34" t="e">
        <f>IF(AND(#REF!="",#REF!="",#REF!="",#REF!=""),"",SUM(#REF!,#REF!,#REF!,#REF!,#REF!))</f>
        <v>#REF!</v>
      </c>
      <c r="CF147" s="35" t="str">
        <f t="shared" si="28"/>
        <v/>
      </c>
      <c r="CG147" s="34" t="str">
        <f t="shared" si="29"/>
        <v/>
      </c>
      <c r="CH147" s="35" t="str">
        <f t="shared" si="30"/>
        <v/>
      </c>
      <c r="CI147" s="34" t="str">
        <f t="shared" si="31"/>
        <v/>
      </c>
      <c r="CJ147" s="35" t="str">
        <f t="shared" si="32"/>
        <v/>
      </c>
      <c r="CK147" s="34" t="e">
        <f>IF(AND(#REF!="",#REF!="",#REF!="",#REF!=""),"",SUM(#REF!,#REF!,#REF!,#REF!,#REF!))</f>
        <v>#REF!</v>
      </c>
      <c r="CL147" s="35" t="str">
        <f t="shared" si="33"/>
        <v/>
      </c>
      <c r="CM147" s="32" t="e">
        <f>IF(AND(#REF!="",#REF!="",#REF!="",#REF!=""),"",SUM(#REF!,#REF!,#REF!,#REF!))</f>
        <v>#REF!</v>
      </c>
      <c r="CN147" s="32" t="str">
        <f t="shared" si="22"/>
        <v/>
      </c>
    </row>
    <row r="148" spans="1:92" ht="24.75" customHeight="1">
      <c r="A148" s="276">
        <v>142</v>
      </c>
      <c r="B148" s="277"/>
      <c r="C148" s="278"/>
      <c r="D148" s="279"/>
      <c r="E148" s="280"/>
      <c r="F148" s="281"/>
      <c r="G148" s="281"/>
      <c r="H148" s="282"/>
      <c r="I148" s="283"/>
      <c r="J148" s="284"/>
      <c r="K148" s="285"/>
      <c r="L148" s="11"/>
      <c r="M148" s="7"/>
      <c r="N148" s="7"/>
      <c r="O148" s="7"/>
      <c r="P148" s="39"/>
      <c r="Q148" s="43"/>
      <c r="R148" s="7"/>
      <c r="S148" s="16"/>
      <c r="T148" s="17"/>
      <c r="U148" s="17"/>
      <c r="V148" s="7"/>
      <c r="W148" s="45"/>
      <c r="X148" s="43"/>
      <c r="Y148" s="7"/>
      <c r="Z148" s="11"/>
      <c r="AA148" s="7"/>
      <c r="AB148" s="7"/>
      <c r="AC148" s="7"/>
      <c r="AD148" s="39"/>
      <c r="AE148" s="43"/>
      <c r="AF148" s="7"/>
      <c r="AG148" s="11"/>
      <c r="AH148" s="7"/>
      <c r="AI148" s="7"/>
      <c r="AJ148" s="7"/>
      <c r="AK148" s="39"/>
      <c r="AL148" s="43"/>
      <c r="AM148" s="7"/>
      <c r="AN148" s="11"/>
      <c r="AO148" s="7"/>
      <c r="AP148" s="7"/>
      <c r="AQ148" s="7"/>
      <c r="AR148" s="7"/>
      <c r="AS148" s="11"/>
      <c r="AT148" s="7"/>
      <c r="AU148" s="7"/>
      <c r="AV148" s="7"/>
      <c r="AW148" s="7"/>
      <c r="AX148" s="11"/>
      <c r="AY148" s="7"/>
      <c r="AZ148" s="7"/>
      <c r="BA148" s="7"/>
      <c r="BB148" s="7"/>
      <c r="BC148" s="7"/>
      <c r="BD148" s="7"/>
      <c r="BE148" s="7"/>
      <c r="BF148" s="7"/>
      <c r="BG148" s="11" t="s">
        <v>221</v>
      </c>
      <c r="BH148" s="79"/>
      <c r="BI148" s="1"/>
      <c r="BJ148" s="1"/>
      <c r="BK148" s="1"/>
      <c r="BL148" s="1"/>
      <c r="BM148" s="1"/>
      <c r="BY148" s="26"/>
      <c r="BZ148" s="34" t="str">
        <f t="shared" si="23"/>
        <v/>
      </c>
      <c r="CA148" s="35" t="str">
        <f t="shared" si="24"/>
        <v/>
      </c>
      <c r="CB148" s="35" t="str">
        <f t="shared" si="25"/>
        <v/>
      </c>
      <c r="CC148" s="34" t="str">
        <f t="shared" si="26"/>
        <v/>
      </c>
      <c r="CD148" s="35" t="str">
        <f t="shared" si="27"/>
        <v/>
      </c>
      <c r="CE148" s="34" t="e">
        <f>IF(AND(#REF!="",#REF!="",#REF!="",#REF!=""),"",SUM(#REF!,#REF!,#REF!,#REF!,#REF!))</f>
        <v>#REF!</v>
      </c>
      <c r="CF148" s="35" t="str">
        <f t="shared" si="28"/>
        <v/>
      </c>
      <c r="CG148" s="34" t="str">
        <f t="shared" si="29"/>
        <v/>
      </c>
      <c r="CH148" s="35" t="str">
        <f t="shared" si="30"/>
        <v/>
      </c>
      <c r="CI148" s="34" t="str">
        <f t="shared" si="31"/>
        <v/>
      </c>
      <c r="CJ148" s="35" t="str">
        <f t="shared" si="32"/>
        <v/>
      </c>
      <c r="CK148" s="34" t="e">
        <f>IF(AND(#REF!="",#REF!="",#REF!="",#REF!=""),"",SUM(#REF!,#REF!,#REF!,#REF!,#REF!))</f>
        <v>#REF!</v>
      </c>
      <c r="CL148" s="35" t="str">
        <f t="shared" si="33"/>
        <v/>
      </c>
      <c r="CM148" s="32" t="e">
        <f>IF(AND(#REF!="",#REF!="",#REF!="",#REF!=""),"",SUM(#REF!,#REF!,#REF!,#REF!))</f>
        <v>#REF!</v>
      </c>
      <c r="CN148" s="32" t="str">
        <f t="shared" si="22"/>
        <v/>
      </c>
    </row>
    <row r="149" spans="1:92" ht="24.75" customHeight="1">
      <c r="A149" s="276">
        <v>143</v>
      </c>
      <c r="B149" s="277"/>
      <c r="C149" s="278"/>
      <c r="D149" s="279"/>
      <c r="E149" s="280"/>
      <c r="F149" s="281"/>
      <c r="G149" s="281"/>
      <c r="H149" s="282"/>
      <c r="I149" s="283"/>
      <c r="J149" s="284"/>
      <c r="K149" s="285"/>
      <c r="L149" s="11"/>
      <c r="M149" s="7"/>
      <c r="N149" s="7"/>
      <c r="O149" s="7"/>
      <c r="P149" s="39"/>
      <c r="Q149" s="43"/>
      <c r="R149" s="7"/>
      <c r="S149" s="16"/>
      <c r="T149" s="17"/>
      <c r="U149" s="17"/>
      <c r="V149" s="7"/>
      <c r="W149" s="45"/>
      <c r="X149" s="43"/>
      <c r="Y149" s="7"/>
      <c r="Z149" s="11"/>
      <c r="AA149" s="7"/>
      <c r="AB149" s="7"/>
      <c r="AC149" s="7"/>
      <c r="AD149" s="39"/>
      <c r="AE149" s="43"/>
      <c r="AF149" s="7"/>
      <c r="AG149" s="11"/>
      <c r="AH149" s="7"/>
      <c r="AI149" s="7"/>
      <c r="AJ149" s="7"/>
      <c r="AK149" s="39"/>
      <c r="AL149" s="43"/>
      <c r="AM149" s="7"/>
      <c r="AN149" s="11"/>
      <c r="AO149" s="7"/>
      <c r="AP149" s="7"/>
      <c r="AQ149" s="7"/>
      <c r="AR149" s="7"/>
      <c r="AS149" s="11"/>
      <c r="AT149" s="7"/>
      <c r="AU149" s="7"/>
      <c r="AV149" s="7"/>
      <c r="AW149" s="7"/>
      <c r="AX149" s="11"/>
      <c r="AY149" s="7"/>
      <c r="AZ149" s="7"/>
      <c r="BA149" s="7"/>
      <c r="BB149" s="7"/>
      <c r="BC149" s="7"/>
      <c r="BD149" s="7"/>
      <c r="BE149" s="7"/>
      <c r="BF149" s="7"/>
      <c r="BG149" s="11" t="s">
        <v>221</v>
      </c>
      <c r="BH149" s="79"/>
      <c r="BI149" s="1"/>
      <c r="BJ149" s="1"/>
      <c r="BK149" s="1"/>
      <c r="BL149" s="1"/>
      <c r="BM149" s="1"/>
      <c r="BY149" s="26"/>
      <c r="BZ149" s="34" t="str">
        <f t="shared" si="23"/>
        <v/>
      </c>
      <c r="CA149" s="35" t="str">
        <f t="shared" si="24"/>
        <v/>
      </c>
      <c r="CB149" s="35" t="str">
        <f t="shared" si="25"/>
        <v/>
      </c>
      <c r="CC149" s="34" t="str">
        <f t="shared" si="26"/>
        <v/>
      </c>
      <c r="CD149" s="35" t="str">
        <f t="shared" si="27"/>
        <v/>
      </c>
      <c r="CE149" s="34" t="e">
        <f>IF(AND(#REF!="",#REF!="",#REF!="",#REF!=""),"",SUM(#REF!,#REF!,#REF!,#REF!,#REF!))</f>
        <v>#REF!</v>
      </c>
      <c r="CF149" s="35" t="str">
        <f t="shared" si="28"/>
        <v/>
      </c>
      <c r="CG149" s="34" t="str">
        <f t="shared" si="29"/>
        <v/>
      </c>
      <c r="CH149" s="35" t="str">
        <f t="shared" si="30"/>
        <v/>
      </c>
      <c r="CI149" s="34" t="str">
        <f t="shared" si="31"/>
        <v/>
      </c>
      <c r="CJ149" s="35" t="str">
        <f t="shared" si="32"/>
        <v/>
      </c>
      <c r="CK149" s="34" t="e">
        <f>IF(AND(#REF!="",#REF!="",#REF!="",#REF!=""),"",SUM(#REF!,#REF!,#REF!,#REF!,#REF!))</f>
        <v>#REF!</v>
      </c>
      <c r="CL149" s="35" t="str">
        <f t="shared" si="33"/>
        <v/>
      </c>
      <c r="CM149" s="32" t="e">
        <f>IF(AND(#REF!="",#REF!="",#REF!="",#REF!=""),"",SUM(#REF!,#REF!,#REF!,#REF!))</f>
        <v>#REF!</v>
      </c>
      <c r="CN149" s="32" t="str">
        <f t="shared" si="22"/>
        <v/>
      </c>
    </row>
    <row r="150" spans="1:92" ht="24.75" customHeight="1">
      <c r="A150" s="276">
        <v>144</v>
      </c>
      <c r="B150" s="277"/>
      <c r="C150" s="278"/>
      <c r="D150" s="279"/>
      <c r="E150" s="280"/>
      <c r="F150" s="281"/>
      <c r="G150" s="281"/>
      <c r="H150" s="282"/>
      <c r="I150" s="283"/>
      <c r="J150" s="284"/>
      <c r="K150" s="285"/>
      <c r="L150" s="11"/>
      <c r="M150" s="7"/>
      <c r="N150" s="7"/>
      <c r="O150" s="7"/>
      <c r="P150" s="39"/>
      <c r="Q150" s="43"/>
      <c r="R150" s="7"/>
      <c r="S150" s="16"/>
      <c r="T150" s="17"/>
      <c r="U150" s="17"/>
      <c r="V150" s="7"/>
      <c r="W150" s="45"/>
      <c r="X150" s="43"/>
      <c r="Y150" s="7"/>
      <c r="Z150" s="11"/>
      <c r="AA150" s="7"/>
      <c r="AB150" s="7"/>
      <c r="AC150" s="7"/>
      <c r="AD150" s="39"/>
      <c r="AE150" s="43"/>
      <c r="AF150" s="7"/>
      <c r="AG150" s="11"/>
      <c r="AH150" s="7"/>
      <c r="AI150" s="7"/>
      <c r="AJ150" s="7"/>
      <c r="AK150" s="39"/>
      <c r="AL150" s="43"/>
      <c r="AM150" s="7"/>
      <c r="AN150" s="11"/>
      <c r="AO150" s="7"/>
      <c r="AP150" s="7"/>
      <c r="AQ150" s="7"/>
      <c r="AR150" s="7"/>
      <c r="AS150" s="11"/>
      <c r="AT150" s="7"/>
      <c r="AU150" s="7"/>
      <c r="AV150" s="7"/>
      <c r="AW150" s="7"/>
      <c r="AX150" s="11"/>
      <c r="AY150" s="7"/>
      <c r="AZ150" s="7"/>
      <c r="BA150" s="7"/>
      <c r="BB150" s="7"/>
      <c r="BC150" s="7"/>
      <c r="BD150" s="7"/>
      <c r="BE150" s="7"/>
      <c r="BF150" s="7"/>
      <c r="BG150" s="11" t="s">
        <v>221</v>
      </c>
      <c r="BH150" s="79"/>
      <c r="BI150" s="1"/>
      <c r="BJ150" s="1"/>
      <c r="BK150" s="1"/>
      <c r="BL150" s="1"/>
      <c r="BM150" s="1"/>
      <c r="BY150" s="26"/>
      <c r="BZ150" s="34" t="str">
        <f t="shared" si="23"/>
        <v/>
      </c>
      <c r="CA150" s="35" t="str">
        <f t="shared" si="24"/>
        <v/>
      </c>
      <c r="CB150" s="35" t="str">
        <f t="shared" si="25"/>
        <v/>
      </c>
      <c r="CC150" s="34" t="str">
        <f t="shared" si="26"/>
        <v/>
      </c>
      <c r="CD150" s="35" t="str">
        <f t="shared" si="27"/>
        <v/>
      </c>
      <c r="CE150" s="34" t="e">
        <f>IF(AND(#REF!="",#REF!="",#REF!="",#REF!=""),"",SUM(#REF!,#REF!,#REF!,#REF!,#REF!))</f>
        <v>#REF!</v>
      </c>
      <c r="CF150" s="35" t="str">
        <f t="shared" si="28"/>
        <v/>
      </c>
      <c r="CG150" s="34" t="str">
        <f t="shared" si="29"/>
        <v/>
      </c>
      <c r="CH150" s="35" t="str">
        <f t="shared" si="30"/>
        <v/>
      </c>
      <c r="CI150" s="34" t="str">
        <f t="shared" si="31"/>
        <v/>
      </c>
      <c r="CJ150" s="35" t="str">
        <f t="shared" si="32"/>
        <v/>
      </c>
      <c r="CK150" s="34" t="e">
        <f>IF(AND(#REF!="",#REF!="",#REF!="",#REF!=""),"",SUM(#REF!,#REF!,#REF!,#REF!,#REF!))</f>
        <v>#REF!</v>
      </c>
      <c r="CL150" s="35" t="str">
        <f t="shared" si="33"/>
        <v/>
      </c>
      <c r="CM150" s="32" t="e">
        <f>IF(AND(#REF!="",#REF!="",#REF!="",#REF!=""),"",SUM(#REF!,#REF!,#REF!,#REF!))</f>
        <v>#REF!</v>
      </c>
      <c r="CN150" s="32" t="str">
        <f t="shared" si="22"/>
        <v/>
      </c>
    </row>
    <row r="151" spans="1:92" ht="24.75" customHeight="1">
      <c r="A151" s="276">
        <v>145</v>
      </c>
      <c r="B151" s="277"/>
      <c r="C151" s="278"/>
      <c r="D151" s="279"/>
      <c r="E151" s="280"/>
      <c r="F151" s="281"/>
      <c r="G151" s="281"/>
      <c r="H151" s="282"/>
      <c r="I151" s="283"/>
      <c r="J151" s="284"/>
      <c r="K151" s="285"/>
      <c r="L151" s="11"/>
      <c r="M151" s="7"/>
      <c r="N151" s="7"/>
      <c r="O151" s="7"/>
      <c r="P151" s="39"/>
      <c r="Q151" s="43"/>
      <c r="R151" s="7"/>
      <c r="S151" s="16"/>
      <c r="T151" s="17"/>
      <c r="U151" s="17"/>
      <c r="V151" s="7"/>
      <c r="W151" s="45"/>
      <c r="X151" s="43"/>
      <c r="Y151" s="7"/>
      <c r="Z151" s="11"/>
      <c r="AA151" s="7"/>
      <c r="AB151" s="7"/>
      <c r="AC151" s="7"/>
      <c r="AD151" s="39"/>
      <c r="AE151" s="43"/>
      <c r="AF151" s="7"/>
      <c r="AG151" s="11"/>
      <c r="AH151" s="7"/>
      <c r="AI151" s="7"/>
      <c r="AJ151" s="7"/>
      <c r="AK151" s="39"/>
      <c r="AL151" s="43"/>
      <c r="AM151" s="7"/>
      <c r="AN151" s="11"/>
      <c r="AO151" s="7"/>
      <c r="AP151" s="7"/>
      <c r="AQ151" s="7"/>
      <c r="AR151" s="7"/>
      <c r="AS151" s="11"/>
      <c r="AT151" s="7"/>
      <c r="AU151" s="7"/>
      <c r="AV151" s="7"/>
      <c r="AW151" s="7"/>
      <c r="AX151" s="11"/>
      <c r="AY151" s="7"/>
      <c r="AZ151" s="7"/>
      <c r="BA151" s="7"/>
      <c r="BB151" s="7"/>
      <c r="BC151" s="7"/>
      <c r="BD151" s="7"/>
      <c r="BE151" s="7"/>
      <c r="BF151" s="7"/>
      <c r="BG151" s="11" t="s">
        <v>221</v>
      </c>
      <c r="BH151" s="79"/>
      <c r="BI151" s="1"/>
      <c r="BJ151" s="1"/>
      <c r="BK151" s="1"/>
      <c r="BL151" s="1"/>
      <c r="BM151" s="1"/>
      <c r="BY151" s="26"/>
      <c r="BZ151" s="34" t="str">
        <f t="shared" si="23"/>
        <v/>
      </c>
      <c r="CA151" s="35" t="str">
        <f t="shared" si="24"/>
        <v/>
      </c>
      <c r="CB151" s="35" t="str">
        <f t="shared" si="25"/>
        <v/>
      </c>
      <c r="CC151" s="34" t="str">
        <f t="shared" si="26"/>
        <v/>
      </c>
      <c r="CD151" s="35" t="str">
        <f t="shared" si="27"/>
        <v/>
      </c>
      <c r="CE151" s="34" t="e">
        <f>IF(AND(#REF!="",#REF!="",#REF!="",#REF!=""),"",SUM(#REF!,#REF!,#REF!,#REF!,#REF!))</f>
        <v>#REF!</v>
      </c>
      <c r="CF151" s="35" t="str">
        <f t="shared" si="28"/>
        <v/>
      </c>
      <c r="CG151" s="34" t="str">
        <f t="shared" si="29"/>
        <v/>
      </c>
      <c r="CH151" s="35" t="str">
        <f t="shared" si="30"/>
        <v/>
      </c>
      <c r="CI151" s="34" t="str">
        <f t="shared" si="31"/>
        <v/>
      </c>
      <c r="CJ151" s="35" t="str">
        <f t="shared" si="32"/>
        <v/>
      </c>
      <c r="CK151" s="34" t="e">
        <f>IF(AND(#REF!="",#REF!="",#REF!="",#REF!=""),"",SUM(#REF!,#REF!,#REF!,#REF!,#REF!))</f>
        <v>#REF!</v>
      </c>
      <c r="CL151" s="35" t="str">
        <f t="shared" si="33"/>
        <v/>
      </c>
      <c r="CM151" s="32" t="e">
        <f>IF(AND(#REF!="",#REF!="",#REF!="",#REF!=""),"",SUM(#REF!,#REF!,#REF!,#REF!))</f>
        <v>#REF!</v>
      </c>
      <c r="CN151" s="32" t="str">
        <f t="shared" si="22"/>
        <v/>
      </c>
    </row>
    <row r="152" spans="1:92" ht="24.75" customHeight="1">
      <c r="A152" s="276">
        <v>146</v>
      </c>
      <c r="B152" s="277"/>
      <c r="C152" s="278"/>
      <c r="D152" s="279"/>
      <c r="E152" s="280"/>
      <c r="F152" s="281"/>
      <c r="G152" s="281"/>
      <c r="H152" s="282"/>
      <c r="I152" s="283"/>
      <c r="J152" s="284"/>
      <c r="K152" s="285"/>
      <c r="L152" s="11"/>
      <c r="M152" s="7"/>
      <c r="N152" s="7"/>
      <c r="O152" s="7"/>
      <c r="P152" s="39"/>
      <c r="Q152" s="43"/>
      <c r="R152" s="7"/>
      <c r="S152" s="16"/>
      <c r="T152" s="17"/>
      <c r="U152" s="17"/>
      <c r="V152" s="7"/>
      <c r="W152" s="45"/>
      <c r="X152" s="43"/>
      <c r="Y152" s="7"/>
      <c r="Z152" s="11"/>
      <c r="AA152" s="7"/>
      <c r="AB152" s="7"/>
      <c r="AC152" s="7"/>
      <c r="AD152" s="39"/>
      <c r="AE152" s="43"/>
      <c r="AF152" s="7"/>
      <c r="AG152" s="11"/>
      <c r="AH152" s="7"/>
      <c r="AI152" s="7"/>
      <c r="AJ152" s="7"/>
      <c r="AK152" s="39"/>
      <c r="AL152" s="43"/>
      <c r="AM152" s="7"/>
      <c r="AN152" s="11"/>
      <c r="AO152" s="7"/>
      <c r="AP152" s="7"/>
      <c r="AQ152" s="7"/>
      <c r="AR152" s="7"/>
      <c r="AS152" s="11"/>
      <c r="AT152" s="7"/>
      <c r="AU152" s="7"/>
      <c r="AV152" s="7"/>
      <c r="AW152" s="7"/>
      <c r="AX152" s="11"/>
      <c r="AY152" s="7"/>
      <c r="AZ152" s="7"/>
      <c r="BA152" s="7"/>
      <c r="BB152" s="7"/>
      <c r="BC152" s="7"/>
      <c r="BD152" s="7"/>
      <c r="BE152" s="7"/>
      <c r="BF152" s="7"/>
      <c r="BG152" s="11" t="s">
        <v>221</v>
      </c>
      <c r="BH152" s="79"/>
      <c r="BI152" s="1"/>
      <c r="BJ152" s="1"/>
      <c r="BK152" s="1"/>
      <c r="BL152" s="1"/>
      <c r="BM152" s="1"/>
      <c r="BY152" s="26"/>
      <c r="BZ152" s="34" t="str">
        <f t="shared" si="23"/>
        <v/>
      </c>
      <c r="CA152" s="35" t="str">
        <f t="shared" si="24"/>
        <v/>
      </c>
      <c r="CB152" s="35" t="str">
        <f t="shared" si="25"/>
        <v/>
      </c>
      <c r="CC152" s="34" t="str">
        <f t="shared" si="26"/>
        <v/>
      </c>
      <c r="CD152" s="35" t="str">
        <f t="shared" si="27"/>
        <v/>
      </c>
      <c r="CE152" s="34" t="e">
        <f>IF(AND(#REF!="",#REF!="",#REF!="",#REF!=""),"",SUM(#REF!,#REF!,#REF!,#REF!,#REF!))</f>
        <v>#REF!</v>
      </c>
      <c r="CF152" s="35" t="str">
        <f t="shared" si="28"/>
        <v/>
      </c>
      <c r="CG152" s="34" t="str">
        <f t="shared" si="29"/>
        <v/>
      </c>
      <c r="CH152" s="35" t="str">
        <f t="shared" si="30"/>
        <v/>
      </c>
      <c r="CI152" s="34" t="str">
        <f t="shared" si="31"/>
        <v/>
      </c>
      <c r="CJ152" s="35" t="str">
        <f t="shared" si="32"/>
        <v/>
      </c>
      <c r="CK152" s="34" t="e">
        <f>IF(AND(#REF!="",#REF!="",#REF!="",#REF!=""),"",SUM(#REF!,#REF!,#REF!,#REF!,#REF!))</f>
        <v>#REF!</v>
      </c>
      <c r="CL152" s="35" t="str">
        <f t="shared" si="33"/>
        <v/>
      </c>
      <c r="CM152" s="32" t="e">
        <f>IF(AND(#REF!="",#REF!="",#REF!="",#REF!=""),"",SUM(#REF!,#REF!,#REF!,#REF!))</f>
        <v>#REF!</v>
      </c>
      <c r="CN152" s="32" t="str">
        <f t="shared" si="22"/>
        <v/>
      </c>
    </row>
    <row r="153" spans="1:92" ht="24.75" customHeight="1">
      <c r="A153" s="276">
        <v>147</v>
      </c>
      <c r="B153" s="277"/>
      <c r="C153" s="278"/>
      <c r="D153" s="279"/>
      <c r="E153" s="280"/>
      <c r="F153" s="281"/>
      <c r="G153" s="281"/>
      <c r="H153" s="282"/>
      <c r="I153" s="283"/>
      <c r="J153" s="284"/>
      <c r="K153" s="285"/>
      <c r="L153" s="11"/>
      <c r="M153" s="7"/>
      <c r="N153" s="7"/>
      <c r="O153" s="7"/>
      <c r="P153" s="39"/>
      <c r="Q153" s="43"/>
      <c r="R153" s="7"/>
      <c r="S153" s="16"/>
      <c r="T153" s="17"/>
      <c r="U153" s="17"/>
      <c r="V153" s="7"/>
      <c r="W153" s="45"/>
      <c r="X153" s="43"/>
      <c r="Y153" s="7"/>
      <c r="Z153" s="11"/>
      <c r="AA153" s="7"/>
      <c r="AB153" s="7"/>
      <c r="AC153" s="7"/>
      <c r="AD153" s="39"/>
      <c r="AE153" s="43"/>
      <c r="AF153" s="7"/>
      <c r="AG153" s="11"/>
      <c r="AH153" s="7"/>
      <c r="AI153" s="7"/>
      <c r="AJ153" s="7"/>
      <c r="AK153" s="39"/>
      <c r="AL153" s="43"/>
      <c r="AM153" s="7"/>
      <c r="AN153" s="11"/>
      <c r="AO153" s="7"/>
      <c r="AP153" s="7"/>
      <c r="AQ153" s="7"/>
      <c r="AR153" s="7"/>
      <c r="AS153" s="11"/>
      <c r="AT153" s="7"/>
      <c r="AU153" s="7"/>
      <c r="AV153" s="7"/>
      <c r="AW153" s="7"/>
      <c r="AX153" s="11"/>
      <c r="AY153" s="7"/>
      <c r="AZ153" s="7"/>
      <c r="BA153" s="7"/>
      <c r="BB153" s="7"/>
      <c r="BC153" s="7"/>
      <c r="BD153" s="7"/>
      <c r="BE153" s="7"/>
      <c r="BF153" s="7"/>
      <c r="BG153" s="11" t="s">
        <v>221</v>
      </c>
      <c r="BH153" s="79"/>
      <c r="BI153" s="1"/>
      <c r="BJ153" s="1"/>
      <c r="BK153" s="1"/>
      <c r="BL153" s="1"/>
      <c r="BM153" s="1"/>
      <c r="BY153" s="26"/>
      <c r="BZ153" s="34" t="str">
        <f t="shared" si="23"/>
        <v/>
      </c>
      <c r="CA153" s="35" t="str">
        <f t="shared" si="24"/>
        <v/>
      </c>
      <c r="CB153" s="35" t="str">
        <f t="shared" si="25"/>
        <v/>
      </c>
      <c r="CC153" s="34" t="str">
        <f t="shared" si="26"/>
        <v/>
      </c>
      <c r="CD153" s="35" t="str">
        <f t="shared" si="27"/>
        <v/>
      </c>
      <c r="CE153" s="34" t="e">
        <f>IF(AND(#REF!="",#REF!="",#REF!="",#REF!=""),"",SUM(#REF!,#REF!,#REF!,#REF!,#REF!))</f>
        <v>#REF!</v>
      </c>
      <c r="CF153" s="35" t="str">
        <f t="shared" si="28"/>
        <v/>
      </c>
      <c r="CG153" s="34" t="str">
        <f t="shared" si="29"/>
        <v/>
      </c>
      <c r="CH153" s="35" t="str">
        <f t="shared" si="30"/>
        <v/>
      </c>
      <c r="CI153" s="34" t="str">
        <f t="shared" si="31"/>
        <v/>
      </c>
      <c r="CJ153" s="35" t="str">
        <f t="shared" si="32"/>
        <v/>
      </c>
      <c r="CK153" s="34" t="e">
        <f>IF(AND(#REF!="",#REF!="",#REF!="",#REF!=""),"",SUM(#REF!,#REF!,#REF!,#REF!,#REF!))</f>
        <v>#REF!</v>
      </c>
      <c r="CL153" s="35" t="str">
        <f t="shared" si="33"/>
        <v/>
      </c>
      <c r="CM153" s="32" t="e">
        <f>IF(AND(#REF!="",#REF!="",#REF!="",#REF!=""),"",SUM(#REF!,#REF!,#REF!,#REF!))</f>
        <v>#REF!</v>
      </c>
      <c r="CN153" s="32" t="str">
        <f t="shared" si="22"/>
        <v/>
      </c>
    </row>
    <row r="154" spans="1:92" ht="24.75" customHeight="1">
      <c r="A154" s="276">
        <v>148</v>
      </c>
      <c r="B154" s="277"/>
      <c r="C154" s="278"/>
      <c r="D154" s="279"/>
      <c r="E154" s="280"/>
      <c r="F154" s="281"/>
      <c r="G154" s="281"/>
      <c r="H154" s="282"/>
      <c r="I154" s="283"/>
      <c r="J154" s="284"/>
      <c r="K154" s="285"/>
      <c r="L154" s="11"/>
      <c r="M154" s="7"/>
      <c r="N154" s="7"/>
      <c r="O154" s="7"/>
      <c r="P154" s="39"/>
      <c r="Q154" s="43"/>
      <c r="R154" s="7"/>
      <c r="S154" s="16"/>
      <c r="T154" s="17"/>
      <c r="U154" s="17"/>
      <c r="V154" s="7"/>
      <c r="W154" s="45"/>
      <c r="X154" s="43"/>
      <c r="Y154" s="7"/>
      <c r="Z154" s="11"/>
      <c r="AA154" s="7"/>
      <c r="AB154" s="7"/>
      <c r="AC154" s="7"/>
      <c r="AD154" s="39"/>
      <c r="AE154" s="43"/>
      <c r="AF154" s="7"/>
      <c r="AG154" s="11"/>
      <c r="AH154" s="7"/>
      <c r="AI154" s="7"/>
      <c r="AJ154" s="7"/>
      <c r="AK154" s="39"/>
      <c r="AL154" s="43"/>
      <c r="AM154" s="7"/>
      <c r="AN154" s="11"/>
      <c r="AO154" s="7"/>
      <c r="AP154" s="7"/>
      <c r="AQ154" s="7"/>
      <c r="AR154" s="7"/>
      <c r="AS154" s="11"/>
      <c r="AT154" s="7"/>
      <c r="AU154" s="7"/>
      <c r="AV154" s="7"/>
      <c r="AW154" s="7"/>
      <c r="AX154" s="11"/>
      <c r="AY154" s="7"/>
      <c r="AZ154" s="7"/>
      <c r="BA154" s="7"/>
      <c r="BB154" s="7"/>
      <c r="BC154" s="7"/>
      <c r="BD154" s="7"/>
      <c r="BE154" s="7"/>
      <c r="BF154" s="7"/>
      <c r="BG154" s="11" t="s">
        <v>221</v>
      </c>
      <c r="BH154" s="79"/>
      <c r="BI154" s="1"/>
      <c r="BJ154" s="1"/>
      <c r="BK154" s="1"/>
      <c r="BL154" s="1"/>
      <c r="BM154" s="1"/>
      <c r="BY154" s="26"/>
      <c r="BZ154" s="34" t="str">
        <f t="shared" si="23"/>
        <v/>
      </c>
      <c r="CA154" s="35" t="str">
        <f t="shared" si="24"/>
        <v/>
      </c>
      <c r="CB154" s="35" t="str">
        <f t="shared" si="25"/>
        <v/>
      </c>
      <c r="CC154" s="34" t="str">
        <f t="shared" si="26"/>
        <v/>
      </c>
      <c r="CD154" s="35" t="str">
        <f t="shared" si="27"/>
        <v/>
      </c>
      <c r="CE154" s="34" t="e">
        <f>IF(AND(#REF!="",#REF!="",#REF!="",#REF!=""),"",SUM(#REF!,#REF!,#REF!,#REF!,#REF!))</f>
        <v>#REF!</v>
      </c>
      <c r="CF154" s="35" t="str">
        <f t="shared" si="28"/>
        <v/>
      </c>
      <c r="CG154" s="34" t="str">
        <f t="shared" si="29"/>
        <v/>
      </c>
      <c r="CH154" s="35" t="str">
        <f t="shared" si="30"/>
        <v/>
      </c>
      <c r="CI154" s="34" t="str">
        <f t="shared" si="31"/>
        <v/>
      </c>
      <c r="CJ154" s="35" t="str">
        <f t="shared" si="32"/>
        <v/>
      </c>
      <c r="CK154" s="34" t="e">
        <f>IF(AND(#REF!="",#REF!="",#REF!="",#REF!=""),"",SUM(#REF!,#REF!,#REF!,#REF!,#REF!))</f>
        <v>#REF!</v>
      </c>
      <c r="CL154" s="35" t="str">
        <f t="shared" si="33"/>
        <v/>
      </c>
      <c r="CM154" s="32" t="e">
        <f>IF(AND(#REF!="",#REF!="",#REF!="",#REF!=""),"",SUM(#REF!,#REF!,#REF!,#REF!))</f>
        <v>#REF!</v>
      </c>
      <c r="CN154" s="32" t="str">
        <f t="shared" si="22"/>
        <v/>
      </c>
    </row>
    <row r="155" spans="1:92" ht="24.75" customHeight="1">
      <c r="A155" s="276">
        <v>149</v>
      </c>
      <c r="B155" s="277"/>
      <c r="C155" s="278"/>
      <c r="D155" s="279"/>
      <c r="E155" s="280"/>
      <c r="F155" s="281"/>
      <c r="G155" s="281"/>
      <c r="H155" s="282"/>
      <c r="I155" s="283"/>
      <c r="J155" s="284"/>
      <c r="K155" s="285"/>
      <c r="L155" s="11"/>
      <c r="M155" s="7"/>
      <c r="N155" s="7"/>
      <c r="O155" s="7"/>
      <c r="P155" s="39"/>
      <c r="Q155" s="43"/>
      <c r="R155" s="7"/>
      <c r="S155" s="16"/>
      <c r="T155" s="17"/>
      <c r="U155" s="17"/>
      <c r="V155" s="7"/>
      <c r="W155" s="45"/>
      <c r="X155" s="43"/>
      <c r="Y155" s="7"/>
      <c r="Z155" s="11"/>
      <c r="AA155" s="7"/>
      <c r="AB155" s="7"/>
      <c r="AC155" s="7"/>
      <c r="AD155" s="39"/>
      <c r="AE155" s="43"/>
      <c r="AF155" s="7"/>
      <c r="AG155" s="11"/>
      <c r="AH155" s="7"/>
      <c r="AI155" s="7"/>
      <c r="AJ155" s="7"/>
      <c r="AK155" s="39"/>
      <c r="AL155" s="43"/>
      <c r="AM155" s="7"/>
      <c r="AN155" s="11"/>
      <c r="AO155" s="7"/>
      <c r="AP155" s="7"/>
      <c r="AQ155" s="7"/>
      <c r="AR155" s="7"/>
      <c r="AS155" s="11"/>
      <c r="AT155" s="7"/>
      <c r="AU155" s="7"/>
      <c r="AV155" s="7"/>
      <c r="AW155" s="7"/>
      <c r="AX155" s="11"/>
      <c r="AY155" s="7"/>
      <c r="AZ155" s="7"/>
      <c r="BA155" s="7"/>
      <c r="BB155" s="7"/>
      <c r="BC155" s="7"/>
      <c r="BD155" s="7"/>
      <c r="BE155" s="7"/>
      <c r="BF155" s="7"/>
      <c r="BG155" s="11" t="s">
        <v>221</v>
      </c>
      <c r="BH155" s="79"/>
      <c r="BI155" s="1"/>
      <c r="BJ155" s="1"/>
      <c r="BK155" s="1"/>
      <c r="BL155" s="1"/>
      <c r="BM155" s="1"/>
      <c r="BY155" s="26"/>
      <c r="BZ155" s="34" t="str">
        <f t="shared" si="23"/>
        <v/>
      </c>
      <c r="CA155" s="35" t="str">
        <f t="shared" si="24"/>
        <v/>
      </c>
      <c r="CB155" s="35" t="str">
        <f t="shared" si="25"/>
        <v/>
      </c>
      <c r="CC155" s="34" t="str">
        <f t="shared" si="26"/>
        <v/>
      </c>
      <c r="CD155" s="35" t="str">
        <f t="shared" si="27"/>
        <v/>
      </c>
      <c r="CE155" s="34" t="e">
        <f>IF(AND(#REF!="",#REF!="",#REF!="",#REF!=""),"",SUM(#REF!,#REF!,#REF!,#REF!,#REF!))</f>
        <v>#REF!</v>
      </c>
      <c r="CF155" s="35" t="str">
        <f t="shared" si="28"/>
        <v/>
      </c>
      <c r="CG155" s="34" t="str">
        <f t="shared" si="29"/>
        <v/>
      </c>
      <c r="CH155" s="35" t="str">
        <f t="shared" si="30"/>
        <v/>
      </c>
      <c r="CI155" s="34" t="str">
        <f t="shared" si="31"/>
        <v/>
      </c>
      <c r="CJ155" s="35" t="str">
        <f t="shared" si="32"/>
        <v/>
      </c>
      <c r="CK155" s="34" t="e">
        <f>IF(AND(#REF!="",#REF!="",#REF!="",#REF!=""),"",SUM(#REF!,#REF!,#REF!,#REF!,#REF!))</f>
        <v>#REF!</v>
      </c>
      <c r="CL155" s="35" t="str">
        <f t="shared" si="33"/>
        <v/>
      </c>
      <c r="CM155" s="32" t="e">
        <f>IF(AND(#REF!="",#REF!="",#REF!="",#REF!=""),"",SUM(#REF!,#REF!,#REF!,#REF!))</f>
        <v>#REF!</v>
      </c>
      <c r="CN155" s="32" t="str">
        <f t="shared" si="22"/>
        <v/>
      </c>
    </row>
    <row r="156" spans="1:92" ht="24.75" customHeight="1">
      <c r="A156" s="276">
        <v>150</v>
      </c>
      <c r="B156" s="277"/>
      <c r="C156" s="278"/>
      <c r="D156" s="279"/>
      <c r="E156" s="280"/>
      <c r="F156" s="281"/>
      <c r="G156" s="281"/>
      <c r="H156" s="282"/>
      <c r="I156" s="283"/>
      <c r="J156" s="284"/>
      <c r="K156" s="285"/>
      <c r="L156" s="11"/>
      <c r="M156" s="7"/>
      <c r="N156" s="7"/>
      <c r="O156" s="7"/>
      <c r="P156" s="39"/>
      <c r="Q156" s="43"/>
      <c r="R156" s="7"/>
      <c r="S156" s="16"/>
      <c r="T156" s="17"/>
      <c r="U156" s="17"/>
      <c r="V156" s="7"/>
      <c r="W156" s="45"/>
      <c r="X156" s="43"/>
      <c r="Y156" s="7"/>
      <c r="Z156" s="11"/>
      <c r="AA156" s="7"/>
      <c r="AB156" s="7"/>
      <c r="AC156" s="7"/>
      <c r="AD156" s="39"/>
      <c r="AE156" s="43"/>
      <c r="AF156" s="7"/>
      <c r="AG156" s="11"/>
      <c r="AH156" s="7"/>
      <c r="AI156" s="7"/>
      <c r="AJ156" s="7"/>
      <c r="AK156" s="39"/>
      <c r="AL156" s="43"/>
      <c r="AM156" s="7"/>
      <c r="AN156" s="11"/>
      <c r="AO156" s="7"/>
      <c r="AP156" s="7"/>
      <c r="AQ156" s="7"/>
      <c r="AR156" s="7"/>
      <c r="AS156" s="11"/>
      <c r="AT156" s="7"/>
      <c r="AU156" s="7"/>
      <c r="AV156" s="7"/>
      <c r="AW156" s="7"/>
      <c r="AX156" s="11"/>
      <c r="AY156" s="7"/>
      <c r="AZ156" s="7"/>
      <c r="BA156" s="7"/>
      <c r="BB156" s="7"/>
      <c r="BC156" s="7"/>
      <c r="BD156" s="7"/>
      <c r="BE156" s="7"/>
      <c r="BF156" s="7"/>
      <c r="BG156" s="11" t="s">
        <v>221</v>
      </c>
      <c r="BH156" s="79"/>
      <c r="BI156" s="1"/>
      <c r="BJ156" s="1"/>
      <c r="BK156" s="1"/>
      <c r="BL156" s="1"/>
      <c r="BM156" s="1"/>
      <c r="BY156" s="26"/>
      <c r="BZ156" s="34" t="str">
        <f t="shared" si="23"/>
        <v/>
      </c>
      <c r="CA156" s="35" t="str">
        <f t="shared" si="24"/>
        <v/>
      </c>
      <c r="CB156" s="35" t="str">
        <f t="shared" si="25"/>
        <v/>
      </c>
      <c r="CC156" s="34" t="str">
        <f t="shared" si="26"/>
        <v/>
      </c>
      <c r="CD156" s="35" t="str">
        <f t="shared" si="27"/>
        <v/>
      </c>
      <c r="CE156" s="34" t="e">
        <f>IF(AND(#REF!="",#REF!="",#REF!="",#REF!=""),"",SUM(#REF!,#REF!,#REF!,#REF!,#REF!))</f>
        <v>#REF!</v>
      </c>
      <c r="CF156" s="35" t="str">
        <f t="shared" si="28"/>
        <v/>
      </c>
      <c r="CG156" s="34" t="str">
        <f t="shared" si="29"/>
        <v/>
      </c>
      <c r="CH156" s="35" t="str">
        <f t="shared" si="30"/>
        <v/>
      </c>
      <c r="CI156" s="34" t="str">
        <f t="shared" si="31"/>
        <v/>
      </c>
      <c r="CJ156" s="35" t="str">
        <f t="shared" si="32"/>
        <v/>
      </c>
      <c r="CK156" s="34" t="e">
        <f>IF(AND(#REF!="",#REF!="",#REF!="",#REF!=""),"",SUM(#REF!,#REF!,#REF!,#REF!,#REF!))</f>
        <v>#REF!</v>
      </c>
      <c r="CL156" s="35" t="str">
        <f t="shared" si="33"/>
        <v/>
      </c>
      <c r="CM156" s="32" t="e">
        <f>IF(AND(#REF!="",#REF!="",#REF!="",#REF!=""),"",SUM(#REF!,#REF!,#REF!,#REF!))</f>
        <v>#REF!</v>
      </c>
      <c r="CN156" s="32" t="str">
        <f t="shared" si="22"/>
        <v/>
      </c>
    </row>
    <row r="157" spans="1:92" ht="24.75" customHeight="1">
      <c r="A157" s="276">
        <v>151</v>
      </c>
      <c r="B157" s="277"/>
      <c r="C157" s="278"/>
      <c r="D157" s="279"/>
      <c r="E157" s="280"/>
      <c r="F157" s="281"/>
      <c r="G157" s="281"/>
      <c r="H157" s="282"/>
      <c r="I157" s="283"/>
      <c r="J157" s="284"/>
      <c r="K157" s="285"/>
      <c r="L157" s="11"/>
      <c r="M157" s="7"/>
      <c r="N157" s="7"/>
      <c r="O157" s="7"/>
      <c r="P157" s="39"/>
      <c r="Q157" s="43"/>
      <c r="R157" s="7"/>
      <c r="S157" s="16"/>
      <c r="T157" s="17"/>
      <c r="U157" s="17"/>
      <c r="V157" s="7"/>
      <c r="W157" s="45"/>
      <c r="X157" s="43"/>
      <c r="Y157" s="7"/>
      <c r="Z157" s="11"/>
      <c r="AA157" s="7"/>
      <c r="AB157" s="7"/>
      <c r="AC157" s="7"/>
      <c r="AD157" s="39"/>
      <c r="AE157" s="43"/>
      <c r="AF157" s="7"/>
      <c r="AG157" s="11"/>
      <c r="AH157" s="7"/>
      <c r="AI157" s="7"/>
      <c r="AJ157" s="7"/>
      <c r="AK157" s="39"/>
      <c r="AL157" s="43"/>
      <c r="AM157" s="7"/>
      <c r="AN157" s="11"/>
      <c r="AO157" s="7"/>
      <c r="AP157" s="7"/>
      <c r="AQ157" s="7"/>
      <c r="AR157" s="7"/>
      <c r="AS157" s="11"/>
      <c r="AT157" s="7"/>
      <c r="AU157" s="7"/>
      <c r="AV157" s="7"/>
      <c r="AW157" s="7"/>
      <c r="AX157" s="11"/>
      <c r="AY157" s="7"/>
      <c r="AZ157" s="7"/>
      <c r="BA157" s="7"/>
      <c r="BB157" s="7"/>
      <c r="BC157" s="7"/>
      <c r="BD157" s="7"/>
      <c r="BE157" s="7"/>
      <c r="BF157" s="7"/>
      <c r="BG157" s="11" t="s">
        <v>221</v>
      </c>
      <c r="BH157" s="79"/>
      <c r="BI157" s="1"/>
      <c r="BJ157" s="1"/>
      <c r="BK157" s="1"/>
      <c r="BL157" s="1"/>
      <c r="BM157" s="1"/>
      <c r="BY157" s="26"/>
      <c r="BZ157" s="34" t="str">
        <f t="shared" si="23"/>
        <v/>
      </c>
      <c r="CA157" s="35" t="str">
        <f t="shared" si="24"/>
        <v/>
      </c>
      <c r="CB157" s="35" t="str">
        <f t="shared" si="25"/>
        <v/>
      </c>
      <c r="CC157" s="34" t="str">
        <f t="shared" si="26"/>
        <v/>
      </c>
      <c r="CD157" s="35" t="str">
        <f t="shared" si="27"/>
        <v/>
      </c>
      <c r="CE157" s="34" t="e">
        <f>IF(AND(#REF!="",#REF!="",#REF!="",#REF!=""),"",SUM(#REF!,#REF!,#REF!,#REF!,#REF!))</f>
        <v>#REF!</v>
      </c>
      <c r="CF157" s="35" t="str">
        <f t="shared" si="28"/>
        <v/>
      </c>
      <c r="CG157" s="34" t="str">
        <f t="shared" si="29"/>
        <v/>
      </c>
      <c r="CH157" s="35" t="str">
        <f t="shared" si="30"/>
        <v/>
      </c>
      <c r="CI157" s="34" t="str">
        <f t="shared" si="31"/>
        <v/>
      </c>
      <c r="CJ157" s="35" t="str">
        <f t="shared" si="32"/>
        <v/>
      </c>
      <c r="CK157" s="34" t="e">
        <f>IF(AND(#REF!="",#REF!="",#REF!="",#REF!=""),"",SUM(#REF!,#REF!,#REF!,#REF!,#REF!))</f>
        <v>#REF!</v>
      </c>
      <c r="CL157" s="35" t="str">
        <f t="shared" si="33"/>
        <v/>
      </c>
      <c r="CM157" s="32" t="e">
        <f>IF(AND(#REF!="",#REF!="",#REF!="",#REF!=""),"",SUM(#REF!,#REF!,#REF!,#REF!))</f>
        <v>#REF!</v>
      </c>
      <c r="CN157" s="32" t="str">
        <f t="shared" si="22"/>
        <v/>
      </c>
    </row>
    <row r="158" spans="1:92" ht="24.75" customHeight="1">
      <c r="A158" s="276">
        <v>152</v>
      </c>
      <c r="B158" s="277"/>
      <c r="C158" s="278"/>
      <c r="D158" s="279"/>
      <c r="E158" s="280"/>
      <c r="F158" s="281"/>
      <c r="G158" s="281"/>
      <c r="H158" s="282"/>
      <c r="I158" s="283"/>
      <c r="J158" s="284"/>
      <c r="K158" s="285"/>
      <c r="L158" s="11"/>
      <c r="M158" s="7"/>
      <c r="N158" s="7"/>
      <c r="O158" s="7"/>
      <c r="P158" s="39"/>
      <c r="Q158" s="43"/>
      <c r="R158" s="7"/>
      <c r="S158" s="16"/>
      <c r="T158" s="17"/>
      <c r="U158" s="17"/>
      <c r="V158" s="7"/>
      <c r="W158" s="45"/>
      <c r="X158" s="43"/>
      <c r="Y158" s="7"/>
      <c r="Z158" s="11"/>
      <c r="AA158" s="7"/>
      <c r="AB158" s="7"/>
      <c r="AC158" s="7"/>
      <c r="AD158" s="39"/>
      <c r="AE158" s="43"/>
      <c r="AF158" s="7"/>
      <c r="AG158" s="11"/>
      <c r="AH158" s="7"/>
      <c r="AI158" s="7"/>
      <c r="AJ158" s="7"/>
      <c r="AK158" s="39"/>
      <c r="AL158" s="43"/>
      <c r="AM158" s="7"/>
      <c r="AN158" s="11"/>
      <c r="AO158" s="7"/>
      <c r="AP158" s="7"/>
      <c r="AQ158" s="7"/>
      <c r="AR158" s="7"/>
      <c r="AS158" s="11"/>
      <c r="AT158" s="7"/>
      <c r="AU158" s="7"/>
      <c r="AV158" s="7"/>
      <c r="AW158" s="7"/>
      <c r="AX158" s="11"/>
      <c r="AY158" s="7"/>
      <c r="AZ158" s="7"/>
      <c r="BA158" s="7"/>
      <c r="BB158" s="7"/>
      <c r="BC158" s="7"/>
      <c r="BD158" s="7"/>
      <c r="BE158" s="7"/>
      <c r="BF158" s="7"/>
      <c r="BG158" s="11" t="s">
        <v>221</v>
      </c>
      <c r="BH158" s="79"/>
      <c r="BI158" s="1"/>
      <c r="BJ158" s="1"/>
      <c r="BK158" s="1"/>
      <c r="BL158" s="1"/>
      <c r="BM158" s="1"/>
      <c r="BY158" s="26"/>
      <c r="BZ158" s="34" t="str">
        <f t="shared" si="23"/>
        <v/>
      </c>
      <c r="CA158" s="35" t="str">
        <f t="shared" si="24"/>
        <v/>
      </c>
      <c r="CB158" s="35" t="str">
        <f t="shared" si="25"/>
        <v/>
      </c>
      <c r="CC158" s="34" t="str">
        <f t="shared" si="26"/>
        <v/>
      </c>
      <c r="CD158" s="35" t="str">
        <f t="shared" si="27"/>
        <v/>
      </c>
      <c r="CE158" s="34" t="e">
        <f>IF(AND(#REF!="",#REF!="",#REF!="",#REF!=""),"",SUM(#REF!,#REF!,#REF!,#REF!,#REF!))</f>
        <v>#REF!</v>
      </c>
      <c r="CF158" s="35" t="str">
        <f t="shared" si="28"/>
        <v/>
      </c>
      <c r="CG158" s="34" t="str">
        <f t="shared" si="29"/>
        <v/>
      </c>
      <c r="CH158" s="35" t="str">
        <f t="shared" si="30"/>
        <v/>
      </c>
      <c r="CI158" s="34" t="str">
        <f t="shared" si="31"/>
        <v/>
      </c>
      <c r="CJ158" s="35" t="str">
        <f t="shared" si="32"/>
        <v/>
      </c>
      <c r="CK158" s="34" t="e">
        <f>IF(AND(#REF!="",#REF!="",#REF!="",#REF!=""),"",SUM(#REF!,#REF!,#REF!,#REF!,#REF!))</f>
        <v>#REF!</v>
      </c>
      <c r="CL158" s="35" t="str">
        <f t="shared" si="33"/>
        <v/>
      </c>
      <c r="CM158" s="32" t="e">
        <f>IF(AND(#REF!="",#REF!="",#REF!="",#REF!=""),"",SUM(#REF!,#REF!,#REF!,#REF!))</f>
        <v>#REF!</v>
      </c>
      <c r="CN158" s="32" t="str">
        <f t="shared" si="22"/>
        <v/>
      </c>
    </row>
    <row r="159" spans="1:92" ht="24.75" customHeight="1">
      <c r="A159" s="276">
        <v>153</v>
      </c>
      <c r="B159" s="277"/>
      <c r="C159" s="278"/>
      <c r="D159" s="279"/>
      <c r="E159" s="280"/>
      <c r="F159" s="281"/>
      <c r="G159" s="281"/>
      <c r="H159" s="282"/>
      <c r="I159" s="283"/>
      <c r="J159" s="284"/>
      <c r="K159" s="285"/>
      <c r="L159" s="11"/>
      <c r="M159" s="7"/>
      <c r="N159" s="7"/>
      <c r="O159" s="7"/>
      <c r="P159" s="39"/>
      <c r="Q159" s="43"/>
      <c r="R159" s="7"/>
      <c r="S159" s="16"/>
      <c r="T159" s="17"/>
      <c r="U159" s="17"/>
      <c r="V159" s="7"/>
      <c r="W159" s="45"/>
      <c r="X159" s="43"/>
      <c r="Y159" s="7"/>
      <c r="Z159" s="11"/>
      <c r="AA159" s="7"/>
      <c r="AB159" s="7"/>
      <c r="AC159" s="7"/>
      <c r="AD159" s="39"/>
      <c r="AE159" s="43"/>
      <c r="AF159" s="7"/>
      <c r="AG159" s="11"/>
      <c r="AH159" s="7"/>
      <c r="AI159" s="7"/>
      <c r="AJ159" s="7"/>
      <c r="AK159" s="39"/>
      <c r="AL159" s="43"/>
      <c r="AM159" s="7"/>
      <c r="AN159" s="11"/>
      <c r="AO159" s="7"/>
      <c r="AP159" s="7"/>
      <c r="AQ159" s="7"/>
      <c r="AR159" s="7"/>
      <c r="AS159" s="11"/>
      <c r="AT159" s="7"/>
      <c r="AU159" s="7"/>
      <c r="AV159" s="7"/>
      <c r="AW159" s="7"/>
      <c r="AX159" s="11"/>
      <c r="AY159" s="7"/>
      <c r="AZ159" s="7"/>
      <c r="BA159" s="7"/>
      <c r="BB159" s="7"/>
      <c r="BC159" s="7"/>
      <c r="BD159" s="7"/>
      <c r="BE159" s="7"/>
      <c r="BF159" s="7"/>
      <c r="BG159" s="11" t="s">
        <v>221</v>
      </c>
      <c r="BH159" s="79"/>
      <c r="BI159" s="1"/>
      <c r="BJ159" s="1"/>
      <c r="BK159" s="1"/>
      <c r="BL159" s="1"/>
      <c r="BM159" s="1"/>
      <c r="BY159" s="26"/>
      <c r="BZ159" s="34" t="str">
        <f t="shared" si="23"/>
        <v/>
      </c>
      <c r="CA159" s="35" t="str">
        <f t="shared" si="24"/>
        <v/>
      </c>
      <c r="CB159" s="35" t="str">
        <f t="shared" si="25"/>
        <v/>
      </c>
      <c r="CC159" s="34" t="str">
        <f t="shared" si="26"/>
        <v/>
      </c>
      <c r="CD159" s="35" t="str">
        <f t="shared" si="27"/>
        <v/>
      </c>
      <c r="CE159" s="34" t="e">
        <f>IF(AND(#REF!="",#REF!="",#REF!="",#REF!=""),"",SUM(#REF!,#REF!,#REF!,#REF!,#REF!))</f>
        <v>#REF!</v>
      </c>
      <c r="CF159" s="35" t="str">
        <f t="shared" si="28"/>
        <v/>
      </c>
      <c r="CG159" s="34" t="str">
        <f t="shared" si="29"/>
        <v/>
      </c>
      <c r="CH159" s="35" t="str">
        <f t="shared" si="30"/>
        <v/>
      </c>
      <c r="CI159" s="34" t="str">
        <f t="shared" si="31"/>
        <v/>
      </c>
      <c r="CJ159" s="35" t="str">
        <f t="shared" si="32"/>
        <v/>
      </c>
      <c r="CK159" s="34" t="e">
        <f>IF(AND(#REF!="",#REF!="",#REF!="",#REF!=""),"",SUM(#REF!,#REF!,#REF!,#REF!,#REF!))</f>
        <v>#REF!</v>
      </c>
      <c r="CL159" s="35" t="str">
        <f t="shared" si="33"/>
        <v/>
      </c>
      <c r="CM159" s="32" t="e">
        <f>IF(AND(#REF!="",#REF!="",#REF!="",#REF!=""),"",SUM(#REF!,#REF!,#REF!,#REF!))</f>
        <v>#REF!</v>
      </c>
      <c r="CN159" s="32" t="str">
        <f t="shared" si="22"/>
        <v/>
      </c>
    </row>
    <row r="160" spans="1:92" ht="24.75" customHeight="1">
      <c r="A160" s="276">
        <v>154</v>
      </c>
      <c r="B160" s="277"/>
      <c r="C160" s="278"/>
      <c r="D160" s="279"/>
      <c r="E160" s="280"/>
      <c r="F160" s="281"/>
      <c r="G160" s="281"/>
      <c r="H160" s="282"/>
      <c r="I160" s="283"/>
      <c r="J160" s="284"/>
      <c r="K160" s="285"/>
      <c r="L160" s="11"/>
      <c r="M160" s="7"/>
      <c r="N160" s="7"/>
      <c r="O160" s="7"/>
      <c r="P160" s="39"/>
      <c r="Q160" s="43"/>
      <c r="R160" s="7"/>
      <c r="S160" s="16"/>
      <c r="T160" s="17"/>
      <c r="U160" s="17"/>
      <c r="V160" s="7"/>
      <c r="W160" s="45"/>
      <c r="X160" s="43"/>
      <c r="Y160" s="7"/>
      <c r="Z160" s="11"/>
      <c r="AA160" s="7"/>
      <c r="AB160" s="7"/>
      <c r="AC160" s="7"/>
      <c r="AD160" s="39"/>
      <c r="AE160" s="43"/>
      <c r="AF160" s="7"/>
      <c r="AG160" s="11"/>
      <c r="AH160" s="7"/>
      <c r="AI160" s="7"/>
      <c r="AJ160" s="7"/>
      <c r="AK160" s="39"/>
      <c r="AL160" s="43"/>
      <c r="AM160" s="7"/>
      <c r="AN160" s="11"/>
      <c r="AO160" s="7"/>
      <c r="AP160" s="7"/>
      <c r="AQ160" s="7"/>
      <c r="AR160" s="7"/>
      <c r="AS160" s="11"/>
      <c r="AT160" s="7"/>
      <c r="AU160" s="7"/>
      <c r="AV160" s="7"/>
      <c r="AW160" s="7"/>
      <c r="AX160" s="11"/>
      <c r="AY160" s="7"/>
      <c r="AZ160" s="7"/>
      <c r="BA160" s="7"/>
      <c r="BB160" s="7"/>
      <c r="BC160" s="7"/>
      <c r="BD160" s="7"/>
      <c r="BE160" s="7"/>
      <c r="BF160" s="7"/>
      <c r="BG160" s="11" t="s">
        <v>221</v>
      </c>
      <c r="BH160" s="79"/>
      <c r="BI160" s="1"/>
      <c r="BJ160" s="1"/>
      <c r="BK160" s="1"/>
      <c r="BL160" s="1"/>
      <c r="BM160" s="1"/>
      <c r="BY160" s="26"/>
      <c r="BZ160" s="34" t="str">
        <f t="shared" si="23"/>
        <v/>
      </c>
      <c r="CA160" s="35" t="str">
        <f t="shared" si="24"/>
        <v/>
      </c>
      <c r="CB160" s="35" t="str">
        <f t="shared" si="25"/>
        <v/>
      </c>
      <c r="CC160" s="34" t="str">
        <f t="shared" si="26"/>
        <v/>
      </c>
      <c r="CD160" s="35" t="str">
        <f t="shared" si="27"/>
        <v/>
      </c>
      <c r="CE160" s="34" t="e">
        <f>IF(AND(#REF!="",#REF!="",#REF!="",#REF!=""),"",SUM(#REF!,#REF!,#REF!,#REF!,#REF!))</f>
        <v>#REF!</v>
      </c>
      <c r="CF160" s="35" t="str">
        <f t="shared" si="28"/>
        <v/>
      </c>
      <c r="CG160" s="34" t="str">
        <f t="shared" si="29"/>
        <v/>
      </c>
      <c r="CH160" s="35" t="str">
        <f t="shared" si="30"/>
        <v/>
      </c>
      <c r="CI160" s="34" t="str">
        <f t="shared" si="31"/>
        <v/>
      </c>
      <c r="CJ160" s="35" t="str">
        <f t="shared" si="32"/>
        <v/>
      </c>
      <c r="CK160" s="34" t="e">
        <f>IF(AND(#REF!="",#REF!="",#REF!="",#REF!=""),"",SUM(#REF!,#REF!,#REF!,#REF!,#REF!))</f>
        <v>#REF!</v>
      </c>
      <c r="CL160" s="35" t="str">
        <f t="shared" si="33"/>
        <v/>
      </c>
      <c r="CM160" s="32" t="e">
        <f>IF(AND(#REF!="",#REF!="",#REF!="",#REF!=""),"",SUM(#REF!,#REF!,#REF!,#REF!))</f>
        <v>#REF!</v>
      </c>
      <c r="CN160" s="32" t="str">
        <f t="shared" si="22"/>
        <v/>
      </c>
    </row>
    <row r="161" spans="1:92" ht="24.75" customHeight="1">
      <c r="A161" s="276">
        <v>155</v>
      </c>
      <c r="B161" s="277"/>
      <c r="C161" s="278"/>
      <c r="D161" s="279"/>
      <c r="E161" s="280"/>
      <c r="F161" s="281"/>
      <c r="G161" s="281"/>
      <c r="H161" s="282"/>
      <c r="I161" s="283"/>
      <c r="J161" s="284"/>
      <c r="K161" s="285"/>
      <c r="L161" s="11"/>
      <c r="M161" s="7"/>
      <c r="N161" s="7"/>
      <c r="O161" s="7"/>
      <c r="P161" s="39"/>
      <c r="Q161" s="43"/>
      <c r="R161" s="7"/>
      <c r="S161" s="16"/>
      <c r="T161" s="17"/>
      <c r="U161" s="17"/>
      <c r="V161" s="7"/>
      <c r="W161" s="45"/>
      <c r="X161" s="43"/>
      <c r="Y161" s="7"/>
      <c r="Z161" s="11"/>
      <c r="AA161" s="7"/>
      <c r="AB161" s="7"/>
      <c r="AC161" s="7"/>
      <c r="AD161" s="39"/>
      <c r="AE161" s="43"/>
      <c r="AF161" s="7"/>
      <c r="AG161" s="11"/>
      <c r="AH161" s="7"/>
      <c r="AI161" s="7"/>
      <c r="AJ161" s="7"/>
      <c r="AK161" s="39"/>
      <c r="AL161" s="43"/>
      <c r="AM161" s="7"/>
      <c r="AN161" s="11"/>
      <c r="AO161" s="7"/>
      <c r="AP161" s="7"/>
      <c r="AQ161" s="7"/>
      <c r="AR161" s="7"/>
      <c r="AS161" s="11"/>
      <c r="AT161" s="7"/>
      <c r="AU161" s="7"/>
      <c r="AV161" s="7"/>
      <c r="AW161" s="7"/>
      <c r="AX161" s="11"/>
      <c r="AY161" s="7"/>
      <c r="AZ161" s="7"/>
      <c r="BA161" s="7"/>
      <c r="BB161" s="7"/>
      <c r="BC161" s="7"/>
      <c r="BD161" s="7"/>
      <c r="BE161" s="7"/>
      <c r="BF161" s="7"/>
      <c r="BG161" s="11" t="s">
        <v>221</v>
      </c>
      <c r="BH161" s="79"/>
      <c r="BI161" s="1"/>
      <c r="BJ161" s="1"/>
      <c r="BK161" s="1"/>
      <c r="BL161" s="1"/>
      <c r="BM161" s="1"/>
      <c r="BY161" s="26"/>
      <c r="BZ161" s="34" t="str">
        <f t="shared" si="23"/>
        <v/>
      </c>
      <c r="CA161" s="35" t="str">
        <f t="shared" si="24"/>
        <v/>
      </c>
      <c r="CB161" s="35" t="str">
        <f t="shared" si="25"/>
        <v/>
      </c>
      <c r="CC161" s="34" t="str">
        <f t="shared" si="26"/>
        <v/>
      </c>
      <c r="CD161" s="35" t="str">
        <f t="shared" si="27"/>
        <v/>
      </c>
      <c r="CE161" s="34" t="e">
        <f>IF(AND(#REF!="",#REF!="",#REF!="",#REF!=""),"",SUM(#REF!,#REF!,#REF!,#REF!,#REF!))</f>
        <v>#REF!</v>
      </c>
      <c r="CF161" s="35" t="str">
        <f t="shared" si="28"/>
        <v/>
      </c>
      <c r="CG161" s="34" t="str">
        <f t="shared" si="29"/>
        <v/>
      </c>
      <c r="CH161" s="35" t="str">
        <f t="shared" si="30"/>
        <v/>
      </c>
      <c r="CI161" s="34" t="str">
        <f t="shared" si="31"/>
        <v/>
      </c>
      <c r="CJ161" s="35" t="str">
        <f t="shared" si="32"/>
        <v/>
      </c>
      <c r="CK161" s="34" t="e">
        <f>IF(AND(#REF!="",#REF!="",#REF!="",#REF!=""),"",SUM(#REF!,#REF!,#REF!,#REF!,#REF!))</f>
        <v>#REF!</v>
      </c>
      <c r="CL161" s="35" t="str">
        <f t="shared" si="33"/>
        <v/>
      </c>
      <c r="CM161" s="32" t="e">
        <f>IF(AND(#REF!="",#REF!="",#REF!="",#REF!=""),"",SUM(#REF!,#REF!,#REF!,#REF!))</f>
        <v>#REF!</v>
      </c>
      <c r="CN161" s="32" t="str">
        <f t="shared" si="22"/>
        <v/>
      </c>
    </row>
    <row r="162" spans="1:92" ht="24.75" customHeight="1">
      <c r="A162" s="276">
        <v>156</v>
      </c>
      <c r="B162" s="277"/>
      <c r="C162" s="278"/>
      <c r="D162" s="279"/>
      <c r="E162" s="280"/>
      <c r="F162" s="281"/>
      <c r="G162" s="281"/>
      <c r="H162" s="282"/>
      <c r="I162" s="283"/>
      <c r="J162" s="284"/>
      <c r="K162" s="285"/>
      <c r="L162" s="11"/>
      <c r="M162" s="7"/>
      <c r="N162" s="7"/>
      <c r="O162" s="7"/>
      <c r="P162" s="39"/>
      <c r="Q162" s="43"/>
      <c r="R162" s="7"/>
      <c r="S162" s="16"/>
      <c r="T162" s="17"/>
      <c r="U162" s="17"/>
      <c r="V162" s="7"/>
      <c r="W162" s="45"/>
      <c r="X162" s="43"/>
      <c r="Y162" s="7"/>
      <c r="Z162" s="11"/>
      <c r="AA162" s="7"/>
      <c r="AB162" s="7"/>
      <c r="AC162" s="7"/>
      <c r="AD162" s="39"/>
      <c r="AE162" s="43"/>
      <c r="AF162" s="7"/>
      <c r="AG162" s="11"/>
      <c r="AH162" s="7"/>
      <c r="AI162" s="7"/>
      <c r="AJ162" s="7"/>
      <c r="AK162" s="39"/>
      <c r="AL162" s="43"/>
      <c r="AM162" s="7"/>
      <c r="AN162" s="11"/>
      <c r="AO162" s="7"/>
      <c r="AP162" s="7"/>
      <c r="AQ162" s="7"/>
      <c r="AR162" s="7"/>
      <c r="AS162" s="11"/>
      <c r="AT162" s="7"/>
      <c r="AU162" s="7"/>
      <c r="AV162" s="7"/>
      <c r="AW162" s="7"/>
      <c r="AX162" s="11"/>
      <c r="AY162" s="7"/>
      <c r="AZ162" s="7"/>
      <c r="BA162" s="7"/>
      <c r="BB162" s="7"/>
      <c r="BC162" s="7"/>
      <c r="BD162" s="7"/>
      <c r="BE162" s="7"/>
      <c r="BF162" s="7"/>
      <c r="BG162" s="11" t="s">
        <v>221</v>
      </c>
      <c r="BH162" s="79"/>
      <c r="BI162" s="1"/>
      <c r="BJ162" s="1"/>
      <c r="BK162" s="1"/>
      <c r="BL162" s="1"/>
      <c r="BM162" s="1"/>
      <c r="BY162" s="26"/>
      <c r="BZ162" s="34" t="str">
        <f t="shared" si="23"/>
        <v/>
      </c>
      <c r="CA162" s="35" t="str">
        <f t="shared" si="24"/>
        <v/>
      </c>
      <c r="CB162" s="35" t="str">
        <f t="shared" si="25"/>
        <v/>
      </c>
      <c r="CC162" s="34" t="str">
        <f t="shared" si="26"/>
        <v/>
      </c>
      <c r="CD162" s="35" t="str">
        <f t="shared" si="27"/>
        <v/>
      </c>
      <c r="CE162" s="34" t="e">
        <f>IF(AND(#REF!="",#REF!="",#REF!="",#REF!=""),"",SUM(#REF!,#REF!,#REF!,#REF!,#REF!))</f>
        <v>#REF!</v>
      </c>
      <c r="CF162" s="35" t="str">
        <f t="shared" si="28"/>
        <v/>
      </c>
      <c r="CG162" s="34" t="str">
        <f t="shared" si="29"/>
        <v/>
      </c>
      <c r="CH162" s="35" t="str">
        <f t="shared" si="30"/>
        <v/>
      </c>
      <c r="CI162" s="34" t="str">
        <f t="shared" si="31"/>
        <v/>
      </c>
      <c r="CJ162" s="35" t="str">
        <f t="shared" si="32"/>
        <v/>
      </c>
      <c r="CK162" s="34" t="e">
        <f>IF(AND(#REF!="",#REF!="",#REF!="",#REF!=""),"",SUM(#REF!,#REF!,#REF!,#REF!,#REF!))</f>
        <v>#REF!</v>
      </c>
      <c r="CL162" s="35" t="str">
        <f t="shared" si="33"/>
        <v/>
      </c>
      <c r="CM162" s="32" t="e">
        <f>IF(AND(#REF!="",#REF!="",#REF!="",#REF!=""),"",SUM(#REF!,#REF!,#REF!,#REF!))</f>
        <v>#REF!</v>
      </c>
      <c r="CN162" s="32" t="str">
        <f t="shared" si="22"/>
        <v/>
      </c>
    </row>
    <row r="163" spans="1:92" ht="24.75" customHeight="1">
      <c r="A163" s="276">
        <v>157</v>
      </c>
      <c r="B163" s="277"/>
      <c r="C163" s="278"/>
      <c r="D163" s="279"/>
      <c r="E163" s="280"/>
      <c r="F163" s="281"/>
      <c r="G163" s="281"/>
      <c r="H163" s="282"/>
      <c r="I163" s="283"/>
      <c r="J163" s="284"/>
      <c r="K163" s="285"/>
      <c r="L163" s="11"/>
      <c r="M163" s="7"/>
      <c r="N163" s="7"/>
      <c r="O163" s="7"/>
      <c r="P163" s="39"/>
      <c r="Q163" s="43"/>
      <c r="R163" s="7"/>
      <c r="S163" s="16"/>
      <c r="T163" s="17"/>
      <c r="U163" s="17"/>
      <c r="V163" s="7"/>
      <c r="W163" s="45"/>
      <c r="X163" s="43"/>
      <c r="Y163" s="7"/>
      <c r="Z163" s="11"/>
      <c r="AA163" s="7"/>
      <c r="AB163" s="7"/>
      <c r="AC163" s="7"/>
      <c r="AD163" s="39"/>
      <c r="AE163" s="43"/>
      <c r="AF163" s="7"/>
      <c r="AG163" s="11"/>
      <c r="AH163" s="7"/>
      <c r="AI163" s="7"/>
      <c r="AJ163" s="7"/>
      <c r="AK163" s="39"/>
      <c r="AL163" s="43"/>
      <c r="AM163" s="7"/>
      <c r="AN163" s="11"/>
      <c r="AO163" s="7"/>
      <c r="AP163" s="7"/>
      <c r="AQ163" s="7"/>
      <c r="AR163" s="7"/>
      <c r="AS163" s="11"/>
      <c r="AT163" s="7"/>
      <c r="AU163" s="7"/>
      <c r="AV163" s="7"/>
      <c r="AW163" s="7"/>
      <c r="AX163" s="11"/>
      <c r="AY163" s="7"/>
      <c r="AZ163" s="7"/>
      <c r="BA163" s="7"/>
      <c r="BB163" s="7"/>
      <c r="BC163" s="7"/>
      <c r="BD163" s="7"/>
      <c r="BE163" s="7"/>
      <c r="BF163" s="7"/>
      <c r="BG163" s="11" t="s">
        <v>221</v>
      </c>
      <c r="BH163" s="79"/>
      <c r="BI163" s="1"/>
      <c r="BJ163" s="1"/>
      <c r="BK163" s="1"/>
      <c r="BL163" s="1"/>
      <c r="BM163" s="1"/>
      <c r="BY163" s="26"/>
      <c r="BZ163" s="34" t="str">
        <f t="shared" si="23"/>
        <v/>
      </c>
      <c r="CA163" s="35" t="str">
        <f t="shared" si="24"/>
        <v/>
      </c>
      <c r="CB163" s="35" t="str">
        <f t="shared" si="25"/>
        <v/>
      </c>
      <c r="CC163" s="34" t="str">
        <f t="shared" si="26"/>
        <v/>
      </c>
      <c r="CD163" s="35" t="str">
        <f t="shared" si="27"/>
        <v/>
      </c>
      <c r="CE163" s="34" t="e">
        <f>IF(AND(#REF!="",#REF!="",#REF!="",#REF!=""),"",SUM(#REF!,#REF!,#REF!,#REF!,#REF!))</f>
        <v>#REF!</v>
      </c>
      <c r="CF163" s="35" t="str">
        <f t="shared" si="28"/>
        <v/>
      </c>
      <c r="CG163" s="34" t="str">
        <f t="shared" si="29"/>
        <v/>
      </c>
      <c r="CH163" s="35" t="str">
        <f t="shared" si="30"/>
        <v/>
      </c>
      <c r="CI163" s="34" t="str">
        <f t="shared" si="31"/>
        <v/>
      </c>
      <c r="CJ163" s="35" t="str">
        <f t="shared" si="32"/>
        <v/>
      </c>
      <c r="CK163" s="34" t="e">
        <f>IF(AND(#REF!="",#REF!="",#REF!="",#REF!=""),"",SUM(#REF!,#REF!,#REF!,#REF!,#REF!))</f>
        <v>#REF!</v>
      </c>
      <c r="CL163" s="35" t="str">
        <f t="shared" si="33"/>
        <v/>
      </c>
      <c r="CM163" s="32" t="e">
        <f>IF(AND(#REF!="",#REF!="",#REF!="",#REF!=""),"",SUM(#REF!,#REF!,#REF!,#REF!))</f>
        <v>#REF!</v>
      </c>
      <c r="CN163" s="32" t="str">
        <f t="shared" si="22"/>
        <v/>
      </c>
    </row>
    <row r="164" spans="1:92" ht="24.75" customHeight="1">
      <c r="A164" s="276">
        <v>158</v>
      </c>
      <c r="B164" s="277"/>
      <c r="C164" s="278"/>
      <c r="D164" s="279"/>
      <c r="E164" s="280"/>
      <c r="F164" s="281"/>
      <c r="G164" s="281"/>
      <c r="H164" s="282"/>
      <c r="I164" s="283"/>
      <c r="J164" s="284"/>
      <c r="K164" s="285"/>
      <c r="L164" s="11"/>
      <c r="M164" s="7"/>
      <c r="N164" s="7"/>
      <c r="O164" s="7"/>
      <c r="P164" s="39"/>
      <c r="Q164" s="43"/>
      <c r="R164" s="7"/>
      <c r="S164" s="16"/>
      <c r="T164" s="17"/>
      <c r="U164" s="17"/>
      <c r="V164" s="7"/>
      <c r="W164" s="45"/>
      <c r="X164" s="43"/>
      <c r="Y164" s="7"/>
      <c r="Z164" s="11"/>
      <c r="AA164" s="7"/>
      <c r="AB164" s="7"/>
      <c r="AC164" s="7"/>
      <c r="AD164" s="39"/>
      <c r="AE164" s="43"/>
      <c r="AF164" s="7"/>
      <c r="AG164" s="11"/>
      <c r="AH164" s="7"/>
      <c r="AI164" s="7"/>
      <c r="AJ164" s="7"/>
      <c r="AK164" s="39"/>
      <c r="AL164" s="43"/>
      <c r="AM164" s="7"/>
      <c r="AN164" s="11"/>
      <c r="AO164" s="7"/>
      <c r="AP164" s="7"/>
      <c r="AQ164" s="7"/>
      <c r="AR164" s="7"/>
      <c r="AS164" s="11"/>
      <c r="AT164" s="7"/>
      <c r="AU164" s="7"/>
      <c r="AV164" s="7"/>
      <c r="AW164" s="7"/>
      <c r="AX164" s="11"/>
      <c r="AY164" s="7"/>
      <c r="AZ164" s="7"/>
      <c r="BA164" s="7"/>
      <c r="BB164" s="7"/>
      <c r="BC164" s="7"/>
      <c r="BD164" s="7"/>
      <c r="BE164" s="7"/>
      <c r="BF164" s="7"/>
      <c r="BG164" s="11" t="s">
        <v>221</v>
      </c>
      <c r="BH164" s="79"/>
      <c r="BI164" s="1"/>
      <c r="BJ164" s="1"/>
      <c r="BK164" s="1"/>
      <c r="BL164" s="1"/>
      <c r="BM164" s="1"/>
      <c r="BY164" s="26"/>
      <c r="BZ164" s="34" t="str">
        <f t="shared" si="23"/>
        <v/>
      </c>
      <c r="CA164" s="35" t="str">
        <f t="shared" si="24"/>
        <v/>
      </c>
      <c r="CB164" s="35" t="str">
        <f t="shared" si="25"/>
        <v/>
      </c>
      <c r="CC164" s="34" t="str">
        <f t="shared" si="26"/>
        <v/>
      </c>
      <c r="CD164" s="35" t="str">
        <f t="shared" si="27"/>
        <v/>
      </c>
      <c r="CE164" s="34" t="e">
        <f>IF(AND(#REF!="",#REF!="",#REF!="",#REF!=""),"",SUM(#REF!,#REF!,#REF!,#REF!,#REF!))</f>
        <v>#REF!</v>
      </c>
      <c r="CF164" s="35" t="str">
        <f t="shared" si="28"/>
        <v/>
      </c>
      <c r="CG164" s="34" t="str">
        <f t="shared" si="29"/>
        <v/>
      </c>
      <c r="CH164" s="35" t="str">
        <f t="shared" si="30"/>
        <v/>
      </c>
      <c r="CI164" s="34" t="str">
        <f t="shared" si="31"/>
        <v/>
      </c>
      <c r="CJ164" s="35" t="str">
        <f t="shared" si="32"/>
        <v/>
      </c>
      <c r="CK164" s="34" t="e">
        <f>IF(AND(#REF!="",#REF!="",#REF!="",#REF!=""),"",SUM(#REF!,#REF!,#REF!,#REF!,#REF!))</f>
        <v>#REF!</v>
      </c>
      <c r="CL164" s="35" t="str">
        <f t="shared" si="33"/>
        <v/>
      </c>
      <c r="CM164" s="32" t="e">
        <f>IF(AND(#REF!="",#REF!="",#REF!="",#REF!=""),"",SUM(#REF!,#REF!,#REF!,#REF!))</f>
        <v>#REF!</v>
      </c>
      <c r="CN164" s="32" t="str">
        <f t="shared" si="22"/>
        <v/>
      </c>
    </row>
    <row r="165" spans="1:92" ht="24.75" customHeight="1">
      <c r="A165" s="276">
        <v>159</v>
      </c>
      <c r="B165" s="277"/>
      <c r="C165" s="278"/>
      <c r="D165" s="279"/>
      <c r="E165" s="280"/>
      <c r="F165" s="281"/>
      <c r="G165" s="281"/>
      <c r="H165" s="282"/>
      <c r="I165" s="283"/>
      <c r="J165" s="284"/>
      <c r="K165" s="285"/>
      <c r="L165" s="11"/>
      <c r="M165" s="7"/>
      <c r="N165" s="7"/>
      <c r="O165" s="7"/>
      <c r="P165" s="39"/>
      <c r="Q165" s="43"/>
      <c r="R165" s="7"/>
      <c r="S165" s="16"/>
      <c r="T165" s="17"/>
      <c r="U165" s="17"/>
      <c r="V165" s="7"/>
      <c r="W165" s="45"/>
      <c r="X165" s="43"/>
      <c r="Y165" s="7"/>
      <c r="Z165" s="11"/>
      <c r="AA165" s="7"/>
      <c r="AB165" s="7"/>
      <c r="AC165" s="7"/>
      <c r="AD165" s="39"/>
      <c r="AE165" s="43"/>
      <c r="AF165" s="7"/>
      <c r="AG165" s="11"/>
      <c r="AH165" s="7"/>
      <c r="AI165" s="7"/>
      <c r="AJ165" s="7"/>
      <c r="AK165" s="39"/>
      <c r="AL165" s="43"/>
      <c r="AM165" s="7"/>
      <c r="AN165" s="11"/>
      <c r="AO165" s="7"/>
      <c r="AP165" s="7"/>
      <c r="AQ165" s="7"/>
      <c r="AR165" s="7"/>
      <c r="AS165" s="11"/>
      <c r="AT165" s="7"/>
      <c r="AU165" s="7"/>
      <c r="AV165" s="7"/>
      <c r="AW165" s="7"/>
      <c r="AX165" s="11"/>
      <c r="AY165" s="7"/>
      <c r="AZ165" s="7"/>
      <c r="BA165" s="7"/>
      <c r="BB165" s="7"/>
      <c r="BC165" s="7"/>
      <c r="BD165" s="7"/>
      <c r="BE165" s="7"/>
      <c r="BF165" s="7"/>
      <c r="BG165" s="11" t="s">
        <v>221</v>
      </c>
      <c r="BH165" s="79"/>
      <c r="BI165" s="1"/>
      <c r="BJ165" s="1"/>
      <c r="BK165" s="1"/>
      <c r="BL165" s="1"/>
      <c r="BM165" s="1"/>
      <c r="BY165" s="26"/>
      <c r="BZ165" s="34" t="str">
        <f t="shared" si="23"/>
        <v/>
      </c>
      <c r="CA165" s="35" t="str">
        <f t="shared" si="24"/>
        <v/>
      </c>
      <c r="CB165" s="35" t="str">
        <f t="shared" si="25"/>
        <v/>
      </c>
      <c r="CC165" s="34" t="str">
        <f t="shared" si="26"/>
        <v/>
      </c>
      <c r="CD165" s="35" t="str">
        <f t="shared" si="27"/>
        <v/>
      </c>
      <c r="CE165" s="34" t="e">
        <f>IF(AND(#REF!="",#REF!="",#REF!="",#REF!=""),"",SUM(#REF!,#REF!,#REF!,#REF!,#REF!))</f>
        <v>#REF!</v>
      </c>
      <c r="CF165" s="35" t="str">
        <f t="shared" si="28"/>
        <v/>
      </c>
      <c r="CG165" s="34" t="str">
        <f t="shared" si="29"/>
        <v/>
      </c>
      <c r="CH165" s="35" t="str">
        <f t="shared" si="30"/>
        <v/>
      </c>
      <c r="CI165" s="34" t="str">
        <f t="shared" si="31"/>
        <v/>
      </c>
      <c r="CJ165" s="35" t="str">
        <f t="shared" si="32"/>
        <v/>
      </c>
      <c r="CK165" s="34" t="e">
        <f>IF(AND(#REF!="",#REF!="",#REF!="",#REF!=""),"",SUM(#REF!,#REF!,#REF!,#REF!,#REF!))</f>
        <v>#REF!</v>
      </c>
      <c r="CL165" s="35" t="str">
        <f t="shared" si="33"/>
        <v/>
      </c>
      <c r="CM165" s="32" t="e">
        <f>IF(AND(#REF!="",#REF!="",#REF!="",#REF!=""),"",SUM(#REF!,#REF!,#REF!,#REF!))</f>
        <v>#REF!</v>
      </c>
      <c r="CN165" s="32" t="str">
        <f t="shared" si="22"/>
        <v/>
      </c>
    </row>
    <row r="166" spans="1:92" ht="24.75" customHeight="1">
      <c r="A166" s="276">
        <v>160</v>
      </c>
      <c r="B166" s="277"/>
      <c r="C166" s="278"/>
      <c r="D166" s="279"/>
      <c r="E166" s="280"/>
      <c r="F166" s="281"/>
      <c r="G166" s="281"/>
      <c r="H166" s="282"/>
      <c r="I166" s="283"/>
      <c r="J166" s="284"/>
      <c r="K166" s="285"/>
      <c r="L166" s="11"/>
      <c r="M166" s="7"/>
      <c r="N166" s="7"/>
      <c r="O166" s="7"/>
      <c r="P166" s="39"/>
      <c r="Q166" s="43"/>
      <c r="R166" s="7"/>
      <c r="S166" s="16"/>
      <c r="T166" s="17"/>
      <c r="U166" s="17"/>
      <c r="V166" s="7"/>
      <c r="W166" s="45"/>
      <c r="X166" s="43"/>
      <c r="Y166" s="7"/>
      <c r="Z166" s="11"/>
      <c r="AA166" s="7"/>
      <c r="AB166" s="7"/>
      <c r="AC166" s="7"/>
      <c r="AD166" s="39"/>
      <c r="AE166" s="43"/>
      <c r="AF166" s="7"/>
      <c r="AG166" s="11"/>
      <c r="AH166" s="7"/>
      <c r="AI166" s="7"/>
      <c r="AJ166" s="7"/>
      <c r="AK166" s="39"/>
      <c r="AL166" s="43"/>
      <c r="AM166" s="7"/>
      <c r="AN166" s="11"/>
      <c r="AO166" s="7"/>
      <c r="AP166" s="7"/>
      <c r="AQ166" s="7"/>
      <c r="AR166" s="7"/>
      <c r="AS166" s="11"/>
      <c r="AT166" s="7"/>
      <c r="AU166" s="7"/>
      <c r="AV166" s="7"/>
      <c r="AW166" s="7"/>
      <c r="AX166" s="11"/>
      <c r="AY166" s="7"/>
      <c r="AZ166" s="7"/>
      <c r="BA166" s="7"/>
      <c r="BB166" s="7"/>
      <c r="BC166" s="7"/>
      <c r="BD166" s="7"/>
      <c r="BE166" s="7"/>
      <c r="BF166" s="7"/>
      <c r="BG166" s="11" t="s">
        <v>221</v>
      </c>
      <c r="BH166" s="79"/>
      <c r="BI166" s="1"/>
      <c r="BJ166" s="1"/>
      <c r="BK166" s="1"/>
      <c r="BL166" s="1"/>
      <c r="BM166" s="1"/>
      <c r="BY166" s="26"/>
      <c r="BZ166" s="34" t="str">
        <f t="shared" si="23"/>
        <v/>
      </c>
      <c r="CA166" s="35" t="str">
        <f t="shared" si="24"/>
        <v/>
      </c>
      <c r="CB166" s="35" t="str">
        <f t="shared" si="25"/>
        <v/>
      </c>
      <c r="CC166" s="34" t="str">
        <f t="shared" si="26"/>
        <v/>
      </c>
      <c r="CD166" s="35" t="str">
        <f t="shared" si="27"/>
        <v/>
      </c>
      <c r="CE166" s="34" t="e">
        <f>IF(AND(#REF!="",#REF!="",#REF!="",#REF!=""),"",SUM(#REF!,#REF!,#REF!,#REF!,#REF!))</f>
        <v>#REF!</v>
      </c>
      <c r="CF166" s="35" t="str">
        <f t="shared" si="28"/>
        <v/>
      </c>
      <c r="CG166" s="34" t="str">
        <f t="shared" si="29"/>
        <v/>
      </c>
      <c r="CH166" s="35" t="str">
        <f t="shared" si="30"/>
        <v/>
      </c>
      <c r="CI166" s="34" t="str">
        <f t="shared" si="31"/>
        <v/>
      </c>
      <c r="CJ166" s="35" t="str">
        <f t="shared" si="32"/>
        <v/>
      </c>
      <c r="CK166" s="34" t="e">
        <f>IF(AND(#REF!="",#REF!="",#REF!="",#REF!=""),"",SUM(#REF!,#REF!,#REF!,#REF!,#REF!))</f>
        <v>#REF!</v>
      </c>
      <c r="CL166" s="35" t="str">
        <f t="shared" si="33"/>
        <v/>
      </c>
      <c r="CM166" s="32" t="e">
        <f>IF(AND(#REF!="",#REF!="",#REF!="",#REF!=""),"",SUM(#REF!,#REF!,#REF!,#REF!))</f>
        <v>#REF!</v>
      </c>
      <c r="CN166" s="32" t="str">
        <f t="shared" si="22"/>
        <v/>
      </c>
    </row>
    <row r="167" spans="1:92" ht="24.75" customHeight="1">
      <c r="A167" s="276">
        <v>161</v>
      </c>
      <c r="B167" s="277"/>
      <c r="C167" s="278"/>
      <c r="D167" s="279"/>
      <c r="E167" s="280"/>
      <c r="F167" s="281"/>
      <c r="G167" s="281"/>
      <c r="H167" s="282"/>
      <c r="I167" s="283"/>
      <c r="J167" s="284"/>
      <c r="K167" s="285"/>
      <c r="L167" s="11"/>
      <c r="M167" s="7"/>
      <c r="N167" s="7"/>
      <c r="O167" s="7"/>
      <c r="P167" s="39"/>
      <c r="Q167" s="43"/>
      <c r="R167" s="7"/>
      <c r="S167" s="16"/>
      <c r="T167" s="17"/>
      <c r="U167" s="17"/>
      <c r="V167" s="7"/>
      <c r="W167" s="45"/>
      <c r="X167" s="43"/>
      <c r="Y167" s="7"/>
      <c r="Z167" s="11"/>
      <c r="AA167" s="7"/>
      <c r="AB167" s="7"/>
      <c r="AC167" s="7"/>
      <c r="AD167" s="39"/>
      <c r="AE167" s="43"/>
      <c r="AF167" s="7"/>
      <c r="AG167" s="11"/>
      <c r="AH167" s="7"/>
      <c r="AI167" s="7"/>
      <c r="AJ167" s="7"/>
      <c r="AK167" s="39"/>
      <c r="AL167" s="43"/>
      <c r="AM167" s="7"/>
      <c r="AN167" s="11"/>
      <c r="AO167" s="7"/>
      <c r="AP167" s="7"/>
      <c r="AQ167" s="7"/>
      <c r="AR167" s="7"/>
      <c r="AS167" s="11"/>
      <c r="AT167" s="7"/>
      <c r="AU167" s="7"/>
      <c r="AV167" s="7"/>
      <c r="AW167" s="7"/>
      <c r="AX167" s="11"/>
      <c r="AY167" s="7"/>
      <c r="AZ167" s="7"/>
      <c r="BA167" s="7"/>
      <c r="BB167" s="7"/>
      <c r="BC167" s="7"/>
      <c r="BD167" s="7"/>
      <c r="BE167" s="7"/>
      <c r="BF167" s="7"/>
      <c r="BG167" s="11" t="s">
        <v>221</v>
      </c>
      <c r="BH167" s="79"/>
      <c r="BI167" s="1"/>
      <c r="BJ167" s="1"/>
      <c r="BK167" s="1"/>
      <c r="BL167" s="1"/>
      <c r="BM167" s="1"/>
      <c r="BY167" s="26"/>
      <c r="BZ167" s="34" t="str">
        <f t="shared" si="23"/>
        <v/>
      </c>
      <c r="CA167" s="35" t="str">
        <f t="shared" si="24"/>
        <v/>
      </c>
      <c r="CB167" s="35" t="str">
        <f t="shared" si="25"/>
        <v/>
      </c>
      <c r="CC167" s="34" t="str">
        <f t="shared" si="26"/>
        <v/>
      </c>
      <c r="CD167" s="35" t="str">
        <f t="shared" si="27"/>
        <v/>
      </c>
      <c r="CE167" s="34" t="e">
        <f>IF(AND(#REF!="",#REF!="",#REF!="",#REF!=""),"",SUM(#REF!,#REF!,#REF!,#REF!,#REF!))</f>
        <v>#REF!</v>
      </c>
      <c r="CF167" s="35" t="str">
        <f t="shared" si="28"/>
        <v/>
      </c>
      <c r="CG167" s="34" t="str">
        <f t="shared" si="29"/>
        <v/>
      </c>
      <c r="CH167" s="35" t="str">
        <f t="shared" si="30"/>
        <v/>
      </c>
      <c r="CI167" s="34" t="str">
        <f t="shared" si="31"/>
        <v/>
      </c>
      <c r="CJ167" s="35" t="str">
        <f t="shared" si="32"/>
        <v/>
      </c>
      <c r="CK167" s="34" t="e">
        <f>IF(AND(#REF!="",#REF!="",#REF!="",#REF!=""),"",SUM(#REF!,#REF!,#REF!,#REF!,#REF!))</f>
        <v>#REF!</v>
      </c>
      <c r="CL167" s="35" t="str">
        <f t="shared" si="33"/>
        <v/>
      </c>
      <c r="CM167" s="32" t="e">
        <f>IF(AND(#REF!="",#REF!="",#REF!="",#REF!=""),"",SUM(#REF!,#REF!,#REF!,#REF!))</f>
        <v>#REF!</v>
      </c>
      <c r="CN167" s="32" t="str">
        <f t="shared" si="22"/>
        <v/>
      </c>
    </row>
    <row r="168" spans="1:92" ht="24.75" customHeight="1">
      <c r="A168" s="276">
        <v>162</v>
      </c>
      <c r="B168" s="277"/>
      <c r="C168" s="278"/>
      <c r="D168" s="279"/>
      <c r="E168" s="280"/>
      <c r="F168" s="281"/>
      <c r="G168" s="281"/>
      <c r="H168" s="282"/>
      <c r="I168" s="283"/>
      <c r="J168" s="284"/>
      <c r="K168" s="285"/>
      <c r="L168" s="11"/>
      <c r="M168" s="7"/>
      <c r="N168" s="7"/>
      <c r="O168" s="7"/>
      <c r="P168" s="39"/>
      <c r="Q168" s="43"/>
      <c r="R168" s="7"/>
      <c r="S168" s="16"/>
      <c r="T168" s="17"/>
      <c r="U168" s="17"/>
      <c r="V168" s="7"/>
      <c r="W168" s="45"/>
      <c r="X168" s="43"/>
      <c r="Y168" s="7"/>
      <c r="Z168" s="11"/>
      <c r="AA168" s="7"/>
      <c r="AB168" s="7"/>
      <c r="AC168" s="7"/>
      <c r="AD168" s="39"/>
      <c r="AE168" s="43"/>
      <c r="AF168" s="7"/>
      <c r="AG168" s="11"/>
      <c r="AH168" s="7"/>
      <c r="AI168" s="7"/>
      <c r="AJ168" s="7"/>
      <c r="AK168" s="39"/>
      <c r="AL168" s="43"/>
      <c r="AM168" s="7"/>
      <c r="AN168" s="11"/>
      <c r="AO168" s="7"/>
      <c r="AP168" s="7"/>
      <c r="AQ168" s="7"/>
      <c r="AR168" s="7"/>
      <c r="AS168" s="11"/>
      <c r="AT168" s="7"/>
      <c r="AU168" s="7"/>
      <c r="AV168" s="7"/>
      <c r="AW168" s="7"/>
      <c r="AX168" s="11"/>
      <c r="AY168" s="7"/>
      <c r="AZ168" s="7"/>
      <c r="BA168" s="7"/>
      <c r="BB168" s="7"/>
      <c r="BC168" s="7"/>
      <c r="BD168" s="7"/>
      <c r="BE168" s="7"/>
      <c r="BF168" s="7"/>
      <c r="BG168" s="11" t="s">
        <v>221</v>
      </c>
      <c r="BH168" s="79"/>
      <c r="BI168" s="1"/>
      <c r="BJ168" s="1"/>
      <c r="BK168" s="1"/>
      <c r="BL168" s="1"/>
      <c r="BM168" s="1"/>
      <c r="BY168" s="26"/>
      <c r="BZ168" s="34" t="str">
        <f t="shared" si="23"/>
        <v/>
      </c>
      <c r="CA168" s="35" t="str">
        <f t="shared" si="24"/>
        <v/>
      </c>
      <c r="CB168" s="35" t="str">
        <f t="shared" si="25"/>
        <v/>
      </c>
      <c r="CC168" s="34" t="str">
        <f t="shared" si="26"/>
        <v/>
      </c>
      <c r="CD168" s="35" t="str">
        <f t="shared" si="27"/>
        <v/>
      </c>
      <c r="CE168" s="34" t="e">
        <f>IF(AND(#REF!="",#REF!="",#REF!="",#REF!=""),"",SUM(#REF!,#REF!,#REF!,#REF!,#REF!))</f>
        <v>#REF!</v>
      </c>
      <c r="CF168" s="35" t="str">
        <f t="shared" si="28"/>
        <v/>
      </c>
      <c r="CG168" s="34" t="str">
        <f t="shared" si="29"/>
        <v/>
      </c>
      <c r="CH168" s="35" t="str">
        <f t="shared" si="30"/>
        <v/>
      </c>
      <c r="CI168" s="34" t="str">
        <f t="shared" si="31"/>
        <v/>
      </c>
      <c r="CJ168" s="35" t="str">
        <f t="shared" si="32"/>
        <v/>
      </c>
      <c r="CK168" s="34" t="e">
        <f>IF(AND(#REF!="",#REF!="",#REF!="",#REF!=""),"",SUM(#REF!,#REF!,#REF!,#REF!,#REF!))</f>
        <v>#REF!</v>
      </c>
      <c r="CL168" s="35" t="str">
        <f t="shared" si="33"/>
        <v/>
      </c>
      <c r="CM168" s="32" t="e">
        <f>IF(AND(#REF!="",#REF!="",#REF!="",#REF!=""),"",SUM(#REF!,#REF!,#REF!,#REF!))</f>
        <v>#REF!</v>
      </c>
      <c r="CN168" s="32" t="str">
        <f t="shared" si="22"/>
        <v/>
      </c>
    </row>
    <row r="169" spans="1:92" ht="24.75" customHeight="1">
      <c r="A169" s="276">
        <v>163</v>
      </c>
      <c r="B169" s="277"/>
      <c r="C169" s="278"/>
      <c r="D169" s="279"/>
      <c r="E169" s="280"/>
      <c r="F169" s="281"/>
      <c r="G169" s="281"/>
      <c r="H169" s="282"/>
      <c r="I169" s="283"/>
      <c r="J169" s="284"/>
      <c r="K169" s="285"/>
      <c r="L169" s="11"/>
      <c r="M169" s="7"/>
      <c r="N169" s="7"/>
      <c r="O169" s="7"/>
      <c r="P169" s="39"/>
      <c r="Q169" s="43"/>
      <c r="R169" s="7"/>
      <c r="S169" s="16"/>
      <c r="T169" s="17"/>
      <c r="U169" s="17"/>
      <c r="V169" s="7"/>
      <c r="W169" s="45"/>
      <c r="X169" s="43"/>
      <c r="Y169" s="7"/>
      <c r="Z169" s="11"/>
      <c r="AA169" s="7"/>
      <c r="AB169" s="7"/>
      <c r="AC169" s="7"/>
      <c r="AD169" s="39"/>
      <c r="AE169" s="43"/>
      <c r="AF169" s="7"/>
      <c r="AG169" s="11"/>
      <c r="AH169" s="7"/>
      <c r="AI169" s="7"/>
      <c r="AJ169" s="7"/>
      <c r="AK169" s="39"/>
      <c r="AL169" s="43"/>
      <c r="AM169" s="7"/>
      <c r="AN169" s="11"/>
      <c r="AO169" s="7"/>
      <c r="AP169" s="7"/>
      <c r="AQ169" s="7"/>
      <c r="AR169" s="7"/>
      <c r="AS169" s="11"/>
      <c r="AT169" s="7"/>
      <c r="AU169" s="7"/>
      <c r="AV169" s="7"/>
      <c r="AW169" s="7"/>
      <c r="AX169" s="11"/>
      <c r="AY169" s="7"/>
      <c r="AZ169" s="7"/>
      <c r="BA169" s="7"/>
      <c r="BB169" s="7"/>
      <c r="BC169" s="7"/>
      <c r="BD169" s="7"/>
      <c r="BE169" s="7"/>
      <c r="BF169" s="7"/>
      <c r="BG169" s="11" t="s">
        <v>221</v>
      </c>
      <c r="BH169" s="79"/>
      <c r="BI169" s="1"/>
      <c r="BJ169" s="1"/>
      <c r="BK169" s="1"/>
      <c r="BL169" s="1"/>
      <c r="BM169" s="1"/>
      <c r="BY169" s="26"/>
      <c r="BZ169" s="34" t="str">
        <f t="shared" si="23"/>
        <v/>
      </c>
      <c r="CA169" s="35" t="str">
        <f t="shared" si="24"/>
        <v/>
      </c>
      <c r="CB169" s="35" t="str">
        <f t="shared" si="25"/>
        <v/>
      </c>
      <c r="CC169" s="34" t="str">
        <f t="shared" si="26"/>
        <v/>
      </c>
      <c r="CD169" s="35" t="str">
        <f t="shared" si="27"/>
        <v/>
      </c>
      <c r="CE169" s="34" t="e">
        <f>IF(AND(#REF!="",#REF!="",#REF!="",#REF!=""),"",SUM(#REF!,#REF!,#REF!,#REF!,#REF!))</f>
        <v>#REF!</v>
      </c>
      <c r="CF169" s="35" t="str">
        <f t="shared" si="28"/>
        <v/>
      </c>
      <c r="CG169" s="34" t="str">
        <f t="shared" si="29"/>
        <v/>
      </c>
      <c r="CH169" s="35" t="str">
        <f t="shared" si="30"/>
        <v/>
      </c>
      <c r="CI169" s="34" t="str">
        <f t="shared" si="31"/>
        <v/>
      </c>
      <c r="CJ169" s="35" t="str">
        <f t="shared" si="32"/>
        <v/>
      </c>
      <c r="CK169" s="34" t="e">
        <f>IF(AND(#REF!="",#REF!="",#REF!="",#REF!=""),"",SUM(#REF!,#REF!,#REF!,#REF!,#REF!))</f>
        <v>#REF!</v>
      </c>
      <c r="CL169" s="35" t="str">
        <f t="shared" si="33"/>
        <v/>
      </c>
      <c r="CM169" s="32" t="e">
        <f>IF(AND(#REF!="",#REF!="",#REF!="",#REF!=""),"",SUM(#REF!,#REF!,#REF!,#REF!))</f>
        <v>#REF!</v>
      </c>
      <c r="CN169" s="32" t="str">
        <f t="shared" si="22"/>
        <v/>
      </c>
    </row>
    <row r="170" spans="1:92" ht="24.75" customHeight="1">
      <c r="A170" s="276">
        <v>164</v>
      </c>
      <c r="B170" s="277"/>
      <c r="C170" s="278"/>
      <c r="D170" s="279"/>
      <c r="E170" s="280"/>
      <c r="F170" s="281"/>
      <c r="G170" s="281"/>
      <c r="H170" s="282"/>
      <c r="I170" s="283"/>
      <c r="J170" s="284"/>
      <c r="K170" s="285"/>
      <c r="L170" s="11"/>
      <c r="M170" s="7"/>
      <c r="N170" s="7"/>
      <c r="O170" s="7"/>
      <c r="P170" s="39"/>
      <c r="Q170" s="43"/>
      <c r="R170" s="7"/>
      <c r="S170" s="16"/>
      <c r="T170" s="17"/>
      <c r="U170" s="17"/>
      <c r="V170" s="7"/>
      <c r="W170" s="45"/>
      <c r="X170" s="43"/>
      <c r="Y170" s="7"/>
      <c r="Z170" s="11"/>
      <c r="AA170" s="7"/>
      <c r="AB170" s="7"/>
      <c r="AC170" s="7"/>
      <c r="AD170" s="39"/>
      <c r="AE170" s="43"/>
      <c r="AF170" s="7"/>
      <c r="AG170" s="11"/>
      <c r="AH170" s="7"/>
      <c r="AI170" s="7"/>
      <c r="AJ170" s="7"/>
      <c r="AK170" s="39"/>
      <c r="AL170" s="43"/>
      <c r="AM170" s="7"/>
      <c r="AN170" s="11"/>
      <c r="AO170" s="7"/>
      <c r="AP170" s="7"/>
      <c r="AQ170" s="7"/>
      <c r="AR170" s="7"/>
      <c r="AS170" s="11"/>
      <c r="AT170" s="7"/>
      <c r="AU170" s="7"/>
      <c r="AV170" s="7"/>
      <c r="AW170" s="7"/>
      <c r="AX170" s="11"/>
      <c r="AY170" s="7"/>
      <c r="AZ170" s="7"/>
      <c r="BA170" s="7"/>
      <c r="BB170" s="7"/>
      <c r="BC170" s="7"/>
      <c r="BD170" s="7"/>
      <c r="BE170" s="7"/>
      <c r="BF170" s="7"/>
      <c r="BG170" s="11" t="s">
        <v>221</v>
      </c>
      <c r="BH170" s="79"/>
      <c r="BI170" s="1"/>
      <c r="BJ170" s="1"/>
      <c r="BK170" s="1"/>
      <c r="BL170" s="1"/>
      <c r="BM170" s="1"/>
      <c r="BY170" s="26"/>
      <c r="BZ170" s="34" t="str">
        <f t="shared" si="23"/>
        <v/>
      </c>
      <c r="CA170" s="35" t="str">
        <f t="shared" si="24"/>
        <v/>
      </c>
      <c r="CB170" s="35" t="str">
        <f t="shared" si="25"/>
        <v/>
      </c>
      <c r="CC170" s="34" t="str">
        <f t="shared" si="26"/>
        <v/>
      </c>
      <c r="CD170" s="35" t="str">
        <f t="shared" si="27"/>
        <v/>
      </c>
      <c r="CE170" s="34" t="e">
        <f>IF(AND(#REF!="",#REF!="",#REF!="",#REF!=""),"",SUM(#REF!,#REF!,#REF!,#REF!,#REF!))</f>
        <v>#REF!</v>
      </c>
      <c r="CF170" s="35" t="str">
        <f t="shared" si="28"/>
        <v/>
      </c>
      <c r="CG170" s="34" t="str">
        <f t="shared" si="29"/>
        <v/>
      </c>
      <c r="CH170" s="35" t="str">
        <f t="shared" si="30"/>
        <v/>
      </c>
      <c r="CI170" s="34" t="str">
        <f t="shared" si="31"/>
        <v/>
      </c>
      <c r="CJ170" s="35" t="str">
        <f t="shared" si="32"/>
        <v/>
      </c>
      <c r="CK170" s="34" t="e">
        <f>IF(AND(#REF!="",#REF!="",#REF!="",#REF!=""),"",SUM(#REF!,#REF!,#REF!,#REF!,#REF!))</f>
        <v>#REF!</v>
      </c>
      <c r="CL170" s="35" t="str">
        <f t="shared" si="33"/>
        <v/>
      </c>
      <c r="CM170" s="32" t="e">
        <f>IF(AND(#REF!="",#REF!="",#REF!="",#REF!=""),"",SUM(#REF!,#REF!,#REF!,#REF!))</f>
        <v>#REF!</v>
      </c>
      <c r="CN170" s="32" t="str">
        <f t="shared" si="22"/>
        <v/>
      </c>
    </row>
    <row r="171" spans="1:92" ht="24.75" customHeight="1">
      <c r="A171" s="276">
        <v>165</v>
      </c>
      <c r="B171" s="277"/>
      <c r="C171" s="278"/>
      <c r="D171" s="279"/>
      <c r="E171" s="280"/>
      <c r="F171" s="281"/>
      <c r="G171" s="281"/>
      <c r="H171" s="282"/>
      <c r="I171" s="283"/>
      <c r="J171" s="284"/>
      <c r="K171" s="285"/>
      <c r="L171" s="11"/>
      <c r="M171" s="7"/>
      <c r="N171" s="7"/>
      <c r="O171" s="7"/>
      <c r="P171" s="39"/>
      <c r="Q171" s="43"/>
      <c r="R171" s="7"/>
      <c r="S171" s="16"/>
      <c r="T171" s="17"/>
      <c r="U171" s="17"/>
      <c r="V171" s="7"/>
      <c r="W171" s="45"/>
      <c r="X171" s="43"/>
      <c r="Y171" s="7"/>
      <c r="Z171" s="11"/>
      <c r="AA171" s="7"/>
      <c r="AB171" s="7"/>
      <c r="AC171" s="7"/>
      <c r="AD171" s="39"/>
      <c r="AE171" s="43"/>
      <c r="AF171" s="7"/>
      <c r="AG171" s="11"/>
      <c r="AH171" s="7"/>
      <c r="AI171" s="7"/>
      <c r="AJ171" s="7"/>
      <c r="AK171" s="39"/>
      <c r="AL171" s="43"/>
      <c r="AM171" s="7"/>
      <c r="AN171" s="11"/>
      <c r="AO171" s="7"/>
      <c r="AP171" s="7"/>
      <c r="AQ171" s="7"/>
      <c r="AR171" s="7"/>
      <c r="AS171" s="11"/>
      <c r="AT171" s="7"/>
      <c r="AU171" s="7"/>
      <c r="AV171" s="7"/>
      <c r="AW171" s="7"/>
      <c r="AX171" s="11"/>
      <c r="AY171" s="7"/>
      <c r="AZ171" s="7"/>
      <c r="BA171" s="7"/>
      <c r="BB171" s="7"/>
      <c r="BC171" s="7"/>
      <c r="BD171" s="7"/>
      <c r="BE171" s="7"/>
      <c r="BF171" s="7"/>
      <c r="BG171" s="11" t="s">
        <v>221</v>
      </c>
      <c r="BH171" s="79"/>
      <c r="BI171" s="1"/>
      <c r="BJ171" s="1"/>
      <c r="BK171" s="1"/>
      <c r="BL171" s="1"/>
      <c r="BM171" s="1"/>
      <c r="BY171" s="26"/>
      <c r="BZ171" s="34" t="str">
        <f t="shared" si="23"/>
        <v/>
      </c>
      <c r="CA171" s="35" t="str">
        <f t="shared" si="24"/>
        <v/>
      </c>
      <c r="CB171" s="35" t="str">
        <f t="shared" si="25"/>
        <v/>
      </c>
      <c r="CC171" s="34" t="str">
        <f t="shared" si="26"/>
        <v/>
      </c>
      <c r="CD171" s="35" t="str">
        <f t="shared" si="27"/>
        <v/>
      </c>
      <c r="CE171" s="34" t="e">
        <f>IF(AND(#REF!="",#REF!="",#REF!="",#REF!=""),"",SUM(#REF!,#REF!,#REF!,#REF!,#REF!))</f>
        <v>#REF!</v>
      </c>
      <c r="CF171" s="35" t="str">
        <f t="shared" si="28"/>
        <v/>
      </c>
      <c r="CG171" s="34" t="str">
        <f t="shared" si="29"/>
        <v/>
      </c>
      <c r="CH171" s="35" t="str">
        <f t="shared" si="30"/>
        <v/>
      </c>
      <c r="CI171" s="34" t="str">
        <f t="shared" si="31"/>
        <v/>
      </c>
      <c r="CJ171" s="35" t="str">
        <f t="shared" si="32"/>
        <v/>
      </c>
      <c r="CK171" s="34" t="e">
        <f>IF(AND(#REF!="",#REF!="",#REF!="",#REF!=""),"",SUM(#REF!,#REF!,#REF!,#REF!,#REF!))</f>
        <v>#REF!</v>
      </c>
      <c r="CL171" s="35" t="str">
        <f t="shared" si="33"/>
        <v/>
      </c>
      <c r="CM171" s="32" t="e">
        <f>IF(AND(#REF!="",#REF!="",#REF!="",#REF!=""),"",SUM(#REF!,#REF!,#REF!,#REF!))</f>
        <v>#REF!</v>
      </c>
      <c r="CN171" s="32" t="str">
        <f t="shared" si="22"/>
        <v/>
      </c>
    </row>
    <row r="172" spans="1:92" ht="24.75" customHeight="1">
      <c r="A172" s="276">
        <v>166</v>
      </c>
      <c r="B172" s="277"/>
      <c r="C172" s="278"/>
      <c r="D172" s="279"/>
      <c r="E172" s="280"/>
      <c r="F172" s="281"/>
      <c r="G172" s="281"/>
      <c r="H172" s="282"/>
      <c r="I172" s="283"/>
      <c r="J172" s="284"/>
      <c r="K172" s="285"/>
      <c r="L172" s="11"/>
      <c r="M172" s="7"/>
      <c r="N172" s="7"/>
      <c r="O172" s="7"/>
      <c r="P172" s="39"/>
      <c r="Q172" s="43"/>
      <c r="R172" s="7"/>
      <c r="S172" s="16"/>
      <c r="T172" s="17"/>
      <c r="U172" s="17"/>
      <c r="V172" s="7"/>
      <c r="W172" s="45"/>
      <c r="X172" s="43"/>
      <c r="Y172" s="7"/>
      <c r="Z172" s="11"/>
      <c r="AA172" s="7"/>
      <c r="AB172" s="7"/>
      <c r="AC172" s="7"/>
      <c r="AD172" s="39"/>
      <c r="AE172" s="43"/>
      <c r="AF172" s="7"/>
      <c r="AG172" s="11"/>
      <c r="AH172" s="7"/>
      <c r="AI172" s="7"/>
      <c r="AJ172" s="7"/>
      <c r="AK172" s="39"/>
      <c r="AL172" s="43"/>
      <c r="AM172" s="7"/>
      <c r="AN172" s="11"/>
      <c r="AO172" s="7"/>
      <c r="AP172" s="7"/>
      <c r="AQ172" s="7"/>
      <c r="AR172" s="7"/>
      <c r="AS172" s="11"/>
      <c r="AT172" s="7"/>
      <c r="AU172" s="7"/>
      <c r="AV172" s="7"/>
      <c r="AW172" s="7"/>
      <c r="AX172" s="11"/>
      <c r="AY172" s="7"/>
      <c r="AZ172" s="7"/>
      <c r="BA172" s="7"/>
      <c r="BB172" s="7"/>
      <c r="BC172" s="7"/>
      <c r="BD172" s="7"/>
      <c r="BE172" s="7"/>
      <c r="BF172" s="7"/>
      <c r="BG172" s="11" t="s">
        <v>221</v>
      </c>
      <c r="BH172" s="79"/>
      <c r="BI172" s="1"/>
      <c r="BJ172" s="1"/>
      <c r="BK172" s="1"/>
      <c r="BL172" s="1"/>
      <c r="BM172" s="1"/>
      <c r="BY172" s="26"/>
      <c r="BZ172" s="34" t="str">
        <f t="shared" si="23"/>
        <v/>
      </c>
      <c r="CA172" s="35" t="str">
        <f t="shared" si="24"/>
        <v/>
      </c>
      <c r="CB172" s="35" t="str">
        <f t="shared" si="25"/>
        <v/>
      </c>
      <c r="CC172" s="34" t="str">
        <f t="shared" si="26"/>
        <v/>
      </c>
      <c r="CD172" s="35" t="str">
        <f t="shared" si="27"/>
        <v/>
      </c>
      <c r="CE172" s="34" t="e">
        <f>IF(AND(#REF!="",#REF!="",#REF!="",#REF!=""),"",SUM(#REF!,#REF!,#REF!,#REF!,#REF!))</f>
        <v>#REF!</v>
      </c>
      <c r="CF172" s="35" t="str">
        <f t="shared" si="28"/>
        <v/>
      </c>
      <c r="CG172" s="34" t="str">
        <f t="shared" si="29"/>
        <v/>
      </c>
      <c r="CH172" s="35" t="str">
        <f t="shared" si="30"/>
        <v/>
      </c>
      <c r="CI172" s="34" t="str">
        <f t="shared" si="31"/>
        <v/>
      </c>
      <c r="CJ172" s="35" t="str">
        <f t="shared" si="32"/>
        <v/>
      </c>
      <c r="CK172" s="34" t="e">
        <f>IF(AND(#REF!="",#REF!="",#REF!="",#REF!=""),"",SUM(#REF!,#REF!,#REF!,#REF!,#REF!))</f>
        <v>#REF!</v>
      </c>
      <c r="CL172" s="35" t="str">
        <f t="shared" si="33"/>
        <v/>
      </c>
      <c r="CM172" s="32" t="e">
        <f>IF(AND(#REF!="",#REF!="",#REF!="",#REF!=""),"",SUM(#REF!,#REF!,#REF!,#REF!))</f>
        <v>#REF!</v>
      </c>
      <c r="CN172" s="32" t="str">
        <f t="shared" si="22"/>
        <v/>
      </c>
    </row>
    <row r="173" spans="1:92" ht="24.75" customHeight="1">
      <c r="A173" s="276">
        <v>167</v>
      </c>
      <c r="B173" s="277"/>
      <c r="C173" s="278"/>
      <c r="D173" s="279"/>
      <c r="E173" s="280"/>
      <c r="F173" s="281"/>
      <c r="G173" s="281"/>
      <c r="H173" s="282"/>
      <c r="I173" s="283"/>
      <c r="J173" s="284"/>
      <c r="K173" s="285"/>
      <c r="L173" s="11"/>
      <c r="M173" s="7"/>
      <c r="N173" s="7"/>
      <c r="O173" s="7"/>
      <c r="P173" s="39"/>
      <c r="Q173" s="43"/>
      <c r="R173" s="7"/>
      <c r="S173" s="16"/>
      <c r="T173" s="17"/>
      <c r="U173" s="17"/>
      <c r="V173" s="7"/>
      <c r="W173" s="45"/>
      <c r="X173" s="43"/>
      <c r="Y173" s="7"/>
      <c r="Z173" s="11"/>
      <c r="AA173" s="7"/>
      <c r="AB173" s="7"/>
      <c r="AC173" s="7"/>
      <c r="AD173" s="39"/>
      <c r="AE173" s="43"/>
      <c r="AF173" s="7"/>
      <c r="AG173" s="11"/>
      <c r="AH173" s="7"/>
      <c r="AI173" s="7"/>
      <c r="AJ173" s="7"/>
      <c r="AK173" s="39"/>
      <c r="AL173" s="43"/>
      <c r="AM173" s="7"/>
      <c r="AN173" s="11"/>
      <c r="AO173" s="7"/>
      <c r="AP173" s="7"/>
      <c r="AQ173" s="7"/>
      <c r="AR173" s="7"/>
      <c r="AS173" s="11"/>
      <c r="AT173" s="7"/>
      <c r="AU173" s="7"/>
      <c r="AV173" s="7"/>
      <c r="AW173" s="7"/>
      <c r="AX173" s="11"/>
      <c r="AY173" s="7"/>
      <c r="AZ173" s="7"/>
      <c r="BA173" s="7"/>
      <c r="BB173" s="7"/>
      <c r="BC173" s="7"/>
      <c r="BD173" s="7"/>
      <c r="BE173" s="7"/>
      <c r="BF173" s="7"/>
      <c r="BG173" s="11" t="s">
        <v>221</v>
      </c>
      <c r="BH173" s="79"/>
      <c r="BI173" s="1"/>
      <c r="BJ173" s="1"/>
      <c r="BK173" s="1"/>
      <c r="BL173" s="1"/>
      <c r="BM173" s="1"/>
      <c r="BY173" s="26"/>
      <c r="BZ173" s="34" t="str">
        <f t="shared" si="23"/>
        <v/>
      </c>
      <c r="CA173" s="35" t="str">
        <f t="shared" si="24"/>
        <v/>
      </c>
      <c r="CB173" s="35" t="str">
        <f t="shared" si="25"/>
        <v/>
      </c>
      <c r="CC173" s="34" t="str">
        <f t="shared" si="26"/>
        <v/>
      </c>
      <c r="CD173" s="35" t="str">
        <f t="shared" si="27"/>
        <v/>
      </c>
      <c r="CE173" s="34" t="e">
        <f>IF(AND(#REF!="",#REF!="",#REF!="",#REF!=""),"",SUM(#REF!,#REF!,#REF!,#REF!,#REF!))</f>
        <v>#REF!</v>
      </c>
      <c r="CF173" s="35" t="str">
        <f t="shared" si="28"/>
        <v/>
      </c>
      <c r="CG173" s="34" t="str">
        <f t="shared" si="29"/>
        <v/>
      </c>
      <c r="CH173" s="35" t="str">
        <f t="shared" si="30"/>
        <v/>
      </c>
      <c r="CI173" s="34" t="str">
        <f t="shared" si="31"/>
        <v/>
      </c>
      <c r="CJ173" s="35" t="str">
        <f t="shared" si="32"/>
        <v/>
      </c>
      <c r="CK173" s="34" t="e">
        <f>IF(AND(#REF!="",#REF!="",#REF!="",#REF!=""),"",SUM(#REF!,#REF!,#REF!,#REF!,#REF!))</f>
        <v>#REF!</v>
      </c>
      <c r="CL173" s="35" t="str">
        <f t="shared" si="33"/>
        <v/>
      </c>
      <c r="CM173" s="32" t="e">
        <f>IF(AND(#REF!="",#REF!="",#REF!="",#REF!=""),"",SUM(#REF!,#REF!,#REF!,#REF!))</f>
        <v>#REF!</v>
      </c>
      <c r="CN173" s="32" t="str">
        <f t="shared" si="22"/>
        <v/>
      </c>
    </row>
    <row r="174" spans="1:92" ht="24.75" customHeight="1">
      <c r="A174" s="276">
        <v>168</v>
      </c>
      <c r="B174" s="277"/>
      <c r="C174" s="278"/>
      <c r="D174" s="279"/>
      <c r="E174" s="280"/>
      <c r="F174" s="281"/>
      <c r="G174" s="281"/>
      <c r="H174" s="282"/>
      <c r="I174" s="283"/>
      <c r="J174" s="284"/>
      <c r="K174" s="285"/>
      <c r="L174" s="11"/>
      <c r="M174" s="7"/>
      <c r="N174" s="7"/>
      <c r="O174" s="7"/>
      <c r="P174" s="39"/>
      <c r="Q174" s="43"/>
      <c r="R174" s="7"/>
      <c r="S174" s="16"/>
      <c r="T174" s="17"/>
      <c r="U174" s="17"/>
      <c r="V174" s="7"/>
      <c r="W174" s="45"/>
      <c r="X174" s="43"/>
      <c r="Y174" s="7"/>
      <c r="Z174" s="11"/>
      <c r="AA174" s="7"/>
      <c r="AB174" s="7"/>
      <c r="AC174" s="7"/>
      <c r="AD174" s="39"/>
      <c r="AE174" s="43"/>
      <c r="AF174" s="7"/>
      <c r="AG174" s="11"/>
      <c r="AH174" s="7"/>
      <c r="AI174" s="7"/>
      <c r="AJ174" s="7"/>
      <c r="AK174" s="39"/>
      <c r="AL174" s="43"/>
      <c r="AM174" s="7"/>
      <c r="AN174" s="11"/>
      <c r="AO174" s="7"/>
      <c r="AP174" s="7"/>
      <c r="AQ174" s="7"/>
      <c r="AR174" s="7"/>
      <c r="AS174" s="11"/>
      <c r="AT174" s="7"/>
      <c r="AU174" s="7"/>
      <c r="AV174" s="7"/>
      <c r="AW174" s="7"/>
      <c r="AX174" s="11"/>
      <c r="AY174" s="7"/>
      <c r="AZ174" s="7"/>
      <c r="BA174" s="7"/>
      <c r="BB174" s="7"/>
      <c r="BC174" s="7"/>
      <c r="BD174" s="7"/>
      <c r="BE174" s="7"/>
      <c r="BF174" s="7"/>
      <c r="BG174" s="11" t="s">
        <v>221</v>
      </c>
      <c r="BH174" s="79"/>
      <c r="BI174" s="1"/>
      <c r="BJ174" s="1"/>
      <c r="BK174" s="1"/>
      <c r="BL174" s="1"/>
      <c r="BM174" s="1"/>
      <c r="BY174" s="26"/>
      <c r="BZ174" s="34" t="str">
        <f t="shared" si="23"/>
        <v/>
      </c>
      <c r="CA174" s="35" t="str">
        <f t="shared" si="24"/>
        <v/>
      </c>
      <c r="CB174" s="35" t="str">
        <f t="shared" si="25"/>
        <v/>
      </c>
      <c r="CC174" s="34" t="str">
        <f t="shared" si="26"/>
        <v/>
      </c>
      <c r="CD174" s="35" t="str">
        <f t="shared" si="27"/>
        <v/>
      </c>
      <c r="CE174" s="34" t="e">
        <f>IF(AND(#REF!="",#REF!="",#REF!="",#REF!=""),"",SUM(#REF!,#REF!,#REF!,#REF!,#REF!))</f>
        <v>#REF!</v>
      </c>
      <c r="CF174" s="35" t="str">
        <f t="shared" si="28"/>
        <v/>
      </c>
      <c r="CG174" s="34" t="str">
        <f t="shared" si="29"/>
        <v/>
      </c>
      <c r="CH174" s="35" t="str">
        <f t="shared" si="30"/>
        <v/>
      </c>
      <c r="CI174" s="34" t="str">
        <f t="shared" si="31"/>
        <v/>
      </c>
      <c r="CJ174" s="35" t="str">
        <f t="shared" si="32"/>
        <v/>
      </c>
      <c r="CK174" s="34" t="e">
        <f>IF(AND(#REF!="",#REF!="",#REF!="",#REF!=""),"",SUM(#REF!,#REF!,#REF!,#REF!,#REF!))</f>
        <v>#REF!</v>
      </c>
      <c r="CL174" s="35" t="str">
        <f t="shared" si="33"/>
        <v/>
      </c>
      <c r="CM174" s="32" t="e">
        <f>IF(AND(#REF!="",#REF!="",#REF!="",#REF!=""),"",SUM(#REF!,#REF!,#REF!,#REF!))</f>
        <v>#REF!</v>
      </c>
      <c r="CN174" s="32" t="str">
        <f t="shared" si="22"/>
        <v/>
      </c>
    </row>
    <row r="175" spans="1:92" ht="24.75" customHeight="1">
      <c r="A175" s="276">
        <v>169</v>
      </c>
      <c r="B175" s="277"/>
      <c r="C175" s="278"/>
      <c r="D175" s="279"/>
      <c r="E175" s="280"/>
      <c r="F175" s="281"/>
      <c r="G175" s="281"/>
      <c r="H175" s="282"/>
      <c r="I175" s="283"/>
      <c r="J175" s="284"/>
      <c r="K175" s="285"/>
      <c r="L175" s="11"/>
      <c r="M175" s="7"/>
      <c r="N175" s="7"/>
      <c r="O175" s="7"/>
      <c r="P175" s="39"/>
      <c r="Q175" s="43"/>
      <c r="R175" s="7"/>
      <c r="S175" s="16"/>
      <c r="T175" s="17"/>
      <c r="U175" s="17"/>
      <c r="V175" s="7"/>
      <c r="W175" s="45"/>
      <c r="X175" s="43"/>
      <c r="Y175" s="7"/>
      <c r="Z175" s="11"/>
      <c r="AA175" s="7"/>
      <c r="AB175" s="7"/>
      <c r="AC175" s="7"/>
      <c r="AD175" s="39"/>
      <c r="AE175" s="43"/>
      <c r="AF175" s="7"/>
      <c r="AG175" s="11"/>
      <c r="AH175" s="7"/>
      <c r="AI175" s="7"/>
      <c r="AJ175" s="7"/>
      <c r="AK175" s="39"/>
      <c r="AL175" s="43"/>
      <c r="AM175" s="7"/>
      <c r="AN175" s="11"/>
      <c r="AO175" s="7"/>
      <c r="AP175" s="7"/>
      <c r="AQ175" s="7"/>
      <c r="AR175" s="7"/>
      <c r="AS175" s="11"/>
      <c r="AT175" s="7"/>
      <c r="AU175" s="7"/>
      <c r="AV175" s="7"/>
      <c r="AW175" s="7"/>
      <c r="AX175" s="11"/>
      <c r="AY175" s="7"/>
      <c r="AZ175" s="7"/>
      <c r="BA175" s="7"/>
      <c r="BB175" s="7"/>
      <c r="BC175" s="7"/>
      <c r="BD175" s="7"/>
      <c r="BE175" s="7"/>
      <c r="BF175" s="7"/>
      <c r="BG175" s="11" t="s">
        <v>221</v>
      </c>
      <c r="BH175" s="79"/>
      <c r="BI175" s="1"/>
      <c r="BJ175" s="1"/>
      <c r="BK175" s="1"/>
      <c r="BL175" s="1"/>
      <c r="BM175" s="1"/>
      <c r="BY175" s="26"/>
      <c r="BZ175" s="34" t="str">
        <f t="shared" si="23"/>
        <v/>
      </c>
      <c r="CA175" s="35" t="str">
        <f t="shared" si="24"/>
        <v/>
      </c>
      <c r="CB175" s="35" t="str">
        <f t="shared" si="25"/>
        <v/>
      </c>
      <c r="CC175" s="34" t="str">
        <f t="shared" si="26"/>
        <v/>
      </c>
      <c r="CD175" s="35" t="str">
        <f t="shared" si="27"/>
        <v/>
      </c>
      <c r="CE175" s="34" t="e">
        <f>IF(AND(#REF!="",#REF!="",#REF!="",#REF!=""),"",SUM(#REF!,#REF!,#REF!,#REF!,#REF!))</f>
        <v>#REF!</v>
      </c>
      <c r="CF175" s="35" t="str">
        <f t="shared" si="28"/>
        <v/>
      </c>
      <c r="CG175" s="34" t="str">
        <f t="shared" si="29"/>
        <v/>
      </c>
      <c r="CH175" s="35" t="str">
        <f t="shared" si="30"/>
        <v/>
      </c>
      <c r="CI175" s="34" t="str">
        <f t="shared" si="31"/>
        <v/>
      </c>
      <c r="CJ175" s="35" t="str">
        <f t="shared" si="32"/>
        <v/>
      </c>
      <c r="CK175" s="34" t="e">
        <f>IF(AND(#REF!="",#REF!="",#REF!="",#REF!=""),"",SUM(#REF!,#REF!,#REF!,#REF!,#REF!))</f>
        <v>#REF!</v>
      </c>
      <c r="CL175" s="35" t="str">
        <f t="shared" si="33"/>
        <v/>
      </c>
      <c r="CM175" s="32" t="e">
        <f>IF(AND(#REF!="",#REF!="",#REF!="",#REF!=""),"",SUM(#REF!,#REF!,#REF!,#REF!))</f>
        <v>#REF!</v>
      </c>
      <c r="CN175" s="32" t="str">
        <f t="shared" si="22"/>
        <v/>
      </c>
    </row>
    <row r="176" spans="1:92" ht="24.75" customHeight="1">
      <c r="A176" s="276">
        <v>170</v>
      </c>
      <c r="B176" s="277"/>
      <c r="C176" s="278"/>
      <c r="D176" s="279"/>
      <c r="E176" s="280"/>
      <c r="F176" s="281"/>
      <c r="G176" s="281"/>
      <c r="H176" s="282"/>
      <c r="I176" s="283"/>
      <c r="J176" s="284"/>
      <c r="K176" s="285"/>
      <c r="L176" s="11"/>
      <c r="M176" s="7"/>
      <c r="N176" s="7"/>
      <c r="O176" s="7"/>
      <c r="P176" s="39"/>
      <c r="Q176" s="43"/>
      <c r="R176" s="7"/>
      <c r="S176" s="16"/>
      <c r="T176" s="17"/>
      <c r="U176" s="17"/>
      <c r="V176" s="7"/>
      <c r="W176" s="45"/>
      <c r="X176" s="43"/>
      <c r="Y176" s="7"/>
      <c r="Z176" s="11"/>
      <c r="AA176" s="7"/>
      <c r="AB176" s="7"/>
      <c r="AC176" s="7"/>
      <c r="AD176" s="39"/>
      <c r="AE176" s="43"/>
      <c r="AF176" s="7"/>
      <c r="AG176" s="11"/>
      <c r="AH176" s="7"/>
      <c r="AI176" s="7"/>
      <c r="AJ176" s="7"/>
      <c r="AK176" s="39"/>
      <c r="AL176" s="43"/>
      <c r="AM176" s="7"/>
      <c r="AN176" s="11"/>
      <c r="AO176" s="7"/>
      <c r="AP176" s="7"/>
      <c r="AQ176" s="7"/>
      <c r="AR176" s="7"/>
      <c r="AS176" s="11"/>
      <c r="AT176" s="7"/>
      <c r="AU176" s="7"/>
      <c r="AV176" s="7"/>
      <c r="AW176" s="7"/>
      <c r="AX176" s="11"/>
      <c r="AY176" s="7"/>
      <c r="AZ176" s="7"/>
      <c r="BA176" s="7"/>
      <c r="BB176" s="7"/>
      <c r="BC176" s="7"/>
      <c r="BD176" s="7"/>
      <c r="BE176" s="7"/>
      <c r="BF176" s="7"/>
      <c r="BG176" s="11" t="s">
        <v>221</v>
      </c>
      <c r="BH176" s="79"/>
      <c r="BI176" s="1"/>
      <c r="BJ176" s="1"/>
      <c r="BK176" s="1"/>
      <c r="BL176" s="1"/>
      <c r="BM176" s="1"/>
      <c r="BY176" s="26"/>
      <c r="BZ176" s="34" t="str">
        <f t="shared" si="23"/>
        <v/>
      </c>
      <c r="CA176" s="35" t="str">
        <f t="shared" si="24"/>
        <v/>
      </c>
      <c r="CB176" s="35" t="str">
        <f t="shared" si="25"/>
        <v/>
      </c>
      <c r="CC176" s="34" t="str">
        <f t="shared" si="26"/>
        <v/>
      </c>
      <c r="CD176" s="35" t="str">
        <f t="shared" si="27"/>
        <v/>
      </c>
      <c r="CE176" s="34" t="e">
        <f>IF(AND(#REF!="",#REF!="",#REF!="",#REF!=""),"",SUM(#REF!,#REF!,#REF!,#REF!,#REF!))</f>
        <v>#REF!</v>
      </c>
      <c r="CF176" s="35" t="str">
        <f t="shared" si="28"/>
        <v/>
      </c>
      <c r="CG176" s="34" t="str">
        <f t="shared" si="29"/>
        <v/>
      </c>
      <c r="CH176" s="35" t="str">
        <f t="shared" si="30"/>
        <v/>
      </c>
      <c r="CI176" s="34" t="str">
        <f t="shared" si="31"/>
        <v/>
      </c>
      <c r="CJ176" s="35" t="str">
        <f t="shared" si="32"/>
        <v/>
      </c>
      <c r="CK176" s="34" t="e">
        <f>IF(AND(#REF!="",#REF!="",#REF!="",#REF!=""),"",SUM(#REF!,#REF!,#REF!,#REF!,#REF!))</f>
        <v>#REF!</v>
      </c>
      <c r="CL176" s="35" t="str">
        <f t="shared" si="33"/>
        <v/>
      </c>
      <c r="CM176" s="32" t="e">
        <f>IF(AND(#REF!="",#REF!="",#REF!="",#REF!=""),"",SUM(#REF!,#REF!,#REF!,#REF!))</f>
        <v>#REF!</v>
      </c>
      <c r="CN176" s="32" t="str">
        <f t="shared" si="22"/>
        <v/>
      </c>
    </row>
    <row r="177" spans="1:92" ht="24.75" customHeight="1">
      <c r="A177" s="276">
        <v>171</v>
      </c>
      <c r="B177" s="277"/>
      <c r="C177" s="278"/>
      <c r="D177" s="279"/>
      <c r="E177" s="280"/>
      <c r="F177" s="281"/>
      <c r="G177" s="281"/>
      <c r="H177" s="282"/>
      <c r="I177" s="283"/>
      <c r="J177" s="284"/>
      <c r="K177" s="285"/>
      <c r="L177" s="11"/>
      <c r="M177" s="7"/>
      <c r="N177" s="7"/>
      <c r="O177" s="7"/>
      <c r="P177" s="39"/>
      <c r="Q177" s="43"/>
      <c r="R177" s="7"/>
      <c r="S177" s="16"/>
      <c r="T177" s="17"/>
      <c r="U177" s="17"/>
      <c r="V177" s="7"/>
      <c r="W177" s="45"/>
      <c r="X177" s="43"/>
      <c r="Y177" s="7"/>
      <c r="Z177" s="11"/>
      <c r="AA177" s="7"/>
      <c r="AB177" s="7"/>
      <c r="AC177" s="7"/>
      <c r="AD177" s="39"/>
      <c r="AE177" s="43"/>
      <c r="AF177" s="7"/>
      <c r="AG177" s="11"/>
      <c r="AH177" s="7"/>
      <c r="AI177" s="7"/>
      <c r="AJ177" s="7"/>
      <c r="AK177" s="39"/>
      <c r="AL177" s="43"/>
      <c r="AM177" s="7"/>
      <c r="AN177" s="11"/>
      <c r="AO177" s="7"/>
      <c r="AP177" s="7"/>
      <c r="AQ177" s="7"/>
      <c r="AR177" s="7"/>
      <c r="AS177" s="11"/>
      <c r="AT177" s="7"/>
      <c r="AU177" s="7"/>
      <c r="AV177" s="7"/>
      <c r="AW177" s="7"/>
      <c r="AX177" s="11"/>
      <c r="AY177" s="7"/>
      <c r="AZ177" s="7"/>
      <c r="BA177" s="7"/>
      <c r="BB177" s="7"/>
      <c r="BC177" s="7"/>
      <c r="BD177" s="7"/>
      <c r="BE177" s="7"/>
      <c r="BF177" s="7"/>
      <c r="BG177" s="11" t="s">
        <v>221</v>
      </c>
      <c r="BH177" s="79"/>
      <c r="BI177" s="1"/>
      <c r="BJ177" s="1"/>
      <c r="BK177" s="1"/>
      <c r="BL177" s="1"/>
      <c r="BM177" s="1"/>
      <c r="BY177" s="26"/>
      <c r="BZ177" s="34" t="str">
        <f t="shared" si="23"/>
        <v/>
      </c>
      <c r="CA177" s="35" t="str">
        <f t="shared" si="24"/>
        <v/>
      </c>
      <c r="CB177" s="35" t="str">
        <f t="shared" si="25"/>
        <v/>
      </c>
      <c r="CC177" s="34" t="str">
        <f t="shared" si="26"/>
        <v/>
      </c>
      <c r="CD177" s="35" t="str">
        <f t="shared" si="27"/>
        <v/>
      </c>
      <c r="CE177" s="34" t="e">
        <f>IF(AND(#REF!="",#REF!="",#REF!="",#REF!=""),"",SUM(#REF!,#REF!,#REF!,#REF!,#REF!))</f>
        <v>#REF!</v>
      </c>
      <c r="CF177" s="35" t="str">
        <f t="shared" si="28"/>
        <v/>
      </c>
      <c r="CG177" s="34" t="str">
        <f t="shared" si="29"/>
        <v/>
      </c>
      <c r="CH177" s="35" t="str">
        <f t="shared" si="30"/>
        <v/>
      </c>
      <c r="CI177" s="34" t="str">
        <f t="shared" si="31"/>
        <v/>
      </c>
      <c r="CJ177" s="35" t="str">
        <f t="shared" si="32"/>
        <v/>
      </c>
      <c r="CK177" s="34" t="e">
        <f>IF(AND(#REF!="",#REF!="",#REF!="",#REF!=""),"",SUM(#REF!,#REF!,#REF!,#REF!,#REF!))</f>
        <v>#REF!</v>
      </c>
      <c r="CL177" s="35" t="str">
        <f t="shared" si="33"/>
        <v/>
      </c>
      <c r="CM177" s="32" t="e">
        <f>IF(AND(#REF!="",#REF!="",#REF!="",#REF!=""),"",SUM(#REF!,#REF!,#REF!,#REF!))</f>
        <v>#REF!</v>
      </c>
      <c r="CN177" s="32" t="str">
        <f t="shared" si="22"/>
        <v/>
      </c>
    </row>
    <row r="178" spans="1:92" ht="24.75" customHeight="1">
      <c r="A178" s="276">
        <v>172</v>
      </c>
      <c r="B178" s="277"/>
      <c r="C178" s="278"/>
      <c r="D178" s="279"/>
      <c r="E178" s="280"/>
      <c r="F178" s="281"/>
      <c r="G178" s="281"/>
      <c r="H178" s="282"/>
      <c r="I178" s="283"/>
      <c r="J178" s="284"/>
      <c r="K178" s="285"/>
      <c r="L178" s="11"/>
      <c r="M178" s="7"/>
      <c r="N178" s="7"/>
      <c r="O178" s="7"/>
      <c r="P178" s="39"/>
      <c r="Q178" s="43"/>
      <c r="R178" s="7"/>
      <c r="S178" s="16"/>
      <c r="T178" s="17"/>
      <c r="U178" s="17"/>
      <c r="V178" s="7"/>
      <c r="W178" s="45"/>
      <c r="X178" s="43"/>
      <c r="Y178" s="7"/>
      <c r="Z178" s="11"/>
      <c r="AA178" s="7"/>
      <c r="AB178" s="7"/>
      <c r="AC178" s="7"/>
      <c r="AD178" s="39"/>
      <c r="AE178" s="43"/>
      <c r="AF178" s="7"/>
      <c r="AG178" s="11"/>
      <c r="AH178" s="7"/>
      <c r="AI178" s="7"/>
      <c r="AJ178" s="7"/>
      <c r="AK178" s="39"/>
      <c r="AL178" s="43"/>
      <c r="AM178" s="7"/>
      <c r="AN178" s="11"/>
      <c r="AO178" s="7"/>
      <c r="AP178" s="7"/>
      <c r="AQ178" s="7"/>
      <c r="AR178" s="7"/>
      <c r="AS178" s="11"/>
      <c r="AT178" s="7"/>
      <c r="AU178" s="7"/>
      <c r="AV178" s="7"/>
      <c r="AW178" s="7"/>
      <c r="AX178" s="11"/>
      <c r="AY178" s="7"/>
      <c r="AZ178" s="7"/>
      <c r="BA178" s="7"/>
      <c r="BB178" s="7"/>
      <c r="BC178" s="7"/>
      <c r="BD178" s="7"/>
      <c r="BE178" s="7"/>
      <c r="BF178" s="7"/>
      <c r="BG178" s="11" t="s">
        <v>221</v>
      </c>
      <c r="BH178" s="79"/>
      <c r="BI178" s="1"/>
      <c r="BJ178" s="1"/>
      <c r="BK178" s="1"/>
      <c r="BL178" s="1"/>
      <c r="BM178" s="1"/>
      <c r="BY178" s="26"/>
      <c r="BZ178" s="34" t="str">
        <f t="shared" si="23"/>
        <v/>
      </c>
      <c r="CA178" s="35" t="str">
        <f t="shared" si="24"/>
        <v/>
      </c>
      <c r="CB178" s="35" t="str">
        <f t="shared" si="25"/>
        <v/>
      </c>
      <c r="CC178" s="34" t="str">
        <f t="shared" si="26"/>
        <v/>
      </c>
      <c r="CD178" s="35" t="str">
        <f t="shared" si="27"/>
        <v/>
      </c>
      <c r="CE178" s="34" t="e">
        <f>IF(AND(#REF!="",#REF!="",#REF!="",#REF!=""),"",SUM(#REF!,#REF!,#REF!,#REF!,#REF!))</f>
        <v>#REF!</v>
      </c>
      <c r="CF178" s="35" t="str">
        <f t="shared" si="28"/>
        <v/>
      </c>
      <c r="CG178" s="34" t="str">
        <f t="shared" si="29"/>
        <v/>
      </c>
      <c r="CH178" s="35" t="str">
        <f t="shared" si="30"/>
        <v/>
      </c>
      <c r="CI178" s="34" t="str">
        <f t="shared" si="31"/>
        <v/>
      </c>
      <c r="CJ178" s="35" t="str">
        <f t="shared" si="32"/>
        <v/>
      </c>
      <c r="CK178" s="34" t="e">
        <f>IF(AND(#REF!="",#REF!="",#REF!="",#REF!=""),"",SUM(#REF!,#REF!,#REF!,#REF!,#REF!))</f>
        <v>#REF!</v>
      </c>
      <c r="CL178" s="35" t="str">
        <f t="shared" si="33"/>
        <v/>
      </c>
      <c r="CM178" s="32" t="e">
        <f>IF(AND(#REF!="",#REF!="",#REF!="",#REF!=""),"",SUM(#REF!,#REF!,#REF!,#REF!))</f>
        <v>#REF!</v>
      </c>
      <c r="CN178" s="32" t="str">
        <f t="shared" si="22"/>
        <v/>
      </c>
    </row>
    <row r="179" spans="1:92" ht="24.75" customHeight="1">
      <c r="A179" s="276">
        <v>173</v>
      </c>
      <c r="B179" s="277"/>
      <c r="C179" s="278"/>
      <c r="D179" s="279"/>
      <c r="E179" s="280"/>
      <c r="F179" s="281"/>
      <c r="G179" s="281"/>
      <c r="H179" s="282"/>
      <c r="I179" s="283"/>
      <c r="J179" s="284"/>
      <c r="K179" s="285"/>
      <c r="L179" s="11"/>
      <c r="M179" s="7"/>
      <c r="N179" s="7"/>
      <c r="O179" s="7"/>
      <c r="P179" s="39"/>
      <c r="Q179" s="43"/>
      <c r="R179" s="7"/>
      <c r="S179" s="16"/>
      <c r="T179" s="17"/>
      <c r="U179" s="17"/>
      <c r="V179" s="7"/>
      <c r="W179" s="45"/>
      <c r="X179" s="43"/>
      <c r="Y179" s="7"/>
      <c r="Z179" s="11"/>
      <c r="AA179" s="7"/>
      <c r="AB179" s="7"/>
      <c r="AC179" s="7"/>
      <c r="AD179" s="39"/>
      <c r="AE179" s="43"/>
      <c r="AF179" s="7"/>
      <c r="AG179" s="11"/>
      <c r="AH179" s="7"/>
      <c r="AI179" s="7"/>
      <c r="AJ179" s="7"/>
      <c r="AK179" s="39"/>
      <c r="AL179" s="43"/>
      <c r="AM179" s="7"/>
      <c r="AN179" s="11"/>
      <c r="AO179" s="7"/>
      <c r="AP179" s="7"/>
      <c r="AQ179" s="7"/>
      <c r="AR179" s="7"/>
      <c r="AS179" s="11"/>
      <c r="AT179" s="7"/>
      <c r="AU179" s="7"/>
      <c r="AV179" s="7"/>
      <c r="AW179" s="7"/>
      <c r="AX179" s="11"/>
      <c r="AY179" s="7"/>
      <c r="AZ179" s="7"/>
      <c r="BA179" s="7"/>
      <c r="BB179" s="7"/>
      <c r="BC179" s="7"/>
      <c r="BD179" s="7"/>
      <c r="BE179" s="7"/>
      <c r="BF179" s="7"/>
      <c r="BG179" s="11" t="s">
        <v>221</v>
      </c>
      <c r="BH179" s="79"/>
      <c r="BI179" s="1"/>
      <c r="BJ179" s="1"/>
      <c r="BK179" s="1"/>
      <c r="BL179" s="1"/>
      <c r="BM179" s="1"/>
      <c r="BY179" s="26"/>
      <c r="BZ179" s="34" t="str">
        <f t="shared" si="23"/>
        <v/>
      </c>
      <c r="CA179" s="35" t="str">
        <f t="shared" si="24"/>
        <v/>
      </c>
      <c r="CB179" s="35" t="str">
        <f t="shared" si="25"/>
        <v/>
      </c>
      <c r="CC179" s="34" t="str">
        <f t="shared" si="26"/>
        <v/>
      </c>
      <c r="CD179" s="35" t="str">
        <f t="shared" si="27"/>
        <v/>
      </c>
      <c r="CE179" s="34" t="e">
        <f>IF(AND(#REF!="",#REF!="",#REF!="",#REF!=""),"",SUM(#REF!,#REF!,#REF!,#REF!,#REF!))</f>
        <v>#REF!</v>
      </c>
      <c r="CF179" s="35" t="str">
        <f t="shared" si="28"/>
        <v/>
      </c>
      <c r="CG179" s="34" t="str">
        <f t="shared" si="29"/>
        <v/>
      </c>
      <c r="CH179" s="35" t="str">
        <f t="shared" si="30"/>
        <v/>
      </c>
      <c r="CI179" s="34" t="str">
        <f t="shared" si="31"/>
        <v/>
      </c>
      <c r="CJ179" s="35" t="str">
        <f t="shared" si="32"/>
        <v/>
      </c>
      <c r="CK179" s="34" t="e">
        <f>IF(AND(#REF!="",#REF!="",#REF!="",#REF!=""),"",SUM(#REF!,#REF!,#REF!,#REF!,#REF!))</f>
        <v>#REF!</v>
      </c>
      <c r="CL179" s="35" t="str">
        <f t="shared" si="33"/>
        <v/>
      </c>
      <c r="CM179" s="32" t="e">
        <f>IF(AND(#REF!="",#REF!="",#REF!="",#REF!=""),"",SUM(#REF!,#REF!,#REF!,#REF!))</f>
        <v>#REF!</v>
      </c>
      <c r="CN179" s="32" t="str">
        <f t="shared" si="22"/>
        <v/>
      </c>
    </row>
    <row r="180" spans="1:92" ht="24.75" customHeight="1">
      <c r="A180" s="276">
        <v>174</v>
      </c>
      <c r="B180" s="277"/>
      <c r="C180" s="278"/>
      <c r="D180" s="279"/>
      <c r="E180" s="280"/>
      <c r="F180" s="281"/>
      <c r="G180" s="281"/>
      <c r="H180" s="282"/>
      <c r="I180" s="283"/>
      <c r="J180" s="284"/>
      <c r="K180" s="285"/>
      <c r="L180" s="11"/>
      <c r="M180" s="7"/>
      <c r="N180" s="7"/>
      <c r="O180" s="7"/>
      <c r="P180" s="39"/>
      <c r="Q180" s="43"/>
      <c r="R180" s="7"/>
      <c r="S180" s="16"/>
      <c r="T180" s="17"/>
      <c r="U180" s="17"/>
      <c r="V180" s="7"/>
      <c r="W180" s="45"/>
      <c r="X180" s="43"/>
      <c r="Y180" s="7"/>
      <c r="Z180" s="11"/>
      <c r="AA180" s="7"/>
      <c r="AB180" s="7"/>
      <c r="AC180" s="7"/>
      <c r="AD180" s="39"/>
      <c r="AE180" s="43"/>
      <c r="AF180" s="7"/>
      <c r="AG180" s="11"/>
      <c r="AH180" s="7"/>
      <c r="AI180" s="7"/>
      <c r="AJ180" s="7"/>
      <c r="AK180" s="39"/>
      <c r="AL180" s="43"/>
      <c r="AM180" s="7"/>
      <c r="AN180" s="11"/>
      <c r="AO180" s="7"/>
      <c r="AP180" s="7"/>
      <c r="AQ180" s="7"/>
      <c r="AR180" s="7"/>
      <c r="AS180" s="11"/>
      <c r="AT180" s="7"/>
      <c r="AU180" s="7"/>
      <c r="AV180" s="7"/>
      <c r="AW180" s="7"/>
      <c r="AX180" s="11"/>
      <c r="AY180" s="7"/>
      <c r="AZ180" s="7"/>
      <c r="BA180" s="7"/>
      <c r="BB180" s="7"/>
      <c r="BC180" s="7"/>
      <c r="BD180" s="7"/>
      <c r="BE180" s="7"/>
      <c r="BF180" s="7"/>
      <c r="BG180" s="11" t="s">
        <v>221</v>
      </c>
      <c r="BH180" s="79"/>
      <c r="BI180" s="1"/>
      <c r="BJ180" s="1"/>
      <c r="BK180" s="1"/>
      <c r="BL180" s="1"/>
      <c r="BM180" s="1"/>
      <c r="BY180" s="26"/>
      <c r="BZ180" s="34" t="str">
        <f t="shared" si="23"/>
        <v/>
      </c>
      <c r="CA180" s="35" t="str">
        <f t="shared" si="24"/>
        <v/>
      </c>
      <c r="CB180" s="35" t="str">
        <f t="shared" si="25"/>
        <v/>
      </c>
      <c r="CC180" s="34" t="str">
        <f t="shared" si="26"/>
        <v/>
      </c>
      <c r="CD180" s="35" t="str">
        <f t="shared" si="27"/>
        <v/>
      </c>
      <c r="CE180" s="34" t="e">
        <f>IF(AND(#REF!="",#REF!="",#REF!="",#REF!=""),"",SUM(#REF!,#REF!,#REF!,#REF!,#REF!))</f>
        <v>#REF!</v>
      </c>
      <c r="CF180" s="35" t="str">
        <f t="shared" si="28"/>
        <v/>
      </c>
      <c r="CG180" s="34" t="str">
        <f t="shared" si="29"/>
        <v/>
      </c>
      <c r="CH180" s="35" t="str">
        <f t="shared" si="30"/>
        <v/>
      </c>
      <c r="CI180" s="34" t="str">
        <f t="shared" si="31"/>
        <v/>
      </c>
      <c r="CJ180" s="35" t="str">
        <f t="shared" si="32"/>
        <v/>
      </c>
      <c r="CK180" s="34" t="e">
        <f>IF(AND(#REF!="",#REF!="",#REF!="",#REF!=""),"",SUM(#REF!,#REF!,#REF!,#REF!,#REF!))</f>
        <v>#REF!</v>
      </c>
      <c r="CL180" s="35" t="str">
        <f t="shared" si="33"/>
        <v/>
      </c>
      <c r="CM180" s="32" t="e">
        <f>IF(AND(#REF!="",#REF!="",#REF!="",#REF!=""),"",SUM(#REF!,#REF!,#REF!,#REF!))</f>
        <v>#REF!</v>
      </c>
      <c r="CN180" s="32" t="str">
        <f t="shared" si="22"/>
        <v/>
      </c>
    </row>
    <row r="181" spans="1:92" ht="24.75" customHeight="1">
      <c r="A181" s="276">
        <v>175</v>
      </c>
      <c r="B181" s="277"/>
      <c r="C181" s="278"/>
      <c r="D181" s="279"/>
      <c r="E181" s="280"/>
      <c r="F181" s="281"/>
      <c r="G181" s="281"/>
      <c r="H181" s="282"/>
      <c r="I181" s="283"/>
      <c r="J181" s="284"/>
      <c r="K181" s="285"/>
      <c r="L181" s="11"/>
      <c r="M181" s="7"/>
      <c r="N181" s="7"/>
      <c r="O181" s="7"/>
      <c r="P181" s="39"/>
      <c r="Q181" s="43"/>
      <c r="R181" s="7"/>
      <c r="S181" s="16"/>
      <c r="T181" s="17"/>
      <c r="U181" s="17"/>
      <c r="V181" s="7"/>
      <c r="W181" s="45"/>
      <c r="X181" s="43"/>
      <c r="Y181" s="7"/>
      <c r="Z181" s="11"/>
      <c r="AA181" s="7"/>
      <c r="AB181" s="7"/>
      <c r="AC181" s="7"/>
      <c r="AD181" s="39"/>
      <c r="AE181" s="43"/>
      <c r="AF181" s="7"/>
      <c r="AG181" s="11"/>
      <c r="AH181" s="7"/>
      <c r="AI181" s="7"/>
      <c r="AJ181" s="7"/>
      <c r="AK181" s="39"/>
      <c r="AL181" s="43"/>
      <c r="AM181" s="7"/>
      <c r="AN181" s="11"/>
      <c r="AO181" s="7"/>
      <c r="AP181" s="7"/>
      <c r="AQ181" s="7"/>
      <c r="AR181" s="7"/>
      <c r="AS181" s="11"/>
      <c r="AT181" s="7"/>
      <c r="AU181" s="7"/>
      <c r="AV181" s="7"/>
      <c r="AW181" s="7"/>
      <c r="AX181" s="11"/>
      <c r="AY181" s="7"/>
      <c r="AZ181" s="7"/>
      <c r="BA181" s="7"/>
      <c r="BB181" s="7"/>
      <c r="BC181" s="7"/>
      <c r="BD181" s="7"/>
      <c r="BE181" s="7"/>
      <c r="BF181" s="7"/>
      <c r="BG181" s="11" t="s">
        <v>221</v>
      </c>
      <c r="BH181" s="79"/>
      <c r="BI181" s="1"/>
      <c r="BJ181" s="1"/>
      <c r="BK181" s="1"/>
      <c r="BL181" s="1"/>
      <c r="BM181" s="1"/>
      <c r="BY181" s="26"/>
      <c r="BZ181" s="34" t="str">
        <f t="shared" si="23"/>
        <v/>
      </c>
      <c r="CA181" s="35" t="str">
        <f t="shared" si="24"/>
        <v/>
      </c>
      <c r="CB181" s="35" t="str">
        <f t="shared" si="25"/>
        <v/>
      </c>
      <c r="CC181" s="34" t="str">
        <f t="shared" si="26"/>
        <v/>
      </c>
      <c r="CD181" s="35" t="str">
        <f t="shared" si="27"/>
        <v/>
      </c>
      <c r="CE181" s="34" t="e">
        <f>IF(AND(#REF!="",#REF!="",#REF!="",#REF!=""),"",SUM(#REF!,#REF!,#REF!,#REF!,#REF!))</f>
        <v>#REF!</v>
      </c>
      <c r="CF181" s="35" t="str">
        <f t="shared" si="28"/>
        <v/>
      </c>
      <c r="CG181" s="34" t="str">
        <f t="shared" si="29"/>
        <v/>
      </c>
      <c r="CH181" s="35" t="str">
        <f t="shared" si="30"/>
        <v/>
      </c>
      <c r="CI181" s="34" t="str">
        <f t="shared" si="31"/>
        <v/>
      </c>
      <c r="CJ181" s="35" t="str">
        <f t="shared" si="32"/>
        <v/>
      </c>
      <c r="CK181" s="34" t="e">
        <f>IF(AND(#REF!="",#REF!="",#REF!="",#REF!=""),"",SUM(#REF!,#REF!,#REF!,#REF!,#REF!))</f>
        <v>#REF!</v>
      </c>
      <c r="CL181" s="35" t="str">
        <f t="shared" si="33"/>
        <v/>
      </c>
      <c r="CM181" s="32" t="e">
        <f>IF(AND(#REF!="",#REF!="",#REF!="",#REF!=""),"",SUM(#REF!,#REF!,#REF!,#REF!))</f>
        <v>#REF!</v>
      </c>
      <c r="CN181" s="32" t="str">
        <f t="shared" si="22"/>
        <v/>
      </c>
    </row>
    <row r="182" spans="1:92" ht="24.75" customHeight="1">
      <c r="A182" s="276">
        <v>176</v>
      </c>
      <c r="B182" s="277"/>
      <c r="C182" s="278"/>
      <c r="D182" s="279"/>
      <c r="E182" s="280"/>
      <c r="F182" s="281"/>
      <c r="G182" s="281"/>
      <c r="H182" s="282"/>
      <c r="I182" s="283"/>
      <c r="J182" s="284"/>
      <c r="K182" s="285"/>
      <c r="L182" s="11"/>
      <c r="M182" s="7"/>
      <c r="N182" s="7"/>
      <c r="O182" s="7"/>
      <c r="P182" s="39"/>
      <c r="Q182" s="43"/>
      <c r="R182" s="7"/>
      <c r="S182" s="16"/>
      <c r="T182" s="17"/>
      <c r="U182" s="17"/>
      <c r="V182" s="7"/>
      <c r="W182" s="45"/>
      <c r="X182" s="43"/>
      <c r="Y182" s="7"/>
      <c r="Z182" s="11"/>
      <c r="AA182" s="7"/>
      <c r="AB182" s="7"/>
      <c r="AC182" s="7"/>
      <c r="AD182" s="39"/>
      <c r="AE182" s="43"/>
      <c r="AF182" s="7"/>
      <c r="AG182" s="11"/>
      <c r="AH182" s="7"/>
      <c r="AI182" s="7"/>
      <c r="AJ182" s="7"/>
      <c r="AK182" s="39"/>
      <c r="AL182" s="43"/>
      <c r="AM182" s="7"/>
      <c r="AN182" s="11"/>
      <c r="AO182" s="7"/>
      <c r="AP182" s="7"/>
      <c r="AQ182" s="7"/>
      <c r="AR182" s="7"/>
      <c r="AS182" s="11"/>
      <c r="AT182" s="7"/>
      <c r="AU182" s="7"/>
      <c r="AV182" s="7"/>
      <c r="AW182" s="7"/>
      <c r="AX182" s="11"/>
      <c r="AY182" s="7"/>
      <c r="AZ182" s="7"/>
      <c r="BA182" s="7"/>
      <c r="BB182" s="7"/>
      <c r="BC182" s="7"/>
      <c r="BD182" s="7"/>
      <c r="BE182" s="7"/>
      <c r="BF182" s="7"/>
      <c r="BG182" s="11" t="s">
        <v>221</v>
      </c>
      <c r="BH182" s="79"/>
      <c r="BI182" s="1"/>
      <c r="BJ182" s="1"/>
      <c r="BK182" s="1"/>
      <c r="BL182" s="1"/>
      <c r="BM182" s="1"/>
      <c r="BY182" s="26"/>
      <c r="BZ182" s="34" t="str">
        <f t="shared" si="23"/>
        <v/>
      </c>
      <c r="CA182" s="35" t="str">
        <f t="shared" si="24"/>
        <v/>
      </c>
      <c r="CB182" s="35" t="str">
        <f t="shared" si="25"/>
        <v/>
      </c>
      <c r="CC182" s="34" t="str">
        <f t="shared" si="26"/>
        <v/>
      </c>
      <c r="CD182" s="35" t="str">
        <f t="shared" si="27"/>
        <v/>
      </c>
      <c r="CE182" s="34" t="e">
        <f>IF(AND(#REF!="",#REF!="",#REF!="",#REF!=""),"",SUM(#REF!,#REF!,#REF!,#REF!,#REF!))</f>
        <v>#REF!</v>
      </c>
      <c r="CF182" s="35" t="str">
        <f t="shared" si="28"/>
        <v/>
      </c>
      <c r="CG182" s="34" t="str">
        <f t="shared" si="29"/>
        <v/>
      </c>
      <c r="CH182" s="35" t="str">
        <f t="shared" si="30"/>
        <v/>
      </c>
      <c r="CI182" s="34" t="str">
        <f t="shared" si="31"/>
        <v/>
      </c>
      <c r="CJ182" s="35" t="str">
        <f t="shared" si="32"/>
        <v/>
      </c>
      <c r="CK182" s="34" t="e">
        <f>IF(AND(#REF!="",#REF!="",#REF!="",#REF!=""),"",SUM(#REF!,#REF!,#REF!,#REF!,#REF!))</f>
        <v>#REF!</v>
      </c>
      <c r="CL182" s="35" t="str">
        <f t="shared" si="33"/>
        <v/>
      </c>
      <c r="CM182" s="32" t="e">
        <f>IF(AND(#REF!="",#REF!="",#REF!="",#REF!=""),"",SUM(#REF!,#REF!,#REF!,#REF!))</f>
        <v>#REF!</v>
      </c>
      <c r="CN182" s="32" t="str">
        <f t="shared" si="22"/>
        <v/>
      </c>
    </row>
    <row r="183" spans="1:92" ht="24.75" customHeight="1">
      <c r="A183" s="276">
        <v>177</v>
      </c>
      <c r="B183" s="277"/>
      <c r="C183" s="278"/>
      <c r="D183" s="279"/>
      <c r="E183" s="280"/>
      <c r="F183" s="281"/>
      <c r="G183" s="281"/>
      <c r="H183" s="282"/>
      <c r="I183" s="283"/>
      <c r="J183" s="284"/>
      <c r="K183" s="285"/>
      <c r="L183" s="11"/>
      <c r="M183" s="7"/>
      <c r="N183" s="7"/>
      <c r="O183" s="7"/>
      <c r="P183" s="39"/>
      <c r="Q183" s="43"/>
      <c r="R183" s="7"/>
      <c r="S183" s="16"/>
      <c r="T183" s="17"/>
      <c r="U183" s="17"/>
      <c r="V183" s="7"/>
      <c r="W183" s="45"/>
      <c r="X183" s="43"/>
      <c r="Y183" s="7"/>
      <c r="Z183" s="11"/>
      <c r="AA183" s="7"/>
      <c r="AB183" s="7"/>
      <c r="AC183" s="7"/>
      <c r="AD183" s="39"/>
      <c r="AE183" s="43"/>
      <c r="AF183" s="7"/>
      <c r="AG183" s="11"/>
      <c r="AH183" s="7"/>
      <c r="AI183" s="7"/>
      <c r="AJ183" s="7"/>
      <c r="AK183" s="39"/>
      <c r="AL183" s="43"/>
      <c r="AM183" s="7"/>
      <c r="AN183" s="11"/>
      <c r="AO183" s="7"/>
      <c r="AP183" s="7"/>
      <c r="AQ183" s="7"/>
      <c r="AR183" s="7"/>
      <c r="AS183" s="11"/>
      <c r="AT183" s="7"/>
      <c r="AU183" s="7"/>
      <c r="AV183" s="7"/>
      <c r="AW183" s="7"/>
      <c r="AX183" s="11"/>
      <c r="AY183" s="7"/>
      <c r="AZ183" s="7"/>
      <c r="BA183" s="7"/>
      <c r="BB183" s="7"/>
      <c r="BC183" s="7"/>
      <c r="BD183" s="7"/>
      <c r="BE183" s="7"/>
      <c r="BF183" s="7"/>
      <c r="BG183" s="11" t="s">
        <v>221</v>
      </c>
      <c r="BH183" s="79"/>
      <c r="BI183" s="1"/>
      <c r="BJ183" s="1"/>
      <c r="BK183" s="1"/>
      <c r="BL183" s="1"/>
      <c r="BM183" s="1"/>
      <c r="BY183" s="26"/>
      <c r="BZ183" s="34" t="str">
        <f t="shared" si="23"/>
        <v/>
      </c>
      <c r="CA183" s="35" t="str">
        <f t="shared" si="24"/>
        <v/>
      </c>
      <c r="CB183" s="35" t="str">
        <f t="shared" si="25"/>
        <v/>
      </c>
      <c r="CC183" s="34" t="str">
        <f t="shared" si="26"/>
        <v/>
      </c>
      <c r="CD183" s="35" t="str">
        <f t="shared" si="27"/>
        <v/>
      </c>
      <c r="CE183" s="34" t="e">
        <f>IF(AND(#REF!="",#REF!="",#REF!="",#REF!=""),"",SUM(#REF!,#REF!,#REF!,#REF!,#REF!))</f>
        <v>#REF!</v>
      </c>
      <c r="CF183" s="35" t="str">
        <f t="shared" si="28"/>
        <v/>
      </c>
      <c r="CG183" s="34" t="str">
        <f t="shared" si="29"/>
        <v/>
      </c>
      <c r="CH183" s="35" t="str">
        <f t="shared" si="30"/>
        <v/>
      </c>
      <c r="CI183" s="34" t="str">
        <f t="shared" si="31"/>
        <v/>
      </c>
      <c r="CJ183" s="35" t="str">
        <f t="shared" si="32"/>
        <v/>
      </c>
      <c r="CK183" s="34" t="e">
        <f>IF(AND(#REF!="",#REF!="",#REF!="",#REF!=""),"",SUM(#REF!,#REF!,#REF!,#REF!,#REF!))</f>
        <v>#REF!</v>
      </c>
      <c r="CL183" s="35" t="str">
        <f t="shared" si="33"/>
        <v/>
      </c>
      <c r="CM183" s="32" t="e">
        <f>IF(AND(#REF!="",#REF!="",#REF!="",#REF!=""),"",SUM(#REF!,#REF!,#REF!,#REF!))</f>
        <v>#REF!</v>
      </c>
      <c r="CN183" s="32" t="str">
        <f t="shared" si="22"/>
        <v/>
      </c>
    </row>
    <row r="184" spans="1:92" ht="24.75" customHeight="1">
      <c r="A184" s="276">
        <v>178</v>
      </c>
      <c r="B184" s="277"/>
      <c r="C184" s="278"/>
      <c r="D184" s="279"/>
      <c r="E184" s="280"/>
      <c r="F184" s="281"/>
      <c r="G184" s="281"/>
      <c r="H184" s="282"/>
      <c r="I184" s="283"/>
      <c r="J184" s="284"/>
      <c r="K184" s="285"/>
      <c r="L184" s="11"/>
      <c r="M184" s="7"/>
      <c r="N184" s="7"/>
      <c r="O184" s="7"/>
      <c r="P184" s="39"/>
      <c r="Q184" s="43"/>
      <c r="R184" s="7"/>
      <c r="S184" s="16"/>
      <c r="T184" s="17"/>
      <c r="U184" s="17"/>
      <c r="V184" s="7"/>
      <c r="W184" s="45"/>
      <c r="X184" s="43"/>
      <c r="Y184" s="7"/>
      <c r="Z184" s="11"/>
      <c r="AA184" s="7"/>
      <c r="AB184" s="7"/>
      <c r="AC184" s="7"/>
      <c r="AD184" s="39"/>
      <c r="AE184" s="43"/>
      <c r="AF184" s="7"/>
      <c r="AG184" s="11"/>
      <c r="AH184" s="7"/>
      <c r="AI184" s="7"/>
      <c r="AJ184" s="7"/>
      <c r="AK184" s="39"/>
      <c r="AL184" s="43"/>
      <c r="AM184" s="7"/>
      <c r="AN184" s="11"/>
      <c r="AO184" s="7"/>
      <c r="AP184" s="7"/>
      <c r="AQ184" s="7"/>
      <c r="AR184" s="7"/>
      <c r="AS184" s="11"/>
      <c r="AT184" s="7"/>
      <c r="AU184" s="7"/>
      <c r="AV184" s="7"/>
      <c r="AW184" s="7"/>
      <c r="AX184" s="11"/>
      <c r="AY184" s="7"/>
      <c r="AZ184" s="7"/>
      <c r="BA184" s="7"/>
      <c r="BB184" s="7"/>
      <c r="BC184" s="7"/>
      <c r="BD184" s="7"/>
      <c r="BE184" s="7"/>
      <c r="BF184" s="7"/>
      <c r="BG184" s="11" t="s">
        <v>221</v>
      </c>
      <c r="BH184" s="79"/>
      <c r="BI184" s="1"/>
      <c r="BJ184" s="1"/>
      <c r="BK184" s="1"/>
      <c r="BL184" s="1"/>
      <c r="BM184" s="1"/>
      <c r="BY184" s="26"/>
      <c r="BZ184" s="34" t="str">
        <f t="shared" si="23"/>
        <v/>
      </c>
      <c r="CA184" s="35" t="str">
        <f t="shared" si="24"/>
        <v/>
      </c>
      <c r="CB184" s="35" t="str">
        <f t="shared" si="25"/>
        <v/>
      </c>
      <c r="CC184" s="34" t="str">
        <f t="shared" si="26"/>
        <v/>
      </c>
      <c r="CD184" s="35" t="str">
        <f t="shared" si="27"/>
        <v/>
      </c>
      <c r="CE184" s="34" t="e">
        <f>IF(AND(#REF!="",#REF!="",#REF!="",#REF!=""),"",SUM(#REF!,#REF!,#REF!,#REF!,#REF!))</f>
        <v>#REF!</v>
      </c>
      <c r="CF184" s="35" t="str">
        <f t="shared" si="28"/>
        <v/>
      </c>
      <c r="CG184" s="34" t="str">
        <f t="shared" si="29"/>
        <v/>
      </c>
      <c r="CH184" s="35" t="str">
        <f t="shared" si="30"/>
        <v/>
      </c>
      <c r="CI184" s="34" t="str">
        <f t="shared" si="31"/>
        <v/>
      </c>
      <c r="CJ184" s="35" t="str">
        <f t="shared" si="32"/>
        <v/>
      </c>
      <c r="CK184" s="34" t="e">
        <f>IF(AND(#REF!="",#REF!="",#REF!="",#REF!=""),"",SUM(#REF!,#REF!,#REF!,#REF!,#REF!))</f>
        <v>#REF!</v>
      </c>
      <c r="CL184" s="35" t="str">
        <f t="shared" si="33"/>
        <v/>
      </c>
      <c r="CM184" s="32" t="e">
        <f>IF(AND(#REF!="",#REF!="",#REF!="",#REF!=""),"",SUM(#REF!,#REF!,#REF!,#REF!))</f>
        <v>#REF!</v>
      </c>
      <c r="CN184" s="32" t="str">
        <f t="shared" si="22"/>
        <v/>
      </c>
    </row>
    <row r="185" spans="1:92" ht="24.75" customHeight="1">
      <c r="A185" s="276">
        <v>179</v>
      </c>
      <c r="B185" s="277"/>
      <c r="C185" s="278"/>
      <c r="D185" s="279"/>
      <c r="E185" s="280"/>
      <c r="F185" s="281"/>
      <c r="G185" s="281"/>
      <c r="H185" s="282"/>
      <c r="I185" s="283"/>
      <c r="J185" s="284"/>
      <c r="K185" s="285"/>
      <c r="L185" s="11"/>
      <c r="M185" s="7"/>
      <c r="N185" s="7"/>
      <c r="O185" s="7"/>
      <c r="P185" s="39"/>
      <c r="Q185" s="43"/>
      <c r="R185" s="7"/>
      <c r="S185" s="16"/>
      <c r="T185" s="17"/>
      <c r="U185" s="17"/>
      <c r="V185" s="7"/>
      <c r="W185" s="45"/>
      <c r="X185" s="43"/>
      <c r="Y185" s="7"/>
      <c r="Z185" s="11"/>
      <c r="AA185" s="7"/>
      <c r="AB185" s="7"/>
      <c r="AC185" s="7"/>
      <c r="AD185" s="39"/>
      <c r="AE185" s="43"/>
      <c r="AF185" s="7"/>
      <c r="AG185" s="11"/>
      <c r="AH185" s="7"/>
      <c r="AI185" s="7"/>
      <c r="AJ185" s="7"/>
      <c r="AK185" s="39"/>
      <c r="AL185" s="43"/>
      <c r="AM185" s="7"/>
      <c r="AN185" s="11"/>
      <c r="AO185" s="7"/>
      <c r="AP185" s="7"/>
      <c r="AQ185" s="7"/>
      <c r="AR185" s="7"/>
      <c r="AS185" s="11"/>
      <c r="AT185" s="7"/>
      <c r="AU185" s="7"/>
      <c r="AV185" s="7"/>
      <c r="AW185" s="7"/>
      <c r="AX185" s="11"/>
      <c r="AY185" s="7"/>
      <c r="AZ185" s="7"/>
      <c r="BA185" s="7"/>
      <c r="BB185" s="7"/>
      <c r="BC185" s="7"/>
      <c r="BD185" s="7"/>
      <c r="BE185" s="7"/>
      <c r="BF185" s="7"/>
      <c r="BG185" s="11" t="s">
        <v>221</v>
      </c>
      <c r="BH185" s="79"/>
      <c r="BI185" s="1"/>
      <c r="BJ185" s="1"/>
      <c r="BK185" s="1"/>
      <c r="BL185" s="1"/>
      <c r="BM185" s="1"/>
      <c r="BY185" s="26"/>
      <c r="BZ185" s="34" t="str">
        <f t="shared" si="23"/>
        <v/>
      </c>
      <c r="CA185" s="35" t="str">
        <f t="shared" si="24"/>
        <v/>
      </c>
      <c r="CB185" s="35" t="str">
        <f t="shared" si="25"/>
        <v/>
      </c>
      <c r="CC185" s="34" t="str">
        <f t="shared" si="26"/>
        <v/>
      </c>
      <c r="CD185" s="35" t="str">
        <f t="shared" si="27"/>
        <v/>
      </c>
      <c r="CE185" s="34" t="e">
        <f>IF(AND(#REF!="",#REF!="",#REF!="",#REF!=""),"",SUM(#REF!,#REF!,#REF!,#REF!,#REF!))</f>
        <v>#REF!</v>
      </c>
      <c r="CF185" s="35" t="str">
        <f t="shared" si="28"/>
        <v/>
      </c>
      <c r="CG185" s="34" t="str">
        <f t="shared" si="29"/>
        <v/>
      </c>
      <c r="CH185" s="35" t="str">
        <f t="shared" si="30"/>
        <v/>
      </c>
      <c r="CI185" s="34" t="str">
        <f t="shared" si="31"/>
        <v/>
      </c>
      <c r="CJ185" s="35" t="str">
        <f t="shared" si="32"/>
        <v/>
      </c>
      <c r="CK185" s="34" t="e">
        <f>IF(AND(#REF!="",#REF!="",#REF!="",#REF!=""),"",SUM(#REF!,#REF!,#REF!,#REF!,#REF!))</f>
        <v>#REF!</v>
      </c>
      <c r="CL185" s="35" t="str">
        <f t="shared" si="33"/>
        <v/>
      </c>
      <c r="CM185" s="32" t="e">
        <f>IF(AND(#REF!="",#REF!="",#REF!="",#REF!=""),"",SUM(#REF!,#REF!,#REF!,#REF!))</f>
        <v>#REF!</v>
      </c>
      <c r="CN185" s="32" t="str">
        <f t="shared" si="22"/>
        <v/>
      </c>
    </row>
    <row r="186" spans="1:92" ht="24.75" customHeight="1">
      <c r="A186" s="276">
        <v>180</v>
      </c>
      <c r="B186" s="277"/>
      <c r="C186" s="278"/>
      <c r="D186" s="279"/>
      <c r="E186" s="280"/>
      <c r="F186" s="281"/>
      <c r="G186" s="281"/>
      <c r="H186" s="282"/>
      <c r="I186" s="283"/>
      <c r="J186" s="284"/>
      <c r="K186" s="285"/>
      <c r="L186" s="11"/>
      <c r="M186" s="7"/>
      <c r="N186" s="7"/>
      <c r="O186" s="7"/>
      <c r="P186" s="39"/>
      <c r="Q186" s="43"/>
      <c r="R186" s="7"/>
      <c r="S186" s="16"/>
      <c r="T186" s="17"/>
      <c r="U186" s="17"/>
      <c r="V186" s="7"/>
      <c r="W186" s="45"/>
      <c r="X186" s="43"/>
      <c r="Y186" s="7"/>
      <c r="Z186" s="11"/>
      <c r="AA186" s="7"/>
      <c r="AB186" s="7"/>
      <c r="AC186" s="7"/>
      <c r="AD186" s="39"/>
      <c r="AE186" s="43"/>
      <c r="AF186" s="7"/>
      <c r="AG186" s="11"/>
      <c r="AH186" s="7"/>
      <c r="AI186" s="7"/>
      <c r="AJ186" s="7"/>
      <c r="AK186" s="39"/>
      <c r="AL186" s="43"/>
      <c r="AM186" s="7"/>
      <c r="AN186" s="11"/>
      <c r="AO186" s="7"/>
      <c r="AP186" s="7"/>
      <c r="AQ186" s="7"/>
      <c r="AR186" s="7"/>
      <c r="AS186" s="11"/>
      <c r="AT186" s="7"/>
      <c r="AU186" s="7"/>
      <c r="AV186" s="7"/>
      <c r="AW186" s="7"/>
      <c r="AX186" s="11"/>
      <c r="AY186" s="7"/>
      <c r="AZ186" s="7"/>
      <c r="BA186" s="7"/>
      <c r="BB186" s="7"/>
      <c r="BC186" s="7"/>
      <c r="BD186" s="7"/>
      <c r="BE186" s="7"/>
      <c r="BF186" s="7"/>
      <c r="BG186" s="11" t="s">
        <v>221</v>
      </c>
      <c r="BH186" s="79"/>
      <c r="BI186" s="1"/>
      <c r="BJ186" s="1"/>
      <c r="BK186" s="1"/>
      <c r="BL186" s="1"/>
      <c r="BM186" s="1"/>
      <c r="BY186" s="26"/>
      <c r="BZ186" s="34" t="str">
        <f t="shared" si="23"/>
        <v/>
      </c>
      <c r="CA186" s="35" t="str">
        <f t="shared" si="24"/>
        <v/>
      </c>
      <c r="CB186" s="35" t="str">
        <f t="shared" si="25"/>
        <v/>
      </c>
      <c r="CC186" s="34" t="str">
        <f t="shared" si="26"/>
        <v/>
      </c>
      <c r="CD186" s="35" t="str">
        <f t="shared" si="27"/>
        <v/>
      </c>
      <c r="CE186" s="34" t="e">
        <f>IF(AND(#REF!="",#REF!="",#REF!="",#REF!=""),"",SUM(#REF!,#REF!,#REF!,#REF!,#REF!))</f>
        <v>#REF!</v>
      </c>
      <c r="CF186" s="35" t="str">
        <f t="shared" si="28"/>
        <v/>
      </c>
      <c r="CG186" s="34" t="str">
        <f t="shared" si="29"/>
        <v/>
      </c>
      <c r="CH186" s="35" t="str">
        <f t="shared" si="30"/>
        <v/>
      </c>
      <c r="CI186" s="34" t="str">
        <f t="shared" si="31"/>
        <v/>
      </c>
      <c r="CJ186" s="35" t="str">
        <f t="shared" si="32"/>
        <v/>
      </c>
      <c r="CK186" s="34" t="e">
        <f>IF(AND(#REF!="",#REF!="",#REF!="",#REF!=""),"",SUM(#REF!,#REF!,#REF!,#REF!,#REF!))</f>
        <v>#REF!</v>
      </c>
      <c r="CL186" s="35" t="str">
        <f t="shared" si="33"/>
        <v/>
      </c>
      <c r="CM186" s="32" t="e">
        <f>IF(AND(#REF!="",#REF!="",#REF!="",#REF!=""),"",SUM(#REF!,#REF!,#REF!,#REF!))</f>
        <v>#REF!</v>
      </c>
      <c r="CN186" s="32" t="str">
        <f t="shared" si="22"/>
        <v/>
      </c>
    </row>
    <row r="187" spans="1:92" ht="24.75" customHeight="1">
      <c r="A187" s="276">
        <v>181</v>
      </c>
      <c r="B187" s="277"/>
      <c r="C187" s="278"/>
      <c r="D187" s="279"/>
      <c r="E187" s="280"/>
      <c r="F187" s="281"/>
      <c r="G187" s="281"/>
      <c r="H187" s="282"/>
      <c r="I187" s="283"/>
      <c r="J187" s="284"/>
      <c r="K187" s="285"/>
      <c r="L187" s="11"/>
      <c r="M187" s="7"/>
      <c r="N187" s="7"/>
      <c r="O187" s="7"/>
      <c r="P187" s="39"/>
      <c r="Q187" s="43"/>
      <c r="R187" s="7"/>
      <c r="S187" s="16"/>
      <c r="T187" s="17"/>
      <c r="U187" s="17"/>
      <c r="V187" s="7"/>
      <c r="W187" s="45"/>
      <c r="X187" s="43"/>
      <c r="Y187" s="7"/>
      <c r="Z187" s="11"/>
      <c r="AA187" s="7"/>
      <c r="AB187" s="7"/>
      <c r="AC187" s="7"/>
      <c r="AD187" s="39"/>
      <c r="AE187" s="43"/>
      <c r="AF187" s="7"/>
      <c r="AG187" s="11"/>
      <c r="AH187" s="7"/>
      <c r="AI187" s="7"/>
      <c r="AJ187" s="7"/>
      <c r="AK187" s="39"/>
      <c r="AL187" s="43"/>
      <c r="AM187" s="7"/>
      <c r="AN187" s="11"/>
      <c r="AO187" s="7"/>
      <c r="AP187" s="7"/>
      <c r="AQ187" s="7"/>
      <c r="AR187" s="7"/>
      <c r="AS187" s="11"/>
      <c r="AT187" s="7"/>
      <c r="AU187" s="7"/>
      <c r="AV187" s="7"/>
      <c r="AW187" s="7"/>
      <c r="AX187" s="11"/>
      <c r="AY187" s="7"/>
      <c r="AZ187" s="7"/>
      <c r="BA187" s="7"/>
      <c r="BB187" s="7"/>
      <c r="BC187" s="7"/>
      <c r="BD187" s="7"/>
      <c r="BE187" s="7"/>
      <c r="BF187" s="7"/>
      <c r="BG187" s="11" t="s">
        <v>221</v>
      </c>
      <c r="BH187" s="79"/>
      <c r="BI187" s="1"/>
      <c r="BJ187" s="1"/>
      <c r="BK187" s="1"/>
      <c r="BL187" s="1"/>
      <c r="BM187" s="1"/>
      <c r="BY187" s="26"/>
      <c r="BZ187" s="34" t="str">
        <f t="shared" si="23"/>
        <v/>
      </c>
      <c r="CA187" s="35" t="str">
        <f t="shared" si="24"/>
        <v/>
      </c>
      <c r="CB187" s="35" t="str">
        <f t="shared" si="25"/>
        <v/>
      </c>
      <c r="CC187" s="34" t="str">
        <f t="shared" si="26"/>
        <v/>
      </c>
      <c r="CD187" s="35" t="str">
        <f t="shared" si="27"/>
        <v/>
      </c>
      <c r="CE187" s="34" t="e">
        <f>IF(AND(#REF!="",#REF!="",#REF!="",#REF!=""),"",SUM(#REF!,#REF!,#REF!,#REF!,#REF!))</f>
        <v>#REF!</v>
      </c>
      <c r="CF187" s="35" t="str">
        <f t="shared" si="28"/>
        <v/>
      </c>
      <c r="CG187" s="34" t="str">
        <f t="shared" si="29"/>
        <v/>
      </c>
      <c r="CH187" s="35" t="str">
        <f t="shared" si="30"/>
        <v/>
      </c>
      <c r="CI187" s="34" t="str">
        <f t="shared" si="31"/>
        <v/>
      </c>
      <c r="CJ187" s="35" t="str">
        <f t="shared" si="32"/>
        <v/>
      </c>
      <c r="CK187" s="34" t="e">
        <f>IF(AND(#REF!="",#REF!="",#REF!="",#REF!=""),"",SUM(#REF!,#REF!,#REF!,#REF!,#REF!))</f>
        <v>#REF!</v>
      </c>
      <c r="CL187" s="35" t="str">
        <f t="shared" si="33"/>
        <v/>
      </c>
      <c r="CM187" s="32" t="e">
        <f>IF(AND(#REF!="",#REF!="",#REF!="",#REF!=""),"",SUM(#REF!,#REF!,#REF!,#REF!))</f>
        <v>#REF!</v>
      </c>
      <c r="CN187" s="32" t="str">
        <f t="shared" si="22"/>
        <v/>
      </c>
    </row>
    <row r="188" spans="1:92" ht="24.75" customHeight="1">
      <c r="A188" s="276">
        <v>182</v>
      </c>
      <c r="B188" s="277"/>
      <c r="C188" s="278"/>
      <c r="D188" s="279"/>
      <c r="E188" s="280"/>
      <c r="F188" s="281"/>
      <c r="G188" s="281"/>
      <c r="H188" s="282"/>
      <c r="I188" s="283"/>
      <c r="J188" s="284"/>
      <c r="K188" s="285"/>
      <c r="L188" s="11"/>
      <c r="M188" s="7"/>
      <c r="N188" s="7"/>
      <c r="O188" s="7"/>
      <c r="P188" s="39"/>
      <c r="Q188" s="43"/>
      <c r="R188" s="7"/>
      <c r="S188" s="16"/>
      <c r="T188" s="17"/>
      <c r="U188" s="17"/>
      <c r="V188" s="7"/>
      <c r="W188" s="45"/>
      <c r="X188" s="43"/>
      <c r="Y188" s="7"/>
      <c r="Z188" s="11"/>
      <c r="AA188" s="7"/>
      <c r="AB188" s="7"/>
      <c r="AC188" s="7"/>
      <c r="AD188" s="39"/>
      <c r="AE188" s="43"/>
      <c r="AF188" s="7"/>
      <c r="AG188" s="11"/>
      <c r="AH188" s="7"/>
      <c r="AI188" s="7"/>
      <c r="AJ188" s="7"/>
      <c r="AK188" s="39"/>
      <c r="AL188" s="43"/>
      <c r="AM188" s="7"/>
      <c r="AN188" s="11"/>
      <c r="AO188" s="7"/>
      <c r="AP188" s="7"/>
      <c r="AQ188" s="7"/>
      <c r="AR188" s="7"/>
      <c r="AS188" s="11"/>
      <c r="AT188" s="7"/>
      <c r="AU188" s="7"/>
      <c r="AV188" s="7"/>
      <c r="AW188" s="7"/>
      <c r="AX188" s="11"/>
      <c r="AY188" s="7"/>
      <c r="AZ188" s="7"/>
      <c r="BA188" s="7"/>
      <c r="BB188" s="7"/>
      <c r="BC188" s="7"/>
      <c r="BD188" s="7"/>
      <c r="BE188" s="7"/>
      <c r="BF188" s="7"/>
      <c r="BG188" s="11" t="s">
        <v>221</v>
      </c>
      <c r="BH188" s="79"/>
      <c r="BI188" s="1"/>
      <c r="BJ188" s="1"/>
      <c r="BK188" s="1"/>
      <c r="BL188" s="1"/>
      <c r="BM188" s="1"/>
      <c r="BY188" s="26"/>
      <c r="BZ188" s="34" t="str">
        <f t="shared" si="23"/>
        <v/>
      </c>
      <c r="CA188" s="35" t="str">
        <f t="shared" si="24"/>
        <v/>
      </c>
      <c r="CB188" s="35" t="str">
        <f t="shared" si="25"/>
        <v/>
      </c>
      <c r="CC188" s="34" t="str">
        <f t="shared" si="26"/>
        <v/>
      </c>
      <c r="CD188" s="35" t="str">
        <f t="shared" si="27"/>
        <v/>
      </c>
      <c r="CE188" s="34" t="e">
        <f>IF(AND(#REF!="",#REF!="",#REF!="",#REF!=""),"",SUM(#REF!,#REF!,#REF!,#REF!,#REF!))</f>
        <v>#REF!</v>
      </c>
      <c r="CF188" s="35" t="str">
        <f t="shared" si="28"/>
        <v/>
      </c>
      <c r="CG188" s="34" t="str">
        <f t="shared" si="29"/>
        <v/>
      </c>
      <c r="CH188" s="35" t="str">
        <f t="shared" si="30"/>
        <v/>
      </c>
      <c r="CI188" s="34" t="str">
        <f t="shared" si="31"/>
        <v/>
      </c>
      <c r="CJ188" s="35" t="str">
        <f t="shared" si="32"/>
        <v/>
      </c>
      <c r="CK188" s="34" t="e">
        <f>IF(AND(#REF!="",#REF!="",#REF!="",#REF!=""),"",SUM(#REF!,#REF!,#REF!,#REF!,#REF!))</f>
        <v>#REF!</v>
      </c>
      <c r="CL188" s="35" t="str">
        <f t="shared" si="33"/>
        <v/>
      </c>
      <c r="CM188" s="32" t="e">
        <f>IF(AND(#REF!="",#REF!="",#REF!="",#REF!=""),"",SUM(#REF!,#REF!,#REF!,#REF!))</f>
        <v>#REF!</v>
      </c>
      <c r="CN188" s="32" t="str">
        <f t="shared" si="22"/>
        <v/>
      </c>
    </row>
    <row r="189" spans="1:92" ht="24.75" customHeight="1">
      <c r="A189" s="276">
        <v>183</v>
      </c>
      <c r="B189" s="277"/>
      <c r="C189" s="278"/>
      <c r="D189" s="279"/>
      <c r="E189" s="280"/>
      <c r="F189" s="281"/>
      <c r="G189" s="281"/>
      <c r="H189" s="282"/>
      <c r="I189" s="283"/>
      <c r="J189" s="284"/>
      <c r="K189" s="285"/>
      <c r="L189" s="11"/>
      <c r="M189" s="7"/>
      <c r="N189" s="7"/>
      <c r="O189" s="7"/>
      <c r="P189" s="39"/>
      <c r="Q189" s="43"/>
      <c r="R189" s="7"/>
      <c r="S189" s="16"/>
      <c r="T189" s="17"/>
      <c r="U189" s="17"/>
      <c r="V189" s="7"/>
      <c r="W189" s="45"/>
      <c r="X189" s="43"/>
      <c r="Y189" s="7"/>
      <c r="Z189" s="11"/>
      <c r="AA189" s="7"/>
      <c r="AB189" s="7"/>
      <c r="AC189" s="7"/>
      <c r="AD189" s="39"/>
      <c r="AE189" s="43"/>
      <c r="AF189" s="7"/>
      <c r="AG189" s="11"/>
      <c r="AH189" s="7"/>
      <c r="AI189" s="7"/>
      <c r="AJ189" s="7"/>
      <c r="AK189" s="39"/>
      <c r="AL189" s="43"/>
      <c r="AM189" s="7"/>
      <c r="AN189" s="11"/>
      <c r="AO189" s="7"/>
      <c r="AP189" s="7"/>
      <c r="AQ189" s="7"/>
      <c r="AR189" s="7"/>
      <c r="AS189" s="11"/>
      <c r="AT189" s="7"/>
      <c r="AU189" s="7"/>
      <c r="AV189" s="7"/>
      <c r="AW189" s="7"/>
      <c r="AX189" s="11"/>
      <c r="AY189" s="7"/>
      <c r="AZ189" s="7"/>
      <c r="BA189" s="7"/>
      <c r="BB189" s="7"/>
      <c r="BC189" s="7"/>
      <c r="BD189" s="7"/>
      <c r="BE189" s="7"/>
      <c r="BF189" s="7"/>
      <c r="BG189" s="11" t="s">
        <v>221</v>
      </c>
      <c r="BH189" s="79"/>
      <c r="BI189" s="1"/>
      <c r="BJ189" s="1"/>
      <c r="BK189" s="1"/>
      <c r="BL189" s="1"/>
      <c r="BM189" s="1"/>
      <c r="BY189" s="26"/>
      <c r="BZ189" s="34" t="str">
        <f t="shared" si="23"/>
        <v/>
      </c>
      <c r="CA189" s="35" t="str">
        <f t="shared" si="24"/>
        <v/>
      </c>
      <c r="CB189" s="35" t="str">
        <f t="shared" si="25"/>
        <v/>
      </c>
      <c r="CC189" s="34" t="str">
        <f t="shared" si="26"/>
        <v/>
      </c>
      <c r="CD189" s="35" t="str">
        <f t="shared" si="27"/>
        <v/>
      </c>
      <c r="CE189" s="34" t="e">
        <f>IF(AND(#REF!="",#REF!="",#REF!="",#REF!=""),"",SUM(#REF!,#REF!,#REF!,#REF!,#REF!))</f>
        <v>#REF!</v>
      </c>
      <c r="CF189" s="35" t="str">
        <f t="shared" si="28"/>
        <v/>
      </c>
      <c r="CG189" s="34" t="str">
        <f t="shared" si="29"/>
        <v/>
      </c>
      <c r="CH189" s="35" t="str">
        <f t="shared" si="30"/>
        <v/>
      </c>
      <c r="CI189" s="34" t="str">
        <f t="shared" si="31"/>
        <v/>
      </c>
      <c r="CJ189" s="35" t="str">
        <f t="shared" si="32"/>
        <v/>
      </c>
      <c r="CK189" s="34" t="e">
        <f>IF(AND(#REF!="",#REF!="",#REF!="",#REF!=""),"",SUM(#REF!,#REF!,#REF!,#REF!,#REF!))</f>
        <v>#REF!</v>
      </c>
      <c r="CL189" s="35" t="str">
        <f t="shared" si="33"/>
        <v/>
      </c>
      <c r="CM189" s="32" t="e">
        <f>IF(AND(#REF!="",#REF!="",#REF!="",#REF!=""),"",SUM(#REF!,#REF!,#REF!,#REF!))</f>
        <v>#REF!</v>
      </c>
      <c r="CN189" s="32" t="str">
        <f t="shared" si="22"/>
        <v/>
      </c>
    </row>
    <row r="190" spans="1:92" ht="24.75" customHeight="1">
      <c r="A190" s="276">
        <v>184</v>
      </c>
      <c r="B190" s="277"/>
      <c r="C190" s="278"/>
      <c r="D190" s="279"/>
      <c r="E190" s="280"/>
      <c r="F190" s="281"/>
      <c r="G190" s="281"/>
      <c r="H190" s="282"/>
      <c r="I190" s="283"/>
      <c r="J190" s="284"/>
      <c r="K190" s="285"/>
      <c r="L190" s="11"/>
      <c r="M190" s="7"/>
      <c r="N190" s="7"/>
      <c r="O190" s="7"/>
      <c r="P190" s="39"/>
      <c r="Q190" s="43"/>
      <c r="R190" s="7"/>
      <c r="S190" s="16"/>
      <c r="T190" s="17"/>
      <c r="U190" s="17"/>
      <c r="V190" s="7"/>
      <c r="W190" s="45"/>
      <c r="X190" s="43"/>
      <c r="Y190" s="7"/>
      <c r="Z190" s="11"/>
      <c r="AA190" s="7"/>
      <c r="AB190" s="7"/>
      <c r="AC190" s="7"/>
      <c r="AD190" s="39"/>
      <c r="AE190" s="43"/>
      <c r="AF190" s="7"/>
      <c r="AG190" s="11"/>
      <c r="AH190" s="7"/>
      <c r="AI190" s="7"/>
      <c r="AJ190" s="7"/>
      <c r="AK190" s="39"/>
      <c r="AL190" s="43"/>
      <c r="AM190" s="7"/>
      <c r="AN190" s="11"/>
      <c r="AO190" s="7"/>
      <c r="AP190" s="7"/>
      <c r="AQ190" s="7"/>
      <c r="AR190" s="7"/>
      <c r="AS190" s="11"/>
      <c r="AT190" s="7"/>
      <c r="AU190" s="7"/>
      <c r="AV190" s="7"/>
      <c r="AW190" s="7"/>
      <c r="AX190" s="11"/>
      <c r="AY190" s="7"/>
      <c r="AZ190" s="7"/>
      <c r="BA190" s="7"/>
      <c r="BB190" s="7"/>
      <c r="BC190" s="7"/>
      <c r="BD190" s="7"/>
      <c r="BE190" s="7"/>
      <c r="BF190" s="7"/>
      <c r="BG190" s="11" t="s">
        <v>221</v>
      </c>
      <c r="BH190" s="79"/>
      <c r="BI190" s="1"/>
      <c r="BJ190" s="1"/>
      <c r="BK190" s="1"/>
      <c r="BL190" s="1"/>
      <c r="BM190" s="1"/>
      <c r="BY190" s="26"/>
      <c r="BZ190" s="34" t="str">
        <f t="shared" si="23"/>
        <v/>
      </c>
      <c r="CA190" s="35" t="str">
        <f t="shared" si="24"/>
        <v/>
      </c>
      <c r="CB190" s="35" t="str">
        <f t="shared" si="25"/>
        <v/>
      </c>
      <c r="CC190" s="34" t="str">
        <f t="shared" si="26"/>
        <v/>
      </c>
      <c r="CD190" s="35" t="str">
        <f t="shared" si="27"/>
        <v/>
      </c>
      <c r="CE190" s="34" t="e">
        <f>IF(AND(#REF!="",#REF!="",#REF!="",#REF!=""),"",SUM(#REF!,#REF!,#REF!,#REF!,#REF!))</f>
        <v>#REF!</v>
      </c>
      <c r="CF190" s="35" t="str">
        <f t="shared" si="28"/>
        <v/>
      </c>
      <c r="CG190" s="34" t="str">
        <f t="shared" si="29"/>
        <v/>
      </c>
      <c r="CH190" s="35" t="str">
        <f t="shared" si="30"/>
        <v/>
      </c>
      <c r="CI190" s="34" t="str">
        <f t="shared" si="31"/>
        <v/>
      </c>
      <c r="CJ190" s="35" t="str">
        <f t="shared" si="32"/>
        <v/>
      </c>
      <c r="CK190" s="34" t="e">
        <f>IF(AND(#REF!="",#REF!="",#REF!="",#REF!=""),"",SUM(#REF!,#REF!,#REF!,#REF!,#REF!))</f>
        <v>#REF!</v>
      </c>
      <c r="CL190" s="35" t="str">
        <f t="shared" si="33"/>
        <v/>
      </c>
      <c r="CM190" s="32" t="e">
        <f>IF(AND(#REF!="",#REF!="",#REF!="",#REF!=""),"",SUM(#REF!,#REF!,#REF!,#REF!))</f>
        <v>#REF!</v>
      </c>
      <c r="CN190" s="32" t="str">
        <f t="shared" si="22"/>
        <v/>
      </c>
    </row>
    <row r="191" spans="1:92" ht="24.75" customHeight="1">
      <c r="A191" s="276">
        <v>185</v>
      </c>
      <c r="B191" s="277"/>
      <c r="C191" s="278"/>
      <c r="D191" s="279"/>
      <c r="E191" s="280"/>
      <c r="F191" s="281"/>
      <c r="G191" s="281"/>
      <c r="H191" s="282"/>
      <c r="I191" s="283"/>
      <c r="J191" s="284"/>
      <c r="K191" s="285"/>
      <c r="L191" s="11"/>
      <c r="M191" s="7"/>
      <c r="N191" s="7"/>
      <c r="O191" s="7"/>
      <c r="P191" s="39"/>
      <c r="Q191" s="43"/>
      <c r="R191" s="7"/>
      <c r="S191" s="16"/>
      <c r="T191" s="17"/>
      <c r="U191" s="17"/>
      <c r="V191" s="7"/>
      <c r="W191" s="45"/>
      <c r="X191" s="43"/>
      <c r="Y191" s="7"/>
      <c r="Z191" s="11"/>
      <c r="AA191" s="7"/>
      <c r="AB191" s="7"/>
      <c r="AC191" s="7"/>
      <c r="AD191" s="39"/>
      <c r="AE191" s="43"/>
      <c r="AF191" s="7"/>
      <c r="AG191" s="11"/>
      <c r="AH191" s="7"/>
      <c r="AI191" s="7"/>
      <c r="AJ191" s="7"/>
      <c r="AK191" s="39"/>
      <c r="AL191" s="43"/>
      <c r="AM191" s="7"/>
      <c r="AN191" s="11"/>
      <c r="AO191" s="7"/>
      <c r="AP191" s="7"/>
      <c r="AQ191" s="7"/>
      <c r="AR191" s="7"/>
      <c r="AS191" s="11"/>
      <c r="AT191" s="7"/>
      <c r="AU191" s="7"/>
      <c r="AV191" s="7"/>
      <c r="AW191" s="7"/>
      <c r="AX191" s="11"/>
      <c r="AY191" s="7"/>
      <c r="AZ191" s="7"/>
      <c r="BA191" s="7"/>
      <c r="BB191" s="7"/>
      <c r="BC191" s="7"/>
      <c r="BD191" s="7"/>
      <c r="BE191" s="7"/>
      <c r="BF191" s="7"/>
      <c r="BG191" s="11" t="s">
        <v>221</v>
      </c>
      <c r="BH191" s="79"/>
      <c r="BI191" s="1"/>
      <c r="BJ191" s="1"/>
      <c r="BK191" s="1"/>
      <c r="BL191" s="1"/>
      <c r="BM191" s="1"/>
      <c r="BY191" s="26"/>
      <c r="BZ191" s="34" t="str">
        <f t="shared" si="23"/>
        <v/>
      </c>
      <c r="CA191" s="35" t="str">
        <f t="shared" si="24"/>
        <v/>
      </c>
      <c r="CB191" s="35" t="str">
        <f t="shared" si="25"/>
        <v/>
      </c>
      <c r="CC191" s="34" t="str">
        <f t="shared" si="26"/>
        <v/>
      </c>
      <c r="CD191" s="35" t="str">
        <f t="shared" si="27"/>
        <v/>
      </c>
      <c r="CE191" s="34" t="e">
        <f>IF(AND(#REF!="",#REF!="",#REF!="",#REF!=""),"",SUM(#REF!,#REF!,#REF!,#REF!,#REF!))</f>
        <v>#REF!</v>
      </c>
      <c r="CF191" s="35" t="str">
        <f t="shared" si="28"/>
        <v/>
      </c>
      <c r="CG191" s="34" t="str">
        <f t="shared" si="29"/>
        <v/>
      </c>
      <c r="CH191" s="35" t="str">
        <f t="shared" si="30"/>
        <v/>
      </c>
      <c r="CI191" s="34" t="str">
        <f t="shared" si="31"/>
        <v/>
      </c>
      <c r="CJ191" s="35" t="str">
        <f t="shared" si="32"/>
        <v/>
      </c>
      <c r="CK191" s="34" t="e">
        <f>IF(AND(#REF!="",#REF!="",#REF!="",#REF!=""),"",SUM(#REF!,#REF!,#REF!,#REF!,#REF!))</f>
        <v>#REF!</v>
      </c>
      <c r="CL191" s="35" t="str">
        <f t="shared" si="33"/>
        <v/>
      </c>
      <c r="CM191" s="32" t="e">
        <f>IF(AND(#REF!="",#REF!="",#REF!="",#REF!=""),"",SUM(#REF!,#REF!,#REF!,#REF!))</f>
        <v>#REF!</v>
      </c>
      <c r="CN191" s="32" t="str">
        <f t="shared" ref="CN191:CN254" si="34">IFERROR(IF(CM191="","",IF($CM$5=100,ROUNDUP(CM191*20%,0),IF($CM$5=86,ROUNDUP((CM191/$CM$5)*$CN$5,0),IF($CM$5=66,ROUNDUP((CM191/$CM$5)*$CN$5,0),"")))),"")</f>
        <v/>
      </c>
    </row>
    <row r="192" spans="1:92" ht="24.75" customHeight="1">
      <c r="A192" s="276">
        <v>186</v>
      </c>
      <c r="B192" s="277"/>
      <c r="C192" s="278"/>
      <c r="D192" s="279"/>
      <c r="E192" s="280"/>
      <c r="F192" s="281"/>
      <c r="G192" s="281"/>
      <c r="H192" s="282"/>
      <c r="I192" s="283"/>
      <c r="J192" s="284"/>
      <c r="K192" s="285"/>
      <c r="L192" s="11"/>
      <c r="M192" s="7"/>
      <c r="N192" s="7"/>
      <c r="O192" s="7"/>
      <c r="P192" s="39"/>
      <c r="Q192" s="43"/>
      <c r="R192" s="7"/>
      <c r="S192" s="16"/>
      <c r="T192" s="17"/>
      <c r="U192" s="17"/>
      <c r="V192" s="7"/>
      <c r="W192" s="45"/>
      <c r="X192" s="43"/>
      <c r="Y192" s="7"/>
      <c r="Z192" s="11"/>
      <c r="AA192" s="7"/>
      <c r="AB192" s="7"/>
      <c r="AC192" s="7"/>
      <c r="AD192" s="39"/>
      <c r="AE192" s="43"/>
      <c r="AF192" s="7"/>
      <c r="AG192" s="11"/>
      <c r="AH192" s="7"/>
      <c r="AI192" s="7"/>
      <c r="AJ192" s="7"/>
      <c r="AK192" s="39"/>
      <c r="AL192" s="43"/>
      <c r="AM192" s="7"/>
      <c r="AN192" s="11"/>
      <c r="AO192" s="7"/>
      <c r="AP192" s="7"/>
      <c r="AQ192" s="7"/>
      <c r="AR192" s="7"/>
      <c r="AS192" s="11"/>
      <c r="AT192" s="7"/>
      <c r="AU192" s="7"/>
      <c r="AV192" s="7"/>
      <c r="AW192" s="7"/>
      <c r="AX192" s="11"/>
      <c r="AY192" s="7"/>
      <c r="AZ192" s="7"/>
      <c r="BA192" s="7"/>
      <c r="BB192" s="7"/>
      <c r="BC192" s="7"/>
      <c r="BD192" s="7"/>
      <c r="BE192" s="7"/>
      <c r="BF192" s="7"/>
      <c r="BG192" s="11" t="s">
        <v>221</v>
      </c>
      <c r="BH192" s="79"/>
      <c r="BI192" s="1"/>
      <c r="BJ192" s="1"/>
      <c r="BK192" s="1"/>
      <c r="BL192" s="1"/>
      <c r="BM192" s="1"/>
      <c r="BY192" s="26"/>
      <c r="BZ192" s="34" t="str">
        <f t="shared" si="23"/>
        <v/>
      </c>
      <c r="CA192" s="35" t="str">
        <f t="shared" si="24"/>
        <v/>
      </c>
      <c r="CB192" s="35" t="str">
        <f t="shared" si="25"/>
        <v/>
      </c>
      <c r="CC192" s="34" t="str">
        <f t="shared" si="26"/>
        <v/>
      </c>
      <c r="CD192" s="35" t="str">
        <f t="shared" si="27"/>
        <v/>
      </c>
      <c r="CE192" s="34" t="e">
        <f>IF(AND(#REF!="",#REF!="",#REF!="",#REF!=""),"",SUM(#REF!,#REF!,#REF!,#REF!,#REF!))</f>
        <v>#REF!</v>
      </c>
      <c r="CF192" s="35" t="str">
        <f t="shared" si="28"/>
        <v/>
      </c>
      <c r="CG192" s="34" t="str">
        <f t="shared" si="29"/>
        <v/>
      </c>
      <c r="CH192" s="35" t="str">
        <f t="shared" si="30"/>
        <v/>
      </c>
      <c r="CI192" s="34" t="str">
        <f t="shared" si="31"/>
        <v/>
      </c>
      <c r="CJ192" s="35" t="str">
        <f t="shared" si="32"/>
        <v/>
      </c>
      <c r="CK192" s="34" t="e">
        <f>IF(AND(#REF!="",#REF!="",#REF!="",#REF!=""),"",SUM(#REF!,#REF!,#REF!,#REF!,#REF!))</f>
        <v>#REF!</v>
      </c>
      <c r="CL192" s="35" t="str">
        <f t="shared" si="33"/>
        <v/>
      </c>
      <c r="CM192" s="32" t="e">
        <f>IF(AND(#REF!="",#REF!="",#REF!="",#REF!=""),"",SUM(#REF!,#REF!,#REF!,#REF!))</f>
        <v>#REF!</v>
      </c>
      <c r="CN192" s="32" t="str">
        <f t="shared" si="34"/>
        <v/>
      </c>
    </row>
    <row r="193" spans="1:92" ht="24.75" customHeight="1">
      <c r="A193" s="276">
        <v>187</v>
      </c>
      <c r="B193" s="277"/>
      <c r="C193" s="278"/>
      <c r="D193" s="279"/>
      <c r="E193" s="280"/>
      <c r="F193" s="281"/>
      <c r="G193" s="281"/>
      <c r="H193" s="282"/>
      <c r="I193" s="283"/>
      <c r="J193" s="284"/>
      <c r="K193" s="285"/>
      <c r="L193" s="11"/>
      <c r="M193" s="7"/>
      <c r="N193" s="7"/>
      <c r="O193" s="7"/>
      <c r="P193" s="39"/>
      <c r="Q193" s="43"/>
      <c r="R193" s="7"/>
      <c r="S193" s="16"/>
      <c r="T193" s="17"/>
      <c r="U193" s="17"/>
      <c r="V193" s="7"/>
      <c r="W193" s="45"/>
      <c r="X193" s="43"/>
      <c r="Y193" s="7"/>
      <c r="Z193" s="11"/>
      <c r="AA193" s="7"/>
      <c r="AB193" s="7"/>
      <c r="AC193" s="7"/>
      <c r="AD193" s="39"/>
      <c r="AE193" s="43"/>
      <c r="AF193" s="7"/>
      <c r="AG193" s="11"/>
      <c r="AH193" s="7"/>
      <c r="AI193" s="7"/>
      <c r="AJ193" s="7"/>
      <c r="AK193" s="39"/>
      <c r="AL193" s="43"/>
      <c r="AM193" s="7"/>
      <c r="AN193" s="11"/>
      <c r="AO193" s="7"/>
      <c r="AP193" s="7"/>
      <c r="AQ193" s="7"/>
      <c r="AR193" s="7"/>
      <c r="AS193" s="11"/>
      <c r="AT193" s="7"/>
      <c r="AU193" s="7"/>
      <c r="AV193" s="7"/>
      <c r="AW193" s="7"/>
      <c r="AX193" s="11"/>
      <c r="AY193" s="7"/>
      <c r="AZ193" s="7"/>
      <c r="BA193" s="7"/>
      <c r="BB193" s="7"/>
      <c r="BC193" s="7"/>
      <c r="BD193" s="7"/>
      <c r="BE193" s="7"/>
      <c r="BF193" s="7"/>
      <c r="BG193" s="11" t="s">
        <v>221</v>
      </c>
      <c r="BH193" s="79"/>
      <c r="BI193" s="1"/>
      <c r="BJ193" s="1"/>
      <c r="BK193" s="1"/>
      <c r="BL193" s="1"/>
      <c r="BM193" s="1"/>
      <c r="BY193" s="26"/>
      <c r="BZ193" s="34" t="str">
        <f t="shared" si="23"/>
        <v/>
      </c>
      <c r="CA193" s="35" t="str">
        <f t="shared" si="24"/>
        <v/>
      </c>
      <c r="CB193" s="35" t="str">
        <f t="shared" si="25"/>
        <v/>
      </c>
      <c r="CC193" s="34" t="str">
        <f t="shared" si="26"/>
        <v/>
      </c>
      <c r="CD193" s="35" t="str">
        <f t="shared" si="27"/>
        <v/>
      </c>
      <c r="CE193" s="34" t="e">
        <f>IF(AND(#REF!="",#REF!="",#REF!="",#REF!=""),"",SUM(#REF!,#REF!,#REF!,#REF!,#REF!))</f>
        <v>#REF!</v>
      </c>
      <c r="CF193" s="35" t="str">
        <f t="shared" si="28"/>
        <v/>
      </c>
      <c r="CG193" s="34" t="str">
        <f t="shared" si="29"/>
        <v/>
      </c>
      <c r="CH193" s="35" t="str">
        <f t="shared" si="30"/>
        <v/>
      </c>
      <c r="CI193" s="34" t="str">
        <f t="shared" si="31"/>
        <v/>
      </c>
      <c r="CJ193" s="35" t="str">
        <f t="shared" si="32"/>
        <v/>
      </c>
      <c r="CK193" s="34" t="e">
        <f>IF(AND(#REF!="",#REF!="",#REF!="",#REF!=""),"",SUM(#REF!,#REF!,#REF!,#REF!,#REF!))</f>
        <v>#REF!</v>
      </c>
      <c r="CL193" s="35" t="str">
        <f t="shared" si="33"/>
        <v/>
      </c>
      <c r="CM193" s="32" t="e">
        <f>IF(AND(#REF!="",#REF!="",#REF!="",#REF!=""),"",SUM(#REF!,#REF!,#REF!,#REF!))</f>
        <v>#REF!</v>
      </c>
      <c r="CN193" s="32" t="str">
        <f t="shared" si="34"/>
        <v/>
      </c>
    </row>
    <row r="194" spans="1:92" ht="24.75" customHeight="1">
      <c r="A194" s="276">
        <v>188</v>
      </c>
      <c r="B194" s="277"/>
      <c r="C194" s="278"/>
      <c r="D194" s="279"/>
      <c r="E194" s="280"/>
      <c r="F194" s="281"/>
      <c r="G194" s="281"/>
      <c r="H194" s="282"/>
      <c r="I194" s="283"/>
      <c r="J194" s="284"/>
      <c r="K194" s="285"/>
      <c r="L194" s="11"/>
      <c r="M194" s="7"/>
      <c r="N194" s="7"/>
      <c r="O194" s="7"/>
      <c r="P194" s="39"/>
      <c r="Q194" s="43"/>
      <c r="R194" s="7"/>
      <c r="S194" s="16"/>
      <c r="T194" s="17"/>
      <c r="U194" s="17"/>
      <c r="V194" s="7"/>
      <c r="W194" s="45"/>
      <c r="X194" s="43"/>
      <c r="Y194" s="7"/>
      <c r="Z194" s="11"/>
      <c r="AA194" s="7"/>
      <c r="AB194" s="7"/>
      <c r="AC194" s="7"/>
      <c r="AD194" s="39"/>
      <c r="AE194" s="43"/>
      <c r="AF194" s="7"/>
      <c r="AG194" s="11"/>
      <c r="AH194" s="7"/>
      <c r="AI194" s="7"/>
      <c r="AJ194" s="7"/>
      <c r="AK194" s="39"/>
      <c r="AL194" s="43"/>
      <c r="AM194" s="7"/>
      <c r="AN194" s="11"/>
      <c r="AO194" s="7"/>
      <c r="AP194" s="7"/>
      <c r="AQ194" s="7"/>
      <c r="AR194" s="7"/>
      <c r="AS194" s="11"/>
      <c r="AT194" s="7"/>
      <c r="AU194" s="7"/>
      <c r="AV194" s="7"/>
      <c r="AW194" s="7"/>
      <c r="AX194" s="11"/>
      <c r="AY194" s="7"/>
      <c r="AZ194" s="7"/>
      <c r="BA194" s="7"/>
      <c r="BB194" s="7"/>
      <c r="BC194" s="7"/>
      <c r="BD194" s="7"/>
      <c r="BE194" s="7"/>
      <c r="BF194" s="7"/>
      <c r="BG194" s="11" t="s">
        <v>221</v>
      </c>
      <c r="BH194" s="79"/>
      <c r="BI194" s="1"/>
      <c r="BJ194" s="1"/>
      <c r="BK194" s="1"/>
      <c r="BL194" s="1"/>
      <c r="BM194" s="1"/>
      <c r="BY194" s="26"/>
      <c r="BZ194" s="34" t="str">
        <f t="shared" si="23"/>
        <v/>
      </c>
      <c r="CA194" s="35" t="str">
        <f t="shared" si="24"/>
        <v/>
      </c>
      <c r="CB194" s="35" t="str">
        <f t="shared" si="25"/>
        <v/>
      </c>
      <c r="CC194" s="34" t="str">
        <f t="shared" si="26"/>
        <v/>
      </c>
      <c r="CD194" s="35" t="str">
        <f t="shared" si="27"/>
        <v/>
      </c>
      <c r="CE194" s="34" t="e">
        <f>IF(AND(#REF!="",#REF!="",#REF!="",#REF!=""),"",SUM(#REF!,#REF!,#REF!,#REF!,#REF!))</f>
        <v>#REF!</v>
      </c>
      <c r="CF194" s="35" t="str">
        <f t="shared" si="28"/>
        <v/>
      </c>
      <c r="CG194" s="34" t="str">
        <f t="shared" si="29"/>
        <v/>
      </c>
      <c r="CH194" s="35" t="str">
        <f t="shared" si="30"/>
        <v/>
      </c>
      <c r="CI194" s="34" t="str">
        <f t="shared" si="31"/>
        <v/>
      </c>
      <c r="CJ194" s="35" t="str">
        <f t="shared" si="32"/>
        <v/>
      </c>
      <c r="CK194" s="34" t="e">
        <f>IF(AND(#REF!="",#REF!="",#REF!="",#REF!=""),"",SUM(#REF!,#REF!,#REF!,#REF!,#REF!))</f>
        <v>#REF!</v>
      </c>
      <c r="CL194" s="35" t="str">
        <f t="shared" si="33"/>
        <v/>
      </c>
      <c r="CM194" s="32" t="e">
        <f>IF(AND(#REF!="",#REF!="",#REF!="",#REF!=""),"",SUM(#REF!,#REF!,#REF!,#REF!))</f>
        <v>#REF!</v>
      </c>
      <c r="CN194" s="32" t="str">
        <f t="shared" si="34"/>
        <v/>
      </c>
    </row>
    <row r="195" spans="1:92" ht="24.75" customHeight="1">
      <c r="A195" s="276">
        <v>189</v>
      </c>
      <c r="B195" s="277"/>
      <c r="C195" s="278"/>
      <c r="D195" s="279"/>
      <c r="E195" s="280"/>
      <c r="F195" s="281"/>
      <c r="G195" s="281"/>
      <c r="H195" s="282"/>
      <c r="I195" s="283"/>
      <c r="J195" s="284"/>
      <c r="K195" s="285"/>
      <c r="L195" s="11"/>
      <c r="M195" s="7"/>
      <c r="N195" s="7"/>
      <c r="O195" s="7"/>
      <c r="P195" s="39"/>
      <c r="Q195" s="43"/>
      <c r="R195" s="7"/>
      <c r="S195" s="16"/>
      <c r="T195" s="17"/>
      <c r="U195" s="17"/>
      <c r="V195" s="7"/>
      <c r="W195" s="45"/>
      <c r="X195" s="43"/>
      <c r="Y195" s="7"/>
      <c r="Z195" s="11"/>
      <c r="AA195" s="7"/>
      <c r="AB195" s="7"/>
      <c r="AC195" s="7"/>
      <c r="AD195" s="39"/>
      <c r="AE195" s="43"/>
      <c r="AF195" s="7"/>
      <c r="AG195" s="11"/>
      <c r="AH195" s="7"/>
      <c r="AI195" s="7"/>
      <c r="AJ195" s="7"/>
      <c r="AK195" s="39"/>
      <c r="AL195" s="43"/>
      <c r="AM195" s="7"/>
      <c r="AN195" s="11"/>
      <c r="AO195" s="7"/>
      <c r="AP195" s="7"/>
      <c r="AQ195" s="7"/>
      <c r="AR195" s="7"/>
      <c r="AS195" s="11"/>
      <c r="AT195" s="7"/>
      <c r="AU195" s="7"/>
      <c r="AV195" s="7"/>
      <c r="AW195" s="7"/>
      <c r="AX195" s="11"/>
      <c r="AY195" s="7"/>
      <c r="AZ195" s="7"/>
      <c r="BA195" s="7"/>
      <c r="BB195" s="7"/>
      <c r="BC195" s="7"/>
      <c r="BD195" s="7"/>
      <c r="BE195" s="7"/>
      <c r="BF195" s="7"/>
      <c r="BG195" s="11" t="s">
        <v>221</v>
      </c>
      <c r="BH195" s="79"/>
      <c r="BI195" s="1"/>
      <c r="BJ195" s="1"/>
      <c r="BK195" s="1"/>
      <c r="BL195" s="1"/>
      <c r="BM195" s="1"/>
      <c r="BY195" s="26"/>
      <c r="BZ195" s="34" t="str">
        <f t="shared" si="23"/>
        <v/>
      </c>
      <c r="CA195" s="35" t="str">
        <f t="shared" si="24"/>
        <v/>
      </c>
      <c r="CB195" s="35" t="str">
        <f t="shared" si="25"/>
        <v/>
      </c>
      <c r="CC195" s="34" t="str">
        <f t="shared" si="26"/>
        <v/>
      </c>
      <c r="CD195" s="35" t="str">
        <f t="shared" si="27"/>
        <v/>
      </c>
      <c r="CE195" s="34" t="e">
        <f>IF(AND(#REF!="",#REF!="",#REF!="",#REF!=""),"",SUM(#REF!,#REF!,#REF!,#REF!,#REF!))</f>
        <v>#REF!</v>
      </c>
      <c r="CF195" s="35" t="str">
        <f t="shared" si="28"/>
        <v/>
      </c>
      <c r="CG195" s="34" t="str">
        <f t="shared" si="29"/>
        <v/>
      </c>
      <c r="CH195" s="35" t="str">
        <f t="shared" si="30"/>
        <v/>
      </c>
      <c r="CI195" s="34" t="str">
        <f t="shared" si="31"/>
        <v/>
      </c>
      <c r="CJ195" s="35" t="str">
        <f t="shared" si="32"/>
        <v/>
      </c>
      <c r="CK195" s="34" t="e">
        <f>IF(AND(#REF!="",#REF!="",#REF!="",#REF!=""),"",SUM(#REF!,#REF!,#REF!,#REF!,#REF!))</f>
        <v>#REF!</v>
      </c>
      <c r="CL195" s="35" t="str">
        <f t="shared" si="33"/>
        <v/>
      </c>
      <c r="CM195" s="32" t="e">
        <f>IF(AND(#REF!="",#REF!="",#REF!="",#REF!=""),"",SUM(#REF!,#REF!,#REF!,#REF!))</f>
        <v>#REF!</v>
      </c>
      <c r="CN195" s="32" t="str">
        <f t="shared" si="34"/>
        <v/>
      </c>
    </row>
    <row r="196" spans="1:92" ht="24.75" customHeight="1">
      <c r="A196" s="276">
        <v>190</v>
      </c>
      <c r="B196" s="277"/>
      <c r="C196" s="278"/>
      <c r="D196" s="279"/>
      <c r="E196" s="280"/>
      <c r="F196" s="281"/>
      <c r="G196" s="281"/>
      <c r="H196" s="282"/>
      <c r="I196" s="283"/>
      <c r="J196" s="284"/>
      <c r="K196" s="285"/>
      <c r="L196" s="11"/>
      <c r="M196" s="7"/>
      <c r="N196" s="7"/>
      <c r="O196" s="7"/>
      <c r="P196" s="39"/>
      <c r="Q196" s="43"/>
      <c r="R196" s="7"/>
      <c r="S196" s="16"/>
      <c r="T196" s="17"/>
      <c r="U196" s="17"/>
      <c r="V196" s="7"/>
      <c r="W196" s="45"/>
      <c r="X196" s="43"/>
      <c r="Y196" s="7"/>
      <c r="Z196" s="11"/>
      <c r="AA196" s="7"/>
      <c r="AB196" s="7"/>
      <c r="AC196" s="7"/>
      <c r="AD196" s="39"/>
      <c r="AE196" s="43"/>
      <c r="AF196" s="7"/>
      <c r="AG196" s="11"/>
      <c r="AH196" s="7"/>
      <c r="AI196" s="7"/>
      <c r="AJ196" s="7"/>
      <c r="AK196" s="39"/>
      <c r="AL196" s="43"/>
      <c r="AM196" s="7"/>
      <c r="AN196" s="11"/>
      <c r="AO196" s="7"/>
      <c r="AP196" s="7"/>
      <c r="AQ196" s="7"/>
      <c r="AR196" s="7"/>
      <c r="AS196" s="11"/>
      <c r="AT196" s="7"/>
      <c r="AU196" s="7"/>
      <c r="AV196" s="7"/>
      <c r="AW196" s="7"/>
      <c r="AX196" s="11"/>
      <c r="AY196" s="7"/>
      <c r="AZ196" s="7"/>
      <c r="BA196" s="7"/>
      <c r="BB196" s="7"/>
      <c r="BC196" s="7"/>
      <c r="BD196" s="7"/>
      <c r="BE196" s="7"/>
      <c r="BF196" s="7"/>
      <c r="BG196" s="11" t="s">
        <v>221</v>
      </c>
      <c r="BH196" s="79"/>
      <c r="BI196" s="1"/>
      <c r="BJ196" s="1"/>
      <c r="BK196" s="1"/>
      <c r="BL196" s="1"/>
      <c r="BM196" s="1"/>
      <c r="BY196" s="26"/>
      <c r="BZ196" s="34" t="str">
        <f t="shared" si="23"/>
        <v/>
      </c>
      <c r="CA196" s="35" t="str">
        <f t="shared" si="24"/>
        <v/>
      </c>
      <c r="CB196" s="35" t="str">
        <f t="shared" si="25"/>
        <v/>
      </c>
      <c r="CC196" s="34" t="str">
        <f t="shared" si="26"/>
        <v/>
      </c>
      <c r="CD196" s="35" t="str">
        <f t="shared" si="27"/>
        <v/>
      </c>
      <c r="CE196" s="34" t="e">
        <f>IF(AND(#REF!="",#REF!="",#REF!="",#REF!=""),"",SUM(#REF!,#REF!,#REF!,#REF!,#REF!))</f>
        <v>#REF!</v>
      </c>
      <c r="CF196" s="35" t="str">
        <f t="shared" si="28"/>
        <v/>
      </c>
      <c r="CG196" s="34" t="str">
        <f t="shared" si="29"/>
        <v/>
      </c>
      <c r="CH196" s="35" t="str">
        <f t="shared" si="30"/>
        <v/>
      </c>
      <c r="CI196" s="34" t="str">
        <f t="shared" si="31"/>
        <v/>
      </c>
      <c r="CJ196" s="35" t="str">
        <f t="shared" si="32"/>
        <v/>
      </c>
      <c r="CK196" s="34" t="e">
        <f>IF(AND(#REF!="",#REF!="",#REF!="",#REF!=""),"",SUM(#REF!,#REF!,#REF!,#REF!,#REF!))</f>
        <v>#REF!</v>
      </c>
      <c r="CL196" s="35" t="str">
        <f t="shared" si="33"/>
        <v/>
      </c>
      <c r="CM196" s="32" t="e">
        <f>IF(AND(#REF!="",#REF!="",#REF!="",#REF!=""),"",SUM(#REF!,#REF!,#REF!,#REF!))</f>
        <v>#REF!</v>
      </c>
      <c r="CN196" s="32" t="str">
        <f t="shared" si="34"/>
        <v/>
      </c>
    </row>
    <row r="197" spans="1:92" ht="24.75" customHeight="1">
      <c r="A197" s="276">
        <v>191</v>
      </c>
      <c r="B197" s="277"/>
      <c r="C197" s="278"/>
      <c r="D197" s="279"/>
      <c r="E197" s="280"/>
      <c r="F197" s="281"/>
      <c r="G197" s="281"/>
      <c r="H197" s="282"/>
      <c r="I197" s="283"/>
      <c r="J197" s="284"/>
      <c r="K197" s="285"/>
      <c r="L197" s="11"/>
      <c r="M197" s="7"/>
      <c r="N197" s="7"/>
      <c r="O197" s="7"/>
      <c r="P197" s="39"/>
      <c r="Q197" s="43"/>
      <c r="R197" s="7"/>
      <c r="S197" s="16"/>
      <c r="T197" s="17"/>
      <c r="U197" s="17"/>
      <c r="V197" s="7"/>
      <c r="W197" s="45"/>
      <c r="X197" s="43"/>
      <c r="Y197" s="7"/>
      <c r="Z197" s="11"/>
      <c r="AA197" s="7"/>
      <c r="AB197" s="7"/>
      <c r="AC197" s="7"/>
      <c r="AD197" s="39"/>
      <c r="AE197" s="43"/>
      <c r="AF197" s="7"/>
      <c r="AG197" s="11"/>
      <c r="AH197" s="7"/>
      <c r="AI197" s="7"/>
      <c r="AJ197" s="7"/>
      <c r="AK197" s="39"/>
      <c r="AL197" s="43"/>
      <c r="AM197" s="7"/>
      <c r="AN197" s="11"/>
      <c r="AO197" s="7"/>
      <c r="AP197" s="7"/>
      <c r="AQ197" s="7"/>
      <c r="AR197" s="7"/>
      <c r="AS197" s="11"/>
      <c r="AT197" s="7"/>
      <c r="AU197" s="7"/>
      <c r="AV197" s="7"/>
      <c r="AW197" s="7"/>
      <c r="AX197" s="11"/>
      <c r="AY197" s="7"/>
      <c r="AZ197" s="7"/>
      <c r="BA197" s="7"/>
      <c r="BB197" s="7"/>
      <c r="BC197" s="7"/>
      <c r="BD197" s="7"/>
      <c r="BE197" s="7"/>
      <c r="BF197" s="7"/>
      <c r="BG197" s="11" t="s">
        <v>221</v>
      </c>
      <c r="BH197" s="79"/>
      <c r="BI197" s="1"/>
      <c r="BJ197" s="1"/>
      <c r="BK197" s="1"/>
      <c r="BL197" s="1"/>
      <c r="BM197" s="1"/>
      <c r="BY197" s="26"/>
      <c r="BZ197" s="34" t="str">
        <f t="shared" si="23"/>
        <v/>
      </c>
      <c r="CA197" s="35" t="str">
        <f t="shared" si="24"/>
        <v/>
      </c>
      <c r="CB197" s="35" t="str">
        <f t="shared" si="25"/>
        <v/>
      </c>
      <c r="CC197" s="34" t="str">
        <f t="shared" si="26"/>
        <v/>
      </c>
      <c r="CD197" s="35" t="str">
        <f t="shared" si="27"/>
        <v/>
      </c>
      <c r="CE197" s="34" t="e">
        <f>IF(AND(#REF!="",#REF!="",#REF!="",#REF!=""),"",SUM(#REF!,#REF!,#REF!,#REF!,#REF!))</f>
        <v>#REF!</v>
      </c>
      <c r="CF197" s="35" t="str">
        <f t="shared" si="28"/>
        <v/>
      </c>
      <c r="CG197" s="34" t="str">
        <f t="shared" si="29"/>
        <v/>
      </c>
      <c r="CH197" s="35" t="str">
        <f t="shared" si="30"/>
        <v/>
      </c>
      <c r="CI197" s="34" t="str">
        <f t="shared" si="31"/>
        <v/>
      </c>
      <c r="CJ197" s="35" t="str">
        <f t="shared" si="32"/>
        <v/>
      </c>
      <c r="CK197" s="34" t="e">
        <f>IF(AND(#REF!="",#REF!="",#REF!="",#REF!=""),"",SUM(#REF!,#REF!,#REF!,#REF!,#REF!))</f>
        <v>#REF!</v>
      </c>
      <c r="CL197" s="35" t="str">
        <f t="shared" si="33"/>
        <v/>
      </c>
      <c r="CM197" s="32" t="e">
        <f>IF(AND(#REF!="",#REF!="",#REF!="",#REF!=""),"",SUM(#REF!,#REF!,#REF!,#REF!))</f>
        <v>#REF!</v>
      </c>
      <c r="CN197" s="32" t="str">
        <f t="shared" si="34"/>
        <v/>
      </c>
    </row>
    <row r="198" spans="1:92" ht="24.75" customHeight="1">
      <c r="A198" s="276">
        <v>192</v>
      </c>
      <c r="B198" s="277"/>
      <c r="C198" s="278"/>
      <c r="D198" s="279"/>
      <c r="E198" s="280"/>
      <c r="F198" s="281"/>
      <c r="G198" s="281"/>
      <c r="H198" s="282"/>
      <c r="I198" s="283"/>
      <c r="J198" s="284"/>
      <c r="K198" s="285"/>
      <c r="L198" s="11"/>
      <c r="M198" s="7"/>
      <c r="N198" s="7"/>
      <c r="O198" s="7"/>
      <c r="P198" s="39"/>
      <c r="Q198" s="43"/>
      <c r="R198" s="7"/>
      <c r="S198" s="16"/>
      <c r="T198" s="17"/>
      <c r="U198" s="17"/>
      <c r="V198" s="7"/>
      <c r="W198" s="45"/>
      <c r="X198" s="43"/>
      <c r="Y198" s="7"/>
      <c r="Z198" s="11"/>
      <c r="AA198" s="7"/>
      <c r="AB198" s="7"/>
      <c r="AC198" s="7"/>
      <c r="AD198" s="39"/>
      <c r="AE198" s="43"/>
      <c r="AF198" s="7"/>
      <c r="AG198" s="11"/>
      <c r="AH198" s="7"/>
      <c r="AI198" s="7"/>
      <c r="AJ198" s="7"/>
      <c r="AK198" s="39"/>
      <c r="AL198" s="43"/>
      <c r="AM198" s="7"/>
      <c r="AN198" s="11"/>
      <c r="AO198" s="7"/>
      <c r="AP198" s="7"/>
      <c r="AQ198" s="7"/>
      <c r="AR198" s="7"/>
      <c r="AS198" s="11"/>
      <c r="AT198" s="7"/>
      <c r="AU198" s="7"/>
      <c r="AV198" s="7"/>
      <c r="AW198" s="7"/>
      <c r="AX198" s="11"/>
      <c r="AY198" s="7"/>
      <c r="AZ198" s="7"/>
      <c r="BA198" s="7"/>
      <c r="BB198" s="7"/>
      <c r="BC198" s="7"/>
      <c r="BD198" s="7"/>
      <c r="BE198" s="7"/>
      <c r="BF198" s="7"/>
      <c r="BG198" s="11" t="s">
        <v>221</v>
      </c>
      <c r="BH198" s="79"/>
      <c r="BI198" s="1"/>
      <c r="BJ198" s="1"/>
      <c r="BK198" s="1"/>
      <c r="BL198" s="1"/>
      <c r="BM198" s="1"/>
      <c r="BY198" s="26"/>
      <c r="BZ198" s="34" t="str">
        <f t="shared" si="23"/>
        <v/>
      </c>
      <c r="CA198" s="35" t="str">
        <f t="shared" si="24"/>
        <v/>
      </c>
      <c r="CB198" s="35" t="str">
        <f t="shared" si="25"/>
        <v/>
      </c>
      <c r="CC198" s="34" t="str">
        <f t="shared" si="26"/>
        <v/>
      </c>
      <c r="CD198" s="35" t="str">
        <f t="shared" si="27"/>
        <v/>
      </c>
      <c r="CE198" s="34" t="e">
        <f>IF(AND(#REF!="",#REF!="",#REF!="",#REF!=""),"",SUM(#REF!,#REF!,#REF!,#REF!,#REF!))</f>
        <v>#REF!</v>
      </c>
      <c r="CF198" s="35" t="str">
        <f t="shared" si="28"/>
        <v/>
      </c>
      <c r="CG198" s="34" t="str">
        <f t="shared" si="29"/>
        <v/>
      </c>
      <c r="CH198" s="35" t="str">
        <f t="shared" si="30"/>
        <v/>
      </c>
      <c r="CI198" s="34" t="str">
        <f t="shared" si="31"/>
        <v/>
      </c>
      <c r="CJ198" s="35" t="str">
        <f t="shared" si="32"/>
        <v/>
      </c>
      <c r="CK198" s="34" t="e">
        <f>IF(AND(#REF!="",#REF!="",#REF!="",#REF!=""),"",SUM(#REF!,#REF!,#REF!,#REF!,#REF!))</f>
        <v>#REF!</v>
      </c>
      <c r="CL198" s="35" t="str">
        <f t="shared" si="33"/>
        <v/>
      </c>
      <c r="CM198" s="32" t="e">
        <f>IF(AND(#REF!="",#REF!="",#REF!="",#REF!=""),"",SUM(#REF!,#REF!,#REF!,#REF!))</f>
        <v>#REF!</v>
      </c>
      <c r="CN198" s="32" t="str">
        <f t="shared" si="34"/>
        <v/>
      </c>
    </row>
    <row r="199" spans="1:92" ht="24.75" customHeight="1">
      <c r="A199" s="276">
        <v>193</v>
      </c>
      <c r="B199" s="277"/>
      <c r="C199" s="278"/>
      <c r="D199" s="279"/>
      <c r="E199" s="280"/>
      <c r="F199" s="281"/>
      <c r="G199" s="281"/>
      <c r="H199" s="282"/>
      <c r="I199" s="283"/>
      <c r="J199" s="284"/>
      <c r="K199" s="285"/>
      <c r="L199" s="11"/>
      <c r="M199" s="7"/>
      <c r="N199" s="7"/>
      <c r="O199" s="7"/>
      <c r="P199" s="39"/>
      <c r="Q199" s="43"/>
      <c r="R199" s="7"/>
      <c r="S199" s="16"/>
      <c r="T199" s="17"/>
      <c r="U199" s="17"/>
      <c r="V199" s="7"/>
      <c r="W199" s="45"/>
      <c r="X199" s="43"/>
      <c r="Y199" s="7"/>
      <c r="Z199" s="11"/>
      <c r="AA199" s="7"/>
      <c r="AB199" s="7"/>
      <c r="AC199" s="7"/>
      <c r="AD199" s="39"/>
      <c r="AE199" s="43"/>
      <c r="AF199" s="7"/>
      <c r="AG199" s="11"/>
      <c r="AH199" s="7"/>
      <c r="AI199" s="7"/>
      <c r="AJ199" s="7"/>
      <c r="AK199" s="39"/>
      <c r="AL199" s="43"/>
      <c r="AM199" s="7"/>
      <c r="AN199" s="11"/>
      <c r="AO199" s="7"/>
      <c r="AP199" s="7"/>
      <c r="AQ199" s="7"/>
      <c r="AR199" s="7"/>
      <c r="AS199" s="11"/>
      <c r="AT199" s="7"/>
      <c r="AU199" s="7"/>
      <c r="AV199" s="7"/>
      <c r="AW199" s="7"/>
      <c r="AX199" s="11"/>
      <c r="AY199" s="7"/>
      <c r="AZ199" s="7"/>
      <c r="BA199" s="7"/>
      <c r="BB199" s="7"/>
      <c r="BC199" s="7"/>
      <c r="BD199" s="7"/>
      <c r="BE199" s="7"/>
      <c r="BF199" s="7"/>
      <c r="BG199" s="11" t="s">
        <v>221</v>
      </c>
      <c r="BH199" s="79"/>
      <c r="BI199" s="1"/>
      <c r="BJ199" s="1"/>
      <c r="BK199" s="1"/>
      <c r="BL199" s="1"/>
      <c r="BM199" s="1"/>
      <c r="BY199" s="26"/>
      <c r="BZ199" s="34" t="str">
        <f t="shared" si="23"/>
        <v/>
      </c>
      <c r="CA199" s="35" t="str">
        <f t="shared" si="24"/>
        <v/>
      </c>
      <c r="CB199" s="35" t="str">
        <f t="shared" si="25"/>
        <v/>
      </c>
      <c r="CC199" s="34" t="str">
        <f t="shared" si="26"/>
        <v/>
      </c>
      <c r="CD199" s="35" t="str">
        <f t="shared" si="27"/>
        <v/>
      </c>
      <c r="CE199" s="34" t="e">
        <f>IF(AND(#REF!="",#REF!="",#REF!="",#REF!=""),"",SUM(#REF!,#REF!,#REF!,#REF!,#REF!))</f>
        <v>#REF!</v>
      </c>
      <c r="CF199" s="35" t="str">
        <f t="shared" si="28"/>
        <v/>
      </c>
      <c r="CG199" s="34" t="str">
        <f t="shared" si="29"/>
        <v/>
      </c>
      <c r="CH199" s="35" t="str">
        <f t="shared" si="30"/>
        <v/>
      </c>
      <c r="CI199" s="34" t="str">
        <f t="shared" si="31"/>
        <v/>
      </c>
      <c r="CJ199" s="35" t="str">
        <f t="shared" si="32"/>
        <v/>
      </c>
      <c r="CK199" s="34" t="e">
        <f>IF(AND(#REF!="",#REF!="",#REF!="",#REF!=""),"",SUM(#REF!,#REF!,#REF!,#REF!,#REF!))</f>
        <v>#REF!</v>
      </c>
      <c r="CL199" s="35" t="str">
        <f t="shared" si="33"/>
        <v/>
      </c>
      <c r="CM199" s="32" t="e">
        <f>IF(AND(#REF!="",#REF!="",#REF!="",#REF!=""),"",SUM(#REF!,#REF!,#REF!,#REF!))</f>
        <v>#REF!</v>
      </c>
      <c r="CN199" s="32" t="str">
        <f t="shared" si="34"/>
        <v/>
      </c>
    </row>
    <row r="200" spans="1:92" ht="24.75" customHeight="1">
      <c r="A200" s="276">
        <v>194</v>
      </c>
      <c r="B200" s="277"/>
      <c r="C200" s="278"/>
      <c r="D200" s="279"/>
      <c r="E200" s="280"/>
      <c r="F200" s="281"/>
      <c r="G200" s="281"/>
      <c r="H200" s="282"/>
      <c r="I200" s="283"/>
      <c r="J200" s="284"/>
      <c r="K200" s="285"/>
      <c r="L200" s="11"/>
      <c r="M200" s="7"/>
      <c r="N200" s="7"/>
      <c r="O200" s="7"/>
      <c r="P200" s="39"/>
      <c r="Q200" s="43"/>
      <c r="R200" s="7"/>
      <c r="S200" s="16"/>
      <c r="T200" s="17"/>
      <c r="U200" s="17"/>
      <c r="V200" s="7"/>
      <c r="W200" s="45"/>
      <c r="X200" s="43"/>
      <c r="Y200" s="7"/>
      <c r="Z200" s="11"/>
      <c r="AA200" s="7"/>
      <c r="AB200" s="7"/>
      <c r="AC200" s="7"/>
      <c r="AD200" s="39"/>
      <c r="AE200" s="43"/>
      <c r="AF200" s="7"/>
      <c r="AG200" s="11"/>
      <c r="AH200" s="7"/>
      <c r="AI200" s="7"/>
      <c r="AJ200" s="7"/>
      <c r="AK200" s="39"/>
      <c r="AL200" s="43"/>
      <c r="AM200" s="7"/>
      <c r="AN200" s="11"/>
      <c r="AO200" s="7"/>
      <c r="AP200" s="7"/>
      <c r="AQ200" s="7"/>
      <c r="AR200" s="7"/>
      <c r="AS200" s="11"/>
      <c r="AT200" s="7"/>
      <c r="AU200" s="7"/>
      <c r="AV200" s="7"/>
      <c r="AW200" s="7"/>
      <c r="AX200" s="11"/>
      <c r="AY200" s="7"/>
      <c r="AZ200" s="7"/>
      <c r="BA200" s="7"/>
      <c r="BB200" s="7"/>
      <c r="BC200" s="7"/>
      <c r="BD200" s="7"/>
      <c r="BE200" s="7"/>
      <c r="BF200" s="7"/>
      <c r="BG200" s="11" t="s">
        <v>221</v>
      </c>
      <c r="BH200" s="79"/>
      <c r="BI200" s="1"/>
      <c r="BJ200" s="1"/>
      <c r="BK200" s="1"/>
      <c r="BL200" s="1"/>
      <c r="BM200" s="1"/>
      <c r="BY200" s="26"/>
      <c r="BZ200" s="34" t="str">
        <f t="shared" ref="BZ200:BZ263" si="35">IF(I200="","",I200)</f>
        <v/>
      </c>
      <c r="CA200" s="35" t="str">
        <f t="shared" ref="CA200:CA263" si="36">IF(AND(L200="",M200="",N200="",P200=""),"",SUM(L200,M200,N200,O200,P200))</f>
        <v/>
      </c>
      <c r="CB200" s="35" t="str">
        <f t="shared" ref="CB200:CB263" si="37">IFERROR(IF(CA200="","",ROUNDUP(CA200*20%,0)),"")</f>
        <v/>
      </c>
      <c r="CC200" s="34" t="str">
        <f t="shared" ref="CC200:CC263" si="38">IF(AND(S200="",T200="",U200="",W200=""),"",SUM(S200,T200,U200,V200,W200))</f>
        <v/>
      </c>
      <c r="CD200" s="35" t="str">
        <f t="shared" ref="CD200:CD263" si="39">IFERROR(IF(CC200="","",ROUNDUP(CC200*20%,0)),"")</f>
        <v/>
      </c>
      <c r="CE200" s="34" t="e">
        <f>IF(AND(#REF!="",#REF!="",#REF!="",#REF!=""),"",SUM(#REF!,#REF!,#REF!,#REF!,#REF!))</f>
        <v>#REF!</v>
      </c>
      <c r="CF200" s="35" t="str">
        <f t="shared" ref="CF200:CF263" si="40">IFERROR(IF(CE200="","",ROUNDUP(CE200*20%,0)),"")</f>
        <v/>
      </c>
      <c r="CG200" s="34" t="str">
        <f t="shared" ref="CG200:CG263" si="41">IF(AND(Z200="",AA200="",AB200="",AD200=""),"",SUM(Z200,AA200,AB200,AC200,AD200))</f>
        <v/>
      </c>
      <c r="CH200" s="35" t="str">
        <f t="shared" ref="CH200:CH263" si="42">IFERROR(IF(CG200="","",ROUNDUP(CG200*20%,0)),"")</f>
        <v/>
      </c>
      <c r="CI200" s="34" t="str">
        <f t="shared" ref="CI200:CI263" si="43">IF(AND(AG200="",AH200="",AI200="",AK200=""),"",SUM(AG200,AH200,AI200,AJ200,AK200))</f>
        <v/>
      </c>
      <c r="CJ200" s="35" t="str">
        <f t="shared" ref="CJ200:CJ263" si="44">IFERROR(IF(CI200="","",ROUNDUP(CI200*20%,0)),"")</f>
        <v/>
      </c>
      <c r="CK200" s="34" t="e">
        <f>IF(AND(#REF!="",#REF!="",#REF!="",#REF!=""),"",SUM(#REF!,#REF!,#REF!,#REF!,#REF!))</f>
        <v>#REF!</v>
      </c>
      <c r="CL200" s="35" t="str">
        <f t="shared" ref="CL200:CL263" si="45">IFERROR(IF(CK200="","",ROUNDUP(CK200*20%,0)),"")</f>
        <v/>
      </c>
      <c r="CM200" s="32" t="e">
        <f>IF(AND(#REF!="",#REF!="",#REF!="",#REF!=""),"",SUM(#REF!,#REF!,#REF!,#REF!))</f>
        <v>#REF!</v>
      </c>
      <c r="CN200" s="32" t="str">
        <f t="shared" si="34"/>
        <v/>
      </c>
    </row>
    <row r="201" spans="1:92" ht="24.75" customHeight="1">
      <c r="A201" s="276">
        <v>195</v>
      </c>
      <c r="B201" s="277"/>
      <c r="C201" s="278"/>
      <c r="D201" s="279"/>
      <c r="E201" s="280"/>
      <c r="F201" s="281"/>
      <c r="G201" s="281"/>
      <c r="H201" s="282"/>
      <c r="I201" s="283"/>
      <c r="J201" s="284"/>
      <c r="K201" s="285"/>
      <c r="L201" s="11"/>
      <c r="M201" s="7"/>
      <c r="N201" s="7"/>
      <c r="O201" s="7"/>
      <c r="P201" s="39"/>
      <c r="Q201" s="43"/>
      <c r="R201" s="7"/>
      <c r="S201" s="16"/>
      <c r="T201" s="17"/>
      <c r="U201" s="17"/>
      <c r="V201" s="7"/>
      <c r="W201" s="45"/>
      <c r="X201" s="43"/>
      <c r="Y201" s="7"/>
      <c r="Z201" s="11"/>
      <c r="AA201" s="7"/>
      <c r="AB201" s="7"/>
      <c r="AC201" s="7"/>
      <c r="AD201" s="39"/>
      <c r="AE201" s="43"/>
      <c r="AF201" s="7"/>
      <c r="AG201" s="11"/>
      <c r="AH201" s="7"/>
      <c r="AI201" s="7"/>
      <c r="AJ201" s="7"/>
      <c r="AK201" s="39"/>
      <c r="AL201" s="43"/>
      <c r="AM201" s="7"/>
      <c r="AN201" s="11"/>
      <c r="AO201" s="7"/>
      <c r="AP201" s="7"/>
      <c r="AQ201" s="7"/>
      <c r="AR201" s="7"/>
      <c r="AS201" s="11"/>
      <c r="AT201" s="7"/>
      <c r="AU201" s="7"/>
      <c r="AV201" s="7"/>
      <c r="AW201" s="7"/>
      <c r="AX201" s="11"/>
      <c r="AY201" s="7"/>
      <c r="AZ201" s="7"/>
      <c r="BA201" s="7"/>
      <c r="BB201" s="7"/>
      <c r="BC201" s="7"/>
      <c r="BD201" s="7"/>
      <c r="BE201" s="7"/>
      <c r="BF201" s="7"/>
      <c r="BG201" s="11" t="s">
        <v>221</v>
      </c>
      <c r="BH201" s="79"/>
      <c r="BI201" s="1"/>
      <c r="BJ201" s="1"/>
      <c r="BK201" s="1"/>
      <c r="BL201" s="1"/>
      <c r="BM201" s="1"/>
      <c r="BY201" s="26"/>
      <c r="BZ201" s="34" t="str">
        <f t="shared" si="35"/>
        <v/>
      </c>
      <c r="CA201" s="35" t="str">
        <f t="shared" si="36"/>
        <v/>
      </c>
      <c r="CB201" s="35" t="str">
        <f t="shared" si="37"/>
        <v/>
      </c>
      <c r="CC201" s="34" t="str">
        <f t="shared" si="38"/>
        <v/>
      </c>
      <c r="CD201" s="35" t="str">
        <f t="shared" si="39"/>
        <v/>
      </c>
      <c r="CE201" s="34" t="e">
        <f>IF(AND(#REF!="",#REF!="",#REF!="",#REF!=""),"",SUM(#REF!,#REF!,#REF!,#REF!,#REF!))</f>
        <v>#REF!</v>
      </c>
      <c r="CF201" s="35" t="str">
        <f t="shared" si="40"/>
        <v/>
      </c>
      <c r="CG201" s="34" t="str">
        <f t="shared" si="41"/>
        <v/>
      </c>
      <c r="CH201" s="35" t="str">
        <f t="shared" si="42"/>
        <v/>
      </c>
      <c r="CI201" s="34" t="str">
        <f t="shared" si="43"/>
        <v/>
      </c>
      <c r="CJ201" s="35" t="str">
        <f t="shared" si="44"/>
        <v/>
      </c>
      <c r="CK201" s="34" t="e">
        <f>IF(AND(#REF!="",#REF!="",#REF!="",#REF!=""),"",SUM(#REF!,#REF!,#REF!,#REF!,#REF!))</f>
        <v>#REF!</v>
      </c>
      <c r="CL201" s="35" t="str">
        <f t="shared" si="45"/>
        <v/>
      </c>
      <c r="CM201" s="32" t="e">
        <f>IF(AND(#REF!="",#REF!="",#REF!="",#REF!=""),"",SUM(#REF!,#REF!,#REF!,#REF!))</f>
        <v>#REF!</v>
      </c>
      <c r="CN201" s="32" t="str">
        <f t="shared" si="34"/>
        <v/>
      </c>
    </row>
    <row r="202" spans="1:92" ht="24.75" customHeight="1">
      <c r="A202" s="276">
        <v>196</v>
      </c>
      <c r="B202" s="277"/>
      <c r="C202" s="278"/>
      <c r="D202" s="279"/>
      <c r="E202" s="280"/>
      <c r="F202" s="281"/>
      <c r="G202" s="281"/>
      <c r="H202" s="282"/>
      <c r="I202" s="283"/>
      <c r="J202" s="284"/>
      <c r="K202" s="285"/>
      <c r="L202" s="11"/>
      <c r="M202" s="7"/>
      <c r="N202" s="7"/>
      <c r="O202" s="7"/>
      <c r="P202" s="39"/>
      <c r="Q202" s="43"/>
      <c r="R202" s="7"/>
      <c r="S202" s="16"/>
      <c r="T202" s="17"/>
      <c r="U202" s="17"/>
      <c r="V202" s="7"/>
      <c r="W202" s="45"/>
      <c r="X202" s="43"/>
      <c r="Y202" s="7"/>
      <c r="Z202" s="11"/>
      <c r="AA202" s="7"/>
      <c r="AB202" s="7"/>
      <c r="AC202" s="7"/>
      <c r="AD202" s="39"/>
      <c r="AE202" s="43"/>
      <c r="AF202" s="7"/>
      <c r="AG202" s="11"/>
      <c r="AH202" s="7"/>
      <c r="AI202" s="7"/>
      <c r="AJ202" s="7"/>
      <c r="AK202" s="39"/>
      <c r="AL202" s="43"/>
      <c r="AM202" s="7"/>
      <c r="AN202" s="11"/>
      <c r="AO202" s="7"/>
      <c r="AP202" s="7"/>
      <c r="AQ202" s="7"/>
      <c r="AR202" s="7"/>
      <c r="AS202" s="11"/>
      <c r="AT202" s="7"/>
      <c r="AU202" s="7"/>
      <c r="AV202" s="7"/>
      <c r="AW202" s="7"/>
      <c r="AX202" s="11"/>
      <c r="AY202" s="7"/>
      <c r="AZ202" s="7"/>
      <c r="BA202" s="7"/>
      <c r="BB202" s="7"/>
      <c r="BC202" s="7"/>
      <c r="BD202" s="7"/>
      <c r="BE202" s="7"/>
      <c r="BF202" s="7"/>
      <c r="BG202" s="11" t="s">
        <v>221</v>
      </c>
      <c r="BH202" s="79"/>
      <c r="BI202" s="1"/>
      <c r="BJ202" s="1"/>
      <c r="BK202" s="1"/>
      <c r="BL202" s="1"/>
      <c r="BM202" s="1"/>
      <c r="BY202" s="26"/>
      <c r="BZ202" s="34" t="str">
        <f t="shared" si="35"/>
        <v/>
      </c>
      <c r="CA202" s="35" t="str">
        <f t="shared" si="36"/>
        <v/>
      </c>
      <c r="CB202" s="35" t="str">
        <f t="shared" si="37"/>
        <v/>
      </c>
      <c r="CC202" s="34" t="str">
        <f t="shared" si="38"/>
        <v/>
      </c>
      <c r="CD202" s="35" t="str">
        <f t="shared" si="39"/>
        <v/>
      </c>
      <c r="CE202" s="34" t="e">
        <f>IF(AND(#REF!="",#REF!="",#REF!="",#REF!=""),"",SUM(#REF!,#REF!,#REF!,#REF!,#REF!))</f>
        <v>#REF!</v>
      </c>
      <c r="CF202" s="35" t="str">
        <f t="shared" si="40"/>
        <v/>
      </c>
      <c r="CG202" s="34" t="str">
        <f t="shared" si="41"/>
        <v/>
      </c>
      <c r="CH202" s="35" t="str">
        <f t="shared" si="42"/>
        <v/>
      </c>
      <c r="CI202" s="34" t="str">
        <f t="shared" si="43"/>
        <v/>
      </c>
      <c r="CJ202" s="35" t="str">
        <f t="shared" si="44"/>
        <v/>
      </c>
      <c r="CK202" s="34" t="e">
        <f>IF(AND(#REF!="",#REF!="",#REF!="",#REF!=""),"",SUM(#REF!,#REF!,#REF!,#REF!,#REF!))</f>
        <v>#REF!</v>
      </c>
      <c r="CL202" s="35" t="str">
        <f t="shared" si="45"/>
        <v/>
      </c>
      <c r="CM202" s="32" t="e">
        <f>IF(AND(#REF!="",#REF!="",#REF!="",#REF!=""),"",SUM(#REF!,#REF!,#REF!,#REF!))</f>
        <v>#REF!</v>
      </c>
      <c r="CN202" s="32" t="str">
        <f t="shared" si="34"/>
        <v/>
      </c>
    </row>
    <row r="203" spans="1:92" ht="24.75" customHeight="1">
      <c r="A203" s="276">
        <v>197</v>
      </c>
      <c r="B203" s="277"/>
      <c r="C203" s="278"/>
      <c r="D203" s="279"/>
      <c r="E203" s="280"/>
      <c r="F203" s="281"/>
      <c r="G203" s="281"/>
      <c r="H203" s="282"/>
      <c r="I203" s="283"/>
      <c r="J203" s="284"/>
      <c r="K203" s="285"/>
      <c r="L203" s="11"/>
      <c r="M203" s="7"/>
      <c r="N203" s="7"/>
      <c r="O203" s="7"/>
      <c r="P203" s="39"/>
      <c r="Q203" s="43"/>
      <c r="R203" s="7"/>
      <c r="S203" s="16"/>
      <c r="T203" s="17"/>
      <c r="U203" s="17"/>
      <c r="V203" s="7"/>
      <c r="W203" s="45"/>
      <c r="X203" s="43"/>
      <c r="Y203" s="7"/>
      <c r="Z203" s="11"/>
      <c r="AA203" s="7"/>
      <c r="AB203" s="7"/>
      <c r="AC203" s="7"/>
      <c r="AD203" s="39"/>
      <c r="AE203" s="43"/>
      <c r="AF203" s="7"/>
      <c r="AG203" s="11"/>
      <c r="AH203" s="7"/>
      <c r="AI203" s="7"/>
      <c r="AJ203" s="7"/>
      <c r="AK203" s="39"/>
      <c r="AL203" s="43"/>
      <c r="AM203" s="7"/>
      <c r="AN203" s="11"/>
      <c r="AO203" s="7"/>
      <c r="AP203" s="7"/>
      <c r="AQ203" s="7"/>
      <c r="AR203" s="7"/>
      <c r="AS203" s="11"/>
      <c r="AT203" s="7"/>
      <c r="AU203" s="7"/>
      <c r="AV203" s="7"/>
      <c r="AW203" s="7"/>
      <c r="AX203" s="11"/>
      <c r="AY203" s="7"/>
      <c r="AZ203" s="7"/>
      <c r="BA203" s="7"/>
      <c r="BB203" s="7"/>
      <c r="BC203" s="7"/>
      <c r="BD203" s="7"/>
      <c r="BE203" s="7"/>
      <c r="BF203" s="7"/>
      <c r="BG203" s="11" t="s">
        <v>221</v>
      </c>
      <c r="BH203" s="79"/>
      <c r="BI203" s="1"/>
      <c r="BJ203" s="1"/>
      <c r="BK203" s="1"/>
      <c r="BL203" s="1"/>
      <c r="BM203" s="1"/>
      <c r="BY203" s="26"/>
      <c r="BZ203" s="34" t="str">
        <f t="shared" si="35"/>
        <v/>
      </c>
      <c r="CA203" s="35" t="str">
        <f t="shared" si="36"/>
        <v/>
      </c>
      <c r="CB203" s="35" t="str">
        <f t="shared" si="37"/>
        <v/>
      </c>
      <c r="CC203" s="34" t="str">
        <f t="shared" si="38"/>
        <v/>
      </c>
      <c r="CD203" s="35" t="str">
        <f t="shared" si="39"/>
        <v/>
      </c>
      <c r="CE203" s="34" t="e">
        <f>IF(AND(#REF!="",#REF!="",#REF!="",#REF!=""),"",SUM(#REF!,#REF!,#REF!,#REF!,#REF!))</f>
        <v>#REF!</v>
      </c>
      <c r="CF203" s="35" t="str">
        <f t="shared" si="40"/>
        <v/>
      </c>
      <c r="CG203" s="34" t="str">
        <f t="shared" si="41"/>
        <v/>
      </c>
      <c r="CH203" s="35" t="str">
        <f t="shared" si="42"/>
        <v/>
      </c>
      <c r="CI203" s="34" t="str">
        <f t="shared" si="43"/>
        <v/>
      </c>
      <c r="CJ203" s="35" t="str">
        <f t="shared" si="44"/>
        <v/>
      </c>
      <c r="CK203" s="34" t="e">
        <f>IF(AND(#REF!="",#REF!="",#REF!="",#REF!=""),"",SUM(#REF!,#REF!,#REF!,#REF!,#REF!))</f>
        <v>#REF!</v>
      </c>
      <c r="CL203" s="35" t="str">
        <f t="shared" si="45"/>
        <v/>
      </c>
      <c r="CM203" s="32" t="e">
        <f>IF(AND(#REF!="",#REF!="",#REF!="",#REF!=""),"",SUM(#REF!,#REF!,#REF!,#REF!))</f>
        <v>#REF!</v>
      </c>
      <c r="CN203" s="32" t="str">
        <f t="shared" si="34"/>
        <v/>
      </c>
    </row>
    <row r="204" spans="1:92" ht="24.75" customHeight="1">
      <c r="A204" s="276">
        <v>198</v>
      </c>
      <c r="B204" s="277"/>
      <c r="C204" s="278"/>
      <c r="D204" s="279"/>
      <c r="E204" s="280"/>
      <c r="F204" s="281"/>
      <c r="G204" s="281"/>
      <c r="H204" s="282"/>
      <c r="I204" s="283"/>
      <c r="J204" s="284"/>
      <c r="K204" s="285"/>
      <c r="L204" s="11"/>
      <c r="M204" s="7"/>
      <c r="N204" s="7"/>
      <c r="O204" s="7"/>
      <c r="P204" s="39"/>
      <c r="Q204" s="43"/>
      <c r="R204" s="7"/>
      <c r="S204" s="16"/>
      <c r="T204" s="17"/>
      <c r="U204" s="17"/>
      <c r="V204" s="7"/>
      <c r="W204" s="45"/>
      <c r="X204" s="43"/>
      <c r="Y204" s="7"/>
      <c r="Z204" s="11"/>
      <c r="AA204" s="7"/>
      <c r="AB204" s="7"/>
      <c r="AC204" s="7"/>
      <c r="AD204" s="39"/>
      <c r="AE204" s="43"/>
      <c r="AF204" s="7"/>
      <c r="AG204" s="11"/>
      <c r="AH204" s="7"/>
      <c r="AI204" s="7"/>
      <c r="AJ204" s="7"/>
      <c r="AK204" s="39"/>
      <c r="AL204" s="43"/>
      <c r="AM204" s="7"/>
      <c r="AN204" s="11"/>
      <c r="AO204" s="7"/>
      <c r="AP204" s="7"/>
      <c r="AQ204" s="7"/>
      <c r="AR204" s="7"/>
      <c r="AS204" s="11"/>
      <c r="AT204" s="7"/>
      <c r="AU204" s="7"/>
      <c r="AV204" s="7"/>
      <c r="AW204" s="7"/>
      <c r="AX204" s="11"/>
      <c r="AY204" s="7"/>
      <c r="AZ204" s="7"/>
      <c r="BA204" s="7"/>
      <c r="BB204" s="7"/>
      <c r="BC204" s="7"/>
      <c r="BD204" s="7"/>
      <c r="BE204" s="7"/>
      <c r="BF204" s="7"/>
      <c r="BG204" s="11" t="s">
        <v>221</v>
      </c>
      <c r="BH204" s="79"/>
      <c r="BI204" s="1"/>
      <c r="BJ204" s="1"/>
      <c r="BK204" s="1"/>
      <c r="BL204" s="1"/>
      <c r="BM204" s="1"/>
      <c r="BY204" s="26"/>
      <c r="BZ204" s="34" t="str">
        <f t="shared" si="35"/>
        <v/>
      </c>
      <c r="CA204" s="35" t="str">
        <f t="shared" si="36"/>
        <v/>
      </c>
      <c r="CB204" s="35" t="str">
        <f t="shared" si="37"/>
        <v/>
      </c>
      <c r="CC204" s="34" t="str">
        <f t="shared" si="38"/>
        <v/>
      </c>
      <c r="CD204" s="35" t="str">
        <f t="shared" si="39"/>
        <v/>
      </c>
      <c r="CE204" s="34" t="e">
        <f>IF(AND(#REF!="",#REF!="",#REF!="",#REF!=""),"",SUM(#REF!,#REF!,#REF!,#REF!,#REF!))</f>
        <v>#REF!</v>
      </c>
      <c r="CF204" s="35" t="str">
        <f t="shared" si="40"/>
        <v/>
      </c>
      <c r="CG204" s="34" t="str">
        <f t="shared" si="41"/>
        <v/>
      </c>
      <c r="CH204" s="35" t="str">
        <f t="shared" si="42"/>
        <v/>
      </c>
      <c r="CI204" s="34" t="str">
        <f t="shared" si="43"/>
        <v/>
      </c>
      <c r="CJ204" s="35" t="str">
        <f t="shared" si="44"/>
        <v/>
      </c>
      <c r="CK204" s="34" t="e">
        <f>IF(AND(#REF!="",#REF!="",#REF!="",#REF!=""),"",SUM(#REF!,#REF!,#REF!,#REF!,#REF!))</f>
        <v>#REF!</v>
      </c>
      <c r="CL204" s="35" t="str">
        <f t="shared" si="45"/>
        <v/>
      </c>
      <c r="CM204" s="32" t="e">
        <f>IF(AND(#REF!="",#REF!="",#REF!="",#REF!=""),"",SUM(#REF!,#REF!,#REF!,#REF!))</f>
        <v>#REF!</v>
      </c>
      <c r="CN204" s="32" t="str">
        <f t="shared" si="34"/>
        <v/>
      </c>
    </row>
    <row r="205" spans="1:92" ht="24.75" customHeight="1">
      <c r="A205" s="276">
        <v>199</v>
      </c>
      <c r="B205" s="277"/>
      <c r="C205" s="278"/>
      <c r="D205" s="279"/>
      <c r="E205" s="280"/>
      <c r="F205" s="281"/>
      <c r="G205" s="281"/>
      <c r="H205" s="282"/>
      <c r="I205" s="283"/>
      <c r="J205" s="284"/>
      <c r="K205" s="285"/>
      <c r="L205" s="11"/>
      <c r="M205" s="7"/>
      <c r="N205" s="7"/>
      <c r="O205" s="7"/>
      <c r="P205" s="39"/>
      <c r="Q205" s="43"/>
      <c r="R205" s="7"/>
      <c r="S205" s="16"/>
      <c r="T205" s="17"/>
      <c r="U205" s="17"/>
      <c r="V205" s="7"/>
      <c r="W205" s="45"/>
      <c r="X205" s="43"/>
      <c r="Y205" s="7"/>
      <c r="Z205" s="11"/>
      <c r="AA205" s="7"/>
      <c r="AB205" s="7"/>
      <c r="AC205" s="7"/>
      <c r="AD205" s="39"/>
      <c r="AE205" s="43"/>
      <c r="AF205" s="7"/>
      <c r="AG205" s="11"/>
      <c r="AH205" s="7"/>
      <c r="AI205" s="7"/>
      <c r="AJ205" s="7"/>
      <c r="AK205" s="39"/>
      <c r="AL205" s="43"/>
      <c r="AM205" s="7"/>
      <c r="AN205" s="11"/>
      <c r="AO205" s="7"/>
      <c r="AP205" s="7"/>
      <c r="AQ205" s="7"/>
      <c r="AR205" s="7"/>
      <c r="AS205" s="11"/>
      <c r="AT205" s="7"/>
      <c r="AU205" s="7"/>
      <c r="AV205" s="7"/>
      <c r="AW205" s="7"/>
      <c r="AX205" s="11"/>
      <c r="AY205" s="7"/>
      <c r="AZ205" s="7"/>
      <c r="BA205" s="7"/>
      <c r="BB205" s="7"/>
      <c r="BC205" s="7"/>
      <c r="BD205" s="7"/>
      <c r="BE205" s="7"/>
      <c r="BF205" s="7"/>
      <c r="BG205" s="11" t="s">
        <v>221</v>
      </c>
      <c r="BH205" s="79"/>
      <c r="BI205" s="1"/>
      <c r="BJ205" s="1"/>
      <c r="BK205" s="1"/>
      <c r="BL205" s="1"/>
      <c r="BM205" s="1"/>
      <c r="BY205" s="26"/>
      <c r="BZ205" s="34" t="str">
        <f t="shared" si="35"/>
        <v/>
      </c>
      <c r="CA205" s="35" t="str">
        <f t="shared" si="36"/>
        <v/>
      </c>
      <c r="CB205" s="35" t="str">
        <f t="shared" si="37"/>
        <v/>
      </c>
      <c r="CC205" s="34" t="str">
        <f t="shared" si="38"/>
        <v/>
      </c>
      <c r="CD205" s="35" t="str">
        <f t="shared" si="39"/>
        <v/>
      </c>
      <c r="CE205" s="34" t="e">
        <f>IF(AND(#REF!="",#REF!="",#REF!="",#REF!=""),"",SUM(#REF!,#REF!,#REF!,#REF!,#REF!))</f>
        <v>#REF!</v>
      </c>
      <c r="CF205" s="35" t="str">
        <f t="shared" si="40"/>
        <v/>
      </c>
      <c r="CG205" s="34" t="str">
        <f t="shared" si="41"/>
        <v/>
      </c>
      <c r="CH205" s="35" t="str">
        <f t="shared" si="42"/>
        <v/>
      </c>
      <c r="CI205" s="34" t="str">
        <f t="shared" si="43"/>
        <v/>
      </c>
      <c r="CJ205" s="35" t="str">
        <f t="shared" si="44"/>
        <v/>
      </c>
      <c r="CK205" s="34" t="e">
        <f>IF(AND(#REF!="",#REF!="",#REF!="",#REF!=""),"",SUM(#REF!,#REF!,#REF!,#REF!,#REF!))</f>
        <v>#REF!</v>
      </c>
      <c r="CL205" s="35" t="str">
        <f t="shared" si="45"/>
        <v/>
      </c>
      <c r="CM205" s="32" t="e">
        <f>IF(AND(#REF!="",#REF!="",#REF!="",#REF!=""),"",SUM(#REF!,#REF!,#REF!,#REF!))</f>
        <v>#REF!</v>
      </c>
      <c r="CN205" s="32" t="str">
        <f t="shared" si="34"/>
        <v/>
      </c>
    </row>
    <row r="206" spans="1:92" ht="24.75" customHeight="1">
      <c r="A206" s="276">
        <v>200</v>
      </c>
      <c r="B206" s="277"/>
      <c r="C206" s="278"/>
      <c r="D206" s="279"/>
      <c r="E206" s="280"/>
      <c r="F206" s="281"/>
      <c r="G206" s="281"/>
      <c r="H206" s="282"/>
      <c r="I206" s="283"/>
      <c r="J206" s="284"/>
      <c r="K206" s="285"/>
      <c r="L206" s="21"/>
      <c r="M206" s="22"/>
      <c r="N206" s="22"/>
      <c r="O206" s="7"/>
      <c r="P206" s="40"/>
      <c r="Q206" s="43"/>
      <c r="R206" s="7"/>
      <c r="S206" s="23"/>
      <c r="T206" s="24"/>
      <c r="U206" s="24"/>
      <c r="V206" s="7"/>
      <c r="W206" s="46"/>
      <c r="X206" s="43"/>
      <c r="Y206" s="7"/>
      <c r="Z206" s="21"/>
      <c r="AA206" s="22"/>
      <c r="AB206" s="22"/>
      <c r="AC206" s="7"/>
      <c r="AD206" s="40"/>
      <c r="AE206" s="43"/>
      <c r="AF206" s="7"/>
      <c r="AG206" s="21"/>
      <c r="AH206" s="22"/>
      <c r="AI206" s="22"/>
      <c r="AJ206" s="7"/>
      <c r="AK206" s="40"/>
      <c r="AL206" s="43"/>
      <c r="AM206" s="7"/>
      <c r="AN206" s="21"/>
      <c r="AO206" s="22"/>
      <c r="AP206" s="22"/>
      <c r="AQ206" s="22"/>
      <c r="AR206" s="22"/>
      <c r="AS206" s="21"/>
      <c r="AT206" s="22"/>
      <c r="AU206" s="22"/>
      <c r="AV206" s="22"/>
      <c r="AW206" s="22"/>
      <c r="AX206" s="21"/>
      <c r="AY206" s="22"/>
      <c r="AZ206" s="22"/>
      <c r="BA206" s="22"/>
      <c r="BB206" s="22"/>
      <c r="BC206" s="22"/>
      <c r="BD206" s="22"/>
      <c r="BE206" s="22"/>
      <c r="BF206" s="22"/>
      <c r="BG206" s="11" t="s">
        <v>221</v>
      </c>
      <c r="BH206" s="79"/>
      <c r="BI206" s="1"/>
      <c r="BJ206" s="1"/>
      <c r="BK206" s="1"/>
      <c r="BL206" s="1"/>
      <c r="BM206" s="1"/>
      <c r="BY206" s="26"/>
      <c r="BZ206" s="34" t="str">
        <f t="shared" si="35"/>
        <v/>
      </c>
      <c r="CA206" s="35" t="str">
        <f t="shared" si="36"/>
        <v/>
      </c>
      <c r="CB206" s="35" t="str">
        <f t="shared" si="37"/>
        <v/>
      </c>
      <c r="CC206" s="34" t="str">
        <f t="shared" si="38"/>
        <v/>
      </c>
      <c r="CD206" s="35" t="str">
        <f t="shared" si="39"/>
        <v/>
      </c>
      <c r="CE206" s="34" t="e">
        <f>IF(AND(#REF!="",#REF!="",#REF!="",#REF!=""),"",SUM(#REF!,#REF!,#REF!,#REF!,#REF!))</f>
        <v>#REF!</v>
      </c>
      <c r="CF206" s="35" t="str">
        <f t="shared" si="40"/>
        <v/>
      </c>
      <c r="CG206" s="34" t="str">
        <f t="shared" si="41"/>
        <v/>
      </c>
      <c r="CH206" s="35" t="str">
        <f t="shared" si="42"/>
        <v/>
      </c>
      <c r="CI206" s="34" t="str">
        <f t="shared" si="43"/>
        <v/>
      </c>
      <c r="CJ206" s="35" t="str">
        <f t="shared" si="44"/>
        <v/>
      </c>
      <c r="CK206" s="34" t="e">
        <f>IF(AND(#REF!="",#REF!="",#REF!="",#REF!=""),"",SUM(#REF!,#REF!,#REF!,#REF!,#REF!))</f>
        <v>#REF!</v>
      </c>
      <c r="CL206" s="35" t="str">
        <f t="shared" si="45"/>
        <v/>
      </c>
      <c r="CM206" s="32" t="e">
        <f>IF(AND(#REF!="",#REF!="",#REF!="",#REF!=""),"",SUM(#REF!,#REF!,#REF!,#REF!))</f>
        <v>#REF!</v>
      </c>
      <c r="CN206" s="32" t="str">
        <f t="shared" si="34"/>
        <v/>
      </c>
    </row>
    <row r="207" spans="1:92" ht="24.75" customHeight="1">
      <c r="A207" s="276">
        <v>201</v>
      </c>
      <c r="B207" s="277"/>
      <c r="C207" s="278"/>
      <c r="D207" s="279"/>
      <c r="E207" s="280"/>
      <c r="F207" s="281"/>
      <c r="G207" s="281"/>
      <c r="H207" s="282"/>
      <c r="I207" s="283"/>
      <c r="J207" s="284"/>
      <c r="K207" s="285"/>
      <c r="L207" s="21"/>
      <c r="M207" s="22"/>
      <c r="N207" s="22"/>
      <c r="O207" s="7"/>
      <c r="P207" s="40"/>
      <c r="Q207" s="43"/>
      <c r="R207" s="7"/>
      <c r="S207" s="23"/>
      <c r="T207" s="24"/>
      <c r="U207" s="24"/>
      <c r="V207" s="7"/>
      <c r="W207" s="46"/>
      <c r="X207" s="43"/>
      <c r="Y207" s="7"/>
      <c r="Z207" s="21"/>
      <c r="AA207" s="22"/>
      <c r="AB207" s="22"/>
      <c r="AC207" s="7"/>
      <c r="AD207" s="40"/>
      <c r="AE207" s="43"/>
      <c r="AF207" s="7"/>
      <c r="AG207" s="21"/>
      <c r="AH207" s="22"/>
      <c r="AI207" s="22"/>
      <c r="AJ207" s="7"/>
      <c r="AK207" s="40"/>
      <c r="AL207" s="43"/>
      <c r="AM207" s="7"/>
      <c r="AN207" s="21"/>
      <c r="AO207" s="22"/>
      <c r="AP207" s="22"/>
      <c r="AQ207" s="22"/>
      <c r="AR207" s="22"/>
      <c r="AS207" s="21"/>
      <c r="AT207" s="22"/>
      <c r="AU207" s="22"/>
      <c r="AV207" s="22"/>
      <c r="AW207" s="22"/>
      <c r="AX207" s="21"/>
      <c r="AY207" s="22"/>
      <c r="AZ207" s="22"/>
      <c r="BA207" s="22"/>
      <c r="BB207" s="22"/>
      <c r="BC207" s="22"/>
      <c r="BD207" s="22"/>
      <c r="BE207" s="22"/>
      <c r="BF207" s="22"/>
      <c r="BG207" s="11" t="s">
        <v>221</v>
      </c>
      <c r="BH207" s="79"/>
      <c r="BI207" s="1"/>
      <c r="BJ207" s="1"/>
      <c r="BK207" s="1"/>
      <c r="BL207" s="1"/>
      <c r="BM207" s="1"/>
      <c r="BY207" s="26"/>
      <c r="BZ207" s="34" t="str">
        <f t="shared" si="35"/>
        <v/>
      </c>
      <c r="CA207" s="35" t="str">
        <f t="shared" si="36"/>
        <v/>
      </c>
      <c r="CB207" s="35" t="str">
        <f t="shared" si="37"/>
        <v/>
      </c>
      <c r="CC207" s="34" t="str">
        <f t="shared" si="38"/>
        <v/>
      </c>
      <c r="CD207" s="35" t="str">
        <f t="shared" si="39"/>
        <v/>
      </c>
      <c r="CE207" s="34" t="e">
        <f>IF(AND(#REF!="",#REF!="",#REF!="",#REF!=""),"",SUM(#REF!,#REF!,#REF!,#REF!,#REF!))</f>
        <v>#REF!</v>
      </c>
      <c r="CF207" s="35" t="str">
        <f t="shared" si="40"/>
        <v/>
      </c>
      <c r="CG207" s="34" t="str">
        <f t="shared" si="41"/>
        <v/>
      </c>
      <c r="CH207" s="35" t="str">
        <f t="shared" si="42"/>
        <v/>
      </c>
      <c r="CI207" s="34" t="str">
        <f t="shared" si="43"/>
        <v/>
      </c>
      <c r="CJ207" s="35" t="str">
        <f t="shared" si="44"/>
        <v/>
      </c>
      <c r="CK207" s="34" t="e">
        <f>IF(AND(#REF!="",#REF!="",#REF!="",#REF!=""),"",SUM(#REF!,#REF!,#REF!,#REF!,#REF!))</f>
        <v>#REF!</v>
      </c>
      <c r="CL207" s="35" t="str">
        <f t="shared" si="45"/>
        <v/>
      </c>
      <c r="CM207" s="32" t="e">
        <f>IF(AND(#REF!="",#REF!="",#REF!="",#REF!=""),"",SUM(#REF!,#REF!,#REF!,#REF!))</f>
        <v>#REF!</v>
      </c>
      <c r="CN207" s="32" t="str">
        <f t="shared" si="34"/>
        <v/>
      </c>
    </row>
    <row r="208" spans="1:92" ht="24.75" customHeight="1">
      <c r="A208" s="276">
        <v>202</v>
      </c>
      <c r="B208" s="277"/>
      <c r="C208" s="278"/>
      <c r="D208" s="279"/>
      <c r="E208" s="280"/>
      <c r="F208" s="281"/>
      <c r="G208" s="281"/>
      <c r="H208" s="282"/>
      <c r="I208" s="283"/>
      <c r="J208" s="284"/>
      <c r="K208" s="285"/>
      <c r="L208" s="21"/>
      <c r="M208" s="22"/>
      <c r="N208" s="22"/>
      <c r="O208" s="7"/>
      <c r="P208" s="40"/>
      <c r="Q208" s="43"/>
      <c r="R208" s="7"/>
      <c r="S208" s="23"/>
      <c r="T208" s="24"/>
      <c r="U208" s="24"/>
      <c r="V208" s="7"/>
      <c r="W208" s="46"/>
      <c r="X208" s="43"/>
      <c r="Y208" s="7"/>
      <c r="Z208" s="21"/>
      <c r="AA208" s="22"/>
      <c r="AB208" s="22"/>
      <c r="AC208" s="7"/>
      <c r="AD208" s="40"/>
      <c r="AE208" s="43"/>
      <c r="AF208" s="7"/>
      <c r="AG208" s="21"/>
      <c r="AH208" s="22"/>
      <c r="AI208" s="22"/>
      <c r="AJ208" s="7"/>
      <c r="AK208" s="40"/>
      <c r="AL208" s="43"/>
      <c r="AM208" s="7"/>
      <c r="AN208" s="21"/>
      <c r="AO208" s="22"/>
      <c r="AP208" s="22"/>
      <c r="AQ208" s="22"/>
      <c r="AR208" s="22"/>
      <c r="AS208" s="21"/>
      <c r="AT208" s="22"/>
      <c r="AU208" s="22"/>
      <c r="AV208" s="22"/>
      <c r="AW208" s="22"/>
      <c r="AX208" s="21"/>
      <c r="AY208" s="22"/>
      <c r="AZ208" s="22"/>
      <c r="BA208" s="22"/>
      <c r="BB208" s="22"/>
      <c r="BC208" s="22"/>
      <c r="BD208" s="22"/>
      <c r="BE208" s="22"/>
      <c r="BF208" s="22"/>
      <c r="BG208" s="11" t="s">
        <v>221</v>
      </c>
      <c r="BH208" s="79"/>
      <c r="BI208" s="1"/>
      <c r="BJ208" s="1"/>
      <c r="BK208" s="1"/>
      <c r="BL208" s="1"/>
      <c r="BM208" s="1"/>
      <c r="BY208" s="26"/>
      <c r="BZ208" s="34" t="str">
        <f t="shared" si="35"/>
        <v/>
      </c>
      <c r="CA208" s="35" t="str">
        <f t="shared" si="36"/>
        <v/>
      </c>
      <c r="CB208" s="35" t="str">
        <f t="shared" si="37"/>
        <v/>
      </c>
      <c r="CC208" s="34" t="str">
        <f t="shared" si="38"/>
        <v/>
      </c>
      <c r="CD208" s="35" t="str">
        <f t="shared" si="39"/>
        <v/>
      </c>
      <c r="CE208" s="34" t="e">
        <f>IF(AND(#REF!="",#REF!="",#REF!="",#REF!=""),"",SUM(#REF!,#REF!,#REF!,#REF!,#REF!))</f>
        <v>#REF!</v>
      </c>
      <c r="CF208" s="35" t="str">
        <f t="shared" si="40"/>
        <v/>
      </c>
      <c r="CG208" s="34" t="str">
        <f t="shared" si="41"/>
        <v/>
      </c>
      <c r="CH208" s="35" t="str">
        <f t="shared" si="42"/>
        <v/>
      </c>
      <c r="CI208" s="34" t="str">
        <f t="shared" si="43"/>
        <v/>
      </c>
      <c r="CJ208" s="35" t="str">
        <f t="shared" si="44"/>
        <v/>
      </c>
      <c r="CK208" s="34" t="e">
        <f>IF(AND(#REF!="",#REF!="",#REF!="",#REF!=""),"",SUM(#REF!,#REF!,#REF!,#REF!,#REF!))</f>
        <v>#REF!</v>
      </c>
      <c r="CL208" s="35" t="str">
        <f t="shared" si="45"/>
        <v/>
      </c>
      <c r="CM208" s="32" t="e">
        <f>IF(AND(#REF!="",#REF!="",#REF!="",#REF!=""),"",SUM(#REF!,#REF!,#REF!,#REF!))</f>
        <v>#REF!</v>
      </c>
      <c r="CN208" s="32" t="str">
        <f t="shared" si="34"/>
        <v/>
      </c>
    </row>
    <row r="209" spans="1:92" ht="24.75" customHeight="1">
      <c r="A209" s="276">
        <v>203</v>
      </c>
      <c r="B209" s="277"/>
      <c r="C209" s="278"/>
      <c r="D209" s="279"/>
      <c r="E209" s="280"/>
      <c r="F209" s="281"/>
      <c r="G209" s="281"/>
      <c r="H209" s="282"/>
      <c r="I209" s="283"/>
      <c r="J209" s="284"/>
      <c r="K209" s="285"/>
      <c r="L209" s="21"/>
      <c r="M209" s="22"/>
      <c r="N209" s="22"/>
      <c r="O209" s="7"/>
      <c r="P209" s="40"/>
      <c r="Q209" s="43"/>
      <c r="R209" s="7"/>
      <c r="S209" s="23"/>
      <c r="T209" s="24"/>
      <c r="U209" s="24"/>
      <c r="V209" s="7"/>
      <c r="W209" s="46"/>
      <c r="X209" s="43"/>
      <c r="Y209" s="7"/>
      <c r="Z209" s="21"/>
      <c r="AA209" s="22"/>
      <c r="AB209" s="22"/>
      <c r="AC209" s="7"/>
      <c r="AD209" s="40"/>
      <c r="AE209" s="43"/>
      <c r="AF209" s="7"/>
      <c r="AG209" s="21"/>
      <c r="AH209" s="22"/>
      <c r="AI209" s="22"/>
      <c r="AJ209" s="7"/>
      <c r="AK209" s="40"/>
      <c r="AL209" s="43"/>
      <c r="AM209" s="7"/>
      <c r="AN209" s="21"/>
      <c r="AO209" s="22"/>
      <c r="AP209" s="22"/>
      <c r="AQ209" s="22"/>
      <c r="AR209" s="22"/>
      <c r="AS209" s="21"/>
      <c r="AT209" s="22"/>
      <c r="AU209" s="22"/>
      <c r="AV209" s="22"/>
      <c r="AW209" s="22"/>
      <c r="AX209" s="21"/>
      <c r="AY209" s="22"/>
      <c r="AZ209" s="22"/>
      <c r="BA209" s="22"/>
      <c r="BB209" s="22"/>
      <c r="BC209" s="22"/>
      <c r="BD209" s="22"/>
      <c r="BE209" s="22"/>
      <c r="BF209" s="22"/>
      <c r="BG209" s="11" t="s">
        <v>221</v>
      </c>
      <c r="BH209" s="79"/>
      <c r="BI209" s="1"/>
      <c r="BJ209" s="1"/>
      <c r="BK209" s="1"/>
      <c r="BL209" s="1"/>
      <c r="BM209" s="1"/>
      <c r="BY209" s="26"/>
      <c r="BZ209" s="34" t="str">
        <f t="shared" si="35"/>
        <v/>
      </c>
      <c r="CA209" s="35" t="str">
        <f t="shared" si="36"/>
        <v/>
      </c>
      <c r="CB209" s="35" t="str">
        <f t="shared" si="37"/>
        <v/>
      </c>
      <c r="CC209" s="34" t="str">
        <f t="shared" si="38"/>
        <v/>
      </c>
      <c r="CD209" s="35" t="str">
        <f t="shared" si="39"/>
        <v/>
      </c>
      <c r="CE209" s="34" t="e">
        <f>IF(AND(#REF!="",#REF!="",#REF!="",#REF!=""),"",SUM(#REF!,#REF!,#REF!,#REF!,#REF!))</f>
        <v>#REF!</v>
      </c>
      <c r="CF209" s="35" t="str">
        <f t="shared" si="40"/>
        <v/>
      </c>
      <c r="CG209" s="34" t="str">
        <f t="shared" si="41"/>
        <v/>
      </c>
      <c r="CH209" s="35" t="str">
        <f t="shared" si="42"/>
        <v/>
      </c>
      <c r="CI209" s="34" t="str">
        <f t="shared" si="43"/>
        <v/>
      </c>
      <c r="CJ209" s="35" t="str">
        <f t="shared" si="44"/>
        <v/>
      </c>
      <c r="CK209" s="34" t="e">
        <f>IF(AND(#REF!="",#REF!="",#REF!="",#REF!=""),"",SUM(#REF!,#REF!,#REF!,#REF!,#REF!))</f>
        <v>#REF!</v>
      </c>
      <c r="CL209" s="35" t="str">
        <f t="shared" si="45"/>
        <v/>
      </c>
      <c r="CM209" s="32" t="e">
        <f>IF(AND(#REF!="",#REF!="",#REF!="",#REF!=""),"",SUM(#REF!,#REF!,#REF!,#REF!))</f>
        <v>#REF!</v>
      </c>
      <c r="CN209" s="32" t="str">
        <f t="shared" si="34"/>
        <v/>
      </c>
    </row>
    <row r="210" spans="1:92" ht="24.75" customHeight="1">
      <c r="A210" s="276">
        <v>204</v>
      </c>
      <c r="B210" s="277"/>
      <c r="C210" s="278"/>
      <c r="D210" s="279"/>
      <c r="E210" s="280"/>
      <c r="F210" s="281"/>
      <c r="G210" s="281"/>
      <c r="H210" s="282"/>
      <c r="I210" s="283"/>
      <c r="J210" s="284"/>
      <c r="K210" s="285"/>
      <c r="L210" s="21"/>
      <c r="M210" s="22"/>
      <c r="N210" s="22"/>
      <c r="O210" s="7"/>
      <c r="P210" s="40"/>
      <c r="Q210" s="43"/>
      <c r="R210" s="7"/>
      <c r="S210" s="23"/>
      <c r="T210" s="24"/>
      <c r="U210" s="24"/>
      <c r="V210" s="7"/>
      <c r="W210" s="46"/>
      <c r="X210" s="43"/>
      <c r="Y210" s="7"/>
      <c r="Z210" s="21"/>
      <c r="AA210" s="22"/>
      <c r="AB210" s="22"/>
      <c r="AC210" s="7"/>
      <c r="AD210" s="40"/>
      <c r="AE210" s="43"/>
      <c r="AF210" s="7"/>
      <c r="AG210" s="21"/>
      <c r="AH210" s="22"/>
      <c r="AI210" s="22"/>
      <c r="AJ210" s="7"/>
      <c r="AK210" s="40"/>
      <c r="AL210" s="43"/>
      <c r="AM210" s="7"/>
      <c r="AN210" s="21"/>
      <c r="AO210" s="22"/>
      <c r="AP210" s="22"/>
      <c r="AQ210" s="22"/>
      <c r="AR210" s="22"/>
      <c r="AS210" s="21"/>
      <c r="AT210" s="22"/>
      <c r="AU210" s="22"/>
      <c r="AV210" s="22"/>
      <c r="AW210" s="22"/>
      <c r="AX210" s="21"/>
      <c r="AY210" s="22"/>
      <c r="AZ210" s="22"/>
      <c r="BA210" s="22"/>
      <c r="BB210" s="22"/>
      <c r="BC210" s="22"/>
      <c r="BD210" s="22"/>
      <c r="BE210" s="22"/>
      <c r="BF210" s="22"/>
      <c r="BG210" s="11" t="s">
        <v>221</v>
      </c>
      <c r="BH210" s="79"/>
      <c r="BI210" s="1"/>
      <c r="BJ210" s="1"/>
      <c r="BK210" s="1"/>
      <c r="BL210" s="1"/>
      <c r="BM210" s="1"/>
      <c r="BY210" s="26"/>
      <c r="BZ210" s="34" t="str">
        <f t="shared" si="35"/>
        <v/>
      </c>
      <c r="CA210" s="35" t="str">
        <f t="shared" si="36"/>
        <v/>
      </c>
      <c r="CB210" s="35" t="str">
        <f t="shared" si="37"/>
        <v/>
      </c>
      <c r="CC210" s="34" t="str">
        <f t="shared" si="38"/>
        <v/>
      </c>
      <c r="CD210" s="35" t="str">
        <f t="shared" si="39"/>
        <v/>
      </c>
      <c r="CE210" s="34" t="e">
        <f>IF(AND(#REF!="",#REF!="",#REF!="",#REF!=""),"",SUM(#REF!,#REF!,#REF!,#REF!,#REF!))</f>
        <v>#REF!</v>
      </c>
      <c r="CF210" s="35" t="str">
        <f t="shared" si="40"/>
        <v/>
      </c>
      <c r="CG210" s="34" t="str">
        <f t="shared" si="41"/>
        <v/>
      </c>
      <c r="CH210" s="35" t="str">
        <f t="shared" si="42"/>
        <v/>
      </c>
      <c r="CI210" s="34" t="str">
        <f t="shared" si="43"/>
        <v/>
      </c>
      <c r="CJ210" s="35" t="str">
        <f t="shared" si="44"/>
        <v/>
      </c>
      <c r="CK210" s="34" t="e">
        <f>IF(AND(#REF!="",#REF!="",#REF!="",#REF!=""),"",SUM(#REF!,#REF!,#REF!,#REF!,#REF!))</f>
        <v>#REF!</v>
      </c>
      <c r="CL210" s="35" t="str">
        <f t="shared" si="45"/>
        <v/>
      </c>
      <c r="CM210" s="32" t="e">
        <f>IF(AND(#REF!="",#REF!="",#REF!="",#REF!=""),"",SUM(#REF!,#REF!,#REF!,#REF!))</f>
        <v>#REF!</v>
      </c>
      <c r="CN210" s="32" t="str">
        <f t="shared" si="34"/>
        <v/>
      </c>
    </row>
    <row r="211" spans="1:92" ht="24.75" customHeight="1">
      <c r="A211" s="276">
        <v>205</v>
      </c>
      <c r="B211" s="277"/>
      <c r="C211" s="278"/>
      <c r="D211" s="279"/>
      <c r="E211" s="280"/>
      <c r="F211" s="281"/>
      <c r="G211" s="281"/>
      <c r="H211" s="282"/>
      <c r="I211" s="283"/>
      <c r="J211" s="284"/>
      <c r="K211" s="285"/>
      <c r="L211" s="21"/>
      <c r="M211" s="22"/>
      <c r="N211" s="22"/>
      <c r="O211" s="7"/>
      <c r="P211" s="40"/>
      <c r="Q211" s="43"/>
      <c r="R211" s="7"/>
      <c r="S211" s="23"/>
      <c r="T211" s="24"/>
      <c r="U211" s="24"/>
      <c r="V211" s="7"/>
      <c r="W211" s="46"/>
      <c r="X211" s="43"/>
      <c r="Y211" s="7"/>
      <c r="Z211" s="21"/>
      <c r="AA211" s="22"/>
      <c r="AB211" s="22"/>
      <c r="AC211" s="7"/>
      <c r="AD211" s="40"/>
      <c r="AE211" s="43"/>
      <c r="AF211" s="7"/>
      <c r="AG211" s="21"/>
      <c r="AH211" s="22"/>
      <c r="AI211" s="22"/>
      <c r="AJ211" s="7"/>
      <c r="AK211" s="40"/>
      <c r="AL211" s="43"/>
      <c r="AM211" s="7"/>
      <c r="AN211" s="21"/>
      <c r="AO211" s="22"/>
      <c r="AP211" s="22"/>
      <c r="AQ211" s="22"/>
      <c r="AR211" s="22"/>
      <c r="AS211" s="21"/>
      <c r="AT211" s="22"/>
      <c r="AU211" s="22"/>
      <c r="AV211" s="22"/>
      <c r="AW211" s="22"/>
      <c r="AX211" s="21"/>
      <c r="AY211" s="22"/>
      <c r="AZ211" s="22"/>
      <c r="BA211" s="22"/>
      <c r="BB211" s="22"/>
      <c r="BC211" s="22"/>
      <c r="BD211" s="22"/>
      <c r="BE211" s="22"/>
      <c r="BF211" s="22"/>
      <c r="BG211" s="11" t="s">
        <v>221</v>
      </c>
      <c r="BH211" s="79"/>
      <c r="BI211" s="1"/>
      <c r="BJ211" s="1"/>
      <c r="BK211" s="1"/>
      <c r="BL211" s="1"/>
      <c r="BM211" s="1"/>
      <c r="BY211" s="26"/>
      <c r="BZ211" s="34" t="str">
        <f t="shared" si="35"/>
        <v/>
      </c>
      <c r="CA211" s="35" t="str">
        <f t="shared" si="36"/>
        <v/>
      </c>
      <c r="CB211" s="35" t="str">
        <f t="shared" si="37"/>
        <v/>
      </c>
      <c r="CC211" s="34" t="str">
        <f t="shared" si="38"/>
        <v/>
      </c>
      <c r="CD211" s="35" t="str">
        <f t="shared" si="39"/>
        <v/>
      </c>
      <c r="CE211" s="34" t="e">
        <f>IF(AND(#REF!="",#REF!="",#REF!="",#REF!=""),"",SUM(#REF!,#REF!,#REF!,#REF!,#REF!))</f>
        <v>#REF!</v>
      </c>
      <c r="CF211" s="35" t="str">
        <f t="shared" si="40"/>
        <v/>
      </c>
      <c r="CG211" s="34" t="str">
        <f t="shared" si="41"/>
        <v/>
      </c>
      <c r="CH211" s="35" t="str">
        <f t="shared" si="42"/>
        <v/>
      </c>
      <c r="CI211" s="34" t="str">
        <f t="shared" si="43"/>
        <v/>
      </c>
      <c r="CJ211" s="35" t="str">
        <f t="shared" si="44"/>
        <v/>
      </c>
      <c r="CK211" s="34" t="e">
        <f>IF(AND(#REF!="",#REF!="",#REF!="",#REF!=""),"",SUM(#REF!,#REF!,#REF!,#REF!,#REF!))</f>
        <v>#REF!</v>
      </c>
      <c r="CL211" s="35" t="str">
        <f t="shared" si="45"/>
        <v/>
      </c>
      <c r="CM211" s="32" t="e">
        <f>IF(AND(#REF!="",#REF!="",#REF!="",#REF!=""),"",SUM(#REF!,#REF!,#REF!,#REF!))</f>
        <v>#REF!</v>
      </c>
      <c r="CN211" s="32" t="str">
        <f t="shared" si="34"/>
        <v/>
      </c>
    </row>
    <row r="212" spans="1:92" ht="24.75" customHeight="1">
      <c r="A212" s="276">
        <v>206</v>
      </c>
      <c r="B212" s="277"/>
      <c r="C212" s="278"/>
      <c r="D212" s="279"/>
      <c r="E212" s="280"/>
      <c r="F212" s="281"/>
      <c r="G212" s="281"/>
      <c r="H212" s="282"/>
      <c r="I212" s="283"/>
      <c r="J212" s="284"/>
      <c r="K212" s="285"/>
      <c r="L212" s="21"/>
      <c r="M212" s="22"/>
      <c r="N212" s="22"/>
      <c r="O212" s="7"/>
      <c r="P212" s="40"/>
      <c r="Q212" s="43"/>
      <c r="R212" s="7"/>
      <c r="S212" s="23"/>
      <c r="T212" s="24"/>
      <c r="U212" s="24"/>
      <c r="V212" s="7"/>
      <c r="W212" s="46"/>
      <c r="X212" s="43"/>
      <c r="Y212" s="7"/>
      <c r="Z212" s="21"/>
      <c r="AA212" s="22"/>
      <c r="AB212" s="22"/>
      <c r="AC212" s="7"/>
      <c r="AD212" s="40"/>
      <c r="AE212" s="43"/>
      <c r="AF212" s="7"/>
      <c r="AG212" s="21"/>
      <c r="AH212" s="22"/>
      <c r="AI212" s="22"/>
      <c r="AJ212" s="7"/>
      <c r="AK212" s="40"/>
      <c r="AL212" s="43"/>
      <c r="AM212" s="7"/>
      <c r="AN212" s="21"/>
      <c r="AO212" s="22"/>
      <c r="AP212" s="22"/>
      <c r="AQ212" s="22"/>
      <c r="AR212" s="22"/>
      <c r="AS212" s="21"/>
      <c r="AT212" s="22"/>
      <c r="AU212" s="22"/>
      <c r="AV212" s="22"/>
      <c r="AW212" s="22"/>
      <c r="AX212" s="21"/>
      <c r="AY212" s="22"/>
      <c r="AZ212" s="22"/>
      <c r="BA212" s="22"/>
      <c r="BB212" s="22"/>
      <c r="BC212" s="22"/>
      <c r="BD212" s="22"/>
      <c r="BE212" s="22"/>
      <c r="BF212" s="22"/>
      <c r="BG212" s="11" t="s">
        <v>221</v>
      </c>
      <c r="BH212" s="79"/>
      <c r="BI212" s="1"/>
      <c r="BJ212" s="1"/>
      <c r="BK212" s="1"/>
      <c r="BL212" s="1"/>
      <c r="BM212" s="1"/>
      <c r="BY212" s="26"/>
      <c r="BZ212" s="34" t="str">
        <f t="shared" si="35"/>
        <v/>
      </c>
      <c r="CA212" s="35" t="str">
        <f t="shared" si="36"/>
        <v/>
      </c>
      <c r="CB212" s="35" t="str">
        <f t="shared" si="37"/>
        <v/>
      </c>
      <c r="CC212" s="34" t="str">
        <f t="shared" si="38"/>
        <v/>
      </c>
      <c r="CD212" s="35" t="str">
        <f t="shared" si="39"/>
        <v/>
      </c>
      <c r="CE212" s="34" t="e">
        <f>IF(AND(#REF!="",#REF!="",#REF!="",#REF!=""),"",SUM(#REF!,#REF!,#REF!,#REF!,#REF!))</f>
        <v>#REF!</v>
      </c>
      <c r="CF212" s="35" t="str">
        <f t="shared" si="40"/>
        <v/>
      </c>
      <c r="CG212" s="34" t="str">
        <f t="shared" si="41"/>
        <v/>
      </c>
      <c r="CH212" s="35" t="str">
        <f t="shared" si="42"/>
        <v/>
      </c>
      <c r="CI212" s="34" t="str">
        <f t="shared" si="43"/>
        <v/>
      </c>
      <c r="CJ212" s="35" t="str">
        <f t="shared" si="44"/>
        <v/>
      </c>
      <c r="CK212" s="34" t="e">
        <f>IF(AND(#REF!="",#REF!="",#REF!="",#REF!=""),"",SUM(#REF!,#REF!,#REF!,#REF!,#REF!))</f>
        <v>#REF!</v>
      </c>
      <c r="CL212" s="35" t="str">
        <f t="shared" si="45"/>
        <v/>
      </c>
      <c r="CM212" s="32" t="e">
        <f>IF(AND(#REF!="",#REF!="",#REF!="",#REF!=""),"",SUM(#REF!,#REF!,#REF!,#REF!))</f>
        <v>#REF!</v>
      </c>
      <c r="CN212" s="32" t="str">
        <f t="shared" si="34"/>
        <v/>
      </c>
    </row>
    <row r="213" spans="1:92" ht="24.75" customHeight="1">
      <c r="A213" s="276">
        <v>207</v>
      </c>
      <c r="B213" s="277"/>
      <c r="C213" s="278"/>
      <c r="D213" s="279"/>
      <c r="E213" s="280"/>
      <c r="F213" s="281"/>
      <c r="G213" s="281"/>
      <c r="H213" s="282"/>
      <c r="I213" s="283"/>
      <c r="J213" s="284"/>
      <c r="K213" s="285"/>
      <c r="L213" s="21"/>
      <c r="M213" s="22"/>
      <c r="N213" s="22"/>
      <c r="O213" s="7"/>
      <c r="P213" s="40"/>
      <c r="Q213" s="43"/>
      <c r="R213" s="7"/>
      <c r="S213" s="23"/>
      <c r="T213" s="24"/>
      <c r="U213" s="24"/>
      <c r="V213" s="7"/>
      <c r="W213" s="46"/>
      <c r="X213" s="43"/>
      <c r="Y213" s="7"/>
      <c r="Z213" s="21"/>
      <c r="AA213" s="22"/>
      <c r="AB213" s="22"/>
      <c r="AC213" s="7"/>
      <c r="AD213" s="40"/>
      <c r="AE213" s="43"/>
      <c r="AF213" s="7"/>
      <c r="AG213" s="21"/>
      <c r="AH213" s="22"/>
      <c r="AI213" s="22"/>
      <c r="AJ213" s="7"/>
      <c r="AK213" s="40"/>
      <c r="AL213" s="43"/>
      <c r="AM213" s="7"/>
      <c r="AN213" s="21"/>
      <c r="AO213" s="22"/>
      <c r="AP213" s="22"/>
      <c r="AQ213" s="22"/>
      <c r="AR213" s="22"/>
      <c r="AS213" s="21"/>
      <c r="AT213" s="22"/>
      <c r="AU213" s="22"/>
      <c r="AV213" s="22"/>
      <c r="AW213" s="22"/>
      <c r="AX213" s="21"/>
      <c r="AY213" s="22"/>
      <c r="AZ213" s="22"/>
      <c r="BA213" s="22"/>
      <c r="BB213" s="22"/>
      <c r="BC213" s="22"/>
      <c r="BD213" s="22"/>
      <c r="BE213" s="22"/>
      <c r="BF213" s="22"/>
      <c r="BG213" s="11" t="s">
        <v>221</v>
      </c>
      <c r="BH213" s="79"/>
      <c r="BI213" s="1"/>
      <c r="BJ213" s="1"/>
      <c r="BK213" s="1"/>
      <c r="BL213" s="1"/>
      <c r="BM213" s="1"/>
      <c r="BY213" s="26"/>
      <c r="BZ213" s="34" t="str">
        <f t="shared" si="35"/>
        <v/>
      </c>
      <c r="CA213" s="35" t="str">
        <f t="shared" si="36"/>
        <v/>
      </c>
      <c r="CB213" s="35" t="str">
        <f t="shared" si="37"/>
        <v/>
      </c>
      <c r="CC213" s="34" t="str">
        <f t="shared" si="38"/>
        <v/>
      </c>
      <c r="CD213" s="35" t="str">
        <f t="shared" si="39"/>
        <v/>
      </c>
      <c r="CE213" s="34" t="e">
        <f>IF(AND(#REF!="",#REF!="",#REF!="",#REF!=""),"",SUM(#REF!,#REF!,#REF!,#REF!,#REF!))</f>
        <v>#REF!</v>
      </c>
      <c r="CF213" s="35" t="str">
        <f t="shared" si="40"/>
        <v/>
      </c>
      <c r="CG213" s="34" t="str">
        <f t="shared" si="41"/>
        <v/>
      </c>
      <c r="CH213" s="35" t="str">
        <f t="shared" si="42"/>
        <v/>
      </c>
      <c r="CI213" s="34" t="str">
        <f t="shared" si="43"/>
        <v/>
      </c>
      <c r="CJ213" s="35" t="str">
        <f t="shared" si="44"/>
        <v/>
      </c>
      <c r="CK213" s="34" t="e">
        <f>IF(AND(#REF!="",#REF!="",#REF!="",#REF!=""),"",SUM(#REF!,#REF!,#REF!,#REF!,#REF!))</f>
        <v>#REF!</v>
      </c>
      <c r="CL213" s="35" t="str">
        <f t="shared" si="45"/>
        <v/>
      </c>
      <c r="CM213" s="32" t="e">
        <f>IF(AND(#REF!="",#REF!="",#REF!="",#REF!=""),"",SUM(#REF!,#REF!,#REF!,#REF!))</f>
        <v>#REF!</v>
      </c>
      <c r="CN213" s="32" t="str">
        <f t="shared" si="34"/>
        <v/>
      </c>
    </row>
    <row r="214" spans="1:92" ht="24.75" customHeight="1">
      <c r="A214" s="276">
        <v>208</v>
      </c>
      <c r="B214" s="277"/>
      <c r="C214" s="278"/>
      <c r="D214" s="279"/>
      <c r="E214" s="280"/>
      <c r="F214" s="281"/>
      <c r="G214" s="281"/>
      <c r="H214" s="282"/>
      <c r="I214" s="283"/>
      <c r="J214" s="284"/>
      <c r="K214" s="285"/>
      <c r="L214" s="21"/>
      <c r="M214" s="22"/>
      <c r="N214" s="22"/>
      <c r="O214" s="7"/>
      <c r="P214" s="40"/>
      <c r="Q214" s="43"/>
      <c r="R214" s="7"/>
      <c r="S214" s="23"/>
      <c r="T214" s="24"/>
      <c r="U214" s="24"/>
      <c r="V214" s="7"/>
      <c r="W214" s="46"/>
      <c r="X214" s="43"/>
      <c r="Y214" s="7"/>
      <c r="Z214" s="21"/>
      <c r="AA214" s="22"/>
      <c r="AB214" s="22"/>
      <c r="AC214" s="7"/>
      <c r="AD214" s="40"/>
      <c r="AE214" s="43"/>
      <c r="AF214" s="7"/>
      <c r="AG214" s="21"/>
      <c r="AH214" s="22"/>
      <c r="AI214" s="22"/>
      <c r="AJ214" s="7"/>
      <c r="AK214" s="40"/>
      <c r="AL214" s="43"/>
      <c r="AM214" s="7"/>
      <c r="AN214" s="21"/>
      <c r="AO214" s="22"/>
      <c r="AP214" s="22"/>
      <c r="AQ214" s="22"/>
      <c r="AR214" s="22"/>
      <c r="AS214" s="21"/>
      <c r="AT214" s="22"/>
      <c r="AU214" s="22"/>
      <c r="AV214" s="22"/>
      <c r="AW214" s="22"/>
      <c r="AX214" s="21"/>
      <c r="AY214" s="22"/>
      <c r="AZ214" s="22"/>
      <c r="BA214" s="22"/>
      <c r="BB214" s="22"/>
      <c r="BC214" s="22"/>
      <c r="BD214" s="22"/>
      <c r="BE214" s="22"/>
      <c r="BF214" s="22"/>
      <c r="BG214" s="11" t="s">
        <v>221</v>
      </c>
      <c r="BH214" s="79"/>
      <c r="BI214" s="1"/>
      <c r="BJ214" s="1"/>
      <c r="BK214" s="1"/>
      <c r="BL214" s="1"/>
      <c r="BM214" s="1"/>
      <c r="BY214" s="26"/>
      <c r="BZ214" s="34" t="str">
        <f t="shared" si="35"/>
        <v/>
      </c>
      <c r="CA214" s="35" t="str">
        <f t="shared" si="36"/>
        <v/>
      </c>
      <c r="CB214" s="35" t="str">
        <f t="shared" si="37"/>
        <v/>
      </c>
      <c r="CC214" s="34" t="str">
        <f t="shared" si="38"/>
        <v/>
      </c>
      <c r="CD214" s="35" t="str">
        <f t="shared" si="39"/>
        <v/>
      </c>
      <c r="CE214" s="34" t="e">
        <f>IF(AND(#REF!="",#REF!="",#REF!="",#REF!=""),"",SUM(#REF!,#REF!,#REF!,#REF!,#REF!))</f>
        <v>#REF!</v>
      </c>
      <c r="CF214" s="35" t="str">
        <f t="shared" si="40"/>
        <v/>
      </c>
      <c r="CG214" s="34" t="str">
        <f t="shared" si="41"/>
        <v/>
      </c>
      <c r="CH214" s="35" t="str">
        <f t="shared" si="42"/>
        <v/>
      </c>
      <c r="CI214" s="34" t="str">
        <f t="shared" si="43"/>
        <v/>
      </c>
      <c r="CJ214" s="35" t="str">
        <f t="shared" si="44"/>
        <v/>
      </c>
      <c r="CK214" s="34" t="e">
        <f>IF(AND(#REF!="",#REF!="",#REF!="",#REF!=""),"",SUM(#REF!,#REF!,#REF!,#REF!,#REF!))</f>
        <v>#REF!</v>
      </c>
      <c r="CL214" s="35" t="str">
        <f t="shared" si="45"/>
        <v/>
      </c>
      <c r="CM214" s="32" t="e">
        <f>IF(AND(#REF!="",#REF!="",#REF!="",#REF!=""),"",SUM(#REF!,#REF!,#REF!,#REF!))</f>
        <v>#REF!</v>
      </c>
      <c r="CN214" s="32" t="str">
        <f t="shared" si="34"/>
        <v/>
      </c>
    </row>
    <row r="215" spans="1:92" ht="24.75" customHeight="1">
      <c r="A215" s="276">
        <v>209</v>
      </c>
      <c r="B215" s="277"/>
      <c r="C215" s="278"/>
      <c r="D215" s="279"/>
      <c r="E215" s="280"/>
      <c r="F215" s="281"/>
      <c r="G215" s="281"/>
      <c r="H215" s="282"/>
      <c r="I215" s="283"/>
      <c r="J215" s="284"/>
      <c r="K215" s="285"/>
      <c r="L215" s="21"/>
      <c r="M215" s="22"/>
      <c r="N215" s="22"/>
      <c r="O215" s="7"/>
      <c r="P215" s="40"/>
      <c r="Q215" s="43"/>
      <c r="R215" s="7"/>
      <c r="S215" s="23"/>
      <c r="T215" s="24"/>
      <c r="U215" s="24"/>
      <c r="V215" s="7"/>
      <c r="W215" s="46"/>
      <c r="X215" s="43"/>
      <c r="Y215" s="7"/>
      <c r="Z215" s="21"/>
      <c r="AA215" s="22"/>
      <c r="AB215" s="22"/>
      <c r="AC215" s="7"/>
      <c r="AD215" s="40"/>
      <c r="AE215" s="43"/>
      <c r="AF215" s="7"/>
      <c r="AG215" s="21"/>
      <c r="AH215" s="22"/>
      <c r="AI215" s="22"/>
      <c r="AJ215" s="7"/>
      <c r="AK215" s="40"/>
      <c r="AL215" s="43"/>
      <c r="AM215" s="7"/>
      <c r="AN215" s="21"/>
      <c r="AO215" s="22"/>
      <c r="AP215" s="22"/>
      <c r="AQ215" s="22"/>
      <c r="AR215" s="22"/>
      <c r="AS215" s="21"/>
      <c r="AT215" s="22"/>
      <c r="AU215" s="22"/>
      <c r="AV215" s="22"/>
      <c r="AW215" s="22"/>
      <c r="AX215" s="21"/>
      <c r="AY215" s="22"/>
      <c r="AZ215" s="22"/>
      <c r="BA215" s="22"/>
      <c r="BB215" s="22"/>
      <c r="BC215" s="22"/>
      <c r="BD215" s="22"/>
      <c r="BE215" s="22"/>
      <c r="BF215" s="22"/>
      <c r="BG215" s="11" t="s">
        <v>221</v>
      </c>
      <c r="BH215" s="79"/>
      <c r="BI215" s="1"/>
      <c r="BJ215" s="1"/>
      <c r="BK215" s="1"/>
      <c r="BL215" s="1"/>
      <c r="BM215" s="1"/>
      <c r="BY215" s="26"/>
      <c r="BZ215" s="34" t="str">
        <f t="shared" si="35"/>
        <v/>
      </c>
      <c r="CA215" s="35" t="str">
        <f t="shared" si="36"/>
        <v/>
      </c>
      <c r="CB215" s="35" t="str">
        <f t="shared" si="37"/>
        <v/>
      </c>
      <c r="CC215" s="34" t="str">
        <f t="shared" si="38"/>
        <v/>
      </c>
      <c r="CD215" s="35" t="str">
        <f t="shared" si="39"/>
        <v/>
      </c>
      <c r="CE215" s="34" t="e">
        <f>IF(AND(#REF!="",#REF!="",#REF!="",#REF!=""),"",SUM(#REF!,#REF!,#REF!,#REF!,#REF!))</f>
        <v>#REF!</v>
      </c>
      <c r="CF215" s="35" t="str">
        <f t="shared" si="40"/>
        <v/>
      </c>
      <c r="CG215" s="34" t="str">
        <f t="shared" si="41"/>
        <v/>
      </c>
      <c r="CH215" s="35" t="str">
        <f t="shared" si="42"/>
        <v/>
      </c>
      <c r="CI215" s="34" t="str">
        <f t="shared" si="43"/>
        <v/>
      </c>
      <c r="CJ215" s="35" t="str">
        <f t="shared" si="44"/>
        <v/>
      </c>
      <c r="CK215" s="34" t="e">
        <f>IF(AND(#REF!="",#REF!="",#REF!="",#REF!=""),"",SUM(#REF!,#REF!,#REF!,#REF!,#REF!))</f>
        <v>#REF!</v>
      </c>
      <c r="CL215" s="35" t="str">
        <f t="shared" si="45"/>
        <v/>
      </c>
      <c r="CM215" s="32" t="e">
        <f>IF(AND(#REF!="",#REF!="",#REF!="",#REF!=""),"",SUM(#REF!,#REF!,#REF!,#REF!))</f>
        <v>#REF!</v>
      </c>
      <c r="CN215" s="32" t="str">
        <f t="shared" si="34"/>
        <v/>
      </c>
    </row>
    <row r="216" spans="1:92" ht="24.75" customHeight="1">
      <c r="A216" s="276">
        <v>210</v>
      </c>
      <c r="B216" s="277"/>
      <c r="C216" s="278"/>
      <c r="D216" s="279"/>
      <c r="E216" s="280"/>
      <c r="F216" s="281"/>
      <c r="G216" s="281"/>
      <c r="H216" s="282"/>
      <c r="I216" s="283"/>
      <c r="J216" s="284"/>
      <c r="K216" s="285"/>
      <c r="L216" s="21"/>
      <c r="M216" s="22"/>
      <c r="N216" s="22"/>
      <c r="O216" s="7"/>
      <c r="P216" s="40"/>
      <c r="Q216" s="43"/>
      <c r="R216" s="7"/>
      <c r="S216" s="23"/>
      <c r="T216" s="24"/>
      <c r="U216" s="24"/>
      <c r="V216" s="7"/>
      <c r="W216" s="46"/>
      <c r="X216" s="43"/>
      <c r="Y216" s="7"/>
      <c r="Z216" s="21"/>
      <c r="AA216" s="22"/>
      <c r="AB216" s="22"/>
      <c r="AC216" s="7"/>
      <c r="AD216" s="40"/>
      <c r="AE216" s="43"/>
      <c r="AF216" s="7"/>
      <c r="AG216" s="21"/>
      <c r="AH216" s="22"/>
      <c r="AI216" s="22"/>
      <c r="AJ216" s="7"/>
      <c r="AK216" s="40"/>
      <c r="AL216" s="43"/>
      <c r="AM216" s="7"/>
      <c r="AN216" s="21"/>
      <c r="AO216" s="22"/>
      <c r="AP216" s="22"/>
      <c r="AQ216" s="22"/>
      <c r="AR216" s="22"/>
      <c r="AS216" s="21"/>
      <c r="AT216" s="22"/>
      <c r="AU216" s="22"/>
      <c r="AV216" s="22"/>
      <c r="AW216" s="22"/>
      <c r="AX216" s="21"/>
      <c r="AY216" s="22"/>
      <c r="AZ216" s="22"/>
      <c r="BA216" s="22"/>
      <c r="BB216" s="22"/>
      <c r="BC216" s="22"/>
      <c r="BD216" s="22"/>
      <c r="BE216" s="22"/>
      <c r="BF216" s="22"/>
      <c r="BG216" s="11" t="s">
        <v>221</v>
      </c>
      <c r="BH216" s="79"/>
      <c r="BI216" s="1"/>
      <c r="BJ216" s="1"/>
      <c r="BK216" s="1"/>
      <c r="BL216" s="1"/>
      <c r="BM216" s="1"/>
      <c r="BY216" s="26"/>
      <c r="BZ216" s="34" t="str">
        <f t="shared" si="35"/>
        <v/>
      </c>
      <c r="CA216" s="35" t="str">
        <f t="shared" si="36"/>
        <v/>
      </c>
      <c r="CB216" s="35" t="str">
        <f t="shared" si="37"/>
        <v/>
      </c>
      <c r="CC216" s="34" t="str">
        <f t="shared" si="38"/>
        <v/>
      </c>
      <c r="CD216" s="35" t="str">
        <f t="shared" si="39"/>
        <v/>
      </c>
      <c r="CE216" s="34" t="e">
        <f>IF(AND(#REF!="",#REF!="",#REF!="",#REF!=""),"",SUM(#REF!,#REF!,#REF!,#REF!,#REF!))</f>
        <v>#REF!</v>
      </c>
      <c r="CF216" s="35" t="str">
        <f t="shared" si="40"/>
        <v/>
      </c>
      <c r="CG216" s="34" t="str">
        <f t="shared" si="41"/>
        <v/>
      </c>
      <c r="CH216" s="35" t="str">
        <f t="shared" si="42"/>
        <v/>
      </c>
      <c r="CI216" s="34" t="str">
        <f t="shared" si="43"/>
        <v/>
      </c>
      <c r="CJ216" s="35" t="str">
        <f t="shared" si="44"/>
        <v/>
      </c>
      <c r="CK216" s="34" t="e">
        <f>IF(AND(#REF!="",#REF!="",#REF!="",#REF!=""),"",SUM(#REF!,#REF!,#REF!,#REF!,#REF!))</f>
        <v>#REF!</v>
      </c>
      <c r="CL216" s="35" t="str">
        <f t="shared" si="45"/>
        <v/>
      </c>
      <c r="CM216" s="32" t="e">
        <f>IF(AND(#REF!="",#REF!="",#REF!="",#REF!=""),"",SUM(#REF!,#REF!,#REF!,#REF!))</f>
        <v>#REF!</v>
      </c>
      <c r="CN216" s="32" t="str">
        <f t="shared" si="34"/>
        <v/>
      </c>
    </row>
    <row r="217" spans="1:92" ht="24.75" customHeight="1">
      <c r="A217" s="276">
        <v>211</v>
      </c>
      <c r="B217" s="277"/>
      <c r="C217" s="278"/>
      <c r="D217" s="279"/>
      <c r="E217" s="280"/>
      <c r="F217" s="281"/>
      <c r="G217" s="281"/>
      <c r="H217" s="282"/>
      <c r="I217" s="283"/>
      <c r="J217" s="284"/>
      <c r="K217" s="285"/>
      <c r="L217" s="21"/>
      <c r="M217" s="22"/>
      <c r="N217" s="22"/>
      <c r="O217" s="7"/>
      <c r="P217" s="40"/>
      <c r="Q217" s="43"/>
      <c r="R217" s="7"/>
      <c r="S217" s="23"/>
      <c r="T217" s="24"/>
      <c r="U217" s="24"/>
      <c r="V217" s="7"/>
      <c r="W217" s="46"/>
      <c r="X217" s="43"/>
      <c r="Y217" s="7"/>
      <c r="Z217" s="21"/>
      <c r="AA217" s="22"/>
      <c r="AB217" s="22"/>
      <c r="AC217" s="7"/>
      <c r="AD217" s="40"/>
      <c r="AE217" s="43"/>
      <c r="AF217" s="7"/>
      <c r="AG217" s="21"/>
      <c r="AH217" s="22"/>
      <c r="AI217" s="22"/>
      <c r="AJ217" s="7"/>
      <c r="AK217" s="40"/>
      <c r="AL217" s="43"/>
      <c r="AM217" s="7"/>
      <c r="AN217" s="21"/>
      <c r="AO217" s="22"/>
      <c r="AP217" s="22"/>
      <c r="AQ217" s="22"/>
      <c r="AR217" s="22"/>
      <c r="AS217" s="21"/>
      <c r="AT217" s="22"/>
      <c r="AU217" s="22"/>
      <c r="AV217" s="22"/>
      <c r="AW217" s="22"/>
      <c r="AX217" s="21"/>
      <c r="AY217" s="22"/>
      <c r="AZ217" s="22"/>
      <c r="BA217" s="22"/>
      <c r="BB217" s="22"/>
      <c r="BC217" s="22"/>
      <c r="BD217" s="22"/>
      <c r="BE217" s="22"/>
      <c r="BF217" s="22"/>
      <c r="BG217" s="11" t="s">
        <v>221</v>
      </c>
      <c r="BH217" s="79"/>
      <c r="BI217" s="1"/>
      <c r="BJ217" s="1"/>
      <c r="BK217" s="1"/>
      <c r="BL217" s="1"/>
      <c r="BM217" s="1"/>
      <c r="BY217" s="26"/>
      <c r="BZ217" s="34" t="str">
        <f t="shared" si="35"/>
        <v/>
      </c>
      <c r="CA217" s="35" t="str">
        <f t="shared" si="36"/>
        <v/>
      </c>
      <c r="CB217" s="35" t="str">
        <f t="shared" si="37"/>
        <v/>
      </c>
      <c r="CC217" s="34" t="str">
        <f t="shared" si="38"/>
        <v/>
      </c>
      <c r="CD217" s="35" t="str">
        <f t="shared" si="39"/>
        <v/>
      </c>
      <c r="CE217" s="34" t="e">
        <f>IF(AND(#REF!="",#REF!="",#REF!="",#REF!=""),"",SUM(#REF!,#REF!,#REF!,#REF!,#REF!))</f>
        <v>#REF!</v>
      </c>
      <c r="CF217" s="35" t="str">
        <f t="shared" si="40"/>
        <v/>
      </c>
      <c r="CG217" s="34" t="str">
        <f t="shared" si="41"/>
        <v/>
      </c>
      <c r="CH217" s="35" t="str">
        <f t="shared" si="42"/>
        <v/>
      </c>
      <c r="CI217" s="34" t="str">
        <f t="shared" si="43"/>
        <v/>
      </c>
      <c r="CJ217" s="35" t="str">
        <f t="shared" si="44"/>
        <v/>
      </c>
      <c r="CK217" s="34" t="e">
        <f>IF(AND(#REF!="",#REF!="",#REF!="",#REF!=""),"",SUM(#REF!,#REF!,#REF!,#REF!,#REF!))</f>
        <v>#REF!</v>
      </c>
      <c r="CL217" s="35" t="str">
        <f t="shared" si="45"/>
        <v/>
      </c>
      <c r="CM217" s="32" t="e">
        <f>IF(AND(#REF!="",#REF!="",#REF!="",#REF!=""),"",SUM(#REF!,#REF!,#REF!,#REF!))</f>
        <v>#REF!</v>
      </c>
      <c r="CN217" s="32" t="str">
        <f t="shared" si="34"/>
        <v/>
      </c>
    </row>
    <row r="218" spans="1:92" ht="24.75" customHeight="1">
      <c r="A218" s="276">
        <v>212</v>
      </c>
      <c r="B218" s="277"/>
      <c r="C218" s="278"/>
      <c r="D218" s="279"/>
      <c r="E218" s="280"/>
      <c r="F218" s="281"/>
      <c r="G218" s="281"/>
      <c r="H218" s="282"/>
      <c r="I218" s="283"/>
      <c r="J218" s="284"/>
      <c r="K218" s="285"/>
      <c r="L218" s="21"/>
      <c r="M218" s="22"/>
      <c r="N218" s="22"/>
      <c r="O218" s="7"/>
      <c r="P218" s="40"/>
      <c r="Q218" s="43"/>
      <c r="R218" s="7"/>
      <c r="S218" s="23"/>
      <c r="T218" s="24"/>
      <c r="U218" s="24"/>
      <c r="V218" s="7"/>
      <c r="W218" s="46"/>
      <c r="X218" s="43"/>
      <c r="Y218" s="7"/>
      <c r="Z218" s="21"/>
      <c r="AA218" s="22"/>
      <c r="AB218" s="22"/>
      <c r="AC218" s="7"/>
      <c r="AD218" s="40"/>
      <c r="AE218" s="43"/>
      <c r="AF218" s="7"/>
      <c r="AG218" s="21"/>
      <c r="AH218" s="22"/>
      <c r="AI218" s="22"/>
      <c r="AJ218" s="7"/>
      <c r="AK218" s="40"/>
      <c r="AL218" s="43"/>
      <c r="AM218" s="7"/>
      <c r="AN218" s="21"/>
      <c r="AO218" s="22"/>
      <c r="AP218" s="22"/>
      <c r="AQ218" s="22"/>
      <c r="AR218" s="22"/>
      <c r="AS218" s="21"/>
      <c r="AT218" s="22"/>
      <c r="AU218" s="22"/>
      <c r="AV218" s="22"/>
      <c r="AW218" s="22"/>
      <c r="AX218" s="21"/>
      <c r="AY218" s="22"/>
      <c r="AZ218" s="22"/>
      <c r="BA218" s="22"/>
      <c r="BB218" s="22"/>
      <c r="BC218" s="22"/>
      <c r="BD218" s="22"/>
      <c r="BE218" s="22"/>
      <c r="BF218" s="22"/>
      <c r="BG218" s="11" t="s">
        <v>221</v>
      </c>
      <c r="BH218" s="79"/>
      <c r="BI218" s="1"/>
      <c r="BJ218" s="1"/>
      <c r="BK218" s="1"/>
      <c r="BL218" s="1"/>
      <c r="BM218" s="1"/>
      <c r="BY218" s="26"/>
      <c r="BZ218" s="34" t="str">
        <f t="shared" si="35"/>
        <v/>
      </c>
      <c r="CA218" s="35" t="str">
        <f t="shared" si="36"/>
        <v/>
      </c>
      <c r="CB218" s="35" t="str">
        <f t="shared" si="37"/>
        <v/>
      </c>
      <c r="CC218" s="34" t="str">
        <f t="shared" si="38"/>
        <v/>
      </c>
      <c r="CD218" s="35" t="str">
        <f t="shared" si="39"/>
        <v/>
      </c>
      <c r="CE218" s="34" t="e">
        <f>IF(AND(#REF!="",#REF!="",#REF!="",#REF!=""),"",SUM(#REF!,#REF!,#REF!,#REF!,#REF!))</f>
        <v>#REF!</v>
      </c>
      <c r="CF218" s="35" t="str">
        <f t="shared" si="40"/>
        <v/>
      </c>
      <c r="CG218" s="34" t="str">
        <f t="shared" si="41"/>
        <v/>
      </c>
      <c r="CH218" s="35" t="str">
        <f t="shared" si="42"/>
        <v/>
      </c>
      <c r="CI218" s="34" t="str">
        <f t="shared" si="43"/>
        <v/>
      </c>
      <c r="CJ218" s="35" t="str">
        <f t="shared" si="44"/>
        <v/>
      </c>
      <c r="CK218" s="34" t="e">
        <f>IF(AND(#REF!="",#REF!="",#REF!="",#REF!=""),"",SUM(#REF!,#REF!,#REF!,#REF!,#REF!))</f>
        <v>#REF!</v>
      </c>
      <c r="CL218" s="35" t="str">
        <f t="shared" si="45"/>
        <v/>
      </c>
      <c r="CM218" s="32" t="e">
        <f>IF(AND(#REF!="",#REF!="",#REF!="",#REF!=""),"",SUM(#REF!,#REF!,#REF!,#REF!))</f>
        <v>#REF!</v>
      </c>
      <c r="CN218" s="32" t="str">
        <f t="shared" si="34"/>
        <v/>
      </c>
    </row>
    <row r="219" spans="1:92" ht="24.75" customHeight="1">
      <c r="A219" s="276">
        <v>213</v>
      </c>
      <c r="B219" s="277"/>
      <c r="C219" s="278"/>
      <c r="D219" s="279"/>
      <c r="E219" s="280"/>
      <c r="F219" s="281"/>
      <c r="G219" s="281"/>
      <c r="H219" s="282"/>
      <c r="I219" s="283"/>
      <c r="J219" s="284"/>
      <c r="K219" s="285"/>
      <c r="L219" s="21"/>
      <c r="M219" s="22"/>
      <c r="N219" s="22"/>
      <c r="O219" s="7"/>
      <c r="P219" s="40"/>
      <c r="Q219" s="43"/>
      <c r="R219" s="7"/>
      <c r="S219" s="23"/>
      <c r="T219" s="24"/>
      <c r="U219" s="24"/>
      <c r="V219" s="7"/>
      <c r="W219" s="46"/>
      <c r="X219" s="43"/>
      <c r="Y219" s="7"/>
      <c r="Z219" s="21"/>
      <c r="AA219" s="22"/>
      <c r="AB219" s="22"/>
      <c r="AC219" s="7"/>
      <c r="AD219" s="40"/>
      <c r="AE219" s="43"/>
      <c r="AF219" s="7"/>
      <c r="AG219" s="21"/>
      <c r="AH219" s="22"/>
      <c r="AI219" s="22"/>
      <c r="AJ219" s="7"/>
      <c r="AK219" s="40"/>
      <c r="AL219" s="43"/>
      <c r="AM219" s="7"/>
      <c r="AN219" s="21"/>
      <c r="AO219" s="22"/>
      <c r="AP219" s="22"/>
      <c r="AQ219" s="22"/>
      <c r="AR219" s="22"/>
      <c r="AS219" s="21"/>
      <c r="AT219" s="22"/>
      <c r="AU219" s="22"/>
      <c r="AV219" s="22"/>
      <c r="AW219" s="22"/>
      <c r="AX219" s="21"/>
      <c r="AY219" s="22"/>
      <c r="AZ219" s="22"/>
      <c r="BA219" s="22"/>
      <c r="BB219" s="22"/>
      <c r="BC219" s="22"/>
      <c r="BD219" s="22"/>
      <c r="BE219" s="22"/>
      <c r="BF219" s="22"/>
      <c r="BG219" s="11" t="s">
        <v>221</v>
      </c>
      <c r="BH219" s="79"/>
      <c r="BI219" s="1"/>
      <c r="BJ219" s="1"/>
      <c r="BK219" s="1"/>
      <c r="BL219" s="1"/>
      <c r="BM219" s="1"/>
      <c r="BY219" s="26"/>
      <c r="BZ219" s="34" t="str">
        <f t="shared" si="35"/>
        <v/>
      </c>
      <c r="CA219" s="35" t="str">
        <f t="shared" si="36"/>
        <v/>
      </c>
      <c r="CB219" s="35" t="str">
        <f t="shared" si="37"/>
        <v/>
      </c>
      <c r="CC219" s="34" t="str">
        <f t="shared" si="38"/>
        <v/>
      </c>
      <c r="CD219" s="35" t="str">
        <f t="shared" si="39"/>
        <v/>
      </c>
      <c r="CE219" s="34" t="e">
        <f>IF(AND(#REF!="",#REF!="",#REF!="",#REF!=""),"",SUM(#REF!,#REF!,#REF!,#REF!,#REF!))</f>
        <v>#REF!</v>
      </c>
      <c r="CF219" s="35" t="str">
        <f t="shared" si="40"/>
        <v/>
      </c>
      <c r="CG219" s="34" t="str">
        <f t="shared" si="41"/>
        <v/>
      </c>
      <c r="CH219" s="35" t="str">
        <f t="shared" si="42"/>
        <v/>
      </c>
      <c r="CI219" s="34" t="str">
        <f t="shared" si="43"/>
        <v/>
      </c>
      <c r="CJ219" s="35" t="str">
        <f t="shared" si="44"/>
        <v/>
      </c>
      <c r="CK219" s="34" t="e">
        <f>IF(AND(#REF!="",#REF!="",#REF!="",#REF!=""),"",SUM(#REF!,#REF!,#REF!,#REF!,#REF!))</f>
        <v>#REF!</v>
      </c>
      <c r="CL219" s="35" t="str">
        <f t="shared" si="45"/>
        <v/>
      </c>
      <c r="CM219" s="32" t="e">
        <f>IF(AND(#REF!="",#REF!="",#REF!="",#REF!=""),"",SUM(#REF!,#REF!,#REF!,#REF!))</f>
        <v>#REF!</v>
      </c>
      <c r="CN219" s="32" t="str">
        <f t="shared" si="34"/>
        <v/>
      </c>
    </row>
    <row r="220" spans="1:92" ht="24.75" customHeight="1">
      <c r="A220" s="276">
        <v>214</v>
      </c>
      <c r="B220" s="277"/>
      <c r="C220" s="278"/>
      <c r="D220" s="279"/>
      <c r="E220" s="280"/>
      <c r="F220" s="281"/>
      <c r="G220" s="281"/>
      <c r="H220" s="282"/>
      <c r="I220" s="283"/>
      <c r="J220" s="284"/>
      <c r="K220" s="285"/>
      <c r="L220" s="21"/>
      <c r="M220" s="22"/>
      <c r="N220" s="22"/>
      <c r="O220" s="7"/>
      <c r="P220" s="40"/>
      <c r="Q220" s="43"/>
      <c r="R220" s="7"/>
      <c r="S220" s="23"/>
      <c r="T220" s="24"/>
      <c r="U220" s="24"/>
      <c r="V220" s="7"/>
      <c r="W220" s="46"/>
      <c r="X220" s="43"/>
      <c r="Y220" s="7"/>
      <c r="Z220" s="21"/>
      <c r="AA220" s="22"/>
      <c r="AB220" s="22"/>
      <c r="AC220" s="7"/>
      <c r="AD220" s="40"/>
      <c r="AE220" s="43"/>
      <c r="AF220" s="7"/>
      <c r="AG220" s="21"/>
      <c r="AH220" s="22"/>
      <c r="AI220" s="22"/>
      <c r="AJ220" s="7"/>
      <c r="AK220" s="40"/>
      <c r="AL220" s="43"/>
      <c r="AM220" s="7"/>
      <c r="AN220" s="21"/>
      <c r="AO220" s="22"/>
      <c r="AP220" s="22"/>
      <c r="AQ220" s="22"/>
      <c r="AR220" s="22"/>
      <c r="AS220" s="21"/>
      <c r="AT220" s="22"/>
      <c r="AU220" s="22"/>
      <c r="AV220" s="22"/>
      <c r="AW220" s="22"/>
      <c r="AX220" s="21"/>
      <c r="AY220" s="22"/>
      <c r="AZ220" s="22"/>
      <c r="BA220" s="22"/>
      <c r="BB220" s="22"/>
      <c r="BC220" s="22"/>
      <c r="BD220" s="22"/>
      <c r="BE220" s="22"/>
      <c r="BF220" s="22"/>
      <c r="BG220" s="11" t="s">
        <v>221</v>
      </c>
      <c r="BH220" s="79"/>
      <c r="BI220" s="1"/>
      <c r="BJ220" s="1"/>
      <c r="BK220" s="1"/>
      <c r="BL220" s="1"/>
      <c r="BM220" s="1"/>
      <c r="BY220" s="26"/>
      <c r="BZ220" s="34" t="str">
        <f t="shared" si="35"/>
        <v/>
      </c>
      <c r="CA220" s="35" t="str">
        <f t="shared" si="36"/>
        <v/>
      </c>
      <c r="CB220" s="35" t="str">
        <f t="shared" si="37"/>
        <v/>
      </c>
      <c r="CC220" s="34" t="str">
        <f t="shared" si="38"/>
        <v/>
      </c>
      <c r="CD220" s="35" t="str">
        <f t="shared" si="39"/>
        <v/>
      </c>
      <c r="CE220" s="34" t="e">
        <f>IF(AND(#REF!="",#REF!="",#REF!="",#REF!=""),"",SUM(#REF!,#REF!,#REF!,#REF!,#REF!))</f>
        <v>#REF!</v>
      </c>
      <c r="CF220" s="35" t="str">
        <f t="shared" si="40"/>
        <v/>
      </c>
      <c r="CG220" s="34" t="str">
        <f t="shared" si="41"/>
        <v/>
      </c>
      <c r="CH220" s="35" t="str">
        <f t="shared" si="42"/>
        <v/>
      </c>
      <c r="CI220" s="34" t="str">
        <f t="shared" si="43"/>
        <v/>
      </c>
      <c r="CJ220" s="35" t="str">
        <f t="shared" si="44"/>
        <v/>
      </c>
      <c r="CK220" s="34" t="e">
        <f>IF(AND(#REF!="",#REF!="",#REF!="",#REF!=""),"",SUM(#REF!,#REF!,#REF!,#REF!,#REF!))</f>
        <v>#REF!</v>
      </c>
      <c r="CL220" s="35" t="str">
        <f t="shared" si="45"/>
        <v/>
      </c>
      <c r="CM220" s="32" t="e">
        <f>IF(AND(#REF!="",#REF!="",#REF!="",#REF!=""),"",SUM(#REF!,#REF!,#REF!,#REF!))</f>
        <v>#REF!</v>
      </c>
      <c r="CN220" s="32" t="str">
        <f t="shared" si="34"/>
        <v/>
      </c>
    </row>
    <row r="221" spans="1:92" ht="24.75" customHeight="1">
      <c r="A221" s="276">
        <v>215</v>
      </c>
      <c r="B221" s="277"/>
      <c r="C221" s="278"/>
      <c r="D221" s="279"/>
      <c r="E221" s="280"/>
      <c r="F221" s="281"/>
      <c r="G221" s="281"/>
      <c r="H221" s="282"/>
      <c r="I221" s="283"/>
      <c r="J221" s="284"/>
      <c r="K221" s="285"/>
      <c r="L221" s="21"/>
      <c r="M221" s="22"/>
      <c r="N221" s="22"/>
      <c r="O221" s="7"/>
      <c r="P221" s="40"/>
      <c r="Q221" s="43"/>
      <c r="R221" s="7"/>
      <c r="S221" s="23"/>
      <c r="T221" s="24"/>
      <c r="U221" s="24"/>
      <c r="V221" s="7"/>
      <c r="W221" s="46"/>
      <c r="X221" s="43"/>
      <c r="Y221" s="7"/>
      <c r="Z221" s="21"/>
      <c r="AA221" s="22"/>
      <c r="AB221" s="22"/>
      <c r="AC221" s="7"/>
      <c r="AD221" s="40"/>
      <c r="AE221" s="43"/>
      <c r="AF221" s="7"/>
      <c r="AG221" s="21"/>
      <c r="AH221" s="22"/>
      <c r="AI221" s="22"/>
      <c r="AJ221" s="7"/>
      <c r="AK221" s="40"/>
      <c r="AL221" s="43"/>
      <c r="AM221" s="7"/>
      <c r="AN221" s="21"/>
      <c r="AO221" s="22"/>
      <c r="AP221" s="22"/>
      <c r="AQ221" s="22"/>
      <c r="AR221" s="22"/>
      <c r="AS221" s="21"/>
      <c r="AT221" s="22"/>
      <c r="AU221" s="22"/>
      <c r="AV221" s="22"/>
      <c r="AW221" s="22"/>
      <c r="AX221" s="21"/>
      <c r="AY221" s="22"/>
      <c r="AZ221" s="22"/>
      <c r="BA221" s="22"/>
      <c r="BB221" s="22"/>
      <c r="BC221" s="22"/>
      <c r="BD221" s="22"/>
      <c r="BE221" s="22"/>
      <c r="BF221" s="22"/>
      <c r="BG221" s="11" t="s">
        <v>221</v>
      </c>
      <c r="BH221" s="79"/>
      <c r="BI221" s="1"/>
      <c r="BJ221" s="1"/>
      <c r="BK221" s="1"/>
      <c r="BL221" s="1"/>
      <c r="BM221" s="1"/>
      <c r="BY221" s="26"/>
      <c r="BZ221" s="34" t="str">
        <f t="shared" si="35"/>
        <v/>
      </c>
      <c r="CA221" s="35" t="str">
        <f t="shared" si="36"/>
        <v/>
      </c>
      <c r="CB221" s="35" t="str">
        <f t="shared" si="37"/>
        <v/>
      </c>
      <c r="CC221" s="34" t="str">
        <f t="shared" si="38"/>
        <v/>
      </c>
      <c r="CD221" s="35" t="str">
        <f t="shared" si="39"/>
        <v/>
      </c>
      <c r="CE221" s="34" t="e">
        <f>IF(AND(#REF!="",#REF!="",#REF!="",#REF!=""),"",SUM(#REF!,#REF!,#REF!,#REF!,#REF!))</f>
        <v>#REF!</v>
      </c>
      <c r="CF221" s="35" t="str">
        <f t="shared" si="40"/>
        <v/>
      </c>
      <c r="CG221" s="34" t="str">
        <f t="shared" si="41"/>
        <v/>
      </c>
      <c r="CH221" s="35" t="str">
        <f t="shared" si="42"/>
        <v/>
      </c>
      <c r="CI221" s="34" t="str">
        <f t="shared" si="43"/>
        <v/>
      </c>
      <c r="CJ221" s="35" t="str">
        <f t="shared" si="44"/>
        <v/>
      </c>
      <c r="CK221" s="34" t="e">
        <f>IF(AND(#REF!="",#REF!="",#REF!="",#REF!=""),"",SUM(#REF!,#REF!,#REF!,#REF!,#REF!))</f>
        <v>#REF!</v>
      </c>
      <c r="CL221" s="35" t="str">
        <f t="shared" si="45"/>
        <v/>
      </c>
      <c r="CM221" s="32" t="e">
        <f>IF(AND(#REF!="",#REF!="",#REF!="",#REF!=""),"",SUM(#REF!,#REF!,#REF!,#REF!))</f>
        <v>#REF!</v>
      </c>
      <c r="CN221" s="32" t="str">
        <f t="shared" si="34"/>
        <v/>
      </c>
    </row>
    <row r="222" spans="1:92" ht="24.75" customHeight="1">
      <c r="A222" s="276">
        <v>216</v>
      </c>
      <c r="B222" s="277"/>
      <c r="C222" s="278"/>
      <c r="D222" s="279"/>
      <c r="E222" s="280"/>
      <c r="F222" s="281"/>
      <c r="G222" s="281"/>
      <c r="H222" s="282"/>
      <c r="I222" s="283"/>
      <c r="J222" s="284"/>
      <c r="K222" s="285"/>
      <c r="L222" s="21"/>
      <c r="M222" s="22"/>
      <c r="N222" s="22"/>
      <c r="O222" s="7"/>
      <c r="P222" s="40"/>
      <c r="Q222" s="43"/>
      <c r="R222" s="7"/>
      <c r="S222" s="23"/>
      <c r="T222" s="24"/>
      <c r="U222" s="24"/>
      <c r="V222" s="7"/>
      <c r="W222" s="46"/>
      <c r="X222" s="43"/>
      <c r="Y222" s="7"/>
      <c r="Z222" s="21"/>
      <c r="AA222" s="22"/>
      <c r="AB222" s="22"/>
      <c r="AC222" s="7"/>
      <c r="AD222" s="40"/>
      <c r="AE222" s="43"/>
      <c r="AF222" s="7"/>
      <c r="AG222" s="21"/>
      <c r="AH222" s="22"/>
      <c r="AI222" s="22"/>
      <c r="AJ222" s="7"/>
      <c r="AK222" s="40"/>
      <c r="AL222" s="43"/>
      <c r="AM222" s="7"/>
      <c r="AN222" s="21"/>
      <c r="AO222" s="22"/>
      <c r="AP222" s="22"/>
      <c r="AQ222" s="22"/>
      <c r="AR222" s="22"/>
      <c r="AS222" s="21"/>
      <c r="AT222" s="22"/>
      <c r="AU222" s="22"/>
      <c r="AV222" s="22"/>
      <c r="AW222" s="22"/>
      <c r="AX222" s="21"/>
      <c r="AY222" s="22"/>
      <c r="AZ222" s="22"/>
      <c r="BA222" s="22"/>
      <c r="BB222" s="22"/>
      <c r="BC222" s="22"/>
      <c r="BD222" s="22"/>
      <c r="BE222" s="22"/>
      <c r="BF222" s="22"/>
      <c r="BG222" s="11" t="s">
        <v>221</v>
      </c>
      <c r="BH222" s="79"/>
      <c r="BI222" s="1"/>
      <c r="BJ222" s="1"/>
      <c r="BK222" s="1"/>
      <c r="BL222" s="1"/>
      <c r="BM222" s="1"/>
      <c r="BY222" s="26"/>
      <c r="BZ222" s="34" t="str">
        <f t="shared" si="35"/>
        <v/>
      </c>
      <c r="CA222" s="35" t="str">
        <f t="shared" si="36"/>
        <v/>
      </c>
      <c r="CB222" s="35" t="str">
        <f t="shared" si="37"/>
        <v/>
      </c>
      <c r="CC222" s="34" t="str">
        <f t="shared" si="38"/>
        <v/>
      </c>
      <c r="CD222" s="35" t="str">
        <f t="shared" si="39"/>
        <v/>
      </c>
      <c r="CE222" s="34" t="e">
        <f>IF(AND(#REF!="",#REF!="",#REF!="",#REF!=""),"",SUM(#REF!,#REF!,#REF!,#REF!,#REF!))</f>
        <v>#REF!</v>
      </c>
      <c r="CF222" s="35" t="str">
        <f t="shared" si="40"/>
        <v/>
      </c>
      <c r="CG222" s="34" t="str">
        <f t="shared" si="41"/>
        <v/>
      </c>
      <c r="CH222" s="35" t="str">
        <f t="shared" si="42"/>
        <v/>
      </c>
      <c r="CI222" s="34" t="str">
        <f t="shared" si="43"/>
        <v/>
      </c>
      <c r="CJ222" s="35" t="str">
        <f t="shared" si="44"/>
        <v/>
      </c>
      <c r="CK222" s="34" t="e">
        <f>IF(AND(#REF!="",#REF!="",#REF!="",#REF!=""),"",SUM(#REF!,#REF!,#REF!,#REF!,#REF!))</f>
        <v>#REF!</v>
      </c>
      <c r="CL222" s="35" t="str">
        <f t="shared" si="45"/>
        <v/>
      </c>
      <c r="CM222" s="32" t="e">
        <f>IF(AND(#REF!="",#REF!="",#REF!="",#REF!=""),"",SUM(#REF!,#REF!,#REF!,#REF!))</f>
        <v>#REF!</v>
      </c>
      <c r="CN222" s="32" t="str">
        <f t="shared" si="34"/>
        <v/>
      </c>
    </row>
    <row r="223" spans="1:92" ht="24.75" customHeight="1">
      <c r="A223" s="276">
        <v>217</v>
      </c>
      <c r="B223" s="277"/>
      <c r="C223" s="278"/>
      <c r="D223" s="279"/>
      <c r="E223" s="280"/>
      <c r="F223" s="281"/>
      <c r="G223" s="281"/>
      <c r="H223" s="282"/>
      <c r="I223" s="283"/>
      <c r="J223" s="284"/>
      <c r="K223" s="285"/>
      <c r="L223" s="21"/>
      <c r="M223" s="22"/>
      <c r="N223" s="22"/>
      <c r="O223" s="7"/>
      <c r="P223" s="40"/>
      <c r="Q223" s="43"/>
      <c r="R223" s="7"/>
      <c r="S223" s="23"/>
      <c r="T223" s="24"/>
      <c r="U223" s="24"/>
      <c r="V223" s="7"/>
      <c r="W223" s="46"/>
      <c r="X223" s="43"/>
      <c r="Y223" s="7"/>
      <c r="Z223" s="21"/>
      <c r="AA223" s="22"/>
      <c r="AB223" s="22"/>
      <c r="AC223" s="7"/>
      <c r="AD223" s="40"/>
      <c r="AE223" s="43"/>
      <c r="AF223" s="7"/>
      <c r="AG223" s="21"/>
      <c r="AH223" s="22"/>
      <c r="AI223" s="22"/>
      <c r="AJ223" s="7"/>
      <c r="AK223" s="40"/>
      <c r="AL223" s="43"/>
      <c r="AM223" s="7"/>
      <c r="AN223" s="21"/>
      <c r="AO223" s="22"/>
      <c r="AP223" s="22"/>
      <c r="AQ223" s="22"/>
      <c r="AR223" s="22"/>
      <c r="AS223" s="21"/>
      <c r="AT223" s="22"/>
      <c r="AU223" s="22"/>
      <c r="AV223" s="22"/>
      <c r="AW223" s="22"/>
      <c r="AX223" s="21"/>
      <c r="AY223" s="22"/>
      <c r="AZ223" s="22"/>
      <c r="BA223" s="22"/>
      <c r="BB223" s="22"/>
      <c r="BC223" s="22"/>
      <c r="BD223" s="22"/>
      <c r="BE223" s="22"/>
      <c r="BF223" s="22"/>
      <c r="BG223" s="11" t="s">
        <v>221</v>
      </c>
      <c r="BH223" s="79"/>
      <c r="BI223" s="1"/>
      <c r="BJ223" s="1"/>
      <c r="BK223" s="1"/>
      <c r="BL223" s="1"/>
      <c r="BM223" s="1"/>
      <c r="BY223" s="26"/>
      <c r="BZ223" s="34" t="str">
        <f t="shared" si="35"/>
        <v/>
      </c>
      <c r="CA223" s="35" t="str">
        <f t="shared" si="36"/>
        <v/>
      </c>
      <c r="CB223" s="35" t="str">
        <f t="shared" si="37"/>
        <v/>
      </c>
      <c r="CC223" s="34" t="str">
        <f t="shared" si="38"/>
        <v/>
      </c>
      <c r="CD223" s="35" t="str">
        <f t="shared" si="39"/>
        <v/>
      </c>
      <c r="CE223" s="34" t="e">
        <f>IF(AND(#REF!="",#REF!="",#REF!="",#REF!=""),"",SUM(#REF!,#REF!,#REF!,#REF!,#REF!))</f>
        <v>#REF!</v>
      </c>
      <c r="CF223" s="35" t="str">
        <f t="shared" si="40"/>
        <v/>
      </c>
      <c r="CG223" s="34" t="str">
        <f t="shared" si="41"/>
        <v/>
      </c>
      <c r="CH223" s="35" t="str">
        <f t="shared" si="42"/>
        <v/>
      </c>
      <c r="CI223" s="34" t="str">
        <f t="shared" si="43"/>
        <v/>
      </c>
      <c r="CJ223" s="35" t="str">
        <f t="shared" si="44"/>
        <v/>
      </c>
      <c r="CK223" s="34" t="e">
        <f>IF(AND(#REF!="",#REF!="",#REF!="",#REF!=""),"",SUM(#REF!,#REF!,#REF!,#REF!,#REF!))</f>
        <v>#REF!</v>
      </c>
      <c r="CL223" s="35" t="str">
        <f t="shared" si="45"/>
        <v/>
      </c>
      <c r="CM223" s="32" t="e">
        <f>IF(AND(#REF!="",#REF!="",#REF!="",#REF!=""),"",SUM(#REF!,#REF!,#REF!,#REF!))</f>
        <v>#REF!</v>
      </c>
      <c r="CN223" s="32" t="str">
        <f t="shared" si="34"/>
        <v/>
      </c>
    </row>
    <row r="224" spans="1:92" ht="24.75" customHeight="1">
      <c r="A224" s="276">
        <v>218</v>
      </c>
      <c r="B224" s="277"/>
      <c r="C224" s="278"/>
      <c r="D224" s="279"/>
      <c r="E224" s="280"/>
      <c r="F224" s="281"/>
      <c r="G224" s="281"/>
      <c r="H224" s="282"/>
      <c r="I224" s="283"/>
      <c r="J224" s="284"/>
      <c r="K224" s="285"/>
      <c r="L224" s="21"/>
      <c r="M224" s="22"/>
      <c r="N224" s="22"/>
      <c r="O224" s="7"/>
      <c r="P224" s="40"/>
      <c r="Q224" s="43"/>
      <c r="R224" s="7"/>
      <c r="S224" s="23"/>
      <c r="T224" s="24"/>
      <c r="U224" s="24"/>
      <c r="V224" s="7"/>
      <c r="W224" s="46"/>
      <c r="X224" s="43"/>
      <c r="Y224" s="7"/>
      <c r="Z224" s="21"/>
      <c r="AA224" s="22"/>
      <c r="AB224" s="22"/>
      <c r="AC224" s="7"/>
      <c r="AD224" s="40"/>
      <c r="AE224" s="43"/>
      <c r="AF224" s="7"/>
      <c r="AG224" s="21"/>
      <c r="AH224" s="22"/>
      <c r="AI224" s="22"/>
      <c r="AJ224" s="7"/>
      <c r="AK224" s="40"/>
      <c r="AL224" s="43"/>
      <c r="AM224" s="7"/>
      <c r="AN224" s="21"/>
      <c r="AO224" s="22"/>
      <c r="AP224" s="22"/>
      <c r="AQ224" s="22"/>
      <c r="AR224" s="22"/>
      <c r="AS224" s="21"/>
      <c r="AT224" s="22"/>
      <c r="AU224" s="22"/>
      <c r="AV224" s="22"/>
      <c r="AW224" s="22"/>
      <c r="AX224" s="21"/>
      <c r="AY224" s="22"/>
      <c r="AZ224" s="22"/>
      <c r="BA224" s="22"/>
      <c r="BB224" s="22"/>
      <c r="BC224" s="22"/>
      <c r="BD224" s="22"/>
      <c r="BE224" s="22"/>
      <c r="BF224" s="22"/>
      <c r="BG224" s="11" t="s">
        <v>221</v>
      </c>
      <c r="BH224" s="79"/>
      <c r="BI224" s="1"/>
      <c r="BJ224" s="1"/>
      <c r="BK224" s="1"/>
      <c r="BL224" s="1"/>
      <c r="BM224" s="1"/>
      <c r="BY224" s="26"/>
      <c r="BZ224" s="34" t="str">
        <f t="shared" si="35"/>
        <v/>
      </c>
      <c r="CA224" s="35" t="str">
        <f t="shared" si="36"/>
        <v/>
      </c>
      <c r="CB224" s="35" t="str">
        <f t="shared" si="37"/>
        <v/>
      </c>
      <c r="CC224" s="34" t="str">
        <f t="shared" si="38"/>
        <v/>
      </c>
      <c r="CD224" s="35" t="str">
        <f t="shared" si="39"/>
        <v/>
      </c>
      <c r="CE224" s="34" t="e">
        <f>IF(AND(#REF!="",#REF!="",#REF!="",#REF!=""),"",SUM(#REF!,#REF!,#REF!,#REF!,#REF!))</f>
        <v>#REF!</v>
      </c>
      <c r="CF224" s="35" t="str">
        <f t="shared" si="40"/>
        <v/>
      </c>
      <c r="CG224" s="34" t="str">
        <f t="shared" si="41"/>
        <v/>
      </c>
      <c r="CH224" s="35" t="str">
        <f t="shared" si="42"/>
        <v/>
      </c>
      <c r="CI224" s="34" t="str">
        <f t="shared" si="43"/>
        <v/>
      </c>
      <c r="CJ224" s="35" t="str">
        <f t="shared" si="44"/>
        <v/>
      </c>
      <c r="CK224" s="34" t="e">
        <f>IF(AND(#REF!="",#REF!="",#REF!="",#REF!=""),"",SUM(#REF!,#REF!,#REF!,#REF!,#REF!))</f>
        <v>#REF!</v>
      </c>
      <c r="CL224" s="35" t="str">
        <f t="shared" si="45"/>
        <v/>
      </c>
      <c r="CM224" s="32" t="e">
        <f>IF(AND(#REF!="",#REF!="",#REF!="",#REF!=""),"",SUM(#REF!,#REF!,#REF!,#REF!))</f>
        <v>#REF!</v>
      </c>
      <c r="CN224" s="32" t="str">
        <f t="shared" si="34"/>
        <v/>
      </c>
    </row>
    <row r="225" spans="1:92" ht="24.75" customHeight="1">
      <c r="A225" s="276">
        <v>219</v>
      </c>
      <c r="B225" s="277"/>
      <c r="C225" s="278"/>
      <c r="D225" s="279"/>
      <c r="E225" s="280"/>
      <c r="F225" s="281"/>
      <c r="G225" s="281"/>
      <c r="H225" s="282"/>
      <c r="I225" s="283"/>
      <c r="J225" s="284"/>
      <c r="K225" s="285"/>
      <c r="L225" s="21"/>
      <c r="M225" s="22"/>
      <c r="N225" s="22"/>
      <c r="O225" s="7"/>
      <c r="P225" s="40"/>
      <c r="Q225" s="43"/>
      <c r="R225" s="7"/>
      <c r="S225" s="23"/>
      <c r="T225" s="24"/>
      <c r="U225" s="24"/>
      <c r="V225" s="7"/>
      <c r="W225" s="46"/>
      <c r="X225" s="43"/>
      <c r="Y225" s="7"/>
      <c r="Z225" s="21"/>
      <c r="AA225" s="22"/>
      <c r="AB225" s="22"/>
      <c r="AC225" s="7"/>
      <c r="AD225" s="40"/>
      <c r="AE225" s="43"/>
      <c r="AF225" s="7"/>
      <c r="AG225" s="21"/>
      <c r="AH225" s="22"/>
      <c r="AI225" s="22"/>
      <c r="AJ225" s="7"/>
      <c r="AK225" s="40"/>
      <c r="AL225" s="43"/>
      <c r="AM225" s="7"/>
      <c r="AN225" s="21"/>
      <c r="AO225" s="22"/>
      <c r="AP225" s="22"/>
      <c r="AQ225" s="22"/>
      <c r="AR225" s="22"/>
      <c r="AS225" s="21"/>
      <c r="AT225" s="22"/>
      <c r="AU225" s="22"/>
      <c r="AV225" s="22"/>
      <c r="AW225" s="22"/>
      <c r="AX225" s="21"/>
      <c r="AY225" s="22"/>
      <c r="AZ225" s="22"/>
      <c r="BA225" s="22"/>
      <c r="BB225" s="22"/>
      <c r="BC225" s="22"/>
      <c r="BD225" s="22"/>
      <c r="BE225" s="22"/>
      <c r="BF225" s="22"/>
      <c r="BG225" s="11" t="s">
        <v>221</v>
      </c>
      <c r="BH225" s="79"/>
      <c r="BI225" s="1"/>
      <c r="BJ225" s="1"/>
      <c r="BK225" s="1"/>
      <c r="BL225" s="1"/>
      <c r="BM225" s="1"/>
      <c r="BY225" s="26"/>
      <c r="BZ225" s="34" t="str">
        <f t="shared" si="35"/>
        <v/>
      </c>
      <c r="CA225" s="35" t="str">
        <f t="shared" si="36"/>
        <v/>
      </c>
      <c r="CB225" s="35" t="str">
        <f t="shared" si="37"/>
        <v/>
      </c>
      <c r="CC225" s="34" t="str">
        <f t="shared" si="38"/>
        <v/>
      </c>
      <c r="CD225" s="35" t="str">
        <f t="shared" si="39"/>
        <v/>
      </c>
      <c r="CE225" s="34" t="e">
        <f>IF(AND(#REF!="",#REF!="",#REF!="",#REF!=""),"",SUM(#REF!,#REF!,#REF!,#REF!,#REF!))</f>
        <v>#REF!</v>
      </c>
      <c r="CF225" s="35" t="str">
        <f t="shared" si="40"/>
        <v/>
      </c>
      <c r="CG225" s="34" t="str">
        <f t="shared" si="41"/>
        <v/>
      </c>
      <c r="CH225" s="35" t="str">
        <f t="shared" si="42"/>
        <v/>
      </c>
      <c r="CI225" s="34" t="str">
        <f t="shared" si="43"/>
        <v/>
      </c>
      <c r="CJ225" s="35" t="str">
        <f t="shared" si="44"/>
        <v/>
      </c>
      <c r="CK225" s="34" t="e">
        <f>IF(AND(#REF!="",#REF!="",#REF!="",#REF!=""),"",SUM(#REF!,#REF!,#REF!,#REF!,#REF!))</f>
        <v>#REF!</v>
      </c>
      <c r="CL225" s="35" t="str">
        <f t="shared" si="45"/>
        <v/>
      </c>
      <c r="CM225" s="32" t="e">
        <f>IF(AND(#REF!="",#REF!="",#REF!="",#REF!=""),"",SUM(#REF!,#REF!,#REF!,#REF!))</f>
        <v>#REF!</v>
      </c>
      <c r="CN225" s="32" t="str">
        <f t="shared" si="34"/>
        <v/>
      </c>
    </row>
    <row r="226" spans="1:92" ht="24.75" customHeight="1">
      <c r="A226" s="276">
        <v>220</v>
      </c>
      <c r="B226" s="277"/>
      <c r="C226" s="278"/>
      <c r="D226" s="279"/>
      <c r="E226" s="280"/>
      <c r="F226" s="281"/>
      <c r="G226" s="281"/>
      <c r="H226" s="282"/>
      <c r="I226" s="283"/>
      <c r="J226" s="284"/>
      <c r="K226" s="285"/>
      <c r="L226" s="21"/>
      <c r="M226" s="22"/>
      <c r="N226" s="22"/>
      <c r="O226" s="7"/>
      <c r="P226" s="40"/>
      <c r="Q226" s="43"/>
      <c r="R226" s="7"/>
      <c r="S226" s="23"/>
      <c r="T226" s="24"/>
      <c r="U226" s="24"/>
      <c r="V226" s="7"/>
      <c r="W226" s="46"/>
      <c r="X226" s="43"/>
      <c r="Y226" s="7"/>
      <c r="Z226" s="21"/>
      <c r="AA226" s="22"/>
      <c r="AB226" s="22"/>
      <c r="AC226" s="7"/>
      <c r="AD226" s="40"/>
      <c r="AE226" s="43"/>
      <c r="AF226" s="7"/>
      <c r="AG226" s="21"/>
      <c r="AH226" s="22"/>
      <c r="AI226" s="22"/>
      <c r="AJ226" s="7"/>
      <c r="AK226" s="40"/>
      <c r="AL226" s="43"/>
      <c r="AM226" s="7"/>
      <c r="AN226" s="21"/>
      <c r="AO226" s="22"/>
      <c r="AP226" s="22"/>
      <c r="AQ226" s="22"/>
      <c r="AR226" s="22"/>
      <c r="AS226" s="21"/>
      <c r="AT226" s="22"/>
      <c r="AU226" s="22"/>
      <c r="AV226" s="22"/>
      <c r="AW226" s="22"/>
      <c r="AX226" s="21"/>
      <c r="AY226" s="22"/>
      <c r="AZ226" s="22"/>
      <c r="BA226" s="22"/>
      <c r="BB226" s="22"/>
      <c r="BC226" s="22"/>
      <c r="BD226" s="22"/>
      <c r="BE226" s="22"/>
      <c r="BF226" s="22"/>
      <c r="BG226" s="11" t="s">
        <v>221</v>
      </c>
      <c r="BH226" s="79"/>
      <c r="BI226" s="1"/>
      <c r="BJ226" s="1"/>
      <c r="BK226" s="1"/>
      <c r="BL226" s="1"/>
      <c r="BM226" s="1"/>
      <c r="BY226" s="26"/>
      <c r="BZ226" s="34" t="str">
        <f t="shared" si="35"/>
        <v/>
      </c>
      <c r="CA226" s="35" t="str">
        <f t="shared" si="36"/>
        <v/>
      </c>
      <c r="CB226" s="35" t="str">
        <f t="shared" si="37"/>
        <v/>
      </c>
      <c r="CC226" s="34" t="str">
        <f t="shared" si="38"/>
        <v/>
      </c>
      <c r="CD226" s="35" t="str">
        <f t="shared" si="39"/>
        <v/>
      </c>
      <c r="CE226" s="34" t="e">
        <f>IF(AND(#REF!="",#REF!="",#REF!="",#REF!=""),"",SUM(#REF!,#REF!,#REF!,#REF!,#REF!))</f>
        <v>#REF!</v>
      </c>
      <c r="CF226" s="35" t="str">
        <f t="shared" si="40"/>
        <v/>
      </c>
      <c r="CG226" s="34" t="str">
        <f t="shared" si="41"/>
        <v/>
      </c>
      <c r="CH226" s="35" t="str">
        <f t="shared" si="42"/>
        <v/>
      </c>
      <c r="CI226" s="34" t="str">
        <f t="shared" si="43"/>
        <v/>
      </c>
      <c r="CJ226" s="35" t="str">
        <f t="shared" si="44"/>
        <v/>
      </c>
      <c r="CK226" s="34" t="e">
        <f>IF(AND(#REF!="",#REF!="",#REF!="",#REF!=""),"",SUM(#REF!,#REF!,#REF!,#REF!,#REF!))</f>
        <v>#REF!</v>
      </c>
      <c r="CL226" s="35" t="str">
        <f t="shared" si="45"/>
        <v/>
      </c>
      <c r="CM226" s="32" t="e">
        <f>IF(AND(#REF!="",#REF!="",#REF!="",#REF!=""),"",SUM(#REF!,#REF!,#REF!,#REF!))</f>
        <v>#REF!</v>
      </c>
      <c r="CN226" s="32" t="str">
        <f t="shared" si="34"/>
        <v/>
      </c>
    </row>
    <row r="227" spans="1:92" ht="24.75" customHeight="1">
      <c r="A227" s="276">
        <v>221</v>
      </c>
      <c r="B227" s="277"/>
      <c r="C227" s="278"/>
      <c r="D227" s="279"/>
      <c r="E227" s="280"/>
      <c r="F227" s="281"/>
      <c r="G227" s="281"/>
      <c r="H227" s="282"/>
      <c r="I227" s="283"/>
      <c r="J227" s="284"/>
      <c r="K227" s="285"/>
      <c r="L227" s="21"/>
      <c r="M227" s="22"/>
      <c r="N227" s="22"/>
      <c r="O227" s="7"/>
      <c r="P227" s="40"/>
      <c r="Q227" s="43"/>
      <c r="R227" s="7"/>
      <c r="S227" s="23"/>
      <c r="T227" s="24"/>
      <c r="U227" s="24"/>
      <c r="V227" s="7"/>
      <c r="W227" s="46"/>
      <c r="X227" s="43"/>
      <c r="Y227" s="7"/>
      <c r="Z227" s="21"/>
      <c r="AA227" s="22"/>
      <c r="AB227" s="22"/>
      <c r="AC227" s="7"/>
      <c r="AD227" s="40"/>
      <c r="AE227" s="43"/>
      <c r="AF227" s="7"/>
      <c r="AG227" s="21"/>
      <c r="AH227" s="22"/>
      <c r="AI227" s="22"/>
      <c r="AJ227" s="7"/>
      <c r="AK227" s="40"/>
      <c r="AL227" s="43"/>
      <c r="AM227" s="7"/>
      <c r="AN227" s="21"/>
      <c r="AO227" s="22"/>
      <c r="AP227" s="22"/>
      <c r="AQ227" s="22"/>
      <c r="AR227" s="22"/>
      <c r="AS227" s="21"/>
      <c r="AT227" s="22"/>
      <c r="AU227" s="22"/>
      <c r="AV227" s="22"/>
      <c r="AW227" s="22"/>
      <c r="AX227" s="21"/>
      <c r="AY227" s="22"/>
      <c r="AZ227" s="22"/>
      <c r="BA227" s="22"/>
      <c r="BB227" s="22"/>
      <c r="BC227" s="22"/>
      <c r="BD227" s="22"/>
      <c r="BE227" s="22"/>
      <c r="BF227" s="22"/>
      <c r="BG227" s="11" t="s">
        <v>221</v>
      </c>
      <c r="BH227" s="79"/>
      <c r="BI227" s="1"/>
      <c r="BJ227" s="1"/>
      <c r="BK227" s="1"/>
      <c r="BL227" s="1"/>
      <c r="BM227" s="1"/>
      <c r="BY227" s="26"/>
      <c r="BZ227" s="34" t="str">
        <f t="shared" si="35"/>
        <v/>
      </c>
      <c r="CA227" s="35" t="str">
        <f t="shared" si="36"/>
        <v/>
      </c>
      <c r="CB227" s="35" t="str">
        <f t="shared" si="37"/>
        <v/>
      </c>
      <c r="CC227" s="34" t="str">
        <f t="shared" si="38"/>
        <v/>
      </c>
      <c r="CD227" s="35" t="str">
        <f t="shared" si="39"/>
        <v/>
      </c>
      <c r="CE227" s="34" t="e">
        <f>IF(AND(#REF!="",#REF!="",#REF!="",#REF!=""),"",SUM(#REF!,#REF!,#REF!,#REF!,#REF!))</f>
        <v>#REF!</v>
      </c>
      <c r="CF227" s="35" t="str">
        <f t="shared" si="40"/>
        <v/>
      </c>
      <c r="CG227" s="34" t="str">
        <f t="shared" si="41"/>
        <v/>
      </c>
      <c r="CH227" s="35" t="str">
        <f t="shared" si="42"/>
        <v/>
      </c>
      <c r="CI227" s="34" t="str">
        <f t="shared" si="43"/>
        <v/>
      </c>
      <c r="CJ227" s="35" t="str">
        <f t="shared" si="44"/>
        <v/>
      </c>
      <c r="CK227" s="34" t="e">
        <f>IF(AND(#REF!="",#REF!="",#REF!="",#REF!=""),"",SUM(#REF!,#REF!,#REF!,#REF!,#REF!))</f>
        <v>#REF!</v>
      </c>
      <c r="CL227" s="35" t="str">
        <f t="shared" si="45"/>
        <v/>
      </c>
      <c r="CM227" s="32" t="e">
        <f>IF(AND(#REF!="",#REF!="",#REF!="",#REF!=""),"",SUM(#REF!,#REF!,#REF!,#REF!))</f>
        <v>#REF!</v>
      </c>
      <c r="CN227" s="32" t="str">
        <f t="shared" si="34"/>
        <v/>
      </c>
    </row>
    <row r="228" spans="1:92" ht="24.75" customHeight="1">
      <c r="A228" s="276">
        <v>222</v>
      </c>
      <c r="B228" s="277"/>
      <c r="C228" s="278"/>
      <c r="D228" s="279"/>
      <c r="E228" s="280"/>
      <c r="F228" s="281"/>
      <c r="G228" s="281"/>
      <c r="H228" s="282"/>
      <c r="I228" s="283"/>
      <c r="J228" s="284"/>
      <c r="K228" s="285"/>
      <c r="L228" s="21"/>
      <c r="M228" s="22"/>
      <c r="N228" s="22"/>
      <c r="O228" s="7"/>
      <c r="P228" s="40"/>
      <c r="Q228" s="43"/>
      <c r="R228" s="7"/>
      <c r="S228" s="23"/>
      <c r="T228" s="24"/>
      <c r="U228" s="24"/>
      <c r="V228" s="7"/>
      <c r="W228" s="46"/>
      <c r="X228" s="43"/>
      <c r="Y228" s="7"/>
      <c r="Z228" s="21"/>
      <c r="AA228" s="22"/>
      <c r="AB228" s="22"/>
      <c r="AC228" s="7"/>
      <c r="AD228" s="40"/>
      <c r="AE228" s="43"/>
      <c r="AF228" s="7"/>
      <c r="AG228" s="21"/>
      <c r="AH228" s="22"/>
      <c r="AI228" s="22"/>
      <c r="AJ228" s="7"/>
      <c r="AK228" s="40"/>
      <c r="AL228" s="43"/>
      <c r="AM228" s="7"/>
      <c r="AN228" s="21"/>
      <c r="AO228" s="22"/>
      <c r="AP228" s="22"/>
      <c r="AQ228" s="22"/>
      <c r="AR228" s="22"/>
      <c r="AS228" s="21"/>
      <c r="AT228" s="22"/>
      <c r="AU228" s="22"/>
      <c r="AV228" s="22"/>
      <c r="AW228" s="22"/>
      <c r="AX228" s="21"/>
      <c r="AY228" s="22"/>
      <c r="AZ228" s="22"/>
      <c r="BA228" s="22"/>
      <c r="BB228" s="22"/>
      <c r="BC228" s="22"/>
      <c r="BD228" s="22"/>
      <c r="BE228" s="22"/>
      <c r="BF228" s="22"/>
      <c r="BG228" s="11" t="s">
        <v>221</v>
      </c>
      <c r="BH228" s="79"/>
      <c r="BI228" s="1"/>
      <c r="BJ228" s="1"/>
      <c r="BK228" s="1"/>
      <c r="BL228" s="1"/>
      <c r="BM228" s="1"/>
      <c r="BY228" s="26"/>
      <c r="BZ228" s="34" t="str">
        <f t="shared" si="35"/>
        <v/>
      </c>
      <c r="CA228" s="35" t="str">
        <f t="shared" si="36"/>
        <v/>
      </c>
      <c r="CB228" s="35" t="str">
        <f t="shared" si="37"/>
        <v/>
      </c>
      <c r="CC228" s="34" t="str">
        <f t="shared" si="38"/>
        <v/>
      </c>
      <c r="CD228" s="35" t="str">
        <f t="shared" si="39"/>
        <v/>
      </c>
      <c r="CE228" s="34" t="e">
        <f>IF(AND(#REF!="",#REF!="",#REF!="",#REF!=""),"",SUM(#REF!,#REF!,#REF!,#REF!,#REF!))</f>
        <v>#REF!</v>
      </c>
      <c r="CF228" s="35" t="str">
        <f t="shared" si="40"/>
        <v/>
      </c>
      <c r="CG228" s="34" t="str">
        <f t="shared" si="41"/>
        <v/>
      </c>
      <c r="CH228" s="35" t="str">
        <f t="shared" si="42"/>
        <v/>
      </c>
      <c r="CI228" s="34" t="str">
        <f t="shared" si="43"/>
        <v/>
      </c>
      <c r="CJ228" s="35" t="str">
        <f t="shared" si="44"/>
        <v/>
      </c>
      <c r="CK228" s="34" t="e">
        <f>IF(AND(#REF!="",#REF!="",#REF!="",#REF!=""),"",SUM(#REF!,#REF!,#REF!,#REF!,#REF!))</f>
        <v>#REF!</v>
      </c>
      <c r="CL228" s="35" t="str">
        <f t="shared" si="45"/>
        <v/>
      </c>
      <c r="CM228" s="32" t="e">
        <f>IF(AND(#REF!="",#REF!="",#REF!="",#REF!=""),"",SUM(#REF!,#REF!,#REF!,#REF!))</f>
        <v>#REF!</v>
      </c>
      <c r="CN228" s="32" t="str">
        <f t="shared" si="34"/>
        <v/>
      </c>
    </row>
    <row r="229" spans="1:92" ht="24.75" customHeight="1">
      <c r="A229" s="276">
        <v>223</v>
      </c>
      <c r="B229" s="277"/>
      <c r="C229" s="278"/>
      <c r="D229" s="279"/>
      <c r="E229" s="280"/>
      <c r="F229" s="281"/>
      <c r="G229" s="281"/>
      <c r="H229" s="282"/>
      <c r="I229" s="283"/>
      <c r="J229" s="284"/>
      <c r="K229" s="285"/>
      <c r="L229" s="21"/>
      <c r="M229" s="22"/>
      <c r="N229" s="22"/>
      <c r="O229" s="7"/>
      <c r="P229" s="40"/>
      <c r="Q229" s="43"/>
      <c r="R229" s="7"/>
      <c r="S229" s="23"/>
      <c r="T229" s="24"/>
      <c r="U229" s="24"/>
      <c r="V229" s="7"/>
      <c r="W229" s="46"/>
      <c r="X229" s="43"/>
      <c r="Y229" s="7"/>
      <c r="Z229" s="21"/>
      <c r="AA229" s="22"/>
      <c r="AB229" s="22"/>
      <c r="AC229" s="7"/>
      <c r="AD229" s="40"/>
      <c r="AE229" s="43"/>
      <c r="AF229" s="7"/>
      <c r="AG229" s="21"/>
      <c r="AH229" s="22"/>
      <c r="AI229" s="22"/>
      <c r="AJ229" s="7"/>
      <c r="AK229" s="40"/>
      <c r="AL229" s="43"/>
      <c r="AM229" s="7"/>
      <c r="AN229" s="21"/>
      <c r="AO229" s="22"/>
      <c r="AP229" s="22"/>
      <c r="AQ229" s="22"/>
      <c r="AR229" s="22"/>
      <c r="AS229" s="21"/>
      <c r="AT229" s="22"/>
      <c r="AU229" s="22"/>
      <c r="AV229" s="22"/>
      <c r="AW229" s="22"/>
      <c r="AX229" s="21"/>
      <c r="AY229" s="22"/>
      <c r="AZ229" s="22"/>
      <c r="BA229" s="22"/>
      <c r="BB229" s="22"/>
      <c r="BC229" s="22"/>
      <c r="BD229" s="22"/>
      <c r="BE229" s="22"/>
      <c r="BF229" s="22"/>
      <c r="BG229" s="11" t="s">
        <v>221</v>
      </c>
      <c r="BH229" s="79"/>
      <c r="BI229" s="1"/>
      <c r="BJ229" s="1"/>
      <c r="BK229" s="1"/>
      <c r="BL229" s="1"/>
      <c r="BM229" s="1"/>
      <c r="BY229" s="26"/>
      <c r="BZ229" s="34" t="str">
        <f t="shared" si="35"/>
        <v/>
      </c>
      <c r="CA229" s="35" t="str">
        <f t="shared" si="36"/>
        <v/>
      </c>
      <c r="CB229" s="35" t="str">
        <f t="shared" si="37"/>
        <v/>
      </c>
      <c r="CC229" s="34" t="str">
        <f t="shared" si="38"/>
        <v/>
      </c>
      <c r="CD229" s="35" t="str">
        <f t="shared" si="39"/>
        <v/>
      </c>
      <c r="CE229" s="34" t="e">
        <f>IF(AND(#REF!="",#REF!="",#REF!="",#REF!=""),"",SUM(#REF!,#REF!,#REF!,#REF!,#REF!))</f>
        <v>#REF!</v>
      </c>
      <c r="CF229" s="35" t="str">
        <f t="shared" si="40"/>
        <v/>
      </c>
      <c r="CG229" s="34" t="str">
        <f t="shared" si="41"/>
        <v/>
      </c>
      <c r="CH229" s="35" t="str">
        <f t="shared" si="42"/>
        <v/>
      </c>
      <c r="CI229" s="34" t="str">
        <f t="shared" si="43"/>
        <v/>
      </c>
      <c r="CJ229" s="35" t="str">
        <f t="shared" si="44"/>
        <v/>
      </c>
      <c r="CK229" s="34" t="e">
        <f>IF(AND(#REF!="",#REF!="",#REF!="",#REF!=""),"",SUM(#REF!,#REF!,#REF!,#REF!,#REF!))</f>
        <v>#REF!</v>
      </c>
      <c r="CL229" s="35" t="str">
        <f t="shared" si="45"/>
        <v/>
      </c>
      <c r="CM229" s="32" t="e">
        <f>IF(AND(#REF!="",#REF!="",#REF!="",#REF!=""),"",SUM(#REF!,#REF!,#REF!,#REF!))</f>
        <v>#REF!</v>
      </c>
      <c r="CN229" s="32" t="str">
        <f t="shared" si="34"/>
        <v/>
      </c>
    </row>
    <row r="230" spans="1:92" ht="24.75" customHeight="1">
      <c r="A230" s="276">
        <v>224</v>
      </c>
      <c r="B230" s="277"/>
      <c r="C230" s="278"/>
      <c r="D230" s="279"/>
      <c r="E230" s="280"/>
      <c r="F230" s="281"/>
      <c r="G230" s="281"/>
      <c r="H230" s="282"/>
      <c r="I230" s="283"/>
      <c r="J230" s="284"/>
      <c r="K230" s="285"/>
      <c r="L230" s="21"/>
      <c r="M230" s="22"/>
      <c r="N230" s="22"/>
      <c r="O230" s="7"/>
      <c r="P230" s="40"/>
      <c r="Q230" s="43"/>
      <c r="R230" s="7"/>
      <c r="S230" s="23"/>
      <c r="T230" s="24"/>
      <c r="U230" s="24"/>
      <c r="V230" s="7"/>
      <c r="W230" s="46"/>
      <c r="X230" s="43"/>
      <c r="Y230" s="7"/>
      <c r="Z230" s="21"/>
      <c r="AA230" s="22"/>
      <c r="AB230" s="22"/>
      <c r="AC230" s="7"/>
      <c r="AD230" s="40"/>
      <c r="AE230" s="43"/>
      <c r="AF230" s="7"/>
      <c r="AG230" s="21"/>
      <c r="AH230" s="22"/>
      <c r="AI230" s="22"/>
      <c r="AJ230" s="7"/>
      <c r="AK230" s="40"/>
      <c r="AL230" s="43"/>
      <c r="AM230" s="7"/>
      <c r="AN230" s="21"/>
      <c r="AO230" s="22"/>
      <c r="AP230" s="22"/>
      <c r="AQ230" s="22"/>
      <c r="AR230" s="22"/>
      <c r="AS230" s="21"/>
      <c r="AT230" s="22"/>
      <c r="AU230" s="22"/>
      <c r="AV230" s="22"/>
      <c r="AW230" s="22"/>
      <c r="AX230" s="21"/>
      <c r="AY230" s="22"/>
      <c r="AZ230" s="22"/>
      <c r="BA230" s="22"/>
      <c r="BB230" s="22"/>
      <c r="BC230" s="22"/>
      <c r="BD230" s="22"/>
      <c r="BE230" s="22"/>
      <c r="BF230" s="22"/>
      <c r="BG230" s="11" t="s">
        <v>221</v>
      </c>
      <c r="BH230" s="79"/>
      <c r="BI230" s="1"/>
      <c r="BJ230" s="1"/>
      <c r="BK230" s="1"/>
      <c r="BL230" s="1"/>
      <c r="BM230" s="1"/>
      <c r="BY230" s="26"/>
      <c r="BZ230" s="34" t="str">
        <f t="shared" si="35"/>
        <v/>
      </c>
      <c r="CA230" s="35" t="str">
        <f t="shared" si="36"/>
        <v/>
      </c>
      <c r="CB230" s="35" t="str">
        <f t="shared" si="37"/>
        <v/>
      </c>
      <c r="CC230" s="34" t="str">
        <f t="shared" si="38"/>
        <v/>
      </c>
      <c r="CD230" s="35" t="str">
        <f t="shared" si="39"/>
        <v/>
      </c>
      <c r="CE230" s="34" t="e">
        <f>IF(AND(#REF!="",#REF!="",#REF!="",#REF!=""),"",SUM(#REF!,#REF!,#REF!,#REF!,#REF!))</f>
        <v>#REF!</v>
      </c>
      <c r="CF230" s="35" t="str">
        <f t="shared" si="40"/>
        <v/>
      </c>
      <c r="CG230" s="34" t="str">
        <f t="shared" si="41"/>
        <v/>
      </c>
      <c r="CH230" s="35" t="str">
        <f t="shared" si="42"/>
        <v/>
      </c>
      <c r="CI230" s="34" t="str">
        <f t="shared" si="43"/>
        <v/>
      </c>
      <c r="CJ230" s="35" t="str">
        <f t="shared" si="44"/>
        <v/>
      </c>
      <c r="CK230" s="34" t="e">
        <f>IF(AND(#REF!="",#REF!="",#REF!="",#REF!=""),"",SUM(#REF!,#REF!,#REF!,#REF!,#REF!))</f>
        <v>#REF!</v>
      </c>
      <c r="CL230" s="35" t="str">
        <f t="shared" si="45"/>
        <v/>
      </c>
      <c r="CM230" s="32" t="e">
        <f>IF(AND(#REF!="",#REF!="",#REF!="",#REF!=""),"",SUM(#REF!,#REF!,#REF!,#REF!))</f>
        <v>#REF!</v>
      </c>
      <c r="CN230" s="32" t="str">
        <f t="shared" si="34"/>
        <v/>
      </c>
    </row>
    <row r="231" spans="1:92" ht="24.75" customHeight="1">
      <c r="A231" s="276">
        <v>225</v>
      </c>
      <c r="B231" s="277"/>
      <c r="C231" s="278"/>
      <c r="D231" s="279"/>
      <c r="E231" s="280"/>
      <c r="F231" s="281"/>
      <c r="G231" s="281"/>
      <c r="H231" s="282"/>
      <c r="I231" s="283"/>
      <c r="J231" s="284"/>
      <c r="K231" s="285"/>
      <c r="L231" s="21"/>
      <c r="M231" s="22"/>
      <c r="N231" s="22"/>
      <c r="O231" s="7"/>
      <c r="P231" s="40"/>
      <c r="Q231" s="43"/>
      <c r="R231" s="7"/>
      <c r="S231" s="23"/>
      <c r="T231" s="24"/>
      <c r="U231" s="24"/>
      <c r="V231" s="7"/>
      <c r="W231" s="46"/>
      <c r="X231" s="43"/>
      <c r="Y231" s="7"/>
      <c r="Z231" s="21"/>
      <c r="AA231" s="22"/>
      <c r="AB231" s="22"/>
      <c r="AC231" s="7"/>
      <c r="AD231" s="40"/>
      <c r="AE231" s="43"/>
      <c r="AF231" s="7"/>
      <c r="AG231" s="21"/>
      <c r="AH231" s="22"/>
      <c r="AI231" s="22"/>
      <c r="AJ231" s="7"/>
      <c r="AK231" s="40"/>
      <c r="AL231" s="43"/>
      <c r="AM231" s="7"/>
      <c r="AN231" s="21"/>
      <c r="AO231" s="22"/>
      <c r="AP231" s="22"/>
      <c r="AQ231" s="22"/>
      <c r="AR231" s="22"/>
      <c r="AS231" s="21"/>
      <c r="AT231" s="22"/>
      <c r="AU231" s="22"/>
      <c r="AV231" s="22"/>
      <c r="AW231" s="22"/>
      <c r="AX231" s="21"/>
      <c r="AY231" s="22"/>
      <c r="AZ231" s="22"/>
      <c r="BA231" s="22"/>
      <c r="BB231" s="22"/>
      <c r="BC231" s="22"/>
      <c r="BD231" s="22"/>
      <c r="BE231" s="22"/>
      <c r="BF231" s="22"/>
      <c r="BG231" s="11" t="s">
        <v>221</v>
      </c>
      <c r="BH231" s="79"/>
      <c r="BI231" s="1"/>
      <c r="BJ231" s="1"/>
      <c r="BK231" s="1"/>
      <c r="BL231" s="1"/>
      <c r="BM231" s="1"/>
      <c r="BY231" s="26"/>
      <c r="BZ231" s="34" t="str">
        <f t="shared" si="35"/>
        <v/>
      </c>
      <c r="CA231" s="35" t="str">
        <f t="shared" si="36"/>
        <v/>
      </c>
      <c r="CB231" s="35" t="str">
        <f t="shared" si="37"/>
        <v/>
      </c>
      <c r="CC231" s="34" t="str">
        <f t="shared" si="38"/>
        <v/>
      </c>
      <c r="CD231" s="35" t="str">
        <f t="shared" si="39"/>
        <v/>
      </c>
      <c r="CE231" s="34" t="e">
        <f>IF(AND(#REF!="",#REF!="",#REF!="",#REF!=""),"",SUM(#REF!,#REF!,#REF!,#REF!,#REF!))</f>
        <v>#REF!</v>
      </c>
      <c r="CF231" s="35" t="str">
        <f t="shared" si="40"/>
        <v/>
      </c>
      <c r="CG231" s="34" t="str">
        <f t="shared" si="41"/>
        <v/>
      </c>
      <c r="CH231" s="35" t="str">
        <f t="shared" si="42"/>
        <v/>
      </c>
      <c r="CI231" s="34" t="str">
        <f t="shared" si="43"/>
        <v/>
      </c>
      <c r="CJ231" s="35" t="str">
        <f t="shared" si="44"/>
        <v/>
      </c>
      <c r="CK231" s="34" t="e">
        <f>IF(AND(#REF!="",#REF!="",#REF!="",#REF!=""),"",SUM(#REF!,#REF!,#REF!,#REF!,#REF!))</f>
        <v>#REF!</v>
      </c>
      <c r="CL231" s="35" t="str">
        <f t="shared" si="45"/>
        <v/>
      </c>
      <c r="CM231" s="32" t="e">
        <f>IF(AND(#REF!="",#REF!="",#REF!="",#REF!=""),"",SUM(#REF!,#REF!,#REF!,#REF!))</f>
        <v>#REF!</v>
      </c>
      <c r="CN231" s="32" t="str">
        <f t="shared" si="34"/>
        <v/>
      </c>
    </row>
    <row r="232" spans="1:92" ht="24.75" customHeight="1">
      <c r="A232" s="276">
        <v>226</v>
      </c>
      <c r="B232" s="277"/>
      <c r="C232" s="278"/>
      <c r="D232" s="279"/>
      <c r="E232" s="280"/>
      <c r="F232" s="281"/>
      <c r="G232" s="281"/>
      <c r="H232" s="282"/>
      <c r="I232" s="283"/>
      <c r="J232" s="284"/>
      <c r="K232" s="285"/>
      <c r="L232" s="21"/>
      <c r="M232" s="22"/>
      <c r="N232" s="22"/>
      <c r="O232" s="7"/>
      <c r="P232" s="40"/>
      <c r="Q232" s="43"/>
      <c r="R232" s="7"/>
      <c r="S232" s="23"/>
      <c r="T232" s="24"/>
      <c r="U232" s="24"/>
      <c r="V232" s="7"/>
      <c r="W232" s="46"/>
      <c r="X232" s="43"/>
      <c r="Y232" s="7"/>
      <c r="Z232" s="21"/>
      <c r="AA232" s="22"/>
      <c r="AB232" s="22"/>
      <c r="AC232" s="7"/>
      <c r="AD232" s="40"/>
      <c r="AE232" s="43"/>
      <c r="AF232" s="7"/>
      <c r="AG232" s="21"/>
      <c r="AH232" s="22"/>
      <c r="AI232" s="22"/>
      <c r="AJ232" s="7"/>
      <c r="AK232" s="40"/>
      <c r="AL232" s="43"/>
      <c r="AM232" s="7"/>
      <c r="AN232" s="21"/>
      <c r="AO232" s="22"/>
      <c r="AP232" s="22"/>
      <c r="AQ232" s="22"/>
      <c r="AR232" s="22"/>
      <c r="AS232" s="21"/>
      <c r="AT232" s="22"/>
      <c r="AU232" s="22"/>
      <c r="AV232" s="22"/>
      <c r="AW232" s="22"/>
      <c r="AX232" s="21"/>
      <c r="AY232" s="22"/>
      <c r="AZ232" s="22"/>
      <c r="BA232" s="22"/>
      <c r="BB232" s="22"/>
      <c r="BC232" s="22"/>
      <c r="BD232" s="22"/>
      <c r="BE232" s="22"/>
      <c r="BF232" s="22"/>
      <c r="BG232" s="11" t="s">
        <v>221</v>
      </c>
      <c r="BH232" s="79"/>
      <c r="BI232" s="1"/>
      <c r="BJ232" s="1"/>
      <c r="BK232" s="1"/>
      <c r="BL232" s="1"/>
      <c r="BM232" s="1"/>
      <c r="BY232" s="26"/>
      <c r="BZ232" s="34" t="str">
        <f t="shared" si="35"/>
        <v/>
      </c>
      <c r="CA232" s="35" t="str">
        <f t="shared" si="36"/>
        <v/>
      </c>
      <c r="CB232" s="35" t="str">
        <f t="shared" si="37"/>
        <v/>
      </c>
      <c r="CC232" s="34" t="str">
        <f t="shared" si="38"/>
        <v/>
      </c>
      <c r="CD232" s="35" t="str">
        <f t="shared" si="39"/>
        <v/>
      </c>
      <c r="CE232" s="34" t="e">
        <f>IF(AND(#REF!="",#REF!="",#REF!="",#REF!=""),"",SUM(#REF!,#REF!,#REF!,#REF!,#REF!))</f>
        <v>#REF!</v>
      </c>
      <c r="CF232" s="35" t="str">
        <f t="shared" si="40"/>
        <v/>
      </c>
      <c r="CG232" s="34" t="str">
        <f t="shared" si="41"/>
        <v/>
      </c>
      <c r="CH232" s="35" t="str">
        <f t="shared" si="42"/>
        <v/>
      </c>
      <c r="CI232" s="34" t="str">
        <f t="shared" si="43"/>
        <v/>
      </c>
      <c r="CJ232" s="35" t="str">
        <f t="shared" si="44"/>
        <v/>
      </c>
      <c r="CK232" s="34" t="e">
        <f>IF(AND(#REF!="",#REF!="",#REF!="",#REF!=""),"",SUM(#REF!,#REF!,#REF!,#REF!,#REF!))</f>
        <v>#REF!</v>
      </c>
      <c r="CL232" s="35" t="str">
        <f t="shared" si="45"/>
        <v/>
      </c>
      <c r="CM232" s="32" t="e">
        <f>IF(AND(#REF!="",#REF!="",#REF!="",#REF!=""),"",SUM(#REF!,#REF!,#REF!,#REF!))</f>
        <v>#REF!</v>
      </c>
      <c r="CN232" s="32" t="str">
        <f t="shared" si="34"/>
        <v/>
      </c>
    </row>
    <row r="233" spans="1:92" ht="24.75" customHeight="1">
      <c r="A233" s="276">
        <v>227</v>
      </c>
      <c r="B233" s="277"/>
      <c r="C233" s="278"/>
      <c r="D233" s="279"/>
      <c r="E233" s="280"/>
      <c r="F233" s="281"/>
      <c r="G233" s="281"/>
      <c r="H233" s="282"/>
      <c r="I233" s="283"/>
      <c r="J233" s="284"/>
      <c r="K233" s="285"/>
      <c r="L233" s="21"/>
      <c r="M233" s="22"/>
      <c r="N233" s="22"/>
      <c r="O233" s="7"/>
      <c r="P233" s="40"/>
      <c r="Q233" s="43"/>
      <c r="R233" s="7"/>
      <c r="S233" s="23"/>
      <c r="T233" s="24"/>
      <c r="U233" s="24"/>
      <c r="V233" s="7"/>
      <c r="W233" s="46"/>
      <c r="X233" s="43"/>
      <c r="Y233" s="7"/>
      <c r="Z233" s="21"/>
      <c r="AA233" s="22"/>
      <c r="AB233" s="22"/>
      <c r="AC233" s="7"/>
      <c r="AD233" s="40"/>
      <c r="AE233" s="43"/>
      <c r="AF233" s="7"/>
      <c r="AG233" s="21"/>
      <c r="AH233" s="22"/>
      <c r="AI233" s="22"/>
      <c r="AJ233" s="7"/>
      <c r="AK233" s="40"/>
      <c r="AL233" s="43"/>
      <c r="AM233" s="7"/>
      <c r="AN233" s="21"/>
      <c r="AO233" s="22"/>
      <c r="AP233" s="22"/>
      <c r="AQ233" s="22"/>
      <c r="AR233" s="22"/>
      <c r="AS233" s="21"/>
      <c r="AT233" s="22"/>
      <c r="AU233" s="22"/>
      <c r="AV233" s="22"/>
      <c r="AW233" s="22"/>
      <c r="AX233" s="21"/>
      <c r="AY233" s="22"/>
      <c r="AZ233" s="22"/>
      <c r="BA233" s="22"/>
      <c r="BB233" s="22"/>
      <c r="BC233" s="22"/>
      <c r="BD233" s="22"/>
      <c r="BE233" s="22"/>
      <c r="BF233" s="22"/>
      <c r="BG233" s="11" t="s">
        <v>221</v>
      </c>
      <c r="BH233" s="79"/>
      <c r="BI233" s="1"/>
      <c r="BJ233" s="1"/>
      <c r="BK233" s="1"/>
      <c r="BL233" s="1"/>
      <c r="BM233" s="1"/>
      <c r="BY233" s="26"/>
      <c r="BZ233" s="34" t="str">
        <f t="shared" si="35"/>
        <v/>
      </c>
      <c r="CA233" s="35" t="str">
        <f t="shared" si="36"/>
        <v/>
      </c>
      <c r="CB233" s="35" t="str">
        <f t="shared" si="37"/>
        <v/>
      </c>
      <c r="CC233" s="34" t="str">
        <f t="shared" si="38"/>
        <v/>
      </c>
      <c r="CD233" s="35" t="str">
        <f t="shared" si="39"/>
        <v/>
      </c>
      <c r="CE233" s="34" t="e">
        <f>IF(AND(#REF!="",#REF!="",#REF!="",#REF!=""),"",SUM(#REF!,#REF!,#REF!,#REF!,#REF!))</f>
        <v>#REF!</v>
      </c>
      <c r="CF233" s="35" t="str">
        <f t="shared" si="40"/>
        <v/>
      </c>
      <c r="CG233" s="34" t="str">
        <f t="shared" si="41"/>
        <v/>
      </c>
      <c r="CH233" s="35" t="str">
        <f t="shared" si="42"/>
        <v/>
      </c>
      <c r="CI233" s="34" t="str">
        <f t="shared" si="43"/>
        <v/>
      </c>
      <c r="CJ233" s="35" t="str">
        <f t="shared" si="44"/>
        <v/>
      </c>
      <c r="CK233" s="34" t="e">
        <f>IF(AND(#REF!="",#REF!="",#REF!="",#REF!=""),"",SUM(#REF!,#REF!,#REF!,#REF!,#REF!))</f>
        <v>#REF!</v>
      </c>
      <c r="CL233" s="35" t="str">
        <f t="shared" si="45"/>
        <v/>
      </c>
      <c r="CM233" s="32" t="e">
        <f>IF(AND(#REF!="",#REF!="",#REF!="",#REF!=""),"",SUM(#REF!,#REF!,#REF!,#REF!))</f>
        <v>#REF!</v>
      </c>
      <c r="CN233" s="32" t="str">
        <f t="shared" si="34"/>
        <v/>
      </c>
    </row>
    <row r="234" spans="1:92" ht="24.75" customHeight="1">
      <c r="A234" s="276">
        <v>228</v>
      </c>
      <c r="B234" s="277"/>
      <c r="C234" s="278"/>
      <c r="D234" s="279"/>
      <c r="E234" s="280"/>
      <c r="F234" s="281"/>
      <c r="G234" s="281"/>
      <c r="H234" s="282"/>
      <c r="I234" s="283"/>
      <c r="J234" s="284"/>
      <c r="K234" s="285"/>
      <c r="L234" s="21"/>
      <c r="M234" s="22"/>
      <c r="N234" s="22"/>
      <c r="O234" s="7"/>
      <c r="P234" s="40"/>
      <c r="Q234" s="43"/>
      <c r="R234" s="7"/>
      <c r="S234" s="23"/>
      <c r="T234" s="24"/>
      <c r="U234" s="24"/>
      <c r="V234" s="7"/>
      <c r="W234" s="46"/>
      <c r="X234" s="43"/>
      <c r="Y234" s="7"/>
      <c r="Z234" s="21"/>
      <c r="AA234" s="22"/>
      <c r="AB234" s="22"/>
      <c r="AC234" s="7"/>
      <c r="AD234" s="40"/>
      <c r="AE234" s="43"/>
      <c r="AF234" s="7"/>
      <c r="AG234" s="21"/>
      <c r="AH234" s="22"/>
      <c r="AI234" s="22"/>
      <c r="AJ234" s="7"/>
      <c r="AK234" s="40"/>
      <c r="AL234" s="43"/>
      <c r="AM234" s="7"/>
      <c r="AN234" s="21"/>
      <c r="AO234" s="22"/>
      <c r="AP234" s="22"/>
      <c r="AQ234" s="22"/>
      <c r="AR234" s="22"/>
      <c r="AS234" s="21"/>
      <c r="AT234" s="22"/>
      <c r="AU234" s="22"/>
      <c r="AV234" s="22"/>
      <c r="AW234" s="22"/>
      <c r="AX234" s="21"/>
      <c r="AY234" s="22"/>
      <c r="AZ234" s="22"/>
      <c r="BA234" s="22"/>
      <c r="BB234" s="22"/>
      <c r="BC234" s="22"/>
      <c r="BD234" s="22"/>
      <c r="BE234" s="22"/>
      <c r="BF234" s="22"/>
      <c r="BG234" s="11" t="s">
        <v>221</v>
      </c>
      <c r="BH234" s="79"/>
      <c r="BI234" s="1"/>
      <c r="BJ234" s="1"/>
      <c r="BK234" s="1"/>
      <c r="BL234" s="1"/>
      <c r="BM234" s="1"/>
      <c r="BY234" s="26"/>
      <c r="BZ234" s="34" t="str">
        <f t="shared" si="35"/>
        <v/>
      </c>
      <c r="CA234" s="35" t="str">
        <f t="shared" si="36"/>
        <v/>
      </c>
      <c r="CB234" s="35" t="str">
        <f t="shared" si="37"/>
        <v/>
      </c>
      <c r="CC234" s="34" t="str">
        <f t="shared" si="38"/>
        <v/>
      </c>
      <c r="CD234" s="35" t="str">
        <f t="shared" si="39"/>
        <v/>
      </c>
      <c r="CE234" s="34" t="e">
        <f>IF(AND(#REF!="",#REF!="",#REF!="",#REF!=""),"",SUM(#REF!,#REF!,#REF!,#REF!,#REF!))</f>
        <v>#REF!</v>
      </c>
      <c r="CF234" s="35" t="str">
        <f t="shared" si="40"/>
        <v/>
      </c>
      <c r="CG234" s="34" t="str">
        <f t="shared" si="41"/>
        <v/>
      </c>
      <c r="CH234" s="35" t="str">
        <f t="shared" si="42"/>
        <v/>
      </c>
      <c r="CI234" s="34" t="str">
        <f t="shared" si="43"/>
        <v/>
      </c>
      <c r="CJ234" s="35" t="str">
        <f t="shared" si="44"/>
        <v/>
      </c>
      <c r="CK234" s="34" t="e">
        <f>IF(AND(#REF!="",#REF!="",#REF!="",#REF!=""),"",SUM(#REF!,#REF!,#REF!,#REF!,#REF!))</f>
        <v>#REF!</v>
      </c>
      <c r="CL234" s="35" t="str">
        <f t="shared" si="45"/>
        <v/>
      </c>
      <c r="CM234" s="32" t="e">
        <f>IF(AND(#REF!="",#REF!="",#REF!="",#REF!=""),"",SUM(#REF!,#REF!,#REF!,#REF!))</f>
        <v>#REF!</v>
      </c>
      <c r="CN234" s="32" t="str">
        <f t="shared" si="34"/>
        <v/>
      </c>
    </row>
    <row r="235" spans="1:92" ht="24.75" customHeight="1">
      <c r="A235" s="276">
        <v>229</v>
      </c>
      <c r="B235" s="277"/>
      <c r="C235" s="278"/>
      <c r="D235" s="279"/>
      <c r="E235" s="280"/>
      <c r="F235" s="281"/>
      <c r="G235" s="281"/>
      <c r="H235" s="282"/>
      <c r="I235" s="283"/>
      <c r="J235" s="284"/>
      <c r="K235" s="285"/>
      <c r="L235" s="21"/>
      <c r="M235" s="22"/>
      <c r="N235" s="22"/>
      <c r="O235" s="7"/>
      <c r="P235" s="40"/>
      <c r="Q235" s="43"/>
      <c r="R235" s="7"/>
      <c r="S235" s="23"/>
      <c r="T235" s="24"/>
      <c r="U235" s="24"/>
      <c r="V235" s="7"/>
      <c r="W235" s="46"/>
      <c r="X235" s="43"/>
      <c r="Y235" s="7"/>
      <c r="Z235" s="21"/>
      <c r="AA235" s="22"/>
      <c r="AB235" s="22"/>
      <c r="AC235" s="7"/>
      <c r="AD235" s="40"/>
      <c r="AE235" s="43"/>
      <c r="AF235" s="7"/>
      <c r="AG235" s="21"/>
      <c r="AH235" s="22"/>
      <c r="AI235" s="22"/>
      <c r="AJ235" s="7"/>
      <c r="AK235" s="40"/>
      <c r="AL235" s="43"/>
      <c r="AM235" s="7"/>
      <c r="AN235" s="21"/>
      <c r="AO235" s="22"/>
      <c r="AP235" s="22"/>
      <c r="AQ235" s="22"/>
      <c r="AR235" s="22"/>
      <c r="AS235" s="21"/>
      <c r="AT235" s="22"/>
      <c r="AU235" s="22"/>
      <c r="AV235" s="22"/>
      <c r="AW235" s="22"/>
      <c r="AX235" s="21"/>
      <c r="AY235" s="22"/>
      <c r="AZ235" s="22"/>
      <c r="BA235" s="22"/>
      <c r="BB235" s="22"/>
      <c r="BC235" s="22"/>
      <c r="BD235" s="22"/>
      <c r="BE235" s="22"/>
      <c r="BF235" s="22"/>
      <c r="BG235" s="11" t="s">
        <v>221</v>
      </c>
      <c r="BH235" s="79"/>
      <c r="BI235" s="1"/>
      <c r="BJ235" s="1"/>
      <c r="BK235" s="1"/>
      <c r="BL235" s="1"/>
      <c r="BM235" s="1"/>
      <c r="BY235" s="26"/>
      <c r="BZ235" s="34" t="str">
        <f t="shared" si="35"/>
        <v/>
      </c>
      <c r="CA235" s="35" t="str">
        <f t="shared" si="36"/>
        <v/>
      </c>
      <c r="CB235" s="35" t="str">
        <f t="shared" si="37"/>
        <v/>
      </c>
      <c r="CC235" s="34" t="str">
        <f t="shared" si="38"/>
        <v/>
      </c>
      <c r="CD235" s="35" t="str">
        <f t="shared" si="39"/>
        <v/>
      </c>
      <c r="CE235" s="34" t="e">
        <f>IF(AND(#REF!="",#REF!="",#REF!="",#REF!=""),"",SUM(#REF!,#REF!,#REF!,#REF!,#REF!))</f>
        <v>#REF!</v>
      </c>
      <c r="CF235" s="35" t="str">
        <f t="shared" si="40"/>
        <v/>
      </c>
      <c r="CG235" s="34" t="str">
        <f t="shared" si="41"/>
        <v/>
      </c>
      <c r="CH235" s="35" t="str">
        <f t="shared" si="42"/>
        <v/>
      </c>
      <c r="CI235" s="34" t="str">
        <f t="shared" si="43"/>
        <v/>
      </c>
      <c r="CJ235" s="35" t="str">
        <f t="shared" si="44"/>
        <v/>
      </c>
      <c r="CK235" s="34" t="e">
        <f>IF(AND(#REF!="",#REF!="",#REF!="",#REF!=""),"",SUM(#REF!,#REF!,#REF!,#REF!,#REF!))</f>
        <v>#REF!</v>
      </c>
      <c r="CL235" s="35" t="str">
        <f t="shared" si="45"/>
        <v/>
      </c>
      <c r="CM235" s="32" t="e">
        <f>IF(AND(#REF!="",#REF!="",#REF!="",#REF!=""),"",SUM(#REF!,#REF!,#REF!,#REF!))</f>
        <v>#REF!</v>
      </c>
      <c r="CN235" s="32" t="str">
        <f t="shared" si="34"/>
        <v/>
      </c>
    </row>
    <row r="236" spans="1:92" ht="24.75" customHeight="1">
      <c r="A236" s="276">
        <v>230</v>
      </c>
      <c r="B236" s="277"/>
      <c r="C236" s="278"/>
      <c r="D236" s="279"/>
      <c r="E236" s="280"/>
      <c r="F236" s="281"/>
      <c r="G236" s="281"/>
      <c r="H236" s="282"/>
      <c r="I236" s="283"/>
      <c r="J236" s="284"/>
      <c r="K236" s="285"/>
      <c r="L236" s="21"/>
      <c r="M236" s="22"/>
      <c r="N236" s="22"/>
      <c r="O236" s="7"/>
      <c r="P236" s="40"/>
      <c r="Q236" s="43"/>
      <c r="R236" s="7"/>
      <c r="S236" s="23"/>
      <c r="T236" s="24"/>
      <c r="U236" s="24"/>
      <c r="V236" s="7"/>
      <c r="W236" s="46"/>
      <c r="X236" s="43"/>
      <c r="Y236" s="7"/>
      <c r="Z236" s="21"/>
      <c r="AA236" s="22"/>
      <c r="AB236" s="22"/>
      <c r="AC236" s="7"/>
      <c r="AD236" s="40"/>
      <c r="AE236" s="43"/>
      <c r="AF236" s="7"/>
      <c r="AG236" s="21"/>
      <c r="AH236" s="22"/>
      <c r="AI236" s="22"/>
      <c r="AJ236" s="7"/>
      <c r="AK236" s="40"/>
      <c r="AL236" s="43"/>
      <c r="AM236" s="7"/>
      <c r="AN236" s="21"/>
      <c r="AO236" s="22"/>
      <c r="AP236" s="22"/>
      <c r="AQ236" s="22"/>
      <c r="AR236" s="22"/>
      <c r="AS236" s="21"/>
      <c r="AT236" s="22"/>
      <c r="AU236" s="22"/>
      <c r="AV236" s="22"/>
      <c r="AW236" s="22"/>
      <c r="AX236" s="21"/>
      <c r="AY236" s="22"/>
      <c r="AZ236" s="22"/>
      <c r="BA236" s="22"/>
      <c r="BB236" s="22"/>
      <c r="BC236" s="22"/>
      <c r="BD236" s="22"/>
      <c r="BE236" s="22"/>
      <c r="BF236" s="22"/>
      <c r="BG236" s="11" t="s">
        <v>221</v>
      </c>
      <c r="BH236" s="79"/>
      <c r="BI236" s="1"/>
      <c r="BJ236" s="1"/>
      <c r="BK236" s="1"/>
      <c r="BL236" s="1"/>
      <c r="BM236" s="1"/>
      <c r="BY236" s="26"/>
      <c r="BZ236" s="34" t="str">
        <f t="shared" si="35"/>
        <v/>
      </c>
      <c r="CA236" s="35" t="str">
        <f t="shared" si="36"/>
        <v/>
      </c>
      <c r="CB236" s="35" t="str">
        <f t="shared" si="37"/>
        <v/>
      </c>
      <c r="CC236" s="34" t="str">
        <f t="shared" si="38"/>
        <v/>
      </c>
      <c r="CD236" s="35" t="str">
        <f t="shared" si="39"/>
        <v/>
      </c>
      <c r="CE236" s="34" t="e">
        <f>IF(AND(#REF!="",#REF!="",#REF!="",#REF!=""),"",SUM(#REF!,#REF!,#REF!,#REF!,#REF!))</f>
        <v>#REF!</v>
      </c>
      <c r="CF236" s="35" t="str">
        <f t="shared" si="40"/>
        <v/>
      </c>
      <c r="CG236" s="34" t="str">
        <f t="shared" si="41"/>
        <v/>
      </c>
      <c r="CH236" s="35" t="str">
        <f t="shared" si="42"/>
        <v/>
      </c>
      <c r="CI236" s="34" t="str">
        <f t="shared" si="43"/>
        <v/>
      </c>
      <c r="CJ236" s="35" t="str">
        <f t="shared" si="44"/>
        <v/>
      </c>
      <c r="CK236" s="34" t="e">
        <f>IF(AND(#REF!="",#REF!="",#REF!="",#REF!=""),"",SUM(#REF!,#REF!,#REF!,#REF!,#REF!))</f>
        <v>#REF!</v>
      </c>
      <c r="CL236" s="35" t="str">
        <f t="shared" si="45"/>
        <v/>
      </c>
      <c r="CM236" s="32" t="e">
        <f>IF(AND(#REF!="",#REF!="",#REF!="",#REF!=""),"",SUM(#REF!,#REF!,#REF!,#REF!))</f>
        <v>#REF!</v>
      </c>
      <c r="CN236" s="32" t="str">
        <f t="shared" si="34"/>
        <v/>
      </c>
    </row>
    <row r="237" spans="1:92" ht="24.75" customHeight="1">
      <c r="A237" s="276">
        <v>231</v>
      </c>
      <c r="B237" s="277"/>
      <c r="C237" s="278"/>
      <c r="D237" s="279"/>
      <c r="E237" s="280"/>
      <c r="F237" s="281"/>
      <c r="G237" s="281"/>
      <c r="H237" s="282"/>
      <c r="I237" s="283"/>
      <c r="J237" s="284"/>
      <c r="K237" s="285"/>
      <c r="L237" s="21"/>
      <c r="M237" s="22"/>
      <c r="N237" s="22"/>
      <c r="O237" s="7"/>
      <c r="P237" s="40"/>
      <c r="Q237" s="43"/>
      <c r="R237" s="7"/>
      <c r="S237" s="23"/>
      <c r="T237" s="24"/>
      <c r="U237" s="24"/>
      <c r="V237" s="7"/>
      <c r="W237" s="46"/>
      <c r="X237" s="43"/>
      <c r="Y237" s="7"/>
      <c r="Z237" s="21"/>
      <c r="AA237" s="22"/>
      <c r="AB237" s="22"/>
      <c r="AC237" s="7"/>
      <c r="AD237" s="40"/>
      <c r="AE237" s="43"/>
      <c r="AF237" s="7"/>
      <c r="AG237" s="21"/>
      <c r="AH237" s="22"/>
      <c r="AI237" s="22"/>
      <c r="AJ237" s="7"/>
      <c r="AK237" s="40"/>
      <c r="AL237" s="43"/>
      <c r="AM237" s="7"/>
      <c r="AN237" s="21"/>
      <c r="AO237" s="22"/>
      <c r="AP237" s="22"/>
      <c r="AQ237" s="22"/>
      <c r="AR237" s="22"/>
      <c r="AS237" s="21"/>
      <c r="AT237" s="22"/>
      <c r="AU237" s="22"/>
      <c r="AV237" s="22"/>
      <c r="AW237" s="22"/>
      <c r="AX237" s="21"/>
      <c r="AY237" s="22"/>
      <c r="AZ237" s="22"/>
      <c r="BA237" s="22"/>
      <c r="BB237" s="22"/>
      <c r="BC237" s="22"/>
      <c r="BD237" s="22"/>
      <c r="BE237" s="22"/>
      <c r="BF237" s="22"/>
      <c r="BG237" s="11" t="s">
        <v>221</v>
      </c>
      <c r="BH237" s="79"/>
      <c r="BI237" s="1"/>
      <c r="BJ237" s="1"/>
      <c r="BK237" s="1"/>
      <c r="BL237" s="1"/>
      <c r="BM237" s="1"/>
      <c r="BY237" s="26"/>
      <c r="BZ237" s="34" t="str">
        <f t="shared" si="35"/>
        <v/>
      </c>
      <c r="CA237" s="35" t="str">
        <f t="shared" si="36"/>
        <v/>
      </c>
      <c r="CB237" s="35" t="str">
        <f t="shared" si="37"/>
        <v/>
      </c>
      <c r="CC237" s="34" t="str">
        <f t="shared" si="38"/>
        <v/>
      </c>
      <c r="CD237" s="35" t="str">
        <f t="shared" si="39"/>
        <v/>
      </c>
      <c r="CE237" s="34" t="e">
        <f>IF(AND(#REF!="",#REF!="",#REF!="",#REF!=""),"",SUM(#REF!,#REF!,#REF!,#REF!,#REF!))</f>
        <v>#REF!</v>
      </c>
      <c r="CF237" s="35" t="str">
        <f t="shared" si="40"/>
        <v/>
      </c>
      <c r="CG237" s="34" t="str">
        <f t="shared" si="41"/>
        <v/>
      </c>
      <c r="CH237" s="35" t="str">
        <f t="shared" si="42"/>
        <v/>
      </c>
      <c r="CI237" s="34" t="str">
        <f t="shared" si="43"/>
        <v/>
      </c>
      <c r="CJ237" s="35" t="str">
        <f t="shared" si="44"/>
        <v/>
      </c>
      <c r="CK237" s="34" t="e">
        <f>IF(AND(#REF!="",#REF!="",#REF!="",#REF!=""),"",SUM(#REF!,#REF!,#REF!,#REF!,#REF!))</f>
        <v>#REF!</v>
      </c>
      <c r="CL237" s="35" t="str">
        <f t="shared" si="45"/>
        <v/>
      </c>
      <c r="CM237" s="32" t="e">
        <f>IF(AND(#REF!="",#REF!="",#REF!="",#REF!=""),"",SUM(#REF!,#REF!,#REF!,#REF!))</f>
        <v>#REF!</v>
      </c>
      <c r="CN237" s="32" t="str">
        <f t="shared" si="34"/>
        <v/>
      </c>
    </row>
    <row r="238" spans="1:92" ht="24.75" customHeight="1">
      <c r="A238" s="276">
        <v>232</v>
      </c>
      <c r="B238" s="277"/>
      <c r="C238" s="278"/>
      <c r="D238" s="279"/>
      <c r="E238" s="280"/>
      <c r="F238" s="281"/>
      <c r="G238" s="281"/>
      <c r="H238" s="282"/>
      <c r="I238" s="283"/>
      <c r="J238" s="284"/>
      <c r="K238" s="285"/>
      <c r="L238" s="21"/>
      <c r="M238" s="22"/>
      <c r="N238" s="22"/>
      <c r="O238" s="7"/>
      <c r="P238" s="40"/>
      <c r="Q238" s="43"/>
      <c r="R238" s="7"/>
      <c r="S238" s="23"/>
      <c r="T238" s="24"/>
      <c r="U238" s="24"/>
      <c r="V238" s="7"/>
      <c r="W238" s="46"/>
      <c r="X238" s="43"/>
      <c r="Y238" s="7"/>
      <c r="Z238" s="21"/>
      <c r="AA238" s="22"/>
      <c r="AB238" s="22"/>
      <c r="AC238" s="7"/>
      <c r="AD238" s="40"/>
      <c r="AE238" s="43"/>
      <c r="AF238" s="7"/>
      <c r="AG238" s="21"/>
      <c r="AH238" s="22"/>
      <c r="AI238" s="22"/>
      <c r="AJ238" s="7"/>
      <c r="AK238" s="40"/>
      <c r="AL238" s="43"/>
      <c r="AM238" s="7"/>
      <c r="AN238" s="21"/>
      <c r="AO238" s="22"/>
      <c r="AP238" s="22"/>
      <c r="AQ238" s="22"/>
      <c r="AR238" s="22"/>
      <c r="AS238" s="21"/>
      <c r="AT238" s="22"/>
      <c r="AU238" s="22"/>
      <c r="AV238" s="22"/>
      <c r="AW238" s="22"/>
      <c r="AX238" s="21"/>
      <c r="AY238" s="22"/>
      <c r="AZ238" s="22"/>
      <c r="BA238" s="22"/>
      <c r="BB238" s="22"/>
      <c r="BC238" s="22"/>
      <c r="BD238" s="22"/>
      <c r="BE238" s="22"/>
      <c r="BF238" s="22"/>
      <c r="BG238" s="11" t="s">
        <v>221</v>
      </c>
      <c r="BH238" s="79"/>
      <c r="BI238" s="1"/>
      <c r="BJ238" s="1"/>
      <c r="BK238" s="1"/>
      <c r="BL238" s="1"/>
      <c r="BM238" s="1"/>
      <c r="BY238" s="26"/>
      <c r="BZ238" s="34" t="str">
        <f t="shared" si="35"/>
        <v/>
      </c>
      <c r="CA238" s="35" t="str">
        <f t="shared" si="36"/>
        <v/>
      </c>
      <c r="CB238" s="35" t="str">
        <f t="shared" si="37"/>
        <v/>
      </c>
      <c r="CC238" s="34" t="str">
        <f t="shared" si="38"/>
        <v/>
      </c>
      <c r="CD238" s="35" t="str">
        <f t="shared" si="39"/>
        <v/>
      </c>
      <c r="CE238" s="34" t="e">
        <f>IF(AND(#REF!="",#REF!="",#REF!="",#REF!=""),"",SUM(#REF!,#REF!,#REF!,#REF!,#REF!))</f>
        <v>#REF!</v>
      </c>
      <c r="CF238" s="35" t="str">
        <f t="shared" si="40"/>
        <v/>
      </c>
      <c r="CG238" s="34" t="str">
        <f t="shared" si="41"/>
        <v/>
      </c>
      <c r="CH238" s="35" t="str">
        <f t="shared" si="42"/>
        <v/>
      </c>
      <c r="CI238" s="34" t="str">
        <f t="shared" si="43"/>
        <v/>
      </c>
      <c r="CJ238" s="35" t="str">
        <f t="shared" si="44"/>
        <v/>
      </c>
      <c r="CK238" s="34" t="e">
        <f>IF(AND(#REF!="",#REF!="",#REF!="",#REF!=""),"",SUM(#REF!,#REF!,#REF!,#REF!,#REF!))</f>
        <v>#REF!</v>
      </c>
      <c r="CL238" s="35" t="str">
        <f t="shared" si="45"/>
        <v/>
      </c>
      <c r="CM238" s="32" t="e">
        <f>IF(AND(#REF!="",#REF!="",#REF!="",#REF!=""),"",SUM(#REF!,#REF!,#REF!,#REF!))</f>
        <v>#REF!</v>
      </c>
      <c r="CN238" s="32" t="str">
        <f t="shared" si="34"/>
        <v/>
      </c>
    </row>
    <row r="239" spans="1:92" ht="24.75" customHeight="1">
      <c r="A239" s="276">
        <v>233</v>
      </c>
      <c r="B239" s="277"/>
      <c r="C239" s="278"/>
      <c r="D239" s="279"/>
      <c r="E239" s="280"/>
      <c r="F239" s="281"/>
      <c r="G239" s="281"/>
      <c r="H239" s="282"/>
      <c r="I239" s="283"/>
      <c r="J239" s="284"/>
      <c r="K239" s="285"/>
      <c r="L239" s="21"/>
      <c r="M239" s="22"/>
      <c r="N239" s="22"/>
      <c r="O239" s="7"/>
      <c r="P239" s="40"/>
      <c r="Q239" s="43"/>
      <c r="R239" s="7"/>
      <c r="S239" s="23"/>
      <c r="T239" s="24"/>
      <c r="U239" s="24"/>
      <c r="V239" s="7"/>
      <c r="W239" s="46"/>
      <c r="X239" s="43"/>
      <c r="Y239" s="7"/>
      <c r="Z239" s="21"/>
      <c r="AA239" s="22"/>
      <c r="AB239" s="22"/>
      <c r="AC239" s="7"/>
      <c r="AD239" s="40"/>
      <c r="AE239" s="43"/>
      <c r="AF239" s="7"/>
      <c r="AG239" s="21"/>
      <c r="AH239" s="22"/>
      <c r="AI239" s="22"/>
      <c r="AJ239" s="7"/>
      <c r="AK239" s="40"/>
      <c r="AL239" s="43"/>
      <c r="AM239" s="7"/>
      <c r="AN239" s="21"/>
      <c r="AO239" s="22"/>
      <c r="AP239" s="22"/>
      <c r="AQ239" s="22"/>
      <c r="AR239" s="22"/>
      <c r="AS239" s="21"/>
      <c r="AT239" s="22"/>
      <c r="AU239" s="22"/>
      <c r="AV239" s="22"/>
      <c r="AW239" s="22"/>
      <c r="AX239" s="21"/>
      <c r="AY239" s="22"/>
      <c r="AZ239" s="22"/>
      <c r="BA239" s="22"/>
      <c r="BB239" s="22"/>
      <c r="BC239" s="22"/>
      <c r="BD239" s="22"/>
      <c r="BE239" s="22"/>
      <c r="BF239" s="22"/>
      <c r="BG239" s="11" t="s">
        <v>221</v>
      </c>
      <c r="BH239" s="79"/>
      <c r="BI239" s="1"/>
      <c r="BJ239" s="1"/>
      <c r="BK239" s="1"/>
      <c r="BL239" s="1"/>
      <c r="BM239" s="1"/>
      <c r="BY239" s="26"/>
      <c r="BZ239" s="34" t="str">
        <f t="shared" si="35"/>
        <v/>
      </c>
      <c r="CA239" s="35" t="str">
        <f t="shared" si="36"/>
        <v/>
      </c>
      <c r="CB239" s="35" t="str">
        <f t="shared" si="37"/>
        <v/>
      </c>
      <c r="CC239" s="34" t="str">
        <f t="shared" si="38"/>
        <v/>
      </c>
      <c r="CD239" s="35" t="str">
        <f t="shared" si="39"/>
        <v/>
      </c>
      <c r="CE239" s="34" t="e">
        <f>IF(AND(#REF!="",#REF!="",#REF!="",#REF!=""),"",SUM(#REF!,#REF!,#REF!,#REF!,#REF!))</f>
        <v>#REF!</v>
      </c>
      <c r="CF239" s="35" t="str">
        <f t="shared" si="40"/>
        <v/>
      </c>
      <c r="CG239" s="34" t="str">
        <f t="shared" si="41"/>
        <v/>
      </c>
      <c r="CH239" s="35" t="str">
        <f t="shared" si="42"/>
        <v/>
      </c>
      <c r="CI239" s="34" t="str">
        <f t="shared" si="43"/>
        <v/>
      </c>
      <c r="CJ239" s="35" t="str">
        <f t="shared" si="44"/>
        <v/>
      </c>
      <c r="CK239" s="34" t="e">
        <f>IF(AND(#REF!="",#REF!="",#REF!="",#REF!=""),"",SUM(#REF!,#REF!,#REF!,#REF!,#REF!))</f>
        <v>#REF!</v>
      </c>
      <c r="CL239" s="35" t="str">
        <f t="shared" si="45"/>
        <v/>
      </c>
      <c r="CM239" s="32" t="e">
        <f>IF(AND(#REF!="",#REF!="",#REF!="",#REF!=""),"",SUM(#REF!,#REF!,#REF!,#REF!))</f>
        <v>#REF!</v>
      </c>
      <c r="CN239" s="32" t="str">
        <f t="shared" si="34"/>
        <v/>
      </c>
    </row>
    <row r="240" spans="1:92" ht="24.75" customHeight="1">
      <c r="A240" s="276">
        <v>234</v>
      </c>
      <c r="B240" s="277"/>
      <c r="C240" s="278"/>
      <c r="D240" s="279"/>
      <c r="E240" s="280"/>
      <c r="F240" s="281"/>
      <c r="G240" s="281"/>
      <c r="H240" s="282"/>
      <c r="I240" s="283"/>
      <c r="J240" s="284"/>
      <c r="K240" s="285"/>
      <c r="L240" s="21"/>
      <c r="M240" s="22"/>
      <c r="N240" s="22"/>
      <c r="O240" s="7"/>
      <c r="P240" s="40"/>
      <c r="Q240" s="43"/>
      <c r="R240" s="7"/>
      <c r="S240" s="23"/>
      <c r="T240" s="24"/>
      <c r="U240" s="24"/>
      <c r="V240" s="7"/>
      <c r="W240" s="46"/>
      <c r="X240" s="43"/>
      <c r="Y240" s="7"/>
      <c r="Z240" s="21"/>
      <c r="AA240" s="22"/>
      <c r="AB240" s="22"/>
      <c r="AC240" s="7"/>
      <c r="AD240" s="40"/>
      <c r="AE240" s="43"/>
      <c r="AF240" s="7"/>
      <c r="AG240" s="21"/>
      <c r="AH240" s="22"/>
      <c r="AI240" s="22"/>
      <c r="AJ240" s="7"/>
      <c r="AK240" s="40"/>
      <c r="AL240" s="43"/>
      <c r="AM240" s="7"/>
      <c r="AN240" s="21"/>
      <c r="AO240" s="22"/>
      <c r="AP240" s="22"/>
      <c r="AQ240" s="22"/>
      <c r="AR240" s="22"/>
      <c r="AS240" s="21"/>
      <c r="AT240" s="22"/>
      <c r="AU240" s="22"/>
      <c r="AV240" s="22"/>
      <c r="AW240" s="22"/>
      <c r="AX240" s="21"/>
      <c r="AY240" s="22"/>
      <c r="AZ240" s="22"/>
      <c r="BA240" s="22"/>
      <c r="BB240" s="22"/>
      <c r="BC240" s="22"/>
      <c r="BD240" s="22"/>
      <c r="BE240" s="22"/>
      <c r="BF240" s="22"/>
      <c r="BG240" s="11" t="s">
        <v>221</v>
      </c>
      <c r="BH240" s="79"/>
      <c r="BI240" s="1"/>
      <c r="BJ240" s="1"/>
      <c r="BK240" s="1"/>
      <c r="BL240" s="1"/>
      <c r="BM240" s="1"/>
      <c r="BY240" s="26"/>
      <c r="BZ240" s="34" t="str">
        <f t="shared" si="35"/>
        <v/>
      </c>
      <c r="CA240" s="35" t="str">
        <f t="shared" si="36"/>
        <v/>
      </c>
      <c r="CB240" s="35" t="str">
        <f t="shared" si="37"/>
        <v/>
      </c>
      <c r="CC240" s="34" t="str">
        <f t="shared" si="38"/>
        <v/>
      </c>
      <c r="CD240" s="35" t="str">
        <f t="shared" si="39"/>
        <v/>
      </c>
      <c r="CE240" s="34" t="e">
        <f>IF(AND(#REF!="",#REF!="",#REF!="",#REF!=""),"",SUM(#REF!,#REF!,#REF!,#REF!,#REF!))</f>
        <v>#REF!</v>
      </c>
      <c r="CF240" s="35" t="str">
        <f t="shared" si="40"/>
        <v/>
      </c>
      <c r="CG240" s="34" t="str">
        <f t="shared" si="41"/>
        <v/>
      </c>
      <c r="CH240" s="35" t="str">
        <f t="shared" si="42"/>
        <v/>
      </c>
      <c r="CI240" s="34" t="str">
        <f t="shared" si="43"/>
        <v/>
      </c>
      <c r="CJ240" s="35" t="str">
        <f t="shared" si="44"/>
        <v/>
      </c>
      <c r="CK240" s="34" t="e">
        <f>IF(AND(#REF!="",#REF!="",#REF!="",#REF!=""),"",SUM(#REF!,#REF!,#REF!,#REF!,#REF!))</f>
        <v>#REF!</v>
      </c>
      <c r="CL240" s="35" t="str">
        <f t="shared" si="45"/>
        <v/>
      </c>
      <c r="CM240" s="32" t="e">
        <f>IF(AND(#REF!="",#REF!="",#REF!="",#REF!=""),"",SUM(#REF!,#REF!,#REF!,#REF!))</f>
        <v>#REF!</v>
      </c>
      <c r="CN240" s="32" t="str">
        <f t="shared" si="34"/>
        <v/>
      </c>
    </row>
    <row r="241" spans="1:92" ht="24.75" customHeight="1">
      <c r="A241" s="276">
        <v>235</v>
      </c>
      <c r="B241" s="277"/>
      <c r="C241" s="278"/>
      <c r="D241" s="279"/>
      <c r="E241" s="280"/>
      <c r="F241" s="281"/>
      <c r="G241" s="281"/>
      <c r="H241" s="282"/>
      <c r="I241" s="283"/>
      <c r="J241" s="284"/>
      <c r="K241" s="285"/>
      <c r="L241" s="21"/>
      <c r="M241" s="22"/>
      <c r="N241" s="22"/>
      <c r="O241" s="7"/>
      <c r="P241" s="40"/>
      <c r="Q241" s="43"/>
      <c r="R241" s="7"/>
      <c r="S241" s="23"/>
      <c r="T241" s="24"/>
      <c r="U241" s="24"/>
      <c r="V241" s="7"/>
      <c r="W241" s="46"/>
      <c r="X241" s="43"/>
      <c r="Y241" s="7"/>
      <c r="Z241" s="21"/>
      <c r="AA241" s="22"/>
      <c r="AB241" s="22"/>
      <c r="AC241" s="7"/>
      <c r="AD241" s="40"/>
      <c r="AE241" s="43"/>
      <c r="AF241" s="7"/>
      <c r="AG241" s="21"/>
      <c r="AH241" s="22"/>
      <c r="AI241" s="22"/>
      <c r="AJ241" s="7"/>
      <c r="AK241" s="40"/>
      <c r="AL241" s="43"/>
      <c r="AM241" s="7"/>
      <c r="AN241" s="21"/>
      <c r="AO241" s="22"/>
      <c r="AP241" s="22"/>
      <c r="AQ241" s="22"/>
      <c r="AR241" s="22"/>
      <c r="AS241" s="21"/>
      <c r="AT241" s="22"/>
      <c r="AU241" s="22"/>
      <c r="AV241" s="22"/>
      <c r="AW241" s="22"/>
      <c r="AX241" s="21"/>
      <c r="AY241" s="22"/>
      <c r="AZ241" s="22"/>
      <c r="BA241" s="22"/>
      <c r="BB241" s="22"/>
      <c r="BC241" s="22"/>
      <c r="BD241" s="22"/>
      <c r="BE241" s="22"/>
      <c r="BF241" s="22"/>
      <c r="BG241" s="11" t="s">
        <v>221</v>
      </c>
      <c r="BH241" s="79"/>
      <c r="BI241" s="1"/>
      <c r="BJ241" s="1"/>
      <c r="BK241" s="1"/>
      <c r="BL241" s="1"/>
      <c r="BM241" s="1"/>
      <c r="BY241" s="26"/>
      <c r="BZ241" s="34" t="str">
        <f t="shared" si="35"/>
        <v/>
      </c>
      <c r="CA241" s="35" t="str">
        <f t="shared" si="36"/>
        <v/>
      </c>
      <c r="CB241" s="35" t="str">
        <f t="shared" si="37"/>
        <v/>
      </c>
      <c r="CC241" s="34" t="str">
        <f t="shared" si="38"/>
        <v/>
      </c>
      <c r="CD241" s="35" t="str">
        <f t="shared" si="39"/>
        <v/>
      </c>
      <c r="CE241" s="34" t="e">
        <f>IF(AND(#REF!="",#REF!="",#REF!="",#REF!=""),"",SUM(#REF!,#REF!,#REF!,#REF!,#REF!))</f>
        <v>#REF!</v>
      </c>
      <c r="CF241" s="35" t="str">
        <f t="shared" si="40"/>
        <v/>
      </c>
      <c r="CG241" s="34" t="str">
        <f t="shared" si="41"/>
        <v/>
      </c>
      <c r="CH241" s="35" t="str">
        <f t="shared" si="42"/>
        <v/>
      </c>
      <c r="CI241" s="34" t="str">
        <f t="shared" si="43"/>
        <v/>
      </c>
      <c r="CJ241" s="35" t="str">
        <f t="shared" si="44"/>
        <v/>
      </c>
      <c r="CK241" s="34" t="e">
        <f>IF(AND(#REF!="",#REF!="",#REF!="",#REF!=""),"",SUM(#REF!,#REF!,#REF!,#REF!,#REF!))</f>
        <v>#REF!</v>
      </c>
      <c r="CL241" s="35" t="str">
        <f t="shared" si="45"/>
        <v/>
      </c>
      <c r="CM241" s="32" t="e">
        <f>IF(AND(#REF!="",#REF!="",#REF!="",#REF!=""),"",SUM(#REF!,#REF!,#REF!,#REF!))</f>
        <v>#REF!</v>
      </c>
      <c r="CN241" s="32" t="str">
        <f t="shared" si="34"/>
        <v/>
      </c>
    </row>
    <row r="242" spans="1:92" ht="24.75" customHeight="1">
      <c r="A242" s="276">
        <v>236</v>
      </c>
      <c r="B242" s="277"/>
      <c r="C242" s="278"/>
      <c r="D242" s="279"/>
      <c r="E242" s="280"/>
      <c r="F242" s="281"/>
      <c r="G242" s="281"/>
      <c r="H242" s="282"/>
      <c r="I242" s="283"/>
      <c r="J242" s="284"/>
      <c r="K242" s="285"/>
      <c r="L242" s="21"/>
      <c r="M242" s="22"/>
      <c r="N242" s="22"/>
      <c r="O242" s="7"/>
      <c r="P242" s="40"/>
      <c r="Q242" s="43"/>
      <c r="R242" s="7"/>
      <c r="S242" s="23"/>
      <c r="T242" s="24"/>
      <c r="U242" s="24"/>
      <c r="V242" s="7"/>
      <c r="W242" s="46"/>
      <c r="X242" s="43"/>
      <c r="Y242" s="7"/>
      <c r="Z242" s="21"/>
      <c r="AA242" s="22"/>
      <c r="AB242" s="22"/>
      <c r="AC242" s="7"/>
      <c r="AD242" s="40"/>
      <c r="AE242" s="43"/>
      <c r="AF242" s="7"/>
      <c r="AG242" s="21"/>
      <c r="AH242" s="22"/>
      <c r="AI242" s="22"/>
      <c r="AJ242" s="7"/>
      <c r="AK242" s="40"/>
      <c r="AL242" s="43"/>
      <c r="AM242" s="7"/>
      <c r="AN242" s="21"/>
      <c r="AO242" s="22"/>
      <c r="AP242" s="22"/>
      <c r="AQ242" s="22"/>
      <c r="AR242" s="22"/>
      <c r="AS242" s="21"/>
      <c r="AT242" s="22"/>
      <c r="AU242" s="22"/>
      <c r="AV242" s="22"/>
      <c r="AW242" s="22"/>
      <c r="AX242" s="21"/>
      <c r="AY242" s="22"/>
      <c r="AZ242" s="22"/>
      <c r="BA242" s="22"/>
      <c r="BB242" s="22"/>
      <c r="BC242" s="22"/>
      <c r="BD242" s="22"/>
      <c r="BE242" s="22"/>
      <c r="BF242" s="22"/>
      <c r="BG242" s="11" t="s">
        <v>221</v>
      </c>
      <c r="BH242" s="79"/>
      <c r="BI242" s="1"/>
      <c r="BJ242" s="1"/>
      <c r="BK242" s="1"/>
      <c r="BL242" s="1"/>
      <c r="BM242" s="1"/>
      <c r="BY242" s="26"/>
      <c r="BZ242" s="34" t="str">
        <f t="shared" si="35"/>
        <v/>
      </c>
      <c r="CA242" s="35" t="str">
        <f t="shared" si="36"/>
        <v/>
      </c>
      <c r="CB242" s="35" t="str">
        <f t="shared" si="37"/>
        <v/>
      </c>
      <c r="CC242" s="34" t="str">
        <f t="shared" si="38"/>
        <v/>
      </c>
      <c r="CD242" s="35" t="str">
        <f t="shared" si="39"/>
        <v/>
      </c>
      <c r="CE242" s="34" t="e">
        <f>IF(AND(#REF!="",#REF!="",#REF!="",#REF!=""),"",SUM(#REF!,#REF!,#REF!,#REF!,#REF!))</f>
        <v>#REF!</v>
      </c>
      <c r="CF242" s="35" t="str">
        <f t="shared" si="40"/>
        <v/>
      </c>
      <c r="CG242" s="34" t="str">
        <f t="shared" si="41"/>
        <v/>
      </c>
      <c r="CH242" s="35" t="str">
        <f t="shared" si="42"/>
        <v/>
      </c>
      <c r="CI242" s="34" t="str">
        <f t="shared" si="43"/>
        <v/>
      </c>
      <c r="CJ242" s="35" t="str">
        <f t="shared" si="44"/>
        <v/>
      </c>
      <c r="CK242" s="34" t="e">
        <f>IF(AND(#REF!="",#REF!="",#REF!="",#REF!=""),"",SUM(#REF!,#REF!,#REF!,#REF!,#REF!))</f>
        <v>#REF!</v>
      </c>
      <c r="CL242" s="35" t="str">
        <f t="shared" si="45"/>
        <v/>
      </c>
      <c r="CM242" s="32" t="e">
        <f>IF(AND(#REF!="",#REF!="",#REF!="",#REF!=""),"",SUM(#REF!,#REF!,#REF!,#REF!))</f>
        <v>#REF!</v>
      </c>
      <c r="CN242" s="32" t="str">
        <f t="shared" si="34"/>
        <v/>
      </c>
    </row>
    <row r="243" spans="1:92" ht="24.75" customHeight="1">
      <c r="A243" s="276">
        <v>237</v>
      </c>
      <c r="B243" s="277"/>
      <c r="C243" s="278"/>
      <c r="D243" s="279"/>
      <c r="E243" s="280"/>
      <c r="F243" s="281"/>
      <c r="G243" s="281"/>
      <c r="H243" s="282"/>
      <c r="I243" s="283"/>
      <c r="J243" s="284"/>
      <c r="K243" s="285"/>
      <c r="L243" s="21"/>
      <c r="M243" s="22"/>
      <c r="N243" s="22"/>
      <c r="O243" s="7"/>
      <c r="P243" s="40"/>
      <c r="Q243" s="43"/>
      <c r="R243" s="7"/>
      <c r="S243" s="23"/>
      <c r="T243" s="24"/>
      <c r="U243" s="24"/>
      <c r="V243" s="7"/>
      <c r="W243" s="46"/>
      <c r="X243" s="43"/>
      <c r="Y243" s="7"/>
      <c r="Z243" s="21"/>
      <c r="AA243" s="22"/>
      <c r="AB243" s="22"/>
      <c r="AC243" s="7"/>
      <c r="AD243" s="40"/>
      <c r="AE243" s="43"/>
      <c r="AF243" s="7"/>
      <c r="AG243" s="21"/>
      <c r="AH243" s="22"/>
      <c r="AI243" s="22"/>
      <c r="AJ243" s="7"/>
      <c r="AK243" s="40"/>
      <c r="AL243" s="43"/>
      <c r="AM243" s="7"/>
      <c r="AN243" s="21"/>
      <c r="AO243" s="22"/>
      <c r="AP243" s="22"/>
      <c r="AQ243" s="22"/>
      <c r="AR243" s="22"/>
      <c r="AS243" s="21"/>
      <c r="AT243" s="22"/>
      <c r="AU243" s="22"/>
      <c r="AV243" s="22"/>
      <c r="AW243" s="22"/>
      <c r="AX243" s="21"/>
      <c r="AY243" s="22"/>
      <c r="AZ243" s="22"/>
      <c r="BA243" s="22"/>
      <c r="BB243" s="22"/>
      <c r="BC243" s="22"/>
      <c r="BD243" s="22"/>
      <c r="BE243" s="22"/>
      <c r="BF243" s="22"/>
      <c r="BG243" s="11" t="s">
        <v>221</v>
      </c>
      <c r="BH243" s="79"/>
      <c r="BI243" s="1"/>
      <c r="BJ243" s="1"/>
      <c r="BK243" s="1"/>
      <c r="BL243" s="1"/>
      <c r="BM243" s="1"/>
      <c r="BY243" s="26"/>
      <c r="BZ243" s="34" t="str">
        <f t="shared" si="35"/>
        <v/>
      </c>
      <c r="CA243" s="35" t="str">
        <f t="shared" si="36"/>
        <v/>
      </c>
      <c r="CB243" s="35" t="str">
        <f t="shared" si="37"/>
        <v/>
      </c>
      <c r="CC243" s="34" t="str">
        <f t="shared" si="38"/>
        <v/>
      </c>
      <c r="CD243" s="35" t="str">
        <f t="shared" si="39"/>
        <v/>
      </c>
      <c r="CE243" s="34" t="e">
        <f>IF(AND(#REF!="",#REF!="",#REF!="",#REF!=""),"",SUM(#REF!,#REF!,#REF!,#REF!,#REF!))</f>
        <v>#REF!</v>
      </c>
      <c r="CF243" s="35" t="str">
        <f t="shared" si="40"/>
        <v/>
      </c>
      <c r="CG243" s="34" t="str">
        <f t="shared" si="41"/>
        <v/>
      </c>
      <c r="CH243" s="35" t="str">
        <f t="shared" si="42"/>
        <v/>
      </c>
      <c r="CI243" s="34" t="str">
        <f t="shared" si="43"/>
        <v/>
      </c>
      <c r="CJ243" s="35" t="str">
        <f t="shared" si="44"/>
        <v/>
      </c>
      <c r="CK243" s="34" t="e">
        <f>IF(AND(#REF!="",#REF!="",#REF!="",#REF!=""),"",SUM(#REF!,#REF!,#REF!,#REF!,#REF!))</f>
        <v>#REF!</v>
      </c>
      <c r="CL243" s="35" t="str">
        <f t="shared" si="45"/>
        <v/>
      </c>
      <c r="CM243" s="32" t="e">
        <f>IF(AND(#REF!="",#REF!="",#REF!="",#REF!=""),"",SUM(#REF!,#REF!,#REF!,#REF!))</f>
        <v>#REF!</v>
      </c>
      <c r="CN243" s="32" t="str">
        <f t="shared" si="34"/>
        <v/>
      </c>
    </row>
    <row r="244" spans="1:92" ht="24.75" customHeight="1">
      <c r="A244" s="276">
        <v>238</v>
      </c>
      <c r="B244" s="277"/>
      <c r="C244" s="278"/>
      <c r="D244" s="279"/>
      <c r="E244" s="280"/>
      <c r="F244" s="281"/>
      <c r="G244" s="281"/>
      <c r="H244" s="282"/>
      <c r="I244" s="283"/>
      <c r="J244" s="284"/>
      <c r="K244" s="285"/>
      <c r="L244" s="21"/>
      <c r="M244" s="22"/>
      <c r="N244" s="22"/>
      <c r="O244" s="7"/>
      <c r="P244" s="40"/>
      <c r="Q244" s="43"/>
      <c r="R244" s="7"/>
      <c r="S244" s="23"/>
      <c r="T244" s="24"/>
      <c r="U244" s="24"/>
      <c r="V244" s="7"/>
      <c r="W244" s="46"/>
      <c r="X244" s="43"/>
      <c r="Y244" s="7"/>
      <c r="Z244" s="21"/>
      <c r="AA244" s="22"/>
      <c r="AB244" s="22"/>
      <c r="AC244" s="7"/>
      <c r="AD244" s="40"/>
      <c r="AE244" s="43"/>
      <c r="AF244" s="7"/>
      <c r="AG244" s="21"/>
      <c r="AH244" s="22"/>
      <c r="AI244" s="22"/>
      <c r="AJ244" s="7"/>
      <c r="AK244" s="40"/>
      <c r="AL244" s="43"/>
      <c r="AM244" s="7"/>
      <c r="AN244" s="21"/>
      <c r="AO244" s="22"/>
      <c r="AP244" s="22"/>
      <c r="AQ244" s="22"/>
      <c r="AR244" s="22"/>
      <c r="AS244" s="21"/>
      <c r="AT244" s="22"/>
      <c r="AU244" s="22"/>
      <c r="AV244" s="22"/>
      <c r="AW244" s="22"/>
      <c r="AX244" s="21"/>
      <c r="AY244" s="22"/>
      <c r="AZ244" s="22"/>
      <c r="BA244" s="22"/>
      <c r="BB244" s="22"/>
      <c r="BC244" s="22"/>
      <c r="BD244" s="22"/>
      <c r="BE244" s="22"/>
      <c r="BF244" s="22"/>
      <c r="BG244" s="11" t="s">
        <v>221</v>
      </c>
      <c r="BH244" s="79"/>
      <c r="BI244" s="1"/>
      <c r="BJ244" s="1"/>
      <c r="BK244" s="1"/>
      <c r="BL244" s="1"/>
      <c r="BM244" s="1"/>
      <c r="BY244" s="26"/>
      <c r="BZ244" s="34" t="str">
        <f t="shared" si="35"/>
        <v/>
      </c>
      <c r="CA244" s="35" t="str">
        <f t="shared" si="36"/>
        <v/>
      </c>
      <c r="CB244" s="35" t="str">
        <f t="shared" si="37"/>
        <v/>
      </c>
      <c r="CC244" s="34" t="str">
        <f t="shared" si="38"/>
        <v/>
      </c>
      <c r="CD244" s="35" t="str">
        <f t="shared" si="39"/>
        <v/>
      </c>
      <c r="CE244" s="34" t="e">
        <f>IF(AND(#REF!="",#REF!="",#REF!="",#REF!=""),"",SUM(#REF!,#REF!,#REF!,#REF!,#REF!))</f>
        <v>#REF!</v>
      </c>
      <c r="CF244" s="35" t="str">
        <f t="shared" si="40"/>
        <v/>
      </c>
      <c r="CG244" s="34" t="str">
        <f t="shared" si="41"/>
        <v/>
      </c>
      <c r="CH244" s="35" t="str">
        <f t="shared" si="42"/>
        <v/>
      </c>
      <c r="CI244" s="34" t="str">
        <f t="shared" si="43"/>
        <v/>
      </c>
      <c r="CJ244" s="35" t="str">
        <f t="shared" si="44"/>
        <v/>
      </c>
      <c r="CK244" s="34" t="e">
        <f>IF(AND(#REF!="",#REF!="",#REF!="",#REF!=""),"",SUM(#REF!,#REF!,#REF!,#REF!,#REF!))</f>
        <v>#REF!</v>
      </c>
      <c r="CL244" s="35" t="str">
        <f t="shared" si="45"/>
        <v/>
      </c>
      <c r="CM244" s="32" t="e">
        <f>IF(AND(#REF!="",#REF!="",#REF!="",#REF!=""),"",SUM(#REF!,#REF!,#REF!,#REF!))</f>
        <v>#REF!</v>
      </c>
      <c r="CN244" s="32" t="str">
        <f t="shared" si="34"/>
        <v/>
      </c>
    </row>
    <row r="245" spans="1:92" ht="24.75" customHeight="1">
      <c r="A245" s="276">
        <v>239</v>
      </c>
      <c r="B245" s="277"/>
      <c r="C245" s="278"/>
      <c r="D245" s="279"/>
      <c r="E245" s="280"/>
      <c r="F245" s="281"/>
      <c r="G245" s="281"/>
      <c r="H245" s="282"/>
      <c r="I245" s="283"/>
      <c r="J245" s="284"/>
      <c r="K245" s="285"/>
      <c r="L245" s="21"/>
      <c r="M245" s="22"/>
      <c r="N245" s="22"/>
      <c r="O245" s="7"/>
      <c r="P245" s="40"/>
      <c r="Q245" s="43"/>
      <c r="R245" s="7"/>
      <c r="S245" s="23"/>
      <c r="T245" s="24"/>
      <c r="U245" s="24"/>
      <c r="V245" s="7"/>
      <c r="W245" s="46"/>
      <c r="X245" s="43"/>
      <c r="Y245" s="7"/>
      <c r="Z245" s="21"/>
      <c r="AA245" s="22"/>
      <c r="AB245" s="22"/>
      <c r="AC245" s="7"/>
      <c r="AD245" s="40"/>
      <c r="AE245" s="43"/>
      <c r="AF245" s="7"/>
      <c r="AG245" s="21"/>
      <c r="AH245" s="22"/>
      <c r="AI245" s="22"/>
      <c r="AJ245" s="7"/>
      <c r="AK245" s="40"/>
      <c r="AL245" s="43"/>
      <c r="AM245" s="7"/>
      <c r="AN245" s="21"/>
      <c r="AO245" s="22"/>
      <c r="AP245" s="22"/>
      <c r="AQ245" s="22"/>
      <c r="AR245" s="22"/>
      <c r="AS245" s="21"/>
      <c r="AT245" s="22"/>
      <c r="AU245" s="22"/>
      <c r="AV245" s="22"/>
      <c r="AW245" s="22"/>
      <c r="AX245" s="21"/>
      <c r="AY245" s="22"/>
      <c r="AZ245" s="22"/>
      <c r="BA245" s="22"/>
      <c r="BB245" s="22"/>
      <c r="BC245" s="22"/>
      <c r="BD245" s="22"/>
      <c r="BE245" s="22"/>
      <c r="BF245" s="22"/>
      <c r="BG245" s="11" t="s">
        <v>221</v>
      </c>
      <c r="BH245" s="79"/>
      <c r="BI245" s="1"/>
      <c r="BJ245" s="1"/>
      <c r="BK245" s="1"/>
      <c r="BL245" s="1"/>
      <c r="BM245" s="1"/>
      <c r="BY245" s="26"/>
      <c r="BZ245" s="34" t="str">
        <f t="shared" si="35"/>
        <v/>
      </c>
      <c r="CA245" s="35" t="str">
        <f t="shared" si="36"/>
        <v/>
      </c>
      <c r="CB245" s="35" t="str">
        <f t="shared" si="37"/>
        <v/>
      </c>
      <c r="CC245" s="34" t="str">
        <f t="shared" si="38"/>
        <v/>
      </c>
      <c r="CD245" s="35" t="str">
        <f t="shared" si="39"/>
        <v/>
      </c>
      <c r="CE245" s="34" t="e">
        <f>IF(AND(#REF!="",#REF!="",#REF!="",#REF!=""),"",SUM(#REF!,#REF!,#REF!,#REF!,#REF!))</f>
        <v>#REF!</v>
      </c>
      <c r="CF245" s="35" t="str">
        <f t="shared" si="40"/>
        <v/>
      </c>
      <c r="CG245" s="34" t="str">
        <f t="shared" si="41"/>
        <v/>
      </c>
      <c r="CH245" s="35" t="str">
        <f t="shared" si="42"/>
        <v/>
      </c>
      <c r="CI245" s="34" t="str">
        <f t="shared" si="43"/>
        <v/>
      </c>
      <c r="CJ245" s="35" t="str">
        <f t="shared" si="44"/>
        <v/>
      </c>
      <c r="CK245" s="34" t="e">
        <f>IF(AND(#REF!="",#REF!="",#REF!="",#REF!=""),"",SUM(#REF!,#REF!,#REF!,#REF!,#REF!))</f>
        <v>#REF!</v>
      </c>
      <c r="CL245" s="35" t="str">
        <f t="shared" si="45"/>
        <v/>
      </c>
      <c r="CM245" s="32" t="e">
        <f>IF(AND(#REF!="",#REF!="",#REF!="",#REF!=""),"",SUM(#REF!,#REF!,#REF!,#REF!))</f>
        <v>#REF!</v>
      </c>
      <c r="CN245" s="32" t="str">
        <f t="shared" si="34"/>
        <v/>
      </c>
    </row>
    <row r="246" spans="1:92" ht="24.75" customHeight="1">
      <c r="A246" s="276">
        <v>240</v>
      </c>
      <c r="B246" s="277"/>
      <c r="C246" s="278"/>
      <c r="D246" s="279"/>
      <c r="E246" s="280"/>
      <c r="F246" s="281"/>
      <c r="G246" s="281"/>
      <c r="H246" s="282"/>
      <c r="I246" s="283"/>
      <c r="J246" s="284"/>
      <c r="K246" s="285"/>
      <c r="L246" s="21"/>
      <c r="M246" s="22"/>
      <c r="N246" s="22"/>
      <c r="O246" s="7"/>
      <c r="P246" s="40"/>
      <c r="Q246" s="43"/>
      <c r="R246" s="7"/>
      <c r="S246" s="23"/>
      <c r="T246" s="24"/>
      <c r="U246" s="24"/>
      <c r="V246" s="7"/>
      <c r="W246" s="46"/>
      <c r="X246" s="43"/>
      <c r="Y246" s="7"/>
      <c r="Z246" s="21"/>
      <c r="AA246" s="22"/>
      <c r="AB246" s="22"/>
      <c r="AC246" s="7"/>
      <c r="AD246" s="40"/>
      <c r="AE246" s="43"/>
      <c r="AF246" s="7"/>
      <c r="AG246" s="21"/>
      <c r="AH246" s="22"/>
      <c r="AI246" s="22"/>
      <c r="AJ246" s="7"/>
      <c r="AK246" s="40"/>
      <c r="AL246" s="43"/>
      <c r="AM246" s="7"/>
      <c r="AN246" s="21"/>
      <c r="AO246" s="22"/>
      <c r="AP246" s="22"/>
      <c r="AQ246" s="22"/>
      <c r="AR246" s="22"/>
      <c r="AS246" s="21"/>
      <c r="AT246" s="22"/>
      <c r="AU246" s="22"/>
      <c r="AV246" s="22"/>
      <c r="AW246" s="22"/>
      <c r="AX246" s="21"/>
      <c r="AY246" s="22"/>
      <c r="AZ246" s="22"/>
      <c r="BA246" s="22"/>
      <c r="BB246" s="22"/>
      <c r="BC246" s="22"/>
      <c r="BD246" s="22"/>
      <c r="BE246" s="22"/>
      <c r="BF246" s="22"/>
      <c r="BG246" s="11" t="s">
        <v>221</v>
      </c>
      <c r="BH246" s="79"/>
      <c r="BI246" s="1"/>
      <c r="BJ246" s="1"/>
      <c r="BK246" s="1"/>
      <c r="BL246" s="1"/>
      <c r="BM246" s="1"/>
      <c r="BY246" s="26"/>
      <c r="BZ246" s="34" t="str">
        <f t="shared" si="35"/>
        <v/>
      </c>
      <c r="CA246" s="35" t="str">
        <f t="shared" si="36"/>
        <v/>
      </c>
      <c r="CB246" s="35" t="str">
        <f t="shared" si="37"/>
        <v/>
      </c>
      <c r="CC246" s="34" t="str">
        <f t="shared" si="38"/>
        <v/>
      </c>
      <c r="CD246" s="35" t="str">
        <f t="shared" si="39"/>
        <v/>
      </c>
      <c r="CE246" s="34" t="e">
        <f>IF(AND(#REF!="",#REF!="",#REF!="",#REF!=""),"",SUM(#REF!,#REF!,#REF!,#REF!,#REF!))</f>
        <v>#REF!</v>
      </c>
      <c r="CF246" s="35" t="str">
        <f t="shared" si="40"/>
        <v/>
      </c>
      <c r="CG246" s="34" t="str">
        <f t="shared" si="41"/>
        <v/>
      </c>
      <c r="CH246" s="35" t="str">
        <f t="shared" si="42"/>
        <v/>
      </c>
      <c r="CI246" s="34" t="str">
        <f t="shared" si="43"/>
        <v/>
      </c>
      <c r="CJ246" s="35" t="str">
        <f t="shared" si="44"/>
        <v/>
      </c>
      <c r="CK246" s="34" t="e">
        <f>IF(AND(#REF!="",#REF!="",#REF!="",#REF!=""),"",SUM(#REF!,#REF!,#REF!,#REF!,#REF!))</f>
        <v>#REF!</v>
      </c>
      <c r="CL246" s="35" t="str">
        <f t="shared" si="45"/>
        <v/>
      </c>
      <c r="CM246" s="32" t="e">
        <f>IF(AND(#REF!="",#REF!="",#REF!="",#REF!=""),"",SUM(#REF!,#REF!,#REF!,#REF!))</f>
        <v>#REF!</v>
      </c>
      <c r="CN246" s="32" t="str">
        <f t="shared" si="34"/>
        <v/>
      </c>
    </row>
    <row r="247" spans="1:92" ht="24.75" customHeight="1">
      <c r="A247" s="276">
        <v>241</v>
      </c>
      <c r="B247" s="277"/>
      <c r="C247" s="278"/>
      <c r="D247" s="279"/>
      <c r="E247" s="280"/>
      <c r="F247" s="281"/>
      <c r="G247" s="281"/>
      <c r="H247" s="282"/>
      <c r="I247" s="283"/>
      <c r="J247" s="284"/>
      <c r="K247" s="285"/>
      <c r="L247" s="21"/>
      <c r="M247" s="22"/>
      <c r="N247" s="22"/>
      <c r="O247" s="7"/>
      <c r="P247" s="40"/>
      <c r="Q247" s="43"/>
      <c r="R247" s="7"/>
      <c r="S247" s="23"/>
      <c r="T247" s="24"/>
      <c r="U247" s="24"/>
      <c r="V247" s="7"/>
      <c r="W247" s="46"/>
      <c r="X247" s="43"/>
      <c r="Y247" s="7"/>
      <c r="Z247" s="21"/>
      <c r="AA247" s="22"/>
      <c r="AB247" s="22"/>
      <c r="AC247" s="7"/>
      <c r="AD247" s="40"/>
      <c r="AE247" s="43"/>
      <c r="AF247" s="7"/>
      <c r="AG247" s="21"/>
      <c r="AH247" s="22"/>
      <c r="AI247" s="22"/>
      <c r="AJ247" s="7"/>
      <c r="AK247" s="40"/>
      <c r="AL247" s="43"/>
      <c r="AM247" s="7"/>
      <c r="AN247" s="21"/>
      <c r="AO247" s="22"/>
      <c r="AP247" s="22"/>
      <c r="AQ247" s="22"/>
      <c r="AR247" s="22"/>
      <c r="AS247" s="21"/>
      <c r="AT247" s="22"/>
      <c r="AU247" s="22"/>
      <c r="AV247" s="22"/>
      <c r="AW247" s="22"/>
      <c r="AX247" s="21"/>
      <c r="AY247" s="22"/>
      <c r="AZ247" s="22"/>
      <c r="BA247" s="22"/>
      <c r="BB247" s="22"/>
      <c r="BC247" s="22"/>
      <c r="BD247" s="22"/>
      <c r="BE247" s="22"/>
      <c r="BF247" s="22"/>
      <c r="BG247" s="11" t="s">
        <v>221</v>
      </c>
      <c r="BH247" s="79"/>
      <c r="BI247" s="1"/>
      <c r="BJ247" s="1"/>
      <c r="BK247" s="1"/>
      <c r="BL247" s="1"/>
      <c r="BM247" s="1"/>
      <c r="BY247" s="26"/>
      <c r="BZ247" s="34" t="str">
        <f t="shared" si="35"/>
        <v/>
      </c>
      <c r="CA247" s="35" t="str">
        <f t="shared" si="36"/>
        <v/>
      </c>
      <c r="CB247" s="35" t="str">
        <f t="shared" si="37"/>
        <v/>
      </c>
      <c r="CC247" s="34" t="str">
        <f t="shared" si="38"/>
        <v/>
      </c>
      <c r="CD247" s="35" t="str">
        <f t="shared" si="39"/>
        <v/>
      </c>
      <c r="CE247" s="34" t="e">
        <f>IF(AND(#REF!="",#REF!="",#REF!="",#REF!=""),"",SUM(#REF!,#REF!,#REF!,#REF!,#REF!))</f>
        <v>#REF!</v>
      </c>
      <c r="CF247" s="35" t="str">
        <f t="shared" si="40"/>
        <v/>
      </c>
      <c r="CG247" s="34" t="str">
        <f t="shared" si="41"/>
        <v/>
      </c>
      <c r="CH247" s="35" t="str">
        <f t="shared" si="42"/>
        <v/>
      </c>
      <c r="CI247" s="34" t="str">
        <f t="shared" si="43"/>
        <v/>
      </c>
      <c r="CJ247" s="35" t="str">
        <f t="shared" si="44"/>
        <v/>
      </c>
      <c r="CK247" s="34" t="e">
        <f>IF(AND(#REF!="",#REF!="",#REF!="",#REF!=""),"",SUM(#REF!,#REF!,#REF!,#REF!,#REF!))</f>
        <v>#REF!</v>
      </c>
      <c r="CL247" s="35" t="str">
        <f t="shared" si="45"/>
        <v/>
      </c>
      <c r="CM247" s="32" t="e">
        <f>IF(AND(#REF!="",#REF!="",#REF!="",#REF!=""),"",SUM(#REF!,#REF!,#REF!,#REF!))</f>
        <v>#REF!</v>
      </c>
      <c r="CN247" s="32" t="str">
        <f t="shared" si="34"/>
        <v/>
      </c>
    </row>
    <row r="248" spans="1:92" ht="24.75" customHeight="1">
      <c r="A248" s="276">
        <v>242</v>
      </c>
      <c r="B248" s="277"/>
      <c r="C248" s="278"/>
      <c r="D248" s="279"/>
      <c r="E248" s="280"/>
      <c r="F248" s="281"/>
      <c r="G248" s="281"/>
      <c r="H248" s="282"/>
      <c r="I248" s="283"/>
      <c r="J248" s="284"/>
      <c r="K248" s="285"/>
      <c r="L248" s="21"/>
      <c r="M248" s="22"/>
      <c r="N248" s="22"/>
      <c r="O248" s="7"/>
      <c r="P248" s="40"/>
      <c r="Q248" s="43"/>
      <c r="R248" s="7"/>
      <c r="S248" s="23"/>
      <c r="T248" s="24"/>
      <c r="U248" s="24"/>
      <c r="V248" s="7"/>
      <c r="W248" s="46"/>
      <c r="X248" s="43"/>
      <c r="Y248" s="7"/>
      <c r="Z248" s="21"/>
      <c r="AA248" s="22"/>
      <c r="AB248" s="22"/>
      <c r="AC248" s="7"/>
      <c r="AD248" s="40"/>
      <c r="AE248" s="43"/>
      <c r="AF248" s="7"/>
      <c r="AG248" s="21"/>
      <c r="AH248" s="22"/>
      <c r="AI248" s="22"/>
      <c r="AJ248" s="7"/>
      <c r="AK248" s="40"/>
      <c r="AL248" s="43"/>
      <c r="AM248" s="7"/>
      <c r="AN248" s="21"/>
      <c r="AO248" s="22"/>
      <c r="AP248" s="22"/>
      <c r="AQ248" s="22"/>
      <c r="AR248" s="22"/>
      <c r="AS248" s="21"/>
      <c r="AT248" s="22"/>
      <c r="AU248" s="22"/>
      <c r="AV248" s="22"/>
      <c r="AW248" s="22"/>
      <c r="AX248" s="21"/>
      <c r="AY248" s="22"/>
      <c r="AZ248" s="22"/>
      <c r="BA248" s="22"/>
      <c r="BB248" s="22"/>
      <c r="BC248" s="22"/>
      <c r="BD248" s="22"/>
      <c r="BE248" s="22"/>
      <c r="BF248" s="22"/>
      <c r="BG248" s="11" t="s">
        <v>221</v>
      </c>
      <c r="BH248" s="79"/>
      <c r="BI248" s="1"/>
      <c r="BJ248" s="1"/>
      <c r="BK248" s="1"/>
      <c r="BL248" s="1"/>
      <c r="BM248" s="1"/>
      <c r="BY248" s="26"/>
      <c r="BZ248" s="34" t="str">
        <f t="shared" si="35"/>
        <v/>
      </c>
      <c r="CA248" s="35" t="str">
        <f t="shared" si="36"/>
        <v/>
      </c>
      <c r="CB248" s="35" t="str">
        <f t="shared" si="37"/>
        <v/>
      </c>
      <c r="CC248" s="34" t="str">
        <f t="shared" si="38"/>
        <v/>
      </c>
      <c r="CD248" s="35" t="str">
        <f t="shared" si="39"/>
        <v/>
      </c>
      <c r="CE248" s="34" t="e">
        <f>IF(AND(#REF!="",#REF!="",#REF!="",#REF!=""),"",SUM(#REF!,#REF!,#REF!,#REF!,#REF!))</f>
        <v>#REF!</v>
      </c>
      <c r="CF248" s="35" t="str">
        <f t="shared" si="40"/>
        <v/>
      </c>
      <c r="CG248" s="34" t="str">
        <f t="shared" si="41"/>
        <v/>
      </c>
      <c r="CH248" s="35" t="str">
        <f t="shared" si="42"/>
        <v/>
      </c>
      <c r="CI248" s="34" t="str">
        <f t="shared" si="43"/>
        <v/>
      </c>
      <c r="CJ248" s="35" t="str">
        <f t="shared" si="44"/>
        <v/>
      </c>
      <c r="CK248" s="34" t="e">
        <f>IF(AND(#REF!="",#REF!="",#REF!="",#REF!=""),"",SUM(#REF!,#REF!,#REF!,#REF!,#REF!))</f>
        <v>#REF!</v>
      </c>
      <c r="CL248" s="35" t="str">
        <f t="shared" si="45"/>
        <v/>
      </c>
      <c r="CM248" s="32" t="e">
        <f>IF(AND(#REF!="",#REF!="",#REF!="",#REF!=""),"",SUM(#REF!,#REF!,#REF!,#REF!))</f>
        <v>#REF!</v>
      </c>
      <c r="CN248" s="32" t="str">
        <f t="shared" si="34"/>
        <v/>
      </c>
    </row>
    <row r="249" spans="1:92" ht="24.75" customHeight="1">
      <c r="A249" s="276">
        <v>243</v>
      </c>
      <c r="B249" s="277"/>
      <c r="C249" s="278"/>
      <c r="D249" s="279"/>
      <c r="E249" s="280"/>
      <c r="F249" s="281"/>
      <c r="G249" s="281"/>
      <c r="H249" s="282"/>
      <c r="I249" s="283"/>
      <c r="J249" s="284"/>
      <c r="K249" s="285"/>
      <c r="L249" s="21"/>
      <c r="M249" s="22"/>
      <c r="N249" s="22"/>
      <c r="O249" s="7"/>
      <c r="P249" s="40"/>
      <c r="Q249" s="43"/>
      <c r="R249" s="7"/>
      <c r="S249" s="23"/>
      <c r="T249" s="24"/>
      <c r="U249" s="24"/>
      <c r="V249" s="7"/>
      <c r="W249" s="46"/>
      <c r="X249" s="43"/>
      <c r="Y249" s="7"/>
      <c r="Z249" s="21"/>
      <c r="AA249" s="22"/>
      <c r="AB249" s="22"/>
      <c r="AC249" s="7"/>
      <c r="AD249" s="40"/>
      <c r="AE249" s="43"/>
      <c r="AF249" s="7"/>
      <c r="AG249" s="21"/>
      <c r="AH249" s="22"/>
      <c r="AI249" s="22"/>
      <c r="AJ249" s="7"/>
      <c r="AK249" s="40"/>
      <c r="AL249" s="43"/>
      <c r="AM249" s="7"/>
      <c r="AN249" s="21"/>
      <c r="AO249" s="22"/>
      <c r="AP249" s="22"/>
      <c r="AQ249" s="22"/>
      <c r="AR249" s="22"/>
      <c r="AS249" s="21"/>
      <c r="AT249" s="22"/>
      <c r="AU249" s="22"/>
      <c r="AV249" s="22"/>
      <c r="AW249" s="22"/>
      <c r="AX249" s="21"/>
      <c r="AY249" s="22"/>
      <c r="AZ249" s="22"/>
      <c r="BA249" s="22"/>
      <c r="BB249" s="22"/>
      <c r="BC249" s="22"/>
      <c r="BD249" s="22"/>
      <c r="BE249" s="22"/>
      <c r="BF249" s="22"/>
      <c r="BG249" s="11" t="s">
        <v>221</v>
      </c>
      <c r="BH249" s="79"/>
      <c r="BI249" s="1"/>
      <c r="BJ249" s="1"/>
      <c r="BK249" s="1"/>
      <c r="BL249" s="1"/>
      <c r="BM249" s="1"/>
      <c r="BY249" s="26"/>
      <c r="BZ249" s="34" t="str">
        <f t="shared" si="35"/>
        <v/>
      </c>
      <c r="CA249" s="35" t="str">
        <f t="shared" si="36"/>
        <v/>
      </c>
      <c r="CB249" s="35" t="str">
        <f t="shared" si="37"/>
        <v/>
      </c>
      <c r="CC249" s="34" t="str">
        <f t="shared" si="38"/>
        <v/>
      </c>
      <c r="CD249" s="35" t="str">
        <f t="shared" si="39"/>
        <v/>
      </c>
      <c r="CE249" s="34" t="e">
        <f>IF(AND(#REF!="",#REF!="",#REF!="",#REF!=""),"",SUM(#REF!,#REF!,#REF!,#REF!,#REF!))</f>
        <v>#REF!</v>
      </c>
      <c r="CF249" s="35" t="str">
        <f t="shared" si="40"/>
        <v/>
      </c>
      <c r="CG249" s="34" t="str">
        <f t="shared" si="41"/>
        <v/>
      </c>
      <c r="CH249" s="35" t="str">
        <f t="shared" si="42"/>
        <v/>
      </c>
      <c r="CI249" s="34" t="str">
        <f t="shared" si="43"/>
        <v/>
      </c>
      <c r="CJ249" s="35" t="str">
        <f t="shared" si="44"/>
        <v/>
      </c>
      <c r="CK249" s="34" t="e">
        <f>IF(AND(#REF!="",#REF!="",#REF!="",#REF!=""),"",SUM(#REF!,#REF!,#REF!,#REF!,#REF!))</f>
        <v>#REF!</v>
      </c>
      <c r="CL249" s="35" t="str">
        <f t="shared" si="45"/>
        <v/>
      </c>
      <c r="CM249" s="32" t="e">
        <f>IF(AND(#REF!="",#REF!="",#REF!="",#REF!=""),"",SUM(#REF!,#REF!,#REF!,#REF!))</f>
        <v>#REF!</v>
      </c>
      <c r="CN249" s="32" t="str">
        <f t="shared" si="34"/>
        <v/>
      </c>
    </row>
    <row r="250" spans="1:92" ht="24.75" customHeight="1">
      <c r="A250" s="276">
        <v>244</v>
      </c>
      <c r="B250" s="277"/>
      <c r="C250" s="278"/>
      <c r="D250" s="279"/>
      <c r="E250" s="280"/>
      <c r="F250" s="281"/>
      <c r="G250" s="281"/>
      <c r="H250" s="282"/>
      <c r="I250" s="283"/>
      <c r="J250" s="284"/>
      <c r="K250" s="285"/>
      <c r="L250" s="21"/>
      <c r="M250" s="22"/>
      <c r="N250" s="22"/>
      <c r="O250" s="7"/>
      <c r="P250" s="40"/>
      <c r="Q250" s="43"/>
      <c r="R250" s="7"/>
      <c r="S250" s="23"/>
      <c r="T250" s="24"/>
      <c r="U250" s="24"/>
      <c r="V250" s="7"/>
      <c r="W250" s="46"/>
      <c r="X250" s="43"/>
      <c r="Y250" s="7"/>
      <c r="Z250" s="21"/>
      <c r="AA250" s="22"/>
      <c r="AB250" s="22"/>
      <c r="AC250" s="7"/>
      <c r="AD250" s="40"/>
      <c r="AE250" s="43"/>
      <c r="AF250" s="7"/>
      <c r="AG250" s="21"/>
      <c r="AH250" s="22"/>
      <c r="AI250" s="22"/>
      <c r="AJ250" s="7"/>
      <c r="AK250" s="40"/>
      <c r="AL250" s="43"/>
      <c r="AM250" s="7"/>
      <c r="AN250" s="21"/>
      <c r="AO250" s="22"/>
      <c r="AP250" s="22"/>
      <c r="AQ250" s="22"/>
      <c r="AR250" s="22"/>
      <c r="AS250" s="21"/>
      <c r="AT250" s="22"/>
      <c r="AU250" s="22"/>
      <c r="AV250" s="22"/>
      <c r="AW250" s="22"/>
      <c r="AX250" s="21"/>
      <c r="AY250" s="22"/>
      <c r="AZ250" s="22"/>
      <c r="BA250" s="22"/>
      <c r="BB250" s="22"/>
      <c r="BC250" s="22"/>
      <c r="BD250" s="22"/>
      <c r="BE250" s="22"/>
      <c r="BF250" s="22"/>
      <c r="BG250" s="11" t="s">
        <v>221</v>
      </c>
      <c r="BH250" s="79"/>
      <c r="BI250" s="1"/>
      <c r="BJ250" s="1"/>
      <c r="BK250" s="1"/>
      <c r="BL250" s="1"/>
      <c r="BM250" s="1"/>
      <c r="BY250" s="26"/>
      <c r="BZ250" s="34" t="str">
        <f t="shared" si="35"/>
        <v/>
      </c>
      <c r="CA250" s="35" t="str">
        <f t="shared" si="36"/>
        <v/>
      </c>
      <c r="CB250" s="35" t="str">
        <f t="shared" si="37"/>
        <v/>
      </c>
      <c r="CC250" s="34" t="str">
        <f t="shared" si="38"/>
        <v/>
      </c>
      <c r="CD250" s="35" t="str">
        <f t="shared" si="39"/>
        <v/>
      </c>
      <c r="CE250" s="34" t="e">
        <f>IF(AND(#REF!="",#REF!="",#REF!="",#REF!=""),"",SUM(#REF!,#REF!,#REF!,#REF!,#REF!))</f>
        <v>#REF!</v>
      </c>
      <c r="CF250" s="35" t="str">
        <f t="shared" si="40"/>
        <v/>
      </c>
      <c r="CG250" s="34" t="str">
        <f t="shared" si="41"/>
        <v/>
      </c>
      <c r="CH250" s="35" t="str">
        <f t="shared" si="42"/>
        <v/>
      </c>
      <c r="CI250" s="34" t="str">
        <f t="shared" si="43"/>
        <v/>
      </c>
      <c r="CJ250" s="35" t="str">
        <f t="shared" si="44"/>
        <v/>
      </c>
      <c r="CK250" s="34" t="e">
        <f>IF(AND(#REF!="",#REF!="",#REF!="",#REF!=""),"",SUM(#REF!,#REF!,#REF!,#REF!,#REF!))</f>
        <v>#REF!</v>
      </c>
      <c r="CL250" s="35" t="str">
        <f t="shared" si="45"/>
        <v/>
      </c>
      <c r="CM250" s="32" t="e">
        <f>IF(AND(#REF!="",#REF!="",#REF!="",#REF!=""),"",SUM(#REF!,#REF!,#REF!,#REF!))</f>
        <v>#REF!</v>
      </c>
      <c r="CN250" s="32" t="str">
        <f t="shared" si="34"/>
        <v/>
      </c>
    </row>
    <row r="251" spans="1:92" ht="24.75" customHeight="1">
      <c r="A251" s="276">
        <v>245</v>
      </c>
      <c r="B251" s="277"/>
      <c r="C251" s="278"/>
      <c r="D251" s="279"/>
      <c r="E251" s="280"/>
      <c r="F251" s="281"/>
      <c r="G251" s="281"/>
      <c r="H251" s="282"/>
      <c r="I251" s="283"/>
      <c r="J251" s="284"/>
      <c r="K251" s="285"/>
      <c r="L251" s="21"/>
      <c r="M251" s="22"/>
      <c r="N251" s="22"/>
      <c r="O251" s="7"/>
      <c r="P251" s="40"/>
      <c r="Q251" s="43"/>
      <c r="R251" s="7"/>
      <c r="S251" s="23"/>
      <c r="T251" s="24"/>
      <c r="U251" s="24"/>
      <c r="V251" s="7"/>
      <c r="W251" s="46"/>
      <c r="X251" s="43"/>
      <c r="Y251" s="7"/>
      <c r="Z251" s="21"/>
      <c r="AA251" s="22"/>
      <c r="AB251" s="22"/>
      <c r="AC251" s="7"/>
      <c r="AD251" s="40"/>
      <c r="AE251" s="43"/>
      <c r="AF251" s="7"/>
      <c r="AG251" s="21"/>
      <c r="AH251" s="22"/>
      <c r="AI251" s="22"/>
      <c r="AJ251" s="7"/>
      <c r="AK251" s="40"/>
      <c r="AL251" s="43"/>
      <c r="AM251" s="7"/>
      <c r="AN251" s="21"/>
      <c r="AO251" s="22"/>
      <c r="AP251" s="22"/>
      <c r="AQ251" s="22"/>
      <c r="AR251" s="22"/>
      <c r="AS251" s="21"/>
      <c r="AT251" s="22"/>
      <c r="AU251" s="22"/>
      <c r="AV251" s="22"/>
      <c r="AW251" s="22"/>
      <c r="AX251" s="21"/>
      <c r="AY251" s="22"/>
      <c r="AZ251" s="22"/>
      <c r="BA251" s="22"/>
      <c r="BB251" s="22"/>
      <c r="BC251" s="22"/>
      <c r="BD251" s="22"/>
      <c r="BE251" s="22"/>
      <c r="BF251" s="22"/>
      <c r="BG251" s="11" t="s">
        <v>221</v>
      </c>
      <c r="BH251" s="79"/>
      <c r="BI251" s="1"/>
      <c r="BJ251" s="1"/>
      <c r="BK251" s="1"/>
      <c r="BL251" s="1"/>
      <c r="BM251" s="1"/>
      <c r="BY251" s="26"/>
      <c r="BZ251" s="34" t="str">
        <f t="shared" si="35"/>
        <v/>
      </c>
      <c r="CA251" s="35" t="str">
        <f t="shared" si="36"/>
        <v/>
      </c>
      <c r="CB251" s="35" t="str">
        <f t="shared" si="37"/>
        <v/>
      </c>
      <c r="CC251" s="34" t="str">
        <f t="shared" si="38"/>
        <v/>
      </c>
      <c r="CD251" s="35" t="str">
        <f t="shared" si="39"/>
        <v/>
      </c>
      <c r="CE251" s="34" t="e">
        <f>IF(AND(#REF!="",#REF!="",#REF!="",#REF!=""),"",SUM(#REF!,#REF!,#REF!,#REF!,#REF!))</f>
        <v>#REF!</v>
      </c>
      <c r="CF251" s="35" t="str">
        <f t="shared" si="40"/>
        <v/>
      </c>
      <c r="CG251" s="34" t="str">
        <f t="shared" si="41"/>
        <v/>
      </c>
      <c r="CH251" s="35" t="str">
        <f t="shared" si="42"/>
        <v/>
      </c>
      <c r="CI251" s="34" t="str">
        <f t="shared" si="43"/>
        <v/>
      </c>
      <c r="CJ251" s="35" t="str">
        <f t="shared" si="44"/>
        <v/>
      </c>
      <c r="CK251" s="34" t="e">
        <f>IF(AND(#REF!="",#REF!="",#REF!="",#REF!=""),"",SUM(#REF!,#REF!,#REF!,#REF!,#REF!))</f>
        <v>#REF!</v>
      </c>
      <c r="CL251" s="35" t="str">
        <f t="shared" si="45"/>
        <v/>
      </c>
      <c r="CM251" s="32" t="e">
        <f>IF(AND(#REF!="",#REF!="",#REF!="",#REF!=""),"",SUM(#REF!,#REF!,#REF!,#REF!))</f>
        <v>#REF!</v>
      </c>
      <c r="CN251" s="32" t="str">
        <f t="shared" si="34"/>
        <v/>
      </c>
    </row>
    <row r="252" spans="1:92" ht="24.75" customHeight="1">
      <c r="A252" s="276">
        <v>246</v>
      </c>
      <c r="B252" s="277"/>
      <c r="C252" s="278"/>
      <c r="D252" s="279"/>
      <c r="E252" s="280"/>
      <c r="F252" s="281"/>
      <c r="G252" s="281"/>
      <c r="H252" s="282"/>
      <c r="I252" s="283"/>
      <c r="J252" s="284"/>
      <c r="K252" s="285"/>
      <c r="L252" s="21"/>
      <c r="M252" s="22"/>
      <c r="N252" s="22"/>
      <c r="O252" s="7"/>
      <c r="P252" s="40"/>
      <c r="Q252" s="43"/>
      <c r="R252" s="7"/>
      <c r="S252" s="23"/>
      <c r="T252" s="24"/>
      <c r="U252" s="24"/>
      <c r="V252" s="7"/>
      <c r="W252" s="46"/>
      <c r="X252" s="43"/>
      <c r="Y252" s="7"/>
      <c r="Z252" s="21"/>
      <c r="AA252" s="22"/>
      <c r="AB252" s="22"/>
      <c r="AC252" s="7"/>
      <c r="AD252" s="40"/>
      <c r="AE252" s="43"/>
      <c r="AF252" s="7"/>
      <c r="AG252" s="21"/>
      <c r="AH252" s="22"/>
      <c r="AI252" s="22"/>
      <c r="AJ252" s="7"/>
      <c r="AK252" s="40"/>
      <c r="AL252" s="43"/>
      <c r="AM252" s="7"/>
      <c r="AN252" s="21"/>
      <c r="AO252" s="22"/>
      <c r="AP252" s="22"/>
      <c r="AQ252" s="22"/>
      <c r="AR252" s="22"/>
      <c r="AS252" s="21"/>
      <c r="AT252" s="22"/>
      <c r="AU252" s="22"/>
      <c r="AV252" s="22"/>
      <c r="AW252" s="22"/>
      <c r="AX252" s="21"/>
      <c r="AY252" s="22"/>
      <c r="AZ252" s="22"/>
      <c r="BA252" s="22"/>
      <c r="BB252" s="22"/>
      <c r="BC252" s="22"/>
      <c r="BD252" s="22"/>
      <c r="BE252" s="22"/>
      <c r="BF252" s="22"/>
      <c r="BG252" s="11" t="s">
        <v>221</v>
      </c>
      <c r="BH252" s="79"/>
      <c r="BI252" s="1"/>
      <c r="BJ252" s="1"/>
      <c r="BK252" s="1"/>
      <c r="BL252" s="1"/>
      <c r="BM252" s="1"/>
      <c r="BY252" s="26"/>
      <c r="BZ252" s="34" t="str">
        <f t="shared" si="35"/>
        <v/>
      </c>
      <c r="CA252" s="35" t="str">
        <f t="shared" si="36"/>
        <v/>
      </c>
      <c r="CB252" s="35" t="str">
        <f t="shared" si="37"/>
        <v/>
      </c>
      <c r="CC252" s="34" t="str">
        <f t="shared" si="38"/>
        <v/>
      </c>
      <c r="CD252" s="35" t="str">
        <f t="shared" si="39"/>
        <v/>
      </c>
      <c r="CE252" s="34" t="e">
        <f>IF(AND(#REF!="",#REF!="",#REF!="",#REF!=""),"",SUM(#REF!,#REF!,#REF!,#REF!,#REF!))</f>
        <v>#REF!</v>
      </c>
      <c r="CF252" s="35" t="str">
        <f t="shared" si="40"/>
        <v/>
      </c>
      <c r="CG252" s="34" t="str">
        <f t="shared" si="41"/>
        <v/>
      </c>
      <c r="CH252" s="35" t="str">
        <f t="shared" si="42"/>
        <v/>
      </c>
      <c r="CI252" s="34" t="str">
        <f t="shared" si="43"/>
        <v/>
      </c>
      <c r="CJ252" s="35" t="str">
        <f t="shared" si="44"/>
        <v/>
      </c>
      <c r="CK252" s="34" t="e">
        <f>IF(AND(#REF!="",#REF!="",#REF!="",#REF!=""),"",SUM(#REF!,#REF!,#REF!,#REF!,#REF!))</f>
        <v>#REF!</v>
      </c>
      <c r="CL252" s="35" t="str">
        <f t="shared" si="45"/>
        <v/>
      </c>
      <c r="CM252" s="32" t="e">
        <f>IF(AND(#REF!="",#REF!="",#REF!="",#REF!=""),"",SUM(#REF!,#REF!,#REF!,#REF!))</f>
        <v>#REF!</v>
      </c>
      <c r="CN252" s="32" t="str">
        <f t="shared" si="34"/>
        <v/>
      </c>
    </row>
    <row r="253" spans="1:92" ht="24.75" customHeight="1">
      <c r="A253" s="276">
        <v>247</v>
      </c>
      <c r="B253" s="277"/>
      <c r="C253" s="278"/>
      <c r="D253" s="279"/>
      <c r="E253" s="280"/>
      <c r="F253" s="281"/>
      <c r="G253" s="281"/>
      <c r="H253" s="282"/>
      <c r="I253" s="283"/>
      <c r="J253" s="284"/>
      <c r="K253" s="285"/>
      <c r="L253" s="21"/>
      <c r="M253" s="22"/>
      <c r="N253" s="22"/>
      <c r="O253" s="7"/>
      <c r="P253" s="40"/>
      <c r="Q253" s="43"/>
      <c r="R253" s="7"/>
      <c r="S253" s="23"/>
      <c r="T253" s="24"/>
      <c r="U253" s="24"/>
      <c r="V253" s="7"/>
      <c r="W253" s="46"/>
      <c r="X253" s="43"/>
      <c r="Y253" s="7"/>
      <c r="Z253" s="21"/>
      <c r="AA253" s="22"/>
      <c r="AB253" s="22"/>
      <c r="AC253" s="7"/>
      <c r="AD253" s="40"/>
      <c r="AE253" s="43"/>
      <c r="AF253" s="7"/>
      <c r="AG253" s="21"/>
      <c r="AH253" s="22"/>
      <c r="AI253" s="22"/>
      <c r="AJ253" s="7"/>
      <c r="AK253" s="40"/>
      <c r="AL253" s="43"/>
      <c r="AM253" s="7"/>
      <c r="AN253" s="21"/>
      <c r="AO253" s="22"/>
      <c r="AP253" s="22"/>
      <c r="AQ253" s="22"/>
      <c r="AR253" s="22"/>
      <c r="AS253" s="21"/>
      <c r="AT253" s="22"/>
      <c r="AU253" s="22"/>
      <c r="AV253" s="22"/>
      <c r="AW253" s="22"/>
      <c r="AX253" s="21"/>
      <c r="AY253" s="22"/>
      <c r="AZ253" s="22"/>
      <c r="BA253" s="22"/>
      <c r="BB253" s="22"/>
      <c r="BC253" s="22"/>
      <c r="BD253" s="22"/>
      <c r="BE253" s="22"/>
      <c r="BF253" s="22"/>
      <c r="BG253" s="11" t="s">
        <v>221</v>
      </c>
      <c r="BH253" s="79"/>
      <c r="BI253" s="1"/>
      <c r="BJ253" s="1"/>
      <c r="BK253" s="1"/>
      <c r="BL253" s="1"/>
      <c r="BM253" s="1"/>
      <c r="BY253" s="26"/>
      <c r="BZ253" s="34" t="str">
        <f t="shared" si="35"/>
        <v/>
      </c>
      <c r="CA253" s="35" t="str">
        <f t="shared" si="36"/>
        <v/>
      </c>
      <c r="CB253" s="35" t="str">
        <f t="shared" si="37"/>
        <v/>
      </c>
      <c r="CC253" s="34" t="str">
        <f t="shared" si="38"/>
        <v/>
      </c>
      <c r="CD253" s="35" t="str">
        <f t="shared" si="39"/>
        <v/>
      </c>
      <c r="CE253" s="34" t="e">
        <f>IF(AND(#REF!="",#REF!="",#REF!="",#REF!=""),"",SUM(#REF!,#REF!,#REF!,#REF!,#REF!))</f>
        <v>#REF!</v>
      </c>
      <c r="CF253" s="35" t="str">
        <f t="shared" si="40"/>
        <v/>
      </c>
      <c r="CG253" s="34" t="str">
        <f t="shared" si="41"/>
        <v/>
      </c>
      <c r="CH253" s="35" t="str">
        <f t="shared" si="42"/>
        <v/>
      </c>
      <c r="CI253" s="34" t="str">
        <f t="shared" si="43"/>
        <v/>
      </c>
      <c r="CJ253" s="35" t="str">
        <f t="shared" si="44"/>
        <v/>
      </c>
      <c r="CK253" s="34" t="e">
        <f>IF(AND(#REF!="",#REF!="",#REF!="",#REF!=""),"",SUM(#REF!,#REF!,#REF!,#REF!,#REF!))</f>
        <v>#REF!</v>
      </c>
      <c r="CL253" s="35" t="str">
        <f t="shared" si="45"/>
        <v/>
      </c>
      <c r="CM253" s="32" t="e">
        <f>IF(AND(#REF!="",#REF!="",#REF!="",#REF!=""),"",SUM(#REF!,#REF!,#REF!,#REF!))</f>
        <v>#REF!</v>
      </c>
      <c r="CN253" s="32" t="str">
        <f t="shared" si="34"/>
        <v/>
      </c>
    </row>
    <row r="254" spans="1:92" ht="24.75" customHeight="1">
      <c r="A254" s="276">
        <v>248</v>
      </c>
      <c r="B254" s="277"/>
      <c r="C254" s="278"/>
      <c r="D254" s="279"/>
      <c r="E254" s="280"/>
      <c r="F254" s="281"/>
      <c r="G254" s="281"/>
      <c r="H254" s="282"/>
      <c r="I254" s="283"/>
      <c r="J254" s="284"/>
      <c r="K254" s="285"/>
      <c r="L254" s="21"/>
      <c r="M254" s="22"/>
      <c r="N254" s="22"/>
      <c r="O254" s="7"/>
      <c r="P254" s="40"/>
      <c r="Q254" s="43"/>
      <c r="R254" s="7"/>
      <c r="S254" s="23"/>
      <c r="T254" s="24"/>
      <c r="U254" s="24"/>
      <c r="V254" s="7"/>
      <c r="W254" s="46"/>
      <c r="X254" s="43"/>
      <c r="Y254" s="7"/>
      <c r="Z254" s="21"/>
      <c r="AA254" s="22"/>
      <c r="AB254" s="22"/>
      <c r="AC254" s="7"/>
      <c r="AD254" s="40"/>
      <c r="AE254" s="43"/>
      <c r="AF254" s="7"/>
      <c r="AG254" s="21"/>
      <c r="AH254" s="22"/>
      <c r="AI254" s="22"/>
      <c r="AJ254" s="7"/>
      <c r="AK254" s="40"/>
      <c r="AL254" s="43"/>
      <c r="AM254" s="7"/>
      <c r="AN254" s="21"/>
      <c r="AO254" s="22"/>
      <c r="AP254" s="22"/>
      <c r="AQ254" s="22"/>
      <c r="AR254" s="22"/>
      <c r="AS254" s="21"/>
      <c r="AT254" s="22"/>
      <c r="AU254" s="22"/>
      <c r="AV254" s="22"/>
      <c r="AW254" s="22"/>
      <c r="AX254" s="21"/>
      <c r="AY254" s="22"/>
      <c r="AZ254" s="22"/>
      <c r="BA254" s="22"/>
      <c r="BB254" s="22"/>
      <c r="BC254" s="22"/>
      <c r="BD254" s="22"/>
      <c r="BE254" s="22"/>
      <c r="BF254" s="22"/>
      <c r="BG254" s="11" t="s">
        <v>221</v>
      </c>
      <c r="BH254" s="79"/>
      <c r="BI254" s="1"/>
      <c r="BJ254" s="1"/>
      <c r="BK254" s="1"/>
      <c r="BL254" s="1"/>
      <c r="BM254" s="1"/>
      <c r="BY254" s="26"/>
      <c r="BZ254" s="34" t="str">
        <f t="shared" si="35"/>
        <v/>
      </c>
      <c r="CA254" s="35" t="str">
        <f t="shared" si="36"/>
        <v/>
      </c>
      <c r="CB254" s="35" t="str">
        <f t="shared" si="37"/>
        <v/>
      </c>
      <c r="CC254" s="34" t="str">
        <f t="shared" si="38"/>
        <v/>
      </c>
      <c r="CD254" s="35" t="str">
        <f t="shared" si="39"/>
        <v/>
      </c>
      <c r="CE254" s="34" t="e">
        <f>IF(AND(#REF!="",#REF!="",#REF!="",#REF!=""),"",SUM(#REF!,#REF!,#REF!,#REF!,#REF!))</f>
        <v>#REF!</v>
      </c>
      <c r="CF254" s="35" t="str">
        <f t="shared" si="40"/>
        <v/>
      </c>
      <c r="CG254" s="34" t="str">
        <f t="shared" si="41"/>
        <v/>
      </c>
      <c r="CH254" s="35" t="str">
        <f t="shared" si="42"/>
        <v/>
      </c>
      <c r="CI254" s="34" t="str">
        <f t="shared" si="43"/>
        <v/>
      </c>
      <c r="CJ254" s="35" t="str">
        <f t="shared" si="44"/>
        <v/>
      </c>
      <c r="CK254" s="34" t="e">
        <f>IF(AND(#REF!="",#REF!="",#REF!="",#REF!=""),"",SUM(#REF!,#REF!,#REF!,#REF!,#REF!))</f>
        <v>#REF!</v>
      </c>
      <c r="CL254" s="35" t="str">
        <f t="shared" si="45"/>
        <v/>
      </c>
      <c r="CM254" s="32" t="e">
        <f>IF(AND(#REF!="",#REF!="",#REF!="",#REF!=""),"",SUM(#REF!,#REF!,#REF!,#REF!))</f>
        <v>#REF!</v>
      </c>
      <c r="CN254" s="32" t="str">
        <f t="shared" si="34"/>
        <v/>
      </c>
    </row>
    <row r="255" spans="1:92" ht="24.75" customHeight="1">
      <c r="A255" s="276">
        <v>249</v>
      </c>
      <c r="B255" s="277"/>
      <c r="C255" s="278"/>
      <c r="D255" s="279"/>
      <c r="E255" s="280"/>
      <c r="F255" s="281"/>
      <c r="G255" s="281"/>
      <c r="H255" s="282"/>
      <c r="I255" s="283"/>
      <c r="J255" s="284"/>
      <c r="K255" s="285"/>
      <c r="L255" s="21"/>
      <c r="M255" s="22"/>
      <c r="N255" s="22"/>
      <c r="O255" s="7"/>
      <c r="P255" s="40"/>
      <c r="Q255" s="43"/>
      <c r="R255" s="7"/>
      <c r="S255" s="23"/>
      <c r="T255" s="24"/>
      <c r="U255" s="24"/>
      <c r="V255" s="7"/>
      <c r="W255" s="46"/>
      <c r="X255" s="43"/>
      <c r="Y255" s="7"/>
      <c r="Z255" s="21"/>
      <c r="AA255" s="22"/>
      <c r="AB255" s="22"/>
      <c r="AC255" s="7"/>
      <c r="AD255" s="40"/>
      <c r="AE255" s="43"/>
      <c r="AF255" s="7"/>
      <c r="AG255" s="21"/>
      <c r="AH255" s="22"/>
      <c r="AI255" s="22"/>
      <c r="AJ255" s="7"/>
      <c r="AK255" s="40"/>
      <c r="AL255" s="43"/>
      <c r="AM255" s="7"/>
      <c r="AN255" s="21"/>
      <c r="AO255" s="22"/>
      <c r="AP255" s="22"/>
      <c r="AQ255" s="22"/>
      <c r="AR255" s="22"/>
      <c r="AS255" s="21"/>
      <c r="AT255" s="22"/>
      <c r="AU255" s="22"/>
      <c r="AV255" s="22"/>
      <c r="AW255" s="22"/>
      <c r="AX255" s="21"/>
      <c r="AY255" s="22"/>
      <c r="AZ255" s="22"/>
      <c r="BA255" s="22"/>
      <c r="BB255" s="22"/>
      <c r="BC255" s="22"/>
      <c r="BD255" s="22"/>
      <c r="BE255" s="22"/>
      <c r="BF255" s="22"/>
      <c r="BG255" s="11" t="s">
        <v>221</v>
      </c>
      <c r="BH255" s="79"/>
      <c r="BI255" s="1"/>
      <c r="BJ255" s="1"/>
      <c r="BK255" s="1"/>
      <c r="BL255" s="1"/>
      <c r="BM255" s="1"/>
      <c r="BY255" s="26"/>
      <c r="BZ255" s="34" t="str">
        <f t="shared" si="35"/>
        <v/>
      </c>
      <c r="CA255" s="35" t="str">
        <f t="shared" si="36"/>
        <v/>
      </c>
      <c r="CB255" s="35" t="str">
        <f t="shared" si="37"/>
        <v/>
      </c>
      <c r="CC255" s="34" t="str">
        <f t="shared" si="38"/>
        <v/>
      </c>
      <c r="CD255" s="35" t="str">
        <f t="shared" si="39"/>
        <v/>
      </c>
      <c r="CE255" s="34" t="e">
        <f>IF(AND(#REF!="",#REF!="",#REF!="",#REF!=""),"",SUM(#REF!,#REF!,#REF!,#REF!,#REF!))</f>
        <v>#REF!</v>
      </c>
      <c r="CF255" s="35" t="str">
        <f t="shared" si="40"/>
        <v/>
      </c>
      <c r="CG255" s="34" t="str">
        <f t="shared" si="41"/>
        <v/>
      </c>
      <c r="CH255" s="35" t="str">
        <f t="shared" si="42"/>
        <v/>
      </c>
      <c r="CI255" s="34" t="str">
        <f t="shared" si="43"/>
        <v/>
      </c>
      <c r="CJ255" s="35" t="str">
        <f t="shared" si="44"/>
        <v/>
      </c>
      <c r="CK255" s="34" t="e">
        <f>IF(AND(#REF!="",#REF!="",#REF!="",#REF!=""),"",SUM(#REF!,#REF!,#REF!,#REF!,#REF!))</f>
        <v>#REF!</v>
      </c>
      <c r="CL255" s="35" t="str">
        <f t="shared" si="45"/>
        <v/>
      </c>
      <c r="CM255" s="32" t="e">
        <f>IF(AND(#REF!="",#REF!="",#REF!="",#REF!=""),"",SUM(#REF!,#REF!,#REF!,#REF!))</f>
        <v>#REF!</v>
      </c>
      <c r="CN255" s="32" t="str">
        <f t="shared" ref="CN255:CN318" si="46">IFERROR(IF(CM255="","",IF($CM$5=100,ROUNDUP(CM255*20%,0),IF($CM$5=86,ROUNDUP((CM255/$CM$5)*$CN$5,0),IF($CM$5=66,ROUNDUP((CM255/$CM$5)*$CN$5,0),"")))),"")</f>
        <v/>
      </c>
    </row>
    <row r="256" spans="1:92" ht="24.75" customHeight="1">
      <c r="A256" s="276">
        <v>250</v>
      </c>
      <c r="B256" s="277"/>
      <c r="C256" s="278"/>
      <c r="D256" s="279"/>
      <c r="E256" s="280"/>
      <c r="F256" s="281"/>
      <c r="G256" s="281"/>
      <c r="H256" s="282"/>
      <c r="I256" s="283"/>
      <c r="J256" s="284"/>
      <c r="K256" s="285"/>
      <c r="L256" s="21"/>
      <c r="M256" s="22"/>
      <c r="N256" s="22"/>
      <c r="O256" s="7"/>
      <c r="P256" s="40"/>
      <c r="Q256" s="43"/>
      <c r="R256" s="7"/>
      <c r="S256" s="23"/>
      <c r="T256" s="24"/>
      <c r="U256" s="24"/>
      <c r="V256" s="7"/>
      <c r="W256" s="46"/>
      <c r="X256" s="43"/>
      <c r="Y256" s="7"/>
      <c r="Z256" s="21"/>
      <c r="AA256" s="22"/>
      <c r="AB256" s="22"/>
      <c r="AC256" s="7"/>
      <c r="AD256" s="40"/>
      <c r="AE256" s="43"/>
      <c r="AF256" s="7"/>
      <c r="AG256" s="21"/>
      <c r="AH256" s="22"/>
      <c r="AI256" s="22"/>
      <c r="AJ256" s="7"/>
      <c r="AK256" s="40"/>
      <c r="AL256" s="43"/>
      <c r="AM256" s="7"/>
      <c r="AN256" s="21"/>
      <c r="AO256" s="22"/>
      <c r="AP256" s="22"/>
      <c r="AQ256" s="22"/>
      <c r="AR256" s="22"/>
      <c r="AS256" s="21"/>
      <c r="AT256" s="22"/>
      <c r="AU256" s="22"/>
      <c r="AV256" s="22"/>
      <c r="AW256" s="22"/>
      <c r="AX256" s="21"/>
      <c r="AY256" s="22"/>
      <c r="AZ256" s="22"/>
      <c r="BA256" s="22"/>
      <c r="BB256" s="22"/>
      <c r="BC256" s="22"/>
      <c r="BD256" s="22"/>
      <c r="BE256" s="22"/>
      <c r="BF256" s="22"/>
      <c r="BG256" s="11" t="s">
        <v>221</v>
      </c>
      <c r="BH256" s="79"/>
      <c r="BI256" s="1"/>
      <c r="BJ256" s="1"/>
      <c r="BK256" s="1"/>
      <c r="BL256" s="1"/>
      <c r="BM256" s="1"/>
      <c r="BY256" s="26"/>
      <c r="BZ256" s="34" t="str">
        <f t="shared" si="35"/>
        <v/>
      </c>
      <c r="CA256" s="35" t="str">
        <f t="shared" si="36"/>
        <v/>
      </c>
      <c r="CB256" s="35" t="str">
        <f t="shared" si="37"/>
        <v/>
      </c>
      <c r="CC256" s="34" t="str">
        <f t="shared" si="38"/>
        <v/>
      </c>
      <c r="CD256" s="35" t="str">
        <f t="shared" si="39"/>
        <v/>
      </c>
      <c r="CE256" s="34" t="e">
        <f>IF(AND(#REF!="",#REF!="",#REF!="",#REF!=""),"",SUM(#REF!,#REF!,#REF!,#REF!,#REF!))</f>
        <v>#REF!</v>
      </c>
      <c r="CF256" s="35" t="str">
        <f t="shared" si="40"/>
        <v/>
      </c>
      <c r="CG256" s="34" t="str">
        <f t="shared" si="41"/>
        <v/>
      </c>
      <c r="CH256" s="35" t="str">
        <f t="shared" si="42"/>
        <v/>
      </c>
      <c r="CI256" s="34" t="str">
        <f t="shared" si="43"/>
        <v/>
      </c>
      <c r="CJ256" s="35" t="str">
        <f t="shared" si="44"/>
        <v/>
      </c>
      <c r="CK256" s="34" t="e">
        <f>IF(AND(#REF!="",#REF!="",#REF!="",#REF!=""),"",SUM(#REF!,#REF!,#REF!,#REF!,#REF!))</f>
        <v>#REF!</v>
      </c>
      <c r="CL256" s="35" t="str">
        <f t="shared" si="45"/>
        <v/>
      </c>
      <c r="CM256" s="32" t="e">
        <f>IF(AND(#REF!="",#REF!="",#REF!="",#REF!=""),"",SUM(#REF!,#REF!,#REF!,#REF!))</f>
        <v>#REF!</v>
      </c>
      <c r="CN256" s="32" t="str">
        <f t="shared" si="46"/>
        <v/>
      </c>
    </row>
    <row r="257" spans="1:92" ht="24.75" customHeight="1">
      <c r="A257" s="276">
        <v>251</v>
      </c>
      <c r="B257" s="277"/>
      <c r="C257" s="278"/>
      <c r="D257" s="279"/>
      <c r="E257" s="280"/>
      <c r="F257" s="281"/>
      <c r="G257" s="281"/>
      <c r="H257" s="282"/>
      <c r="I257" s="283"/>
      <c r="J257" s="284"/>
      <c r="K257" s="285"/>
      <c r="L257" s="21"/>
      <c r="M257" s="22"/>
      <c r="N257" s="22"/>
      <c r="O257" s="7"/>
      <c r="P257" s="40"/>
      <c r="Q257" s="43"/>
      <c r="R257" s="7"/>
      <c r="S257" s="23"/>
      <c r="T257" s="24"/>
      <c r="U257" s="24"/>
      <c r="V257" s="7"/>
      <c r="W257" s="46"/>
      <c r="X257" s="43"/>
      <c r="Y257" s="7"/>
      <c r="Z257" s="21"/>
      <c r="AA257" s="22"/>
      <c r="AB257" s="22"/>
      <c r="AC257" s="7"/>
      <c r="AD257" s="40"/>
      <c r="AE257" s="43"/>
      <c r="AF257" s="7"/>
      <c r="AG257" s="21"/>
      <c r="AH257" s="22"/>
      <c r="AI257" s="22"/>
      <c r="AJ257" s="7"/>
      <c r="AK257" s="40"/>
      <c r="AL257" s="43"/>
      <c r="AM257" s="7"/>
      <c r="AN257" s="21"/>
      <c r="AO257" s="22"/>
      <c r="AP257" s="22"/>
      <c r="AQ257" s="22"/>
      <c r="AR257" s="22"/>
      <c r="AS257" s="21"/>
      <c r="AT257" s="22"/>
      <c r="AU257" s="22"/>
      <c r="AV257" s="22"/>
      <c r="AW257" s="22"/>
      <c r="AX257" s="21"/>
      <c r="AY257" s="22"/>
      <c r="AZ257" s="22"/>
      <c r="BA257" s="22"/>
      <c r="BB257" s="22"/>
      <c r="BC257" s="22"/>
      <c r="BD257" s="22"/>
      <c r="BE257" s="22"/>
      <c r="BF257" s="22"/>
      <c r="BG257" s="11" t="s">
        <v>221</v>
      </c>
      <c r="BH257" s="79"/>
      <c r="BI257" s="1"/>
      <c r="BJ257" s="1"/>
      <c r="BK257" s="1"/>
      <c r="BL257" s="1"/>
      <c r="BM257" s="1"/>
      <c r="BY257" s="26"/>
      <c r="BZ257" s="34" t="str">
        <f t="shared" si="35"/>
        <v/>
      </c>
      <c r="CA257" s="35" t="str">
        <f t="shared" si="36"/>
        <v/>
      </c>
      <c r="CB257" s="35" t="str">
        <f t="shared" si="37"/>
        <v/>
      </c>
      <c r="CC257" s="34" t="str">
        <f t="shared" si="38"/>
        <v/>
      </c>
      <c r="CD257" s="35" t="str">
        <f t="shared" si="39"/>
        <v/>
      </c>
      <c r="CE257" s="34" t="e">
        <f>IF(AND(#REF!="",#REF!="",#REF!="",#REF!=""),"",SUM(#REF!,#REF!,#REF!,#REF!,#REF!))</f>
        <v>#REF!</v>
      </c>
      <c r="CF257" s="35" t="str">
        <f t="shared" si="40"/>
        <v/>
      </c>
      <c r="CG257" s="34" t="str">
        <f t="shared" si="41"/>
        <v/>
      </c>
      <c r="CH257" s="35" t="str">
        <f t="shared" si="42"/>
        <v/>
      </c>
      <c r="CI257" s="34" t="str">
        <f t="shared" si="43"/>
        <v/>
      </c>
      <c r="CJ257" s="35" t="str">
        <f t="shared" si="44"/>
        <v/>
      </c>
      <c r="CK257" s="34" t="e">
        <f>IF(AND(#REF!="",#REF!="",#REF!="",#REF!=""),"",SUM(#REF!,#REF!,#REF!,#REF!,#REF!))</f>
        <v>#REF!</v>
      </c>
      <c r="CL257" s="35" t="str">
        <f t="shared" si="45"/>
        <v/>
      </c>
      <c r="CM257" s="32" t="e">
        <f>IF(AND(#REF!="",#REF!="",#REF!="",#REF!=""),"",SUM(#REF!,#REF!,#REF!,#REF!))</f>
        <v>#REF!</v>
      </c>
      <c r="CN257" s="32" t="str">
        <f t="shared" si="46"/>
        <v/>
      </c>
    </row>
    <row r="258" spans="1:92" ht="24.75" customHeight="1">
      <c r="A258" s="276">
        <v>252</v>
      </c>
      <c r="B258" s="277"/>
      <c r="C258" s="278"/>
      <c r="D258" s="279"/>
      <c r="E258" s="280"/>
      <c r="F258" s="281"/>
      <c r="G258" s="281"/>
      <c r="H258" s="282"/>
      <c r="I258" s="283"/>
      <c r="J258" s="284"/>
      <c r="K258" s="285"/>
      <c r="L258" s="21"/>
      <c r="M258" s="22"/>
      <c r="N258" s="22"/>
      <c r="O258" s="7"/>
      <c r="P258" s="40"/>
      <c r="Q258" s="43"/>
      <c r="R258" s="7"/>
      <c r="S258" s="23"/>
      <c r="T258" s="24"/>
      <c r="U258" s="24"/>
      <c r="V258" s="7"/>
      <c r="W258" s="46"/>
      <c r="X258" s="43"/>
      <c r="Y258" s="7"/>
      <c r="Z258" s="21"/>
      <c r="AA258" s="22"/>
      <c r="AB258" s="22"/>
      <c r="AC258" s="7"/>
      <c r="AD258" s="40"/>
      <c r="AE258" s="43"/>
      <c r="AF258" s="7"/>
      <c r="AG258" s="21"/>
      <c r="AH258" s="22"/>
      <c r="AI258" s="22"/>
      <c r="AJ258" s="7"/>
      <c r="AK258" s="40"/>
      <c r="AL258" s="43"/>
      <c r="AM258" s="7"/>
      <c r="AN258" s="21"/>
      <c r="AO258" s="22"/>
      <c r="AP258" s="22"/>
      <c r="AQ258" s="22"/>
      <c r="AR258" s="22"/>
      <c r="AS258" s="21"/>
      <c r="AT258" s="22"/>
      <c r="AU258" s="22"/>
      <c r="AV258" s="22"/>
      <c r="AW258" s="22"/>
      <c r="AX258" s="21"/>
      <c r="AY258" s="22"/>
      <c r="AZ258" s="22"/>
      <c r="BA258" s="22"/>
      <c r="BB258" s="22"/>
      <c r="BC258" s="22"/>
      <c r="BD258" s="22"/>
      <c r="BE258" s="22"/>
      <c r="BF258" s="22"/>
      <c r="BG258" s="11" t="s">
        <v>221</v>
      </c>
      <c r="BH258" s="79"/>
      <c r="BI258" s="1"/>
      <c r="BJ258" s="1"/>
      <c r="BK258" s="1"/>
      <c r="BL258" s="1"/>
      <c r="BM258" s="1"/>
      <c r="BY258" s="26"/>
      <c r="BZ258" s="34" t="str">
        <f t="shared" si="35"/>
        <v/>
      </c>
      <c r="CA258" s="35" t="str">
        <f t="shared" si="36"/>
        <v/>
      </c>
      <c r="CB258" s="35" t="str">
        <f t="shared" si="37"/>
        <v/>
      </c>
      <c r="CC258" s="34" t="str">
        <f t="shared" si="38"/>
        <v/>
      </c>
      <c r="CD258" s="35" t="str">
        <f t="shared" si="39"/>
        <v/>
      </c>
      <c r="CE258" s="34" t="e">
        <f>IF(AND(#REF!="",#REF!="",#REF!="",#REF!=""),"",SUM(#REF!,#REF!,#REF!,#REF!,#REF!))</f>
        <v>#REF!</v>
      </c>
      <c r="CF258" s="35" t="str">
        <f t="shared" si="40"/>
        <v/>
      </c>
      <c r="CG258" s="34" t="str">
        <f t="shared" si="41"/>
        <v/>
      </c>
      <c r="CH258" s="35" t="str">
        <f t="shared" si="42"/>
        <v/>
      </c>
      <c r="CI258" s="34" t="str">
        <f t="shared" si="43"/>
        <v/>
      </c>
      <c r="CJ258" s="35" t="str">
        <f t="shared" si="44"/>
        <v/>
      </c>
      <c r="CK258" s="34" t="e">
        <f>IF(AND(#REF!="",#REF!="",#REF!="",#REF!=""),"",SUM(#REF!,#REF!,#REF!,#REF!,#REF!))</f>
        <v>#REF!</v>
      </c>
      <c r="CL258" s="35" t="str">
        <f t="shared" si="45"/>
        <v/>
      </c>
      <c r="CM258" s="32" t="e">
        <f>IF(AND(#REF!="",#REF!="",#REF!="",#REF!=""),"",SUM(#REF!,#REF!,#REF!,#REF!))</f>
        <v>#REF!</v>
      </c>
      <c r="CN258" s="32" t="str">
        <f t="shared" si="46"/>
        <v/>
      </c>
    </row>
    <row r="259" spans="1:92" ht="24.75" customHeight="1">
      <c r="A259" s="276">
        <v>253</v>
      </c>
      <c r="B259" s="277"/>
      <c r="C259" s="278"/>
      <c r="D259" s="279"/>
      <c r="E259" s="280"/>
      <c r="F259" s="281"/>
      <c r="G259" s="281"/>
      <c r="H259" s="282"/>
      <c r="I259" s="283"/>
      <c r="J259" s="284"/>
      <c r="K259" s="285"/>
      <c r="L259" s="21"/>
      <c r="M259" s="22"/>
      <c r="N259" s="22"/>
      <c r="O259" s="7"/>
      <c r="P259" s="40"/>
      <c r="Q259" s="43"/>
      <c r="R259" s="7"/>
      <c r="S259" s="23"/>
      <c r="T259" s="24"/>
      <c r="U259" s="24"/>
      <c r="V259" s="7"/>
      <c r="W259" s="46"/>
      <c r="X259" s="43"/>
      <c r="Y259" s="7"/>
      <c r="Z259" s="21"/>
      <c r="AA259" s="22"/>
      <c r="AB259" s="22"/>
      <c r="AC259" s="7"/>
      <c r="AD259" s="40"/>
      <c r="AE259" s="43"/>
      <c r="AF259" s="7"/>
      <c r="AG259" s="21"/>
      <c r="AH259" s="22"/>
      <c r="AI259" s="22"/>
      <c r="AJ259" s="7"/>
      <c r="AK259" s="40"/>
      <c r="AL259" s="43"/>
      <c r="AM259" s="7"/>
      <c r="AN259" s="21"/>
      <c r="AO259" s="22"/>
      <c r="AP259" s="22"/>
      <c r="AQ259" s="22"/>
      <c r="AR259" s="22"/>
      <c r="AS259" s="21"/>
      <c r="AT259" s="22"/>
      <c r="AU259" s="22"/>
      <c r="AV259" s="22"/>
      <c r="AW259" s="22"/>
      <c r="AX259" s="21"/>
      <c r="AY259" s="22"/>
      <c r="AZ259" s="22"/>
      <c r="BA259" s="22"/>
      <c r="BB259" s="22"/>
      <c r="BC259" s="22"/>
      <c r="BD259" s="22"/>
      <c r="BE259" s="22"/>
      <c r="BF259" s="22"/>
      <c r="BG259" s="11" t="s">
        <v>221</v>
      </c>
      <c r="BH259" s="79"/>
      <c r="BI259" s="1"/>
      <c r="BJ259" s="1"/>
      <c r="BK259" s="1"/>
      <c r="BL259" s="1"/>
      <c r="BM259" s="1"/>
      <c r="BY259" s="26"/>
      <c r="BZ259" s="34" t="str">
        <f t="shared" si="35"/>
        <v/>
      </c>
      <c r="CA259" s="35" t="str">
        <f t="shared" si="36"/>
        <v/>
      </c>
      <c r="CB259" s="35" t="str">
        <f t="shared" si="37"/>
        <v/>
      </c>
      <c r="CC259" s="34" t="str">
        <f t="shared" si="38"/>
        <v/>
      </c>
      <c r="CD259" s="35" t="str">
        <f t="shared" si="39"/>
        <v/>
      </c>
      <c r="CE259" s="34" t="e">
        <f>IF(AND(#REF!="",#REF!="",#REF!="",#REF!=""),"",SUM(#REF!,#REF!,#REF!,#REF!,#REF!))</f>
        <v>#REF!</v>
      </c>
      <c r="CF259" s="35" t="str">
        <f t="shared" si="40"/>
        <v/>
      </c>
      <c r="CG259" s="34" t="str">
        <f t="shared" si="41"/>
        <v/>
      </c>
      <c r="CH259" s="35" t="str">
        <f t="shared" si="42"/>
        <v/>
      </c>
      <c r="CI259" s="34" t="str">
        <f t="shared" si="43"/>
        <v/>
      </c>
      <c r="CJ259" s="35" t="str">
        <f t="shared" si="44"/>
        <v/>
      </c>
      <c r="CK259" s="34" t="e">
        <f>IF(AND(#REF!="",#REF!="",#REF!="",#REF!=""),"",SUM(#REF!,#REF!,#REF!,#REF!,#REF!))</f>
        <v>#REF!</v>
      </c>
      <c r="CL259" s="35" t="str">
        <f t="shared" si="45"/>
        <v/>
      </c>
      <c r="CM259" s="32" t="e">
        <f>IF(AND(#REF!="",#REF!="",#REF!="",#REF!=""),"",SUM(#REF!,#REF!,#REF!,#REF!))</f>
        <v>#REF!</v>
      </c>
      <c r="CN259" s="32" t="str">
        <f t="shared" si="46"/>
        <v/>
      </c>
    </row>
    <row r="260" spans="1:92" ht="24.75" customHeight="1">
      <c r="A260" s="276">
        <v>254</v>
      </c>
      <c r="B260" s="277"/>
      <c r="C260" s="278"/>
      <c r="D260" s="279"/>
      <c r="E260" s="280"/>
      <c r="F260" s="281"/>
      <c r="G260" s="281"/>
      <c r="H260" s="282"/>
      <c r="I260" s="283"/>
      <c r="J260" s="284"/>
      <c r="K260" s="285"/>
      <c r="L260" s="21"/>
      <c r="M260" s="22"/>
      <c r="N260" s="22"/>
      <c r="O260" s="7"/>
      <c r="P260" s="40"/>
      <c r="Q260" s="43"/>
      <c r="R260" s="7"/>
      <c r="S260" s="23"/>
      <c r="T260" s="24"/>
      <c r="U260" s="24"/>
      <c r="V260" s="7"/>
      <c r="W260" s="46"/>
      <c r="X260" s="43"/>
      <c r="Y260" s="7"/>
      <c r="Z260" s="21"/>
      <c r="AA260" s="22"/>
      <c r="AB260" s="22"/>
      <c r="AC260" s="7"/>
      <c r="AD260" s="40"/>
      <c r="AE260" s="43"/>
      <c r="AF260" s="7"/>
      <c r="AG260" s="21"/>
      <c r="AH260" s="22"/>
      <c r="AI260" s="22"/>
      <c r="AJ260" s="7"/>
      <c r="AK260" s="40"/>
      <c r="AL260" s="43"/>
      <c r="AM260" s="7"/>
      <c r="AN260" s="21"/>
      <c r="AO260" s="22"/>
      <c r="AP260" s="22"/>
      <c r="AQ260" s="22"/>
      <c r="AR260" s="22"/>
      <c r="AS260" s="21"/>
      <c r="AT260" s="22"/>
      <c r="AU260" s="22"/>
      <c r="AV260" s="22"/>
      <c r="AW260" s="22"/>
      <c r="AX260" s="21"/>
      <c r="AY260" s="22"/>
      <c r="AZ260" s="22"/>
      <c r="BA260" s="22"/>
      <c r="BB260" s="22"/>
      <c r="BC260" s="22"/>
      <c r="BD260" s="22"/>
      <c r="BE260" s="22"/>
      <c r="BF260" s="22"/>
      <c r="BG260" s="11" t="s">
        <v>221</v>
      </c>
      <c r="BH260" s="79"/>
      <c r="BI260" s="1"/>
      <c r="BJ260" s="1"/>
      <c r="BK260" s="1"/>
      <c r="BL260" s="1"/>
      <c r="BM260" s="1"/>
      <c r="BY260" s="26"/>
      <c r="BZ260" s="34" t="str">
        <f t="shared" si="35"/>
        <v/>
      </c>
      <c r="CA260" s="35" t="str">
        <f t="shared" si="36"/>
        <v/>
      </c>
      <c r="CB260" s="35" t="str">
        <f t="shared" si="37"/>
        <v/>
      </c>
      <c r="CC260" s="34" t="str">
        <f t="shared" si="38"/>
        <v/>
      </c>
      <c r="CD260" s="35" t="str">
        <f t="shared" si="39"/>
        <v/>
      </c>
      <c r="CE260" s="34" t="e">
        <f>IF(AND(#REF!="",#REF!="",#REF!="",#REF!=""),"",SUM(#REF!,#REF!,#REF!,#REF!,#REF!))</f>
        <v>#REF!</v>
      </c>
      <c r="CF260" s="35" t="str">
        <f t="shared" si="40"/>
        <v/>
      </c>
      <c r="CG260" s="34" t="str">
        <f t="shared" si="41"/>
        <v/>
      </c>
      <c r="CH260" s="35" t="str">
        <f t="shared" si="42"/>
        <v/>
      </c>
      <c r="CI260" s="34" t="str">
        <f t="shared" si="43"/>
        <v/>
      </c>
      <c r="CJ260" s="35" t="str">
        <f t="shared" si="44"/>
        <v/>
      </c>
      <c r="CK260" s="34" t="e">
        <f>IF(AND(#REF!="",#REF!="",#REF!="",#REF!=""),"",SUM(#REF!,#REF!,#REF!,#REF!,#REF!))</f>
        <v>#REF!</v>
      </c>
      <c r="CL260" s="35" t="str">
        <f t="shared" si="45"/>
        <v/>
      </c>
      <c r="CM260" s="32" t="e">
        <f>IF(AND(#REF!="",#REF!="",#REF!="",#REF!=""),"",SUM(#REF!,#REF!,#REF!,#REF!))</f>
        <v>#REF!</v>
      </c>
      <c r="CN260" s="32" t="str">
        <f t="shared" si="46"/>
        <v/>
      </c>
    </row>
    <row r="261" spans="1:92" ht="24.75" customHeight="1">
      <c r="A261" s="276">
        <v>255</v>
      </c>
      <c r="B261" s="277"/>
      <c r="C261" s="278"/>
      <c r="D261" s="279"/>
      <c r="E261" s="280"/>
      <c r="F261" s="281"/>
      <c r="G261" s="281"/>
      <c r="H261" s="282"/>
      <c r="I261" s="283"/>
      <c r="J261" s="284"/>
      <c r="K261" s="285"/>
      <c r="L261" s="21"/>
      <c r="M261" s="22"/>
      <c r="N261" s="22"/>
      <c r="O261" s="7"/>
      <c r="P261" s="40"/>
      <c r="Q261" s="43"/>
      <c r="R261" s="7"/>
      <c r="S261" s="23"/>
      <c r="T261" s="24"/>
      <c r="U261" s="24"/>
      <c r="V261" s="7"/>
      <c r="W261" s="46"/>
      <c r="X261" s="43"/>
      <c r="Y261" s="7"/>
      <c r="Z261" s="21"/>
      <c r="AA261" s="22"/>
      <c r="AB261" s="22"/>
      <c r="AC261" s="7"/>
      <c r="AD261" s="40"/>
      <c r="AE261" s="43"/>
      <c r="AF261" s="7"/>
      <c r="AG261" s="21"/>
      <c r="AH261" s="22"/>
      <c r="AI261" s="22"/>
      <c r="AJ261" s="7"/>
      <c r="AK261" s="40"/>
      <c r="AL261" s="43"/>
      <c r="AM261" s="7"/>
      <c r="AN261" s="21"/>
      <c r="AO261" s="22"/>
      <c r="AP261" s="22"/>
      <c r="AQ261" s="22"/>
      <c r="AR261" s="22"/>
      <c r="AS261" s="21"/>
      <c r="AT261" s="22"/>
      <c r="AU261" s="22"/>
      <c r="AV261" s="22"/>
      <c r="AW261" s="22"/>
      <c r="AX261" s="21"/>
      <c r="AY261" s="22"/>
      <c r="AZ261" s="22"/>
      <c r="BA261" s="22"/>
      <c r="BB261" s="22"/>
      <c r="BC261" s="22"/>
      <c r="BD261" s="22"/>
      <c r="BE261" s="22"/>
      <c r="BF261" s="22"/>
      <c r="BG261" s="11" t="s">
        <v>221</v>
      </c>
      <c r="BH261" s="79"/>
      <c r="BI261" s="1"/>
      <c r="BJ261" s="1"/>
      <c r="BK261" s="1"/>
      <c r="BL261" s="1"/>
      <c r="BM261" s="1"/>
      <c r="BY261" s="26"/>
      <c r="BZ261" s="34" t="str">
        <f t="shared" si="35"/>
        <v/>
      </c>
      <c r="CA261" s="35" t="str">
        <f t="shared" si="36"/>
        <v/>
      </c>
      <c r="CB261" s="35" t="str">
        <f t="shared" si="37"/>
        <v/>
      </c>
      <c r="CC261" s="34" t="str">
        <f t="shared" si="38"/>
        <v/>
      </c>
      <c r="CD261" s="35" t="str">
        <f t="shared" si="39"/>
        <v/>
      </c>
      <c r="CE261" s="34" t="e">
        <f>IF(AND(#REF!="",#REF!="",#REF!="",#REF!=""),"",SUM(#REF!,#REF!,#REF!,#REF!,#REF!))</f>
        <v>#REF!</v>
      </c>
      <c r="CF261" s="35" t="str">
        <f t="shared" si="40"/>
        <v/>
      </c>
      <c r="CG261" s="34" t="str">
        <f t="shared" si="41"/>
        <v/>
      </c>
      <c r="CH261" s="35" t="str">
        <f t="shared" si="42"/>
        <v/>
      </c>
      <c r="CI261" s="34" t="str">
        <f t="shared" si="43"/>
        <v/>
      </c>
      <c r="CJ261" s="35" t="str">
        <f t="shared" si="44"/>
        <v/>
      </c>
      <c r="CK261" s="34" t="e">
        <f>IF(AND(#REF!="",#REF!="",#REF!="",#REF!=""),"",SUM(#REF!,#REF!,#REF!,#REF!,#REF!))</f>
        <v>#REF!</v>
      </c>
      <c r="CL261" s="35" t="str">
        <f t="shared" si="45"/>
        <v/>
      </c>
      <c r="CM261" s="32" t="e">
        <f>IF(AND(#REF!="",#REF!="",#REF!="",#REF!=""),"",SUM(#REF!,#REF!,#REF!,#REF!))</f>
        <v>#REF!</v>
      </c>
      <c r="CN261" s="32" t="str">
        <f t="shared" si="46"/>
        <v/>
      </c>
    </row>
    <row r="262" spans="1:92" ht="24.75" customHeight="1">
      <c r="A262" s="276">
        <v>256</v>
      </c>
      <c r="B262" s="277"/>
      <c r="C262" s="278"/>
      <c r="D262" s="279"/>
      <c r="E262" s="280"/>
      <c r="F262" s="281"/>
      <c r="G262" s="281"/>
      <c r="H262" s="282"/>
      <c r="I262" s="283"/>
      <c r="J262" s="284"/>
      <c r="K262" s="285"/>
      <c r="L262" s="21"/>
      <c r="M262" s="22"/>
      <c r="N262" s="22"/>
      <c r="O262" s="7"/>
      <c r="P262" s="40"/>
      <c r="Q262" s="43"/>
      <c r="R262" s="7"/>
      <c r="S262" s="23"/>
      <c r="T262" s="24"/>
      <c r="U262" s="24"/>
      <c r="V262" s="7"/>
      <c r="W262" s="46"/>
      <c r="X262" s="43"/>
      <c r="Y262" s="7"/>
      <c r="Z262" s="21"/>
      <c r="AA262" s="22"/>
      <c r="AB262" s="22"/>
      <c r="AC262" s="7"/>
      <c r="AD262" s="40"/>
      <c r="AE262" s="43"/>
      <c r="AF262" s="7"/>
      <c r="AG262" s="21"/>
      <c r="AH262" s="22"/>
      <c r="AI262" s="22"/>
      <c r="AJ262" s="7"/>
      <c r="AK262" s="40"/>
      <c r="AL262" s="43"/>
      <c r="AM262" s="7"/>
      <c r="AN262" s="21"/>
      <c r="AO262" s="22"/>
      <c r="AP262" s="22"/>
      <c r="AQ262" s="22"/>
      <c r="AR262" s="22"/>
      <c r="AS262" s="21"/>
      <c r="AT262" s="22"/>
      <c r="AU262" s="22"/>
      <c r="AV262" s="22"/>
      <c r="AW262" s="22"/>
      <c r="AX262" s="21"/>
      <c r="AY262" s="22"/>
      <c r="AZ262" s="22"/>
      <c r="BA262" s="22"/>
      <c r="BB262" s="22"/>
      <c r="BC262" s="22"/>
      <c r="BD262" s="22"/>
      <c r="BE262" s="22"/>
      <c r="BF262" s="22"/>
      <c r="BG262" s="11" t="s">
        <v>221</v>
      </c>
      <c r="BH262" s="79"/>
      <c r="BI262" s="1"/>
      <c r="BJ262" s="1"/>
      <c r="BK262" s="1"/>
      <c r="BL262" s="1"/>
      <c r="BM262" s="1"/>
      <c r="BY262" s="26"/>
      <c r="BZ262" s="34" t="str">
        <f t="shared" si="35"/>
        <v/>
      </c>
      <c r="CA262" s="35" t="str">
        <f t="shared" si="36"/>
        <v/>
      </c>
      <c r="CB262" s="35" t="str">
        <f t="shared" si="37"/>
        <v/>
      </c>
      <c r="CC262" s="34" t="str">
        <f t="shared" si="38"/>
        <v/>
      </c>
      <c r="CD262" s="35" t="str">
        <f t="shared" si="39"/>
        <v/>
      </c>
      <c r="CE262" s="34" t="e">
        <f>IF(AND(#REF!="",#REF!="",#REF!="",#REF!=""),"",SUM(#REF!,#REF!,#REF!,#REF!,#REF!))</f>
        <v>#REF!</v>
      </c>
      <c r="CF262" s="35" t="str">
        <f t="shared" si="40"/>
        <v/>
      </c>
      <c r="CG262" s="34" t="str">
        <f t="shared" si="41"/>
        <v/>
      </c>
      <c r="CH262" s="35" t="str">
        <f t="shared" si="42"/>
        <v/>
      </c>
      <c r="CI262" s="34" t="str">
        <f t="shared" si="43"/>
        <v/>
      </c>
      <c r="CJ262" s="35" t="str">
        <f t="shared" si="44"/>
        <v/>
      </c>
      <c r="CK262" s="34" t="e">
        <f>IF(AND(#REF!="",#REF!="",#REF!="",#REF!=""),"",SUM(#REF!,#REF!,#REF!,#REF!,#REF!))</f>
        <v>#REF!</v>
      </c>
      <c r="CL262" s="35" t="str">
        <f t="shared" si="45"/>
        <v/>
      </c>
      <c r="CM262" s="32" t="e">
        <f>IF(AND(#REF!="",#REF!="",#REF!="",#REF!=""),"",SUM(#REF!,#REF!,#REF!,#REF!))</f>
        <v>#REF!</v>
      </c>
      <c r="CN262" s="32" t="str">
        <f t="shared" si="46"/>
        <v/>
      </c>
    </row>
    <row r="263" spans="1:92" ht="24.75" customHeight="1">
      <c r="A263" s="276">
        <v>257</v>
      </c>
      <c r="B263" s="277"/>
      <c r="C263" s="278"/>
      <c r="D263" s="279"/>
      <c r="E263" s="280"/>
      <c r="F263" s="281"/>
      <c r="G263" s="281"/>
      <c r="H263" s="282"/>
      <c r="I263" s="283"/>
      <c r="J263" s="284"/>
      <c r="K263" s="285"/>
      <c r="L263" s="21"/>
      <c r="M263" s="22"/>
      <c r="N263" s="22"/>
      <c r="O263" s="7"/>
      <c r="P263" s="40"/>
      <c r="Q263" s="43"/>
      <c r="R263" s="7"/>
      <c r="S263" s="23"/>
      <c r="T263" s="24"/>
      <c r="U263" s="24"/>
      <c r="V263" s="7"/>
      <c r="W263" s="46"/>
      <c r="X263" s="43"/>
      <c r="Y263" s="7"/>
      <c r="Z263" s="21"/>
      <c r="AA263" s="22"/>
      <c r="AB263" s="22"/>
      <c r="AC263" s="7"/>
      <c r="AD263" s="40"/>
      <c r="AE263" s="43"/>
      <c r="AF263" s="7"/>
      <c r="AG263" s="21"/>
      <c r="AH263" s="22"/>
      <c r="AI263" s="22"/>
      <c r="AJ263" s="7"/>
      <c r="AK263" s="40"/>
      <c r="AL263" s="43"/>
      <c r="AM263" s="7"/>
      <c r="AN263" s="21"/>
      <c r="AO263" s="22"/>
      <c r="AP263" s="22"/>
      <c r="AQ263" s="22"/>
      <c r="AR263" s="22"/>
      <c r="AS263" s="21"/>
      <c r="AT263" s="22"/>
      <c r="AU263" s="22"/>
      <c r="AV263" s="22"/>
      <c r="AW263" s="22"/>
      <c r="AX263" s="21"/>
      <c r="AY263" s="22"/>
      <c r="AZ263" s="22"/>
      <c r="BA263" s="22"/>
      <c r="BB263" s="22"/>
      <c r="BC263" s="22"/>
      <c r="BD263" s="22"/>
      <c r="BE263" s="22"/>
      <c r="BF263" s="22"/>
      <c r="BG263" s="11" t="s">
        <v>221</v>
      </c>
      <c r="BH263" s="79"/>
      <c r="BI263" s="1"/>
      <c r="BJ263" s="1"/>
      <c r="BK263" s="1"/>
      <c r="BL263" s="1"/>
      <c r="BM263" s="1"/>
      <c r="BY263" s="26"/>
      <c r="BZ263" s="34" t="str">
        <f t="shared" si="35"/>
        <v/>
      </c>
      <c r="CA263" s="35" t="str">
        <f t="shared" si="36"/>
        <v/>
      </c>
      <c r="CB263" s="35" t="str">
        <f t="shared" si="37"/>
        <v/>
      </c>
      <c r="CC263" s="34" t="str">
        <f t="shared" si="38"/>
        <v/>
      </c>
      <c r="CD263" s="35" t="str">
        <f t="shared" si="39"/>
        <v/>
      </c>
      <c r="CE263" s="34" t="e">
        <f>IF(AND(#REF!="",#REF!="",#REF!="",#REF!=""),"",SUM(#REF!,#REF!,#REF!,#REF!,#REF!))</f>
        <v>#REF!</v>
      </c>
      <c r="CF263" s="35" t="str">
        <f t="shared" si="40"/>
        <v/>
      </c>
      <c r="CG263" s="34" t="str">
        <f t="shared" si="41"/>
        <v/>
      </c>
      <c r="CH263" s="35" t="str">
        <f t="shared" si="42"/>
        <v/>
      </c>
      <c r="CI263" s="34" t="str">
        <f t="shared" si="43"/>
        <v/>
      </c>
      <c r="CJ263" s="35" t="str">
        <f t="shared" si="44"/>
        <v/>
      </c>
      <c r="CK263" s="34" t="e">
        <f>IF(AND(#REF!="",#REF!="",#REF!="",#REF!=""),"",SUM(#REF!,#REF!,#REF!,#REF!,#REF!))</f>
        <v>#REF!</v>
      </c>
      <c r="CL263" s="35" t="str">
        <f t="shared" si="45"/>
        <v/>
      </c>
      <c r="CM263" s="32" t="e">
        <f>IF(AND(#REF!="",#REF!="",#REF!="",#REF!=""),"",SUM(#REF!,#REF!,#REF!,#REF!))</f>
        <v>#REF!</v>
      </c>
      <c r="CN263" s="32" t="str">
        <f t="shared" si="46"/>
        <v/>
      </c>
    </row>
    <row r="264" spans="1:92" ht="24.75" customHeight="1">
      <c r="A264" s="276">
        <v>258</v>
      </c>
      <c r="B264" s="277"/>
      <c r="C264" s="278"/>
      <c r="D264" s="279"/>
      <c r="E264" s="280"/>
      <c r="F264" s="281"/>
      <c r="G264" s="281"/>
      <c r="H264" s="282"/>
      <c r="I264" s="283"/>
      <c r="J264" s="284"/>
      <c r="K264" s="285"/>
      <c r="L264" s="21"/>
      <c r="M264" s="22"/>
      <c r="N264" s="22"/>
      <c r="O264" s="7"/>
      <c r="P264" s="40"/>
      <c r="Q264" s="43"/>
      <c r="R264" s="7"/>
      <c r="S264" s="23"/>
      <c r="T264" s="24"/>
      <c r="U264" s="24"/>
      <c r="V264" s="7"/>
      <c r="W264" s="46"/>
      <c r="X264" s="43"/>
      <c r="Y264" s="7"/>
      <c r="Z264" s="21"/>
      <c r="AA264" s="22"/>
      <c r="AB264" s="22"/>
      <c r="AC264" s="7"/>
      <c r="AD264" s="40"/>
      <c r="AE264" s="43"/>
      <c r="AF264" s="7"/>
      <c r="AG264" s="21"/>
      <c r="AH264" s="22"/>
      <c r="AI264" s="22"/>
      <c r="AJ264" s="7"/>
      <c r="AK264" s="40"/>
      <c r="AL264" s="43"/>
      <c r="AM264" s="7"/>
      <c r="AN264" s="21"/>
      <c r="AO264" s="22"/>
      <c r="AP264" s="22"/>
      <c r="AQ264" s="22"/>
      <c r="AR264" s="22"/>
      <c r="AS264" s="21"/>
      <c r="AT264" s="22"/>
      <c r="AU264" s="22"/>
      <c r="AV264" s="22"/>
      <c r="AW264" s="22"/>
      <c r="AX264" s="21"/>
      <c r="AY264" s="22"/>
      <c r="AZ264" s="22"/>
      <c r="BA264" s="22"/>
      <c r="BB264" s="22"/>
      <c r="BC264" s="22"/>
      <c r="BD264" s="22"/>
      <c r="BE264" s="22"/>
      <c r="BF264" s="22"/>
      <c r="BG264" s="11" t="s">
        <v>221</v>
      </c>
      <c r="BH264" s="79"/>
      <c r="BI264" s="1"/>
      <c r="BJ264" s="1"/>
      <c r="BK264" s="1"/>
      <c r="BL264" s="1"/>
      <c r="BM264" s="1"/>
      <c r="BY264" s="26"/>
      <c r="BZ264" s="34" t="str">
        <f t="shared" ref="BZ264:BZ327" si="47">IF(I264="","",I264)</f>
        <v/>
      </c>
      <c r="CA264" s="35" t="str">
        <f t="shared" ref="CA264:CA327" si="48">IF(AND(L264="",M264="",N264="",P264=""),"",SUM(L264,M264,N264,O264,P264))</f>
        <v/>
      </c>
      <c r="CB264" s="35" t="str">
        <f t="shared" ref="CB264:CB327" si="49">IFERROR(IF(CA264="","",ROUNDUP(CA264*20%,0)),"")</f>
        <v/>
      </c>
      <c r="CC264" s="34" t="str">
        <f t="shared" ref="CC264:CC327" si="50">IF(AND(S264="",T264="",U264="",W264=""),"",SUM(S264,T264,U264,V264,W264))</f>
        <v/>
      </c>
      <c r="CD264" s="35" t="str">
        <f t="shared" ref="CD264:CD327" si="51">IFERROR(IF(CC264="","",ROUNDUP(CC264*20%,0)),"")</f>
        <v/>
      </c>
      <c r="CE264" s="34" t="e">
        <f>IF(AND(#REF!="",#REF!="",#REF!="",#REF!=""),"",SUM(#REF!,#REF!,#REF!,#REF!,#REF!))</f>
        <v>#REF!</v>
      </c>
      <c r="CF264" s="35" t="str">
        <f t="shared" ref="CF264:CF327" si="52">IFERROR(IF(CE264="","",ROUNDUP(CE264*20%,0)),"")</f>
        <v/>
      </c>
      <c r="CG264" s="34" t="str">
        <f t="shared" ref="CG264:CG327" si="53">IF(AND(Z264="",AA264="",AB264="",AD264=""),"",SUM(Z264,AA264,AB264,AC264,AD264))</f>
        <v/>
      </c>
      <c r="CH264" s="35" t="str">
        <f t="shared" ref="CH264:CH327" si="54">IFERROR(IF(CG264="","",ROUNDUP(CG264*20%,0)),"")</f>
        <v/>
      </c>
      <c r="CI264" s="34" t="str">
        <f t="shared" ref="CI264:CI327" si="55">IF(AND(AG264="",AH264="",AI264="",AK264=""),"",SUM(AG264,AH264,AI264,AJ264,AK264))</f>
        <v/>
      </c>
      <c r="CJ264" s="35" t="str">
        <f t="shared" ref="CJ264:CJ327" si="56">IFERROR(IF(CI264="","",ROUNDUP(CI264*20%,0)),"")</f>
        <v/>
      </c>
      <c r="CK264" s="34" t="e">
        <f>IF(AND(#REF!="",#REF!="",#REF!="",#REF!=""),"",SUM(#REF!,#REF!,#REF!,#REF!,#REF!))</f>
        <v>#REF!</v>
      </c>
      <c r="CL264" s="35" t="str">
        <f t="shared" ref="CL264:CL327" si="57">IFERROR(IF(CK264="","",ROUNDUP(CK264*20%,0)),"")</f>
        <v/>
      </c>
      <c r="CM264" s="32" t="e">
        <f>IF(AND(#REF!="",#REF!="",#REF!="",#REF!=""),"",SUM(#REF!,#REF!,#REF!,#REF!))</f>
        <v>#REF!</v>
      </c>
      <c r="CN264" s="32" t="str">
        <f t="shared" si="46"/>
        <v/>
      </c>
    </row>
    <row r="265" spans="1:92" ht="24.75" customHeight="1">
      <c r="A265" s="276">
        <v>259</v>
      </c>
      <c r="B265" s="277"/>
      <c r="C265" s="278"/>
      <c r="D265" s="279"/>
      <c r="E265" s="280"/>
      <c r="F265" s="281"/>
      <c r="G265" s="281"/>
      <c r="H265" s="282"/>
      <c r="I265" s="283"/>
      <c r="J265" s="284"/>
      <c r="K265" s="285"/>
      <c r="L265" s="21"/>
      <c r="M265" s="22"/>
      <c r="N265" s="22"/>
      <c r="O265" s="7"/>
      <c r="P265" s="40"/>
      <c r="Q265" s="43"/>
      <c r="R265" s="7"/>
      <c r="S265" s="23"/>
      <c r="T265" s="24"/>
      <c r="U265" s="24"/>
      <c r="V265" s="7"/>
      <c r="W265" s="46"/>
      <c r="X265" s="43"/>
      <c r="Y265" s="7"/>
      <c r="Z265" s="21"/>
      <c r="AA265" s="22"/>
      <c r="AB265" s="22"/>
      <c r="AC265" s="7"/>
      <c r="AD265" s="40"/>
      <c r="AE265" s="43"/>
      <c r="AF265" s="7"/>
      <c r="AG265" s="21"/>
      <c r="AH265" s="22"/>
      <c r="AI265" s="22"/>
      <c r="AJ265" s="7"/>
      <c r="AK265" s="40"/>
      <c r="AL265" s="43"/>
      <c r="AM265" s="7"/>
      <c r="AN265" s="21"/>
      <c r="AO265" s="22"/>
      <c r="AP265" s="22"/>
      <c r="AQ265" s="22"/>
      <c r="AR265" s="22"/>
      <c r="AS265" s="21"/>
      <c r="AT265" s="22"/>
      <c r="AU265" s="22"/>
      <c r="AV265" s="22"/>
      <c r="AW265" s="22"/>
      <c r="AX265" s="21"/>
      <c r="AY265" s="22"/>
      <c r="AZ265" s="22"/>
      <c r="BA265" s="22"/>
      <c r="BB265" s="22"/>
      <c r="BC265" s="22"/>
      <c r="BD265" s="22"/>
      <c r="BE265" s="22"/>
      <c r="BF265" s="22"/>
      <c r="BG265" s="11" t="s">
        <v>221</v>
      </c>
      <c r="BH265" s="79"/>
      <c r="BI265" s="1"/>
      <c r="BJ265" s="1"/>
      <c r="BK265" s="1"/>
      <c r="BL265" s="1"/>
      <c r="BM265" s="1"/>
      <c r="BY265" s="26"/>
      <c r="BZ265" s="34" t="str">
        <f t="shared" si="47"/>
        <v/>
      </c>
      <c r="CA265" s="35" t="str">
        <f t="shared" si="48"/>
        <v/>
      </c>
      <c r="CB265" s="35" t="str">
        <f t="shared" si="49"/>
        <v/>
      </c>
      <c r="CC265" s="34" t="str">
        <f t="shared" si="50"/>
        <v/>
      </c>
      <c r="CD265" s="35" t="str">
        <f t="shared" si="51"/>
        <v/>
      </c>
      <c r="CE265" s="34" t="e">
        <f>IF(AND(#REF!="",#REF!="",#REF!="",#REF!=""),"",SUM(#REF!,#REF!,#REF!,#REF!,#REF!))</f>
        <v>#REF!</v>
      </c>
      <c r="CF265" s="35" t="str">
        <f t="shared" si="52"/>
        <v/>
      </c>
      <c r="CG265" s="34" t="str">
        <f t="shared" si="53"/>
        <v/>
      </c>
      <c r="CH265" s="35" t="str">
        <f t="shared" si="54"/>
        <v/>
      </c>
      <c r="CI265" s="34" t="str">
        <f t="shared" si="55"/>
        <v/>
      </c>
      <c r="CJ265" s="35" t="str">
        <f t="shared" si="56"/>
        <v/>
      </c>
      <c r="CK265" s="34" t="e">
        <f>IF(AND(#REF!="",#REF!="",#REF!="",#REF!=""),"",SUM(#REF!,#REF!,#REF!,#REF!,#REF!))</f>
        <v>#REF!</v>
      </c>
      <c r="CL265" s="35" t="str">
        <f t="shared" si="57"/>
        <v/>
      </c>
      <c r="CM265" s="32" t="e">
        <f>IF(AND(#REF!="",#REF!="",#REF!="",#REF!=""),"",SUM(#REF!,#REF!,#REF!,#REF!))</f>
        <v>#REF!</v>
      </c>
      <c r="CN265" s="32" t="str">
        <f t="shared" si="46"/>
        <v/>
      </c>
    </row>
    <row r="266" spans="1:92" ht="24.75" customHeight="1">
      <c r="A266" s="276">
        <v>260</v>
      </c>
      <c r="B266" s="277"/>
      <c r="C266" s="278"/>
      <c r="D266" s="279"/>
      <c r="E266" s="280"/>
      <c r="F266" s="281"/>
      <c r="G266" s="281"/>
      <c r="H266" s="282"/>
      <c r="I266" s="283"/>
      <c r="J266" s="284"/>
      <c r="K266" s="285"/>
      <c r="L266" s="21"/>
      <c r="M266" s="22"/>
      <c r="N266" s="22"/>
      <c r="O266" s="7"/>
      <c r="P266" s="40"/>
      <c r="Q266" s="43"/>
      <c r="R266" s="7"/>
      <c r="S266" s="23"/>
      <c r="T266" s="24"/>
      <c r="U266" s="24"/>
      <c r="V266" s="7"/>
      <c r="W266" s="46"/>
      <c r="X266" s="43"/>
      <c r="Y266" s="7"/>
      <c r="Z266" s="21"/>
      <c r="AA266" s="22"/>
      <c r="AB266" s="22"/>
      <c r="AC266" s="7"/>
      <c r="AD266" s="40"/>
      <c r="AE266" s="43"/>
      <c r="AF266" s="7"/>
      <c r="AG266" s="21"/>
      <c r="AH266" s="22"/>
      <c r="AI266" s="22"/>
      <c r="AJ266" s="7"/>
      <c r="AK266" s="40"/>
      <c r="AL266" s="43"/>
      <c r="AM266" s="7"/>
      <c r="AN266" s="21"/>
      <c r="AO266" s="22"/>
      <c r="AP266" s="22"/>
      <c r="AQ266" s="22"/>
      <c r="AR266" s="22"/>
      <c r="AS266" s="21"/>
      <c r="AT266" s="22"/>
      <c r="AU266" s="22"/>
      <c r="AV266" s="22"/>
      <c r="AW266" s="22"/>
      <c r="AX266" s="21"/>
      <c r="AY266" s="22"/>
      <c r="AZ266" s="22"/>
      <c r="BA266" s="22"/>
      <c r="BB266" s="22"/>
      <c r="BC266" s="22"/>
      <c r="BD266" s="22"/>
      <c r="BE266" s="22"/>
      <c r="BF266" s="22"/>
      <c r="BG266" s="11" t="s">
        <v>221</v>
      </c>
      <c r="BH266" s="79"/>
      <c r="BI266" s="1"/>
      <c r="BJ266" s="1"/>
      <c r="BK266" s="1"/>
      <c r="BL266" s="1"/>
      <c r="BM266" s="1"/>
      <c r="BY266" s="26"/>
      <c r="BZ266" s="34" t="str">
        <f t="shared" si="47"/>
        <v/>
      </c>
      <c r="CA266" s="35" t="str">
        <f t="shared" si="48"/>
        <v/>
      </c>
      <c r="CB266" s="35" t="str">
        <f t="shared" si="49"/>
        <v/>
      </c>
      <c r="CC266" s="34" t="str">
        <f t="shared" si="50"/>
        <v/>
      </c>
      <c r="CD266" s="35" t="str">
        <f t="shared" si="51"/>
        <v/>
      </c>
      <c r="CE266" s="34" t="e">
        <f>IF(AND(#REF!="",#REF!="",#REF!="",#REF!=""),"",SUM(#REF!,#REF!,#REF!,#REF!,#REF!))</f>
        <v>#REF!</v>
      </c>
      <c r="CF266" s="35" t="str">
        <f t="shared" si="52"/>
        <v/>
      </c>
      <c r="CG266" s="34" t="str">
        <f t="shared" si="53"/>
        <v/>
      </c>
      <c r="CH266" s="35" t="str">
        <f t="shared" si="54"/>
        <v/>
      </c>
      <c r="CI266" s="34" t="str">
        <f t="shared" si="55"/>
        <v/>
      </c>
      <c r="CJ266" s="35" t="str">
        <f t="shared" si="56"/>
        <v/>
      </c>
      <c r="CK266" s="34" t="e">
        <f>IF(AND(#REF!="",#REF!="",#REF!="",#REF!=""),"",SUM(#REF!,#REF!,#REF!,#REF!,#REF!))</f>
        <v>#REF!</v>
      </c>
      <c r="CL266" s="35" t="str">
        <f t="shared" si="57"/>
        <v/>
      </c>
      <c r="CM266" s="32" t="e">
        <f>IF(AND(#REF!="",#REF!="",#REF!="",#REF!=""),"",SUM(#REF!,#REF!,#REF!,#REF!))</f>
        <v>#REF!</v>
      </c>
      <c r="CN266" s="32" t="str">
        <f t="shared" si="46"/>
        <v/>
      </c>
    </row>
    <row r="267" spans="1:92" ht="24.75" customHeight="1">
      <c r="A267" s="276">
        <v>261</v>
      </c>
      <c r="B267" s="277"/>
      <c r="C267" s="278"/>
      <c r="D267" s="279"/>
      <c r="E267" s="280"/>
      <c r="F267" s="281"/>
      <c r="G267" s="281"/>
      <c r="H267" s="282"/>
      <c r="I267" s="283"/>
      <c r="J267" s="284"/>
      <c r="K267" s="285"/>
      <c r="L267" s="21"/>
      <c r="M267" s="22"/>
      <c r="N267" s="22"/>
      <c r="O267" s="7"/>
      <c r="P267" s="40"/>
      <c r="Q267" s="43"/>
      <c r="R267" s="7"/>
      <c r="S267" s="23"/>
      <c r="T267" s="24"/>
      <c r="U267" s="24"/>
      <c r="V267" s="7"/>
      <c r="W267" s="46"/>
      <c r="X267" s="43"/>
      <c r="Y267" s="7"/>
      <c r="Z267" s="21"/>
      <c r="AA267" s="22"/>
      <c r="AB267" s="22"/>
      <c r="AC267" s="7"/>
      <c r="AD267" s="40"/>
      <c r="AE267" s="43"/>
      <c r="AF267" s="7"/>
      <c r="AG267" s="21"/>
      <c r="AH267" s="22"/>
      <c r="AI267" s="22"/>
      <c r="AJ267" s="7"/>
      <c r="AK267" s="40"/>
      <c r="AL267" s="43"/>
      <c r="AM267" s="7"/>
      <c r="AN267" s="21"/>
      <c r="AO267" s="22"/>
      <c r="AP267" s="22"/>
      <c r="AQ267" s="22"/>
      <c r="AR267" s="22"/>
      <c r="AS267" s="21"/>
      <c r="AT267" s="22"/>
      <c r="AU267" s="22"/>
      <c r="AV267" s="22"/>
      <c r="AW267" s="22"/>
      <c r="AX267" s="21"/>
      <c r="AY267" s="22"/>
      <c r="AZ267" s="22"/>
      <c r="BA267" s="22"/>
      <c r="BB267" s="22"/>
      <c r="BC267" s="22"/>
      <c r="BD267" s="22"/>
      <c r="BE267" s="22"/>
      <c r="BF267" s="22"/>
      <c r="BG267" s="11" t="s">
        <v>221</v>
      </c>
      <c r="BH267" s="79"/>
      <c r="BI267" s="1"/>
      <c r="BJ267" s="1"/>
      <c r="BK267" s="1"/>
      <c r="BL267" s="1"/>
      <c r="BM267" s="1"/>
      <c r="BY267" s="26"/>
      <c r="BZ267" s="34" t="str">
        <f t="shared" si="47"/>
        <v/>
      </c>
      <c r="CA267" s="35" t="str">
        <f t="shared" si="48"/>
        <v/>
      </c>
      <c r="CB267" s="35" t="str">
        <f t="shared" si="49"/>
        <v/>
      </c>
      <c r="CC267" s="34" t="str">
        <f t="shared" si="50"/>
        <v/>
      </c>
      <c r="CD267" s="35" t="str">
        <f t="shared" si="51"/>
        <v/>
      </c>
      <c r="CE267" s="34" t="e">
        <f>IF(AND(#REF!="",#REF!="",#REF!="",#REF!=""),"",SUM(#REF!,#REF!,#REF!,#REF!,#REF!))</f>
        <v>#REF!</v>
      </c>
      <c r="CF267" s="35" t="str">
        <f t="shared" si="52"/>
        <v/>
      </c>
      <c r="CG267" s="34" t="str">
        <f t="shared" si="53"/>
        <v/>
      </c>
      <c r="CH267" s="35" t="str">
        <f t="shared" si="54"/>
        <v/>
      </c>
      <c r="CI267" s="34" t="str">
        <f t="shared" si="55"/>
        <v/>
      </c>
      <c r="CJ267" s="35" t="str">
        <f t="shared" si="56"/>
        <v/>
      </c>
      <c r="CK267" s="34" t="e">
        <f>IF(AND(#REF!="",#REF!="",#REF!="",#REF!=""),"",SUM(#REF!,#REF!,#REF!,#REF!,#REF!))</f>
        <v>#REF!</v>
      </c>
      <c r="CL267" s="35" t="str">
        <f t="shared" si="57"/>
        <v/>
      </c>
      <c r="CM267" s="32" t="e">
        <f>IF(AND(#REF!="",#REF!="",#REF!="",#REF!=""),"",SUM(#REF!,#REF!,#REF!,#REF!))</f>
        <v>#REF!</v>
      </c>
      <c r="CN267" s="32" t="str">
        <f t="shared" si="46"/>
        <v/>
      </c>
    </row>
    <row r="268" spans="1:92" ht="24.75" customHeight="1">
      <c r="A268" s="276">
        <v>262</v>
      </c>
      <c r="B268" s="277"/>
      <c r="C268" s="278"/>
      <c r="D268" s="279"/>
      <c r="E268" s="280"/>
      <c r="F268" s="281"/>
      <c r="G268" s="281"/>
      <c r="H268" s="282"/>
      <c r="I268" s="283"/>
      <c r="J268" s="284"/>
      <c r="K268" s="285"/>
      <c r="L268" s="21"/>
      <c r="M268" s="22"/>
      <c r="N268" s="22"/>
      <c r="O268" s="7"/>
      <c r="P268" s="40"/>
      <c r="Q268" s="43"/>
      <c r="R268" s="7"/>
      <c r="S268" s="23"/>
      <c r="T268" s="24"/>
      <c r="U268" s="24"/>
      <c r="V268" s="7"/>
      <c r="W268" s="46"/>
      <c r="X268" s="43"/>
      <c r="Y268" s="7"/>
      <c r="Z268" s="21"/>
      <c r="AA268" s="22"/>
      <c r="AB268" s="22"/>
      <c r="AC268" s="7"/>
      <c r="AD268" s="40"/>
      <c r="AE268" s="43"/>
      <c r="AF268" s="7"/>
      <c r="AG268" s="21"/>
      <c r="AH268" s="22"/>
      <c r="AI268" s="22"/>
      <c r="AJ268" s="7"/>
      <c r="AK268" s="40"/>
      <c r="AL268" s="43"/>
      <c r="AM268" s="7"/>
      <c r="AN268" s="21"/>
      <c r="AO268" s="22"/>
      <c r="AP268" s="22"/>
      <c r="AQ268" s="22"/>
      <c r="AR268" s="22"/>
      <c r="AS268" s="21"/>
      <c r="AT268" s="22"/>
      <c r="AU268" s="22"/>
      <c r="AV268" s="22"/>
      <c r="AW268" s="22"/>
      <c r="AX268" s="21"/>
      <c r="AY268" s="22"/>
      <c r="AZ268" s="22"/>
      <c r="BA268" s="22"/>
      <c r="BB268" s="22"/>
      <c r="BC268" s="22"/>
      <c r="BD268" s="22"/>
      <c r="BE268" s="22"/>
      <c r="BF268" s="22"/>
      <c r="BG268" s="11" t="s">
        <v>221</v>
      </c>
      <c r="BH268" s="79"/>
      <c r="BI268" s="1"/>
      <c r="BJ268" s="1"/>
      <c r="BK268" s="1"/>
      <c r="BL268" s="1"/>
      <c r="BM268" s="1"/>
      <c r="BY268" s="26"/>
      <c r="BZ268" s="34" t="str">
        <f t="shared" si="47"/>
        <v/>
      </c>
      <c r="CA268" s="35" t="str">
        <f t="shared" si="48"/>
        <v/>
      </c>
      <c r="CB268" s="35" t="str">
        <f t="shared" si="49"/>
        <v/>
      </c>
      <c r="CC268" s="34" t="str">
        <f t="shared" si="50"/>
        <v/>
      </c>
      <c r="CD268" s="35" t="str">
        <f t="shared" si="51"/>
        <v/>
      </c>
      <c r="CE268" s="34" t="e">
        <f>IF(AND(#REF!="",#REF!="",#REF!="",#REF!=""),"",SUM(#REF!,#REF!,#REF!,#REF!,#REF!))</f>
        <v>#REF!</v>
      </c>
      <c r="CF268" s="35" t="str">
        <f t="shared" si="52"/>
        <v/>
      </c>
      <c r="CG268" s="34" t="str">
        <f t="shared" si="53"/>
        <v/>
      </c>
      <c r="CH268" s="35" t="str">
        <f t="shared" si="54"/>
        <v/>
      </c>
      <c r="CI268" s="34" t="str">
        <f t="shared" si="55"/>
        <v/>
      </c>
      <c r="CJ268" s="35" t="str">
        <f t="shared" si="56"/>
        <v/>
      </c>
      <c r="CK268" s="34" t="e">
        <f>IF(AND(#REF!="",#REF!="",#REF!="",#REF!=""),"",SUM(#REF!,#REF!,#REF!,#REF!,#REF!))</f>
        <v>#REF!</v>
      </c>
      <c r="CL268" s="35" t="str">
        <f t="shared" si="57"/>
        <v/>
      </c>
      <c r="CM268" s="32" t="e">
        <f>IF(AND(#REF!="",#REF!="",#REF!="",#REF!=""),"",SUM(#REF!,#REF!,#REF!,#REF!))</f>
        <v>#REF!</v>
      </c>
      <c r="CN268" s="32" t="str">
        <f t="shared" si="46"/>
        <v/>
      </c>
    </row>
    <row r="269" spans="1:92" ht="24.75" customHeight="1">
      <c r="A269" s="276">
        <v>263</v>
      </c>
      <c r="B269" s="277"/>
      <c r="C269" s="278"/>
      <c r="D269" s="279"/>
      <c r="E269" s="280"/>
      <c r="F269" s="281"/>
      <c r="G269" s="281"/>
      <c r="H269" s="282"/>
      <c r="I269" s="283"/>
      <c r="J269" s="284"/>
      <c r="K269" s="285"/>
      <c r="L269" s="21"/>
      <c r="M269" s="22"/>
      <c r="N269" s="22"/>
      <c r="O269" s="7"/>
      <c r="P269" s="40"/>
      <c r="Q269" s="43"/>
      <c r="R269" s="7"/>
      <c r="S269" s="23"/>
      <c r="T269" s="24"/>
      <c r="U269" s="24"/>
      <c r="V269" s="7"/>
      <c r="W269" s="46"/>
      <c r="X269" s="43"/>
      <c r="Y269" s="7"/>
      <c r="Z269" s="21"/>
      <c r="AA269" s="22"/>
      <c r="AB269" s="22"/>
      <c r="AC269" s="7"/>
      <c r="AD269" s="40"/>
      <c r="AE269" s="43"/>
      <c r="AF269" s="7"/>
      <c r="AG269" s="21"/>
      <c r="AH269" s="22"/>
      <c r="AI269" s="22"/>
      <c r="AJ269" s="7"/>
      <c r="AK269" s="40"/>
      <c r="AL269" s="43"/>
      <c r="AM269" s="7"/>
      <c r="AN269" s="21"/>
      <c r="AO269" s="22"/>
      <c r="AP269" s="22"/>
      <c r="AQ269" s="22"/>
      <c r="AR269" s="22"/>
      <c r="AS269" s="21"/>
      <c r="AT269" s="22"/>
      <c r="AU269" s="22"/>
      <c r="AV269" s="22"/>
      <c r="AW269" s="22"/>
      <c r="AX269" s="21"/>
      <c r="AY269" s="22"/>
      <c r="AZ269" s="22"/>
      <c r="BA269" s="22"/>
      <c r="BB269" s="22"/>
      <c r="BC269" s="22"/>
      <c r="BD269" s="22"/>
      <c r="BE269" s="22"/>
      <c r="BF269" s="22"/>
      <c r="BG269" s="11" t="s">
        <v>221</v>
      </c>
      <c r="BH269" s="79"/>
      <c r="BI269" s="1"/>
      <c r="BJ269" s="1"/>
      <c r="BK269" s="1"/>
      <c r="BL269" s="1"/>
      <c r="BM269" s="1"/>
      <c r="BY269" s="26"/>
      <c r="BZ269" s="34" t="str">
        <f t="shared" si="47"/>
        <v/>
      </c>
      <c r="CA269" s="35" t="str">
        <f t="shared" si="48"/>
        <v/>
      </c>
      <c r="CB269" s="35" t="str">
        <f t="shared" si="49"/>
        <v/>
      </c>
      <c r="CC269" s="34" t="str">
        <f t="shared" si="50"/>
        <v/>
      </c>
      <c r="CD269" s="35" t="str">
        <f t="shared" si="51"/>
        <v/>
      </c>
      <c r="CE269" s="34" t="e">
        <f>IF(AND(#REF!="",#REF!="",#REF!="",#REF!=""),"",SUM(#REF!,#REF!,#REF!,#REF!,#REF!))</f>
        <v>#REF!</v>
      </c>
      <c r="CF269" s="35" t="str">
        <f t="shared" si="52"/>
        <v/>
      </c>
      <c r="CG269" s="34" t="str">
        <f t="shared" si="53"/>
        <v/>
      </c>
      <c r="CH269" s="35" t="str">
        <f t="shared" si="54"/>
        <v/>
      </c>
      <c r="CI269" s="34" t="str">
        <f t="shared" si="55"/>
        <v/>
      </c>
      <c r="CJ269" s="35" t="str">
        <f t="shared" si="56"/>
        <v/>
      </c>
      <c r="CK269" s="34" t="e">
        <f>IF(AND(#REF!="",#REF!="",#REF!="",#REF!=""),"",SUM(#REF!,#REF!,#REF!,#REF!,#REF!))</f>
        <v>#REF!</v>
      </c>
      <c r="CL269" s="35" t="str">
        <f t="shared" si="57"/>
        <v/>
      </c>
      <c r="CM269" s="32" t="e">
        <f>IF(AND(#REF!="",#REF!="",#REF!="",#REF!=""),"",SUM(#REF!,#REF!,#REF!,#REF!))</f>
        <v>#REF!</v>
      </c>
      <c r="CN269" s="32" t="str">
        <f t="shared" si="46"/>
        <v/>
      </c>
    </row>
    <row r="270" spans="1:92" ht="24.75" customHeight="1">
      <c r="A270" s="276">
        <v>264</v>
      </c>
      <c r="B270" s="277"/>
      <c r="C270" s="278"/>
      <c r="D270" s="279"/>
      <c r="E270" s="280"/>
      <c r="F270" s="281"/>
      <c r="G270" s="281"/>
      <c r="H270" s="282"/>
      <c r="I270" s="283"/>
      <c r="J270" s="284"/>
      <c r="K270" s="285"/>
      <c r="L270" s="21"/>
      <c r="M270" s="22"/>
      <c r="N270" s="22"/>
      <c r="O270" s="7"/>
      <c r="P270" s="40"/>
      <c r="Q270" s="43"/>
      <c r="R270" s="7"/>
      <c r="S270" s="23"/>
      <c r="T270" s="24"/>
      <c r="U270" s="24"/>
      <c r="V270" s="7"/>
      <c r="W270" s="46"/>
      <c r="X270" s="43"/>
      <c r="Y270" s="7"/>
      <c r="Z270" s="21"/>
      <c r="AA270" s="22"/>
      <c r="AB270" s="22"/>
      <c r="AC270" s="7"/>
      <c r="AD270" s="40"/>
      <c r="AE270" s="43"/>
      <c r="AF270" s="7"/>
      <c r="AG270" s="21"/>
      <c r="AH270" s="22"/>
      <c r="AI270" s="22"/>
      <c r="AJ270" s="7"/>
      <c r="AK270" s="40"/>
      <c r="AL270" s="43"/>
      <c r="AM270" s="7"/>
      <c r="AN270" s="21"/>
      <c r="AO270" s="22"/>
      <c r="AP270" s="22"/>
      <c r="AQ270" s="22"/>
      <c r="AR270" s="22"/>
      <c r="AS270" s="21"/>
      <c r="AT270" s="22"/>
      <c r="AU270" s="22"/>
      <c r="AV270" s="22"/>
      <c r="AW270" s="22"/>
      <c r="AX270" s="21"/>
      <c r="AY270" s="22"/>
      <c r="AZ270" s="22"/>
      <c r="BA270" s="22"/>
      <c r="BB270" s="22"/>
      <c r="BC270" s="22"/>
      <c r="BD270" s="22"/>
      <c r="BE270" s="22"/>
      <c r="BF270" s="22"/>
      <c r="BG270" s="11" t="s">
        <v>221</v>
      </c>
      <c r="BH270" s="79"/>
      <c r="BI270" s="1"/>
      <c r="BJ270" s="1"/>
      <c r="BK270" s="1"/>
      <c r="BL270" s="1"/>
      <c r="BM270" s="1"/>
      <c r="BY270" s="26"/>
      <c r="BZ270" s="34" t="str">
        <f t="shared" si="47"/>
        <v/>
      </c>
      <c r="CA270" s="35" t="str">
        <f t="shared" si="48"/>
        <v/>
      </c>
      <c r="CB270" s="35" t="str">
        <f t="shared" si="49"/>
        <v/>
      </c>
      <c r="CC270" s="34" t="str">
        <f t="shared" si="50"/>
        <v/>
      </c>
      <c r="CD270" s="35" t="str">
        <f t="shared" si="51"/>
        <v/>
      </c>
      <c r="CE270" s="34" t="e">
        <f>IF(AND(#REF!="",#REF!="",#REF!="",#REF!=""),"",SUM(#REF!,#REF!,#REF!,#REF!,#REF!))</f>
        <v>#REF!</v>
      </c>
      <c r="CF270" s="35" t="str">
        <f t="shared" si="52"/>
        <v/>
      </c>
      <c r="CG270" s="34" t="str">
        <f t="shared" si="53"/>
        <v/>
      </c>
      <c r="CH270" s="35" t="str">
        <f t="shared" si="54"/>
        <v/>
      </c>
      <c r="CI270" s="34" t="str">
        <f t="shared" si="55"/>
        <v/>
      </c>
      <c r="CJ270" s="35" t="str">
        <f t="shared" si="56"/>
        <v/>
      </c>
      <c r="CK270" s="34" t="e">
        <f>IF(AND(#REF!="",#REF!="",#REF!="",#REF!=""),"",SUM(#REF!,#REF!,#REF!,#REF!,#REF!))</f>
        <v>#REF!</v>
      </c>
      <c r="CL270" s="35" t="str">
        <f t="shared" si="57"/>
        <v/>
      </c>
      <c r="CM270" s="32" t="e">
        <f>IF(AND(#REF!="",#REF!="",#REF!="",#REF!=""),"",SUM(#REF!,#REF!,#REF!,#REF!))</f>
        <v>#REF!</v>
      </c>
      <c r="CN270" s="32" t="str">
        <f t="shared" si="46"/>
        <v/>
      </c>
    </row>
    <row r="271" spans="1:92" ht="24.75" customHeight="1">
      <c r="A271" s="276">
        <v>265</v>
      </c>
      <c r="B271" s="277"/>
      <c r="C271" s="278"/>
      <c r="D271" s="279"/>
      <c r="E271" s="280"/>
      <c r="F271" s="281"/>
      <c r="G271" s="281"/>
      <c r="H271" s="282"/>
      <c r="I271" s="283"/>
      <c r="J271" s="284"/>
      <c r="K271" s="285"/>
      <c r="L271" s="21"/>
      <c r="M271" s="22"/>
      <c r="N271" s="22"/>
      <c r="O271" s="7"/>
      <c r="P271" s="40"/>
      <c r="Q271" s="43"/>
      <c r="R271" s="7"/>
      <c r="S271" s="23"/>
      <c r="T271" s="24"/>
      <c r="U271" s="24"/>
      <c r="V271" s="7"/>
      <c r="W271" s="46"/>
      <c r="X271" s="43"/>
      <c r="Y271" s="7"/>
      <c r="Z271" s="21"/>
      <c r="AA271" s="22"/>
      <c r="AB271" s="22"/>
      <c r="AC271" s="7"/>
      <c r="AD271" s="40"/>
      <c r="AE271" s="43"/>
      <c r="AF271" s="7"/>
      <c r="AG271" s="21"/>
      <c r="AH271" s="22"/>
      <c r="AI271" s="22"/>
      <c r="AJ271" s="7"/>
      <c r="AK271" s="40"/>
      <c r="AL271" s="43"/>
      <c r="AM271" s="7"/>
      <c r="AN271" s="21"/>
      <c r="AO271" s="22"/>
      <c r="AP271" s="22"/>
      <c r="AQ271" s="22"/>
      <c r="AR271" s="22"/>
      <c r="AS271" s="21"/>
      <c r="AT271" s="22"/>
      <c r="AU271" s="22"/>
      <c r="AV271" s="22"/>
      <c r="AW271" s="22"/>
      <c r="AX271" s="21"/>
      <c r="AY271" s="22"/>
      <c r="AZ271" s="22"/>
      <c r="BA271" s="22"/>
      <c r="BB271" s="22"/>
      <c r="BC271" s="22"/>
      <c r="BD271" s="22"/>
      <c r="BE271" s="22"/>
      <c r="BF271" s="22"/>
      <c r="BG271" s="11" t="s">
        <v>221</v>
      </c>
      <c r="BH271" s="79"/>
      <c r="BI271" s="1"/>
      <c r="BJ271" s="1"/>
      <c r="BK271" s="1"/>
      <c r="BL271" s="1"/>
      <c r="BM271" s="1"/>
      <c r="BY271" s="26"/>
      <c r="BZ271" s="34" t="str">
        <f t="shared" si="47"/>
        <v/>
      </c>
      <c r="CA271" s="35" t="str">
        <f t="shared" si="48"/>
        <v/>
      </c>
      <c r="CB271" s="35" t="str">
        <f t="shared" si="49"/>
        <v/>
      </c>
      <c r="CC271" s="34" t="str">
        <f t="shared" si="50"/>
        <v/>
      </c>
      <c r="CD271" s="35" t="str">
        <f t="shared" si="51"/>
        <v/>
      </c>
      <c r="CE271" s="34" t="e">
        <f>IF(AND(#REF!="",#REF!="",#REF!="",#REF!=""),"",SUM(#REF!,#REF!,#REF!,#REF!,#REF!))</f>
        <v>#REF!</v>
      </c>
      <c r="CF271" s="35" t="str">
        <f t="shared" si="52"/>
        <v/>
      </c>
      <c r="CG271" s="34" t="str">
        <f t="shared" si="53"/>
        <v/>
      </c>
      <c r="CH271" s="35" t="str">
        <f t="shared" si="54"/>
        <v/>
      </c>
      <c r="CI271" s="34" t="str">
        <f t="shared" si="55"/>
        <v/>
      </c>
      <c r="CJ271" s="35" t="str">
        <f t="shared" si="56"/>
        <v/>
      </c>
      <c r="CK271" s="34" t="e">
        <f>IF(AND(#REF!="",#REF!="",#REF!="",#REF!=""),"",SUM(#REF!,#REF!,#REF!,#REF!,#REF!))</f>
        <v>#REF!</v>
      </c>
      <c r="CL271" s="35" t="str">
        <f t="shared" si="57"/>
        <v/>
      </c>
      <c r="CM271" s="32" t="e">
        <f>IF(AND(#REF!="",#REF!="",#REF!="",#REF!=""),"",SUM(#REF!,#REF!,#REF!,#REF!))</f>
        <v>#REF!</v>
      </c>
      <c r="CN271" s="32" t="str">
        <f t="shared" si="46"/>
        <v/>
      </c>
    </row>
    <row r="272" spans="1:92" ht="24.75" customHeight="1">
      <c r="A272" s="276">
        <v>266</v>
      </c>
      <c r="B272" s="277"/>
      <c r="C272" s="278"/>
      <c r="D272" s="279"/>
      <c r="E272" s="280"/>
      <c r="F272" s="281"/>
      <c r="G272" s="281"/>
      <c r="H272" s="282"/>
      <c r="I272" s="283"/>
      <c r="J272" s="284"/>
      <c r="K272" s="285"/>
      <c r="L272" s="21"/>
      <c r="M272" s="22"/>
      <c r="N272" s="22"/>
      <c r="O272" s="7"/>
      <c r="P272" s="40"/>
      <c r="Q272" s="43"/>
      <c r="R272" s="7"/>
      <c r="S272" s="23"/>
      <c r="T272" s="24"/>
      <c r="U272" s="24"/>
      <c r="V272" s="7"/>
      <c r="W272" s="46"/>
      <c r="X272" s="43"/>
      <c r="Y272" s="7"/>
      <c r="Z272" s="21"/>
      <c r="AA272" s="22"/>
      <c r="AB272" s="22"/>
      <c r="AC272" s="7"/>
      <c r="AD272" s="40"/>
      <c r="AE272" s="43"/>
      <c r="AF272" s="7"/>
      <c r="AG272" s="21"/>
      <c r="AH272" s="22"/>
      <c r="AI272" s="22"/>
      <c r="AJ272" s="7"/>
      <c r="AK272" s="40"/>
      <c r="AL272" s="43"/>
      <c r="AM272" s="7"/>
      <c r="AN272" s="21"/>
      <c r="AO272" s="22"/>
      <c r="AP272" s="22"/>
      <c r="AQ272" s="22"/>
      <c r="AR272" s="22"/>
      <c r="AS272" s="21"/>
      <c r="AT272" s="22"/>
      <c r="AU272" s="22"/>
      <c r="AV272" s="22"/>
      <c r="AW272" s="22"/>
      <c r="AX272" s="21"/>
      <c r="AY272" s="22"/>
      <c r="AZ272" s="22"/>
      <c r="BA272" s="22"/>
      <c r="BB272" s="22"/>
      <c r="BC272" s="22"/>
      <c r="BD272" s="22"/>
      <c r="BE272" s="22"/>
      <c r="BF272" s="22"/>
      <c r="BG272" s="11" t="s">
        <v>221</v>
      </c>
      <c r="BH272" s="79"/>
      <c r="BI272" s="1"/>
      <c r="BJ272" s="1"/>
      <c r="BK272" s="1"/>
      <c r="BL272" s="1"/>
      <c r="BM272" s="1"/>
      <c r="BY272" s="26"/>
      <c r="BZ272" s="34" t="str">
        <f t="shared" si="47"/>
        <v/>
      </c>
      <c r="CA272" s="35" t="str">
        <f t="shared" si="48"/>
        <v/>
      </c>
      <c r="CB272" s="35" t="str">
        <f t="shared" si="49"/>
        <v/>
      </c>
      <c r="CC272" s="34" t="str">
        <f t="shared" si="50"/>
        <v/>
      </c>
      <c r="CD272" s="35" t="str">
        <f t="shared" si="51"/>
        <v/>
      </c>
      <c r="CE272" s="34" t="e">
        <f>IF(AND(#REF!="",#REF!="",#REF!="",#REF!=""),"",SUM(#REF!,#REF!,#REF!,#REF!,#REF!))</f>
        <v>#REF!</v>
      </c>
      <c r="CF272" s="35" t="str">
        <f t="shared" si="52"/>
        <v/>
      </c>
      <c r="CG272" s="34" t="str">
        <f t="shared" si="53"/>
        <v/>
      </c>
      <c r="CH272" s="35" t="str">
        <f t="shared" si="54"/>
        <v/>
      </c>
      <c r="CI272" s="34" t="str">
        <f t="shared" si="55"/>
        <v/>
      </c>
      <c r="CJ272" s="35" t="str">
        <f t="shared" si="56"/>
        <v/>
      </c>
      <c r="CK272" s="34" t="e">
        <f>IF(AND(#REF!="",#REF!="",#REF!="",#REF!=""),"",SUM(#REF!,#REF!,#REF!,#REF!,#REF!))</f>
        <v>#REF!</v>
      </c>
      <c r="CL272" s="35" t="str">
        <f t="shared" si="57"/>
        <v/>
      </c>
      <c r="CM272" s="32" t="e">
        <f>IF(AND(#REF!="",#REF!="",#REF!="",#REF!=""),"",SUM(#REF!,#REF!,#REF!,#REF!))</f>
        <v>#REF!</v>
      </c>
      <c r="CN272" s="32" t="str">
        <f t="shared" si="46"/>
        <v/>
      </c>
    </row>
    <row r="273" spans="1:92" ht="24.75" customHeight="1">
      <c r="A273" s="276">
        <v>267</v>
      </c>
      <c r="B273" s="277"/>
      <c r="C273" s="278"/>
      <c r="D273" s="279"/>
      <c r="E273" s="280"/>
      <c r="F273" s="281"/>
      <c r="G273" s="281"/>
      <c r="H273" s="282"/>
      <c r="I273" s="283"/>
      <c r="J273" s="284"/>
      <c r="K273" s="285"/>
      <c r="L273" s="21"/>
      <c r="M273" s="22"/>
      <c r="N273" s="22"/>
      <c r="O273" s="7"/>
      <c r="P273" s="40"/>
      <c r="Q273" s="43"/>
      <c r="R273" s="7"/>
      <c r="S273" s="23"/>
      <c r="T273" s="24"/>
      <c r="U273" s="24"/>
      <c r="V273" s="7"/>
      <c r="W273" s="46"/>
      <c r="X273" s="43"/>
      <c r="Y273" s="7"/>
      <c r="Z273" s="21"/>
      <c r="AA273" s="22"/>
      <c r="AB273" s="22"/>
      <c r="AC273" s="7"/>
      <c r="AD273" s="40"/>
      <c r="AE273" s="43"/>
      <c r="AF273" s="7"/>
      <c r="AG273" s="21"/>
      <c r="AH273" s="22"/>
      <c r="AI273" s="22"/>
      <c r="AJ273" s="7"/>
      <c r="AK273" s="40"/>
      <c r="AL273" s="43"/>
      <c r="AM273" s="7"/>
      <c r="AN273" s="21"/>
      <c r="AO273" s="22"/>
      <c r="AP273" s="22"/>
      <c r="AQ273" s="22"/>
      <c r="AR273" s="22"/>
      <c r="AS273" s="21"/>
      <c r="AT273" s="22"/>
      <c r="AU273" s="22"/>
      <c r="AV273" s="22"/>
      <c r="AW273" s="22"/>
      <c r="AX273" s="21"/>
      <c r="AY273" s="22"/>
      <c r="AZ273" s="22"/>
      <c r="BA273" s="22"/>
      <c r="BB273" s="22"/>
      <c r="BC273" s="22"/>
      <c r="BD273" s="22"/>
      <c r="BE273" s="22"/>
      <c r="BF273" s="22"/>
      <c r="BG273" s="11" t="s">
        <v>221</v>
      </c>
      <c r="BH273" s="79"/>
      <c r="BI273" s="1"/>
      <c r="BJ273" s="1"/>
      <c r="BK273" s="1"/>
      <c r="BL273" s="1"/>
      <c r="BM273" s="1"/>
      <c r="BY273" s="26"/>
      <c r="BZ273" s="34" t="str">
        <f t="shared" si="47"/>
        <v/>
      </c>
      <c r="CA273" s="35" t="str">
        <f t="shared" si="48"/>
        <v/>
      </c>
      <c r="CB273" s="35" t="str">
        <f t="shared" si="49"/>
        <v/>
      </c>
      <c r="CC273" s="34" t="str">
        <f t="shared" si="50"/>
        <v/>
      </c>
      <c r="CD273" s="35" t="str">
        <f t="shared" si="51"/>
        <v/>
      </c>
      <c r="CE273" s="34" t="e">
        <f>IF(AND(#REF!="",#REF!="",#REF!="",#REF!=""),"",SUM(#REF!,#REF!,#REF!,#REF!,#REF!))</f>
        <v>#REF!</v>
      </c>
      <c r="CF273" s="35" t="str">
        <f t="shared" si="52"/>
        <v/>
      </c>
      <c r="CG273" s="34" t="str">
        <f t="shared" si="53"/>
        <v/>
      </c>
      <c r="CH273" s="35" t="str">
        <f t="shared" si="54"/>
        <v/>
      </c>
      <c r="CI273" s="34" t="str">
        <f t="shared" si="55"/>
        <v/>
      </c>
      <c r="CJ273" s="35" t="str">
        <f t="shared" si="56"/>
        <v/>
      </c>
      <c r="CK273" s="34" t="e">
        <f>IF(AND(#REF!="",#REF!="",#REF!="",#REF!=""),"",SUM(#REF!,#REF!,#REF!,#REF!,#REF!))</f>
        <v>#REF!</v>
      </c>
      <c r="CL273" s="35" t="str">
        <f t="shared" si="57"/>
        <v/>
      </c>
      <c r="CM273" s="32" t="e">
        <f>IF(AND(#REF!="",#REF!="",#REF!="",#REF!=""),"",SUM(#REF!,#REF!,#REF!,#REF!))</f>
        <v>#REF!</v>
      </c>
      <c r="CN273" s="32" t="str">
        <f t="shared" si="46"/>
        <v/>
      </c>
    </row>
    <row r="274" spans="1:92" ht="24.75" customHeight="1">
      <c r="A274" s="276">
        <v>268</v>
      </c>
      <c r="B274" s="277"/>
      <c r="C274" s="278"/>
      <c r="D274" s="279"/>
      <c r="E274" s="280"/>
      <c r="F274" s="281"/>
      <c r="G274" s="281"/>
      <c r="H274" s="282"/>
      <c r="I274" s="283"/>
      <c r="J274" s="284"/>
      <c r="K274" s="285"/>
      <c r="L274" s="21"/>
      <c r="M274" s="22"/>
      <c r="N274" s="22"/>
      <c r="O274" s="7"/>
      <c r="P274" s="40"/>
      <c r="Q274" s="43"/>
      <c r="R274" s="7"/>
      <c r="S274" s="23"/>
      <c r="T274" s="24"/>
      <c r="U274" s="24"/>
      <c r="V274" s="7"/>
      <c r="W274" s="46"/>
      <c r="X274" s="43"/>
      <c r="Y274" s="7"/>
      <c r="Z274" s="21"/>
      <c r="AA274" s="22"/>
      <c r="AB274" s="22"/>
      <c r="AC274" s="7"/>
      <c r="AD274" s="40"/>
      <c r="AE274" s="43"/>
      <c r="AF274" s="7"/>
      <c r="AG274" s="21"/>
      <c r="AH274" s="22"/>
      <c r="AI274" s="22"/>
      <c r="AJ274" s="7"/>
      <c r="AK274" s="40"/>
      <c r="AL274" s="43"/>
      <c r="AM274" s="7"/>
      <c r="AN274" s="21"/>
      <c r="AO274" s="22"/>
      <c r="AP274" s="22"/>
      <c r="AQ274" s="22"/>
      <c r="AR274" s="22"/>
      <c r="AS274" s="21"/>
      <c r="AT274" s="22"/>
      <c r="AU274" s="22"/>
      <c r="AV274" s="22"/>
      <c r="AW274" s="22"/>
      <c r="AX274" s="21"/>
      <c r="AY274" s="22"/>
      <c r="AZ274" s="22"/>
      <c r="BA274" s="22"/>
      <c r="BB274" s="22"/>
      <c r="BC274" s="22"/>
      <c r="BD274" s="22"/>
      <c r="BE274" s="22"/>
      <c r="BF274" s="22"/>
      <c r="BG274" s="11" t="s">
        <v>221</v>
      </c>
      <c r="BH274" s="79"/>
      <c r="BI274" s="1"/>
      <c r="BJ274" s="1"/>
      <c r="BK274" s="1"/>
      <c r="BL274" s="1"/>
      <c r="BM274" s="1"/>
      <c r="BY274" s="26"/>
      <c r="BZ274" s="34" t="str">
        <f t="shared" si="47"/>
        <v/>
      </c>
      <c r="CA274" s="35" t="str">
        <f t="shared" si="48"/>
        <v/>
      </c>
      <c r="CB274" s="35" t="str">
        <f t="shared" si="49"/>
        <v/>
      </c>
      <c r="CC274" s="34" t="str">
        <f t="shared" si="50"/>
        <v/>
      </c>
      <c r="CD274" s="35" t="str">
        <f t="shared" si="51"/>
        <v/>
      </c>
      <c r="CE274" s="34" t="e">
        <f>IF(AND(#REF!="",#REF!="",#REF!="",#REF!=""),"",SUM(#REF!,#REF!,#REF!,#REF!,#REF!))</f>
        <v>#REF!</v>
      </c>
      <c r="CF274" s="35" t="str">
        <f t="shared" si="52"/>
        <v/>
      </c>
      <c r="CG274" s="34" t="str">
        <f t="shared" si="53"/>
        <v/>
      </c>
      <c r="CH274" s="35" t="str">
        <f t="shared" si="54"/>
        <v/>
      </c>
      <c r="CI274" s="34" t="str">
        <f t="shared" si="55"/>
        <v/>
      </c>
      <c r="CJ274" s="35" t="str">
        <f t="shared" si="56"/>
        <v/>
      </c>
      <c r="CK274" s="34" t="e">
        <f>IF(AND(#REF!="",#REF!="",#REF!="",#REF!=""),"",SUM(#REF!,#REF!,#REF!,#REF!,#REF!))</f>
        <v>#REF!</v>
      </c>
      <c r="CL274" s="35" t="str">
        <f t="shared" si="57"/>
        <v/>
      </c>
      <c r="CM274" s="32" t="e">
        <f>IF(AND(#REF!="",#REF!="",#REF!="",#REF!=""),"",SUM(#REF!,#REF!,#REF!,#REF!))</f>
        <v>#REF!</v>
      </c>
      <c r="CN274" s="32" t="str">
        <f t="shared" si="46"/>
        <v/>
      </c>
    </row>
    <row r="275" spans="1:92" ht="24.75" customHeight="1">
      <c r="A275" s="276">
        <v>269</v>
      </c>
      <c r="B275" s="277"/>
      <c r="C275" s="278"/>
      <c r="D275" s="279"/>
      <c r="E275" s="280"/>
      <c r="F275" s="281"/>
      <c r="G275" s="281"/>
      <c r="H275" s="282"/>
      <c r="I275" s="283"/>
      <c r="J275" s="284"/>
      <c r="K275" s="285"/>
      <c r="L275" s="21"/>
      <c r="M275" s="22"/>
      <c r="N275" s="22"/>
      <c r="O275" s="7"/>
      <c r="P275" s="40"/>
      <c r="Q275" s="43"/>
      <c r="R275" s="7"/>
      <c r="S275" s="23"/>
      <c r="T275" s="24"/>
      <c r="U275" s="24"/>
      <c r="V275" s="7"/>
      <c r="W275" s="46"/>
      <c r="X275" s="43"/>
      <c r="Y275" s="7"/>
      <c r="Z275" s="21"/>
      <c r="AA275" s="22"/>
      <c r="AB275" s="22"/>
      <c r="AC275" s="7"/>
      <c r="AD275" s="40"/>
      <c r="AE275" s="43"/>
      <c r="AF275" s="7"/>
      <c r="AG275" s="21"/>
      <c r="AH275" s="22"/>
      <c r="AI275" s="22"/>
      <c r="AJ275" s="7"/>
      <c r="AK275" s="40"/>
      <c r="AL275" s="43"/>
      <c r="AM275" s="7"/>
      <c r="AN275" s="21"/>
      <c r="AO275" s="22"/>
      <c r="AP275" s="22"/>
      <c r="AQ275" s="22"/>
      <c r="AR275" s="22"/>
      <c r="AS275" s="21"/>
      <c r="AT275" s="22"/>
      <c r="AU275" s="22"/>
      <c r="AV275" s="22"/>
      <c r="AW275" s="22"/>
      <c r="AX275" s="21"/>
      <c r="AY275" s="22"/>
      <c r="AZ275" s="22"/>
      <c r="BA275" s="22"/>
      <c r="BB275" s="22"/>
      <c r="BC275" s="22"/>
      <c r="BD275" s="22"/>
      <c r="BE275" s="22"/>
      <c r="BF275" s="22"/>
      <c r="BG275" s="11" t="s">
        <v>221</v>
      </c>
      <c r="BH275" s="79"/>
      <c r="BI275" s="1"/>
      <c r="BJ275" s="1"/>
      <c r="BK275" s="1"/>
      <c r="BL275" s="1"/>
      <c r="BM275" s="1"/>
      <c r="BY275" s="26"/>
      <c r="BZ275" s="34" t="str">
        <f t="shared" si="47"/>
        <v/>
      </c>
      <c r="CA275" s="35" t="str">
        <f t="shared" si="48"/>
        <v/>
      </c>
      <c r="CB275" s="35" t="str">
        <f t="shared" si="49"/>
        <v/>
      </c>
      <c r="CC275" s="34" t="str">
        <f t="shared" si="50"/>
        <v/>
      </c>
      <c r="CD275" s="35" t="str">
        <f t="shared" si="51"/>
        <v/>
      </c>
      <c r="CE275" s="34" t="e">
        <f>IF(AND(#REF!="",#REF!="",#REF!="",#REF!=""),"",SUM(#REF!,#REF!,#REF!,#REF!,#REF!))</f>
        <v>#REF!</v>
      </c>
      <c r="CF275" s="35" t="str">
        <f t="shared" si="52"/>
        <v/>
      </c>
      <c r="CG275" s="34" t="str">
        <f t="shared" si="53"/>
        <v/>
      </c>
      <c r="CH275" s="35" t="str">
        <f t="shared" si="54"/>
        <v/>
      </c>
      <c r="CI275" s="34" t="str">
        <f t="shared" si="55"/>
        <v/>
      </c>
      <c r="CJ275" s="35" t="str">
        <f t="shared" si="56"/>
        <v/>
      </c>
      <c r="CK275" s="34" t="e">
        <f>IF(AND(#REF!="",#REF!="",#REF!="",#REF!=""),"",SUM(#REF!,#REF!,#REF!,#REF!,#REF!))</f>
        <v>#REF!</v>
      </c>
      <c r="CL275" s="35" t="str">
        <f t="shared" si="57"/>
        <v/>
      </c>
      <c r="CM275" s="32" t="e">
        <f>IF(AND(#REF!="",#REF!="",#REF!="",#REF!=""),"",SUM(#REF!,#REF!,#REF!,#REF!))</f>
        <v>#REF!</v>
      </c>
      <c r="CN275" s="32" t="str">
        <f t="shared" si="46"/>
        <v/>
      </c>
    </row>
    <row r="276" spans="1:92" ht="24.75" customHeight="1">
      <c r="A276" s="276">
        <v>270</v>
      </c>
      <c r="B276" s="277"/>
      <c r="C276" s="278"/>
      <c r="D276" s="279"/>
      <c r="E276" s="280"/>
      <c r="F276" s="281"/>
      <c r="G276" s="281"/>
      <c r="H276" s="282"/>
      <c r="I276" s="283"/>
      <c r="J276" s="284"/>
      <c r="K276" s="285"/>
      <c r="L276" s="21"/>
      <c r="M276" s="22"/>
      <c r="N276" s="22"/>
      <c r="O276" s="7"/>
      <c r="P276" s="40"/>
      <c r="Q276" s="43"/>
      <c r="R276" s="7"/>
      <c r="S276" s="23"/>
      <c r="T276" s="24"/>
      <c r="U276" s="24"/>
      <c r="V276" s="7"/>
      <c r="W276" s="46"/>
      <c r="X276" s="43"/>
      <c r="Y276" s="7"/>
      <c r="Z276" s="21"/>
      <c r="AA276" s="22"/>
      <c r="AB276" s="22"/>
      <c r="AC276" s="7"/>
      <c r="AD276" s="40"/>
      <c r="AE276" s="43"/>
      <c r="AF276" s="7"/>
      <c r="AG276" s="21"/>
      <c r="AH276" s="22"/>
      <c r="AI276" s="22"/>
      <c r="AJ276" s="7"/>
      <c r="AK276" s="40"/>
      <c r="AL276" s="43"/>
      <c r="AM276" s="7"/>
      <c r="AN276" s="21"/>
      <c r="AO276" s="22"/>
      <c r="AP276" s="22"/>
      <c r="AQ276" s="22"/>
      <c r="AR276" s="22"/>
      <c r="AS276" s="21"/>
      <c r="AT276" s="22"/>
      <c r="AU276" s="22"/>
      <c r="AV276" s="22"/>
      <c r="AW276" s="22"/>
      <c r="AX276" s="21"/>
      <c r="AY276" s="22"/>
      <c r="AZ276" s="22"/>
      <c r="BA276" s="22"/>
      <c r="BB276" s="22"/>
      <c r="BC276" s="22"/>
      <c r="BD276" s="22"/>
      <c r="BE276" s="22"/>
      <c r="BF276" s="22"/>
      <c r="BG276" s="11" t="s">
        <v>221</v>
      </c>
      <c r="BH276" s="79"/>
      <c r="BI276" s="1"/>
      <c r="BJ276" s="1"/>
      <c r="BK276" s="1"/>
      <c r="BL276" s="1"/>
      <c r="BM276" s="1"/>
      <c r="BY276" s="26"/>
      <c r="BZ276" s="34" t="str">
        <f t="shared" si="47"/>
        <v/>
      </c>
      <c r="CA276" s="35" t="str">
        <f t="shared" si="48"/>
        <v/>
      </c>
      <c r="CB276" s="35" t="str">
        <f t="shared" si="49"/>
        <v/>
      </c>
      <c r="CC276" s="34" t="str">
        <f t="shared" si="50"/>
        <v/>
      </c>
      <c r="CD276" s="35" t="str">
        <f t="shared" si="51"/>
        <v/>
      </c>
      <c r="CE276" s="34" t="e">
        <f>IF(AND(#REF!="",#REF!="",#REF!="",#REF!=""),"",SUM(#REF!,#REF!,#REF!,#REF!,#REF!))</f>
        <v>#REF!</v>
      </c>
      <c r="CF276" s="35" t="str">
        <f t="shared" si="52"/>
        <v/>
      </c>
      <c r="CG276" s="34" t="str">
        <f t="shared" si="53"/>
        <v/>
      </c>
      <c r="CH276" s="35" t="str">
        <f t="shared" si="54"/>
        <v/>
      </c>
      <c r="CI276" s="34" t="str">
        <f t="shared" si="55"/>
        <v/>
      </c>
      <c r="CJ276" s="35" t="str">
        <f t="shared" si="56"/>
        <v/>
      </c>
      <c r="CK276" s="34" t="e">
        <f>IF(AND(#REF!="",#REF!="",#REF!="",#REF!=""),"",SUM(#REF!,#REF!,#REF!,#REF!,#REF!))</f>
        <v>#REF!</v>
      </c>
      <c r="CL276" s="35" t="str">
        <f t="shared" si="57"/>
        <v/>
      </c>
      <c r="CM276" s="32" t="e">
        <f>IF(AND(#REF!="",#REF!="",#REF!="",#REF!=""),"",SUM(#REF!,#REF!,#REF!,#REF!))</f>
        <v>#REF!</v>
      </c>
      <c r="CN276" s="32" t="str">
        <f t="shared" si="46"/>
        <v/>
      </c>
    </row>
    <row r="277" spans="1:92" ht="24.75" customHeight="1">
      <c r="A277" s="276">
        <v>271</v>
      </c>
      <c r="B277" s="277"/>
      <c r="C277" s="278"/>
      <c r="D277" s="279"/>
      <c r="E277" s="280"/>
      <c r="F277" s="281"/>
      <c r="G277" s="281"/>
      <c r="H277" s="282"/>
      <c r="I277" s="283"/>
      <c r="J277" s="284"/>
      <c r="K277" s="285"/>
      <c r="L277" s="21"/>
      <c r="M277" s="22"/>
      <c r="N277" s="22"/>
      <c r="O277" s="7"/>
      <c r="P277" s="40"/>
      <c r="Q277" s="43"/>
      <c r="R277" s="7"/>
      <c r="S277" s="23"/>
      <c r="T277" s="24"/>
      <c r="U277" s="24"/>
      <c r="V277" s="7"/>
      <c r="W277" s="46"/>
      <c r="X277" s="43"/>
      <c r="Y277" s="7"/>
      <c r="Z277" s="21"/>
      <c r="AA277" s="22"/>
      <c r="AB277" s="22"/>
      <c r="AC277" s="7"/>
      <c r="AD277" s="40"/>
      <c r="AE277" s="43"/>
      <c r="AF277" s="7"/>
      <c r="AG277" s="21"/>
      <c r="AH277" s="22"/>
      <c r="AI277" s="22"/>
      <c r="AJ277" s="7"/>
      <c r="AK277" s="40"/>
      <c r="AL277" s="43"/>
      <c r="AM277" s="7"/>
      <c r="AN277" s="21"/>
      <c r="AO277" s="22"/>
      <c r="AP277" s="22"/>
      <c r="AQ277" s="22"/>
      <c r="AR277" s="22"/>
      <c r="AS277" s="21"/>
      <c r="AT277" s="22"/>
      <c r="AU277" s="22"/>
      <c r="AV277" s="22"/>
      <c r="AW277" s="22"/>
      <c r="AX277" s="21"/>
      <c r="AY277" s="22"/>
      <c r="AZ277" s="22"/>
      <c r="BA277" s="22"/>
      <c r="BB277" s="22"/>
      <c r="BC277" s="22"/>
      <c r="BD277" s="22"/>
      <c r="BE277" s="22"/>
      <c r="BF277" s="22"/>
      <c r="BG277" s="11" t="s">
        <v>221</v>
      </c>
      <c r="BH277" s="79"/>
      <c r="BI277" s="1"/>
      <c r="BJ277" s="1"/>
      <c r="BK277" s="1"/>
      <c r="BL277" s="1"/>
      <c r="BM277" s="1"/>
      <c r="BY277" s="26"/>
      <c r="BZ277" s="34" t="str">
        <f t="shared" si="47"/>
        <v/>
      </c>
      <c r="CA277" s="35" t="str">
        <f t="shared" si="48"/>
        <v/>
      </c>
      <c r="CB277" s="35" t="str">
        <f t="shared" si="49"/>
        <v/>
      </c>
      <c r="CC277" s="34" t="str">
        <f t="shared" si="50"/>
        <v/>
      </c>
      <c r="CD277" s="35" t="str">
        <f t="shared" si="51"/>
        <v/>
      </c>
      <c r="CE277" s="34" t="e">
        <f>IF(AND(#REF!="",#REF!="",#REF!="",#REF!=""),"",SUM(#REF!,#REF!,#REF!,#REF!,#REF!))</f>
        <v>#REF!</v>
      </c>
      <c r="CF277" s="35" t="str">
        <f t="shared" si="52"/>
        <v/>
      </c>
      <c r="CG277" s="34" t="str">
        <f t="shared" si="53"/>
        <v/>
      </c>
      <c r="CH277" s="35" t="str">
        <f t="shared" si="54"/>
        <v/>
      </c>
      <c r="CI277" s="34" t="str">
        <f t="shared" si="55"/>
        <v/>
      </c>
      <c r="CJ277" s="35" t="str">
        <f t="shared" si="56"/>
        <v/>
      </c>
      <c r="CK277" s="34" t="e">
        <f>IF(AND(#REF!="",#REF!="",#REF!="",#REF!=""),"",SUM(#REF!,#REF!,#REF!,#REF!,#REF!))</f>
        <v>#REF!</v>
      </c>
      <c r="CL277" s="35" t="str">
        <f t="shared" si="57"/>
        <v/>
      </c>
      <c r="CM277" s="32" t="e">
        <f>IF(AND(#REF!="",#REF!="",#REF!="",#REF!=""),"",SUM(#REF!,#REF!,#REF!,#REF!))</f>
        <v>#REF!</v>
      </c>
      <c r="CN277" s="32" t="str">
        <f t="shared" si="46"/>
        <v/>
      </c>
    </row>
    <row r="278" spans="1:92" ht="24.75" customHeight="1">
      <c r="A278" s="276">
        <v>272</v>
      </c>
      <c r="B278" s="277"/>
      <c r="C278" s="278"/>
      <c r="D278" s="279"/>
      <c r="E278" s="280"/>
      <c r="F278" s="281"/>
      <c r="G278" s="281"/>
      <c r="H278" s="282"/>
      <c r="I278" s="283"/>
      <c r="J278" s="284"/>
      <c r="K278" s="285"/>
      <c r="L278" s="21"/>
      <c r="M278" s="22"/>
      <c r="N278" s="22"/>
      <c r="O278" s="7"/>
      <c r="P278" s="40"/>
      <c r="Q278" s="43"/>
      <c r="R278" s="7"/>
      <c r="S278" s="23"/>
      <c r="T278" s="24"/>
      <c r="U278" s="24"/>
      <c r="V278" s="7"/>
      <c r="W278" s="46"/>
      <c r="X278" s="43"/>
      <c r="Y278" s="7"/>
      <c r="Z278" s="21"/>
      <c r="AA278" s="22"/>
      <c r="AB278" s="22"/>
      <c r="AC278" s="7"/>
      <c r="AD278" s="40"/>
      <c r="AE278" s="43"/>
      <c r="AF278" s="7"/>
      <c r="AG278" s="21"/>
      <c r="AH278" s="22"/>
      <c r="AI278" s="22"/>
      <c r="AJ278" s="7"/>
      <c r="AK278" s="40"/>
      <c r="AL278" s="43"/>
      <c r="AM278" s="7"/>
      <c r="AN278" s="21"/>
      <c r="AO278" s="22"/>
      <c r="AP278" s="22"/>
      <c r="AQ278" s="22"/>
      <c r="AR278" s="22"/>
      <c r="AS278" s="21"/>
      <c r="AT278" s="22"/>
      <c r="AU278" s="22"/>
      <c r="AV278" s="22"/>
      <c r="AW278" s="22"/>
      <c r="AX278" s="21"/>
      <c r="AY278" s="22"/>
      <c r="AZ278" s="22"/>
      <c r="BA278" s="22"/>
      <c r="BB278" s="22"/>
      <c r="BC278" s="22"/>
      <c r="BD278" s="22"/>
      <c r="BE278" s="22"/>
      <c r="BF278" s="22"/>
      <c r="BG278" s="11" t="s">
        <v>221</v>
      </c>
      <c r="BH278" s="79"/>
      <c r="BI278" s="1"/>
      <c r="BJ278" s="1"/>
      <c r="BK278" s="1"/>
      <c r="BL278" s="1"/>
      <c r="BM278" s="1"/>
      <c r="BY278" s="26"/>
      <c r="BZ278" s="34" t="str">
        <f t="shared" si="47"/>
        <v/>
      </c>
      <c r="CA278" s="35" t="str">
        <f t="shared" si="48"/>
        <v/>
      </c>
      <c r="CB278" s="35" t="str">
        <f t="shared" si="49"/>
        <v/>
      </c>
      <c r="CC278" s="34" t="str">
        <f t="shared" si="50"/>
        <v/>
      </c>
      <c r="CD278" s="35" t="str">
        <f t="shared" si="51"/>
        <v/>
      </c>
      <c r="CE278" s="34" t="e">
        <f>IF(AND(#REF!="",#REF!="",#REF!="",#REF!=""),"",SUM(#REF!,#REF!,#REF!,#REF!,#REF!))</f>
        <v>#REF!</v>
      </c>
      <c r="CF278" s="35" t="str">
        <f t="shared" si="52"/>
        <v/>
      </c>
      <c r="CG278" s="34" t="str">
        <f t="shared" si="53"/>
        <v/>
      </c>
      <c r="CH278" s="35" t="str">
        <f t="shared" si="54"/>
        <v/>
      </c>
      <c r="CI278" s="34" t="str">
        <f t="shared" si="55"/>
        <v/>
      </c>
      <c r="CJ278" s="35" t="str">
        <f t="shared" si="56"/>
        <v/>
      </c>
      <c r="CK278" s="34" t="e">
        <f>IF(AND(#REF!="",#REF!="",#REF!="",#REF!=""),"",SUM(#REF!,#REF!,#REF!,#REF!,#REF!))</f>
        <v>#REF!</v>
      </c>
      <c r="CL278" s="35" t="str">
        <f t="shared" si="57"/>
        <v/>
      </c>
      <c r="CM278" s="32" t="e">
        <f>IF(AND(#REF!="",#REF!="",#REF!="",#REF!=""),"",SUM(#REF!,#REF!,#REF!,#REF!))</f>
        <v>#REF!</v>
      </c>
      <c r="CN278" s="32" t="str">
        <f t="shared" si="46"/>
        <v/>
      </c>
    </row>
    <row r="279" spans="1:92" ht="24.75" customHeight="1">
      <c r="A279" s="276">
        <v>273</v>
      </c>
      <c r="B279" s="277"/>
      <c r="C279" s="278"/>
      <c r="D279" s="279"/>
      <c r="E279" s="280"/>
      <c r="F279" s="281"/>
      <c r="G279" s="281"/>
      <c r="H279" s="282"/>
      <c r="I279" s="283"/>
      <c r="J279" s="284"/>
      <c r="K279" s="285"/>
      <c r="L279" s="21"/>
      <c r="M279" s="22"/>
      <c r="N279" s="22"/>
      <c r="O279" s="7"/>
      <c r="P279" s="40"/>
      <c r="Q279" s="43"/>
      <c r="R279" s="7"/>
      <c r="S279" s="23"/>
      <c r="T279" s="24"/>
      <c r="U279" s="24"/>
      <c r="V279" s="7"/>
      <c r="W279" s="46"/>
      <c r="X279" s="43"/>
      <c r="Y279" s="7"/>
      <c r="Z279" s="21"/>
      <c r="AA279" s="22"/>
      <c r="AB279" s="22"/>
      <c r="AC279" s="7"/>
      <c r="AD279" s="40"/>
      <c r="AE279" s="43"/>
      <c r="AF279" s="7"/>
      <c r="AG279" s="21"/>
      <c r="AH279" s="22"/>
      <c r="AI279" s="22"/>
      <c r="AJ279" s="7"/>
      <c r="AK279" s="40"/>
      <c r="AL279" s="43"/>
      <c r="AM279" s="7"/>
      <c r="AN279" s="21"/>
      <c r="AO279" s="22"/>
      <c r="AP279" s="22"/>
      <c r="AQ279" s="22"/>
      <c r="AR279" s="22"/>
      <c r="AS279" s="21"/>
      <c r="AT279" s="22"/>
      <c r="AU279" s="22"/>
      <c r="AV279" s="22"/>
      <c r="AW279" s="22"/>
      <c r="AX279" s="21"/>
      <c r="AY279" s="22"/>
      <c r="AZ279" s="22"/>
      <c r="BA279" s="22"/>
      <c r="BB279" s="22"/>
      <c r="BC279" s="22"/>
      <c r="BD279" s="22"/>
      <c r="BE279" s="22"/>
      <c r="BF279" s="22"/>
      <c r="BG279" s="11" t="s">
        <v>221</v>
      </c>
      <c r="BH279" s="79"/>
      <c r="BI279" s="1"/>
      <c r="BJ279" s="1"/>
      <c r="BK279" s="1"/>
      <c r="BL279" s="1"/>
      <c r="BM279" s="1"/>
      <c r="BY279" s="26"/>
      <c r="BZ279" s="34" t="str">
        <f t="shared" si="47"/>
        <v/>
      </c>
      <c r="CA279" s="35" t="str">
        <f t="shared" si="48"/>
        <v/>
      </c>
      <c r="CB279" s="35" t="str">
        <f t="shared" si="49"/>
        <v/>
      </c>
      <c r="CC279" s="34" t="str">
        <f t="shared" si="50"/>
        <v/>
      </c>
      <c r="CD279" s="35" t="str">
        <f t="shared" si="51"/>
        <v/>
      </c>
      <c r="CE279" s="34" t="e">
        <f>IF(AND(#REF!="",#REF!="",#REF!="",#REF!=""),"",SUM(#REF!,#REF!,#REF!,#REF!,#REF!))</f>
        <v>#REF!</v>
      </c>
      <c r="CF279" s="35" t="str">
        <f t="shared" si="52"/>
        <v/>
      </c>
      <c r="CG279" s="34" t="str">
        <f t="shared" si="53"/>
        <v/>
      </c>
      <c r="CH279" s="35" t="str">
        <f t="shared" si="54"/>
        <v/>
      </c>
      <c r="CI279" s="34" t="str">
        <f t="shared" si="55"/>
        <v/>
      </c>
      <c r="CJ279" s="35" t="str">
        <f t="shared" si="56"/>
        <v/>
      </c>
      <c r="CK279" s="34" t="e">
        <f>IF(AND(#REF!="",#REF!="",#REF!="",#REF!=""),"",SUM(#REF!,#REF!,#REF!,#REF!,#REF!))</f>
        <v>#REF!</v>
      </c>
      <c r="CL279" s="35" t="str">
        <f t="shared" si="57"/>
        <v/>
      </c>
      <c r="CM279" s="32" t="e">
        <f>IF(AND(#REF!="",#REF!="",#REF!="",#REF!=""),"",SUM(#REF!,#REF!,#REF!,#REF!))</f>
        <v>#REF!</v>
      </c>
      <c r="CN279" s="32" t="str">
        <f t="shared" si="46"/>
        <v/>
      </c>
    </row>
    <row r="280" spans="1:92" ht="24.75" customHeight="1">
      <c r="A280" s="276">
        <v>274</v>
      </c>
      <c r="B280" s="277"/>
      <c r="C280" s="278"/>
      <c r="D280" s="279"/>
      <c r="E280" s="280"/>
      <c r="F280" s="281"/>
      <c r="G280" s="281"/>
      <c r="H280" s="282"/>
      <c r="I280" s="283"/>
      <c r="J280" s="284"/>
      <c r="K280" s="285"/>
      <c r="L280" s="21"/>
      <c r="M280" s="22"/>
      <c r="N280" s="22"/>
      <c r="O280" s="7"/>
      <c r="P280" s="40"/>
      <c r="Q280" s="43"/>
      <c r="R280" s="7"/>
      <c r="S280" s="23"/>
      <c r="T280" s="24"/>
      <c r="U280" s="24"/>
      <c r="V280" s="7"/>
      <c r="W280" s="46"/>
      <c r="X280" s="43"/>
      <c r="Y280" s="7"/>
      <c r="Z280" s="21"/>
      <c r="AA280" s="22"/>
      <c r="AB280" s="22"/>
      <c r="AC280" s="7"/>
      <c r="AD280" s="40"/>
      <c r="AE280" s="43"/>
      <c r="AF280" s="7"/>
      <c r="AG280" s="21"/>
      <c r="AH280" s="22"/>
      <c r="AI280" s="22"/>
      <c r="AJ280" s="7"/>
      <c r="AK280" s="40"/>
      <c r="AL280" s="43"/>
      <c r="AM280" s="7"/>
      <c r="AN280" s="21"/>
      <c r="AO280" s="22"/>
      <c r="AP280" s="22"/>
      <c r="AQ280" s="22"/>
      <c r="AR280" s="22"/>
      <c r="AS280" s="21"/>
      <c r="AT280" s="22"/>
      <c r="AU280" s="22"/>
      <c r="AV280" s="22"/>
      <c r="AW280" s="22"/>
      <c r="AX280" s="21"/>
      <c r="AY280" s="22"/>
      <c r="AZ280" s="22"/>
      <c r="BA280" s="22"/>
      <c r="BB280" s="22"/>
      <c r="BC280" s="22"/>
      <c r="BD280" s="22"/>
      <c r="BE280" s="22"/>
      <c r="BF280" s="22"/>
      <c r="BG280" s="11" t="s">
        <v>221</v>
      </c>
      <c r="BH280" s="79"/>
      <c r="BI280" s="1"/>
      <c r="BJ280" s="1"/>
      <c r="BK280" s="1"/>
      <c r="BL280" s="1"/>
      <c r="BM280" s="1"/>
      <c r="BY280" s="26"/>
      <c r="BZ280" s="34" t="str">
        <f t="shared" si="47"/>
        <v/>
      </c>
      <c r="CA280" s="35" t="str">
        <f t="shared" si="48"/>
        <v/>
      </c>
      <c r="CB280" s="35" t="str">
        <f t="shared" si="49"/>
        <v/>
      </c>
      <c r="CC280" s="34" t="str">
        <f t="shared" si="50"/>
        <v/>
      </c>
      <c r="CD280" s="35" t="str">
        <f t="shared" si="51"/>
        <v/>
      </c>
      <c r="CE280" s="34" t="e">
        <f>IF(AND(#REF!="",#REF!="",#REF!="",#REF!=""),"",SUM(#REF!,#REF!,#REF!,#REF!,#REF!))</f>
        <v>#REF!</v>
      </c>
      <c r="CF280" s="35" t="str">
        <f t="shared" si="52"/>
        <v/>
      </c>
      <c r="CG280" s="34" t="str">
        <f t="shared" si="53"/>
        <v/>
      </c>
      <c r="CH280" s="35" t="str">
        <f t="shared" si="54"/>
        <v/>
      </c>
      <c r="CI280" s="34" t="str">
        <f t="shared" si="55"/>
        <v/>
      </c>
      <c r="CJ280" s="35" t="str">
        <f t="shared" si="56"/>
        <v/>
      </c>
      <c r="CK280" s="34" t="e">
        <f>IF(AND(#REF!="",#REF!="",#REF!="",#REF!=""),"",SUM(#REF!,#REF!,#REF!,#REF!,#REF!))</f>
        <v>#REF!</v>
      </c>
      <c r="CL280" s="35" t="str">
        <f t="shared" si="57"/>
        <v/>
      </c>
      <c r="CM280" s="32" t="e">
        <f>IF(AND(#REF!="",#REF!="",#REF!="",#REF!=""),"",SUM(#REF!,#REF!,#REF!,#REF!))</f>
        <v>#REF!</v>
      </c>
      <c r="CN280" s="32" t="str">
        <f t="shared" si="46"/>
        <v/>
      </c>
    </row>
    <row r="281" spans="1:92" ht="24.75" customHeight="1">
      <c r="A281" s="276">
        <v>275</v>
      </c>
      <c r="B281" s="277"/>
      <c r="C281" s="278"/>
      <c r="D281" s="279"/>
      <c r="E281" s="280"/>
      <c r="F281" s="281"/>
      <c r="G281" s="281"/>
      <c r="H281" s="282"/>
      <c r="I281" s="283"/>
      <c r="J281" s="284"/>
      <c r="K281" s="285"/>
      <c r="L281" s="21"/>
      <c r="M281" s="22"/>
      <c r="N281" s="22"/>
      <c r="O281" s="7"/>
      <c r="P281" s="40"/>
      <c r="Q281" s="43"/>
      <c r="R281" s="7"/>
      <c r="S281" s="23"/>
      <c r="T281" s="24"/>
      <c r="U281" s="24"/>
      <c r="V281" s="7"/>
      <c r="W281" s="46"/>
      <c r="X281" s="43"/>
      <c r="Y281" s="7"/>
      <c r="Z281" s="21"/>
      <c r="AA281" s="22"/>
      <c r="AB281" s="22"/>
      <c r="AC281" s="7"/>
      <c r="AD281" s="40"/>
      <c r="AE281" s="43"/>
      <c r="AF281" s="7"/>
      <c r="AG281" s="21"/>
      <c r="AH281" s="22"/>
      <c r="AI281" s="22"/>
      <c r="AJ281" s="7"/>
      <c r="AK281" s="40"/>
      <c r="AL281" s="43"/>
      <c r="AM281" s="7"/>
      <c r="AN281" s="21"/>
      <c r="AO281" s="22"/>
      <c r="AP281" s="22"/>
      <c r="AQ281" s="22"/>
      <c r="AR281" s="22"/>
      <c r="AS281" s="21"/>
      <c r="AT281" s="22"/>
      <c r="AU281" s="22"/>
      <c r="AV281" s="22"/>
      <c r="AW281" s="22"/>
      <c r="AX281" s="21"/>
      <c r="AY281" s="22"/>
      <c r="AZ281" s="22"/>
      <c r="BA281" s="22"/>
      <c r="BB281" s="22"/>
      <c r="BC281" s="22"/>
      <c r="BD281" s="22"/>
      <c r="BE281" s="22"/>
      <c r="BF281" s="22"/>
      <c r="BG281" s="11" t="s">
        <v>221</v>
      </c>
      <c r="BH281" s="79"/>
      <c r="BI281" s="1"/>
      <c r="BJ281" s="1"/>
      <c r="BK281" s="1"/>
      <c r="BL281" s="1"/>
      <c r="BM281" s="1"/>
      <c r="BY281" s="26"/>
      <c r="BZ281" s="34" t="str">
        <f t="shared" si="47"/>
        <v/>
      </c>
      <c r="CA281" s="35" t="str">
        <f t="shared" si="48"/>
        <v/>
      </c>
      <c r="CB281" s="35" t="str">
        <f t="shared" si="49"/>
        <v/>
      </c>
      <c r="CC281" s="34" t="str">
        <f t="shared" si="50"/>
        <v/>
      </c>
      <c r="CD281" s="35" t="str">
        <f t="shared" si="51"/>
        <v/>
      </c>
      <c r="CE281" s="34" t="e">
        <f>IF(AND(#REF!="",#REF!="",#REF!="",#REF!=""),"",SUM(#REF!,#REF!,#REF!,#REF!,#REF!))</f>
        <v>#REF!</v>
      </c>
      <c r="CF281" s="35" t="str">
        <f t="shared" si="52"/>
        <v/>
      </c>
      <c r="CG281" s="34" t="str">
        <f t="shared" si="53"/>
        <v/>
      </c>
      <c r="CH281" s="35" t="str">
        <f t="shared" si="54"/>
        <v/>
      </c>
      <c r="CI281" s="34" t="str">
        <f t="shared" si="55"/>
        <v/>
      </c>
      <c r="CJ281" s="35" t="str">
        <f t="shared" si="56"/>
        <v/>
      </c>
      <c r="CK281" s="34" t="e">
        <f>IF(AND(#REF!="",#REF!="",#REF!="",#REF!=""),"",SUM(#REF!,#REF!,#REF!,#REF!,#REF!))</f>
        <v>#REF!</v>
      </c>
      <c r="CL281" s="35" t="str">
        <f t="shared" si="57"/>
        <v/>
      </c>
      <c r="CM281" s="32" t="e">
        <f>IF(AND(#REF!="",#REF!="",#REF!="",#REF!=""),"",SUM(#REF!,#REF!,#REF!,#REF!))</f>
        <v>#REF!</v>
      </c>
      <c r="CN281" s="32" t="str">
        <f t="shared" si="46"/>
        <v/>
      </c>
    </row>
    <row r="282" spans="1:92" ht="24.75" customHeight="1">
      <c r="A282" s="276">
        <v>276</v>
      </c>
      <c r="B282" s="277"/>
      <c r="C282" s="278"/>
      <c r="D282" s="279"/>
      <c r="E282" s="280"/>
      <c r="F282" s="281"/>
      <c r="G282" s="281"/>
      <c r="H282" s="282"/>
      <c r="I282" s="283"/>
      <c r="J282" s="284"/>
      <c r="K282" s="285"/>
      <c r="L282" s="21"/>
      <c r="M282" s="22"/>
      <c r="N282" s="22"/>
      <c r="O282" s="7"/>
      <c r="P282" s="40"/>
      <c r="Q282" s="43"/>
      <c r="R282" s="7"/>
      <c r="S282" s="23"/>
      <c r="T282" s="24"/>
      <c r="U282" s="24"/>
      <c r="V282" s="7"/>
      <c r="W282" s="46"/>
      <c r="X282" s="43"/>
      <c r="Y282" s="7"/>
      <c r="Z282" s="21"/>
      <c r="AA282" s="22"/>
      <c r="AB282" s="22"/>
      <c r="AC282" s="7"/>
      <c r="AD282" s="40"/>
      <c r="AE282" s="43"/>
      <c r="AF282" s="7"/>
      <c r="AG282" s="21"/>
      <c r="AH282" s="22"/>
      <c r="AI282" s="22"/>
      <c r="AJ282" s="7"/>
      <c r="AK282" s="40"/>
      <c r="AL282" s="43"/>
      <c r="AM282" s="7"/>
      <c r="AN282" s="21"/>
      <c r="AO282" s="22"/>
      <c r="AP282" s="22"/>
      <c r="AQ282" s="22"/>
      <c r="AR282" s="22"/>
      <c r="AS282" s="21"/>
      <c r="AT282" s="22"/>
      <c r="AU282" s="22"/>
      <c r="AV282" s="22"/>
      <c r="AW282" s="22"/>
      <c r="AX282" s="21"/>
      <c r="AY282" s="22"/>
      <c r="AZ282" s="22"/>
      <c r="BA282" s="22"/>
      <c r="BB282" s="22"/>
      <c r="BC282" s="22"/>
      <c r="BD282" s="22"/>
      <c r="BE282" s="22"/>
      <c r="BF282" s="22"/>
      <c r="BG282" s="11" t="s">
        <v>221</v>
      </c>
      <c r="BH282" s="79"/>
      <c r="BI282" s="1"/>
      <c r="BJ282" s="1"/>
      <c r="BK282" s="1"/>
      <c r="BL282" s="1"/>
      <c r="BM282" s="1"/>
      <c r="BY282" s="26"/>
      <c r="BZ282" s="34" t="str">
        <f t="shared" si="47"/>
        <v/>
      </c>
      <c r="CA282" s="35" t="str">
        <f t="shared" si="48"/>
        <v/>
      </c>
      <c r="CB282" s="35" t="str">
        <f t="shared" si="49"/>
        <v/>
      </c>
      <c r="CC282" s="34" t="str">
        <f t="shared" si="50"/>
        <v/>
      </c>
      <c r="CD282" s="35" t="str">
        <f t="shared" si="51"/>
        <v/>
      </c>
      <c r="CE282" s="34" t="e">
        <f>IF(AND(#REF!="",#REF!="",#REF!="",#REF!=""),"",SUM(#REF!,#REF!,#REF!,#REF!,#REF!))</f>
        <v>#REF!</v>
      </c>
      <c r="CF282" s="35" t="str">
        <f t="shared" si="52"/>
        <v/>
      </c>
      <c r="CG282" s="34" t="str">
        <f t="shared" si="53"/>
        <v/>
      </c>
      <c r="CH282" s="35" t="str">
        <f t="shared" si="54"/>
        <v/>
      </c>
      <c r="CI282" s="34" t="str">
        <f t="shared" si="55"/>
        <v/>
      </c>
      <c r="CJ282" s="35" t="str">
        <f t="shared" si="56"/>
        <v/>
      </c>
      <c r="CK282" s="34" t="e">
        <f>IF(AND(#REF!="",#REF!="",#REF!="",#REF!=""),"",SUM(#REF!,#REF!,#REF!,#REF!,#REF!))</f>
        <v>#REF!</v>
      </c>
      <c r="CL282" s="35" t="str">
        <f t="shared" si="57"/>
        <v/>
      </c>
      <c r="CM282" s="32" t="e">
        <f>IF(AND(#REF!="",#REF!="",#REF!="",#REF!=""),"",SUM(#REF!,#REF!,#REF!,#REF!))</f>
        <v>#REF!</v>
      </c>
      <c r="CN282" s="32" t="str">
        <f t="shared" si="46"/>
        <v/>
      </c>
    </row>
    <row r="283" spans="1:92" ht="24.75" customHeight="1">
      <c r="A283" s="276">
        <v>277</v>
      </c>
      <c r="B283" s="277"/>
      <c r="C283" s="278"/>
      <c r="D283" s="279"/>
      <c r="E283" s="280"/>
      <c r="F283" s="281"/>
      <c r="G283" s="281"/>
      <c r="H283" s="282"/>
      <c r="I283" s="283"/>
      <c r="J283" s="284"/>
      <c r="K283" s="285"/>
      <c r="L283" s="21"/>
      <c r="M283" s="22"/>
      <c r="N283" s="22"/>
      <c r="O283" s="7"/>
      <c r="P283" s="40"/>
      <c r="Q283" s="43"/>
      <c r="R283" s="7"/>
      <c r="S283" s="23"/>
      <c r="T283" s="24"/>
      <c r="U283" s="24"/>
      <c r="V283" s="7"/>
      <c r="W283" s="46"/>
      <c r="X283" s="43"/>
      <c r="Y283" s="7"/>
      <c r="Z283" s="21"/>
      <c r="AA283" s="22"/>
      <c r="AB283" s="22"/>
      <c r="AC283" s="7"/>
      <c r="AD283" s="40"/>
      <c r="AE283" s="43"/>
      <c r="AF283" s="7"/>
      <c r="AG283" s="21"/>
      <c r="AH283" s="22"/>
      <c r="AI283" s="22"/>
      <c r="AJ283" s="7"/>
      <c r="AK283" s="40"/>
      <c r="AL283" s="43"/>
      <c r="AM283" s="7"/>
      <c r="AN283" s="21"/>
      <c r="AO283" s="22"/>
      <c r="AP283" s="22"/>
      <c r="AQ283" s="22"/>
      <c r="AR283" s="22"/>
      <c r="AS283" s="21"/>
      <c r="AT283" s="22"/>
      <c r="AU283" s="22"/>
      <c r="AV283" s="22"/>
      <c r="AW283" s="22"/>
      <c r="AX283" s="21"/>
      <c r="AY283" s="22"/>
      <c r="AZ283" s="22"/>
      <c r="BA283" s="22"/>
      <c r="BB283" s="22"/>
      <c r="BC283" s="22"/>
      <c r="BD283" s="22"/>
      <c r="BE283" s="22"/>
      <c r="BF283" s="22"/>
      <c r="BG283" s="11" t="s">
        <v>221</v>
      </c>
      <c r="BH283" s="79"/>
      <c r="BI283" s="1"/>
      <c r="BJ283" s="1"/>
      <c r="BK283" s="1"/>
      <c r="BL283" s="1"/>
      <c r="BM283" s="1"/>
      <c r="BY283" s="26"/>
      <c r="BZ283" s="34" t="str">
        <f t="shared" si="47"/>
        <v/>
      </c>
      <c r="CA283" s="35" t="str">
        <f t="shared" si="48"/>
        <v/>
      </c>
      <c r="CB283" s="35" t="str">
        <f t="shared" si="49"/>
        <v/>
      </c>
      <c r="CC283" s="34" t="str">
        <f t="shared" si="50"/>
        <v/>
      </c>
      <c r="CD283" s="35" t="str">
        <f t="shared" si="51"/>
        <v/>
      </c>
      <c r="CE283" s="34" t="e">
        <f>IF(AND(#REF!="",#REF!="",#REF!="",#REF!=""),"",SUM(#REF!,#REF!,#REF!,#REF!,#REF!))</f>
        <v>#REF!</v>
      </c>
      <c r="CF283" s="35" t="str">
        <f t="shared" si="52"/>
        <v/>
      </c>
      <c r="CG283" s="34" t="str">
        <f t="shared" si="53"/>
        <v/>
      </c>
      <c r="CH283" s="35" t="str">
        <f t="shared" si="54"/>
        <v/>
      </c>
      <c r="CI283" s="34" t="str">
        <f t="shared" si="55"/>
        <v/>
      </c>
      <c r="CJ283" s="35" t="str">
        <f t="shared" si="56"/>
        <v/>
      </c>
      <c r="CK283" s="34" t="e">
        <f>IF(AND(#REF!="",#REF!="",#REF!="",#REF!=""),"",SUM(#REF!,#REF!,#REF!,#REF!,#REF!))</f>
        <v>#REF!</v>
      </c>
      <c r="CL283" s="35" t="str">
        <f t="shared" si="57"/>
        <v/>
      </c>
      <c r="CM283" s="32" t="e">
        <f>IF(AND(#REF!="",#REF!="",#REF!="",#REF!=""),"",SUM(#REF!,#REF!,#REF!,#REF!))</f>
        <v>#REF!</v>
      </c>
      <c r="CN283" s="32" t="str">
        <f t="shared" si="46"/>
        <v/>
      </c>
    </row>
    <row r="284" spans="1:92" ht="24.75" customHeight="1">
      <c r="A284" s="276">
        <v>278</v>
      </c>
      <c r="B284" s="277"/>
      <c r="C284" s="278"/>
      <c r="D284" s="279"/>
      <c r="E284" s="280"/>
      <c r="F284" s="281"/>
      <c r="G284" s="281"/>
      <c r="H284" s="282"/>
      <c r="I284" s="283"/>
      <c r="J284" s="284"/>
      <c r="K284" s="285"/>
      <c r="L284" s="21"/>
      <c r="M284" s="22"/>
      <c r="N284" s="22"/>
      <c r="O284" s="7"/>
      <c r="P284" s="40"/>
      <c r="Q284" s="43"/>
      <c r="R284" s="7"/>
      <c r="S284" s="23"/>
      <c r="T284" s="24"/>
      <c r="U284" s="24"/>
      <c r="V284" s="7"/>
      <c r="W284" s="46"/>
      <c r="X284" s="43"/>
      <c r="Y284" s="7"/>
      <c r="Z284" s="21"/>
      <c r="AA284" s="22"/>
      <c r="AB284" s="22"/>
      <c r="AC284" s="7"/>
      <c r="AD284" s="40"/>
      <c r="AE284" s="43"/>
      <c r="AF284" s="7"/>
      <c r="AG284" s="21"/>
      <c r="AH284" s="22"/>
      <c r="AI284" s="22"/>
      <c r="AJ284" s="7"/>
      <c r="AK284" s="40"/>
      <c r="AL284" s="43"/>
      <c r="AM284" s="7"/>
      <c r="AN284" s="21"/>
      <c r="AO284" s="22"/>
      <c r="AP284" s="22"/>
      <c r="AQ284" s="22"/>
      <c r="AR284" s="22"/>
      <c r="AS284" s="21"/>
      <c r="AT284" s="22"/>
      <c r="AU284" s="22"/>
      <c r="AV284" s="22"/>
      <c r="AW284" s="22"/>
      <c r="AX284" s="21"/>
      <c r="AY284" s="22"/>
      <c r="AZ284" s="22"/>
      <c r="BA284" s="22"/>
      <c r="BB284" s="22"/>
      <c r="BC284" s="22"/>
      <c r="BD284" s="22"/>
      <c r="BE284" s="22"/>
      <c r="BF284" s="22"/>
      <c r="BG284" s="11" t="s">
        <v>221</v>
      </c>
      <c r="BH284" s="79"/>
      <c r="BI284" s="1"/>
      <c r="BJ284" s="1"/>
      <c r="BK284" s="1"/>
      <c r="BL284" s="1"/>
      <c r="BM284" s="1"/>
      <c r="BY284" s="26"/>
      <c r="BZ284" s="34" t="str">
        <f t="shared" si="47"/>
        <v/>
      </c>
      <c r="CA284" s="35" t="str">
        <f t="shared" si="48"/>
        <v/>
      </c>
      <c r="CB284" s="35" t="str">
        <f t="shared" si="49"/>
        <v/>
      </c>
      <c r="CC284" s="34" t="str">
        <f t="shared" si="50"/>
        <v/>
      </c>
      <c r="CD284" s="35" t="str">
        <f t="shared" si="51"/>
        <v/>
      </c>
      <c r="CE284" s="34" t="e">
        <f>IF(AND(#REF!="",#REF!="",#REF!="",#REF!=""),"",SUM(#REF!,#REF!,#REF!,#REF!,#REF!))</f>
        <v>#REF!</v>
      </c>
      <c r="CF284" s="35" t="str">
        <f t="shared" si="52"/>
        <v/>
      </c>
      <c r="CG284" s="34" t="str">
        <f t="shared" si="53"/>
        <v/>
      </c>
      <c r="CH284" s="35" t="str">
        <f t="shared" si="54"/>
        <v/>
      </c>
      <c r="CI284" s="34" t="str">
        <f t="shared" si="55"/>
        <v/>
      </c>
      <c r="CJ284" s="35" t="str">
        <f t="shared" si="56"/>
        <v/>
      </c>
      <c r="CK284" s="34" t="e">
        <f>IF(AND(#REF!="",#REF!="",#REF!="",#REF!=""),"",SUM(#REF!,#REF!,#REF!,#REF!,#REF!))</f>
        <v>#REF!</v>
      </c>
      <c r="CL284" s="35" t="str">
        <f t="shared" si="57"/>
        <v/>
      </c>
      <c r="CM284" s="32" t="e">
        <f>IF(AND(#REF!="",#REF!="",#REF!="",#REF!=""),"",SUM(#REF!,#REF!,#REF!,#REF!))</f>
        <v>#REF!</v>
      </c>
      <c r="CN284" s="32" t="str">
        <f t="shared" si="46"/>
        <v/>
      </c>
    </row>
    <row r="285" spans="1:92" ht="24.75" customHeight="1">
      <c r="A285" s="276">
        <v>279</v>
      </c>
      <c r="B285" s="277"/>
      <c r="C285" s="278"/>
      <c r="D285" s="279"/>
      <c r="E285" s="280"/>
      <c r="F285" s="281"/>
      <c r="G285" s="281"/>
      <c r="H285" s="282"/>
      <c r="I285" s="283"/>
      <c r="J285" s="284"/>
      <c r="K285" s="285"/>
      <c r="L285" s="21"/>
      <c r="M285" s="22"/>
      <c r="N285" s="22"/>
      <c r="O285" s="7"/>
      <c r="P285" s="40"/>
      <c r="Q285" s="43"/>
      <c r="R285" s="7"/>
      <c r="S285" s="23"/>
      <c r="T285" s="24"/>
      <c r="U285" s="24"/>
      <c r="V285" s="7"/>
      <c r="W285" s="46"/>
      <c r="X285" s="43"/>
      <c r="Y285" s="7"/>
      <c r="Z285" s="21"/>
      <c r="AA285" s="22"/>
      <c r="AB285" s="22"/>
      <c r="AC285" s="7"/>
      <c r="AD285" s="40"/>
      <c r="AE285" s="43"/>
      <c r="AF285" s="7"/>
      <c r="AG285" s="21"/>
      <c r="AH285" s="22"/>
      <c r="AI285" s="22"/>
      <c r="AJ285" s="7"/>
      <c r="AK285" s="40"/>
      <c r="AL285" s="43"/>
      <c r="AM285" s="7"/>
      <c r="AN285" s="21"/>
      <c r="AO285" s="22"/>
      <c r="AP285" s="22"/>
      <c r="AQ285" s="22"/>
      <c r="AR285" s="22"/>
      <c r="AS285" s="21"/>
      <c r="AT285" s="22"/>
      <c r="AU285" s="22"/>
      <c r="AV285" s="22"/>
      <c r="AW285" s="22"/>
      <c r="AX285" s="21"/>
      <c r="AY285" s="22"/>
      <c r="AZ285" s="22"/>
      <c r="BA285" s="22"/>
      <c r="BB285" s="22"/>
      <c r="BC285" s="22"/>
      <c r="BD285" s="22"/>
      <c r="BE285" s="22"/>
      <c r="BF285" s="22"/>
      <c r="BG285" s="11" t="s">
        <v>221</v>
      </c>
      <c r="BH285" s="79"/>
      <c r="BI285" s="1"/>
      <c r="BJ285" s="1"/>
      <c r="BK285" s="1"/>
      <c r="BL285" s="1"/>
      <c r="BM285" s="1"/>
      <c r="BY285" s="26"/>
      <c r="BZ285" s="34" t="str">
        <f t="shared" si="47"/>
        <v/>
      </c>
      <c r="CA285" s="35" t="str">
        <f t="shared" si="48"/>
        <v/>
      </c>
      <c r="CB285" s="35" t="str">
        <f t="shared" si="49"/>
        <v/>
      </c>
      <c r="CC285" s="34" t="str">
        <f t="shared" si="50"/>
        <v/>
      </c>
      <c r="CD285" s="35" t="str">
        <f t="shared" si="51"/>
        <v/>
      </c>
      <c r="CE285" s="34" t="e">
        <f>IF(AND(#REF!="",#REF!="",#REF!="",#REF!=""),"",SUM(#REF!,#REF!,#REF!,#REF!,#REF!))</f>
        <v>#REF!</v>
      </c>
      <c r="CF285" s="35" t="str">
        <f t="shared" si="52"/>
        <v/>
      </c>
      <c r="CG285" s="34" t="str">
        <f t="shared" si="53"/>
        <v/>
      </c>
      <c r="CH285" s="35" t="str">
        <f t="shared" si="54"/>
        <v/>
      </c>
      <c r="CI285" s="34" t="str">
        <f t="shared" si="55"/>
        <v/>
      </c>
      <c r="CJ285" s="35" t="str">
        <f t="shared" si="56"/>
        <v/>
      </c>
      <c r="CK285" s="34" t="e">
        <f>IF(AND(#REF!="",#REF!="",#REF!="",#REF!=""),"",SUM(#REF!,#REF!,#REF!,#REF!,#REF!))</f>
        <v>#REF!</v>
      </c>
      <c r="CL285" s="35" t="str">
        <f t="shared" si="57"/>
        <v/>
      </c>
      <c r="CM285" s="32" t="e">
        <f>IF(AND(#REF!="",#REF!="",#REF!="",#REF!=""),"",SUM(#REF!,#REF!,#REF!,#REF!))</f>
        <v>#REF!</v>
      </c>
      <c r="CN285" s="32" t="str">
        <f t="shared" si="46"/>
        <v/>
      </c>
    </row>
    <row r="286" spans="1:92" ht="24.75" customHeight="1">
      <c r="A286" s="276">
        <v>280</v>
      </c>
      <c r="B286" s="277"/>
      <c r="C286" s="278"/>
      <c r="D286" s="279"/>
      <c r="E286" s="280"/>
      <c r="F286" s="281"/>
      <c r="G286" s="281"/>
      <c r="H286" s="282"/>
      <c r="I286" s="283"/>
      <c r="J286" s="284"/>
      <c r="K286" s="285"/>
      <c r="L286" s="21"/>
      <c r="M286" s="22"/>
      <c r="N286" s="22"/>
      <c r="O286" s="7"/>
      <c r="P286" s="40"/>
      <c r="Q286" s="43"/>
      <c r="R286" s="7"/>
      <c r="S286" s="23"/>
      <c r="T286" s="24"/>
      <c r="U286" s="24"/>
      <c r="V286" s="7"/>
      <c r="W286" s="46"/>
      <c r="X286" s="43"/>
      <c r="Y286" s="7"/>
      <c r="Z286" s="21"/>
      <c r="AA286" s="22"/>
      <c r="AB286" s="22"/>
      <c r="AC286" s="7"/>
      <c r="AD286" s="40"/>
      <c r="AE286" s="43"/>
      <c r="AF286" s="7"/>
      <c r="AG286" s="21"/>
      <c r="AH286" s="22"/>
      <c r="AI286" s="22"/>
      <c r="AJ286" s="7"/>
      <c r="AK286" s="40"/>
      <c r="AL286" s="43"/>
      <c r="AM286" s="7"/>
      <c r="AN286" s="21"/>
      <c r="AO286" s="22"/>
      <c r="AP286" s="22"/>
      <c r="AQ286" s="22"/>
      <c r="AR286" s="22"/>
      <c r="AS286" s="21"/>
      <c r="AT286" s="22"/>
      <c r="AU286" s="22"/>
      <c r="AV286" s="22"/>
      <c r="AW286" s="22"/>
      <c r="AX286" s="21"/>
      <c r="AY286" s="22"/>
      <c r="AZ286" s="22"/>
      <c r="BA286" s="22"/>
      <c r="BB286" s="22"/>
      <c r="BC286" s="22"/>
      <c r="BD286" s="22"/>
      <c r="BE286" s="22"/>
      <c r="BF286" s="22"/>
      <c r="BG286" s="11" t="s">
        <v>221</v>
      </c>
      <c r="BH286" s="79"/>
      <c r="BI286" s="1"/>
      <c r="BJ286" s="1"/>
      <c r="BK286" s="1"/>
      <c r="BL286" s="1"/>
      <c r="BM286" s="1"/>
      <c r="BY286" s="26"/>
      <c r="BZ286" s="34" t="str">
        <f t="shared" si="47"/>
        <v/>
      </c>
      <c r="CA286" s="35" t="str">
        <f t="shared" si="48"/>
        <v/>
      </c>
      <c r="CB286" s="35" t="str">
        <f t="shared" si="49"/>
        <v/>
      </c>
      <c r="CC286" s="34" t="str">
        <f t="shared" si="50"/>
        <v/>
      </c>
      <c r="CD286" s="35" t="str">
        <f t="shared" si="51"/>
        <v/>
      </c>
      <c r="CE286" s="34" t="e">
        <f>IF(AND(#REF!="",#REF!="",#REF!="",#REF!=""),"",SUM(#REF!,#REF!,#REF!,#REF!,#REF!))</f>
        <v>#REF!</v>
      </c>
      <c r="CF286" s="35" t="str">
        <f t="shared" si="52"/>
        <v/>
      </c>
      <c r="CG286" s="34" t="str">
        <f t="shared" si="53"/>
        <v/>
      </c>
      <c r="CH286" s="35" t="str">
        <f t="shared" si="54"/>
        <v/>
      </c>
      <c r="CI286" s="34" t="str">
        <f t="shared" si="55"/>
        <v/>
      </c>
      <c r="CJ286" s="35" t="str">
        <f t="shared" si="56"/>
        <v/>
      </c>
      <c r="CK286" s="34" t="e">
        <f>IF(AND(#REF!="",#REF!="",#REF!="",#REF!=""),"",SUM(#REF!,#REF!,#REF!,#REF!,#REF!))</f>
        <v>#REF!</v>
      </c>
      <c r="CL286" s="35" t="str">
        <f t="shared" si="57"/>
        <v/>
      </c>
      <c r="CM286" s="32" t="e">
        <f>IF(AND(#REF!="",#REF!="",#REF!="",#REF!=""),"",SUM(#REF!,#REF!,#REF!,#REF!))</f>
        <v>#REF!</v>
      </c>
      <c r="CN286" s="32" t="str">
        <f t="shared" si="46"/>
        <v/>
      </c>
    </row>
    <row r="287" spans="1:92" ht="24.75" customHeight="1">
      <c r="A287" s="276">
        <v>281</v>
      </c>
      <c r="B287" s="277"/>
      <c r="C287" s="278"/>
      <c r="D287" s="279"/>
      <c r="E287" s="280"/>
      <c r="F287" s="281"/>
      <c r="G287" s="281"/>
      <c r="H287" s="282"/>
      <c r="I287" s="283"/>
      <c r="J287" s="284"/>
      <c r="K287" s="285"/>
      <c r="L287" s="21"/>
      <c r="M287" s="22"/>
      <c r="N287" s="22"/>
      <c r="O287" s="7"/>
      <c r="P287" s="40"/>
      <c r="Q287" s="43"/>
      <c r="R287" s="7"/>
      <c r="S287" s="23"/>
      <c r="T287" s="24"/>
      <c r="U287" s="24"/>
      <c r="V287" s="7"/>
      <c r="W287" s="46"/>
      <c r="X287" s="43"/>
      <c r="Y287" s="7"/>
      <c r="Z287" s="21"/>
      <c r="AA287" s="22"/>
      <c r="AB287" s="22"/>
      <c r="AC287" s="7"/>
      <c r="AD287" s="40"/>
      <c r="AE287" s="43"/>
      <c r="AF287" s="7"/>
      <c r="AG287" s="21"/>
      <c r="AH287" s="22"/>
      <c r="AI287" s="22"/>
      <c r="AJ287" s="7"/>
      <c r="AK287" s="40"/>
      <c r="AL287" s="43"/>
      <c r="AM287" s="7"/>
      <c r="AN287" s="21"/>
      <c r="AO287" s="22"/>
      <c r="AP287" s="22"/>
      <c r="AQ287" s="22"/>
      <c r="AR287" s="22"/>
      <c r="AS287" s="21"/>
      <c r="AT287" s="22"/>
      <c r="AU287" s="22"/>
      <c r="AV287" s="22"/>
      <c r="AW287" s="22"/>
      <c r="AX287" s="21"/>
      <c r="AY287" s="22"/>
      <c r="AZ287" s="22"/>
      <c r="BA287" s="22"/>
      <c r="BB287" s="22"/>
      <c r="BC287" s="22"/>
      <c r="BD287" s="22"/>
      <c r="BE287" s="22"/>
      <c r="BF287" s="22"/>
      <c r="BG287" s="11" t="s">
        <v>221</v>
      </c>
      <c r="BH287" s="79"/>
      <c r="BI287" s="1"/>
      <c r="BJ287" s="1"/>
      <c r="BK287" s="1"/>
      <c r="BL287" s="1"/>
      <c r="BM287" s="1"/>
      <c r="BY287" s="26"/>
      <c r="BZ287" s="34" t="str">
        <f t="shared" si="47"/>
        <v/>
      </c>
      <c r="CA287" s="35" t="str">
        <f t="shared" si="48"/>
        <v/>
      </c>
      <c r="CB287" s="35" t="str">
        <f t="shared" si="49"/>
        <v/>
      </c>
      <c r="CC287" s="34" t="str">
        <f t="shared" si="50"/>
        <v/>
      </c>
      <c r="CD287" s="35" t="str">
        <f t="shared" si="51"/>
        <v/>
      </c>
      <c r="CE287" s="34" t="e">
        <f>IF(AND(#REF!="",#REF!="",#REF!="",#REF!=""),"",SUM(#REF!,#REF!,#REF!,#REF!,#REF!))</f>
        <v>#REF!</v>
      </c>
      <c r="CF287" s="35" t="str">
        <f t="shared" si="52"/>
        <v/>
      </c>
      <c r="CG287" s="34" t="str">
        <f t="shared" si="53"/>
        <v/>
      </c>
      <c r="CH287" s="35" t="str">
        <f t="shared" si="54"/>
        <v/>
      </c>
      <c r="CI287" s="34" t="str">
        <f t="shared" si="55"/>
        <v/>
      </c>
      <c r="CJ287" s="35" t="str">
        <f t="shared" si="56"/>
        <v/>
      </c>
      <c r="CK287" s="34" t="e">
        <f>IF(AND(#REF!="",#REF!="",#REF!="",#REF!=""),"",SUM(#REF!,#REF!,#REF!,#REF!,#REF!))</f>
        <v>#REF!</v>
      </c>
      <c r="CL287" s="35" t="str">
        <f t="shared" si="57"/>
        <v/>
      </c>
      <c r="CM287" s="32" t="e">
        <f>IF(AND(#REF!="",#REF!="",#REF!="",#REF!=""),"",SUM(#REF!,#REF!,#REF!,#REF!))</f>
        <v>#REF!</v>
      </c>
      <c r="CN287" s="32" t="str">
        <f t="shared" si="46"/>
        <v/>
      </c>
    </row>
    <row r="288" spans="1:92" ht="24.75" customHeight="1">
      <c r="A288" s="276">
        <v>282</v>
      </c>
      <c r="B288" s="277"/>
      <c r="C288" s="278"/>
      <c r="D288" s="279"/>
      <c r="E288" s="280"/>
      <c r="F288" s="281"/>
      <c r="G288" s="281"/>
      <c r="H288" s="282"/>
      <c r="I288" s="283"/>
      <c r="J288" s="284"/>
      <c r="K288" s="285"/>
      <c r="L288" s="21"/>
      <c r="M288" s="22"/>
      <c r="N288" s="22"/>
      <c r="O288" s="7"/>
      <c r="P288" s="40"/>
      <c r="Q288" s="43"/>
      <c r="R288" s="7"/>
      <c r="S288" s="23"/>
      <c r="T288" s="24"/>
      <c r="U288" s="24"/>
      <c r="V288" s="7"/>
      <c r="W288" s="46"/>
      <c r="X288" s="43"/>
      <c r="Y288" s="7"/>
      <c r="Z288" s="21"/>
      <c r="AA288" s="22"/>
      <c r="AB288" s="22"/>
      <c r="AC288" s="7"/>
      <c r="AD288" s="40"/>
      <c r="AE288" s="43"/>
      <c r="AF288" s="7"/>
      <c r="AG288" s="21"/>
      <c r="AH288" s="22"/>
      <c r="AI288" s="22"/>
      <c r="AJ288" s="7"/>
      <c r="AK288" s="40"/>
      <c r="AL288" s="43"/>
      <c r="AM288" s="7"/>
      <c r="AN288" s="21"/>
      <c r="AO288" s="22"/>
      <c r="AP288" s="22"/>
      <c r="AQ288" s="22"/>
      <c r="AR288" s="22"/>
      <c r="AS288" s="21"/>
      <c r="AT288" s="22"/>
      <c r="AU288" s="22"/>
      <c r="AV288" s="22"/>
      <c r="AW288" s="22"/>
      <c r="AX288" s="21"/>
      <c r="AY288" s="22"/>
      <c r="AZ288" s="22"/>
      <c r="BA288" s="22"/>
      <c r="BB288" s="22"/>
      <c r="BC288" s="22"/>
      <c r="BD288" s="22"/>
      <c r="BE288" s="22"/>
      <c r="BF288" s="22"/>
      <c r="BG288" s="11" t="s">
        <v>221</v>
      </c>
      <c r="BH288" s="79"/>
      <c r="BI288" s="1"/>
      <c r="BJ288" s="1"/>
      <c r="BK288" s="1"/>
      <c r="BL288" s="1"/>
      <c r="BM288" s="1"/>
      <c r="BY288" s="26"/>
      <c r="BZ288" s="34" t="str">
        <f t="shared" si="47"/>
        <v/>
      </c>
      <c r="CA288" s="35" t="str">
        <f t="shared" si="48"/>
        <v/>
      </c>
      <c r="CB288" s="35" t="str">
        <f t="shared" si="49"/>
        <v/>
      </c>
      <c r="CC288" s="34" t="str">
        <f t="shared" si="50"/>
        <v/>
      </c>
      <c r="CD288" s="35" t="str">
        <f t="shared" si="51"/>
        <v/>
      </c>
      <c r="CE288" s="34" t="e">
        <f>IF(AND(#REF!="",#REF!="",#REF!="",#REF!=""),"",SUM(#REF!,#REF!,#REF!,#REF!,#REF!))</f>
        <v>#REF!</v>
      </c>
      <c r="CF288" s="35" t="str">
        <f t="shared" si="52"/>
        <v/>
      </c>
      <c r="CG288" s="34" t="str">
        <f t="shared" si="53"/>
        <v/>
      </c>
      <c r="CH288" s="35" t="str">
        <f t="shared" si="54"/>
        <v/>
      </c>
      <c r="CI288" s="34" t="str">
        <f t="shared" si="55"/>
        <v/>
      </c>
      <c r="CJ288" s="35" t="str">
        <f t="shared" si="56"/>
        <v/>
      </c>
      <c r="CK288" s="34" t="e">
        <f>IF(AND(#REF!="",#REF!="",#REF!="",#REF!=""),"",SUM(#REF!,#REF!,#REF!,#REF!,#REF!))</f>
        <v>#REF!</v>
      </c>
      <c r="CL288" s="35" t="str">
        <f t="shared" si="57"/>
        <v/>
      </c>
      <c r="CM288" s="32" t="e">
        <f>IF(AND(#REF!="",#REF!="",#REF!="",#REF!=""),"",SUM(#REF!,#REF!,#REF!,#REF!))</f>
        <v>#REF!</v>
      </c>
      <c r="CN288" s="32" t="str">
        <f t="shared" si="46"/>
        <v/>
      </c>
    </row>
    <row r="289" spans="1:92" ht="24.75" customHeight="1">
      <c r="A289" s="276">
        <v>283</v>
      </c>
      <c r="B289" s="277"/>
      <c r="C289" s="278"/>
      <c r="D289" s="279"/>
      <c r="E289" s="280"/>
      <c r="F289" s="281"/>
      <c r="G289" s="281"/>
      <c r="H289" s="282"/>
      <c r="I289" s="283"/>
      <c r="J289" s="284"/>
      <c r="K289" s="285"/>
      <c r="L289" s="21"/>
      <c r="M289" s="22"/>
      <c r="N289" s="22"/>
      <c r="O289" s="7"/>
      <c r="P289" s="40"/>
      <c r="Q289" s="43"/>
      <c r="R289" s="7"/>
      <c r="S289" s="23"/>
      <c r="T289" s="24"/>
      <c r="U289" s="24"/>
      <c r="V289" s="7"/>
      <c r="W289" s="46"/>
      <c r="X289" s="43"/>
      <c r="Y289" s="7"/>
      <c r="Z289" s="21"/>
      <c r="AA289" s="22"/>
      <c r="AB289" s="22"/>
      <c r="AC289" s="7"/>
      <c r="AD289" s="40"/>
      <c r="AE289" s="43"/>
      <c r="AF289" s="7"/>
      <c r="AG289" s="21"/>
      <c r="AH289" s="22"/>
      <c r="AI289" s="22"/>
      <c r="AJ289" s="7"/>
      <c r="AK289" s="40"/>
      <c r="AL289" s="43"/>
      <c r="AM289" s="7"/>
      <c r="AN289" s="21"/>
      <c r="AO289" s="22"/>
      <c r="AP289" s="22"/>
      <c r="AQ289" s="22"/>
      <c r="AR289" s="22"/>
      <c r="AS289" s="21"/>
      <c r="AT289" s="22"/>
      <c r="AU289" s="22"/>
      <c r="AV289" s="22"/>
      <c r="AW289" s="22"/>
      <c r="AX289" s="21"/>
      <c r="AY289" s="22"/>
      <c r="AZ289" s="22"/>
      <c r="BA289" s="22"/>
      <c r="BB289" s="22"/>
      <c r="BC289" s="22"/>
      <c r="BD289" s="22"/>
      <c r="BE289" s="22"/>
      <c r="BF289" s="22"/>
      <c r="BG289" s="11" t="s">
        <v>221</v>
      </c>
      <c r="BH289" s="79"/>
      <c r="BI289" s="1"/>
      <c r="BJ289" s="1"/>
      <c r="BK289" s="1"/>
      <c r="BL289" s="1"/>
      <c r="BM289" s="1"/>
      <c r="BY289" s="26"/>
      <c r="BZ289" s="34" t="str">
        <f t="shared" si="47"/>
        <v/>
      </c>
      <c r="CA289" s="35" t="str">
        <f t="shared" si="48"/>
        <v/>
      </c>
      <c r="CB289" s="35" t="str">
        <f t="shared" si="49"/>
        <v/>
      </c>
      <c r="CC289" s="34" t="str">
        <f t="shared" si="50"/>
        <v/>
      </c>
      <c r="CD289" s="35" t="str">
        <f t="shared" si="51"/>
        <v/>
      </c>
      <c r="CE289" s="34" t="e">
        <f>IF(AND(#REF!="",#REF!="",#REF!="",#REF!=""),"",SUM(#REF!,#REF!,#REF!,#REF!,#REF!))</f>
        <v>#REF!</v>
      </c>
      <c r="CF289" s="35" t="str">
        <f t="shared" si="52"/>
        <v/>
      </c>
      <c r="CG289" s="34" t="str">
        <f t="shared" si="53"/>
        <v/>
      </c>
      <c r="CH289" s="35" t="str">
        <f t="shared" si="54"/>
        <v/>
      </c>
      <c r="CI289" s="34" t="str">
        <f t="shared" si="55"/>
        <v/>
      </c>
      <c r="CJ289" s="35" t="str">
        <f t="shared" si="56"/>
        <v/>
      </c>
      <c r="CK289" s="34" t="e">
        <f>IF(AND(#REF!="",#REF!="",#REF!="",#REF!=""),"",SUM(#REF!,#REF!,#REF!,#REF!,#REF!))</f>
        <v>#REF!</v>
      </c>
      <c r="CL289" s="35" t="str">
        <f t="shared" si="57"/>
        <v/>
      </c>
      <c r="CM289" s="32" t="e">
        <f>IF(AND(#REF!="",#REF!="",#REF!="",#REF!=""),"",SUM(#REF!,#REF!,#REF!,#REF!))</f>
        <v>#REF!</v>
      </c>
      <c r="CN289" s="32" t="str">
        <f t="shared" si="46"/>
        <v/>
      </c>
    </row>
    <row r="290" spans="1:92" ht="24.75" customHeight="1">
      <c r="A290" s="276">
        <v>284</v>
      </c>
      <c r="B290" s="277"/>
      <c r="C290" s="278"/>
      <c r="D290" s="279"/>
      <c r="E290" s="280"/>
      <c r="F290" s="281"/>
      <c r="G290" s="281"/>
      <c r="H290" s="282"/>
      <c r="I290" s="283"/>
      <c r="J290" s="284"/>
      <c r="K290" s="285"/>
      <c r="L290" s="21"/>
      <c r="M290" s="22"/>
      <c r="N290" s="22"/>
      <c r="O290" s="7"/>
      <c r="P290" s="40"/>
      <c r="Q290" s="43"/>
      <c r="R290" s="7"/>
      <c r="S290" s="23"/>
      <c r="T290" s="24"/>
      <c r="U290" s="24"/>
      <c r="V290" s="7"/>
      <c r="W290" s="46"/>
      <c r="X290" s="43"/>
      <c r="Y290" s="7"/>
      <c r="Z290" s="21"/>
      <c r="AA290" s="22"/>
      <c r="AB290" s="22"/>
      <c r="AC290" s="7"/>
      <c r="AD290" s="40"/>
      <c r="AE290" s="43"/>
      <c r="AF290" s="7"/>
      <c r="AG290" s="21"/>
      <c r="AH290" s="22"/>
      <c r="AI290" s="22"/>
      <c r="AJ290" s="7"/>
      <c r="AK290" s="40"/>
      <c r="AL290" s="43"/>
      <c r="AM290" s="7"/>
      <c r="AN290" s="21"/>
      <c r="AO290" s="22"/>
      <c r="AP290" s="22"/>
      <c r="AQ290" s="22"/>
      <c r="AR290" s="22"/>
      <c r="AS290" s="21"/>
      <c r="AT290" s="22"/>
      <c r="AU290" s="22"/>
      <c r="AV290" s="22"/>
      <c r="AW290" s="22"/>
      <c r="AX290" s="21"/>
      <c r="AY290" s="22"/>
      <c r="AZ290" s="22"/>
      <c r="BA290" s="22"/>
      <c r="BB290" s="22"/>
      <c r="BC290" s="22"/>
      <c r="BD290" s="22"/>
      <c r="BE290" s="22"/>
      <c r="BF290" s="22"/>
      <c r="BG290" s="11" t="s">
        <v>221</v>
      </c>
      <c r="BH290" s="79"/>
      <c r="BI290" s="1"/>
      <c r="BJ290" s="1"/>
      <c r="BK290" s="1"/>
      <c r="BL290" s="1"/>
      <c r="BM290" s="1"/>
      <c r="BY290" s="26"/>
      <c r="BZ290" s="34" t="str">
        <f t="shared" si="47"/>
        <v/>
      </c>
      <c r="CA290" s="35" t="str">
        <f t="shared" si="48"/>
        <v/>
      </c>
      <c r="CB290" s="35" t="str">
        <f t="shared" si="49"/>
        <v/>
      </c>
      <c r="CC290" s="34" t="str">
        <f t="shared" si="50"/>
        <v/>
      </c>
      <c r="CD290" s="35" t="str">
        <f t="shared" si="51"/>
        <v/>
      </c>
      <c r="CE290" s="34" t="e">
        <f>IF(AND(#REF!="",#REF!="",#REF!="",#REF!=""),"",SUM(#REF!,#REF!,#REF!,#REF!,#REF!))</f>
        <v>#REF!</v>
      </c>
      <c r="CF290" s="35" t="str">
        <f t="shared" si="52"/>
        <v/>
      </c>
      <c r="CG290" s="34" t="str">
        <f t="shared" si="53"/>
        <v/>
      </c>
      <c r="CH290" s="35" t="str">
        <f t="shared" si="54"/>
        <v/>
      </c>
      <c r="CI290" s="34" t="str">
        <f t="shared" si="55"/>
        <v/>
      </c>
      <c r="CJ290" s="35" t="str">
        <f t="shared" si="56"/>
        <v/>
      </c>
      <c r="CK290" s="34" t="e">
        <f>IF(AND(#REF!="",#REF!="",#REF!="",#REF!=""),"",SUM(#REF!,#REF!,#REF!,#REF!,#REF!))</f>
        <v>#REF!</v>
      </c>
      <c r="CL290" s="35" t="str">
        <f t="shared" si="57"/>
        <v/>
      </c>
      <c r="CM290" s="32" t="e">
        <f>IF(AND(#REF!="",#REF!="",#REF!="",#REF!=""),"",SUM(#REF!,#REF!,#REF!,#REF!))</f>
        <v>#REF!</v>
      </c>
      <c r="CN290" s="32" t="str">
        <f t="shared" si="46"/>
        <v/>
      </c>
    </row>
    <row r="291" spans="1:92" ht="24.75" customHeight="1">
      <c r="A291" s="276">
        <v>285</v>
      </c>
      <c r="B291" s="277"/>
      <c r="C291" s="278"/>
      <c r="D291" s="279"/>
      <c r="E291" s="280"/>
      <c r="F291" s="281"/>
      <c r="G291" s="281"/>
      <c r="H291" s="282"/>
      <c r="I291" s="283"/>
      <c r="J291" s="284"/>
      <c r="K291" s="285"/>
      <c r="L291" s="21"/>
      <c r="M291" s="22"/>
      <c r="N291" s="22"/>
      <c r="O291" s="7"/>
      <c r="P291" s="40"/>
      <c r="Q291" s="43"/>
      <c r="R291" s="7"/>
      <c r="S291" s="23"/>
      <c r="T291" s="24"/>
      <c r="U291" s="24"/>
      <c r="V291" s="7"/>
      <c r="W291" s="46"/>
      <c r="X291" s="43"/>
      <c r="Y291" s="7"/>
      <c r="Z291" s="21"/>
      <c r="AA291" s="22"/>
      <c r="AB291" s="22"/>
      <c r="AC291" s="7"/>
      <c r="AD291" s="40"/>
      <c r="AE291" s="43"/>
      <c r="AF291" s="7"/>
      <c r="AG291" s="21"/>
      <c r="AH291" s="22"/>
      <c r="AI291" s="22"/>
      <c r="AJ291" s="7"/>
      <c r="AK291" s="40"/>
      <c r="AL291" s="43"/>
      <c r="AM291" s="7"/>
      <c r="AN291" s="21"/>
      <c r="AO291" s="22"/>
      <c r="AP291" s="22"/>
      <c r="AQ291" s="22"/>
      <c r="AR291" s="22"/>
      <c r="AS291" s="21"/>
      <c r="AT291" s="22"/>
      <c r="AU291" s="22"/>
      <c r="AV291" s="22"/>
      <c r="AW291" s="22"/>
      <c r="AX291" s="21"/>
      <c r="AY291" s="22"/>
      <c r="AZ291" s="22"/>
      <c r="BA291" s="22"/>
      <c r="BB291" s="22"/>
      <c r="BC291" s="22"/>
      <c r="BD291" s="22"/>
      <c r="BE291" s="22"/>
      <c r="BF291" s="22"/>
      <c r="BG291" s="11" t="s">
        <v>221</v>
      </c>
      <c r="BH291" s="79"/>
      <c r="BI291" s="1"/>
      <c r="BJ291" s="1"/>
      <c r="BK291" s="1"/>
      <c r="BL291" s="1"/>
      <c r="BM291" s="1"/>
      <c r="BY291" s="26"/>
      <c r="BZ291" s="34" t="str">
        <f t="shared" si="47"/>
        <v/>
      </c>
      <c r="CA291" s="35" t="str">
        <f t="shared" si="48"/>
        <v/>
      </c>
      <c r="CB291" s="35" t="str">
        <f t="shared" si="49"/>
        <v/>
      </c>
      <c r="CC291" s="34" t="str">
        <f t="shared" si="50"/>
        <v/>
      </c>
      <c r="CD291" s="35" t="str">
        <f t="shared" si="51"/>
        <v/>
      </c>
      <c r="CE291" s="34" t="e">
        <f>IF(AND(#REF!="",#REF!="",#REF!="",#REF!=""),"",SUM(#REF!,#REF!,#REF!,#REF!,#REF!))</f>
        <v>#REF!</v>
      </c>
      <c r="CF291" s="35" t="str">
        <f t="shared" si="52"/>
        <v/>
      </c>
      <c r="CG291" s="34" t="str">
        <f t="shared" si="53"/>
        <v/>
      </c>
      <c r="CH291" s="35" t="str">
        <f t="shared" si="54"/>
        <v/>
      </c>
      <c r="CI291" s="34" t="str">
        <f t="shared" si="55"/>
        <v/>
      </c>
      <c r="CJ291" s="35" t="str">
        <f t="shared" si="56"/>
        <v/>
      </c>
      <c r="CK291" s="34" t="e">
        <f>IF(AND(#REF!="",#REF!="",#REF!="",#REF!=""),"",SUM(#REF!,#REF!,#REF!,#REF!,#REF!))</f>
        <v>#REF!</v>
      </c>
      <c r="CL291" s="35" t="str">
        <f t="shared" si="57"/>
        <v/>
      </c>
      <c r="CM291" s="32" t="e">
        <f>IF(AND(#REF!="",#REF!="",#REF!="",#REF!=""),"",SUM(#REF!,#REF!,#REF!,#REF!))</f>
        <v>#REF!</v>
      </c>
      <c r="CN291" s="32" t="str">
        <f t="shared" si="46"/>
        <v/>
      </c>
    </row>
    <row r="292" spans="1:92" ht="24.75" customHeight="1">
      <c r="A292" s="276">
        <v>286</v>
      </c>
      <c r="B292" s="277"/>
      <c r="C292" s="278"/>
      <c r="D292" s="279"/>
      <c r="E292" s="280"/>
      <c r="F292" s="281"/>
      <c r="G292" s="281"/>
      <c r="H292" s="282"/>
      <c r="I292" s="283"/>
      <c r="J292" s="284"/>
      <c r="K292" s="285"/>
      <c r="L292" s="21"/>
      <c r="M292" s="22"/>
      <c r="N292" s="22"/>
      <c r="O292" s="7"/>
      <c r="P292" s="40"/>
      <c r="Q292" s="43"/>
      <c r="R292" s="7"/>
      <c r="S292" s="23"/>
      <c r="T292" s="24"/>
      <c r="U292" s="24"/>
      <c r="V292" s="7"/>
      <c r="W292" s="46"/>
      <c r="X292" s="43"/>
      <c r="Y292" s="7"/>
      <c r="Z292" s="21"/>
      <c r="AA292" s="22"/>
      <c r="AB292" s="22"/>
      <c r="AC292" s="7"/>
      <c r="AD292" s="40"/>
      <c r="AE292" s="43"/>
      <c r="AF292" s="7"/>
      <c r="AG292" s="21"/>
      <c r="AH292" s="22"/>
      <c r="AI292" s="22"/>
      <c r="AJ292" s="7"/>
      <c r="AK292" s="40"/>
      <c r="AL292" s="43"/>
      <c r="AM292" s="7"/>
      <c r="AN292" s="21"/>
      <c r="AO292" s="22"/>
      <c r="AP292" s="22"/>
      <c r="AQ292" s="22"/>
      <c r="AR292" s="22"/>
      <c r="AS292" s="21"/>
      <c r="AT292" s="22"/>
      <c r="AU292" s="22"/>
      <c r="AV292" s="22"/>
      <c r="AW292" s="22"/>
      <c r="AX292" s="21"/>
      <c r="AY292" s="22"/>
      <c r="AZ292" s="22"/>
      <c r="BA292" s="22"/>
      <c r="BB292" s="22"/>
      <c r="BC292" s="22"/>
      <c r="BD292" s="22"/>
      <c r="BE292" s="22"/>
      <c r="BF292" s="22"/>
      <c r="BG292" s="11" t="s">
        <v>221</v>
      </c>
      <c r="BH292" s="79"/>
      <c r="BI292" s="1"/>
      <c r="BJ292" s="1"/>
      <c r="BK292" s="1"/>
      <c r="BL292" s="1"/>
      <c r="BM292" s="1"/>
      <c r="BY292" s="26"/>
      <c r="BZ292" s="34" t="str">
        <f t="shared" si="47"/>
        <v/>
      </c>
      <c r="CA292" s="35" t="str">
        <f t="shared" si="48"/>
        <v/>
      </c>
      <c r="CB292" s="35" t="str">
        <f t="shared" si="49"/>
        <v/>
      </c>
      <c r="CC292" s="34" t="str">
        <f t="shared" si="50"/>
        <v/>
      </c>
      <c r="CD292" s="35" t="str">
        <f t="shared" si="51"/>
        <v/>
      </c>
      <c r="CE292" s="34" t="e">
        <f>IF(AND(#REF!="",#REF!="",#REF!="",#REF!=""),"",SUM(#REF!,#REF!,#REF!,#REF!,#REF!))</f>
        <v>#REF!</v>
      </c>
      <c r="CF292" s="35" t="str">
        <f t="shared" si="52"/>
        <v/>
      </c>
      <c r="CG292" s="34" t="str">
        <f t="shared" si="53"/>
        <v/>
      </c>
      <c r="CH292" s="35" t="str">
        <f t="shared" si="54"/>
        <v/>
      </c>
      <c r="CI292" s="34" t="str">
        <f t="shared" si="55"/>
        <v/>
      </c>
      <c r="CJ292" s="35" t="str">
        <f t="shared" si="56"/>
        <v/>
      </c>
      <c r="CK292" s="34" t="e">
        <f>IF(AND(#REF!="",#REF!="",#REF!="",#REF!=""),"",SUM(#REF!,#REF!,#REF!,#REF!,#REF!))</f>
        <v>#REF!</v>
      </c>
      <c r="CL292" s="35" t="str">
        <f t="shared" si="57"/>
        <v/>
      </c>
      <c r="CM292" s="32" t="e">
        <f>IF(AND(#REF!="",#REF!="",#REF!="",#REF!=""),"",SUM(#REF!,#REF!,#REF!,#REF!))</f>
        <v>#REF!</v>
      </c>
      <c r="CN292" s="32" t="str">
        <f t="shared" si="46"/>
        <v/>
      </c>
    </row>
    <row r="293" spans="1:92" ht="24.75" customHeight="1">
      <c r="A293" s="276">
        <v>287</v>
      </c>
      <c r="B293" s="277"/>
      <c r="C293" s="278"/>
      <c r="D293" s="279"/>
      <c r="E293" s="280"/>
      <c r="F293" s="281"/>
      <c r="G293" s="281"/>
      <c r="H293" s="282"/>
      <c r="I293" s="283"/>
      <c r="J293" s="284"/>
      <c r="K293" s="285"/>
      <c r="L293" s="21"/>
      <c r="M293" s="22"/>
      <c r="N293" s="22"/>
      <c r="O293" s="7"/>
      <c r="P293" s="40"/>
      <c r="Q293" s="43"/>
      <c r="R293" s="7"/>
      <c r="S293" s="23"/>
      <c r="T293" s="24"/>
      <c r="U293" s="24"/>
      <c r="V293" s="7"/>
      <c r="W293" s="46"/>
      <c r="X293" s="43"/>
      <c r="Y293" s="7"/>
      <c r="Z293" s="21"/>
      <c r="AA293" s="22"/>
      <c r="AB293" s="22"/>
      <c r="AC293" s="7"/>
      <c r="AD293" s="40"/>
      <c r="AE293" s="43"/>
      <c r="AF293" s="7"/>
      <c r="AG293" s="21"/>
      <c r="AH293" s="22"/>
      <c r="AI293" s="22"/>
      <c r="AJ293" s="7"/>
      <c r="AK293" s="40"/>
      <c r="AL293" s="43"/>
      <c r="AM293" s="7"/>
      <c r="AN293" s="21"/>
      <c r="AO293" s="22"/>
      <c r="AP293" s="22"/>
      <c r="AQ293" s="22"/>
      <c r="AR293" s="22"/>
      <c r="AS293" s="21"/>
      <c r="AT293" s="22"/>
      <c r="AU293" s="22"/>
      <c r="AV293" s="22"/>
      <c r="AW293" s="22"/>
      <c r="AX293" s="21"/>
      <c r="AY293" s="22"/>
      <c r="AZ293" s="22"/>
      <c r="BA293" s="22"/>
      <c r="BB293" s="22"/>
      <c r="BC293" s="22"/>
      <c r="BD293" s="22"/>
      <c r="BE293" s="22"/>
      <c r="BF293" s="22"/>
      <c r="BG293" s="11" t="s">
        <v>221</v>
      </c>
      <c r="BH293" s="79"/>
      <c r="BI293" s="1"/>
      <c r="BJ293" s="1"/>
      <c r="BK293" s="1"/>
      <c r="BL293" s="1"/>
      <c r="BM293" s="1"/>
      <c r="BY293" s="26"/>
      <c r="BZ293" s="34" t="str">
        <f t="shared" si="47"/>
        <v/>
      </c>
      <c r="CA293" s="35" t="str">
        <f t="shared" si="48"/>
        <v/>
      </c>
      <c r="CB293" s="35" t="str">
        <f t="shared" si="49"/>
        <v/>
      </c>
      <c r="CC293" s="34" t="str">
        <f t="shared" si="50"/>
        <v/>
      </c>
      <c r="CD293" s="35" t="str">
        <f t="shared" si="51"/>
        <v/>
      </c>
      <c r="CE293" s="34" t="e">
        <f>IF(AND(#REF!="",#REF!="",#REF!="",#REF!=""),"",SUM(#REF!,#REF!,#REF!,#REF!,#REF!))</f>
        <v>#REF!</v>
      </c>
      <c r="CF293" s="35" t="str">
        <f t="shared" si="52"/>
        <v/>
      </c>
      <c r="CG293" s="34" t="str">
        <f t="shared" si="53"/>
        <v/>
      </c>
      <c r="CH293" s="35" t="str">
        <f t="shared" si="54"/>
        <v/>
      </c>
      <c r="CI293" s="34" t="str">
        <f t="shared" si="55"/>
        <v/>
      </c>
      <c r="CJ293" s="35" t="str">
        <f t="shared" si="56"/>
        <v/>
      </c>
      <c r="CK293" s="34" t="e">
        <f>IF(AND(#REF!="",#REF!="",#REF!="",#REF!=""),"",SUM(#REF!,#REF!,#REF!,#REF!,#REF!))</f>
        <v>#REF!</v>
      </c>
      <c r="CL293" s="35" t="str">
        <f t="shared" si="57"/>
        <v/>
      </c>
      <c r="CM293" s="32" t="e">
        <f>IF(AND(#REF!="",#REF!="",#REF!="",#REF!=""),"",SUM(#REF!,#REF!,#REF!,#REF!))</f>
        <v>#REF!</v>
      </c>
      <c r="CN293" s="32" t="str">
        <f t="shared" si="46"/>
        <v/>
      </c>
    </row>
    <row r="294" spans="1:92" ht="24.75" customHeight="1">
      <c r="A294" s="276">
        <v>288</v>
      </c>
      <c r="B294" s="277"/>
      <c r="C294" s="278"/>
      <c r="D294" s="279"/>
      <c r="E294" s="280"/>
      <c r="F294" s="281"/>
      <c r="G294" s="281"/>
      <c r="H294" s="282"/>
      <c r="I294" s="283"/>
      <c r="J294" s="284"/>
      <c r="K294" s="285"/>
      <c r="L294" s="21"/>
      <c r="M294" s="22"/>
      <c r="N294" s="22"/>
      <c r="O294" s="7"/>
      <c r="P294" s="40"/>
      <c r="Q294" s="43"/>
      <c r="R294" s="7"/>
      <c r="S294" s="23"/>
      <c r="T294" s="24"/>
      <c r="U294" s="24"/>
      <c r="V294" s="7"/>
      <c r="W294" s="46"/>
      <c r="X294" s="43"/>
      <c r="Y294" s="7"/>
      <c r="Z294" s="21"/>
      <c r="AA294" s="22"/>
      <c r="AB294" s="22"/>
      <c r="AC294" s="7"/>
      <c r="AD294" s="40"/>
      <c r="AE294" s="43"/>
      <c r="AF294" s="7"/>
      <c r="AG294" s="21"/>
      <c r="AH294" s="22"/>
      <c r="AI294" s="22"/>
      <c r="AJ294" s="7"/>
      <c r="AK294" s="40"/>
      <c r="AL294" s="43"/>
      <c r="AM294" s="7"/>
      <c r="AN294" s="21"/>
      <c r="AO294" s="22"/>
      <c r="AP294" s="22"/>
      <c r="AQ294" s="22"/>
      <c r="AR294" s="22"/>
      <c r="AS294" s="21"/>
      <c r="AT294" s="22"/>
      <c r="AU294" s="22"/>
      <c r="AV294" s="22"/>
      <c r="AW294" s="22"/>
      <c r="AX294" s="21"/>
      <c r="AY294" s="22"/>
      <c r="AZ294" s="22"/>
      <c r="BA294" s="22"/>
      <c r="BB294" s="22"/>
      <c r="BC294" s="22"/>
      <c r="BD294" s="22"/>
      <c r="BE294" s="22"/>
      <c r="BF294" s="22"/>
      <c r="BG294" s="11" t="s">
        <v>221</v>
      </c>
      <c r="BH294" s="79"/>
      <c r="BI294" s="1"/>
      <c r="BJ294" s="1"/>
      <c r="BK294" s="1"/>
      <c r="BL294" s="1"/>
      <c r="BM294" s="1"/>
      <c r="BY294" s="26"/>
      <c r="BZ294" s="34" t="str">
        <f t="shared" si="47"/>
        <v/>
      </c>
      <c r="CA294" s="35" t="str">
        <f t="shared" si="48"/>
        <v/>
      </c>
      <c r="CB294" s="35" t="str">
        <f t="shared" si="49"/>
        <v/>
      </c>
      <c r="CC294" s="34" t="str">
        <f t="shared" si="50"/>
        <v/>
      </c>
      <c r="CD294" s="35" t="str">
        <f t="shared" si="51"/>
        <v/>
      </c>
      <c r="CE294" s="34" t="e">
        <f>IF(AND(#REF!="",#REF!="",#REF!="",#REF!=""),"",SUM(#REF!,#REF!,#REF!,#REF!,#REF!))</f>
        <v>#REF!</v>
      </c>
      <c r="CF294" s="35" t="str">
        <f t="shared" si="52"/>
        <v/>
      </c>
      <c r="CG294" s="34" t="str">
        <f t="shared" si="53"/>
        <v/>
      </c>
      <c r="CH294" s="35" t="str">
        <f t="shared" si="54"/>
        <v/>
      </c>
      <c r="CI294" s="34" t="str">
        <f t="shared" si="55"/>
        <v/>
      </c>
      <c r="CJ294" s="35" t="str">
        <f t="shared" si="56"/>
        <v/>
      </c>
      <c r="CK294" s="34" t="e">
        <f>IF(AND(#REF!="",#REF!="",#REF!="",#REF!=""),"",SUM(#REF!,#REF!,#REF!,#REF!,#REF!))</f>
        <v>#REF!</v>
      </c>
      <c r="CL294" s="35" t="str">
        <f t="shared" si="57"/>
        <v/>
      </c>
      <c r="CM294" s="32" t="e">
        <f>IF(AND(#REF!="",#REF!="",#REF!="",#REF!=""),"",SUM(#REF!,#REF!,#REF!,#REF!))</f>
        <v>#REF!</v>
      </c>
      <c r="CN294" s="32" t="str">
        <f t="shared" si="46"/>
        <v/>
      </c>
    </row>
    <row r="295" spans="1:92" ht="24.75" customHeight="1">
      <c r="A295" s="276">
        <v>289</v>
      </c>
      <c r="B295" s="277"/>
      <c r="C295" s="278"/>
      <c r="D295" s="279"/>
      <c r="E295" s="280"/>
      <c r="F295" s="281"/>
      <c r="G295" s="281"/>
      <c r="H295" s="282"/>
      <c r="I295" s="283"/>
      <c r="J295" s="284"/>
      <c r="K295" s="285"/>
      <c r="L295" s="21"/>
      <c r="M295" s="22"/>
      <c r="N295" s="22"/>
      <c r="O295" s="7"/>
      <c r="P295" s="40"/>
      <c r="Q295" s="43"/>
      <c r="R295" s="7"/>
      <c r="S295" s="23"/>
      <c r="T295" s="24"/>
      <c r="U295" s="24"/>
      <c r="V295" s="7"/>
      <c r="W295" s="46"/>
      <c r="X295" s="43"/>
      <c r="Y295" s="7"/>
      <c r="Z295" s="21"/>
      <c r="AA295" s="22"/>
      <c r="AB295" s="22"/>
      <c r="AC295" s="7"/>
      <c r="AD295" s="40"/>
      <c r="AE295" s="43"/>
      <c r="AF295" s="7"/>
      <c r="AG295" s="21"/>
      <c r="AH295" s="22"/>
      <c r="AI295" s="22"/>
      <c r="AJ295" s="7"/>
      <c r="AK295" s="40"/>
      <c r="AL295" s="43"/>
      <c r="AM295" s="7"/>
      <c r="AN295" s="21"/>
      <c r="AO295" s="22"/>
      <c r="AP295" s="22"/>
      <c r="AQ295" s="22"/>
      <c r="AR295" s="22"/>
      <c r="AS295" s="21"/>
      <c r="AT295" s="22"/>
      <c r="AU295" s="22"/>
      <c r="AV295" s="22"/>
      <c r="AW295" s="22"/>
      <c r="AX295" s="21"/>
      <c r="AY295" s="22"/>
      <c r="AZ295" s="22"/>
      <c r="BA295" s="22"/>
      <c r="BB295" s="22"/>
      <c r="BC295" s="22"/>
      <c r="BD295" s="22"/>
      <c r="BE295" s="22"/>
      <c r="BF295" s="22"/>
      <c r="BG295" s="11" t="s">
        <v>221</v>
      </c>
      <c r="BH295" s="79"/>
      <c r="BI295" s="1"/>
      <c r="BJ295" s="1"/>
      <c r="BK295" s="1"/>
      <c r="BL295" s="1"/>
      <c r="BM295" s="1"/>
      <c r="BY295" s="26"/>
      <c r="BZ295" s="34" t="str">
        <f t="shared" si="47"/>
        <v/>
      </c>
      <c r="CA295" s="35" t="str">
        <f t="shared" si="48"/>
        <v/>
      </c>
      <c r="CB295" s="35" t="str">
        <f t="shared" si="49"/>
        <v/>
      </c>
      <c r="CC295" s="34" t="str">
        <f t="shared" si="50"/>
        <v/>
      </c>
      <c r="CD295" s="35" t="str">
        <f t="shared" si="51"/>
        <v/>
      </c>
      <c r="CE295" s="34" t="e">
        <f>IF(AND(#REF!="",#REF!="",#REF!="",#REF!=""),"",SUM(#REF!,#REF!,#REF!,#REF!,#REF!))</f>
        <v>#REF!</v>
      </c>
      <c r="CF295" s="35" t="str">
        <f t="shared" si="52"/>
        <v/>
      </c>
      <c r="CG295" s="34" t="str">
        <f t="shared" si="53"/>
        <v/>
      </c>
      <c r="CH295" s="35" t="str">
        <f t="shared" si="54"/>
        <v/>
      </c>
      <c r="CI295" s="34" t="str">
        <f t="shared" si="55"/>
        <v/>
      </c>
      <c r="CJ295" s="35" t="str">
        <f t="shared" si="56"/>
        <v/>
      </c>
      <c r="CK295" s="34" t="e">
        <f>IF(AND(#REF!="",#REF!="",#REF!="",#REF!=""),"",SUM(#REF!,#REF!,#REF!,#REF!,#REF!))</f>
        <v>#REF!</v>
      </c>
      <c r="CL295" s="35" t="str">
        <f t="shared" si="57"/>
        <v/>
      </c>
      <c r="CM295" s="32" t="e">
        <f>IF(AND(#REF!="",#REF!="",#REF!="",#REF!=""),"",SUM(#REF!,#REF!,#REF!,#REF!))</f>
        <v>#REF!</v>
      </c>
      <c r="CN295" s="32" t="str">
        <f t="shared" si="46"/>
        <v/>
      </c>
    </row>
    <row r="296" spans="1:92" ht="24.75" customHeight="1">
      <c r="A296" s="276">
        <v>290</v>
      </c>
      <c r="B296" s="277"/>
      <c r="C296" s="278"/>
      <c r="D296" s="279"/>
      <c r="E296" s="280"/>
      <c r="F296" s="281"/>
      <c r="G296" s="281"/>
      <c r="H296" s="282"/>
      <c r="I296" s="283"/>
      <c r="J296" s="284"/>
      <c r="K296" s="285"/>
      <c r="L296" s="21"/>
      <c r="M296" s="22"/>
      <c r="N296" s="22"/>
      <c r="O296" s="7"/>
      <c r="P296" s="40"/>
      <c r="Q296" s="43"/>
      <c r="R296" s="7"/>
      <c r="S296" s="23"/>
      <c r="T296" s="24"/>
      <c r="U296" s="24"/>
      <c r="V296" s="7"/>
      <c r="W296" s="46"/>
      <c r="X296" s="43"/>
      <c r="Y296" s="7"/>
      <c r="Z296" s="21"/>
      <c r="AA296" s="22"/>
      <c r="AB296" s="22"/>
      <c r="AC296" s="7"/>
      <c r="AD296" s="40"/>
      <c r="AE296" s="43"/>
      <c r="AF296" s="7"/>
      <c r="AG296" s="21"/>
      <c r="AH296" s="22"/>
      <c r="AI296" s="22"/>
      <c r="AJ296" s="7"/>
      <c r="AK296" s="40"/>
      <c r="AL296" s="43"/>
      <c r="AM296" s="7"/>
      <c r="AN296" s="21"/>
      <c r="AO296" s="22"/>
      <c r="AP296" s="22"/>
      <c r="AQ296" s="22"/>
      <c r="AR296" s="22"/>
      <c r="AS296" s="21"/>
      <c r="AT296" s="22"/>
      <c r="AU296" s="22"/>
      <c r="AV296" s="22"/>
      <c r="AW296" s="22"/>
      <c r="AX296" s="21"/>
      <c r="AY296" s="22"/>
      <c r="AZ296" s="22"/>
      <c r="BA296" s="22"/>
      <c r="BB296" s="22"/>
      <c r="BC296" s="22"/>
      <c r="BD296" s="22"/>
      <c r="BE296" s="22"/>
      <c r="BF296" s="22"/>
      <c r="BG296" s="11" t="s">
        <v>221</v>
      </c>
      <c r="BH296" s="79"/>
      <c r="BI296" s="1"/>
      <c r="BJ296" s="1"/>
      <c r="BK296" s="1"/>
      <c r="BL296" s="1"/>
      <c r="BM296" s="1"/>
      <c r="BY296" s="26"/>
      <c r="BZ296" s="34" t="str">
        <f t="shared" si="47"/>
        <v/>
      </c>
      <c r="CA296" s="35" t="str">
        <f t="shared" si="48"/>
        <v/>
      </c>
      <c r="CB296" s="35" t="str">
        <f t="shared" si="49"/>
        <v/>
      </c>
      <c r="CC296" s="34" t="str">
        <f t="shared" si="50"/>
        <v/>
      </c>
      <c r="CD296" s="35" t="str">
        <f t="shared" si="51"/>
        <v/>
      </c>
      <c r="CE296" s="34" t="e">
        <f>IF(AND(#REF!="",#REF!="",#REF!="",#REF!=""),"",SUM(#REF!,#REF!,#REF!,#REF!,#REF!))</f>
        <v>#REF!</v>
      </c>
      <c r="CF296" s="35" t="str">
        <f t="shared" si="52"/>
        <v/>
      </c>
      <c r="CG296" s="34" t="str">
        <f t="shared" si="53"/>
        <v/>
      </c>
      <c r="CH296" s="35" t="str">
        <f t="shared" si="54"/>
        <v/>
      </c>
      <c r="CI296" s="34" t="str">
        <f t="shared" si="55"/>
        <v/>
      </c>
      <c r="CJ296" s="35" t="str">
        <f t="shared" si="56"/>
        <v/>
      </c>
      <c r="CK296" s="34" t="e">
        <f>IF(AND(#REF!="",#REF!="",#REF!="",#REF!=""),"",SUM(#REF!,#REF!,#REF!,#REF!,#REF!))</f>
        <v>#REF!</v>
      </c>
      <c r="CL296" s="35" t="str">
        <f t="shared" si="57"/>
        <v/>
      </c>
      <c r="CM296" s="32" t="e">
        <f>IF(AND(#REF!="",#REF!="",#REF!="",#REF!=""),"",SUM(#REF!,#REF!,#REF!,#REF!))</f>
        <v>#REF!</v>
      </c>
      <c r="CN296" s="32" t="str">
        <f t="shared" si="46"/>
        <v/>
      </c>
    </row>
    <row r="297" spans="1:92" ht="24.75" customHeight="1">
      <c r="A297" s="276">
        <v>291</v>
      </c>
      <c r="B297" s="277"/>
      <c r="C297" s="278"/>
      <c r="D297" s="279"/>
      <c r="E297" s="280"/>
      <c r="F297" s="281"/>
      <c r="G297" s="281"/>
      <c r="H297" s="282"/>
      <c r="I297" s="283"/>
      <c r="J297" s="284"/>
      <c r="K297" s="285"/>
      <c r="L297" s="21"/>
      <c r="M297" s="22"/>
      <c r="N297" s="22"/>
      <c r="O297" s="7"/>
      <c r="P297" s="40"/>
      <c r="Q297" s="43"/>
      <c r="R297" s="7"/>
      <c r="S297" s="23"/>
      <c r="T297" s="24"/>
      <c r="U297" s="24"/>
      <c r="V297" s="7"/>
      <c r="W297" s="46"/>
      <c r="X297" s="43"/>
      <c r="Y297" s="7"/>
      <c r="Z297" s="21"/>
      <c r="AA297" s="22"/>
      <c r="AB297" s="22"/>
      <c r="AC297" s="7"/>
      <c r="AD297" s="40"/>
      <c r="AE297" s="43"/>
      <c r="AF297" s="7"/>
      <c r="AG297" s="21"/>
      <c r="AH297" s="22"/>
      <c r="AI297" s="22"/>
      <c r="AJ297" s="7"/>
      <c r="AK297" s="40"/>
      <c r="AL297" s="43"/>
      <c r="AM297" s="7"/>
      <c r="AN297" s="21"/>
      <c r="AO297" s="22"/>
      <c r="AP297" s="22"/>
      <c r="AQ297" s="22"/>
      <c r="AR297" s="22"/>
      <c r="AS297" s="21"/>
      <c r="AT297" s="22"/>
      <c r="AU297" s="22"/>
      <c r="AV297" s="22"/>
      <c r="AW297" s="22"/>
      <c r="AX297" s="21"/>
      <c r="AY297" s="22"/>
      <c r="AZ297" s="22"/>
      <c r="BA297" s="22"/>
      <c r="BB297" s="22"/>
      <c r="BC297" s="22"/>
      <c r="BD297" s="22"/>
      <c r="BE297" s="22"/>
      <c r="BF297" s="22"/>
      <c r="BG297" s="11" t="s">
        <v>221</v>
      </c>
      <c r="BH297" s="79"/>
      <c r="BI297" s="1"/>
      <c r="BJ297" s="1"/>
      <c r="BK297" s="1"/>
      <c r="BL297" s="1"/>
      <c r="BM297" s="1"/>
      <c r="BY297" s="26"/>
      <c r="BZ297" s="34" t="str">
        <f t="shared" si="47"/>
        <v/>
      </c>
      <c r="CA297" s="35" t="str">
        <f t="shared" si="48"/>
        <v/>
      </c>
      <c r="CB297" s="35" t="str">
        <f t="shared" si="49"/>
        <v/>
      </c>
      <c r="CC297" s="34" t="str">
        <f t="shared" si="50"/>
        <v/>
      </c>
      <c r="CD297" s="35" t="str">
        <f t="shared" si="51"/>
        <v/>
      </c>
      <c r="CE297" s="34" t="e">
        <f>IF(AND(#REF!="",#REF!="",#REF!="",#REF!=""),"",SUM(#REF!,#REF!,#REF!,#REF!,#REF!))</f>
        <v>#REF!</v>
      </c>
      <c r="CF297" s="35" t="str">
        <f t="shared" si="52"/>
        <v/>
      </c>
      <c r="CG297" s="34" t="str">
        <f t="shared" si="53"/>
        <v/>
      </c>
      <c r="CH297" s="35" t="str">
        <f t="shared" si="54"/>
        <v/>
      </c>
      <c r="CI297" s="34" t="str">
        <f t="shared" si="55"/>
        <v/>
      </c>
      <c r="CJ297" s="35" t="str">
        <f t="shared" si="56"/>
        <v/>
      </c>
      <c r="CK297" s="34" t="e">
        <f>IF(AND(#REF!="",#REF!="",#REF!="",#REF!=""),"",SUM(#REF!,#REF!,#REF!,#REF!,#REF!))</f>
        <v>#REF!</v>
      </c>
      <c r="CL297" s="35" t="str">
        <f t="shared" si="57"/>
        <v/>
      </c>
      <c r="CM297" s="32" t="e">
        <f>IF(AND(#REF!="",#REF!="",#REF!="",#REF!=""),"",SUM(#REF!,#REF!,#REF!,#REF!))</f>
        <v>#REF!</v>
      </c>
      <c r="CN297" s="32" t="str">
        <f t="shared" si="46"/>
        <v/>
      </c>
    </row>
    <row r="298" spans="1:92" ht="24.75" customHeight="1">
      <c r="A298" s="276">
        <v>292</v>
      </c>
      <c r="B298" s="277"/>
      <c r="C298" s="278"/>
      <c r="D298" s="279"/>
      <c r="E298" s="280"/>
      <c r="F298" s="281"/>
      <c r="G298" s="281"/>
      <c r="H298" s="282"/>
      <c r="I298" s="283"/>
      <c r="J298" s="284"/>
      <c r="K298" s="285"/>
      <c r="L298" s="21"/>
      <c r="M298" s="22"/>
      <c r="N298" s="22"/>
      <c r="O298" s="7"/>
      <c r="P298" s="40"/>
      <c r="Q298" s="43"/>
      <c r="R298" s="7"/>
      <c r="S298" s="23"/>
      <c r="T298" s="24"/>
      <c r="U298" s="24"/>
      <c r="V298" s="7"/>
      <c r="W298" s="46"/>
      <c r="X298" s="43"/>
      <c r="Y298" s="7"/>
      <c r="Z298" s="21"/>
      <c r="AA298" s="22"/>
      <c r="AB298" s="22"/>
      <c r="AC298" s="7"/>
      <c r="AD298" s="40"/>
      <c r="AE298" s="43"/>
      <c r="AF298" s="7"/>
      <c r="AG298" s="21"/>
      <c r="AH298" s="22"/>
      <c r="AI298" s="22"/>
      <c r="AJ298" s="7"/>
      <c r="AK298" s="40"/>
      <c r="AL298" s="43"/>
      <c r="AM298" s="7"/>
      <c r="AN298" s="21"/>
      <c r="AO298" s="22"/>
      <c r="AP298" s="22"/>
      <c r="AQ298" s="22"/>
      <c r="AR298" s="22"/>
      <c r="AS298" s="21"/>
      <c r="AT298" s="22"/>
      <c r="AU298" s="22"/>
      <c r="AV298" s="22"/>
      <c r="AW298" s="22"/>
      <c r="AX298" s="21"/>
      <c r="AY298" s="22"/>
      <c r="AZ298" s="22"/>
      <c r="BA298" s="22"/>
      <c r="BB298" s="22"/>
      <c r="BC298" s="22"/>
      <c r="BD298" s="22"/>
      <c r="BE298" s="22"/>
      <c r="BF298" s="22"/>
      <c r="BG298" s="11" t="s">
        <v>221</v>
      </c>
      <c r="BH298" s="79"/>
      <c r="BI298" s="1"/>
      <c r="BJ298" s="1"/>
      <c r="BK298" s="1"/>
      <c r="BL298" s="1"/>
      <c r="BM298" s="1"/>
      <c r="BY298" s="26"/>
      <c r="BZ298" s="34" t="str">
        <f t="shared" si="47"/>
        <v/>
      </c>
      <c r="CA298" s="35" t="str">
        <f t="shared" si="48"/>
        <v/>
      </c>
      <c r="CB298" s="35" t="str">
        <f t="shared" si="49"/>
        <v/>
      </c>
      <c r="CC298" s="34" t="str">
        <f t="shared" si="50"/>
        <v/>
      </c>
      <c r="CD298" s="35" t="str">
        <f t="shared" si="51"/>
        <v/>
      </c>
      <c r="CE298" s="34" t="e">
        <f>IF(AND(#REF!="",#REF!="",#REF!="",#REF!=""),"",SUM(#REF!,#REF!,#REF!,#REF!,#REF!))</f>
        <v>#REF!</v>
      </c>
      <c r="CF298" s="35" t="str">
        <f t="shared" si="52"/>
        <v/>
      </c>
      <c r="CG298" s="34" t="str">
        <f t="shared" si="53"/>
        <v/>
      </c>
      <c r="CH298" s="35" t="str">
        <f t="shared" si="54"/>
        <v/>
      </c>
      <c r="CI298" s="34" t="str">
        <f t="shared" si="55"/>
        <v/>
      </c>
      <c r="CJ298" s="35" t="str">
        <f t="shared" si="56"/>
        <v/>
      </c>
      <c r="CK298" s="34" t="e">
        <f>IF(AND(#REF!="",#REF!="",#REF!="",#REF!=""),"",SUM(#REF!,#REF!,#REF!,#REF!,#REF!))</f>
        <v>#REF!</v>
      </c>
      <c r="CL298" s="35" t="str">
        <f t="shared" si="57"/>
        <v/>
      </c>
      <c r="CM298" s="32" t="e">
        <f>IF(AND(#REF!="",#REF!="",#REF!="",#REF!=""),"",SUM(#REF!,#REF!,#REF!,#REF!))</f>
        <v>#REF!</v>
      </c>
      <c r="CN298" s="32" t="str">
        <f t="shared" si="46"/>
        <v/>
      </c>
    </row>
    <row r="299" spans="1:92" ht="24.75" customHeight="1">
      <c r="A299" s="276">
        <v>293</v>
      </c>
      <c r="B299" s="277"/>
      <c r="C299" s="278"/>
      <c r="D299" s="279"/>
      <c r="E299" s="280"/>
      <c r="F299" s="281"/>
      <c r="G299" s="281"/>
      <c r="H299" s="282"/>
      <c r="I299" s="283"/>
      <c r="J299" s="284"/>
      <c r="K299" s="285"/>
      <c r="L299" s="21"/>
      <c r="M299" s="22"/>
      <c r="N299" s="22"/>
      <c r="O299" s="7"/>
      <c r="P299" s="40"/>
      <c r="Q299" s="43"/>
      <c r="R299" s="7"/>
      <c r="S299" s="23"/>
      <c r="T299" s="24"/>
      <c r="U299" s="24"/>
      <c r="V299" s="7"/>
      <c r="W299" s="46"/>
      <c r="X299" s="43"/>
      <c r="Y299" s="7"/>
      <c r="Z299" s="21"/>
      <c r="AA299" s="22"/>
      <c r="AB299" s="22"/>
      <c r="AC299" s="7"/>
      <c r="AD299" s="40"/>
      <c r="AE299" s="43"/>
      <c r="AF299" s="7"/>
      <c r="AG299" s="21"/>
      <c r="AH299" s="22"/>
      <c r="AI299" s="22"/>
      <c r="AJ299" s="7"/>
      <c r="AK299" s="40"/>
      <c r="AL299" s="43"/>
      <c r="AM299" s="7"/>
      <c r="AN299" s="21"/>
      <c r="AO299" s="22"/>
      <c r="AP299" s="22"/>
      <c r="AQ299" s="22"/>
      <c r="AR299" s="22"/>
      <c r="AS299" s="21"/>
      <c r="AT299" s="22"/>
      <c r="AU299" s="22"/>
      <c r="AV299" s="22"/>
      <c r="AW299" s="22"/>
      <c r="AX299" s="21"/>
      <c r="AY299" s="22"/>
      <c r="AZ299" s="22"/>
      <c r="BA299" s="22"/>
      <c r="BB299" s="22"/>
      <c r="BC299" s="22"/>
      <c r="BD299" s="22"/>
      <c r="BE299" s="22"/>
      <c r="BF299" s="22"/>
      <c r="BG299" s="11" t="s">
        <v>221</v>
      </c>
      <c r="BH299" s="79"/>
      <c r="BI299" s="1"/>
      <c r="BJ299" s="1"/>
      <c r="BK299" s="1"/>
      <c r="BL299" s="1"/>
      <c r="BM299" s="1"/>
      <c r="BY299" s="26"/>
      <c r="BZ299" s="34" t="str">
        <f t="shared" si="47"/>
        <v/>
      </c>
      <c r="CA299" s="35" t="str">
        <f t="shared" si="48"/>
        <v/>
      </c>
      <c r="CB299" s="35" t="str">
        <f t="shared" si="49"/>
        <v/>
      </c>
      <c r="CC299" s="34" t="str">
        <f t="shared" si="50"/>
        <v/>
      </c>
      <c r="CD299" s="35" t="str">
        <f t="shared" si="51"/>
        <v/>
      </c>
      <c r="CE299" s="34" t="e">
        <f>IF(AND(#REF!="",#REF!="",#REF!="",#REF!=""),"",SUM(#REF!,#REF!,#REF!,#REF!,#REF!))</f>
        <v>#REF!</v>
      </c>
      <c r="CF299" s="35" t="str">
        <f t="shared" si="52"/>
        <v/>
      </c>
      <c r="CG299" s="34" t="str">
        <f t="shared" si="53"/>
        <v/>
      </c>
      <c r="CH299" s="35" t="str">
        <f t="shared" si="54"/>
        <v/>
      </c>
      <c r="CI299" s="34" t="str">
        <f t="shared" si="55"/>
        <v/>
      </c>
      <c r="CJ299" s="35" t="str">
        <f t="shared" si="56"/>
        <v/>
      </c>
      <c r="CK299" s="34" t="e">
        <f>IF(AND(#REF!="",#REF!="",#REF!="",#REF!=""),"",SUM(#REF!,#REF!,#REF!,#REF!,#REF!))</f>
        <v>#REF!</v>
      </c>
      <c r="CL299" s="35" t="str">
        <f t="shared" si="57"/>
        <v/>
      </c>
      <c r="CM299" s="32" t="e">
        <f>IF(AND(#REF!="",#REF!="",#REF!="",#REF!=""),"",SUM(#REF!,#REF!,#REF!,#REF!))</f>
        <v>#REF!</v>
      </c>
      <c r="CN299" s="32" t="str">
        <f t="shared" si="46"/>
        <v/>
      </c>
    </row>
    <row r="300" spans="1:92" ht="24.75" customHeight="1">
      <c r="A300" s="276">
        <v>294</v>
      </c>
      <c r="B300" s="277"/>
      <c r="C300" s="278"/>
      <c r="D300" s="279"/>
      <c r="E300" s="280"/>
      <c r="F300" s="281"/>
      <c r="G300" s="281"/>
      <c r="H300" s="282"/>
      <c r="I300" s="283"/>
      <c r="J300" s="284"/>
      <c r="K300" s="285"/>
      <c r="L300" s="21"/>
      <c r="M300" s="22"/>
      <c r="N300" s="22"/>
      <c r="O300" s="7"/>
      <c r="P300" s="40"/>
      <c r="Q300" s="43"/>
      <c r="R300" s="7"/>
      <c r="S300" s="23"/>
      <c r="T300" s="24"/>
      <c r="U300" s="24"/>
      <c r="V300" s="7"/>
      <c r="W300" s="46"/>
      <c r="X300" s="43"/>
      <c r="Y300" s="7"/>
      <c r="Z300" s="21"/>
      <c r="AA300" s="22"/>
      <c r="AB300" s="22"/>
      <c r="AC300" s="7"/>
      <c r="AD300" s="40"/>
      <c r="AE300" s="43"/>
      <c r="AF300" s="7"/>
      <c r="AG300" s="21"/>
      <c r="AH300" s="22"/>
      <c r="AI300" s="22"/>
      <c r="AJ300" s="7"/>
      <c r="AK300" s="40"/>
      <c r="AL300" s="43"/>
      <c r="AM300" s="7"/>
      <c r="AN300" s="21"/>
      <c r="AO300" s="22"/>
      <c r="AP300" s="22"/>
      <c r="AQ300" s="22"/>
      <c r="AR300" s="22"/>
      <c r="AS300" s="21"/>
      <c r="AT300" s="22"/>
      <c r="AU300" s="22"/>
      <c r="AV300" s="22"/>
      <c r="AW300" s="22"/>
      <c r="AX300" s="21"/>
      <c r="AY300" s="22"/>
      <c r="AZ300" s="22"/>
      <c r="BA300" s="22"/>
      <c r="BB300" s="22"/>
      <c r="BC300" s="22"/>
      <c r="BD300" s="22"/>
      <c r="BE300" s="22"/>
      <c r="BF300" s="22"/>
      <c r="BG300" s="11" t="s">
        <v>221</v>
      </c>
      <c r="BH300" s="79"/>
      <c r="BI300" s="1"/>
      <c r="BJ300" s="1"/>
      <c r="BK300" s="1"/>
      <c r="BL300" s="1"/>
      <c r="BM300" s="1"/>
      <c r="BY300" s="26"/>
      <c r="BZ300" s="34" t="str">
        <f t="shared" si="47"/>
        <v/>
      </c>
      <c r="CA300" s="35" t="str">
        <f t="shared" si="48"/>
        <v/>
      </c>
      <c r="CB300" s="35" t="str">
        <f t="shared" si="49"/>
        <v/>
      </c>
      <c r="CC300" s="34" t="str">
        <f t="shared" si="50"/>
        <v/>
      </c>
      <c r="CD300" s="35" t="str">
        <f t="shared" si="51"/>
        <v/>
      </c>
      <c r="CE300" s="34" t="e">
        <f>IF(AND(#REF!="",#REF!="",#REF!="",#REF!=""),"",SUM(#REF!,#REF!,#REF!,#REF!,#REF!))</f>
        <v>#REF!</v>
      </c>
      <c r="CF300" s="35" t="str">
        <f t="shared" si="52"/>
        <v/>
      </c>
      <c r="CG300" s="34" t="str">
        <f t="shared" si="53"/>
        <v/>
      </c>
      <c r="CH300" s="35" t="str">
        <f t="shared" si="54"/>
        <v/>
      </c>
      <c r="CI300" s="34" t="str">
        <f t="shared" si="55"/>
        <v/>
      </c>
      <c r="CJ300" s="35" t="str">
        <f t="shared" si="56"/>
        <v/>
      </c>
      <c r="CK300" s="34" t="e">
        <f>IF(AND(#REF!="",#REF!="",#REF!="",#REF!=""),"",SUM(#REF!,#REF!,#REF!,#REF!,#REF!))</f>
        <v>#REF!</v>
      </c>
      <c r="CL300" s="35" t="str">
        <f t="shared" si="57"/>
        <v/>
      </c>
      <c r="CM300" s="32" t="e">
        <f>IF(AND(#REF!="",#REF!="",#REF!="",#REF!=""),"",SUM(#REF!,#REF!,#REF!,#REF!))</f>
        <v>#REF!</v>
      </c>
      <c r="CN300" s="32" t="str">
        <f t="shared" si="46"/>
        <v/>
      </c>
    </row>
    <row r="301" spans="1:92" ht="24.75" customHeight="1">
      <c r="A301" s="276">
        <v>295</v>
      </c>
      <c r="B301" s="277"/>
      <c r="C301" s="278"/>
      <c r="D301" s="279"/>
      <c r="E301" s="280"/>
      <c r="F301" s="281"/>
      <c r="G301" s="281"/>
      <c r="H301" s="282"/>
      <c r="I301" s="283"/>
      <c r="J301" s="284"/>
      <c r="K301" s="285"/>
      <c r="L301" s="21"/>
      <c r="M301" s="22"/>
      <c r="N301" s="22"/>
      <c r="O301" s="7"/>
      <c r="P301" s="40"/>
      <c r="Q301" s="43"/>
      <c r="R301" s="7"/>
      <c r="S301" s="23"/>
      <c r="T301" s="24"/>
      <c r="U301" s="24"/>
      <c r="V301" s="7"/>
      <c r="W301" s="46"/>
      <c r="X301" s="43"/>
      <c r="Y301" s="7"/>
      <c r="Z301" s="21"/>
      <c r="AA301" s="22"/>
      <c r="AB301" s="22"/>
      <c r="AC301" s="7"/>
      <c r="AD301" s="40"/>
      <c r="AE301" s="43"/>
      <c r="AF301" s="7"/>
      <c r="AG301" s="21"/>
      <c r="AH301" s="22"/>
      <c r="AI301" s="22"/>
      <c r="AJ301" s="7"/>
      <c r="AK301" s="40"/>
      <c r="AL301" s="43"/>
      <c r="AM301" s="7"/>
      <c r="AN301" s="21"/>
      <c r="AO301" s="22"/>
      <c r="AP301" s="22"/>
      <c r="AQ301" s="22"/>
      <c r="AR301" s="22"/>
      <c r="AS301" s="21"/>
      <c r="AT301" s="22"/>
      <c r="AU301" s="22"/>
      <c r="AV301" s="22"/>
      <c r="AW301" s="22"/>
      <c r="AX301" s="21"/>
      <c r="AY301" s="22"/>
      <c r="AZ301" s="22"/>
      <c r="BA301" s="22"/>
      <c r="BB301" s="22"/>
      <c r="BC301" s="22"/>
      <c r="BD301" s="22"/>
      <c r="BE301" s="22"/>
      <c r="BF301" s="22"/>
      <c r="BG301" s="11" t="s">
        <v>221</v>
      </c>
      <c r="BH301" s="79"/>
      <c r="BI301" s="1"/>
      <c r="BJ301" s="1"/>
      <c r="BK301" s="1"/>
      <c r="BL301" s="1"/>
      <c r="BM301" s="1"/>
      <c r="BY301" s="26"/>
      <c r="BZ301" s="34" t="str">
        <f t="shared" si="47"/>
        <v/>
      </c>
      <c r="CA301" s="35" t="str">
        <f t="shared" si="48"/>
        <v/>
      </c>
      <c r="CB301" s="35" t="str">
        <f t="shared" si="49"/>
        <v/>
      </c>
      <c r="CC301" s="34" t="str">
        <f t="shared" si="50"/>
        <v/>
      </c>
      <c r="CD301" s="35" t="str">
        <f t="shared" si="51"/>
        <v/>
      </c>
      <c r="CE301" s="34" t="e">
        <f>IF(AND(#REF!="",#REF!="",#REF!="",#REF!=""),"",SUM(#REF!,#REF!,#REF!,#REF!,#REF!))</f>
        <v>#REF!</v>
      </c>
      <c r="CF301" s="35" t="str">
        <f t="shared" si="52"/>
        <v/>
      </c>
      <c r="CG301" s="34" t="str">
        <f t="shared" si="53"/>
        <v/>
      </c>
      <c r="CH301" s="35" t="str">
        <f t="shared" si="54"/>
        <v/>
      </c>
      <c r="CI301" s="34" t="str">
        <f t="shared" si="55"/>
        <v/>
      </c>
      <c r="CJ301" s="35" t="str">
        <f t="shared" si="56"/>
        <v/>
      </c>
      <c r="CK301" s="34" t="e">
        <f>IF(AND(#REF!="",#REF!="",#REF!="",#REF!=""),"",SUM(#REF!,#REF!,#REF!,#REF!,#REF!))</f>
        <v>#REF!</v>
      </c>
      <c r="CL301" s="35" t="str">
        <f t="shared" si="57"/>
        <v/>
      </c>
      <c r="CM301" s="32" t="e">
        <f>IF(AND(#REF!="",#REF!="",#REF!="",#REF!=""),"",SUM(#REF!,#REF!,#REF!,#REF!))</f>
        <v>#REF!</v>
      </c>
      <c r="CN301" s="32" t="str">
        <f t="shared" si="46"/>
        <v/>
      </c>
    </row>
    <row r="302" spans="1:92" ht="24.75" customHeight="1">
      <c r="A302" s="276">
        <v>296</v>
      </c>
      <c r="B302" s="277"/>
      <c r="C302" s="278"/>
      <c r="D302" s="279"/>
      <c r="E302" s="280"/>
      <c r="F302" s="281"/>
      <c r="G302" s="281"/>
      <c r="H302" s="282"/>
      <c r="I302" s="283"/>
      <c r="J302" s="284"/>
      <c r="K302" s="285"/>
      <c r="L302" s="21"/>
      <c r="M302" s="22"/>
      <c r="N302" s="22"/>
      <c r="O302" s="7"/>
      <c r="P302" s="40"/>
      <c r="Q302" s="43"/>
      <c r="R302" s="7"/>
      <c r="S302" s="23"/>
      <c r="T302" s="24"/>
      <c r="U302" s="24"/>
      <c r="V302" s="7"/>
      <c r="W302" s="46"/>
      <c r="X302" s="43"/>
      <c r="Y302" s="7"/>
      <c r="Z302" s="21"/>
      <c r="AA302" s="22"/>
      <c r="AB302" s="22"/>
      <c r="AC302" s="7"/>
      <c r="AD302" s="40"/>
      <c r="AE302" s="43"/>
      <c r="AF302" s="7"/>
      <c r="AG302" s="21"/>
      <c r="AH302" s="22"/>
      <c r="AI302" s="22"/>
      <c r="AJ302" s="7"/>
      <c r="AK302" s="40"/>
      <c r="AL302" s="43"/>
      <c r="AM302" s="7"/>
      <c r="AN302" s="21"/>
      <c r="AO302" s="22"/>
      <c r="AP302" s="22"/>
      <c r="AQ302" s="22"/>
      <c r="AR302" s="22"/>
      <c r="AS302" s="21"/>
      <c r="AT302" s="22"/>
      <c r="AU302" s="22"/>
      <c r="AV302" s="22"/>
      <c r="AW302" s="22"/>
      <c r="AX302" s="21"/>
      <c r="AY302" s="22"/>
      <c r="AZ302" s="22"/>
      <c r="BA302" s="22"/>
      <c r="BB302" s="22"/>
      <c r="BC302" s="22"/>
      <c r="BD302" s="22"/>
      <c r="BE302" s="22"/>
      <c r="BF302" s="22"/>
      <c r="BG302" s="11" t="s">
        <v>221</v>
      </c>
      <c r="BH302" s="79"/>
      <c r="BI302" s="1"/>
      <c r="BJ302" s="1"/>
      <c r="BK302" s="1"/>
      <c r="BL302" s="1"/>
      <c r="BM302" s="1"/>
      <c r="BY302" s="26"/>
      <c r="BZ302" s="34" t="str">
        <f t="shared" si="47"/>
        <v/>
      </c>
      <c r="CA302" s="35" t="str">
        <f t="shared" si="48"/>
        <v/>
      </c>
      <c r="CB302" s="35" t="str">
        <f t="shared" si="49"/>
        <v/>
      </c>
      <c r="CC302" s="34" t="str">
        <f t="shared" si="50"/>
        <v/>
      </c>
      <c r="CD302" s="35" t="str">
        <f t="shared" si="51"/>
        <v/>
      </c>
      <c r="CE302" s="34" t="e">
        <f>IF(AND(#REF!="",#REF!="",#REF!="",#REF!=""),"",SUM(#REF!,#REF!,#REF!,#REF!,#REF!))</f>
        <v>#REF!</v>
      </c>
      <c r="CF302" s="35" t="str">
        <f t="shared" si="52"/>
        <v/>
      </c>
      <c r="CG302" s="34" t="str">
        <f t="shared" si="53"/>
        <v/>
      </c>
      <c r="CH302" s="35" t="str">
        <f t="shared" si="54"/>
        <v/>
      </c>
      <c r="CI302" s="34" t="str">
        <f t="shared" si="55"/>
        <v/>
      </c>
      <c r="CJ302" s="35" t="str">
        <f t="shared" si="56"/>
        <v/>
      </c>
      <c r="CK302" s="34" t="e">
        <f>IF(AND(#REF!="",#REF!="",#REF!="",#REF!=""),"",SUM(#REF!,#REF!,#REF!,#REF!,#REF!))</f>
        <v>#REF!</v>
      </c>
      <c r="CL302" s="35" t="str">
        <f t="shared" si="57"/>
        <v/>
      </c>
      <c r="CM302" s="32" t="e">
        <f>IF(AND(#REF!="",#REF!="",#REF!="",#REF!=""),"",SUM(#REF!,#REF!,#REF!,#REF!))</f>
        <v>#REF!</v>
      </c>
      <c r="CN302" s="32" t="str">
        <f t="shared" si="46"/>
        <v/>
      </c>
    </row>
    <row r="303" spans="1:92" ht="24.75" customHeight="1">
      <c r="A303" s="276">
        <v>297</v>
      </c>
      <c r="B303" s="277"/>
      <c r="C303" s="278"/>
      <c r="D303" s="279"/>
      <c r="E303" s="280"/>
      <c r="F303" s="281"/>
      <c r="G303" s="281"/>
      <c r="H303" s="282"/>
      <c r="I303" s="283"/>
      <c r="J303" s="284"/>
      <c r="K303" s="285"/>
      <c r="L303" s="21"/>
      <c r="M303" s="22"/>
      <c r="N303" s="22"/>
      <c r="O303" s="7"/>
      <c r="P303" s="40"/>
      <c r="Q303" s="43"/>
      <c r="R303" s="7"/>
      <c r="S303" s="23"/>
      <c r="T303" s="24"/>
      <c r="U303" s="24"/>
      <c r="V303" s="7"/>
      <c r="W303" s="46"/>
      <c r="X303" s="43"/>
      <c r="Y303" s="7"/>
      <c r="Z303" s="21"/>
      <c r="AA303" s="22"/>
      <c r="AB303" s="22"/>
      <c r="AC303" s="7"/>
      <c r="AD303" s="40"/>
      <c r="AE303" s="43"/>
      <c r="AF303" s="7"/>
      <c r="AG303" s="21"/>
      <c r="AH303" s="22"/>
      <c r="AI303" s="22"/>
      <c r="AJ303" s="7"/>
      <c r="AK303" s="40"/>
      <c r="AL303" s="43"/>
      <c r="AM303" s="7"/>
      <c r="AN303" s="21"/>
      <c r="AO303" s="22"/>
      <c r="AP303" s="22"/>
      <c r="AQ303" s="22"/>
      <c r="AR303" s="22"/>
      <c r="AS303" s="21"/>
      <c r="AT303" s="22"/>
      <c r="AU303" s="22"/>
      <c r="AV303" s="22"/>
      <c r="AW303" s="22"/>
      <c r="AX303" s="21"/>
      <c r="AY303" s="22"/>
      <c r="AZ303" s="22"/>
      <c r="BA303" s="22"/>
      <c r="BB303" s="22"/>
      <c r="BC303" s="22"/>
      <c r="BD303" s="22"/>
      <c r="BE303" s="22"/>
      <c r="BF303" s="22"/>
      <c r="BG303" s="11" t="s">
        <v>221</v>
      </c>
      <c r="BH303" s="79"/>
      <c r="BI303" s="1"/>
      <c r="BJ303" s="1"/>
      <c r="BK303" s="1"/>
      <c r="BL303" s="1"/>
      <c r="BM303" s="1"/>
      <c r="BY303" s="26"/>
      <c r="BZ303" s="34" t="str">
        <f t="shared" si="47"/>
        <v/>
      </c>
      <c r="CA303" s="35" t="str">
        <f t="shared" si="48"/>
        <v/>
      </c>
      <c r="CB303" s="35" t="str">
        <f t="shared" si="49"/>
        <v/>
      </c>
      <c r="CC303" s="34" t="str">
        <f t="shared" si="50"/>
        <v/>
      </c>
      <c r="CD303" s="35" t="str">
        <f t="shared" si="51"/>
        <v/>
      </c>
      <c r="CE303" s="34" t="e">
        <f>IF(AND(#REF!="",#REF!="",#REF!="",#REF!=""),"",SUM(#REF!,#REF!,#REF!,#REF!,#REF!))</f>
        <v>#REF!</v>
      </c>
      <c r="CF303" s="35" t="str">
        <f t="shared" si="52"/>
        <v/>
      </c>
      <c r="CG303" s="34" t="str">
        <f t="shared" si="53"/>
        <v/>
      </c>
      <c r="CH303" s="35" t="str">
        <f t="shared" si="54"/>
        <v/>
      </c>
      <c r="CI303" s="34" t="str">
        <f t="shared" si="55"/>
        <v/>
      </c>
      <c r="CJ303" s="35" t="str">
        <f t="shared" si="56"/>
        <v/>
      </c>
      <c r="CK303" s="34" t="e">
        <f>IF(AND(#REF!="",#REF!="",#REF!="",#REF!=""),"",SUM(#REF!,#REF!,#REF!,#REF!,#REF!))</f>
        <v>#REF!</v>
      </c>
      <c r="CL303" s="35" t="str">
        <f t="shared" si="57"/>
        <v/>
      </c>
      <c r="CM303" s="32" t="e">
        <f>IF(AND(#REF!="",#REF!="",#REF!="",#REF!=""),"",SUM(#REF!,#REF!,#REF!,#REF!))</f>
        <v>#REF!</v>
      </c>
      <c r="CN303" s="32" t="str">
        <f t="shared" si="46"/>
        <v/>
      </c>
    </row>
    <row r="304" spans="1:92" ht="24.75" customHeight="1">
      <c r="A304" s="276">
        <v>298</v>
      </c>
      <c r="B304" s="277"/>
      <c r="C304" s="278"/>
      <c r="D304" s="279"/>
      <c r="E304" s="280"/>
      <c r="F304" s="281"/>
      <c r="G304" s="281"/>
      <c r="H304" s="282"/>
      <c r="I304" s="283"/>
      <c r="J304" s="284"/>
      <c r="K304" s="285"/>
      <c r="L304" s="21"/>
      <c r="M304" s="22"/>
      <c r="N304" s="22"/>
      <c r="O304" s="7"/>
      <c r="P304" s="40"/>
      <c r="Q304" s="43"/>
      <c r="R304" s="7"/>
      <c r="S304" s="23"/>
      <c r="T304" s="24"/>
      <c r="U304" s="24"/>
      <c r="V304" s="7"/>
      <c r="W304" s="46"/>
      <c r="X304" s="43"/>
      <c r="Y304" s="7"/>
      <c r="Z304" s="21"/>
      <c r="AA304" s="22"/>
      <c r="AB304" s="22"/>
      <c r="AC304" s="7"/>
      <c r="AD304" s="40"/>
      <c r="AE304" s="43"/>
      <c r="AF304" s="7"/>
      <c r="AG304" s="21"/>
      <c r="AH304" s="22"/>
      <c r="AI304" s="22"/>
      <c r="AJ304" s="7"/>
      <c r="AK304" s="40"/>
      <c r="AL304" s="43"/>
      <c r="AM304" s="7"/>
      <c r="AN304" s="21"/>
      <c r="AO304" s="22"/>
      <c r="AP304" s="22"/>
      <c r="AQ304" s="22"/>
      <c r="AR304" s="22"/>
      <c r="AS304" s="21"/>
      <c r="AT304" s="22"/>
      <c r="AU304" s="22"/>
      <c r="AV304" s="22"/>
      <c r="AW304" s="22"/>
      <c r="AX304" s="21"/>
      <c r="AY304" s="22"/>
      <c r="AZ304" s="22"/>
      <c r="BA304" s="22"/>
      <c r="BB304" s="22"/>
      <c r="BC304" s="22"/>
      <c r="BD304" s="22"/>
      <c r="BE304" s="22"/>
      <c r="BF304" s="22"/>
      <c r="BG304" s="11" t="s">
        <v>221</v>
      </c>
      <c r="BH304" s="79"/>
      <c r="BI304" s="1"/>
      <c r="BJ304" s="1"/>
      <c r="BK304" s="1"/>
      <c r="BL304" s="1"/>
      <c r="BM304" s="1"/>
      <c r="BY304" s="26"/>
      <c r="BZ304" s="34" t="str">
        <f t="shared" si="47"/>
        <v/>
      </c>
      <c r="CA304" s="35" t="str">
        <f t="shared" si="48"/>
        <v/>
      </c>
      <c r="CB304" s="35" t="str">
        <f t="shared" si="49"/>
        <v/>
      </c>
      <c r="CC304" s="34" t="str">
        <f t="shared" si="50"/>
        <v/>
      </c>
      <c r="CD304" s="35" t="str">
        <f t="shared" si="51"/>
        <v/>
      </c>
      <c r="CE304" s="34" t="e">
        <f>IF(AND(#REF!="",#REF!="",#REF!="",#REF!=""),"",SUM(#REF!,#REF!,#REF!,#REF!,#REF!))</f>
        <v>#REF!</v>
      </c>
      <c r="CF304" s="35" t="str">
        <f t="shared" si="52"/>
        <v/>
      </c>
      <c r="CG304" s="34" t="str">
        <f t="shared" si="53"/>
        <v/>
      </c>
      <c r="CH304" s="35" t="str">
        <f t="shared" si="54"/>
        <v/>
      </c>
      <c r="CI304" s="34" t="str">
        <f t="shared" si="55"/>
        <v/>
      </c>
      <c r="CJ304" s="35" t="str">
        <f t="shared" si="56"/>
        <v/>
      </c>
      <c r="CK304" s="34" t="e">
        <f>IF(AND(#REF!="",#REF!="",#REF!="",#REF!=""),"",SUM(#REF!,#REF!,#REF!,#REF!,#REF!))</f>
        <v>#REF!</v>
      </c>
      <c r="CL304" s="35" t="str">
        <f t="shared" si="57"/>
        <v/>
      </c>
      <c r="CM304" s="32" t="e">
        <f>IF(AND(#REF!="",#REF!="",#REF!="",#REF!=""),"",SUM(#REF!,#REF!,#REF!,#REF!))</f>
        <v>#REF!</v>
      </c>
      <c r="CN304" s="32" t="str">
        <f t="shared" si="46"/>
        <v/>
      </c>
    </row>
    <row r="305" spans="1:92" ht="24.75" customHeight="1">
      <c r="A305" s="276">
        <v>299</v>
      </c>
      <c r="B305" s="277"/>
      <c r="C305" s="278"/>
      <c r="D305" s="279"/>
      <c r="E305" s="280"/>
      <c r="F305" s="281"/>
      <c r="G305" s="281"/>
      <c r="H305" s="282"/>
      <c r="I305" s="283"/>
      <c r="J305" s="284"/>
      <c r="K305" s="285"/>
      <c r="L305" s="21"/>
      <c r="M305" s="22"/>
      <c r="N305" s="22"/>
      <c r="O305" s="7"/>
      <c r="P305" s="40"/>
      <c r="Q305" s="43"/>
      <c r="R305" s="7"/>
      <c r="S305" s="23"/>
      <c r="T305" s="24"/>
      <c r="U305" s="24"/>
      <c r="V305" s="7"/>
      <c r="W305" s="46"/>
      <c r="X305" s="43"/>
      <c r="Y305" s="7"/>
      <c r="Z305" s="21"/>
      <c r="AA305" s="22"/>
      <c r="AB305" s="22"/>
      <c r="AC305" s="7"/>
      <c r="AD305" s="40"/>
      <c r="AE305" s="43"/>
      <c r="AF305" s="7"/>
      <c r="AG305" s="21"/>
      <c r="AH305" s="22"/>
      <c r="AI305" s="22"/>
      <c r="AJ305" s="7"/>
      <c r="AK305" s="40"/>
      <c r="AL305" s="43"/>
      <c r="AM305" s="7"/>
      <c r="AN305" s="21"/>
      <c r="AO305" s="22"/>
      <c r="AP305" s="22"/>
      <c r="AQ305" s="22"/>
      <c r="AR305" s="22"/>
      <c r="AS305" s="21"/>
      <c r="AT305" s="22"/>
      <c r="AU305" s="22"/>
      <c r="AV305" s="22"/>
      <c r="AW305" s="22"/>
      <c r="AX305" s="21"/>
      <c r="AY305" s="22"/>
      <c r="AZ305" s="22"/>
      <c r="BA305" s="22"/>
      <c r="BB305" s="22"/>
      <c r="BC305" s="22"/>
      <c r="BD305" s="22"/>
      <c r="BE305" s="22"/>
      <c r="BF305" s="22"/>
      <c r="BG305" s="11" t="s">
        <v>221</v>
      </c>
      <c r="BH305" s="79"/>
      <c r="BI305" s="1"/>
      <c r="BJ305" s="1"/>
      <c r="BK305" s="1"/>
      <c r="BL305" s="1"/>
      <c r="BM305" s="1"/>
      <c r="BY305" s="26"/>
      <c r="BZ305" s="34" t="str">
        <f t="shared" si="47"/>
        <v/>
      </c>
      <c r="CA305" s="35" t="str">
        <f t="shared" si="48"/>
        <v/>
      </c>
      <c r="CB305" s="35" t="str">
        <f t="shared" si="49"/>
        <v/>
      </c>
      <c r="CC305" s="34" t="str">
        <f t="shared" si="50"/>
        <v/>
      </c>
      <c r="CD305" s="35" t="str">
        <f t="shared" si="51"/>
        <v/>
      </c>
      <c r="CE305" s="34" t="e">
        <f>IF(AND(#REF!="",#REF!="",#REF!="",#REF!=""),"",SUM(#REF!,#REF!,#REF!,#REF!,#REF!))</f>
        <v>#REF!</v>
      </c>
      <c r="CF305" s="35" t="str">
        <f t="shared" si="52"/>
        <v/>
      </c>
      <c r="CG305" s="34" t="str">
        <f t="shared" si="53"/>
        <v/>
      </c>
      <c r="CH305" s="35" t="str">
        <f t="shared" si="54"/>
        <v/>
      </c>
      <c r="CI305" s="34" t="str">
        <f t="shared" si="55"/>
        <v/>
      </c>
      <c r="CJ305" s="35" t="str">
        <f t="shared" si="56"/>
        <v/>
      </c>
      <c r="CK305" s="34" t="e">
        <f>IF(AND(#REF!="",#REF!="",#REF!="",#REF!=""),"",SUM(#REF!,#REF!,#REF!,#REF!,#REF!))</f>
        <v>#REF!</v>
      </c>
      <c r="CL305" s="35" t="str">
        <f t="shared" si="57"/>
        <v/>
      </c>
      <c r="CM305" s="32" t="e">
        <f>IF(AND(#REF!="",#REF!="",#REF!="",#REF!=""),"",SUM(#REF!,#REF!,#REF!,#REF!))</f>
        <v>#REF!</v>
      </c>
      <c r="CN305" s="32" t="str">
        <f t="shared" si="46"/>
        <v/>
      </c>
    </row>
    <row r="306" spans="1:92" ht="24.75" customHeight="1">
      <c r="A306" s="276">
        <v>300</v>
      </c>
      <c r="B306" s="277"/>
      <c r="C306" s="278"/>
      <c r="D306" s="279"/>
      <c r="E306" s="280"/>
      <c r="F306" s="281"/>
      <c r="G306" s="281"/>
      <c r="H306" s="282"/>
      <c r="I306" s="283"/>
      <c r="J306" s="284"/>
      <c r="K306" s="285"/>
      <c r="L306" s="21"/>
      <c r="M306" s="22"/>
      <c r="N306" s="22"/>
      <c r="O306" s="7"/>
      <c r="P306" s="40"/>
      <c r="Q306" s="43"/>
      <c r="R306" s="7"/>
      <c r="S306" s="23"/>
      <c r="T306" s="24"/>
      <c r="U306" s="24"/>
      <c r="V306" s="7"/>
      <c r="W306" s="46"/>
      <c r="X306" s="43"/>
      <c r="Y306" s="7"/>
      <c r="Z306" s="21"/>
      <c r="AA306" s="22"/>
      <c r="AB306" s="22"/>
      <c r="AC306" s="7"/>
      <c r="AD306" s="40"/>
      <c r="AE306" s="43"/>
      <c r="AF306" s="7"/>
      <c r="AG306" s="21"/>
      <c r="AH306" s="22"/>
      <c r="AI306" s="22"/>
      <c r="AJ306" s="7"/>
      <c r="AK306" s="40"/>
      <c r="AL306" s="43"/>
      <c r="AM306" s="7"/>
      <c r="AN306" s="21"/>
      <c r="AO306" s="22"/>
      <c r="AP306" s="22"/>
      <c r="AQ306" s="22"/>
      <c r="AR306" s="22"/>
      <c r="AS306" s="21"/>
      <c r="AT306" s="22"/>
      <c r="AU306" s="22"/>
      <c r="AV306" s="22"/>
      <c r="AW306" s="22"/>
      <c r="AX306" s="21"/>
      <c r="AY306" s="22"/>
      <c r="AZ306" s="22"/>
      <c r="BA306" s="22"/>
      <c r="BB306" s="22"/>
      <c r="BC306" s="22"/>
      <c r="BD306" s="22"/>
      <c r="BE306" s="22"/>
      <c r="BF306" s="22"/>
      <c r="BG306" s="11" t="s">
        <v>221</v>
      </c>
      <c r="BH306" s="79"/>
      <c r="BI306" s="1"/>
      <c r="BJ306" s="1"/>
      <c r="BK306" s="1"/>
      <c r="BL306" s="1"/>
      <c r="BM306" s="1"/>
      <c r="BY306" s="26"/>
      <c r="BZ306" s="34" t="str">
        <f t="shared" si="47"/>
        <v/>
      </c>
      <c r="CA306" s="35" t="str">
        <f t="shared" si="48"/>
        <v/>
      </c>
      <c r="CB306" s="35" t="str">
        <f t="shared" si="49"/>
        <v/>
      </c>
      <c r="CC306" s="34" t="str">
        <f t="shared" si="50"/>
        <v/>
      </c>
      <c r="CD306" s="35" t="str">
        <f t="shared" si="51"/>
        <v/>
      </c>
      <c r="CE306" s="34" t="e">
        <f>IF(AND(#REF!="",#REF!="",#REF!="",#REF!=""),"",SUM(#REF!,#REF!,#REF!,#REF!,#REF!))</f>
        <v>#REF!</v>
      </c>
      <c r="CF306" s="35" t="str">
        <f t="shared" si="52"/>
        <v/>
      </c>
      <c r="CG306" s="34" t="str">
        <f t="shared" si="53"/>
        <v/>
      </c>
      <c r="CH306" s="35" t="str">
        <f t="shared" si="54"/>
        <v/>
      </c>
      <c r="CI306" s="34" t="str">
        <f t="shared" si="55"/>
        <v/>
      </c>
      <c r="CJ306" s="35" t="str">
        <f t="shared" si="56"/>
        <v/>
      </c>
      <c r="CK306" s="34" t="e">
        <f>IF(AND(#REF!="",#REF!="",#REF!="",#REF!=""),"",SUM(#REF!,#REF!,#REF!,#REF!,#REF!))</f>
        <v>#REF!</v>
      </c>
      <c r="CL306" s="35" t="str">
        <f t="shared" si="57"/>
        <v/>
      </c>
      <c r="CM306" s="32" t="e">
        <f>IF(AND(#REF!="",#REF!="",#REF!="",#REF!=""),"",SUM(#REF!,#REF!,#REF!,#REF!))</f>
        <v>#REF!</v>
      </c>
      <c r="CN306" s="32" t="str">
        <f t="shared" si="46"/>
        <v/>
      </c>
    </row>
    <row r="307" spans="1:92" ht="24.75" customHeight="1">
      <c r="A307" s="276">
        <v>301</v>
      </c>
      <c r="B307" s="277"/>
      <c r="C307" s="278"/>
      <c r="D307" s="279"/>
      <c r="E307" s="280"/>
      <c r="F307" s="281"/>
      <c r="G307" s="281"/>
      <c r="H307" s="282"/>
      <c r="I307" s="283"/>
      <c r="J307" s="284"/>
      <c r="K307" s="285"/>
      <c r="L307" s="21"/>
      <c r="M307" s="22"/>
      <c r="N307" s="22"/>
      <c r="O307" s="7"/>
      <c r="P307" s="40"/>
      <c r="Q307" s="43"/>
      <c r="R307" s="7"/>
      <c r="S307" s="23"/>
      <c r="T307" s="24"/>
      <c r="U307" s="24"/>
      <c r="V307" s="7"/>
      <c r="W307" s="46"/>
      <c r="X307" s="43"/>
      <c r="Y307" s="7"/>
      <c r="Z307" s="21"/>
      <c r="AA307" s="22"/>
      <c r="AB307" s="22"/>
      <c r="AC307" s="7"/>
      <c r="AD307" s="40"/>
      <c r="AE307" s="43"/>
      <c r="AF307" s="7"/>
      <c r="AG307" s="21"/>
      <c r="AH307" s="22"/>
      <c r="AI307" s="22"/>
      <c r="AJ307" s="7"/>
      <c r="AK307" s="40"/>
      <c r="AL307" s="43"/>
      <c r="AM307" s="7"/>
      <c r="AN307" s="21"/>
      <c r="AO307" s="22"/>
      <c r="AP307" s="22"/>
      <c r="AQ307" s="22"/>
      <c r="AR307" s="22"/>
      <c r="AS307" s="21"/>
      <c r="AT307" s="22"/>
      <c r="AU307" s="22"/>
      <c r="AV307" s="22"/>
      <c r="AW307" s="22"/>
      <c r="AX307" s="21"/>
      <c r="AY307" s="22"/>
      <c r="AZ307" s="22"/>
      <c r="BA307" s="22"/>
      <c r="BB307" s="22"/>
      <c r="BC307" s="22"/>
      <c r="BD307" s="22"/>
      <c r="BE307" s="22"/>
      <c r="BF307" s="22"/>
      <c r="BG307" s="11" t="s">
        <v>221</v>
      </c>
      <c r="BH307" s="79"/>
      <c r="BI307" s="1"/>
      <c r="BJ307" s="1"/>
      <c r="BK307" s="1"/>
      <c r="BL307" s="1"/>
      <c r="BM307" s="1"/>
      <c r="BY307" s="26"/>
      <c r="BZ307" s="34" t="str">
        <f t="shared" si="47"/>
        <v/>
      </c>
      <c r="CA307" s="35" t="str">
        <f t="shared" si="48"/>
        <v/>
      </c>
      <c r="CB307" s="35" t="str">
        <f t="shared" si="49"/>
        <v/>
      </c>
      <c r="CC307" s="34" t="str">
        <f t="shared" si="50"/>
        <v/>
      </c>
      <c r="CD307" s="35" t="str">
        <f t="shared" si="51"/>
        <v/>
      </c>
      <c r="CE307" s="34" t="e">
        <f>IF(AND(#REF!="",#REF!="",#REF!="",#REF!=""),"",SUM(#REF!,#REF!,#REF!,#REF!,#REF!))</f>
        <v>#REF!</v>
      </c>
      <c r="CF307" s="35" t="str">
        <f t="shared" si="52"/>
        <v/>
      </c>
      <c r="CG307" s="34" t="str">
        <f t="shared" si="53"/>
        <v/>
      </c>
      <c r="CH307" s="35" t="str">
        <f t="shared" si="54"/>
        <v/>
      </c>
      <c r="CI307" s="34" t="str">
        <f t="shared" si="55"/>
        <v/>
      </c>
      <c r="CJ307" s="35" t="str">
        <f t="shared" si="56"/>
        <v/>
      </c>
      <c r="CK307" s="34" t="e">
        <f>IF(AND(#REF!="",#REF!="",#REF!="",#REF!=""),"",SUM(#REF!,#REF!,#REF!,#REF!,#REF!))</f>
        <v>#REF!</v>
      </c>
      <c r="CL307" s="35" t="str">
        <f t="shared" si="57"/>
        <v/>
      </c>
      <c r="CM307" s="32" t="e">
        <f>IF(AND(#REF!="",#REF!="",#REF!="",#REF!=""),"",SUM(#REF!,#REF!,#REF!,#REF!))</f>
        <v>#REF!</v>
      </c>
      <c r="CN307" s="32" t="str">
        <f t="shared" si="46"/>
        <v/>
      </c>
    </row>
    <row r="308" spans="1:92" ht="24.75" customHeight="1">
      <c r="A308" s="276">
        <v>302</v>
      </c>
      <c r="B308" s="277"/>
      <c r="C308" s="278"/>
      <c r="D308" s="279"/>
      <c r="E308" s="280"/>
      <c r="F308" s="281"/>
      <c r="G308" s="281"/>
      <c r="H308" s="282"/>
      <c r="I308" s="283"/>
      <c r="J308" s="284"/>
      <c r="K308" s="285"/>
      <c r="L308" s="21"/>
      <c r="M308" s="22"/>
      <c r="N308" s="22"/>
      <c r="O308" s="7"/>
      <c r="P308" s="40"/>
      <c r="Q308" s="43"/>
      <c r="R308" s="7"/>
      <c r="S308" s="23"/>
      <c r="T308" s="24"/>
      <c r="U308" s="24"/>
      <c r="V308" s="7"/>
      <c r="W308" s="46"/>
      <c r="X308" s="43"/>
      <c r="Y308" s="7"/>
      <c r="Z308" s="21"/>
      <c r="AA308" s="22"/>
      <c r="AB308" s="22"/>
      <c r="AC308" s="7"/>
      <c r="AD308" s="40"/>
      <c r="AE308" s="43"/>
      <c r="AF308" s="7"/>
      <c r="AG308" s="21"/>
      <c r="AH308" s="22"/>
      <c r="AI308" s="22"/>
      <c r="AJ308" s="7"/>
      <c r="AK308" s="40"/>
      <c r="AL308" s="43"/>
      <c r="AM308" s="7"/>
      <c r="AN308" s="21"/>
      <c r="AO308" s="22"/>
      <c r="AP308" s="22"/>
      <c r="AQ308" s="22"/>
      <c r="AR308" s="22"/>
      <c r="AS308" s="21"/>
      <c r="AT308" s="22"/>
      <c r="AU308" s="22"/>
      <c r="AV308" s="22"/>
      <c r="AW308" s="22"/>
      <c r="AX308" s="21"/>
      <c r="AY308" s="22"/>
      <c r="AZ308" s="22"/>
      <c r="BA308" s="22"/>
      <c r="BB308" s="22"/>
      <c r="BC308" s="22"/>
      <c r="BD308" s="22"/>
      <c r="BE308" s="22"/>
      <c r="BF308" s="22"/>
      <c r="BG308" s="11" t="s">
        <v>221</v>
      </c>
      <c r="BH308" s="79"/>
      <c r="BI308" s="1"/>
      <c r="BJ308" s="1"/>
      <c r="BK308" s="1"/>
      <c r="BL308" s="1"/>
      <c r="BM308" s="1"/>
      <c r="BY308" s="26"/>
      <c r="BZ308" s="34" t="str">
        <f t="shared" si="47"/>
        <v/>
      </c>
      <c r="CA308" s="35" t="str">
        <f t="shared" si="48"/>
        <v/>
      </c>
      <c r="CB308" s="35" t="str">
        <f t="shared" si="49"/>
        <v/>
      </c>
      <c r="CC308" s="34" t="str">
        <f t="shared" si="50"/>
        <v/>
      </c>
      <c r="CD308" s="35" t="str">
        <f t="shared" si="51"/>
        <v/>
      </c>
      <c r="CE308" s="34" t="e">
        <f>IF(AND(#REF!="",#REF!="",#REF!="",#REF!=""),"",SUM(#REF!,#REF!,#REF!,#REF!,#REF!))</f>
        <v>#REF!</v>
      </c>
      <c r="CF308" s="35" t="str">
        <f t="shared" si="52"/>
        <v/>
      </c>
      <c r="CG308" s="34" t="str">
        <f t="shared" si="53"/>
        <v/>
      </c>
      <c r="CH308" s="35" t="str">
        <f t="shared" si="54"/>
        <v/>
      </c>
      <c r="CI308" s="34" t="str">
        <f t="shared" si="55"/>
        <v/>
      </c>
      <c r="CJ308" s="35" t="str">
        <f t="shared" si="56"/>
        <v/>
      </c>
      <c r="CK308" s="34" t="e">
        <f>IF(AND(#REF!="",#REF!="",#REF!="",#REF!=""),"",SUM(#REF!,#REF!,#REF!,#REF!,#REF!))</f>
        <v>#REF!</v>
      </c>
      <c r="CL308" s="35" t="str">
        <f t="shared" si="57"/>
        <v/>
      </c>
      <c r="CM308" s="32" t="e">
        <f>IF(AND(#REF!="",#REF!="",#REF!="",#REF!=""),"",SUM(#REF!,#REF!,#REF!,#REF!))</f>
        <v>#REF!</v>
      </c>
      <c r="CN308" s="32" t="str">
        <f t="shared" si="46"/>
        <v/>
      </c>
    </row>
    <row r="309" spans="1:92" ht="24.75" customHeight="1">
      <c r="A309" s="276">
        <v>303</v>
      </c>
      <c r="B309" s="277"/>
      <c r="C309" s="278"/>
      <c r="D309" s="279"/>
      <c r="E309" s="280"/>
      <c r="F309" s="281"/>
      <c r="G309" s="281"/>
      <c r="H309" s="282"/>
      <c r="I309" s="283"/>
      <c r="J309" s="284"/>
      <c r="K309" s="285"/>
      <c r="L309" s="21"/>
      <c r="M309" s="22"/>
      <c r="N309" s="22"/>
      <c r="O309" s="7"/>
      <c r="P309" s="40"/>
      <c r="Q309" s="43"/>
      <c r="R309" s="7"/>
      <c r="S309" s="23"/>
      <c r="T309" s="24"/>
      <c r="U309" s="24"/>
      <c r="V309" s="7"/>
      <c r="W309" s="46"/>
      <c r="X309" s="43"/>
      <c r="Y309" s="7"/>
      <c r="Z309" s="21"/>
      <c r="AA309" s="22"/>
      <c r="AB309" s="22"/>
      <c r="AC309" s="7"/>
      <c r="AD309" s="40"/>
      <c r="AE309" s="43"/>
      <c r="AF309" s="7"/>
      <c r="AG309" s="21"/>
      <c r="AH309" s="22"/>
      <c r="AI309" s="22"/>
      <c r="AJ309" s="7"/>
      <c r="AK309" s="40"/>
      <c r="AL309" s="43"/>
      <c r="AM309" s="7"/>
      <c r="AN309" s="21"/>
      <c r="AO309" s="22"/>
      <c r="AP309" s="22"/>
      <c r="AQ309" s="22"/>
      <c r="AR309" s="22"/>
      <c r="AS309" s="21"/>
      <c r="AT309" s="22"/>
      <c r="AU309" s="22"/>
      <c r="AV309" s="22"/>
      <c r="AW309" s="22"/>
      <c r="AX309" s="21"/>
      <c r="AY309" s="22"/>
      <c r="AZ309" s="22"/>
      <c r="BA309" s="22"/>
      <c r="BB309" s="22"/>
      <c r="BC309" s="22"/>
      <c r="BD309" s="22"/>
      <c r="BE309" s="22"/>
      <c r="BF309" s="22"/>
      <c r="BG309" s="11" t="s">
        <v>221</v>
      </c>
      <c r="BH309" s="79"/>
      <c r="BI309" s="1"/>
      <c r="BJ309" s="1"/>
      <c r="BK309" s="1"/>
      <c r="BL309" s="1"/>
      <c r="BM309" s="1"/>
      <c r="BY309" s="26"/>
      <c r="BZ309" s="34" t="str">
        <f t="shared" si="47"/>
        <v/>
      </c>
      <c r="CA309" s="35" t="str">
        <f t="shared" si="48"/>
        <v/>
      </c>
      <c r="CB309" s="35" t="str">
        <f t="shared" si="49"/>
        <v/>
      </c>
      <c r="CC309" s="34" t="str">
        <f t="shared" si="50"/>
        <v/>
      </c>
      <c r="CD309" s="35" t="str">
        <f t="shared" si="51"/>
        <v/>
      </c>
      <c r="CE309" s="34" t="e">
        <f>IF(AND(#REF!="",#REF!="",#REF!="",#REF!=""),"",SUM(#REF!,#REF!,#REF!,#REF!,#REF!))</f>
        <v>#REF!</v>
      </c>
      <c r="CF309" s="35" t="str">
        <f t="shared" si="52"/>
        <v/>
      </c>
      <c r="CG309" s="34" t="str">
        <f t="shared" si="53"/>
        <v/>
      </c>
      <c r="CH309" s="35" t="str">
        <f t="shared" si="54"/>
        <v/>
      </c>
      <c r="CI309" s="34" t="str">
        <f t="shared" si="55"/>
        <v/>
      </c>
      <c r="CJ309" s="35" t="str">
        <f t="shared" si="56"/>
        <v/>
      </c>
      <c r="CK309" s="34" t="e">
        <f>IF(AND(#REF!="",#REF!="",#REF!="",#REF!=""),"",SUM(#REF!,#REF!,#REF!,#REF!,#REF!))</f>
        <v>#REF!</v>
      </c>
      <c r="CL309" s="35" t="str">
        <f t="shared" si="57"/>
        <v/>
      </c>
      <c r="CM309" s="32" t="e">
        <f>IF(AND(#REF!="",#REF!="",#REF!="",#REF!=""),"",SUM(#REF!,#REF!,#REF!,#REF!))</f>
        <v>#REF!</v>
      </c>
      <c r="CN309" s="32" t="str">
        <f t="shared" si="46"/>
        <v/>
      </c>
    </row>
    <row r="310" spans="1:92" ht="24.75" customHeight="1">
      <c r="A310" s="276">
        <v>304</v>
      </c>
      <c r="B310" s="277"/>
      <c r="C310" s="278"/>
      <c r="D310" s="279"/>
      <c r="E310" s="280"/>
      <c r="F310" s="281"/>
      <c r="G310" s="281"/>
      <c r="H310" s="282"/>
      <c r="I310" s="283"/>
      <c r="J310" s="284"/>
      <c r="K310" s="285"/>
      <c r="L310" s="21"/>
      <c r="M310" s="22"/>
      <c r="N310" s="22"/>
      <c r="O310" s="7"/>
      <c r="P310" s="40"/>
      <c r="Q310" s="43"/>
      <c r="R310" s="7"/>
      <c r="S310" s="23"/>
      <c r="T310" s="24"/>
      <c r="U310" s="24"/>
      <c r="V310" s="7"/>
      <c r="W310" s="46"/>
      <c r="X310" s="43"/>
      <c r="Y310" s="7"/>
      <c r="Z310" s="21"/>
      <c r="AA310" s="22"/>
      <c r="AB310" s="22"/>
      <c r="AC310" s="7"/>
      <c r="AD310" s="40"/>
      <c r="AE310" s="43"/>
      <c r="AF310" s="7"/>
      <c r="AG310" s="21"/>
      <c r="AH310" s="22"/>
      <c r="AI310" s="22"/>
      <c r="AJ310" s="7"/>
      <c r="AK310" s="40"/>
      <c r="AL310" s="43"/>
      <c r="AM310" s="7"/>
      <c r="AN310" s="21"/>
      <c r="AO310" s="22"/>
      <c r="AP310" s="22"/>
      <c r="AQ310" s="22"/>
      <c r="AR310" s="22"/>
      <c r="AS310" s="21"/>
      <c r="AT310" s="22"/>
      <c r="AU310" s="22"/>
      <c r="AV310" s="22"/>
      <c r="AW310" s="22"/>
      <c r="AX310" s="21"/>
      <c r="AY310" s="22"/>
      <c r="AZ310" s="22"/>
      <c r="BA310" s="22"/>
      <c r="BB310" s="22"/>
      <c r="BC310" s="22"/>
      <c r="BD310" s="22"/>
      <c r="BE310" s="22"/>
      <c r="BF310" s="22"/>
      <c r="BG310" s="11" t="s">
        <v>221</v>
      </c>
      <c r="BH310" s="79"/>
      <c r="BI310" s="1"/>
      <c r="BJ310" s="1"/>
      <c r="BK310" s="1"/>
      <c r="BL310" s="1"/>
      <c r="BM310" s="1"/>
      <c r="BY310" s="26"/>
      <c r="BZ310" s="34" t="str">
        <f t="shared" si="47"/>
        <v/>
      </c>
      <c r="CA310" s="35" t="str">
        <f t="shared" si="48"/>
        <v/>
      </c>
      <c r="CB310" s="35" t="str">
        <f t="shared" si="49"/>
        <v/>
      </c>
      <c r="CC310" s="34" t="str">
        <f t="shared" si="50"/>
        <v/>
      </c>
      <c r="CD310" s="35" t="str">
        <f t="shared" si="51"/>
        <v/>
      </c>
      <c r="CE310" s="34" t="e">
        <f>IF(AND(#REF!="",#REF!="",#REF!="",#REF!=""),"",SUM(#REF!,#REF!,#REF!,#REF!,#REF!))</f>
        <v>#REF!</v>
      </c>
      <c r="CF310" s="35" t="str">
        <f t="shared" si="52"/>
        <v/>
      </c>
      <c r="CG310" s="34" t="str">
        <f t="shared" si="53"/>
        <v/>
      </c>
      <c r="CH310" s="35" t="str">
        <f t="shared" si="54"/>
        <v/>
      </c>
      <c r="CI310" s="34" t="str">
        <f t="shared" si="55"/>
        <v/>
      </c>
      <c r="CJ310" s="35" t="str">
        <f t="shared" si="56"/>
        <v/>
      </c>
      <c r="CK310" s="34" t="e">
        <f>IF(AND(#REF!="",#REF!="",#REF!="",#REF!=""),"",SUM(#REF!,#REF!,#REF!,#REF!,#REF!))</f>
        <v>#REF!</v>
      </c>
      <c r="CL310" s="35" t="str">
        <f t="shared" si="57"/>
        <v/>
      </c>
      <c r="CM310" s="32" t="e">
        <f>IF(AND(#REF!="",#REF!="",#REF!="",#REF!=""),"",SUM(#REF!,#REF!,#REF!,#REF!))</f>
        <v>#REF!</v>
      </c>
      <c r="CN310" s="32" t="str">
        <f t="shared" si="46"/>
        <v/>
      </c>
    </row>
    <row r="311" spans="1:92" ht="24.75" customHeight="1">
      <c r="A311" s="276">
        <v>305</v>
      </c>
      <c r="B311" s="277"/>
      <c r="C311" s="278"/>
      <c r="D311" s="279"/>
      <c r="E311" s="280"/>
      <c r="F311" s="281"/>
      <c r="G311" s="281"/>
      <c r="H311" s="282"/>
      <c r="I311" s="283"/>
      <c r="J311" s="284"/>
      <c r="K311" s="285"/>
      <c r="L311" s="21"/>
      <c r="M311" s="22"/>
      <c r="N311" s="22"/>
      <c r="O311" s="7"/>
      <c r="P311" s="40"/>
      <c r="Q311" s="43"/>
      <c r="R311" s="7"/>
      <c r="S311" s="23"/>
      <c r="T311" s="24"/>
      <c r="U311" s="24"/>
      <c r="V311" s="7"/>
      <c r="W311" s="46"/>
      <c r="X311" s="43"/>
      <c r="Y311" s="7"/>
      <c r="Z311" s="21"/>
      <c r="AA311" s="22"/>
      <c r="AB311" s="22"/>
      <c r="AC311" s="7"/>
      <c r="AD311" s="40"/>
      <c r="AE311" s="43"/>
      <c r="AF311" s="7"/>
      <c r="AG311" s="21"/>
      <c r="AH311" s="22"/>
      <c r="AI311" s="22"/>
      <c r="AJ311" s="7"/>
      <c r="AK311" s="40"/>
      <c r="AL311" s="43"/>
      <c r="AM311" s="7"/>
      <c r="AN311" s="21"/>
      <c r="AO311" s="22"/>
      <c r="AP311" s="22"/>
      <c r="AQ311" s="22"/>
      <c r="AR311" s="22"/>
      <c r="AS311" s="21"/>
      <c r="AT311" s="22"/>
      <c r="AU311" s="22"/>
      <c r="AV311" s="22"/>
      <c r="AW311" s="22"/>
      <c r="AX311" s="21"/>
      <c r="AY311" s="22"/>
      <c r="AZ311" s="22"/>
      <c r="BA311" s="22"/>
      <c r="BB311" s="22"/>
      <c r="BC311" s="22"/>
      <c r="BD311" s="22"/>
      <c r="BE311" s="22"/>
      <c r="BF311" s="22"/>
      <c r="BG311" s="11" t="s">
        <v>221</v>
      </c>
      <c r="BH311" s="79"/>
      <c r="BI311" s="1"/>
      <c r="BJ311" s="1"/>
      <c r="BK311" s="1"/>
      <c r="BL311" s="1"/>
      <c r="BM311" s="1"/>
      <c r="BY311" s="26"/>
      <c r="BZ311" s="34" t="str">
        <f t="shared" si="47"/>
        <v/>
      </c>
      <c r="CA311" s="35" t="str">
        <f t="shared" si="48"/>
        <v/>
      </c>
      <c r="CB311" s="35" t="str">
        <f t="shared" si="49"/>
        <v/>
      </c>
      <c r="CC311" s="34" t="str">
        <f t="shared" si="50"/>
        <v/>
      </c>
      <c r="CD311" s="35" t="str">
        <f t="shared" si="51"/>
        <v/>
      </c>
      <c r="CE311" s="34" t="e">
        <f>IF(AND(#REF!="",#REF!="",#REF!="",#REF!=""),"",SUM(#REF!,#REF!,#REF!,#REF!,#REF!))</f>
        <v>#REF!</v>
      </c>
      <c r="CF311" s="35" t="str">
        <f t="shared" si="52"/>
        <v/>
      </c>
      <c r="CG311" s="34" t="str">
        <f t="shared" si="53"/>
        <v/>
      </c>
      <c r="CH311" s="35" t="str">
        <f t="shared" si="54"/>
        <v/>
      </c>
      <c r="CI311" s="34" t="str">
        <f t="shared" si="55"/>
        <v/>
      </c>
      <c r="CJ311" s="35" t="str">
        <f t="shared" si="56"/>
        <v/>
      </c>
      <c r="CK311" s="34" t="e">
        <f>IF(AND(#REF!="",#REF!="",#REF!="",#REF!=""),"",SUM(#REF!,#REF!,#REF!,#REF!,#REF!))</f>
        <v>#REF!</v>
      </c>
      <c r="CL311" s="35" t="str">
        <f t="shared" si="57"/>
        <v/>
      </c>
      <c r="CM311" s="32" t="e">
        <f>IF(AND(#REF!="",#REF!="",#REF!="",#REF!=""),"",SUM(#REF!,#REF!,#REF!,#REF!))</f>
        <v>#REF!</v>
      </c>
      <c r="CN311" s="32" t="str">
        <f t="shared" si="46"/>
        <v/>
      </c>
    </row>
    <row r="312" spans="1:92" ht="24.75" customHeight="1">
      <c r="A312" s="276">
        <v>306</v>
      </c>
      <c r="B312" s="277"/>
      <c r="C312" s="278"/>
      <c r="D312" s="279"/>
      <c r="E312" s="280"/>
      <c r="F312" s="281"/>
      <c r="G312" s="281"/>
      <c r="H312" s="282"/>
      <c r="I312" s="283"/>
      <c r="J312" s="284"/>
      <c r="K312" s="285"/>
      <c r="L312" s="21"/>
      <c r="M312" s="22"/>
      <c r="N312" s="22"/>
      <c r="O312" s="7"/>
      <c r="P312" s="40"/>
      <c r="Q312" s="43"/>
      <c r="R312" s="7"/>
      <c r="S312" s="23"/>
      <c r="T312" s="24"/>
      <c r="U312" s="24"/>
      <c r="V312" s="7"/>
      <c r="W312" s="46"/>
      <c r="X312" s="43"/>
      <c r="Y312" s="7"/>
      <c r="Z312" s="21"/>
      <c r="AA312" s="22"/>
      <c r="AB312" s="22"/>
      <c r="AC312" s="7"/>
      <c r="AD312" s="40"/>
      <c r="AE312" s="43"/>
      <c r="AF312" s="7"/>
      <c r="AG312" s="21"/>
      <c r="AH312" s="22"/>
      <c r="AI312" s="22"/>
      <c r="AJ312" s="7"/>
      <c r="AK312" s="40"/>
      <c r="AL312" s="43"/>
      <c r="AM312" s="7"/>
      <c r="AN312" s="21"/>
      <c r="AO312" s="22"/>
      <c r="AP312" s="22"/>
      <c r="AQ312" s="22"/>
      <c r="AR312" s="22"/>
      <c r="AS312" s="21"/>
      <c r="AT312" s="22"/>
      <c r="AU312" s="22"/>
      <c r="AV312" s="22"/>
      <c r="AW312" s="22"/>
      <c r="AX312" s="21"/>
      <c r="AY312" s="22"/>
      <c r="AZ312" s="22"/>
      <c r="BA312" s="22"/>
      <c r="BB312" s="22"/>
      <c r="BC312" s="22"/>
      <c r="BD312" s="22"/>
      <c r="BE312" s="22"/>
      <c r="BF312" s="22"/>
      <c r="BG312" s="11" t="s">
        <v>221</v>
      </c>
      <c r="BH312" s="79"/>
      <c r="BI312" s="1"/>
      <c r="BJ312" s="1"/>
      <c r="BK312" s="1"/>
      <c r="BL312" s="1"/>
      <c r="BM312" s="1"/>
      <c r="BY312" s="26"/>
      <c r="BZ312" s="34" t="str">
        <f t="shared" si="47"/>
        <v/>
      </c>
      <c r="CA312" s="35" t="str">
        <f t="shared" si="48"/>
        <v/>
      </c>
      <c r="CB312" s="35" t="str">
        <f t="shared" si="49"/>
        <v/>
      </c>
      <c r="CC312" s="34" t="str">
        <f t="shared" si="50"/>
        <v/>
      </c>
      <c r="CD312" s="35" t="str">
        <f t="shared" si="51"/>
        <v/>
      </c>
      <c r="CE312" s="34" t="e">
        <f>IF(AND(#REF!="",#REF!="",#REF!="",#REF!=""),"",SUM(#REF!,#REF!,#REF!,#REF!,#REF!))</f>
        <v>#REF!</v>
      </c>
      <c r="CF312" s="35" t="str">
        <f t="shared" si="52"/>
        <v/>
      </c>
      <c r="CG312" s="34" t="str">
        <f t="shared" si="53"/>
        <v/>
      </c>
      <c r="CH312" s="35" t="str">
        <f t="shared" si="54"/>
        <v/>
      </c>
      <c r="CI312" s="34" t="str">
        <f t="shared" si="55"/>
        <v/>
      </c>
      <c r="CJ312" s="35" t="str">
        <f t="shared" si="56"/>
        <v/>
      </c>
      <c r="CK312" s="34" t="e">
        <f>IF(AND(#REF!="",#REF!="",#REF!="",#REF!=""),"",SUM(#REF!,#REF!,#REF!,#REF!,#REF!))</f>
        <v>#REF!</v>
      </c>
      <c r="CL312" s="35" t="str">
        <f t="shared" si="57"/>
        <v/>
      </c>
      <c r="CM312" s="32" t="e">
        <f>IF(AND(#REF!="",#REF!="",#REF!="",#REF!=""),"",SUM(#REF!,#REF!,#REF!,#REF!))</f>
        <v>#REF!</v>
      </c>
      <c r="CN312" s="32" t="str">
        <f t="shared" si="46"/>
        <v/>
      </c>
    </row>
    <row r="313" spans="1:92" ht="24.75" customHeight="1">
      <c r="A313" s="276">
        <v>307</v>
      </c>
      <c r="B313" s="277"/>
      <c r="C313" s="278"/>
      <c r="D313" s="279"/>
      <c r="E313" s="280"/>
      <c r="F313" s="281"/>
      <c r="G313" s="281"/>
      <c r="H313" s="282"/>
      <c r="I313" s="283"/>
      <c r="J313" s="284"/>
      <c r="K313" s="285"/>
      <c r="L313" s="21"/>
      <c r="M313" s="22"/>
      <c r="N313" s="22"/>
      <c r="O313" s="7"/>
      <c r="P313" s="40"/>
      <c r="Q313" s="43"/>
      <c r="R313" s="7"/>
      <c r="S313" s="23"/>
      <c r="T313" s="24"/>
      <c r="U313" s="24"/>
      <c r="V313" s="7"/>
      <c r="W313" s="46"/>
      <c r="X313" s="43"/>
      <c r="Y313" s="7"/>
      <c r="Z313" s="21"/>
      <c r="AA313" s="22"/>
      <c r="AB313" s="22"/>
      <c r="AC313" s="7"/>
      <c r="AD313" s="40"/>
      <c r="AE313" s="43"/>
      <c r="AF313" s="7"/>
      <c r="AG313" s="21"/>
      <c r="AH313" s="22"/>
      <c r="AI313" s="22"/>
      <c r="AJ313" s="7"/>
      <c r="AK313" s="40"/>
      <c r="AL313" s="43"/>
      <c r="AM313" s="7"/>
      <c r="AN313" s="21"/>
      <c r="AO313" s="22"/>
      <c r="AP313" s="22"/>
      <c r="AQ313" s="22"/>
      <c r="AR313" s="22"/>
      <c r="AS313" s="21"/>
      <c r="AT313" s="22"/>
      <c r="AU313" s="22"/>
      <c r="AV313" s="22"/>
      <c r="AW313" s="22"/>
      <c r="AX313" s="21"/>
      <c r="AY313" s="22"/>
      <c r="AZ313" s="22"/>
      <c r="BA313" s="22"/>
      <c r="BB313" s="22"/>
      <c r="BC313" s="22"/>
      <c r="BD313" s="22"/>
      <c r="BE313" s="22"/>
      <c r="BF313" s="22"/>
      <c r="BG313" s="11" t="s">
        <v>221</v>
      </c>
      <c r="BH313" s="79"/>
      <c r="BI313" s="1"/>
      <c r="BJ313" s="1"/>
      <c r="BK313" s="1"/>
      <c r="BL313" s="1"/>
      <c r="BM313" s="1"/>
      <c r="BY313" s="26"/>
      <c r="BZ313" s="34" t="str">
        <f t="shared" si="47"/>
        <v/>
      </c>
      <c r="CA313" s="35" t="str">
        <f t="shared" si="48"/>
        <v/>
      </c>
      <c r="CB313" s="35" t="str">
        <f t="shared" si="49"/>
        <v/>
      </c>
      <c r="CC313" s="34" t="str">
        <f t="shared" si="50"/>
        <v/>
      </c>
      <c r="CD313" s="35" t="str">
        <f t="shared" si="51"/>
        <v/>
      </c>
      <c r="CE313" s="34" t="e">
        <f>IF(AND(#REF!="",#REF!="",#REF!="",#REF!=""),"",SUM(#REF!,#REF!,#REF!,#REF!,#REF!))</f>
        <v>#REF!</v>
      </c>
      <c r="CF313" s="35" t="str">
        <f t="shared" si="52"/>
        <v/>
      </c>
      <c r="CG313" s="34" t="str">
        <f t="shared" si="53"/>
        <v/>
      </c>
      <c r="CH313" s="35" t="str">
        <f t="shared" si="54"/>
        <v/>
      </c>
      <c r="CI313" s="34" t="str">
        <f t="shared" si="55"/>
        <v/>
      </c>
      <c r="CJ313" s="35" t="str">
        <f t="shared" si="56"/>
        <v/>
      </c>
      <c r="CK313" s="34" t="e">
        <f>IF(AND(#REF!="",#REF!="",#REF!="",#REF!=""),"",SUM(#REF!,#REF!,#REF!,#REF!,#REF!))</f>
        <v>#REF!</v>
      </c>
      <c r="CL313" s="35" t="str">
        <f t="shared" si="57"/>
        <v/>
      </c>
      <c r="CM313" s="32" t="e">
        <f>IF(AND(#REF!="",#REF!="",#REF!="",#REF!=""),"",SUM(#REF!,#REF!,#REF!,#REF!))</f>
        <v>#REF!</v>
      </c>
      <c r="CN313" s="32" t="str">
        <f t="shared" si="46"/>
        <v/>
      </c>
    </row>
    <row r="314" spans="1:92" ht="24.75" customHeight="1">
      <c r="A314" s="276">
        <v>308</v>
      </c>
      <c r="B314" s="277"/>
      <c r="C314" s="278"/>
      <c r="D314" s="279"/>
      <c r="E314" s="280"/>
      <c r="F314" s="281"/>
      <c r="G314" s="281"/>
      <c r="H314" s="282"/>
      <c r="I314" s="283"/>
      <c r="J314" s="284"/>
      <c r="K314" s="285"/>
      <c r="L314" s="21"/>
      <c r="M314" s="22"/>
      <c r="N314" s="22"/>
      <c r="O314" s="7"/>
      <c r="P314" s="40"/>
      <c r="Q314" s="43"/>
      <c r="R314" s="7"/>
      <c r="S314" s="23"/>
      <c r="T314" s="24"/>
      <c r="U314" s="24"/>
      <c r="V314" s="7"/>
      <c r="W314" s="46"/>
      <c r="X314" s="43"/>
      <c r="Y314" s="7"/>
      <c r="Z314" s="21"/>
      <c r="AA314" s="22"/>
      <c r="AB314" s="22"/>
      <c r="AC314" s="7"/>
      <c r="AD314" s="40"/>
      <c r="AE314" s="43"/>
      <c r="AF314" s="7"/>
      <c r="AG314" s="21"/>
      <c r="AH314" s="22"/>
      <c r="AI314" s="22"/>
      <c r="AJ314" s="7"/>
      <c r="AK314" s="40"/>
      <c r="AL314" s="43"/>
      <c r="AM314" s="7"/>
      <c r="AN314" s="21"/>
      <c r="AO314" s="22"/>
      <c r="AP314" s="22"/>
      <c r="AQ314" s="22"/>
      <c r="AR314" s="22"/>
      <c r="AS314" s="21"/>
      <c r="AT314" s="22"/>
      <c r="AU314" s="22"/>
      <c r="AV314" s="22"/>
      <c r="AW314" s="22"/>
      <c r="AX314" s="21"/>
      <c r="AY314" s="22"/>
      <c r="AZ314" s="22"/>
      <c r="BA314" s="22"/>
      <c r="BB314" s="22"/>
      <c r="BC314" s="22"/>
      <c r="BD314" s="22"/>
      <c r="BE314" s="22"/>
      <c r="BF314" s="22"/>
      <c r="BG314" s="11" t="s">
        <v>221</v>
      </c>
      <c r="BH314" s="79"/>
      <c r="BI314" s="1"/>
      <c r="BJ314" s="1"/>
      <c r="BK314" s="1"/>
      <c r="BL314" s="1"/>
      <c r="BM314" s="1"/>
      <c r="BY314" s="26"/>
      <c r="BZ314" s="34" t="str">
        <f t="shared" si="47"/>
        <v/>
      </c>
      <c r="CA314" s="35" t="str">
        <f t="shared" si="48"/>
        <v/>
      </c>
      <c r="CB314" s="35" t="str">
        <f t="shared" si="49"/>
        <v/>
      </c>
      <c r="CC314" s="34" t="str">
        <f t="shared" si="50"/>
        <v/>
      </c>
      <c r="CD314" s="35" t="str">
        <f t="shared" si="51"/>
        <v/>
      </c>
      <c r="CE314" s="34" t="e">
        <f>IF(AND(#REF!="",#REF!="",#REF!="",#REF!=""),"",SUM(#REF!,#REF!,#REF!,#REF!,#REF!))</f>
        <v>#REF!</v>
      </c>
      <c r="CF314" s="35" t="str">
        <f t="shared" si="52"/>
        <v/>
      </c>
      <c r="CG314" s="34" t="str">
        <f t="shared" si="53"/>
        <v/>
      </c>
      <c r="CH314" s="35" t="str">
        <f t="shared" si="54"/>
        <v/>
      </c>
      <c r="CI314" s="34" t="str">
        <f t="shared" si="55"/>
        <v/>
      </c>
      <c r="CJ314" s="35" t="str">
        <f t="shared" si="56"/>
        <v/>
      </c>
      <c r="CK314" s="34" t="e">
        <f>IF(AND(#REF!="",#REF!="",#REF!="",#REF!=""),"",SUM(#REF!,#REF!,#REF!,#REF!,#REF!))</f>
        <v>#REF!</v>
      </c>
      <c r="CL314" s="35" t="str">
        <f t="shared" si="57"/>
        <v/>
      </c>
      <c r="CM314" s="32" t="e">
        <f>IF(AND(#REF!="",#REF!="",#REF!="",#REF!=""),"",SUM(#REF!,#REF!,#REF!,#REF!))</f>
        <v>#REF!</v>
      </c>
      <c r="CN314" s="32" t="str">
        <f t="shared" si="46"/>
        <v/>
      </c>
    </row>
    <row r="315" spans="1:92" ht="24.75" customHeight="1">
      <c r="A315" s="276">
        <v>309</v>
      </c>
      <c r="B315" s="277"/>
      <c r="C315" s="278"/>
      <c r="D315" s="279"/>
      <c r="E315" s="280"/>
      <c r="F315" s="281"/>
      <c r="G315" s="281"/>
      <c r="H315" s="282"/>
      <c r="I315" s="283"/>
      <c r="J315" s="284"/>
      <c r="K315" s="285"/>
      <c r="L315" s="21"/>
      <c r="M315" s="22"/>
      <c r="N315" s="22"/>
      <c r="O315" s="7"/>
      <c r="P315" s="40"/>
      <c r="Q315" s="43"/>
      <c r="R315" s="7"/>
      <c r="S315" s="23"/>
      <c r="T315" s="24"/>
      <c r="U315" s="24"/>
      <c r="V315" s="7"/>
      <c r="W315" s="46"/>
      <c r="X315" s="43"/>
      <c r="Y315" s="7"/>
      <c r="Z315" s="21"/>
      <c r="AA315" s="22"/>
      <c r="AB315" s="22"/>
      <c r="AC315" s="7"/>
      <c r="AD315" s="40"/>
      <c r="AE315" s="43"/>
      <c r="AF315" s="7"/>
      <c r="AG315" s="21"/>
      <c r="AH315" s="22"/>
      <c r="AI315" s="22"/>
      <c r="AJ315" s="7"/>
      <c r="AK315" s="40"/>
      <c r="AL315" s="43"/>
      <c r="AM315" s="7"/>
      <c r="AN315" s="21"/>
      <c r="AO315" s="22"/>
      <c r="AP315" s="22"/>
      <c r="AQ315" s="22"/>
      <c r="AR315" s="22"/>
      <c r="AS315" s="21"/>
      <c r="AT315" s="22"/>
      <c r="AU315" s="22"/>
      <c r="AV315" s="22"/>
      <c r="AW315" s="22"/>
      <c r="AX315" s="21"/>
      <c r="AY315" s="22"/>
      <c r="AZ315" s="22"/>
      <c r="BA315" s="22"/>
      <c r="BB315" s="22"/>
      <c r="BC315" s="22"/>
      <c r="BD315" s="22"/>
      <c r="BE315" s="22"/>
      <c r="BF315" s="22"/>
      <c r="BG315" s="11" t="s">
        <v>221</v>
      </c>
      <c r="BH315" s="79"/>
      <c r="BI315" s="1"/>
      <c r="BJ315" s="1"/>
      <c r="BK315" s="1"/>
      <c r="BL315" s="1"/>
      <c r="BM315" s="1"/>
      <c r="BY315" s="26"/>
      <c r="BZ315" s="34" t="str">
        <f t="shared" si="47"/>
        <v/>
      </c>
      <c r="CA315" s="35" t="str">
        <f t="shared" si="48"/>
        <v/>
      </c>
      <c r="CB315" s="35" t="str">
        <f t="shared" si="49"/>
        <v/>
      </c>
      <c r="CC315" s="34" t="str">
        <f t="shared" si="50"/>
        <v/>
      </c>
      <c r="CD315" s="35" t="str">
        <f t="shared" si="51"/>
        <v/>
      </c>
      <c r="CE315" s="34" t="e">
        <f>IF(AND(#REF!="",#REF!="",#REF!="",#REF!=""),"",SUM(#REF!,#REF!,#REF!,#REF!,#REF!))</f>
        <v>#REF!</v>
      </c>
      <c r="CF315" s="35" t="str">
        <f t="shared" si="52"/>
        <v/>
      </c>
      <c r="CG315" s="34" t="str">
        <f t="shared" si="53"/>
        <v/>
      </c>
      <c r="CH315" s="35" t="str">
        <f t="shared" si="54"/>
        <v/>
      </c>
      <c r="CI315" s="34" t="str">
        <f t="shared" si="55"/>
        <v/>
      </c>
      <c r="CJ315" s="35" t="str">
        <f t="shared" si="56"/>
        <v/>
      </c>
      <c r="CK315" s="34" t="e">
        <f>IF(AND(#REF!="",#REF!="",#REF!="",#REF!=""),"",SUM(#REF!,#REF!,#REF!,#REF!,#REF!))</f>
        <v>#REF!</v>
      </c>
      <c r="CL315" s="35" t="str">
        <f t="shared" si="57"/>
        <v/>
      </c>
      <c r="CM315" s="32" t="e">
        <f>IF(AND(#REF!="",#REF!="",#REF!="",#REF!=""),"",SUM(#REF!,#REF!,#REF!,#REF!))</f>
        <v>#REF!</v>
      </c>
      <c r="CN315" s="32" t="str">
        <f t="shared" si="46"/>
        <v/>
      </c>
    </row>
    <row r="316" spans="1:92" ht="24.75" customHeight="1">
      <c r="A316" s="276">
        <v>310</v>
      </c>
      <c r="B316" s="277"/>
      <c r="C316" s="278"/>
      <c r="D316" s="279"/>
      <c r="E316" s="280"/>
      <c r="F316" s="281"/>
      <c r="G316" s="281"/>
      <c r="H316" s="282"/>
      <c r="I316" s="283"/>
      <c r="J316" s="284"/>
      <c r="K316" s="285"/>
      <c r="L316" s="21"/>
      <c r="M316" s="22"/>
      <c r="N316" s="22"/>
      <c r="O316" s="7"/>
      <c r="P316" s="40"/>
      <c r="Q316" s="43"/>
      <c r="R316" s="7"/>
      <c r="S316" s="23"/>
      <c r="T316" s="24"/>
      <c r="U316" s="24"/>
      <c r="V316" s="7"/>
      <c r="W316" s="46"/>
      <c r="X316" s="43"/>
      <c r="Y316" s="7"/>
      <c r="Z316" s="21"/>
      <c r="AA316" s="22"/>
      <c r="AB316" s="22"/>
      <c r="AC316" s="7"/>
      <c r="AD316" s="40"/>
      <c r="AE316" s="43"/>
      <c r="AF316" s="7"/>
      <c r="AG316" s="21"/>
      <c r="AH316" s="22"/>
      <c r="AI316" s="22"/>
      <c r="AJ316" s="7"/>
      <c r="AK316" s="40"/>
      <c r="AL316" s="43"/>
      <c r="AM316" s="7"/>
      <c r="AN316" s="21"/>
      <c r="AO316" s="22"/>
      <c r="AP316" s="22"/>
      <c r="AQ316" s="22"/>
      <c r="AR316" s="22"/>
      <c r="AS316" s="21"/>
      <c r="AT316" s="22"/>
      <c r="AU316" s="22"/>
      <c r="AV316" s="22"/>
      <c r="AW316" s="22"/>
      <c r="AX316" s="21"/>
      <c r="AY316" s="22"/>
      <c r="AZ316" s="22"/>
      <c r="BA316" s="22"/>
      <c r="BB316" s="22"/>
      <c r="BC316" s="22"/>
      <c r="BD316" s="22"/>
      <c r="BE316" s="22"/>
      <c r="BF316" s="22"/>
      <c r="BG316" s="11" t="s">
        <v>221</v>
      </c>
      <c r="BH316" s="79"/>
      <c r="BI316" s="1"/>
      <c r="BJ316" s="1"/>
      <c r="BK316" s="1"/>
      <c r="BL316" s="1"/>
      <c r="BM316" s="1"/>
      <c r="BY316" s="26"/>
      <c r="BZ316" s="34" t="str">
        <f t="shared" si="47"/>
        <v/>
      </c>
      <c r="CA316" s="35" t="str">
        <f t="shared" si="48"/>
        <v/>
      </c>
      <c r="CB316" s="35" t="str">
        <f t="shared" si="49"/>
        <v/>
      </c>
      <c r="CC316" s="34" t="str">
        <f t="shared" si="50"/>
        <v/>
      </c>
      <c r="CD316" s="35" t="str">
        <f t="shared" si="51"/>
        <v/>
      </c>
      <c r="CE316" s="34" t="e">
        <f>IF(AND(#REF!="",#REF!="",#REF!="",#REF!=""),"",SUM(#REF!,#REF!,#REF!,#REF!,#REF!))</f>
        <v>#REF!</v>
      </c>
      <c r="CF316" s="35" t="str">
        <f t="shared" si="52"/>
        <v/>
      </c>
      <c r="CG316" s="34" t="str">
        <f t="shared" si="53"/>
        <v/>
      </c>
      <c r="CH316" s="35" t="str">
        <f t="shared" si="54"/>
        <v/>
      </c>
      <c r="CI316" s="34" t="str">
        <f t="shared" si="55"/>
        <v/>
      </c>
      <c r="CJ316" s="35" t="str">
        <f t="shared" si="56"/>
        <v/>
      </c>
      <c r="CK316" s="34" t="e">
        <f>IF(AND(#REF!="",#REF!="",#REF!="",#REF!=""),"",SUM(#REF!,#REF!,#REF!,#REF!,#REF!))</f>
        <v>#REF!</v>
      </c>
      <c r="CL316" s="35" t="str">
        <f t="shared" si="57"/>
        <v/>
      </c>
      <c r="CM316" s="32" t="e">
        <f>IF(AND(#REF!="",#REF!="",#REF!="",#REF!=""),"",SUM(#REF!,#REF!,#REF!,#REF!))</f>
        <v>#REF!</v>
      </c>
      <c r="CN316" s="32" t="str">
        <f t="shared" si="46"/>
        <v/>
      </c>
    </row>
    <row r="317" spans="1:92" ht="24.75" customHeight="1">
      <c r="A317" s="276">
        <v>311</v>
      </c>
      <c r="B317" s="277"/>
      <c r="C317" s="278"/>
      <c r="D317" s="279"/>
      <c r="E317" s="280"/>
      <c r="F317" s="281"/>
      <c r="G317" s="281"/>
      <c r="H317" s="282"/>
      <c r="I317" s="283"/>
      <c r="J317" s="284"/>
      <c r="K317" s="285"/>
      <c r="L317" s="21"/>
      <c r="M317" s="22"/>
      <c r="N317" s="22"/>
      <c r="O317" s="7"/>
      <c r="P317" s="40"/>
      <c r="Q317" s="43"/>
      <c r="R317" s="7"/>
      <c r="S317" s="23"/>
      <c r="T317" s="24"/>
      <c r="U317" s="24"/>
      <c r="V317" s="7"/>
      <c r="W317" s="46"/>
      <c r="X317" s="43"/>
      <c r="Y317" s="7"/>
      <c r="Z317" s="21"/>
      <c r="AA317" s="22"/>
      <c r="AB317" s="22"/>
      <c r="AC317" s="7"/>
      <c r="AD317" s="40"/>
      <c r="AE317" s="43"/>
      <c r="AF317" s="7"/>
      <c r="AG317" s="21"/>
      <c r="AH317" s="22"/>
      <c r="AI317" s="22"/>
      <c r="AJ317" s="7"/>
      <c r="AK317" s="40"/>
      <c r="AL317" s="43"/>
      <c r="AM317" s="7"/>
      <c r="AN317" s="21"/>
      <c r="AO317" s="22"/>
      <c r="AP317" s="22"/>
      <c r="AQ317" s="22"/>
      <c r="AR317" s="22"/>
      <c r="AS317" s="21"/>
      <c r="AT317" s="22"/>
      <c r="AU317" s="22"/>
      <c r="AV317" s="22"/>
      <c r="AW317" s="22"/>
      <c r="AX317" s="21"/>
      <c r="AY317" s="22"/>
      <c r="AZ317" s="22"/>
      <c r="BA317" s="22"/>
      <c r="BB317" s="22"/>
      <c r="BC317" s="22"/>
      <c r="BD317" s="22"/>
      <c r="BE317" s="22"/>
      <c r="BF317" s="22"/>
      <c r="BG317" s="11" t="s">
        <v>221</v>
      </c>
      <c r="BH317" s="79"/>
      <c r="BI317" s="1"/>
      <c r="BJ317" s="1"/>
      <c r="BK317" s="1"/>
      <c r="BL317" s="1"/>
      <c r="BM317" s="1"/>
      <c r="BY317" s="26"/>
      <c r="BZ317" s="34" t="str">
        <f t="shared" si="47"/>
        <v/>
      </c>
      <c r="CA317" s="35" t="str">
        <f t="shared" si="48"/>
        <v/>
      </c>
      <c r="CB317" s="35" t="str">
        <f t="shared" si="49"/>
        <v/>
      </c>
      <c r="CC317" s="34" t="str">
        <f t="shared" si="50"/>
        <v/>
      </c>
      <c r="CD317" s="35" t="str">
        <f t="shared" si="51"/>
        <v/>
      </c>
      <c r="CE317" s="34" t="e">
        <f>IF(AND(#REF!="",#REF!="",#REF!="",#REF!=""),"",SUM(#REF!,#REF!,#REF!,#REF!,#REF!))</f>
        <v>#REF!</v>
      </c>
      <c r="CF317" s="35" t="str">
        <f t="shared" si="52"/>
        <v/>
      </c>
      <c r="CG317" s="34" t="str">
        <f t="shared" si="53"/>
        <v/>
      </c>
      <c r="CH317" s="35" t="str">
        <f t="shared" si="54"/>
        <v/>
      </c>
      <c r="CI317" s="34" t="str">
        <f t="shared" si="55"/>
        <v/>
      </c>
      <c r="CJ317" s="35" t="str">
        <f t="shared" si="56"/>
        <v/>
      </c>
      <c r="CK317" s="34" t="e">
        <f>IF(AND(#REF!="",#REF!="",#REF!="",#REF!=""),"",SUM(#REF!,#REF!,#REF!,#REF!,#REF!))</f>
        <v>#REF!</v>
      </c>
      <c r="CL317" s="35" t="str">
        <f t="shared" si="57"/>
        <v/>
      </c>
      <c r="CM317" s="32" t="e">
        <f>IF(AND(#REF!="",#REF!="",#REF!="",#REF!=""),"",SUM(#REF!,#REF!,#REF!,#REF!))</f>
        <v>#REF!</v>
      </c>
      <c r="CN317" s="32" t="str">
        <f t="shared" si="46"/>
        <v/>
      </c>
    </row>
    <row r="318" spans="1:92" ht="24.75" customHeight="1">
      <c r="A318" s="276">
        <v>312</v>
      </c>
      <c r="B318" s="277"/>
      <c r="C318" s="278"/>
      <c r="D318" s="279"/>
      <c r="E318" s="280"/>
      <c r="F318" s="281"/>
      <c r="G318" s="281"/>
      <c r="H318" s="282"/>
      <c r="I318" s="283"/>
      <c r="J318" s="284"/>
      <c r="K318" s="285"/>
      <c r="L318" s="21"/>
      <c r="M318" s="22"/>
      <c r="N318" s="22"/>
      <c r="O318" s="7"/>
      <c r="P318" s="40"/>
      <c r="Q318" s="43"/>
      <c r="R318" s="7"/>
      <c r="S318" s="23"/>
      <c r="T318" s="24"/>
      <c r="U318" s="24"/>
      <c r="V318" s="7"/>
      <c r="W318" s="46"/>
      <c r="X318" s="43"/>
      <c r="Y318" s="7"/>
      <c r="Z318" s="21"/>
      <c r="AA318" s="22"/>
      <c r="AB318" s="22"/>
      <c r="AC318" s="7"/>
      <c r="AD318" s="40"/>
      <c r="AE318" s="43"/>
      <c r="AF318" s="7"/>
      <c r="AG318" s="21"/>
      <c r="AH318" s="22"/>
      <c r="AI318" s="22"/>
      <c r="AJ318" s="7"/>
      <c r="AK318" s="40"/>
      <c r="AL318" s="43"/>
      <c r="AM318" s="7"/>
      <c r="AN318" s="21"/>
      <c r="AO318" s="22"/>
      <c r="AP318" s="22"/>
      <c r="AQ318" s="22"/>
      <c r="AR318" s="22"/>
      <c r="AS318" s="21"/>
      <c r="AT318" s="22"/>
      <c r="AU318" s="22"/>
      <c r="AV318" s="22"/>
      <c r="AW318" s="22"/>
      <c r="AX318" s="21"/>
      <c r="AY318" s="22"/>
      <c r="AZ318" s="22"/>
      <c r="BA318" s="22"/>
      <c r="BB318" s="22"/>
      <c r="BC318" s="22"/>
      <c r="BD318" s="22"/>
      <c r="BE318" s="22"/>
      <c r="BF318" s="22"/>
      <c r="BG318" s="11" t="s">
        <v>221</v>
      </c>
      <c r="BH318" s="79"/>
      <c r="BI318" s="1"/>
      <c r="BJ318" s="1"/>
      <c r="BK318" s="1"/>
      <c r="BL318" s="1"/>
      <c r="BM318" s="1"/>
      <c r="BY318" s="26"/>
      <c r="BZ318" s="34" t="str">
        <f t="shared" si="47"/>
        <v/>
      </c>
      <c r="CA318" s="35" t="str">
        <f t="shared" si="48"/>
        <v/>
      </c>
      <c r="CB318" s="35" t="str">
        <f t="shared" si="49"/>
        <v/>
      </c>
      <c r="CC318" s="34" t="str">
        <f t="shared" si="50"/>
        <v/>
      </c>
      <c r="CD318" s="35" t="str">
        <f t="shared" si="51"/>
        <v/>
      </c>
      <c r="CE318" s="34" t="e">
        <f>IF(AND(#REF!="",#REF!="",#REF!="",#REF!=""),"",SUM(#REF!,#REF!,#REF!,#REF!,#REF!))</f>
        <v>#REF!</v>
      </c>
      <c r="CF318" s="35" t="str">
        <f t="shared" si="52"/>
        <v/>
      </c>
      <c r="CG318" s="34" t="str">
        <f t="shared" si="53"/>
        <v/>
      </c>
      <c r="CH318" s="35" t="str">
        <f t="shared" si="54"/>
        <v/>
      </c>
      <c r="CI318" s="34" t="str">
        <f t="shared" si="55"/>
        <v/>
      </c>
      <c r="CJ318" s="35" t="str">
        <f t="shared" si="56"/>
        <v/>
      </c>
      <c r="CK318" s="34" t="e">
        <f>IF(AND(#REF!="",#REF!="",#REF!="",#REF!=""),"",SUM(#REF!,#REF!,#REF!,#REF!,#REF!))</f>
        <v>#REF!</v>
      </c>
      <c r="CL318" s="35" t="str">
        <f t="shared" si="57"/>
        <v/>
      </c>
      <c r="CM318" s="32" t="e">
        <f>IF(AND(#REF!="",#REF!="",#REF!="",#REF!=""),"",SUM(#REF!,#REF!,#REF!,#REF!))</f>
        <v>#REF!</v>
      </c>
      <c r="CN318" s="32" t="str">
        <f t="shared" si="46"/>
        <v/>
      </c>
    </row>
    <row r="319" spans="1:92" ht="24.75" customHeight="1">
      <c r="A319" s="276">
        <v>313</v>
      </c>
      <c r="B319" s="277"/>
      <c r="C319" s="278"/>
      <c r="D319" s="279"/>
      <c r="E319" s="280"/>
      <c r="F319" s="281"/>
      <c r="G319" s="281"/>
      <c r="H319" s="282"/>
      <c r="I319" s="283"/>
      <c r="J319" s="284"/>
      <c r="K319" s="285"/>
      <c r="L319" s="21"/>
      <c r="M319" s="22"/>
      <c r="N319" s="22"/>
      <c r="O319" s="7"/>
      <c r="P319" s="40"/>
      <c r="Q319" s="43"/>
      <c r="R319" s="7"/>
      <c r="S319" s="23"/>
      <c r="T319" s="24"/>
      <c r="U319" s="24"/>
      <c r="V319" s="7"/>
      <c r="W319" s="46"/>
      <c r="X319" s="43"/>
      <c r="Y319" s="7"/>
      <c r="Z319" s="21"/>
      <c r="AA319" s="22"/>
      <c r="AB319" s="22"/>
      <c r="AC319" s="7"/>
      <c r="AD319" s="40"/>
      <c r="AE319" s="43"/>
      <c r="AF319" s="7"/>
      <c r="AG319" s="21"/>
      <c r="AH319" s="22"/>
      <c r="AI319" s="22"/>
      <c r="AJ319" s="7"/>
      <c r="AK319" s="40"/>
      <c r="AL319" s="43"/>
      <c r="AM319" s="7"/>
      <c r="AN319" s="21"/>
      <c r="AO319" s="22"/>
      <c r="AP319" s="22"/>
      <c r="AQ319" s="22"/>
      <c r="AR319" s="22"/>
      <c r="AS319" s="21"/>
      <c r="AT319" s="22"/>
      <c r="AU319" s="22"/>
      <c r="AV319" s="22"/>
      <c r="AW319" s="22"/>
      <c r="AX319" s="21"/>
      <c r="AY319" s="22"/>
      <c r="AZ319" s="22"/>
      <c r="BA319" s="22"/>
      <c r="BB319" s="22"/>
      <c r="BC319" s="22"/>
      <c r="BD319" s="22"/>
      <c r="BE319" s="22"/>
      <c r="BF319" s="22"/>
      <c r="BG319" s="11" t="s">
        <v>221</v>
      </c>
      <c r="BH319" s="79"/>
      <c r="BI319" s="1"/>
      <c r="BJ319" s="1"/>
      <c r="BK319" s="1"/>
      <c r="BL319" s="1"/>
      <c r="BM319" s="1"/>
      <c r="BY319" s="26"/>
      <c r="BZ319" s="34" t="str">
        <f t="shared" si="47"/>
        <v/>
      </c>
      <c r="CA319" s="35" t="str">
        <f t="shared" si="48"/>
        <v/>
      </c>
      <c r="CB319" s="35" t="str">
        <f t="shared" si="49"/>
        <v/>
      </c>
      <c r="CC319" s="34" t="str">
        <f t="shared" si="50"/>
        <v/>
      </c>
      <c r="CD319" s="35" t="str">
        <f t="shared" si="51"/>
        <v/>
      </c>
      <c r="CE319" s="34" t="e">
        <f>IF(AND(#REF!="",#REF!="",#REF!="",#REF!=""),"",SUM(#REF!,#REF!,#REF!,#REF!,#REF!))</f>
        <v>#REF!</v>
      </c>
      <c r="CF319" s="35" t="str">
        <f t="shared" si="52"/>
        <v/>
      </c>
      <c r="CG319" s="34" t="str">
        <f t="shared" si="53"/>
        <v/>
      </c>
      <c r="CH319" s="35" t="str">
        <f t="shared" si="54"/>
        <v/>
      </c>
      <c r="CI319" s="34" t="str">
        <f t="shared" si="55"/>
        <v/>
      </c>
      <c r="CJ319" s="35" t="str">
        <f t="shared" si="56"/>
        <v/>
      </c>
      <c r="CK319" s="34" t="e">
        <f>IF(AND(#REF!="",#REF!="",#REF!="",#REF!=""),"",SUM(#REF!,#REF!,#REF!,#REF!,#REF!))</f>
        <v>#REF!</v>
      </c>
      <c r="CL319" s="35" t="str">
        <f t="shared" si="57"/>
        <v/>
      </c>
      <c r="CM319" s="32" t="e">
        <f>IF(AND(#REF!="",#REF!="",#REF!="",#REF!=""),"",SUM(#REF!,#REF!,#REF!,#REF!))</f>
        <v>#REF!</v>
      </c>
      <c r="CN319" s="32" t="str">
        <f t="shared" ref="CN319:CN382" si="58">IFERROR(IF(CM319="","",IF($CM$5=100,ROUNDUP(CM319*20%,0),IF($CM$5=86,ROUNDUP((CM319/$CM$5)*$CN$5,0),IF($CM$5=66,ROUNDUP((CM319/$CM$5)*$CN$5,0),"")))),"")</f>
        <v/>
      </c>
    </row>
    <row r="320" spans="1:92" ht="24.75" customHeight="1">
      <c r="A320" s="276">
        <v>314</v>
      </c>
      <c r="B320" s="277"/>
      <c r="C320" s="278"/>
      <c r="D320" s="279"/>
      <c r="E320" s="280"/>
      <c r="F320" s="281"/>
      <c r="G320" s="281"/>
      <c r="H320" s="282"/>
      <c r="I320" s="283"/>
      <c r="J320" s="284"/>
      <c r="K320" s="285"/>
      <c r="L320" s="21"/>
      <c r="M320" s="22"/>
      <c r="N320" s="22"/>
      <c r="O320" s="7"/>
      <c r="P320" s="40"/>
      <c r="Q320" s="43"/>
      <c r="R320" s="7"/>
      <c r="S320" s="23"/>
      <c r="T320" s="24"/>
      <c r="U320" s="24"/>
      <c r="V320" s="7"/>
      <c r="W320" s="46"/>
      <c r="X320" s="43"/>
      <c r="Y320" s="7"/>
      <c r="Z320" s="21"/>
      <c r="AA320" s="22"/>
      <c r="AB320" s="22"/>
      <c r="AC320" s="7"/>
      <c r="AD320" s="40"/>
      <c r="AE320" s="43"/>
      <c r="AF320" s="7"/>
      <c r="AG320" s="21"/>
      <c r="AH320" s="22"/>
      <c r="AI320" s="22"/>
      <c r="AJ320" s="7"/>
      <c r="AK320" s="40"/>
      <c r="AL320" s="43"/>
      <c r="AM320" s="7"/>
      <c r="AN320" s="21"/>
      <c r="AO320" s="22"/>
      <c r="AP320" s="22"/>
      <c r="AQ320" s="22"/>
      <c r="AR320" s="22"/>
      <c r="AS320" s="21"/>
      <c r="AT320" s="22"/>
      <c r="AU320" s="22"/>
      <c r="AV320" s="22"/>
      <c r="AW320" s="22"/>
      <c r="AX320" s="21"/>
      <c r="AY320" s="22"/>
      <c r="AZ320" s="22"/>
      <c r="BA320" s="22"/>
      <c r="BB320" s="22"/>
      <c r="BC320" s="22"/>
      <c r="BD320" s="22"/>
      <c r="BE320" s="22"/>
      <c r="BF320" s="22"/>
      <c r="BG320" s="11" t="s">
        <v>221</v>
      </c>
      <c r="BH320" s="79"/>
      <c r="BI320" s="1"/>
      <c r="BJ320" s="1"/>
      <c r="BK320" s="1"/>
      <c r="BL320" s="1"/>
      <c r="BM320" s="1"/>
      <c r="BY320" s="26"/>
      <c r="BZ320" s="34" t="str">
        <f t="shared" si="47"/>
        <v/>
      </c>
      <c r="CA320" s="35" t="str">
        <f t="shared" si="48"/>
        <v/>
      </c>
      <c r="CB320" s="35" t="str">
        <f t="shared" si="49"/>
        <v/>
      </c>
      <c r="CC320" s="34" t="str">
        <f t="shared" si="50"/>
        <v/>
      </c>
      <c r="CD320" s="35" t="str">
        <f t="shared" si="51"/>
        <v/>
      </c>
      <c r="CE320" s="34" t="e">
        <f>IF(AND(#REF!="",#REF!="",#REF!="",#REF!=""),"",SUM(#REF!,#REF!,#REF!,#REF!,#REF!))</f>
        <v>#REF!</v>
      </c>
      <c r="CF320" s="35" t="str">
        <f t="shared" si="52"/>
        <v/>
      </c>
      <c r="CG320" s="34" t="str">
        <f t="shared" si="53"/>
        <v/>
      </c>
      <c r="CH320" s="35" t="str">
        <f t="shared" si="54"/>
        <v/>
      </c>
      <c r="CI320" s="34" t="str">
        <f t="shared" si="55"/>
        <v/>
      </c>
      <c r="CJ320" s="35" t="str">
        <f t="shared" si="56"/>
        <v/>
      </c>
      <c r="CK320" s="34" t="e">
        <f>IF(AND(#REF!="",#REF!="",#REF!="",#REF!=""),"",SUM(#REF!,#REF!,#REF!,#REF!,#REF!))</f>
        <v>#REF!</v>
      </c>
      <c r="CL320" s="35" t="str">
        <f t="shared" si="57"/>
        <v/>
      </c>
      <c r="CM320" s="32" t="e">
        <f>IF(AND(#REF!="",#REF!="",#REF!="",#REF!=""),"",SUM(#REF!,#REF!,#REF!,#REF!))</f>
        <v>#REF!</v>
      </c>
      <c r="CN320" s="32" t="str">
        <f t="shared" si="58"/>
        <v/>
      </c>
    </row>
    <row r="321" spans="1:92" ht="24.75" customHeight="1">
      <c r="A321" s="276">
        <v>315</v>
      </c>
      <c r="B321" s="277"/>
      <c r="C321" s="278"/>
      <c r="D321" s="279"/>
      <c r="E321" s="280"/>
      <c r="F321" s="281"/>
      <c r="G321" s="281"/>
      <c r="H321" s="282"/>
      <c r="I321" s="283"/>
      <c r="J321" s="284"/>
      <c r="K321" s="285"/>
      <c r="L321" s="21"/>
      <c r="M321" s="22"/>
      <c r="N321" s="22"/>
      <c r="O321" s="7"/>
      <c r="P321" s="40"/>
      <c r="Q321" s="43"/>
      <c r="R321" s="7"/>
      <c r="S321" s="23"/>
      <c r="T321" s="24"/>
      <c r="U321" s="24"/>
      <c r="V321" s="7"/>
      <c r="W321" s="46"/>
      <c r="X321" s="43"/>
      <c r="Y321" s="7"/>
      <c r="Z321" s="21"/>
      <c r="AA321" s="22"/>
      <c r="AB321" s="22"/>
      <c r="AC321" s="7"/>
      <c r="AD321" s="40"/>
      <c r="AE321" s="43"/>
      <c r="AF321" s="7"/>
      <c r="AG321" s="21"/>
      <c r="AH321" s="22"/>
      <c r="AI321" s="22"/>
      <c r="AJ321" s="7"/>
      <c r="AK321" s="40"/>
      <c r="AL321" s="43"/>
      <c r="AM321" s="7"/>
      <c r="AN321" s="21"/>
      <c r="AO321" s="22"/>
      <c r="AP321" s="22"/>
      <c r="AQ321" s="22"/>
      <c r="AR321" s="22"/>
      <c r="AS321" s="21"/>
      <c r="AT321" s="22"/>
      <c r="AU321" s="22"/>
      <c r="AV321" s="22"/>
      <c r="AW321" s="22"/>
      <c r="AX321" s="21"/>
      <c r="AY321" s="22"/>
      <c r="AZ321" s="22"/>
      <c r="BA321" s="22"/>
      <c r="BB321" s="22"/>
      <c r="BC321" s="22"/>
      <c r="BD321" s="22"/>
      <c r="BE321" s="22"/>
      <c r="BF321" s="22"/>
      <c r="BG321" s="11" t="s">
        <v>221</v>
      </c>
      <c r="BH321" s="79"/>
      <c r="BI321" s="1"/>
      <c r="BJ321" s="1"/>
      <c r="BK321" s="1"/>
      <c r="BL321" s="1"/>
      <c r="BM321" s="1"/>
      <c r="BY321" s="26"/>
      <c r="BZ321" s="34" t="str">
        <f t="shared" si="47"/>
        <v/>
      </c>
      <c r="CA321" s="35" t="str">
        <f t="shared" si="48"/>
        <v/>
      </c>
      <c r="CB321" s="35" t="str">
        <f t="shared" si="49"/>
        <v/>
      </c>
      <c r="CC321" s="34" t="str">
        <f t="shared" si="50"/>
        <v/>
      </c>
      <c r="CD321" s="35" t="str">
        <f t="shared" si="51"/>
        <v/>
      </c>
      <c r="CE321" s="34" t="e">
        <f>IF(AND(#REF!="",#REF!="",#REF!="",#REF!=""),"",SUM(#REF!,#REF!,#REF!,#REF!,#REF!))</f>
        <v>#REF!</v>
      </c>
      <c r="CF321" s="35" t="str">
        <f t="shared" si="52"/>
        <v/>
      </c>
      <c r="CG321" s="34" t="str">
        <f t="shared" si="53"/>
        <v/>
      </c>
      <c r="CH321" s="35" t="str">
        <f t="shared" si="54"/>
        <v/>
      </c>
      <c r="CI321" s="34" t="str">
        <f t="shared" si="55"/>
        <v/>
      </c>
      <c r="CJ321" s="35" t="str">
        <f t="shared" si="56"/>
        <v/>
      </c>
      <c r="CK321" s="34" t="e">
        <f>IF(AND(#REF!="",#REF!="",#REF!="",#REF!=""),"",SUM(#REF!,#REF!,#REF!,#REF!,#REF!))</f>
        <v>#REF!</v>
      </c>
      <c r="CL321" s="35" t="str">
        <f t="shared" si="57"/>
        <v/>
      </c>
      <c r="CM321" s="32" t="e">
        <f>IF(AND(#REF!="",#REF!="",#REF!="",#REF!=""),"",SUM(#REF!,#REF!,#REF!,#REF!))</f>
        <v>#REF!</v>
      </c>
      <c r="CN321" s="32" t="str">
        <f t="shared" si="58"/>
        <v/>
      </c>
    </row>
    <row r="322" spans="1:92" ht="24.75" customHeight="1">
      <c r="A322" s="276">
        <v>316</v>
      </c>
      <c r="B322" s="277"/>
      <c r="C322" s="278"/>
      <c r="D322" s="279"/>
      <c r="E322" s="280"/>
      <c r="F322" s="281"/>
      <c r="G322" s="281"/>
      <c r="H322" s="282"/>
      <c r="I322" s="283"/>
      <c r="J322" s="284"/>
      <c r="K322" s="285"/>
      <c r="L322" s="21"/>
      <c r="M322" s="22"/>
      <c r="N322" s="22"/>
      <c r="O322" s="7"/>
      <c r="P322" s="40"/>
      <c r="Q322" s="43"/>
      <c r="R322" s="7"/>
      <c r="S322" s="23"/>
      <c r="T322" s="24"/>
      <c r="U322" s="24"/>
      <c r="V322" s="7"/>
      <c r="W322" s="46"/>
      <c r="X322" s="43"/>
      <c r="Y322" s="7"/>
      <c r="Z322" s="21"/>
      <c r="AA322" s="22"/>
      <c r="AB322" s="22"/>
      <c r="AC322" s="7"/>
      <c r="AD322" s="40"/>
      <c r="AE322" s="43"/>
      <c r="AF322" s="7"/>
      <c r="AG322" s="21"/>
      <c r="AH322" s="22"/>
      <c r="AI322" s="22"/>
      <c r="AJ322" s="7"/>
      <c r="AK322" s="40"/>
      <c r="AL322" s="43"/>
      <c r="AM322" s="7"/>
      <c r="AN322" s="21"/>
      <c r="AO322" s="22"/>
      <c r="AP322" s="22"/>
      <c r="AQ322" s="22"/>
      <c r="AR322" s="22"/>
      <c r="AS322" s="21"/>
      <c r="AT322" s="22"/>
      <c r="AU322" s="22"/>
      <c r="AV322" s="22"/>
      <c r="AW322" s="22"/>
      <c r="AX322" s="21"/>
      <c r="AY322" s="22"/>
      <c r="AZ322" s="22"/>
      <c r="BA322" s="22"/>
      <c r="BB322" s="22"/>
      <c r="BC322" s="22"/>
      <c r="BD322" s="22"/>
      <c r="BE322" s="22"/>
      <c r="BF322" s="22"/>
      <c r="BG322" s="11" t="s">
        <v>221</v>
      </c>
      <c r="BH322" s="79"/>
      <c r="BI322" s="1"/>
      <c r="BJ322" s="1"/>
      <c r="BK322" s="1"/>
      <c r="BL322" s="1"/>
      <c r="BM322" s="1"/>
      <c r="BY322" s="26"/>
      <c r="BZ322" s="34" t="str">
        <f t="shared" si="47"/>
        <v/>
      </c>
      <c r="CA322" s="35" t="str">
        <f t="shared" si="48"/>
        <v/>
      </c>
      <c r="CB322" s="35" t="str">
        <f t="shared" si="49"/>
        <v/>
      </c>
      <c r="CC322" s="34" t="str">
        <f t="shared" si="50"/>
        <v/>
      </c>
      <c r="CD322" s="35" t="str">
        <f t="shared" si="51"/>
        <v/>
      </c>
      <c r="CE322" s="34" t="e">
        <f>IF(AND(#REF!="",#REF!="",#REF!="",#REF!=""),"",SUM(#REF!,#REF!,#REF!,#REF!,#REF!))</f>
        <v>#REF!</v>
      </c>
      <c r="CF322" s="35" t="str">
        <f t="shared" si="52"/>
        <v/>
      </c>
      <c r="CG322" s="34" t="str">
        <f t="shared" si="53"/>
        <v/>
      </c>
      <c r="CH322" s="35" t="str">
        <f t="shared" si="54"/>
        <v/>
      </c>
      <c r="CI322" s="34" t="str">
        <f t="shared" si="55"/>
        <v/>
      </c>
      <c r="CJ322" s="35" t="str">
        <f t="shared" si="56"/>
        <v/>
      </c>
      <c r="CK322" s="34" t="e">
        <f>IF(AND(#REF!="",#REF!="",#REF!="",#REF!=""),"",SUM(#REF!,#REF!,#REF!,#REF!,#REF!))</f>
        <v>#REF!</v>
      </c>
      <c r="CL322" s="35" t="str">
        <f t="shared" si="57"/>
        <v/>
      </c>
      <c r="CM322" s="32" t="e">
        <f>IF(AND(#REF!="",#REF!="",#REF!="",#REF!=""),"",SUM(#REF!,#REF!,#REF!,#REF!))</f>
        <v>#REF!</v>
      </c>
      <c r="CN322" s="32" t="str">
        <f t="shared" si="58"/>
        <v/>
      </c>
    </row>
    <row r="323" spans="1:92" ht="24.75" customHeight="1">
      <c r="A323" s="276">
        <v>317</v>
      </c>
      <c r="B323" s="277"/>
      <c r="C323" s="278"/>
      <c r="D323" s="279"/>
      <c r="E323" s="280"/>
      <c r="F323" s="281"/>
      <c r="G323" s="281"/>
      <c r="H323" s="282"/>
      <c r="I323" s="283"/>
      <c r="J323" s="284"/>
      <c r="K323" s="285"/>
      <c r="L323" s="21"/>
      <c r="M323" s="22"/>
      <c r="N323" s="22"/>
      <c r="O323" s="7"/>
      <c r="P323" s="40"/>
      <c r="Q323" s="43"/>
      <c r="R323" s="7"/>
      <c r="S323" s="23"/>
      <c r="T323" s="24"/>
      <c r="U323" s="24"/>
      <c r="V323" s="7"/>
      <c r="W323" s="46"/>
      <c r="X323" s="43"/>
      <c r="Y323" s="7"/>
      <c r="Z323" s="21"/>
      <c r="AA323" s="22"/>
      <c r="AB323" s="22"/>
      <c r="AC323" s="7"/>
      <c r="AD323" s="40"/>
      <c r="AE323" s="43"/>
      <c r="AF323" s="7"/>
      <c r="AG323" s="21"/>
      <c r="AH323" s="22"/>
      <c r="AI323" s="22"/>
      <c r="AJ323" s="7"/>
      <c r="AK323" s="40"/>
      <c r="AL323" s="43"/>
      <c r="AM323" s="7"/>
      <c r="AN323" s="21"/>
      <c r="AO323" s="22"/>
      <c r="AP323" s="22"/>
      <c r="AQ323" s="22"/>
      <c r="AR323" s="22"/>
      <c r="AS323" s="21"/>
      <c r="AT323" s="22"/>
      <c r="AU323" s="22"/>
      <c r="AV323" s="22"/>
      <c r="AW323" s="22"/>
      <c r="AX323" s="21"/>
      <c r="AY323" s="22"/>
      <c r="AZ323" s="22"/>
      <c r="BA323" s="22"/>
      <c r="BB323" s="22"/>
      <c r="BC323" s="22"/>
      <c r="BD323" s="22"/>
      <c r="BE323" s="22"/>
      <c r="BF323" s="22"/>
      <c r="BG323" s="11" t="s">
        <v>221</v>
      </c>
      <c r="BH323" s="79"/>
      <c r="BI323" s="1"/>
      <c r="BJ323" s="1"/>
      <c r="BK323" s="1"/>
      <c r="BL323" s="1"/>
      <c r="BM323" s="1"/>
      <c r="BY323" s="26"/>
      <c r="BZ323" s="34" t="str">
        <f t="shared" si="47"/>
        <v/>
      </c>
      <c r="CA323" s="35" t="str">
        <f t="shared" si="48"/>
        <v/>
      </c>
      <c r="CB323" s="35" t="str">
        <f t="shared" si="49"/>
        <v/>
      </c>
      <c r="CC323" s="34" t="str">
        <f t="shared" si="50"/>
        <v/>
      </c>
      <c r="CD323" s="35" t="str">
        <f t="shared" si="51"/>
        <v/>
      </c>
      <c r="CE323" s="34" t="e">
        <f>IF(AND(#REF!="",#REF!="",#REF!="",#REF!=""),"",SUM(#REF!,#REF!,#REF!,#REF!,#REF!))</f>
        <v>#REF!</v>
      </c>
      <c r="CF323" s="35" t="str">
        <f t="shared" si="52"/>
        <v/>
      </c>
      <c r="CG323" s="34" t="str">
        <f t="shared" si="53"/>
        <v/>
      </c>
      <c r="CH323" s="35" t="str">
        <f t="shared" si="54"/>
        <v/>
      </c>
      <c r="CI323" s="34" t="str">
        <f t="shared" si="55"/>
        <v/>
      </c>
      <c r="CJ323" s="35" t="str">
        <f t="shared" si="56"/>
        <v/>
      </c>
      <c r="CK323" s="34" t="e">
        <f>IF(AND(#REF!="",#REF!="",#REF!="",#REF!=""),"",SUM(#REF!,#REF!,#REF!,#REF!,#REF!))</f>
        <v>#REF!</v>
      </c>
      <c r="CL323" s="35" t="str">
        <f t="shared" si="57"/>
        <v/>
      </c>
      <c r="CM323" s="32" t="e">
        <f>IF(AND(#REF!="",#REF!="",#REF!="",#REF!=""),"",SUM(#REF!,#REF!,#REF!,#REF!))</f>
        <v>#REF!</v>
      </c>
      <c r="CN323" s="32" t="str">
        <f t="shared" si="58"/>
        <v/>
      </c>
    </row>
    <row r="324" spans="1:92" ht="24.75" customHeight="1">
      <c r="A324" s="276">
        <v>318</v>
      </c>
      <c r="B324" s="277"/>
      <c r="C324" s="278"/>
      <c r="D324" s="279"/>
      <c r="E324" s="280"/>
      <c r="F324" s="281"/>
      <c r="G324" s="281"/>
      <c r="H324" s="282"/>
      <c r="I324" s="283"/>
      <c r="J324" s="284"/>
      <c r="K324" s="285"/>
      <c r="L324" s="21"/>
      <c r="M324" s="22"/>
      <c r="N324" s="22"/>
      <c r="O324" s="7"/>
      <c r="P324" s="40"/>
      <c r="Q324" s="43"/>
      <c r="R324" s="7"/>
      <c r="S324" s="23"/>
      <c r="T324" s="24"/>
      <c r="U324" s="24"/>
      <c r="V324" s="7"/>
      <c r="W324" s="46"/>
      <c r="X324" s="43"/>
      <c r="Y324" s="7"/>
      <c r="Z324" s="21"/>
      <c r="AA324" s="22"/>
      <c r="AB324" s="22"/>
      <c r="AC324" s="7"/>
      <c r="AD324" s="40"/>
      <c r="AE324" s="43"/>
      <c r="AF324" s="7"/>
      <c r="AG324" s="21"/>
      <c r="AH324" s="22"/>
      <c r="AI324" s="22"/>
      <c r="AJ324" s="7"/>
      <c r="AK324" s="40"/>
      <c r="AL324" s="43"/>
      <c r="AM324" s="7"/>
      <c r="AN324" s="21"/>
      <c r="AO324" s="22"/>
      <c r="AP324" s="22"/>
      <c r="AQ324" s="22"/>
      <c r="AR324" s="22"/>
      <c r="AS324" s="21"/>
      <c r="AT324" s="22"/>
      <c r="AU324" s="22"/>
      <c r="AV324" s="22"/>
      <c r="AW324" s="22"/>
      <c r="AX324" s="21"/>
      <c r="AY324" s="22"/>
      <c r="AZ324" s="22"/>
      <c r="BA324" s="22"/>
      <c r="BB324" s="22"/>
      <c r="BC324" s="22"/>
      <c r="BD324" s="22"/>
      <c r="BE324" s="22"/>
      <c r="BF324" s="22"/>
      <c r="BG324" s="11" t="s">
        <v>221</v>
      </c>
      <c r="BH324" s="79"/>
      <c r="BI324" s="1"/>
      <c r="BJ324" s="1"/>
      <c r="BK324" s="1"/>
      <c r="BL324" s="1"/>
      <c r="BM324" s="1"/>
      <c r="BY324" s="26"/>
      <c r="BZ324" s="34" t="str">
        <f t="shared" si="47"/>
        <v/>
      </c>
      <c r="CA324" s="35" t="str">
        <f t="shared" si="48"/>
        <v/>
      </c>
      <c r="CB324" s="35" t="str">
        <f t="shared" si="49"/>
        <v/>
      </c>
      <c r="CC324" s="34" t="str">
        <f t="shared" si="50"/>
        <v/>
      </c>
      <c r="CD324" s="35" t="str">
        <f t="shared" si="51"/>
        <v/>
      </c>
      <c r="CE324" s="34" t="e">
        <f>IF(AND(#REF!="",#REF!="",#REF!="",#REF!=""),"",SUM(#REF!,#REF!,#REF!,#REF!,#REF!))</f>
        <v>#REF!</v>
      </c>
      <c r="CF324" s="35" t="str">
        <f t="shared" si="52"/>
        <v/>
      </c>
      <c r="CG324" s="34" t="str">
        <f t="shared" si="53"/>
        <v/>
      </c>
      <c r="CH324" s="35" t="str">
        <f t="shared" si="54"/>
        <v/>
      </c>
      <c r="CI324" s="34" t="str">
        <f t="shared" si="55"/>
        <v/>
      </c>
      <c r="CJ324" s="35" t="str">
        <f t="shared" si="56"/>
        <v/>
      </c>
      <c r="CK324" s="34" t="e">
        <f>IF(AND(#REF!="",#REF!="",#REF!="",#REF!=""),"",SUM(#REF!,#REF!,#REF!,#REF!,#REF!))</f>
        <v>#REF!</v>
      </c>
      <c r="CL324" s="35" t="str">
        <f t="shared" si="57"/>
        <v/>
      </c>
      <c r="CM324" s="32" t="e">
        <f>IF(AND(#REF!="",#REF!="",#REF!="",#REF!=""),"",SUM(#REF!,#REF!,#REF!,#REF!))</f>
        <v>#REF!</v>
      </c>
      <c r="CN324" s="32" t="str">
        <f t="shared" si="58"/>
        <v/>
      </c>
    </row>
    <row r="325" spans="1:92" ht="24.75" customHeight="1">
      <c r="A325" s="276">
        <v>319</v>
      </c>
      <c r="B325" s="277"/>
      <c r="C325" s="278"/>
      <c r="D325" s="279"/>
      <c r="E325" s="280"/>
      <c r="F325" s="281"/>
      <c r="G325" s="281"/>
      <c r="H325" s="282"/>
      <c r="I325" s="283"/>
      <c r="J325" s="284"/>
      <c r="K325" s="285"/>
      <c r="L325" s="21"/>
      <c r="M325" s="22"/>
      <c r="N325" s="22"/>
      <c r="O325" s="7"/>
      <c r="P325" s="40"/>
      <c r="Q325" s="43"/>
      <c r="R325" s="7"/>
      <c r="S325" s="23"/>
      <c r="T325" s="24"/>
      <c r="U325" s="24"/>
      <c r="V325" s="7"/>
      <c r="W325" s="46"/>
      <c r="X325" s="43"/>
      <c r="Y325" s="7"/>
      <c r="Z325" s="21"/>
      <c r="AA325" s="22"/>
      <c r="AB325" s="22"/>
      <c r="AC325" s="7"/>
      <c r="AD325" s="40"/>
      <c r="AE325" s="43"/>
      <c r="AF325" s="7"/>
      <c r="AG325" s="21"/>
      <c r="AH325" s="22"/>
      <c r="AI325" s="22"/>
      <c r="AJ325" s="7"/>
      <c r="AK325" s="40"/>
      <c r="AL325" s="43"/>
      <c r="AM325" s="7"/>
      <c r="AN325" s="21"/>
      <c r="AO325" s="22"/>
      <c r="AP325" s="22"/>
      <c r="AQ325" s="22"/>
      <c r="AR325" s="22"/>
      <c r="AS325" s="21"/>
      <c r="AT325" s="22"/>
      <c r="AU325" s="22"/>
      <c r="AV325" s="22"/>
      <c r="AW325" s="22"/>
      <c r="AX325" s="21"/>
      <c r="AY325" s="22"/>
      <c r="AZ325" s="22"/>
      <c r="BA325" s="22"/>
      <c r="BB325" s="22"/>
      <c r="BC325" s="22"/>
      <c r="BD325" s="22"/>
      <c r="BE325" s="22"/>
      <c r="BF325" s="22"/>
      <c r="BG325" s="11" t="s">
        <v>221</v>
      </c>
      <c r="BH325" s="79"/>
      <c r="BI325" s="1"/>
      <c r="BJ325" s="1"/>
      <c r="BK325" s="1"/>
      <c r="BL325" s="1"/>
      <c r="BM325" s="1"/>
      <c r="BY325" s="26"/>
      <c r="BZ325" s="34" t="str">
        <f t="shared" si="47"/>
        <v/>
      </c>
      <c r="CA325" s="35" t="str">
        <f t="shared" si="48"/>
        <v/>
      </c>
      <c r="CB325" s="35" t="str">
        <f t="shared" si="49"/>
        <v/>
      </c>
      <c r="CC325" s="34" t="str">
        <f t="shared" si="50"/>
        <v/>
      </c>
      <c r="CD325" s="35" t="str">
        <f t="shared" si="51"/>
        <v/>
      </c>
      <c r="CE325" s="34" t="e">
        <f>IF(AND(#REF!="",#REF!="",#REF!="",#REF!=""),"",SUM(#REF!,#REF!,#REF!,#REF!,#REF!))</f>
        <v>#REF!</v>
      </c>
      <c r="CF325" s="35" t="str">
        <f t="shared" si="52"/>
        <v/>
      </c>
      <c r="CG325" s="34" t="str">
        <f t="shared" si="53"/>
        <v/>
      </c>
      <c r="CH325" s="35" t="str">
        <f t="shared" si="54"/>
        <v/>
      </c>
      <c r="CI325" s="34" t="str">
        <f t="shared" si="55"/>
        <v/>
      </c>
      <c r="CJ325" s="35" t="str">
        <f t="shared" si="56"/>
        <v/>
      </c>
      <c r="CK325" s="34" t="e">
        <f>IF(AND(#REF!="",#REF!="",#REF!="",#REF!=""),"",SUM(#REF!,#REF!,#REF!,#REF!,#REF!))</f>
        <v>#REF!</v>
      </c>
      <c r="CL325" s="35" t="str">
        <f t="shared" si="57"/>
        <v/>
      </c>
      <c r="CM325" s="32" t="e">
        <f>IF(AND(#REF!="",#REF!="",#REF!="",#REF!=""),"",SUM(#REF!,#REF!,#REF!,#REF!))</f>
        <v>#REF!</v>
      </c>
      <c r="CN325" s="32" t="str">
        <f t="shared" si="58"/>
        <v/>
      </c>
    </row>
    <row r="326" spans="1:92" ht="24.75" customHeight="1">
      <c r="A326" s="276">
        <v>320</v>
      </c>
      <c r="B326" s="277"/>
      <c r="C326" s="278"/>
      <c r="D326" s="279"/>
      <c r="E326" s="280"/>
      <c r="F326" s="281"/>
      <c r="G326" s="281"/>
      <c r="H326" s="282"/>
      <c r="I326" s="283"/>
      <c r="J326" s="284"/>
      <c r="K326" s="285"/>
      <c r="L326" s="21"/>
      <c r="M326" s="22"/>
      <c r="N326" s="22"/>
      <c r="O326" s="7"/>
      <c r="P326" s="40"/>
      <c r="Q326" s="43"/>
      <c r="R326" s="7"/>
      <c r="S326" s="23"/>
      <c r="T326" s="24"/>
      <c r="U326" s="24"/>
      <c r="V326" s="7"/>
      <c r="W326" s="46"/>
      <c r="X326" s="43"/>
      <c r="Y326" s="7"/>
      <c r="Z326" s="21"/>
      <c r="AA326" s="22"/>
      <c r="AB326" s="22"/>
      <c r="AC326" s="7"/>
      <c r="AD326" s="40"/>
      <c r="AE326" s="43"/>
      <c r="AF326" s="7"/>
      <c r="AG326" s="21"/>
      <c r="AH326" s="22"/>
      <c r="AI326" s="22"/>
      <c r="AJ326" s="7"/>
      <c r="AK326" s="40"/>
      <c r="AL326" s="43"/>
      <c r="AM326" s="7"/>
      <c r="AN326" s="21"/>
      <c r="AO326" s="22"/>
      <c r="AP326" s="22"/>
      <c r="AQ326" s="22"/>
      <c r="AR326" s="22"/>
      <c r="AS326" s="21"/>
      <c r="AT326" s="22"/>
      <c r="AU326" s="22"/>
      <c r="AV326" s="22"/>
      <c r="AW326" s="22"/>
      <c r="AX326" s="21"/>
      <c r="AY326" s="22"/>
      <c r="AZ326" s="22"/>
      <c r="BA326" s="22"/>
      <c r="BB326" s="22"/>
      <c r="BC326" s="22"/>
      <c r="BD326" s="22"/>
      <c r="BE326" s="22"/>
      <c r="BF326" s="22"/>
      <c r="BG326" s="11" t="s">
        <v>221</v>
      </c>
      <c r="BH326" s="79"/>
      <c r="BI326" s="1"/>
      <c r="BJ326" s="1"/>
      <c r="BK326" s="1"/>
      <c r="BL326" s="1"/>
      <c r="BM326" s="1"/>
      <c r="BY326" s="26"/>
      <c r="BZ326" s="34" t="str">
        <f t="shared" si="47"/>
        <v/>
      </c>
      <c r="CA326" s="35" t="str">
        <f t="shared" si="48"/>
        <v/>
      </c>
      <c r="CB326" s="35" t="str">
        <f t="shared" si="49"/>
        <v/>
      </c>
      <c r="CC326" s="34" t="str">
        <f t="shared" si="50"/>
        <v/>
      </c>
      <c r="CD326" s="35" t="str">
        <f t="shared" si="51"/>
        <v/>
      </c>
      <c r="CE326" s="34" t="e">
        <f>IF(AND(#REF!="",#REF!="",#REF!="",#REF!=""),"",SUM(#REF!,#REF!,#REF!,#REF!,#REF!))</f>
        <v>#REF!</v>
      </c>
      <c r="CF326" s="35" t="str">
        <f t="shared" si="52"/>
        <v/>
      </c>
      <c r="CG326" s="34" t="str">
        <f t="shared" si="53"/>
        <v/>
      </c>
      <c r="CH326" s="35" t="str">
        <f t="shared" si="54"/>
        <v/>
      </c>
      <c r="CI326" s="34" t="str">
        <f t="shared" si="55"/>
        <v/>
      </c>
      <c r="CJ326" s="35" t="str">
        <f t="shared" si="56"/>
        <v/>
      </c>
      <c r="CK326" s="34" t="e">
        <f>IF(AND(#REF!="",#REF!="",#REF!="",#REF!=""),"",SUM(#REF!,#REF!,#REF!,#REF!,#REF!))</f>
        <v>#REF!</v>
      </c>
      <c r="CL326" s="35" t="str">
        <f t="shared" si="57"/>
        <v/>
      </c>
      <c r="CM326" s="32" t="e">
        <f>IF(AND(#REF!="",#REF!="",#REF!="",#REF!=""),"",SUM(#REF!,#REF!,#REF!,#REF!))</f>
        <v>#REF!</v>
      </c>
      <c r="CN326" s="32" t="str">
        <f t="shared" si="58"/>
        <v/>
      </c>
    </row>
    <row r="327" spans="1:92" ht="24.75" customHeight="1">
      <c r="A327" s="276">
        <v>321</v>
      </c>
      <c r="B327" s="277"/>
      <c r="C327" s="278"/>
      <c r="D327" s="279"/>
      <c r="E327" s="280"/>
      <c r="F327" s="281"/>
      <c r="G327" s="281"/>
      <c r="H327" s="282"/>
      <c r="I327" s="283"/>
      <c r="J327" s="284"/>
      <c r="K327" s="285"/>
      <c r="L327" s="21"/>
      <c r="M327" s="22"/>
      <c r="N327" s="22"/>
      <c r="O327" s="7"/>
      <c r="P327" s="40"/>
      <c r="Q327" s="43"/>
      <c r="R327" s="7"/>
      <c r="S327" s="23"/>
      <c r="T327" s="24"/>
      <c r="U327" s="24"/>
      <c r="V327" s="7"/>
      <c r="W327" s="46"/>
      <c r="X327" s="43"/>
      <c r="Y327" s="7"/>
      <c r="Z327" s="21"/>
      <c r="AA327" s="22"/>
      <c r="AB327" s="22"/>
      <c r="AC327" s="7"/>
      <c r="AD327" s="40"/>
      <c r="AE327" s="43"/>
      <c r="AF327" s="7"/>
      <c r="AG327" s="21"/>
      <c r="AH327" s="22"/>
      <c r="AI327" s="22"/>
      <c r="AJ327" s="7"/>
      <c r="AK327" s="40"/>
      <c r="AL327" s="43"/>
      <c r="AM327" s="7"/>
      <c r="AN327" s="21"/>
      <c r="AO327" s="22"/>
      <c r="AP327" s="22"/>
      <c r="AQ327" s="22"/>
      <c r="AR327" s="22"/>
      <c r="AS327" s="21"/>
      <c r="AT327" s="22"/>
      <c r="AU327" s="22"/>
      <c r="AV327" s="22"/>
      <c r="AW327" s="22"/>
      <c r="AX327" s="21"/>
      <c r="AY327" s="22"/>
      <c r="AZ327" s="22"/>
      <c r="BA327" s="22"/>
      <c r="BB327" s="22"/>
      <c r="BC327" s="22"/>
      <c r="BD327" s="22"/>
      <c r="BE327" s="22"/>
      <c r="BF327" s="22"/>
      <c r="BG327" s="11" t="s">
        <v>221</v>
      </c>
      <c r="BH327" s="79"/>
      <c r="BI327" s="1"/>
      <c r="BJ327" s="1"/>
      <c r="BK327" s="1"/>
      <c r="BL327" s="1"/>
      <c r="BM327" s="1"/>
      <c r="BY327" s="26"/>
      <c r="BZ327" s="34" t="str">
        <f t="shared" si="47"/>
        <v/>
      </c>
      <c r="CA327" s="35" t="str">
        <f t="shared" si="48"/>
        <v/>
      </c>
      <c r="CB327" s="35" t="str">
        <f t="shared" si="49"/>
        <v/>
      </c>
      <c r="CC327" s="34" t="str">
        <f t="shared" si="50"/>
        <v/>
      </c>
      <c r="CD327" s="35" t="str">
        <f t="shared" si="51"/>
        <v/>
      </c>
      <c r="CE327" s="34" t="e">
        <f>IF(AND(#REF!="",#REF!="",#REF!="",#REF!=""),"",SUM(#REF!,#REF!,#REF!,#REF!,#REF!))</f>
        <v>#REF!</v>
      </c>
      <c r="CF327" s="35" t="str">
        <f t="shared" si="52"/>
        <v/>
      </c>
      <c r="CG327" s="34" t="str">
        <f t="shared" si="53"/>
        <v/>
      </c>
      <c r="CH327" s="35" t="str">
        <f t="shared" si="54"/>
        <v/>
      </c>
      <c r="CI327" s="34" t="str">
        <f t="shared" si="55"/>
        <v/>
      </c>
      <c r="CJ327" s="35" t="str">
        <f t="shared" si="56"/>
        <v/>
      </c>
      <c r="CK327" s="34" t="e">
        <f>IF(AND(#REF!="",#REF!="",#REF!="",#REF!=""),"",SUM(#REF!,#REF!,#REF!,#REF!,#REF!))</f>
        <v>#REF!</v>
      </c>
      <c r="CL327" s="35" t="str">
        <f t="shared" si="57"/>
        <v/>
      </c>
      <c r="CM327" s="32" t="e">
        <f>IF(AND(#REF!="",#REF!="",#REF!="",#REF!=""),"",SUM(#REF!,#REF!,#REF!,#REF!))</f>
        <v>#REF!</v>
      </c>
      <c r="CN327" s="32" t="str">
        <f t="shared" si="58"/>
        <v/>
      </c>
    </row>
    <row r="328" spans="1:92" ht="24.75" customHeight="1">
      <c r="A328" s="276">
        <v>322</v>
      </c>
      <c r="B328" s="277"/>
      <c r="C328" s="278"/>
      <c r="D328" s="279"/>
      <c r="E328" s="280"/>
      <c r="F328" s="281"/>
      <c r="G328" s="281"/>
      <c r="H328" s="282"/>
      <c r="I328" s="283"/>
      <c r="J328" s="284"/>
      <c r="K328" s="285"/>
      <c r="L328" s="21"/>
      <c r="M328" s="22"/>
      <c r="N328" s="22"/>
      <c r="O328" s="7"/>
      <c r="P328" s="40"/>
      <c r="Q328" s="43"/>
      <c r="R328" s="7"/>
      <c r="S328" s="23"/>
      <c r="T328" s="24"/>
      <c r="U328" s="24"/>
      <c r="V328" s="7"/>
      <c r="W328" s="46"/>
      <c r="X328" s="43"/>
      <c r="Y328" s="7"/>
      <c r="Z328" s="21"/>
      <c r="AA328" s="22"/>
      <c r="AB328" s="22"/>
      <c r="AC328" s="7"/>
      <c r="AD328" s="40"/>
      <c r="AE328" s="43"/>
      <c r="AF328" s="7"/>
      <c r="AG328" s="21"/>
      <c r="AH328" s="22"/>
      <c r="AI328" s="22"/>
      <c r="AJ328" s="7"/>
      <c r="AK328" s="40"/>
      <c r="AL328" s="43"/>
      <c r="AM328" s="7"/>
      <c r="AN328" s="21"/>
      <c r="AO328" s="22"/>
      <c r="AP328" s="22"/>
      <c r="AQ328" s="22"/>
      <c r="AR328" s="22"/>
      <c r="AS328" s="21"/>
      <c r="AT328" s="22"/>
      <c r="AU328" s="22"/>
      <c r="AV328" s="22"/>
      <c r="AW328" s="22"/>
      <c r="AX328" s="21"/>
      <c r="AY328" s="22"/>
      <c r="AZ328" s="22"/>
      <c r="BA328" s="22"/>
      <c r="BB328" s="22"/>
      <c r="BC328" s="22"/>
      <c r="BD328" s="22"/>
      <c r="BE328" s="22"/>
      <c r="BF328" s="22"/>
      <c r="BG328" s="11" t="s">
        <v>221</v>
      </c>
      <c r="BH328" s="79"/>
      <c r="BI328" s="1"/>
      <c r="BJ328" s="1"/>
      <c r="BK328" s="1"/>
      <c r="BL328" s="1"/>
      <c r="BM328" s="1"/>
      <c r="BY328" s="26"/>
      <c r="BZ328" s="34" t="str">
        <f t="shared" ref="BZ328:BZ391" si="59">IF(I328="","",I328)</f>
        <v/>
      </c>
      <c r="CA328" s="35" t="str">
        <f t="shared" ref="CA328:CA391" si="60">IF(AND(L328="",M328="",N328="",P328=""),"",SUM(L328,M328,N328,O328,P328))</f>
        <v/>
      </c>
      <c r="CB328" s="35" t="str">
        <f t="shared" ref="CB328:CB391" si="61">IFERROR(IF(CA328="","",ROUNDUP(CA328*20%,0)),"")</f>
        <v/>
      </c>
      <c r="CC328" s="34" t="str">
        <f t="shared" ref="CC328:CC391" si="62">IF(AND(S328="",T328="",U328="",W328=""),"",SUM(S328,T328,U328,V328,W328))</f>
        <v/>
      </c>
      <c r="CD328" s="35" t="str">
        <f t="shared" ref="CD328:CD391" si="63">IFERROR(IF(CC328="","",ROUNDUP(CC328*20%,0)),"")</f>
        <v/>
      </c>
      <c r="CE328" s="34" t="e">
        <f>IF(AND(#REF!="",#REF!="",#REF!="",#REF!=""),"",SUM(#REF!,#REF!,#REF!,#REF!,#REF!))</f>
        <v>#REF!</v>
      </c>
      <c r="CF328" s="35" t="str">
        <f t="shared" ref="CF328:CF391" si="64">IFERROR(IF(CE328="","",ROUNDUP(CE328*20%,0)),"")</f>
        <v/>
      </c>
      <c r="CG328" s="34" t="str">
        <f t="shared" ref="CG328:CG391" si="65">IF(AND(Z328="",AA328="",AB328="",AD328=""),"",SUM(Z328,AA328,AB328,AC328,AD328))</f>
        <v/>
      </c>
      <c r="CH328" s="35" t="str">
        <f t="shared" ref="CH328:CH391" si="66">IFERROR(IF(CG328="","",ROUNDUP(CG328*20%,0)),"")</f>
        <v/>
      </c>
      <c r="CI328" s="34" t="str">
        <f t="shared" ref="CI328:CI391" si="67">IF(AND(AG328="",AH328="",AI328="",AK328=""),"",SUM(AG328,AH328,AI328,AJ328,AK328))</f>
        <v/>
      </c>
      <c r="CJ328" s="35" t="str">
        <f t="shared" ref="CJ328:CJ391" si="68">IFERROR(IF(CI328="","",ROUNDUP(CI328*20%,0)),"")</f>
        <v/>
      </c>
      <c r="CK328" s="34" t="e">
        <f>IF(AND(#REF!="",#REF!="",#REF!="",#REF!=""),"",SUM(#REF!,#REF!,#REF!,#REF!,#REF!))</f>
        <v>#REF!</v>
      </c>
      <c r="CL328" s="35" t="str">
        <f t="shared" ref="CL328:CL391" si="69">IFERROR(IF(CK328="","",ROUNDUP(CK328*20%,0)),"")</f>
        <v/>
      </c>
      <c r="CM328" s="32" t="e">
        <f>IF(AND(#REF!="",#REF!="",#REF!="",#REF!=""),"",SUM(#REF!,#REF!,#REF!,#REF!))</f>
        <v>#REF!</v>
      </c>
      <c r="CN328" s="32" t="str">
        <f t="shared" si="58"/>
        <v/>
      </c>
    </row>
    <row r="329" spans="1:92" ht="24.75" customHeight="1">
      <c r="A329" s="276">
        <v>323</v>
      </c>
      <c r="B329" s="277"/>
      <c r="C329" s="278"/>
      <c r="D329" s="279"/>
      <c r="E329" s="280"/>
      <c r="F329" s="281"/>
      <c r="G329" s="281"/>
      <c r="H329" s="282"/>
      <c r="I329" s="283"/>
      <c r="J329" s="284"/>
      <c r="K329" s="285"/>
      <c r="L329" s="21"/>
      <c r="M329" s="22"/>
      <c r="N329" s="22"/>
      <c r="O329" s="7"/>
      <c r="P329" s="40"/>
      <c r="Q329" s="43"/>
      <c r="R329" s="7"/>
      <c r="S329" s="23"/>
      <c r="T329" s="24"/>
      <c r="U329" s="24"/>
      <c r="V329" s="7"/>
      <c r="W329" s="46"/>
      <c r="X329" s="43"/>
      <c r="Y329" s="7"/>
      <c r="Z329" s="21"/>
      <c r="AA329" s="22"/>
      <c r="AB329" s="22"/>
      <c r="AC329" s="7"/>
      <c r="AD329" s="40"/>
      <c r="AE329" s="43"/>
      <c r="AF329" s="7"/>
      <c r="AG329" s="21"/>
      <c r="AH329" s="22"/>
      <c r="AI329" s="22"/>
      <c r="AJ329" s="7"/>
      <c r="AK329" s="40"/>
      <c r="AL329" s="43"/>
      <c r="AM329" s="7"/>
      <c r="AN329" s="21"/>
      <c r="AO329" s="22"/>
      <c r="AP329" s="22"/>
      <c r="AQ329" s="22"/>
      <c r="AR329" s="22"/>
      <c r="AS329" s="21"/>
      <c r="AT329" s="22"/>
      <c r="AU329" s="22"/>
      <c r="AV329" s="22"/>
      <c r="AW329" s="22"/>
      <c r="AX329" s="21"/>
      <c r="AY329" s="22"/>
      <c r="AZ329" s="22"/>
      <c r="BA329" s="22"/>
      <c r="BB329" s="22"/>
      <c r="BC329" s="22"/>
      <c r="BD329" s="22"/>
      <c r="BE329" s="22"/>
      <c r="BF329" s="22"/>
      <c r="BG329" s="11" t="s">
        <v>221</v>
      </c>
      <c r="BH329" s="79"/>
      <c r="BI329" s="1"/>
      <c r="BJ329" s="1"/>
      <c r="BK329" s="1"/>
      <c r="BL329" s="1"/>
      <c r="BM329" s="1"/>
      <c r="BY329" s="26"/>
      <c r="BZ329" s="34" t="str">
        <f t="shared" si="59"/>
        <v/>
      </c>
      <c r="CA329" s="35" t="str">
        <f t="shared" si="60"/>
        <v/>
      </c>
      <c r="CB329" s="35" t="str">
        <f t="shared" si="61"/>
        <v/>
      </c>
      <c r="CC329" s="34" t="str">
        <f t="shared" si="62"/>
        <v/>
      </c>
      <c r="CD329" s="35" t="str">
        <f t="shared" si="63"/>
        <v/>
      </c>
      <c r="CE329" s="34" t="e">
        <f>IF(AND(#REF!="",#REF!="",#REF!="",#REF!=""),"",SUM(#REF!,#REF!,#REF!,#REF!,#REF!))</f>
        <v>#REF!</v>
      </c>
      <c r="CF329" s="35" t="str">
        <f t="shared" si="64"/>
        <v/>
      </c>
      <c r="CG329" s="34" t="str">
        <f t="shared" si="65"/>
        <v/>
      </c>
      <c r="CH329" s="35" t="str">
        <f t="shared" si="66"/>
        <v/>
      </c>
      <c r="CI329" s="34" t="str">
        <f t="shared" si="67"/>
        <v/>
      </c>
      <c r="CJ329" s="35" t="str">
        <f t="shared" si="68"/>
        <v/>
      </c>
      <c r="CK329" s="34" t="e">
        <f>IF(AND(#REF!="",#REF!="",#REF!="",#REF!=""),"",SUM(#REF!,#REF!,#REF!,#REF!,#REF!))</f>
        <v>#REF!</v>
      </c>
      <c r="CL329" s="35" t="str">
        <f t="shared" si="69"/>
        <v/>
      </c>
      <c r="CM329" s="32" t="e">
        <f>IF(AND(#REF!="",#REF!="",#REF!="",#REF!=""),"",SUM(#REF!,#REF!,#REF!,#REF!))</f>
        <v>#REF!</v>
      </c>
      <c r="CN329" s="32" t="str">
        <f t="shared" si="58"/>
        <v/>
      </c>
    </row>
    <row r="330" spans="1:92" ht="24.75" customHeight="1">
      <c r="A330" s="276">
        <v>324</v>
      </c>
      <c r="B330" s="277"/>
      <c r="C330" s="278"/>
      <c r="D330" s="279"/>
      <c r="E330" s="280"/>
      <c r="F330" s="281"/>
      <c r="G330" s="281"/>
      <c r="H330" s="282"/>
      <c r="I330" s="283"/>
      <c r="J330" s="284"/>
      <c r="K330" s="285"/>
      <c r="L330" s="21"/>
      <c r="M330" s="22"/>
      <c r="N330" s="22"/>
      <c r="O330" s="7"/>
      <c r="P330" s="40"/>
      <c r="Q330" s="43"/>
      <c r="R330" s="7"/>
      <c r="S330" s="23"/>
      <c r="T330" s="24"/>
      <c r="U330" s="24"/>
      <c r="V330" s="7"/>
      <c r="W330" s="46"/>
      <c r="X330" s="43"/>
      <c r="Y330" s="7"/>
      <c r="Z330" s="21"/>
      <c r="AA330" s="22"/>
      <c r="AB330" s="22"/>
      <c r="AC330" s="7"/>
      <c r="AD330" s="40"/>
      <c r="AE330" s="43"/>
      <c r="AF330" s="7"/>
      <c r="AG330" s="21"/>
      <c r="AH330" s="22"/>
      <c r="AI330" s="22"/>
      <c r="AJ330" s="7"/>
      <c r="AK330" s="40"/>
      <c r="AL330" s="43"/>
      <c r="AM330" s="7"/>
      <c r="AN330" s="21"/>
      <c r="AO330" s="22"/>
      <c r="AP330" s="22"/>
      <c r="AQ330" s="22"/>
      <c r="AR330" s="22"/>
      <c r="AS330" s="21"/>
      <c r="AT330" s="22"/>
      <c r="AU330" s="22"/>
      <c r="AV330" s="22"/>
      <c r="AW330" s="22"/>
      <c r="AX330" s="21"/>
      <c r="AY330" s="22"/>
      <c r="AZ330" s="22"/>
      <c r="BA330" s="22"/>
      <c r="BB330" s="22"/>
      <c r="BC330" s="22"/>
      <c r="BD330" s="22"/>
      <c r="BE330" s="22"/>
      <c r="BF330" s="22"/>
      <c r="BG330" s="11" t="s">
        <v>221</v>
      </c>
      <c r="BH330" s="79"/>
      <c r="BI330" s="1"/>
      <c r="BJ330" s="1"/>
      <c r="BK330" s="1"/>
      <c r="BL330" s="1"/>
      <c r="BM330" s="1"/>
      <c r="BY330" s="26"/>
      <c r="BZ330" s="34" t="str">
        <f t="shared" si="59"/>
        <v/>
      </c>
      <c r="CA330" s="35" t="str">
        <f t="shared" si="60"/>
        <v/>
      </c>
      <c r="CB330" s="35" t="str">
        <f t="shared" si="61"/>
        <v/>
      </c>
      <c r="CC330" s="34" t="str">
        <f t="shared" si="62"/>
        <v/>
      </c>
      <c r="CD330" s="35" t="str">
        <f t="shared" si="63"/>
        <v/>
      </c>
      <c r="CE330" s="34" t="e">
        <f>IF(AND(#REF!="",#REF!="",#REF!="",#REF!=""),"",SUM(#REF!,#REF!,#REF!,#REF!,#REF!))</f>
        <v>#REF!</v>
      </c>
      <c r="CF330" s="35" t="str">
        <f t="shared" si="64"/>
        <v/>
      </c>
      <c r="CG330" s="34" t="str">
        <f t="shared" si="65"/>
        <v/>
      </c>
      <c r="CH330" s="35" t="str">
        <f t="shared" si="66"/>
        <v/>
      </c>
      <c r="CI330" s="34" t="str">
        <f t="shared" si="67"/>
        <v/>
      </c>
      <c r="CJ330" s="35" t="str">
        <f t="shared" si="68"/>
        <v/>
      </c>
      <c r="CK330" s="34" t="e">
        <f>IF(AND(#REF!="",#REF!="",#REF!="",#REF!=""),"",SUM(#REF!,#REF!,#REF!,#REF!,#REF!))</f>
        <v>#REF!</v>
      </c>
      <c r="CL330" s="35" t="str">
        <f t="shared" si="69"/>
        <v/>
      </c>
      <c r="CM330" s="32" t="e">
        <f>IF(AND(#REF!="",#REF!="",#REF!="",#REF!=""),"",SUM(#REF!,#REF!,#REF!,#REF!))</f>
        <v>#REF!</v>
      </c>
      <c r="CN330" s="32" t="str">
        <f t="shared" si="58"/>
        <v/>
      </c>
    </row>
    <row r="331" spans="1:92" ht="24.75" customHeight="1">
      <c r="A331" s="276">
        <v>325</v>
      </c>
      <c r="B331" s="277"/>
      <c r="C331" s="278"/>
      <c r="D331" s="279"/>
      <c r="E331" s="280"/>
      <c r="F331" s="281"/>
      <c r="G331" s="281"/>
      <c r="H331" s="282"/>
      <c r="I331" s="283"/>
      <c r="J331" s="284"/>
      <c r="K331" s="285"/>
      <c r="L331" s="21"/>
      <c r="M331" s="22"/>
      <c r="N331" s="22"/>
      <c r="O331" s="7"/>
      <c r="P331" s="40"/>
      <c r="Q331" s="43"/>
      <c r="R331" s="7"/>
      <c r="S331" s="23"/>
      <c r="T331" s="24"/>
      <c r="U331" s="24"/>
      <c r="V331" s="7"/>
      <c r="W331" s="46"/>
      <c r="X331" s="43"/>
      <c r="Y331" s="7"/>
      <c r="Z331" s="21"/>
      <c r="AA331" s="22"/>
      <c r="AB331" s="22"/>
      <c r="AC331" s="7"/>
      <c r="AD331" s="40"/>
      <c r="AE331" s="43"/>
      <c r="AF331" s="7"/>
      <c r="AG331" s="21"/>
      <c r="AH331" s="22"/>
      <c r="AI331" s="22"/>
      <c r="AJ331" s="7"/>
      <c r="AK331" s="40"/>
      <c r="AL331" s="43"/>
      <c r="AM331" s="7"/>
      <c r="AN331" s="21"/>
      <c r="AO331" s="22"/>
      <c r="AP331" s="22"/>
      <c r="AQ331" s="22"/>
      <c r="AR331" s="22"/>
      <c r="AS331" s="21"/>
      <c r="AT331" s="22"/>
      <c r="AU331" s="22"/>
      <c r="AV331" s="22"/>
      <c r="AW331" s="22"/>
      <c r="AX331" s="21"/>
      <c r="AY331" s="22"/>
      <c r="AZ331" s="22"/>
      <c r="BA331" s="22"/>
      <c r="BB331" s="22"/>
      <c r="BC331" s="22"/>
      <c r="BD331" s="22"/>
      <c r="BE331" s="22"/>
      <c r="BF331" s="22"/>
      <c r="BG331" s="11" t="s">
        <v>221</v>
      </c>
      <c r="BH331" s="79"/>
      <c r="BI331" s="1"/>
      <c r="BJ331" s="1"/>
      <c r="BK331" s="1"/>
      <c r="BL331" s="1"/>
      <c r="BM331" s="1"/>
      <c r="BY331" s="26"/>
      <c r="BZ331" s="34" t="str">
        <f t="shared" si="59"/>
        <v/>
      </c>
      <c r="CA331" s="35" t="str">
        <f t="shared" si="60"/>
        <v/>
      </c>
      <c r="CB331" s="35" t="str">
        <f t="shared" si="61"/>
        <v/>
      </c>
      <c r="CC331" s="34" t="str">
        <f t="shared" si="62"/>
        <v/>
      </c>
      <c r="CD331" s="35" t="str">
        <f t="shared" si="63"/>
        <v/>
      </c>
      <c r="CE331" s="34" t="e">
        <f>IF(AND(#REF!="",#REF!="",#REF!="",#REF!=""),"",SUM(#REF!,#REF!,#REF!,#REF!,#REF!))</f>
        <v>#REF!</v>
      </c>
      <c r="CF331" s="35" t="str">
        <f t="shared" si="64"/>
        <v/>
      </c>
      <c r="CG331" s="34" t="str">
        <f t="shared" si="65"/>
        <v/>
      </c>
      <c r="CH331" s="35" t="str">
        <f t="shared" si="66"/>
        <v/>
      </c>
      <c r="CI331" s="34" t="str">
        <f t="shared" si="67"/>
        <v/>
      </c>
      <c r="CJ331" s="35" t="str">
        <f t="shared" si="68"/>
        <v/>
      </c>
      <c r="CK331" s="34" t="e">
        <f>IF(AND(#REF!="",#REF!="",#REF!="",#REF!=""),"",SUM(#REF!,#REF!,#REF!,#REF!,#REF!))</f>
        <v>#REF!</v>
      </c>
      <c r="CL331" s="35" t="str">
        <f t="shared" si="69"/>
        <v/>
      </c>
      <c r="CM331" s="32" t="e">
        <f>IF(AND(#REF!="",#REF!="",#REF!="",#REF!=""),"",SUM(#REF!,#REF!,#REF!,#REF!))</f>
        <v>#REF!</v>
      </c>
      <c r="CN331" s="32" t="str">
        <f t="shared" si="58"/>
        <v/>
      </c>
    </row>
    <row r="332" spans="1:92" ht="24.75" customHeight="1">
      <c r="A332" s="276">
        <v>326</v>
      </c>
      <c r="B332" s="277"/>
      <c r="C332" s="278"/>
      <c r="D332" s="279"/>
      <c r="E332" s="280"/>
      <c r="F332" s="281"/>
      <c r="G332" s="281"/>
      <c r="H332" s="282"/>
      <c r="I332" s="283"/>
      <c r="J332" s="284"/>
      <c r="K332" s="285"/>
      <c r="L332" s="21"/>
      <c r="M332" s="22"/>
      <c r="N332" s="22"/>
      <c r="O332" s="7"/>
      <c r="P332" s="40"/>
      <c r="Q332" s="43"/>
      <c r="R332" s="7"/>
      <c r="S332" s="23"/>
      <c r="T332" s="24"/>
      <c r="U332" s="24"/>
      <c r="V332" s="7"/>
      <c r="W332" s="46"/>
      <c r="X332" s="43"/>
      <c r="Y332" s="7"/>
      <c r="Z332" s="21"/>
      <c r="AA332" s="22"/>
      <c r="AB332" s="22"/>
      <c r="AC332" s="7"/>
      <c r="AD332" s="40"/>
      <c r="AE332" s="43"/>
      <c r="AF332" s="7"/>
      <c r="AG332" s="21"/>
      <c r="AH332" s="22"/>
      <c r="AI332" s="22"/>
      <c r="AJ332" s="7"/>
      <c r="AK332" s="40"/>
      <c r="AL332" s="43"/>
      <c r="AM332" s="7"/>
      <c r="AN332" s="21"/>
      <c r="AO332" s="22"/>
      <c r="AP332" s="22"/>
      <c r="AQ332" s="22"/>
      <c r="AR332" s="22"/>
      <c r="AS332" s="21"/>
      <c r="AT332" s="22"/>
      <c r="AU332" s="22"/>
      <c r="AV332" s="22"/>
      <c r="AW332" s="22"/>
      <c r="AX332" s="21"/>
      <c r="AY332" s="22"/>
      <c r="AZ332" s="22"/>
      <c r="BA332" s="22"/>
      <c r="BB332" s="22"/>
      <c r="BC332" s="22"/>
      <c r="BD332" s="22"/>
      <c r="BE332" s="22"/>
      <c r="BF332" s="22"/>
      <c r="BG332" s="11" t="s">
        <v>221</v>
      </c>
      <c r="BH332" s="79"/>
      <c r="BI332" s="1"/>
      <c r="BJ332" s="1"/>
      <c r="BK332" s="1"/>
      <c r="BL332" s="1"/>
      <c r="BM332" s="1"/>
      <c r="BY332" s="26"/>
      <c r="BZ332" s="34" t="str">
        <f t="shared" si="59"/>
        <v/>
      </c>
      <c r="CA332" s="35" t="str">
        <f t="shared" si="60"/>
        <v/>
      </c>
      <c r="CB332" s="35" t="str">
        <f t="shared" si="61"/>
        <v/>
      </c>
      <c r="CC332" s="34" t="str">
        <f t="shared" si="62"/>
        <v/>
      </c>
      <c r="CD332" s="35" t="str">
        <f t="shared" si="63"/>
        <v/>
      </c>
      <c r="CE332" s="34" t="e">
        <f>IF(AND(#REF!="",#REF!="",#REF!="",#REF!=""),"",SUM(#REF!,#REF!,#REF!,#REF!,#REF!))</f>
        <v>#REF!</v>
      </c>
      <c r="CF332" s="35" t="str">
        <f t="shared" si="64"/>
        <v/>
      </c>
      <c r="CG332" s="34" t="str">
        <f t="shared" si="65"/>
        <v/>
      </c>
      <c r="CH332" s="35" t="str">
        <f t="shared" si="66"/>
        <v/>
      </c>
      <c r="CI332" s="34" t="str">
        <f t="shared" si="67"/>
        <v/>
      </c>
      <c r="CJ332" s="35" t="str">
        <f t="shared" si="68"/>
        <v/>
      </c>
      <c r="CK332" s="34" t="e">
        <f>IF(AND(#REF!="",#REF!="",#REF!="",#REF!=""),"",SUM(#REF!,#REF!,#REF!,#REF!,#REF!))</f>
        <v>#REF!</v>
      </c>
      <c r="CL332" s="35" t="str">
        <f t="shared" si="69"/>
        <v/>
      </c>
      <c r="CM332" s="32" t="e">
        <f>IF(AND(#REF!="",#REF!="",#REF!="",#REF!=""),"",SUM(#REF!,#REF!,#REF!,#REF!))</f>
        <v>#REF!</v>
      </c>
      <c r="CN332" s="32" t="str">
        <f t="shared" si="58"/>
        <v/>
      </c>
    </row>
    <row r="333" spans="1:92" ht="24.75" customHeight="1">
      <c r="A333" s="276">
        <v>327</v>
      </c>
      <c r="B333" s="277"/>
      <c r="C333" s="278"/>
      <c r="D333" s="279"/>
      <c r="E333" s="280"/>
      <c r="F333" s="281"/>
      <c r="G333" s="281"/>
      <c r="H333" s="282"/>
      <c r="I333" s="283"/>
      <c r="J333" s="284"/>
      <c r="K333" s="285"/>
      <c r="L333" s="21"/>
      <c r="M333" s="22"/>
      <c r="N333" s="22"/>
      <c r="O333" s="7"/>
      <c r="P333" s="40"/>
      <c r="Q333" s="43"/>
      <c r="R333" s="7"/>
      <c r="S333" s="23"/>
      <c r="T333" s="24"/>
      <c r="U333" s="24"/>
      <c r="V333" s="7"/>
      <c r="W333" s="46"/>
      <c r="X333" s="43"/>
      <c r="Y333" s="7"/>
      <c r="Z333" s="21"/>
      <c r="AA333" s="22"/>
      <c r="AB333" s="22"/>
      <c r="AC333" s="7"/>
      <c r="AD333" s="40"/>
      <c r="AE333" s="43"/>
      <c r="AF333" s="7"/>
      <c r="AG333" s="21"/>
      <c r="AH333" s="22"/>
      <c r="AI333" s="22"/>
      <c r="AJ333" s="7"/>
      <c r="AK333" s="40"/>
      <c r="AL333" s="43"/>
      <c r="AM333" s="7"/>
      <c r="AN333" s="21"/>
      <c r="AO333" s="22"/>
      <c r="AP333" s="22"/>
      <c r="AQ333" s="22"/>
      <c r="AR333" s="22"/>
      <c r="AS333" s="21"/>
      <c r="AT333" s="22"/>
      <c r="AU333" s="22"/>
      <c r="AV333" s="22"/>
      <c r="AW333" s="22"/>
      <c r="AX333" s="21"/>
      <c r="AY333" s="22"/>
      <c r="AZ333" s="22"/>
      <c r="BA333" s="22"/>
      <c r="BB333" s="22"/>
      <c r="BC333" s="22"/>
      <c r="BD333" s="22"/>
      <c r="BE333" s="22"/>
      <c r="BF333" s="22"/>
      <c r="BG333" s="11" t="s">
        <v>221</v>
      </c>
      <c r="BH333" s="79"/>
      <c r="BI333" s="1"/>
      <c r="BJ333" s="1"/>
      <c r="BK333" s="1"/>
      <c r="BL333" s="1"/>
      <c r="BM333" s="1"/>
      <c r="BY333" s="26"/>
      <c r="BZ333" s="34" t="str">
        <f t="shared" si="59"/>
        <v/>
      </c>
      <c r="CA333" s="35" t="str">
        <f t="shared" si="60"/>
        <v/>
      </c>
      <c r="CB333" s="35" t="str">
        <f t="shared" si="61"/>
        <v/>
      </c>
      <c r="CC333" s="34" t="str">
        <f t="shared" si="62"/>
        <v/>
      </c>
      <c r="CD333" s="35" t="str">
        <f t="shared" si="63"/>
        <v/>
      </c>
      <c r="CE333" s="34" t="e">
        <f>IF(AND(#REF!="",#REF!="",#REF!="",#REF!=""),"",SUM(#REF!,#REF!,#REF!,#REF!,#REF!))</f>
        <v>#REF!</v>
      </c>
      <c r="CF333" s="35" t="str">
        <f t="shared" si="64"/>
        <v/>
      </c>
      <c r="CG333" s="34" t="str">
        <f t="shared" si="65"/>
        <v/>
      </c>
      <c r="CH333" s="35" t="str">
        <f t="shared" si="66"/>
        <v/>
      </c>
      <c r="CI333" s="34" t="str">
        <f t="shared" si="67"/>
        <v/>
      </c>
      <c r="CJ333" s="35" t="str">
        <f t="shared" si="68"/>
        <v/>
      </c>
      <c r="CK333" s="34" t="e">
        <f>IF(AND(#REF!="",#REF!="",#REF!="",#REF!=""),"",SUM(#REF!,#REF!,#REF!,#REF!,#REF!))</f>
        <v>#REF!</v>
      </c>
      <c r="CL333" s="35" t="str">
        <f t="shared" si="69"/>
        <v/>
      </c>
      <c r="CM333" s="32" t="e">
        <f>IF(AND(#REF!="",#REF!="",#REF!="",#REF!=""),"",SUM(#REF!,#REF!,#REF!,#REF!))</f>
        <v>#REF!</v>
      </c>
      <c r="CN333" s="32" t="str">
        <f t="shared" si="58"/>
        <v/>
      </c>
    </row>
    <row r="334" spans="1:92" ht="24.75" customHeight="1">
      <c r="A334" s="276">
        <v>328</v>
      </c>
      <c r="B334" s="277"/>
      <c r="C334" s="278"/>
      <c r="D334" s="279"/>
      <c r="E334" s="280"/>
      <c r="F334" s="281"/>
      <c r="G334" s="281"/>
      <c r="H334" s="282"/>
      <c r="I334" s="283"/>
      <c r="J334" s="284"/>
      <c r="K334" s="285"/>
      <c r="L334" s="21"/>
      <c r="M334" s="22"/>
      <c r="N334" s="22"/>
      <c r="O334" s="7"/>
      <c r="P334" s="40"/>
      <c r="Q334" s="43"/>
      <c r="R334" s="7"/>
      <c r="S334" s="23"/>
      <c r="T334" s="24"/>
      <c r="U334" s="24"/>
      <c r="V334" s="7"/>
      <c r="W334" s="46"/>
      <c r="X334" s="43"/>
      <c r="Y334" s="7"/>
      <c r="Z334" s="21"/>
      <c r="AA334" s="22"/>
      <c r="AB334" s="22"/>
      <c r="AC334" s="7"/>
      <c r="AD334" s="40"/>
      <c r="AE334" s="43"/>
      <c r="AF334" s="7"/>
      <c r="AG334" s="21"/>
      <c r="AH334" s="22"/>
      <c r="AI334" s="22"/>
      <c r="AJ334" s="7"/>
      <c r="AK334" s="40"/>
      <c r="AL334" s="43"/>
      <c r="AM334" s="7"/>
      <c r="AN334" s="21"/>
      <c r="AO334" s="22"/>
      <c r="AP334" s="22"/>
      <c r="AQ334" s="22"/>
      <c r="AR334" s="22"/>
      <c r="AS334" s="21"/>
      <c r="AT334" s="22"/>
      <c r="AU334" s="22"/>
      <c r="AV334" s="22"/>
      <c r="AW334" s="22"/>
      <c r="AX334" s="21"/>
      <c r="AY334" s="22"/>
      <c r="AZ334" s="22"/>
      <c r="BA334" s="22"/>
      <c r="BB334" s="22"/>
      <c r="BC334" s="22"/>
      <c r="BD334" s="22"/>
      <c r="BE334" s="22"/>
      <c r="BF334" s="22"/>
      <c r="BG334" s="11" t="s">
        <v>221</v>
      </c>
      <c r="BH334" s="79"/>
      <c r="BI334" s="1"/>
      <c r="BJ334" s="1"/>
      <c r="BK334" s="1"/>
      <c r="BL334" s="1"/>
      <c r="BM334" s="1"/>
      <c r="BY334" s="26"/>
      <c r="BZ334" s="34" t="str">
        <f t="shared" si="59"/>
        <v/>
      </c>
      <c r="CA334" s="35" t="str">
        <f t="shared" si="60"/>
        <v/>
      </c>
      <c r="CB334" s="35" t="str">
        <f t="shared" si="61"/>
        <v/>
      </c>
      <c r="CC334" s="34" t="str">
        <f t="shared" si="62"/>
        <v/>
      </c>
      <c r="CD334" s="35" t="str">
        <f t="shared" si="63"/>
        <v/>
      </c>
      <c r="CE334" s="34" t="e">
        <f>IF(AND(#REF!="",#REF!="",#REF!="",#REF!=""),"",SUM(#REF!,#REF!,#REF!,#REF!,#REF!))</f>
        <v>#REF!</v>
      </c>
      <c r="CF334" s="35" t="str">
        <f t="shared" si="64"/>
        <v/>
      </c>
      <c r="CG334" s="34" t="str">
        <f t="shared" si="65"/>
        <v/>
      </c>
      <c r="CH334" s="35" t="str">
        <f t="shared" si="66"/>
        <v/>
      </c>
      <c r="CI334" s="34" t="str">
        <f t="shared" si="67"/>
        <v/>
      </c>
      <c r="CJ334" s="35" t="str">
        <f t="shared" si="68"/>
        <v/>
      </c>
      <c r="CK334" s="34" t="e">
        <f>IF(AND(#REF!="",#REF!="",#REF!="",#REF!=""),"",SUM(#REF!,#REF!,#REF!,#REF!,#REF!))</f>
        <v>#REF!</v>
      </c>
      <c r="CL334" s="35" t="str">
        <f t="shared" si="69"/>
        <v/>
      </c>
      <c r="CM334" s="32" t="e">
        <f>IF(AND(#REF!="",#REF!="",#REF!="",#REF!=""),"",SUM(#REF!,#REF!,#REF!,#REF!))</f>
        <v>#REF!</v>
      </c>
      <c r="CN334" s="32" t="str">
        <f t="shared" si="58"/>
        <v/>
      </c>
    </row>
    <row r="335" spans="1:92" ht="24.75" customHeight="1">
      <c r="A335" s="276">
        <v>329</v>
      </c>
      <c r="B335" s="277"/>
      <c r="C335" s="278"/>
      <c r="D335" s="279"/>
      <c r="E335" s="280"/>
      <c r="F335" s="281"/>
      <c r="G335" s="281"/>
      <c r="H335" s="282"/>
      <c r="I335" s="283"/>
      <c r="J335" s="284"/>
      <c r="K335" s="285"/>
      <c r="L335" s="21"/>
      <c r="M335" s="22"/>
      <c r="N335" s="22"/>
      <c r="O335" s="7"/>
      <c r="P335" s="40"/>
      <c r="Q335" s="43"/>
      <c r="R335" s="7"/>
      <c r="S335" s="23"/>
      <c r="T335" s="24"/>
      <c r="U335" s="24"/>
      <c r="V335" s="7"/>
      <c r="W335" s="46"/>
      <c r="X335" s="43"/>
      <c r="Y335" s="7"/>
      <c r="Z335" s="21"/>
      <c r="AA335" s="22"/>
      <c r="AB335" s="22"/>
      <c r="AC335" s="7"/>
      <c r="AD335" s="40"/>
      <c r="AE335" s="43"/>
      <c r="AF335" s="7"/>
      <c r="AG335" s="21"/>
      <c r="AH335" s="22"/>
      <c r="AI335" s="22"/>
      <c r="AJ335" s="7"/>
      <c r="AK335" s="40"/>
      <c r="AL335" s="43"/>
      <c r="AM335" s="7"/>
      <c r="AN335" s="21"/>
      <c r="AO335" s="22"/>
      <c r="AP335" s="22"/>
      <c r="AQ335" s="22"/>
      <c r="AR335" s="22"/>
      <c r="AS335" s="21"/>
      <c r="AT335" s="22"/>
      <c r="AU335" s="22"/>
      <c r="AV335" s="22"/>
      <c r="AW335" s="22"/>
      <c r="AX335" s="21"/>
      <c r="AY335" s="22"/>
      <c r="AZ335" s="22"/>
      <c r="BA335" s="22"/>
      <c r="BB335" s="22"/>
      <c r="BC335" s="22"/>
      <c r="BD335" s="22"/>
      <c r="BE335" s="22"/>
      <c r="BF335" s="22"/>
      <c r="BG335" s="11" t="s">
        <v>221</v>
      </c>
      <c r="BH335" s="79"/>
      <c r="BI335" s="1"/>
      <c r="BJ335" s="1"/>
      <c r="BK335" s="1"/>
      <c r="BL335" s="1"/>
      <c r="BM335" s="1"/>
      <c r="BY335" s="26"/>
      <c r="BZ335" s="34" t="str">
        <f t="shared" si="59"/>
        <v/>
      </c>
      <c r="CA335" s="35" t="str">
        <f t="shared" si="60"/>
        <v/>
      </c>
      <c r="CB335" s="35" t="str">
        <f t="shared" si="61"/>
        <v/>
      </c>
      <c r="CC335" s="34" t="str">
        <f t="shared" si="62"/>
        <v/>
      </c>
      <c r="CD335" s="35" t="str">
        <f t="shared" si="63"/>
        <v/>
      </c>
      <c r="CE335" s="34" t="e">
        <f>IF(AND(#REF!="",#REF!="",#REF!="",#REF!=""),"",SUM(#REF!,#REF!,#REF!,#REF!,#REF!))</f>
        <v>#REF!</v>
      </c>
      <c r="CF335" s="35" t="str">
        <f t="shared" si="64"/>
        <v/>
      </c>
      <c r="CG335" s="34" t="str">
        <f t="shared" si="65"/>
        <v/>
      </c>
      <c r="CH335" s="35" t="str">
        <f t="shared" si="66"/>
        <v/>
      </c>
      <c r="CI335" s="34" t="str">
        <f t="shared" si="67"/>
        <v/>
      </c>
      <c r="CJ335" s="35" t="str">
        <f t="shared" si="68"/>
        <v/>
      </c>
      <c r="CK335" s="34" t="e">
        <f>IF(AND(#REF!="",#REF!="",#REF!="",#REF!=""),"",SUM(#REF!,#REF!,#REF!,#REF!,#REF!))</f>
        <v>#REF!</v>
      </c>
      <c r="CL335" s="35" t="str">
        <f t="shared" si="69"/>
        <v/>
      </c>
      <c r="CM335" s="32" t="e">
        <f>IF(AND(#REF!="",#REF!="",#REF!="",#REF!=""),"",SUM(#REF!,#REF!,#REF!,#REF!))</f>
        <v>#REF!</v>
      </c>
      <c r="CN335" s="32" t="str">
        <f t="shared" si="58"/>
        <v/>
      </c>
    </row>
    <row r="336" spans="1:92" ht="24.75" customHeight="1">
      <c r="A336" s="276">
        <v>330</v>
      </c>
      <c r="B336" s="277"/>
      <c r="C336" s="278"/>
      <c r="D336" s="279"/>
      <c r="E336" s="280"/>
      <c r="F336" s="281"/>
      <c r="G336" s="281"/>
      <c r="H336" s="282"/>
      <c r="I336" s="283"/>
      <c r="J336" s="284"/>
      <c r="K336" s="285"/>
      <c r="L336" s="21"/>
      <c r="M336" s="22"/>
      <c r="N336" s="22"/>
      <c r="O336" s="7"/>
      <c r="P336" s="40"/>
      <c r="Q336" s="43"/>
      <c r="R336" s="7"/>
      <c r="S336" s="23"/>
      <c r="T336" s="24"/>
      <c r="U336" s="24"/>
      <c r="V336" s="7"/>
      <c r="W336" s="46"/>
      <c r="X336" s="43"/>
      <c r="Y336" s="7"/>
      <c r="Z336" s="21"/>
      <c r="AA336" s="22"/>
      <c r="AB336" s="22"/>
      <c r="AC336" s="7"/>
      <c r="AD336" s="40"/>
      <c r="AE336" s="43"/>
      <c r="AF336" s="7"/>
      <c r="AG336" s="21"/>
      <c r="AH336" s="22"/>
      <c r="AI336" s="22"/>
      <c r="AJ336" s="7"/>
      <c r="AK336" s="40"/>
      <c r="AL336" s="43"/>
      <c r="AM336" s="7"/>
      <c r="AN336" s="21"/>
      <c r="AO336" s="22"/>
      <c r="AP336" s="22"/>
      <c r="AQ336" s="22"/>
      <c r="AR336" s="22"/>
      <c r="AS336" s="21"/>
      <c r="AT336" s="22"/>
      <c r="AU336" s="22"/>
      <c r="AV336" s="22"/>
      <c r="AW336" s="22"/>
      <c r="AX336" s="21"/>
      <c r="AY336" s="22"/>
      <c r="AZ336" s="22"/>
      <c r="BA336" s="22"/>
      <c r="BB336" s="22"/>
      <c r="BC336" s="22"/>
      <c r="BD336" s="22"/>
      <c r="BE336" s="22"/>
      <c r="BF336" s="22"/>
      <c r="BG336" s="11" t="s">
        <v>221</v>
      </c>
      <c r="BH336" s="79"/>
      <c r="BI336" s="1"/>
      <c r="BJ336" s="1"/>
      <c r="BK336" s="1"/>
      <c r="BL336" s="1"/>
      <c r="BM336" s="1"/>
      <c r="BY336" s="26"/>
      <c r="BZ336" s="34" t="str">
        <f t="shared" si="59"/>
        <v/>
      </c>
      <c r="CA336" s="35" t="str">
        <f t="shared" si="60"/>
        <v/>
      </c>
      <c r="CB336" s="35" t="str">
        <f t="shared" si="61"/>
        <v/>
      </c>
      <c r="CC336" s="34" t="str">
        <f t="shared" si="62"/>
        <v/>
      </c>
      <c r="CD336" s="35" t="str">
        <f t="shared" si="63"/>
        <v/>
      </c>
      <c r="CE336" s="34" t="e">
        <f>IF(AND(#REF!="",#REF!="",#REF!="",#REF!=""),"",SUM(#REF!,#REF!,#REF!,#REF!,#REF!))</f>
        <v>#REF!</v>
      </c>
      <c r="CF336" s="35" t="str">
        <f t="shared" si="64"/>
        <v/>
      </c>
      <c r="CG336" s="34" t="str">
        <f t="shared" si="65"/>
        <v/>
      </c>
      <c r="CH336" s="35" t="str">
        <f t="shared" si="66"/>
        <v/>
      </c>
      <c r="CI336" s="34" t="str">
        <f t="shared" si="67"/>
        <v/>
      </c>
      <c r="CJ336" s="35" t="str">
        <f t="shared" si="68"/>
        <v/>
      </c>
      <c r="CK336" s="34" t="e">
        <f>IF(AND(#REF!="",#REF!="",#REF!="",#REF!=""),"",SUM(#REF!,#REF!,#REF!,#REF!,#REF!))</f>
        <v>#REF!</v>
      </c>
      <c r="CL336" s="35" t="str">
        <f t="shared" si="69"/>
        <v/>
      </c>
      <c r="CM336" s="32" t="e">
        <f>IF(AND(#REF!="",#REF!="",#REF!="",#REF!=""),"",SUM(#REF!,#REF!,#REF!,#REF!))</f>
        <v>#REF!</v>
      </c>
      <c r="CN336" s="32" t="str">
        <f t="shared" si="58"/>
        <v/>
      </c>
    </row>
    <row r="337" spans="1:92" ht="24.75" customHeight="1">
      <c r="A337" s="276">
        <v>331</v>
      </c>
      <c r="B337" s="277"/>
      <c r="C337" s="278"/>
      <c r="D337" s="279"/>
      <c r="E337" s="280"/>
      <c r="F337" s="281"/>
      <c r="G337" s="281"/>
      <c r="H337" s="282"/>
      <c r="I337" s="283"/>
      <c r="J337" s="284"/>
      <c r="K337" s="285"/>
      <c r="L337" s="21"/>
      <c r="M337" s="22"/>
      <c r="N337" s="22"/>
      <c r="O337" s="7"/>
      <c r="P337" s="40"/>
      <c r="Q337" s="43"/>
      <c r="R337" s="7"/>
      <c r="S337" s="23"/>
      <c r="T337" s="24"/>
      <c r="U337" s="24"/>
      <c r="V337" s="7"/>
      <c r="W337" s="46"/>
      <c r="X337" s="43"/>
      <c r="Y337" s="7"/>
      <c r="Z337" s="21"/>
      <c r="AA337" s="22"/>
      <c r="AB337" s="22"/>
      <c r="AC337" s="7"/>
      <c r="AD337" s="40"/>
      <c r="AE337" s="43"/>
      <c r="AF337" s="7"/>
      <c r="AG337" s="21"/>
      <c r="AH337" s="22"/>
      <c r="AI337" s="22"/>
      <c r="AJ337" s="7"/>
      <c r="AK337" s="40"/>
      <c r="AL337" s="43"/>
      <c r="AM337" s="7"/>
      <c r="AN337" s="21"/>
      <c r="AO337" s="22"/>
      <c r="AP337" s="22"/>
      <c r="AQ337" s="22"/>
      <c r="AR337" s="22"/>
      <c r="AS337" s="21"/>
      <c r="AT337" s="22"/>
      <c r="AU337" s="22"/>
      <c r="AV337" s="22"/>
      <c r="AW337" s="22"/>
      <c r="AX337" s="21"/>
      <c r="AY337" s="22"/>
      <c r="AZ337" s="22"/>
      <c r="BA337" s="22"/>
      <c r="BB337" s="22"/>
      <c r="BC337" s="22"/>
      <c r="BD337" s="22"/>
      <c r="BE337" s="22"/>
      <c r="BF337" s="22"/>
      <c r="BG337" s="11" t="s">
        <v>221</v>
      </c>
      <c r="BH337" s="79"/>
      <c r="BI337" s="1"/>
      <c r="BJ337" s="1"/>
      <c r="BK337" s="1"/>
      <c r="BL337" s="1"/>
      <c r="BM337" s="1"/>
      <c r="BY337" s="26"/>
      <c r="BZ337" s="34" t="str">
        <f t="shared" si="59"/>
        <v/>
      </c>
      <c r="CA337" s="35" t="str">
        <f t="shared" si="60"/>
        <v/>
      </c>
      <c r="CB337" s="35" t="str">
        <f t="shared" si="61"/>
        <v/>
      </c>
      <c r="CC337" s="34" t="str">
        <f t="shared" si="62"/>
        <v/>
      </c>
      <c r="CD337" s="35" t="str">
        <f t="shared" si="63"/>
        <v/>
      </c>
      <c r="CE337" s="34" t="e">
        <f>IF(AND(#REF!="",#REF!="",#REF!="",#REF!=""),"",SUM(#REF!,#REF!,#REF!,#REF!,#REF!))</f>
        <v>#REF!</v>
      </c>
      <c r="CF337" s="35" t="str">
        <f t="shared" si="64"/>
        <v/>
      </c>
      <c r="CG337" s="34" t="str">
        <f t="shared" si="65"/>
        <v/>
      </c>
      <c r="CH337" s="35" t="str">
        <f t="shared" si="66"/>
        <v/>
      </c>
      <c r="CI337" s="34" t="str">
        <f t="shared" si="67"/>
        <v/>
      </c>
      <c r="CJ337" s="35" t="str">
        <f t="shared" si="68"/>
        <v/>
      </c>
      <c r="CK337" s="34" t="e">
        <f>IF(AND(#REF!="",#REF!="",#REF!="",#REF!=""),"",SUM(#REF!,#REF!,#REF!,#REF!,#REF!))</f>
        <v>#REF!</v>
      </c>
      <c r="CL337" s="35" t="str">
        <f t="shared" si="69"/>
        <v/>
      </c>
      <c r="CM337" s="32" t="e">
        <f>IF(AND(#REF!="",#REF!="",#REF!="",#REF!=""),"",SUM(#REF!,#REF!,#REF!,#REF!))</f>
        <v>#REF!</v>
      </c>
      <c r="CN337" s="32" t="str">
        <f t="shared" si="58"/>
        <v/>
      </c>
    </row>
    <row r="338" spans="1:92" ht="24.75" customHeight="1">
      <c r="A338" s="276">
        <v>332</v>
      </c>
      <c r="B338" s="277"/>
      <c r="C338" s="278"/>
      <c r="D338" s="279"/>
      <c r="E338" s="280"/>
      <c r="F338" s="281"/>
      <c r="G338" s="281"/>
      <c r="H338" s="282"/>
      <c r="I338" s="283"/>
      <c r="J338" s="284"/>
      <c r="K338" s="285"/>
      <c r="L338" s="21"/>
      <c r="M338" s="22"/>
      <c r="N338" s="22"/>
      <c r="O338" s="7"/>
      <c r="P338" s="40"/>
      <c r="Q338" s="43"/>
      <c r="R338" s="7"/>
      <c r="S338" s="23"/>
      <c r="T338" s="24"/>
      <c r="U338" s="24"/>
      <c r="V338" s="7"/>
      <c r="W338" s="46"/>
      <c r="X338" s="43"/>
      <c r="Y338" s="7"/>
      <c r="Z338" s="21"/>
      <c r="AA338" s="22"/>
      <c r="AB338" s="22"/>
      <c r="AC338" s="7"/>
      <c r="AD338" s="40"/>
      <c r="AE338" s="43"/>
      <c r="AF338" s="7"/>
      <c r="AG338" s="21"/>
      <c r="AH338" s="22"/>
      <c r="AI338" s="22"/>
      <c r="AJ338" s="7"/>
      <c r="AK338" s="40"/>
      <c r="AL338" s="43"/>
      <c r="AM338" s="7"/>
      <c r="AN338" s="21"/>
      <c r="AO338" s="22"/>
      <c r="AP338" s="22"/>
      <c r="AQ338" s="22"/>
      <c r="AR338" s="22"/>
      <c r="AS338" s="21"/>
      <c r="AT338" s="22"/>
      <c r="AU338" s="22"/>
      <c r="AV338" s="22"/>
      <c r="AW338" s="22"/>
      <c r="AX338" s="21"/>
      <c r="AY338" s="22"/>
      <c r="AZ338" s="22"/>
      <c r="BA338" s="22"/>
      <c r="BB338" s="22"/>
      <c r="BC338" s="22"/>
      <c r="BD338" s="22"/>
      <c r="BE338" s="22"/>
      <c r="BF338" s="22"/>
      <c r="BG338" s="11" t="s">
        <v>221</v>
      </c>
      <c r="BH338" s="79"/>
      <c r="BI338" s="1"/>
      <c r="BJ338" s="1"/>
      <c r="BK338" s="1"/>
      <c r="BL338" s="1"/>
      <c r="BM338" s="1"/>
      <c r="BY338" s="26"/>
      <c r="BZ338" s="34" t="str">
        <f t="shared" si="59"/>
        <v/>
      </c>
      <c r="CA338" s="35" t="str">
        <f t="shared" si="60"/>
        <v/>
      </c>
      <c r="CB338" s="35" t="str">
        <f t="shared" si="61"/>
        <v/>
      </c>
      <c r="CC338" s="34" t="str">
        <f t="shared" si="62"/>
        <v/>
      </c>
      <c r="CD338" s="35" t="str">
        <f t="shared" si="63"/>
        <v/>
      </c>
      <c r="CE338" s="34" t="e">
        <f>IF(AND(#REF!="",#REF!="",#REF!="",#REF!=""),"",SUM(#REF!,#REF!,#REF!,#REF!,#REF!))</f>
        <v>#REF!</v>
      </c>
      <c r="CF338" s="35" t="str">
        <f t="shared" si="64"/>
        <v/>
      </c>
      <c r="CG338" s="34" t="str">
        <f t="shared" si="65"/>
        <v/>
      </c>
      <c r="CH338" s="35" t="str">
        <f t="shared" si="66"/>
        <v/>
      </c>
      <c r="CI338" s="34" t="str">
        <f t="shared" si="67"/>
        <v/>
      </c>
      <c r="CJ338" s="35" t="str">
        <f t="shared" si="68"/>
        <v/>
      </c>
      <c r="CK338" s="34" t="e">
        <f>IF(AND(#REF!="",#REF!="",#REF!="",#REF!=""),"",SUM(#REF!,#REF!,#REF!,#REF!,#REF!))</f>
        <v>#REF!</v>
      </c>
      <c r="CL338" s="35" t="str">
        <f t="shared" si="69"/>
        <v/>
      </c>
      <c r="CM338" s="32" t="e">
        <f>IF(AND(#REF!="",#REF!="",#REF!="",#REF!=""),"",SUM(#REF!,#REF!,#REF!,#REF!))</f>
        <v>#REF!</v>
      </c>
      <c r="CN338" s="32" t="str">
        <f t="shared" si="58"/>
        <v/>
      </c>
    </row>
    <row r="339" spans="1:92" ht="24.75" customHeight="1">
      <c r="A339" s="276">
        <v>333</v>
      </c>
      <c r="B339" s="277"/>
      <c r="C339" s="278"/>
      <c r="D339" s="279"/>
      <c r="E339" s="280"/>
      <c r="F339" s="281"/>
      <c r="G339" s="281"/>
      <c r="H339" s="282"/>
      <c r="I339" s="283"/>
      <c r="J339" s="284"/>
      <c r="K339" s="285"/>
      <c r="L339" s="21"/>
      <c r="M339" s="22"/>
      <c r="N339" s="22"/>
      <c r="O339" s="7"/>
      <c r="P339" s="40"/>
      <c r="Q339" s="43"/>
      <c r="R339" s="7"/>
      <c r="S339" s="23"/>
      <c r="T339" s="24"/>
      <c r="U339" s="24"/>
      <c r="V339" s="7"/>
      <c r="W339" s="46"/>
      <c r="X339" s="43"/>
      <c r="Y339" s="7"/>
      <c r="Z339" s="21"/>
      <c r="AA339" s="22"/>
      <c r="AB339" s="22"/>
      <c r="AC339" s="7"/>
      <c r="AD339" s="40"/>
      <c r="AE339" s="43"/>
      <c r="AF339" s="7"/>
      <c r="AG339" s="21"/>
      <c r="AH339" s="22"/>
      <c r="AI339" s="22"/>
      <c r="AJ339" s="7"/>
      <c r="AK339" s="40"/>
      <c r="AL339" s="43"/>
      <c r="AM339" s="7"/>
      <c r="AN339" s="21"/>
      <c r="AO339" s="22"/>
      <c r="AP339" s="22"/>
      <c r="AQ339" s="22"/>
      <c r="AR339" s="22"/>
      <c r="AS339" s="21"/>
      <c r="AT339" s="22"/>
      <c r="AU339" s="22"/>
      <c r="AV339" s="22"/>
      <c r="AW339" s="22"/>
      <c r="AX339" s="21"/>
      <c r="AY339" s="22"/>
      <c r="AZ339" s="22"/>
      <c r="BA339" s="22"/>
      <c r="BB339" s="22"/>
      <c r="BC339" s="22"/>
      <c r="BD339" s="22"/>
      <c r="BE339" s="22"/>
      <c r="BF339" s="22"/>
      <c r="BG339" s="11" t="s">
        <v>221</v>
      </c>
      <c r="BH339" s="79"/>
      <c r="BI339" s="1"/>
      <c r="BJ339" s="1"/>
      <c r="BK339" s="1"/>
      <c r="BL339" s="1"/>
      <c r="BM339" s="1"/>
      <c r="BY339" s="26"/>
      <c r="BZ339" s="34" t="str">
        <f t="shared" si="59"/>
        <v/>
      </c>
      <c r="CA339" s="35" t="str">
        <f t="shared" si="60"/>
        <v/>
      </c>
      <c r="CB339" s="35" t="str">
        <f t="shared" si="61"/>
        <v/>
      </c>
      <c r="CC339" s="34" t="str">
        <f t="shared" si="62"/>
        <v/>
      </c>
      <c r="CD339" s="35" t="str">
        <f t="shared" si="63"/>
        <v/>
      </c>
      <c r="CE339" s="34" t="e">
        <f>IF(AND(#REF!="",#REF!="",#REF!="",#REF!=""),"",SUM(#REF!,#REF!,#REF!,#REF!,#REF!))</f>
        <v>#REF!</v>
      </c>
      <c r="CF339" s="35" t="str">
        <f t="shared" si="64"/>
        <v/>
      </c>
      <c r="CG339" s="34" t="str">
        <f t="shared" si="65"/>
        <v/>
      </c>
      <c r="CH339" s="35" t="str">
        <f t="shared" si="66"/>
        <v/>
      </c>
      <c r="CI339" s="34" t="str">
        <f t="shared" si="67"/>
        <v/>
      </c>
      <c r="CJ339" s="35" t="str">
        <f t="shared" si="68"/>
        <v/>
      </c>
      <c r="CK339" s="34" t="e">
        <f>IF(AND(#REF!="",#REF!="",#REF!="",#REF!=""),"",SUM(#REF!,#REF!,#REF!,#REF!,#REF!))</f>
        <v>#REF!</v>
      </c>
      <c r="CL339" s="35" t="str">
        <f t="shared" si="69"/>
        <v/>
      </c>
      <c r="CM339" s="32" t="e">
        <f>IF(AND(#REF!="",#REF!="",#REF!="",#REF!=""),"",SUM(#REF!,#REF!,#REF!,#REF!))</f>
        <v>#REF!</v>
      </c>
      <c r="CN339" s="32" t="str">
        <f t="shared" si="58"/>
        <v/>
      </c>
    </row>
    <row r="340" spans="1:92" ht="24.75" customHeight="1">
      <c r="A340" s="276">
        <v>334</v>
      </c>
      <c r="B340" s="277"/>
      <c r="C340" s="278"/>
      <c r="D340" s="279"/>
      <c r="E340" s="280"/>
      <c r="F340" s="281"/>
      <c r="G340" s="281"/>
      <c r="H340" s="282"/>
      <c r="I340" s="283"/>
      <c r="J340" s="284"/>
      <c r="K340" s="285"/>
      <c r="L340" s="21"/>
      <c r="M340" s="22"/>
      <c r="N340" s="22"/>
      <c r="O340" s="7"/>
      <c r="P340" s="40"/>
      <c r="Q340" s="43"/>
      <c r="R340" s="7"/>
      <c r="S340" s="23"/>
      <c r="T340" s="24"/>
      <c r="U340" s="24"/>
      <c r="V340" s="7"/>
      <c r="W340" s="46"/>
      <c r="X340" s="43"/>
      <c r="Y340" s="7"/>
      <c r="Z340" s="21"/>
      <c r="AA340" s="22"/>
      <c r="AB340" s="22"/>
      <c r="AC340" s="7"/>
      <c r="AD340" s="40"/>
      <c r="AE340" s="43"/>
      <c r="AF340" s="7"/>
      <c r="AG340" s="21"/>
      <c r="AH340" s="22"/>
      <c r="AI340" s="22"/>
      <c r="AJ340" s="7"/>
      <c r="AK340" s="40"/>
      <c r="AL340" s="43"/>
      <c r="AM340" s="7"/>
      <c r="AN340" s="21"/>
      <c r="AO340" s="22"/>
      <c r="AP340" s="22"/>
      <c r="AQ340" s="22"/>
      <c r="AR340" s="22"/>
      <c r="AS340" s="21"/>
      <c r="AT340" s="22"/>
      <c r="AU340" s="22"/>
      <c r="AV340" s="22"/>
      <c r="AW340" s="22"/>
      <c r="AX340" s="21"/>
      <c r="AY340" s="22"/>
      <c r="AZ340" s="22"/>
      <c r="BA340" s="22"/>
      <c r="BB340" s="22"/>
      <c r="BC340" s="22"/>
      <c r="BD340" s="22"/>
      <c r="BE340" s="22"/>
      <c r="BF340" s="22"/>
      <c r="BG340" s="11" t="s">
        <v>221</v>
      </c>
      <c r="BH340" s="79"/>
      <c r="BI340" s="1"/>
      <c r="BJ340" s="1"/>
      <c r="BK340" s="1"/>
      <c r="BL340" s="1"/>
      <c r="BM340" s="1"/>
      <c r="BY340" s="26"/>
      <c r="BZ340" s="34" t="str">
        <f t="shared" si="59"/>
        <v/>
      </c>
      <c r="CA340" s="35" t="str">
        <f t="shared" si="60"/>
        <v/>
      </c>
      <c r="CB340" s="35" t="str">
        <f t="shared" si="61"/>
        <v/>
      </c>
      <c r="CC340" s="34" t="str">
        <f t="shared" si="62"/>
        <v/>
      </c>
      <c r="CD340" s="35" t="str">
        <f t="shared" si="63"/>
        <v/>
      </c>
      <c r="CE340" s="34" t="e">
        <f>IF(AND(#REF!="",#REF!="",#REF!="",#REF!=""),"",SUM(#REF!,#REF!,#REF!,#REF!,#REF!))</f>
        <v>#REF!</v>
      </c>
      <c r="CF340" s="35" t="str">
        <f t="shared" si="64"/>
        <v/>
      </c>
      <c r="CG340" s="34" t="str">
        <f t="shared" si="65"/>
        <v/>
      </c>
      <c r="CH340" s="35" t="str">
        <f t="shared" si="66"/>
        <v/>
      </c>
      <c r="CI340" s="34" t="str">
        <f t="shared" si="67"/>
        <v/>
      </c>
      <c r="CJ340" s="35" t="str">
        <f t="shared" si="68"/>
        <v/>
      </c>
      <c r="CK340" s="34" t="e">
        <f>IF(AND(#REF!="",#REF!="",#REF!="",#REF!=""),"",SUM(#REF!,#REF!,#REF!,#REF!,#REF!))</f>
        <v>#REF!</v>
      </c>
      <c r="CL340" s="35" t="str">
        <f t="shared" si="69"/>
        <v/>
      </c>
      <c r="CM340" s="32" t="e">
        <f>IF(AND(#REF!="",#REF!="",#REF!="",#REF!=""),"",SUM(#REF!,#REF!,#REF!,#REF!))</f>
        <v>#REF!</v>
      </c>
      <c r="CN340" s="32" t="str">
        <f t="shared" si="58"/>
        <v/>
      </c>
    </row>
    <row r="341" spans="1:92" ht="24.75" customHeight="1">
      <c r="A341" s="276">
        <v>335</v>
      </c>
      <c r="B341" s="277"/>
      <c r="C341" s="278"/>
      <c r="D341" s="279"/>
      <c r="E341" s="280"/>
      <c r="F341" s="281"/>
      <c r="G341" s="281"/>
      <c r="H341" s="282"/>
      <c r="I341" s="283"/>
      <c r="J341" s="284"/>
      <c r="K341" s="285"/>
      <c r="L341" s="21"/>
      <c r="M341" s="22"/>
      <c r="N341" s="22"/>
      <c r="O341" s="7"/>
      <c r="P341" s="40"/>
      <c r="Q341" s="43"/>
      <c r="R341" s="7"/>
      <c r="S341" s="23"/>
      <c r="T341" s="24"/>
      <c r="U341" s="24"/>
      <c r="V341" s="7"/>
      <c r="W341" s="46"/>
      <c r="X341" s="43"/>
      <c r="Y341" s="7"/>
      <c r="Z341" s="21"/>
      <c r="AA341" s="22"/>
      <c r="AB341" s="22"/>
      <c r="AC341" s="7"/>
      <c r="AD341" s="40"/>
      <c r="AE341" s="43"/>
      <c r="AF341" s="7"/>
      <c r="AG341" s="21"/>
      <c r="AH341" s="22"/>
      <c r="AI341" s="22"/>
      <c r="AJ341" s="7"/>
      <c r="AK341" s="40"/>
      <c r="AL341" s="43"/>
      <c r="AM341" s="7"/>
      <c r="AN341" s="21"/>
      <c r="AO341" s="22"/>
      <c r="AP341" s="22"/>
      <c r="AQ341" s="22"/>
      <c r="AR341" s="22"/>
      <c r="AS341" s="21"/>
      <c r="AT341" s="22"/>
      <c r="AU341" s="22"/>
      <c r="AV341" s="22"/>
      <c r="AW341" s="22"/>
      <c r="AX341" s="21"/>
      <c r="AY341" s="22"/>
      <c r="AZ341" s="22"/>
      <c r="BA341" s="22"/>
      <c r="BB341" s="22"/>
      <c r="BC341" s="22"/>
      <c r="BD341" s="22"/>
      <c r="BE341" s="22"/>
      <c r="BF341" s="22"/>
      <c r="BG341" s="11" t="s">
        <v>221</v>
      </c>
      <c r="BH341" s="79"/>
      <c r="BI341" s="1"/>
      <c r="BJ341" s="1"/>
      <c r="BK341" s="1"/>
      <c r="BL341" s="1"/>
      <c r="BM341" s="1"/>
      <c r="BY341" s="26"/>
      <c r="BZ341" s="34" t="str">
        <f t="shared" si="59"/>
        <v/>
      </c>
      <c r="CA341" s="35" t="str">
        <f t="shared" si="60"/>
        <v/>
      </c>
      <c r="CB341" s="35" t="str">
        <f t="shared" si="61"/>
        <v/>
      </c>
      <c r="CC341" s="34" t="str">
        <f t="shared" si="62"/>
        <v/>
      </c>
      <c r="CD341" s="35" t="str">
        <f t="shared" si="63"/>
        <v/>
      </c>
      <c r="CE341" s="34" t="e">
        <f>IF(AND(#REF!="",#REF!="",#REF!="",#REF!=""),"",SUM(#REF!,#REF!,#REF!,#REF!,#REF!))</f>
        <v>#REF!</v>
      </c>
      <c r="CF341" s="35" t="str">
        <f t="shared" si="64"/>
        <v/>
      </c>
      <c r="CG341" s="34" t="str">
        <f t="shared" si="65"/>
        <v/>
      </c>
      <c r="CH341" s="35" t="str">
        <f t="shared" si="66"/>
        <v/>
      </c>
      <c r="CI341" s="34" t="str">
        <f t="shared" si="67"/>
        <v/>
      </c>
      <c r="CJ341" s="35" t="str">
        <f t="shared" si="68"/>
        <v/>
      </c>
      <c r="CK341" s="34" t="e">
        <f>IF(AND(#REF!="",#REF!="",#REF!="",#REF!=""),"",SUM(#REF!,#REF!,#REF!,#REF!,#REF!))</f>
        <v>#REF!</v>
      </c>
      <c r="CL341" s="35" t="str">
        <f t="shared" si="69"/>
        <v/>
      </c>
      <c r="CM341" s="32" t="e">
        <f>IF(AND(#REF!="",#REF!="",#REF!="",#REF!=""),"",SUM(#REF!,#REF!,#REF!,#REF!))</f>
        <v>#REF!</v>
      </c>
      <c r="CN341" s="32" t="str">
        <f t="shared" si="58"/>
        <v/>
      </c>
    </row>
    <row r="342" spans="1:92" ht="24.75" customHeight="1">
      <c r="A342" s="276">
        <v>336</v>
      </c>
      <c r="B342" s="277"/>
      <c r="C342" s="278"/>
      <c r="D342" s="279"/>
      <c r="E342" s="280"/>
      <c r="F342" s="281"/>
      <c r="G342" s="281"/>
      <c r="H342" s="282"/>
      <c r="I342" s="283"/>
      <c r="J342" s="284"/>
      <c r="K342" s="285"/>
      <c r="L342" s="21"/>
      <c r="M342" s="22"/>
      <c r="N342" s="22"/>
      <c r="O342" s="7"/>
      <c r="P342" s="40"/>
      <c r="Q342" s="43"/>
      <c r="R342" s="7"/>
      <c r="S342" s="23"/>
      <c r="T342" s="24"/>
      <c r="U342" s="24"/>
      <c r="V342" s="7"/>
      <c r="W342" s="46"/>
      <c r="X342" s="43"/>
      <c r="Y342" s="7"/>
      <c r="Z342" s="21"/>
      <c r="AA342" s="22"/>
      <c r="AB342" s="22"/>
      <c r="AC342" s="7"/>
      <c r="AD342" s="40"/>
      <c r="AE342" s="43"/>
      <c r="AF342" s="7"/>
      <c r="AG342" s="21"/>
      <c r="AH342" s="22"/>
      <c r="AI342" s="22"/>
      <c r="AJ342" s="7"/>
      <c r="AK342" s="40"/>
      <c r="AL342" s="43"/>
      <c r="AM342" s="7"/>
      <c r="AN342" s="21"/>
      <c r="AO342" s="22"/>
      <c r="AP342" s="22"/>
      <c r="AQ342" s="22"/>
      <c r="AR342" s="22"/>
      <c r="AS342" s="21"/>
      <c r="AT342" s="22"/>
      <c r="AU342" s="22"/>
      <c r="AV342" s="22"/>
      <c r="AW342" s="22"/>
      <c r="AX342" s="21"/>
      <c r="AY342" s="22"/>
      <c r="AZ342" s="22"/>
      <c r="BA342" s="22"/>
      <c r="BB342" s="22"/>
      <c r="BC342" s="22"/>
      <c r="BD342" s="22"/>
      <c r="BE342" s="22"/>
      <c r="BF342" s="22"/>
      <c r="BG342" s="11" t="s">
        <v>221</v>
      </c>
      <c r="BH342" s="79"/>
      <c r="BI342" s="1"/>
      <c r="BJ342" s="1"/>
      <c r="BK342" s="1"/>
      <c r="BL342" s="1"/>
      <c r="BM342" s="1"/>
      <c r="BY342" s="26"/>
      <c r="BZ342" s="34" t="str">
        <f t="shared" si="59"/>
        <v/>
      </c>
      <c r="CA342" s="35" t="str">
        <f t="shared" si="60"/>
        <v/>
      </c>
      <c r="CB342" s="35" t="str">
        <f t="shared" si="61"/>
        <v/>
      </c>
      <c r="CC342" s="34" t="str">
        <f t="shared" si="62"/>
        <v/>
      </c>
      <c r="CD342" s="35" t="str">
        <f t="shared" si="63"/>
        <v/>
      </c>
      <c r="CE342" s="34" t="e">
        <f>IF(AND(#REF!="",#REF!="",#REF!="",#REF!=""),"",SUM(#REF!,#REF!,#REF!,#REF!,#REF!))</f>
        <v>#REF!</v>
      </c>
      <c r="CF342" s="35" t="str">
        <f t="shared" si="64"/>
        <v/>
      </c>
      <c r="CG342" s="34" t="str">
        <f t="shared" si="65"/>
        <v/>
      </c>
      <c r="CH342" s="35" t="str">
        <f t="shared" si="66"/>
        <v/>
      </c>
      <c r="CI342" s="34" t="str">
        <f t="shared" si="67"/>
        <v/>
      </c>
      <c r="CJ342" s="35" t="str">
        <f t="shared" si="68"/>
        <v/>
      </c>
      <c r="CK342" s="34" t="e">
        <f>IF(AND(#REF!="",#REF!="",#REF!="",#REF!=""),"",SUM(#REF!,#REF!,#REF!,#REF!,#REF!))</f>
        <v>#REF!</v>
      </c>
      <c r="CL342" s="35" t="str">
        <f t="shared" si="69"/>
        <v/>
      </c>
      <c r="CM342" s="32" t="e">
        <f>IF(AND(#REF!="",#REF!="",#REF!="",#REF!=""),"",SUM(#REF!,#REF!,#REF!,#REF!))</f>
        <v>#REF!</v>
      </c>
      <c r="CN342" s="32" t="str">
        <f t="shared" si="58"/>
        <v/>
      </c>
    </row>
    <row r="343" spans="1:92" ht="24.75" customHeight="1">
      <c r="A343" s="276">
        <v>337</v>
      </c>
      <c r="B343" s="277"/>
      <c r="C343" s="278"/>
      <c r="D343" s="279"/>
      <c r="E343" s="280"/>
      <c r="F343" s="281"/>
      <c r="G343" s="281"/>
      <c r="H343" s="282"/>
      <c r="I343" s="283"/>
      <c r="J343" s="284"/>
      <c r="K343" s="285"/>
      <c r="L343" s="21"/>
      <c r="M343" s="22"/>
      <c r="N343" s="22"/>
      <c r="O343" s="7"/>
      <c r="P343" s="40"/>
      <c r="Q343" s="43"/>
      <c r="R343" s="7"/>
      <c r="S343" s="23"/>
      <c r="T343" s="24"/>
      <c r="U343" s="24"/>
      <c r="V343" s="7"/>
      <c r="W343" s="46"/>
      <c r="X343" s="43"/>
      <c r="Y343" s="7"/>
      <c r="Z343" s="21"/>
      <c r="AA343" s="22"/>
      <c r="AB343" s="22"/>
      <c r="AC343" s="7"/>
      <c r="AD343" s="40"/>
      <c r="AE343" s="43"/>
      <c r="AF343" s="7"/>
      <c r="AG343" s="21"/>
      <c r="AH343" s="22"/>
      <c r="AI343" s="22"/>
      <c r="AJ343" s="7"/>
      <c r="AK343" s="40"/>
      <c r="AL343" s="43"/>
      <c r="AM343" s="7"/>
      <c r="AN343" s="21"/>
      <c r="AO343" s="22"/>
      <c r="AP343" s="22"/>
      <c r="AQ343" s="22"/>
      <c r="AR343" s="22"/>
      <c r="AS343" s="21"/>
      <c r="AT343" s="22"/>
      <c r="AU343" s="22"/>
      <c r="AV343" s="22"/>
      <c r="AW343" s="22"/>
      <c r="AX343" s="21"/>
      <c r="AY343" s="22"/>
      <c r="AZ343" s="22"/>
      <c r="BA343" s="22"/>
      <c r="BB343" s="22"/>
      <c r="BC343" s="22"/>
      <c r="BD343" s="22"/>
      <c r="BE343" s="22"/>
      <c r="BF343" s="22"/>
      <c r="BG343" s="11" t="s">
        <v>221</v>
      </c>
      <c r="BH343" s="79"/>
      <c r="BI343" s="1"/>
      <c r="BJ343" s="1"/>
      <c r="BK343" s="1"/>
      <c r="BL343" s="1"/>
      <c r="BM343" s="1"/>
      <c r="BY343" s="26"/>
      <c r="BZ343" s="34" t="str">
        <f t="shared" si="59"/>
        <v/>
      </c>
      <c r="CA343" s="35" t="str">
        <f t="shared" si="60"/>
        <v/>
      </c>
      <c r="CB343" s="35" t="str">
        <f t="shared" si="61"/>
        <v/>
      </c>
      <c r="CC343" s="34" t="str">
        <f t="shared" si="62"/>
        <v/>
      </c>
      <c r="CD343" s="35" t="str">
        <f t="shared" si="63"/>
        <v/>
      </c>
      <c r="CE343" s="34" t="e">
        <f>IF(AND(#REF!="",#REF!="",#REF!="",#REF!=""),"",SUM(#REF!,#REF!,#REF!,#REF!,#REF!))</f>
        <v>#REF!</v>
      </c>
      <c r="CF343" s="35" t="str">
        <f t="shared" si="64"/>
        <v/>
      </c>
      <c r="CG343" s="34" t="str">
        <f t="shared" si="65"/>
        <v/>
      </c>
      <c r="CH343" s="35" t="str">
        <f t="shared" si="66"/>
        <v/>
      </c>
      <c r="CI343" s="34" t="str">
        <f t="shared" si="67"/>
        <v/>
      </c>
      <c r="CJ343" s="35" t="str">
        <f t="shared" si="68"/>
        <v/>
      </c>
      <c r="CK343" s="34" t="e">
        <f>IF(AND(#REF!="",#REF!="",#REF!="",#REF!=""),"",SUM(#REF!,#REF!,#REF!,#REF!,#REF!))</f>
        <v>#REF!</v>
      </c>
      <c r="CL343" s="35" t="str">
        <f t="shared" si="69"/>
        <v/>
      </c>
      <c r="CM343" s="32" t="e">
        <f>IF(AND(#REF!="",#REF!="",#REF!="",#REF!=""),"",SUM(#REF!,#REF!,#REF!,#REF!))</f>
        <v>#REF!</v>
      </c>
      <c r="CN343" s="32" t="str">
        <f t="shared" si="58"/>
        <v/>
      </c>
    </row>
    <row r="344" spans="1:92" ht="24.75" customHeight="1">
      <c r="A344" s="276">
        <v>338</v>
      </c>
      <c r="B344" s="277"/>
      <c r="C344" s="278"/>
      <c r="D344" s="279"/>
      <c r="E344" s="280"/>
      <c r="F344" s="281"/>
      <c r="G344" s="281"/>
      <c r="H344" s="282"/>
      <c r="I344" s="283"/>
      <c r="J344" s="284"/>
      <c r="K344" s="285"/>
      <c r="L344" s="21"/>
      <c r="M344" s="22"/>
      <c r="N344" s="22"/>
      <c r="O344" s="7"/>
      <c r="P344" s="40"/>
      <c r="Q344" s="43"/>
      <c r="R344" s="7"/>
      <c r="S344" s="23"/>
      <c r="T344" s="24"/>
      <c r="U344" s="24"/>
      <c r="V344" s="7"/>
      <c r="W344" s="46"/>
      <c r="X344" s="43"/>
      <c r="Y344" s="7"/>
      <c r="Z344" s="21"/>
      <c r="AA344" s="22"/>
      <c r="AB344" s="22"/>
      <c r="AC344" s="7"/>
      <c r="AD344" s="40"/>
      <c r="AE344" s="43"/>
      <c r="AF344" s="7"/>
      <c r="AG344" s="21"/>
      <c r="AH344" s="22"/>
      <c r="AI344" s="22"/>
      <c r="AJ344" s="7"/>
      <c r="AK344" s="40"/>
      <c r="AL344" s="43"/>
      <c r="AM344" s="7"/>
      <c r="AN344" s="21"/>
      <c r="AO344" s="22"/>
      <c r="AP344" s="22"/>
      <c r="AQ344" s="22"/>
      <c r="AR344" s="22"/>
      <c r="AS344" s="21"/>
      <c r="AT344" s="22"/>
      <c r="AU344" s="22"/>
      <c r="AV344" s="22"/>
      <c r="AW344" s="22"/>
      <c r="AX344" s="21"/>
      <c r="AY344" s="22"/>
      <c r="AZ344" s="22"/>
      <c r="BA344" s="22"/>
      <c r="BB344" s="22"/>
      <c r="BC344" s="22"/>
      <c r="BD344" s="22"/>
      <c r="BE344" s="22"/>
      <c r="BF344" s="22"/>
      <c r="BG344" s="11" t="s">
        <v>221</v>
      </c>
      <c r="BH344" s="79"/>
      <c r="BI344" s="1"/>
      <c r="BJ344" s="1"/>
      <c r="BK344" s="1"/>
      <c r="BL344" s="1"/>
      <c r="BM344" s="1"/>
      <c r="BY344" s="26"/>
      <c r="BZ344" s="34" t="str">
        <f t="shared" si="59"/>
        <v/>
      </c>
      <c r="CA344" s="35" t="str">
        <f t="shared" si="60"/>
        <v/>
      </c>
      <c r="CB344" s="35" t="str">
        <f t="shared" si="61"/>
        <v/>
      </c>
      <c r="CC344" s="34" t="str">
        <f t="shared" si="62"/>
        <v/>
      </c>
      <c r="CD344" s="35" t="str">
        <f t="shared" si="63"/>
        <v/>
      </c>
      <c r="CE344" s="34" t="e">
        <f>IF(AND(#REF!="",#REF!="",#REF!="",#REF!=""),"",SUM(#REF!,#REF!,#REF!,#REF!,#REF!))</f>
        <v>#REF!</v>
      </c>
      <c r="CF344" s="35" t="str">
        <f t="shared" si="64"/>
        <v/>
      </c>
      <c r="CG344" s="34" t="str">
        <f t="shared" si="65"/>
        <v/>
      </c>
      <c r="CH344" s="35" t="str">
        <f t="shared" si="66"/>
        <v/>
      </c>
      <c r="CI344" s="34" t="str">
        <f t="shared" si="67"/>
        <v/>
      </c>
      <c r="CJ344" s="35" t="str">
        <f t="shared" si="68"/>
        <v/>
      </c>
      <c r="CK344" s="34" t="e">
        <f>IF(AND(#REF!="",#REF!="",#REF!="",#REF!=""),"",SUM(#REF!,#REF!,#REF!,#REF!,#REF!))</f>
        <v>#REF!</v>
      </c>
      <c r="CL344" s="35" t="str">
        <f t="shared" si="69"/>
        <v/>
      </c>
      <c r="CM344" s="32" t="e">
        <f>IF(AND(#REF!="",#REF!="",#REF!="",#REF!=""),"",SUM(#REF!,#REF!,#REF!,#REF!))</f>
        <v>#REF!</v>
      </c>
      <c r="CN344" s="32" t="str">
        <f t="shared" si="58"/>
        <v/>
      </c>
    </row>
    <row r="345" spans="1:92" ht="24.75" customHeight="1">
      <c r="A345" s="276">
        <v>339</v>
      </c>
      <c r="B345" s="277"/>
      <c r="C345" s="278"/>
      <c r="D345" s="279"/>
      <c r="E345" s="280"/>
      <c r="F345" s="281"/>
      <c r="G345" s="281"/>
      <c r="H345" s="282"/>
      <c r="I345" s="283"/>
      <c r="J345" s="284"/>
      <c r="K345" s="285"/>
      <c r="L345" s="21"/>
      <c r="M345" s="22"/>
      <c r="N345" s="22"/>
      <c r="O345" s="7"/>
      <c r="P345" s="40"/>
      <c r="Q345" s="43"/>
      <c r="R345" s="7"/>
      <c r="S345" s="23"/>
      <c r="T345" s="24"/>
      <c r="U345" s="24"/>
      <c r="V345" s="7"/>
      <c r="W345" s="46"/>
      <c r="X345" s="43"/>
      <c r="Y345" s="7"/>
      <c r="Z345" s="21"/>
      <c r="AA345" s="22"/>
      <c r="AB345" s="22"/>
      <c r="AC345" s="7"/>
      <c r="AD345" s="40"/>
      <c r="AE345" s="43"/>
      <c r="AF345" s="7"/>
      <c r="AG345" s="21"/>
      <c r="AH345" s="22"/>
      <c r="AI345" s="22"/>
      <c r="AJ345" s="7"/>
      <c r="AK345" s="40"/>
      <c r="AL345" s="43"/>
      <c r="AM345" s="7"/>
      <c r="AN345" s="21"/>
      <c r="AO345" s="22"/>
      <c r="AP345" s="22"/>
      <c r="AQ345" s="22"/>
      <c r="AR345" s="22"/>
      <c r="AS345" s="21"/>
      <c r="AT345" s="22"/>
      <c r="AU345" s="22"/>
      <c r="AV345" s="22"/>
      <c r="AW345" s="22"/>
      <c r="AX345" s="21"/>
      <c r="AY345" s="22"/>
      <c r="AZ345" s="22"/>
      <c r="BA345" s="22"/>
      <c r="BB345" s="22"/>
      <c r="BC345" s="22"/>
      <c r="BD345" s="22"/>
      <c r="BE345" s="22"/>
      <c r="BF345" s="22"/>
      <c r="BG345" s="11" t="s">
        <v>221</v>
      </c>
      <c r="BH345" s="79"/>
      <c r="BI345" s="1"/>
      <c r="BJ345" s="1"/>
      <c r="BK345" s="1"/>
      <c r="BL345" s="1"/>
      <c r="BM345" s="1"/>
      <c r="BY345" s="26"/>
      <c r="BZ345" s="34" t="str">
        <f t="shared" si="59"/>
        <v/>
      </c>
      <c r="CA345" s="35" t="str">
        <f t="shared" si="60"/>
        <v/>
      </c>
      <c r="CB345" s="35" t="str">
        <f t="shared" si="61"/>
        <v/>
      </c>
      <c r="CC345" s="34" t="str">
        <f t="shared" si="62"/>
        <v/>
      </c>
      <c r="CD345" s="35" t="str">
        <f t="shared" si="63"/>
        <v/>
      </c>
      <c r="CE345" s="34" t="e">
        <f>IF(AND(#REF!="",#REF!="",#REF!="",#REF!=""),"",SUM(#REF!,#REF!,#REF!,#REF!,#REF!))</f>
        <v>#REF!</v>
      </c>
      <c r="CF345" s="35" t="str">
        <f t="shared" si="64"/>
        <v/>
      </c>
      <c r="CG345" s="34" t="str">
        <f t="shared" si="65"/>
        <v/>
      </c>
      <c r="CH345" s="35" t="str">
        <f t="shared" si="66"/>
        <v/>
      </c>
      <c r="CI345" s="34" t="str">
        <f t="shared" si="67"/>
        <v/>
      </c>
      <c r="CJ345" s="35" t="str">
        <f t="shared" si="68"/>
        <v/>
      </c>
      <c r="CK345" s="34" t="e">
        <f>IF(AND(#REF!="",#REF!="",#REF!="",#REF!=""),"",SUM(#REF!,#REF!,#REF!,#REF!,#REF!))</f>
        <v>#REF!</v>
      </c>
      <c r="CL345" s="35" t="str">
        <f t="shared" si="69"/>
        <v/>
      </c>
      <c r="CM345" s="32" t="e">
        <f>IF(AND(#REF!="",#REF!="",#REF!="",#REF!=""),"",SUM(#REF!,#REF!,#REF!,#REF!))</f>
        <v>#REF!</v>
      </c>
      <c r="CN345" s="32" t="str">
        <f t="shared" si="58"/>
        <v/>
      </c>
    </row>
    <row r="346" spans="1:92" ht="24.75" customHeight="1">
      <c r="A346" s="276">
        <v>340</v>
      </c>
      <c r="B346" s="277"/>
      <c r="C346" s="278"/>
      <c r="D346" s="279"/>
      <c r="E346" s="280"/>
      <c r="F346" s="281"/>
      <c r="G346" s="281"/>
      <c r="H346" s="282"/>
      <c r="I346" s="283"/>
      <c r="J346" s="284"/>
      <c r="K346" s="285"/>
      <c r="L346" s="21"/>
      <c r="M346" s="22"/>
      <c r="N346" s="22"/>
      <c r="O346" s="7"/>
      <c r="P346" s="40"/>
      <c r="Q346" s="43"/>
      <c r="R346" s="7"/>
      <c r="S346" s="23"/>
      <c r="T346" s="24"/>
      <c r="U346" s="24"/>
      <c r="V346" s="7"/>
      <c r="W346" s="46"/>
      <c r="X346" s="43"/>
      <c r="Y346" s="7"/>
      <c r="Z346" s="21"/>
      <c r="AA346" s="22"/>
      <c r="AB346" s="22"/>
      <c r="AC346" s="7"/>
      <c r="AD346" s="40"/>
      <c r="AE346" s="43"/>
      <c r="AF346" s="7"/>
      <c r="AG346" s="21"/>
      <c r="AH346" s="22"/>
      <c r="AI346" s="22"/>
      <c r="AJ346" s="7"/>
      <c r="AK346" s="40"/>
      <c r="AL346" s="43"/>
      <c r="AM346" s="7"/>
      <c r="AN346" s="21"/>
      <c r="AO346" s="22"/>
      <c r="AP346" s="22"/>
      <c r="AQ346" s="22"/>
      <c r="AR346" s="22"/>
      <c r="AS346" s="21"/>
      <c r="AT346" s="22"/>
      <c r="AU346" s="22"/>
      <c r="AV346" s="22"/>
      <c r="AW346" s="22"/>
      <c r="AX346" s="21"/>
      <c r="AY346" s="22"/>
      <c r="AZ346" s="22"/>
      <c r="BA346" s="22"/>
      <c r="BB346" s="22"/>
      <c r="BC346" s="22"/>
      <c r="BD346" s="22"/>
      <c r="BE346" s="22"/>
      <c r="BF346" s="22"/>
      <c r="BG346" s="11" t="s">
        <v>221</v>
      </c>
      <c r="BH346" s="79"/>
      <c r="BI346" s="1"/>
      <c r="BJ346" s="1"/>
      <c r="BK346" s="1"/>
      <c r="BL346" s="1"/>
      <c r="BM346" s="1"/>
      <c r="BY346" s="26"/>
      <c r="BZ346" s="34" t="str">
        <f t="shared" si="59"/>
        <v/>
      </c>
      <c r="CA346" s="35" t="str">
        <f t="shared" si="60"/>
        <v/>
      </c>
      <c r="CB346" s="35" t="str">
        <f t="shared" si="61"/>
        <v/>
      </c>
      <c r="CC346" s="34" t="str">
        <f t="shared" si="62"/>
        <v/>
      </c>
      <c r="CD346" s="35" t="str">
        <f t="shared" si="63"/>
        <v/>
      </c>
      <c r="CE346" s="34" t="e">
        <f>IF(AND(#REF!="",#REF!="",#REF!="",#REF!=""),"",SUM(#REF!,#REF!,#REF!,#REF!,#REF!))</f>
        <v>#REF!</v>
      </c>
      <c r="CF346" s="35" t="str">
        <f t="shared" si="64"/>
        <v/>
      </c>
      <c r="CG346" s="34" t="str">
        <f t="shared" si="65"/>
        <v/>
      </c>
      <c r="CH346" s="35" t="str">
        <f t="shared" si="66"/>
        <v/>
      </c>
      <c r="CI346" s="34" t="str">
        <f t="shared" si="67"/>
        <v/>
      </c>
      <c r="CJ346" s="35" t="str">
        <f t="shared" si="68"/>
        <v/>
      </c>
      <c r="CK346" s="34" t="e">
        <f>IF(AND(#REF!="",#REF!="",#REF!="",#REF!=""),"",SUM(#REF!,#REF!,#REF!,#REF!,#REF!))</f>
        <v>#REF!</v>
      </c>
      <c r="CL346" s="35" t="str">
        <f t="shared" si="69"/>
        <v/>
      </c>
      <c r="CM346" s="32" t="e">
        <f>IF(AND(#REF!="",#REF!="",#REF!="",#REF!=""),"",SUM(#REF!,#REF!,#REF!,#REF!))</f>
        <v>#REF!</v>
      </c>
      <c r="CN346" s="32" t="str">
        <f t="shared" si="58"/>
        <v/>
      </c>
    </row>
    <row r="347" spans="1:92" ht="24.75" customHeight="1">
      <c r="A347" s="276">
        <v>341</v>
      </c>
      <c r="B347" s="277"/>
      <c r="C347" s="278"/>
      <c r="D347" s="279"/>
      <c r="E347" s="280"/>
      <c r="F347" s="281"/>
      <c r="G347" s="281"/>
      <c r="H347" s="282"/>
      <c r="I347" s="283"/>
      <c r="J347" s="284"/>
      <c r="K347" s="285"/>
      <c r="L347" s="21"/>
      <c r="M347" s="22"/>
      <c r="N347" s="22"/>
      <c r="O347" s="7"/>
      <c r="P347" s="40"/>
      <c r="Q347" s="43"/>
      <c r="R347" s="7"/>
      <c r="S347" s="23"/>
      <c r="T347" s="24"/>
      <c r="U347" s="24"/>
      <c r="V347" s="7"/>
      <c r="W347" s="46"/>
      <c r="X347" s="43"/>
      <c r="Y347" s="7"/>
      <c r="Z347" s="21"/>
      <c r="AA347" s="22"/>
      <c r="AB347" s="22"/>
      <c r="AC347" s="7"/>
      <c r="AD347" s="40"/>
      <c r="AE347" s="43"/>
      <c r="AF347" s="7"/>
      <c r="AG347" s="21"/>
      <c r="AH347" s="22"/>
      <c r="AI347" s="22"/>
      <c r="AJ347" s="7"/>
      <c r="AK347" s="40"/>
      <c r="AL347" s="43"/>
      <c r="AM347" s="7"/>
      <c r="AN347" s="21"/>
      <c r="AO347" s="22"/>
      <c r="AP347" s="22"/>
      <c r="AQ347" s="22"/>
      <c r="AR347" s="22"/>
      <c r="AS347" s="21"/>
      <c r="AT347" s="22"/>
      <c r="AU347" s="22"/>
      <c r="AV347" s="22"/>
      <c r="AW347" s="22"/>
      <c r="AX347" s="21"/>
      <c r="AY347" s="22"/>
      <c r="AZ347" s="22"/>
      <c r="BA347" s="22"/>
      <c r="BB347" s="22"/>
      <c r="BC347" s="22"/>
      <c r="BD347" s="22"/>
      <c r="BE347" s="22"/>
      <c r="BF347" s="22"/>
      <c r="BG347" s="11" t="s">
        <v>221</v>
      </c>
      <c r="BH347" s="79"/>
      <c r="BI347" s="1"/>
      <c r="BJ347" s="1"/>
      <c r="BK347" s="1"/>
      <c r="BL347" s="1"/>
      <c r="BM347" s="1"/>
      <c r="BY347" s="26"/>
      <c r="BZ347" s="34" t="str">
        <f t="shared" si="59"/>
        <v/>
      </c>
      <c r="CA347" s="35" t="str">
        <f t="shared" si="60"/>
        <v/>
      </c>
      <c r="CB347" s="35" t="str">
        <f t="shared" si="61"/>
        <v/>
      </c>
      <c r="CC347" s="34" t="str">
        <f t="shared" si="62"/>
        <v/>
      </c>
      <c r="CD347" s="35" t="str">
        <f t="shared" si="63"/>
        <v/>
      </c>
      <c r="CE347" s="34" t="e">
        <f>IF(AND(#REF!="",#REF!="",#REF!="",#REF!=""),"",SUM(#REF!,#REF!,#REF!,#REF!,#REF!))</f>
        <v>#REF!</v>
      </c>
      <c r="CF347" s="35" t="str">
        <f t="shared" si="64"/>
        <v/>
      </c>
      <c r="CG347" s="34" t="str">
        <f t="shared" si="65"/>
        <v/>
      </c>
      <c r="CH347" s="35" t="str">
        <f t="shared" si="66"/>
        <v/>
      </c>
      <c r="CI347" s="34" t="str">
        <f t="shared" si="67"/>
        <v/>
      </c>
      <c r="CJ347" s="35" t="str">
        <f t="shared" si="68"/>
        <v/>
      </c>
      <c r="CK347" s="34" t="e">
        <f>IF(AND(#REF!="",#REF!="",#REF!="",#REF!=""),"",SUM(#REF!,#REF!,#REF!,#REF!,#REF!))</f>
        <v>#REF!</v>
      </c>
      <c r="CL347" s="35" t="str">
        <f t="shared" si="69"/>
        <v/>
      </c>
      <c r="CM347" s="32" t="e">
        <f>IF(AND(#REF!="",#REF!="",#REF!="",#REF!=""),"",SUM(#REF!,#REF!,#REF!,#REF!))</f>
        <v>#REF!</v>
      </c>
      <c r="CN347" s="32" t="str">
        <f t="shared" si="58"/>
        <v/>
      </c>
    </row>
    <row r="348" spans="1:92" ht="24.75" customHeight="1">
      <c r="A348" s="276">
        <v>342</v>
      </c>
      <c r="B348" s="277"/>
      <c r="C348" s="278"/>
      <c r="D348" s="279"/>
      <c r="E348" s="280"/>
      <c r="F348" s="281"/>
      <c r="G348" s="281"/>
      <c r="H348" s="282"/>
      <c r="I348" s="283"/>
      <c r="J348" s="284"/>
      <c r="K348" s="285"/>
      <c r="L348" s="21"/>
      <c r="M348" s="22"/>
      <c r="N348" s="22"/>
      <c r="O348" s="7"/>
      <c r="P348" s="40"/>
      <c r="Q348" s="43"/>
      <c r="R348" s="7"/>
      <c r="S348" s="23"/>
      <c r="T348" s="24"/>
      <c r="U348" s="24"/>
      <c r="V348" s="7"/>
      <c r="W348" s="46"/>
      <c r="X348" s="43"/>
      <c r="Y348" s="7"/>
      <c r="Z348" s="21"/>
      <c r="AA348" s="22"/>
      <c r="AB348" s="22"/>
      <c r="AC348" s="7"/>
      <c r="AD348" s="40"/>
      <c r="AE348" s="43"/>
      <c r="AF348" s="7"/>
      <c r="AG348" s="21"/>
      <c r="AH348" s="22"/>
      <c r="AI348" s="22"/>
      <c r="AJ348" s="7"/>
      <c r="AK348" s="40"/>
      <c r="AL348" s="43"/>
      <c r="AM348" s="7"/>
      <c r="AN348" s="21"/>
      <c r="AO348" s="22"/>
      <c r="AP348" s="22"/>
      <c r="AQ348" s="22"/>
      <c r="AR348" s="22"/>
      <c r="AS348" s="21"/>
      <c r="AT348" s="22"/>
      <c r="AU348" s="22"/>
      <c r="AV348" s="22"/>
      <c r="AW348" s="22"/>
      <c r="AX348" s="21"/>
      <c r="AY348" s="22"/>
      <c r="AZ348" s="22"/>
      <c r="BA348" s="22"/>
      <c r="BB348" s="22"/>
      <c r="BC348" s="22"/>
      <c r="BD348" s="22"/>
      <c r="BE348" s="22"/>
      <c r="BF348" s="22"/>
      <c r="BG348" s="11" t="s">
        <v>221</v>
      </c>
      <c r="BH348" s="79"/>
      <c r="BI348" s="1"/>
      <c r="BJ348" s="1"/>
      <c r="BK348" s="1"/>
      <c r="BL348" s="1"/>
      <c r="BM348" s="1"/>
      <c r="BY348" s="26"/>
      <c r="BZ348" s="34" t="str">
        <f t="shared" si="59"/>
        <v/>
      </c>
      <c r="CA348" s="35" t="str">
        <f t="shared" si="60"/>
        <v/>
      </c>
      <c r="CB348" s="35" t="str">
        <f t="shared" si="61"/>
        <v/>
      </c>
      <c r="CC348" s="34" t="str">
        <f t="shared" si="62"/>
        <v/>
      </c>
      <c r="CD348" s="35" t="str">
        <f t="shared" si="63"/>
        <v/>
      </c>
      <c r="CE348" s="34" t="e">
        <f>IF(AND(#REF!="",#REF!="",#REF!="",#REF!=""),"",SUM(#REF!,#REF!,#REF!,#REF!,#REF!))</f>
        <v>#REF!</v>
      </c>
      <c r="CF348" s="35" t="str">
        <f t="shared" si="64"/>
        <v/>
      </c>
      <c r="CG348" s="34" t="str">
        <f t="shared" si="65"/>
        <v/>
      </c>
      <c r="CH348" s="35" t="str">
        <f t="shared" si="66"/>
        <v/>
      </c>
      <c r="CI348" s="34" t="str">
        <f t="shared" si="67"/>
        <v/>
      </c>
      <c r="CJ348" s="35" t="str">
        <f t="shared" si="68"/>
        <v/>
      </c>
      <c r="CK348" s="34" t="e">
        <f>IF(AND(#REF!="",#REF!="",#REF!="",#REF!=""),"",SUM(#REF!,#REF!,#REF!,#REF!,#REF!))</f>
        <v>#REF!</v>
      </c>
      <c r="CL348" s="35" t="str">
        <f t="shared" si="69"/>
        <v/>
      </c>
      <c r="CM348" s="32" t="e">
        <f>IF(AND(#REF!="",#REF!="",#REF!="",#REF!=""),"",SUM(#REF!,#REF!,#REF!,#REF!))</f>
        <v>#REF!</v>
      </c>
      <c r="CN348" s="32" t="str">
        <f t="shared" si="58"/>
        <v/>
      </c>
    </row>
    <row r="349" spans="1:92" ht="24.75" customHeight="1">
      <c r="A349" s="276">
        <v>343</v>
      </c>
      <c r="B349" s="277"/>
      <c r="C349" s="278"/>
      <c r="D349" s="279"/>
      <c r="E349" s="280"/>
      <c r="F349" s="281"/>
      <c r="G349" s="281"/>
      <c r="H349" s="282"/>
      <c r="I349" s="283"/>
      <c r="J349" s="284"/>
      <c r="K349" s="285"/>
      <c r="L349" s="21"/>
      <c r="M349" s="22"/>
      <c r="N349" s="22"/>
      <c r="O349" s="7"/>
      <c r="P349" s="40"/>
      <c r="Q349" s="43"/>
      <c r="R349" s="7"/>
      <c r="S349" s="23"/>
      <c r="T349" s="24"/>
      <c r="U349" s="24"/>
      <c r="V349" s="7"/>
      <c r="W349" s="46"/>
      <c r="X349" s="43"/>
      <c r="Y349" s="7"/>
      <c r="Z349" s="21"/>
      <c r="AA349" s="22"/>
      <c r="AB349" s="22"/>
      <c r="AC349" s="7"/>
      <c r="AD349" s="40"/>
      <c r="AE349" s="43"/>
      <c r="AF349" s="7"/>
      <c r="AG349" s="21"/>
      <c r="AH349" s="22"/>
      <c r="AI349" s="22"/>
      <c r="AJ349" s="7"/>
      <c r="AK349" s="40"/>
      <c r="AL349" s="43"/>
      <c r="AM349" s="7"/>
      <c r="AN349" s="21"/>
      <c r="AO349" s="22"/>
      <c r="AP349" s="22"/>
      <c r="AQ349" s="22"/>
      <c r="AR349" s="22"/>
      <c r="AS349" s="21"/>
      <c r="AT349" s="22"/>
      <c r="AU349" s="22"/>
      <c r="AV349" s="22"/>
      <c r="AW349" s="22"/>
      <c r="AX349" s="21"/>
      <c r="AY349" s="22"/>
      <c r="AZ349" s="22"/>
      <c r="BA349" s="22"/>
      <c r="BB349" s="22"/>
      <c r="BC349" s="22"/>
      <c r="BD349" s="22"/>
      <c r="BE349" s="22"/>
      <c r="BF349" s="22"/>
      <c r="BG349" s="11" t="s">
        <v>221</v>
      </c>
      <c r="BH349" s="79"/>
      <c r="BI349" s="1"/>
      <c r="BJ349" s="1"/>
      <c r="BK349" s="1"/>
      <c r="BL349" s="1"/>
      <c r="BM349" s="1"/>
      <c r="BY349" s="26"/>
      <c r="BZ349" s="34" t="str">
        <f t="shared" si="59"/>
        <v/>
      </c>
      <c r="CA349" s="35" t="str">
        <f t="shared" si="60"/>
        <v/>
      </c>
      <c r="CB349" s="35" t="str">
        <f t="shared" si="61"/>
        <v/>
      </c>
      <c r="CC349" s="34" t="str">
        <f t="shared" si="62"/>
        <v/>
      </c>
      <c r="CD349" s="35" t="str">
        <f t="shared" si="63"/>
        <v/>
      </c>
      <c r="CE349" s="34" t="e">
        <f>IF(AND(#REF!="",#REF!="",#REF!="",#REF!=""),"",SUM(#REF!,#REF!,#REF!,#REF!,#REF!))</f>
        <v>#REF!</v>
      </c>
      <c r="CF349" s="35" t="str">
        <f t="shared" si="64"/>
        <v/>
      </c>
      <c r="CG349" s="34" t="str">
        <f t="shared" si="65"/>
        <v/>
      </c>
      <c r="CH349" s="35" t="str">
        <f t="shared" si="66"/>
        <v/>
      </c>
      <c r="CI349" s="34" t="str">
        <f t="shared" si="67"/>
        <v/>
      </c>
      <c r="CJ349" s="35" t="str">
        <f t="shared" si="68"/>
        <v/>
      </c>
      <c r="CK349" s="34" t="e">
        <f>IF(AND(#REF!="",#REF!="",#REF!="",#REF!=""),"",SUM(#REF!,#REF!,#REF!,#REF!,#REF!))</f>
        <v>#REF!</v>
      </c>
      <c r="CL349" s="35" t="str">
        <f t="shared" si="69"/>
        <v/>
      </c>
      <c r="CM349" s="32" t="e">
        <f>IF(AND(#REF!="",#REF!="",#REF!="",#REF!=""),"",SUM(#REF!,#REF!,#REF!,#REF!))</f>
        <v>#REF!</v>
      </c>
      <c r="CN349" s="32" t="str">
        <f t="shared" si="58"/>
        <v/>
      </c>
    </row>
    <row r="350" spans="1:92" ht="24.75" customHeight="1">
      <c r="A350" s="276">
        <v>344</v>
      </c>
      <c r="B350" s="277"/>
      <c r="C350" s="278"/>
      <c r="D350" s="279"/>
      <c r="E350" s="280"/>
      <c r="F350" s="281"/>
      <c r="G350" s="281"/>
      <c r="H350" s="282"/>
      <c r="I350" s="283"/>
      <c r="J350" s="284"/>
      <c r="K350" s="285"/>
      <c r="L350" s="21"/>
      <c r="M350" s="22"/>
      <c r="N350" s="22"/>
      <c r="O350" s="7"/>
      <c r="P350" s="40"/>
      <c r="Q350" s="43"/>
      <c r="R350" s="7"/>
      <c r="S350" s="23"/>
      <c r="T350" s="24"/>
      <c r="U350" s="24"/>
      <c r="V350" s="7"/>
      <c r="W350" s="46"/>
      <c r="X350" s="43"/>
      <c r="Y350" s="7"/>
      <c r="Z350" s="21"/>
      <c r="AA350" s="22"/>
      <c r="AB350" s="22"/>
      <c r="AC350" s="7"/>
      <c r="AD350" s="40"/>
      <c r="AE350" s="43"/>
      <c r="AF350" s="7"/>
      <c r="AG350" s="21"/>
      <c r="AH350" s="22"/>
      <c r="AI350" s="22"/>
      <c r="AJ350" s="7"/>
      <c r="AK350" s="40"/>
      <c r="AL350" s="43"/>
      <c r="AM350" s="7"/>
      <c r="AN350" s="21"/>
      <c r="AO350" s="22"/>
      <c r="AP350" s="22"/>
      <c r="AQ350" s="22"/>
      <c r="AR350" s="22"/>
      <c r="AS350" s="21"/>
      <c r="AT350" s="22"/>
      <c r="AU350" s="22"/>
      <c r="AV350" s="22"/>
      <c r="AW350" s="22"/>
      <c r="AX350" s="21"/>
      <c r="AY350" s="22"/>
      <c r="AZ350" s="22"/>
      <c r="BA350" s="22"/>
      <c r="BB350" s="22"/>
      <c r="BC350" s="22"/>
      <c r="BD350" s="22"/>
      <c r="BE350" s="22"/>
      <c r="BF350" s="22"/>
      <c r="BG350" s="11" t="s">
        <v>221</v>
      </c>
      <c r="BH350" s="79"/>
      <c r="BI350" s="1"/>
      <c r="BJ350" s="1"/>
      <c r="BK350" s="1"/>
      <c r="BL350" s="1"/>
      <c r="BM350" s="1"/>
      <c r="BY350" s="26"/>
      <c r="BZ350" s="34" t="str">
        <f t="shared" si="59"/>
        <v/>
      </c>
      <c r="CA350" s="35" t="str">
        <f t="shared" si="60"/>
        <v/>
      </c>
      <c r="CB350" s="35" t="str">
        <f t="shared" si="61"/>
        <v/>
      </c>
      <c r="CC350" s="34" t="str">
        <f t="shared" si="62"/>
        <v/>
      </c>
      <c r="CD350" s="35" t="str">
        <f t="shared" si="63"/>
        <v/>
      </c>
      <c r="CE350" s="34" t="e">
        <f>IF(AND(#REF!="",#REF!="",#REF!="",#REF!=""),"",SUM(#REF!,#REF!,#REF!,#REF!,#REF!))</f>
        <v>#REF!</v>
      </c>
      <c r="CF350" s="35" t="str">
        <f t="shared" si="64"/>
        <v/>
      </c>
      <c r="CG350" s="34" t="str">
        <f t="shared" si="65"/>
        <v/>
      </c>
      <c r="CH350" s="35" t="str">
        <f t="shared" si="66"/>
        <v/>
      </c>
      <c r="CI350" s="34" t="str">
        <f t="shared" si="67"/>
        <v/>
      </c>
      <c r="CJ350" s="35" t="str">
        <f t="shared" si="68"/>
        <v/>
      </c>
      <c r="CK350" s="34" t="e">
        <f>IF(AND(#REF!="",#REF!="",#REF!="",#REF!=""),"",SUM(#REF!,#REF!,#REF!,#REF!,#REF!))</f>
        <v>#REF!</v>
      </c>
      <c r="CL350" s="35" t="str">
        <f t="shared" si="69"/>
        <v/>
      </c>
      <c r="CM350" s="32" t="e">
        <f>IF(AND(#REF!="",#REF!="",#REF!="",#REF!=""),"",SUM(#REF!,#REF!,#REF!,#REF!))</f>
        <v>#REF!</v>
      </c>
      <c r="CN350" s="32" t="str">
        <f t="shared" si="58"/>
        <v/>
      </c>
    </row>
    <row r="351" spans="1:92" ht="24.75" customHeight="1">
      <c r="A351" s="276">
        <v>345</v>
      </c>
      <c r="B351" s="277"/>
      <c r="C351" s="278"/>
      <c r="D351" s="279"/>
      <c r="E351" s="280"/>
      <c r="F351" s="281"/>
      <c r="G351" s="281"/>
      <c r="H351" s="282"/>
      <c r="I351" s="283"/>
      <c r="J351" s="284"/>
      <c r="K351" s="285"/>
      <c r="L351" s="21"/>
      <c r="M351" s="22"/>
      <c r="N351" s="22"/>
      <c r="O351" s="7"/>
      <c r="P351" s="40"/>
      <c r="Q351" s="43"/>
      <c r="R351" s="7"/>
      <c r="S351" s="23"/>
      <c r="T351" s="24"/>
      <c r="U351" s="24"/>
      <c r="V351" s="7"/>
      <c r="W351" s="46"/>
      <c r="X351" s="43"/>
      <c r="Y351" s="7"/>
      <c r="Z351" s="21"/>
      <c r="AA351" s="22"/>
      <c r="AB351" s="22"/>
      <c r="AC351" s="7"/>
      <c r="AD351" s="40"/>
      <c r="AE351" s="43"/>
      <c r="AF351" s="7"/>
      <c r="AG351" s="21"/>
      <c r="AH351" s="22"/>
      <c r="AI351" s="22"/>
      <c r="AJ351" s="7"/>
      <c r="AK351" s="40"/>
      <c r="AL351" s="43"/>
      <c r="AM351" s="7"/>
      <c r="AN351" s="21"/>
      <c r="AO351" s="22"/>
      <c r="AP351" s="22"/>
      <c r="AQ351" s="22"/>
      <c r="AR351" s="22"/>
      <c r="AS351" s="21"/>
      <c r="AT351" s="22"/>
      <c r="AU351" s="22"/>
      <c r="AV351" s="22"/>
      <c r="AW351" s="22"/>
      <c r="AX351" s="21"/>
      <c r="AY351" s="22"/>
      <c r="AZ351" s="22"/>
      <c r="BA351" s="22"/>
      <c r="BB351" s="22"/>
      <c r="BC351" s="22"/>
      <c r="BD351" s="22"/>
      <c r="BE351" s="22"/>
      <c r="BF351" s="22"/>
      <c r="BG351" s="11" t="s">
        <v>221</v>
      </c>
      <c r="BH351" s="79"/>
      <c r="BI351" s="1"/>
      <c r="BJ351" s="1"/>
      <c r="BK351" s="1"/>
      <c r="BL351" s="1"/>
      <c r="BM351" s="1"/>
      <c r="BY351" s="26"/>
      <c r="BZ351" s="34" t="str">
        <f t="shared" si="59"/>
        <v/>
      </c>
      <c r="CA351" s="35" t="str">
        <f t="shared" si="60"/>
        <v/>
      </c>
      <c r="CB351" s="35" t="str">
        <f t="shared" si="61"/>
        <v/>
      </c>
      <c r="CC351" s="34" t="str">
        <f t="shared" si="62"/>
        <v/>
      </c>
      <c r="CD351" s="35" t="str">
        <f t="shared" si="63"/>
        <v/>
      </c>
      <c r="CE351" s="34" t="e">
        <f>IF(AND(#REF!="",#REF!="",#REF!="",#REF!=""),"",SUM(#REF!,#REF!,#REF!,#REF!,#REF!))</f>
        <v>#REF!</v>
      </c>
      <c r="CF351" s="35" t="str">
        <f t="shared" si="64"/>
        <v/>
      </c>
      <c r="CG351" s="34" t="str">
        <f t="shared" si="65"/>
        <v/>
      </c>
      <c r="CH351" s="35" t="str">
        <f t="shared" si="66"/>
        <v/>
      </c>
      <c r="CI351" s="34" t="str">
        <f t="shared" si="67"/>
        <v/>
      </c>
      <c r="CJ351" s="35" t="str">
        <f t="shared" si="68"/>
        <v/>
      </c>
      <c r="CK351" s="34" t="e">
        <f>IF(AND(#REF!="",#REF!="",#REF!="",#REF!=""),"",SUM(#REF!,#REF!,#REF!,#REF!,#REF!))</f>
        <v>#REF!</v>
      </c>
      <c r="CL351" s="35" t="str">
        <f t="shared" si="69"/>
        <v/>
      </c>
      <c r="CM351" s="32" t="e">
        <f>IF(AND(#REF!="",#REF!="",#REF!="",#REF!=""),"",SUM(#REF!,#REF!,#REF!,#REF!))</f>
        <v>#REF!</v>
      </c>
      <c r="CN351" s="32" t="str">
        <f t="shared" si="58"/>
        <v/>
      </c>
    </row>
    <row r="352" spans="1:92" ht="24.75" customHeight="1">
      <c r="A352" s="276">
        <v>346</v>
      </c>
      <c r="B352" s="277"/>
      <c r="C352" s="278"/>
      <c r="D352" s="279"/>
      <c r="E352" s="280"/>
      <c r="F352" s="281"/>
      <c r="G352" s="281"/>
      <c r="H352" s="282"/>
      <c r="I352" s="283"/>
      <c r="J352" s="284"/>
      <c r="K352" s="285"/>
      <c r="L352" s="21"/>
      <c r="M352" s="22"/>
      <c r="N352" s="22"/>
      <c r="O352" s="7"/>
      <c r="P352" s="40"/>
      <c r="Q352" s="43"/>
      <c r="R352" s="7"/>
      <c r="S352" s="23"/>
      <c r="T352" s="24"/>
      <c r="U352" s="24"/>
      <c r="V352" s="7"/>
      <c r="W352" s="46"/>
      <c r="X352" s="43"/>
      <c r="Y352" s="7"/>
      <c r="Z352" s="21"/>
      <c r="AA352" s="22"/>
      <c r="AB352" s="22"/>
      <c r="AC352" s="7"/>
      <c r="AD352" s="40"/>
      <c r="AE352" s="43"/>
      <c r="AF352" s="7"/>
      <c r="AG352" s="21"/>
      <c r="AH352" s="22"/>
      <c r="AI352" s="22"/>
      <c r="AJ352" s="7"/>
      <c r="AK352" s="40"/>
      <c r="AL352" s="43"/>
      <c r="AM352" s="7"/>
      <c r="AN352" s="21"/>
      <c r="AO352" s="22"/>
      <c r="AP352" s="22"/>
      <c r="AQ352" s="22"/>
      <c r="AR352" s="22"/>
      <c r="AS352" s="21"/>
      <c r="AT352" s="22"/>
      <c r="AU352" s="22"/>
      <c r="AV352" s="22"/>
      <c r="AW352" s="22"/>
      <c r="AX352" s="21"/>
      <c r="AY352" s="22"/>
      <c r="AZ352" s="22"/>
      <c r="BA352" s="22"/>
      <c r="BB352" s="22"/>
      <c r="BC352" s="22"/>
      <c r="BD352" s="22"/>
      <c r="BE352" s="22"/>
      <c r="BF352" s="22"/>
      <c r="BG352" s="11" t="s">
        <v>221</v>
      </c>
      <c r="BH352" s="79"/>
      <c r="BI352" s="1"/>
      <c r="BJ352" s="1"/>
      <c r="BK352" s="1"/>
      <c r="BL352" s="1"/>
      <c r="BM352" s="1"/>
      <c r="BY352" s="26"/>
      <c r="BZ352" s="34" t="str">
        <f t="shared" si="59"/>
        <v/>
      </c>
      <c r="CA352" s="35" t="str">
        <f t="shared" si="60"/>
        <v/>
      </c>
      <c r="CB352" s="35" t="str">
        <f t="shared" si="61"/>
        <v/>
      </c>
      <c r="CC352" s="34" t="str">
        <f t="shared" si="62"/>
        <v/>
      </c>
      <c r="CD352" s="35" t="str">
        <f t="shared" si="63"/>
        <v/>
      </c>
      <c r="CE352" s="34" t="e">
        <f>IF(AND(#REF!="",#REF!="",#REF!="",#REF!=""),"",SUM(#REF!,#REF!,#REF!,#REF!,#REF!))</f>
        <v>#REF!</v>
      </c>
      <c r="CF352" s="35" t="str">
        <f t="shared" si="64"/>
        <v/>
      </c>
      <c r="CG352" s="34" t="str">
        <f t="shared" si="65"/>
        <v/>
      </c>
      <c r="CH352" s="35" t="str">
        <f t="shared" si="66"/>
        <v/>
      </c>
      <c r="CI352" s="34" t="str">
        <f t="shared" si="67"/>
        <v/>
      </c>
      <c r="CJ352" s="35" t="str">
        <f t="shared" si="68"/>
        <v/>
      </c>
      <c r="CK352" s="34" t="e">
        <f>IF(AND(#REF!="",#REF!="",#REF!="",#REF!=""),"",SUM(#REF!,#REF!,#REF!,#REF!,#REF!))</f>
        <v>#REF!</v>
      </c>
      <c r="CL352" s="35" t="str">
        <f t="shared" si="69"/>
        <v/>
      </c>
      <c r="CM352" s="32" t="e">
        <f>IF(AND(#REF!="",#REF!="",#REF!="",#REF!=""),"",SUM(#REF!,#REF!,#REF!,#REF!))</f>
        <v>#REF!</v>
      </c>
      <c r="CN352" s="32" t="str">
        <f t="shared" si="58"/>
        <v/>
      </c>
    </row>
    <row r="353" spans="1:92" ht="24.75" customHeight="1">
      <c r="A353" s="276">
        <v>347</v>
      </c>
      <c r="B353" s="277"/>
      <c r="C353" s="278"/>
      <c r="D353" s="279"/>
      <c r="E353" s="280"/>
      <c r="F353" s="281"/>
      <c r="G353" s="281"/>
      <c r="H353" s="282"/>
      <c r="I353" s="283"/>
      <c r="J353" s="284"/>
      <c r="K353" s="285"/>
      <c r="L353" s="21"/>
      <c r="M353" s="22"/>
      <c r="N353" s="22"/>
      <c r="O353" s="7"/>
      <c r="P353" s="40"/>
      <c r="Q353" s="43"/>
      <c r="R353" s="7"/>
      <c r="S353" s="23"/>
      <c r="T353" s="24"/>
      <c r="U353" s="24"/>
      <c r="V353" s="7"/>
      <c r="W353" s="46"/>
      <c r="X353" s="43"/>
      <c r="Y353" s="7"/>
      <c r="Z353" s="21"/>
      <c r="AA353" s="22"/>
      <c r="AB353" s="22"/>
      <c r="AC353" s="7"/>
      <c r="AD353" s="40"/>
      <c r="AE353" s="43"/>
      <c r="AF353" s="7"/>
      <c r="AG353" s="21"/>
      <c r="AH353" s="22"/>
      <c r="AI353" s="22"/>
      <c r="AJ353" s="7"/>
      <c r="AK353" s="40"/>
      <c r="AL353" s="43"/>
      <c r="AM353" s="7"/>
      <c r="AN353" s="21"/>
      <c r="AO353" s="22"/>
      <c r="AP353" s="22"/>
      <c r="AQ353" s="22"/>
      <c r="AR353" s="22"/>
      <c r="AS353" s="21"/>
      <c r="AT353" s="22"/>
      <c r="AU353" s="22"/>
      <c r="AV353" s="22"/>
      <c r="AW353" s="22"/>
      <c r="AX353" s="21"/>
      <c r="AY353" s="22"/>
      <c r="AZ353" s="22"/>
      <c r="BA353" s="22"/>
      <c r="BB353" s="22"/>
      <c r="BC353" s="22"/>
      <c r="BD353" s="22"/>
      <c r="BE353" s="22"/>
      <c r="BF353" s="22"/>
      <c r="BG353" s="11" t="s">
        <v>221</v>
      </c>
      <c r="BH353" s="79"/>
      <c r="BI353" s="1"/>
      <c r="BJ353" s="1"/>
      <c r="BK353" s="1"/>
      <c r="BL353" s="1"/>
      <c r="BM353" s="1"/>
      <c r="BY353" s="26"/>
      <c r="BZ353" s="34" t="str">
        <f t="shared" si="59"/>
        <v/>
      </c>
      <c r="CA353" s="35" t="str">
        <f t="shared" si="60"/>
        <v/>
      </c>
      <c r="CB353" s="35" t="str">
        <f t="shared" si="61"/>
        <v/>
      </c>
      <c r="CC353" s="34" t="str">
        <f t="shared" si="62"/>
        <v/>
      </c>
      <c r="CD353" s="35" t="str">
        <f t="shared" si="63"/>
        <v/>
      </c>
      <c r="CE353" s="34" t="e">
        <f>IF(AND(#REF!="",#REF!="",#REF!="",#REF!=""),"",SUM(#REF!,#REF!,#REF!,#REF!,#REF!))</f>
        <v>#REF!</v>
      </c>
      <c r="CF353" s="35" t="str">
        <f t="shared" si="64"/>
        <v/>
      </c>
      <c r="CG353" s="34" t="str">
        <f t="shared" si="65"/>
        <v/>
      </c>
      <c r="CH353" s="35" t="str">
        <f t="shared" si="66"/>
        <v/>
      </c>
      <c r="CI353" s="34" t="str">
        <f t="shared" si="67"/>
        <v/>
      </c>
      <c r="CJ353" s="35" t="str">
        <f t="shared" si="68"/>
        <v/>
      </c>
      <c r="CK353" s="34" t="e">
        <f>IF(AND(#REF!="",#REF!="",#REF!="",#REF!=""),"",SUM(#REF!,#REF!,#REF!,#REF!,#REF!))</f>
        <v>#REF!</v>
      </c>
      <c r="CL353" s="35" t="str">
        <f t="shared" si="69"/>
        <v/>
      </c>
      <c r="CM353" s="32" t="e">
        <f>IF(AND(#REF!="",#REF!="",#REF!="",#REF!=""),"",SUM(#REF!,#REF!,#REF!,#REF!))</f>
        <v>#REF!</v>
      </c>
      <c r="CN353" s="32" t="str">
        <f t="shared" si="58"/>
        <v/>
      </c>
    </row>
    <row r="354" spans="1:92" ht="24.75" customHeight="1">
      <c r="A354" s="276">
        <v>348</v>
      </c>
      <c r="B354" s="277"/>
      <c r="C354" s="278"/>
      <c r="D354" s="279"/>
      <c r="E354" s="280"/>
      <c r="F354" s="281"/>
      <c r="G354" s="281"/>
      <c r="H354" s="282"/>
      <c r="I354" s="283"/>
      <c r="J354" s="284"/>
      <c r="K354" s="285"/>
      <c r="L354" s="21"/>
      <c r="M354" s="22"/>
      <c r="N354" s="22"/>
      <c r="O354" s="7"/>
      <c r="P354" s="40"/>
      <c r="Q354" s="43"/>
      <c r="R354" s="7"/>
      <c r="S354" s="23"/>
      <c r="T354" s="24"/>
      <c r="U354" s="24"/>
      <c r="V354" s="7"/>
      <c r="W354" s="46"/>
      <c r="X354" s="43"/>
      <c r="Y354" s="7"/>
      <c r="Z354" s="21"/>
      <c r="AA354" s="22"/>
      <c r="AB354" s="22"/>
      <c r="AC354" s="7"/>
      <c r="AD354" s="40"/>
      <c r="AE354" s="43"/>
      <c r="AF354" s="7"/>
      <c r="AG354" s="21"/>
      <c r="AH354" s="22"/>
      <c r="AI354" s="22"/>
      <c r="AJ354" s="7"/>
      <c r="AK354" s="40"/>
      <c r="AL354" s="43"/>
      <c r="AM354" s="7"/>
      <c r="AN354" s="21"/>
      <c r="AO354" s="22"/>
      <c r="AP354" s="22"/>
      <c r="AQ354" s="22"/>
      <c r="AR354" s="22"/>
      <c r="AS354" s="21"/>
      <c r="AT354" s="22"/>
      <c r="AU354" s="22"/>
      <c r="AV354" s="22"/>
      <c r="AW354" s="22"/>
      <c r="AX354" s="21"/>
      <c r="AY354" s="22"/>
      <c r="AZ354" s="22"/>
      <c r="BA354" s="22"/>
      <c r="BB354" s="22"/>
      <c r="BC354" s="22"/>
      <c r="BD354" s="22"/>
      <c r="BE354" s="22"/>
      <c r="BF354" s="22"/>
      <c r="BG354" s="11" t="s">
        <v>221</v>
      </c>
      <c r="BH354" s="79"/>
      <c r="BI354" s="1"/>
      <c r="BJ354" s="1"/>
      <c r="BK354" s="1"/>
      <c r="BL354" s="1"/>
      <c r="BM354" s="1"/>
      <c r="BY354" s="26"/>
      <c r="BZ354" s="34" t="str">
        <f t="shared" si="59"/>
        <v/>
      </c>
      <c r="CA354" s="35" t="str">
        <f t="shared" si="60"/>
        <v/>
      </c>
      <c r="CB354" s="35" t="str">
        <f t="shared" si="61"/>
        <v/>
      </c>
      <c r="CC354" s="34" t="str">
        <f t="shared" si="62"/>
        <v/>
      </c>
      <c r="CD354" s="35" t="str">
        <f t="shared" si="63"/>
        <v/>
      </c>
      <c r="CE354" s="34" t="e">
        <f>IF(AND(#REF!="",#REF!="",#REF!="",#REF!=""),"",SUM(#REF!,#REF!,#REF!,#REF!,#REF!))</f>
        <v>#REF!</v>
      </c>
      <c r="CF354" s="35" t="str">
        <f t="shared" si="64"/>
        <v/>
      </c>
      <c r="CG354" s="34" t="str">
        <f t="shared" si="65"/>
        <v/>
      </c>
      <c r="CH354" s="35" t="str">
        <f t="shared" si="66"/>
        <v/>
      </c>
      <c r="CI354" s="34" t="str">
        <f t="shared" si="67"/>
        <v/>
      </c>
      <c r="CJ354" s="35" t="str">
        <f t="shared" si="68"/>
        <v/>
      </c>
      <c r="CK354" s="34" t="e">
        <f>IF(AND(#REF!="",#REF!="",#REF!="",#REF!=""),"",SUM(#REF!,#REF!,#REF!,#REF!,#REF!))</f>
        <v>#REF!</v>
      </c>
      <c r="CL354" s="35" t="str">
        <f t="shared" si="69"/>
        <v/>
      </c>
      <c r="CM354" s="32" t="e">
        <f>IF(AND(#REF!="",#REF!="",#REF!="",#REF!=""),"",SUM(#REF!,#REF!,#REF!,#REF!))</f>
        <v>#REF!</v>
      </c>
      <c r="CN354" s="32" t="str">
        <f t="shared" si="58"/>
        <v/>
      </c>
    </row>
    <row r="355" spans="1:92" ht="24.75" customHeight="1">
      <c r="A355" s="276">
        <v>349</v>
      </c>
      <c r="B355" s="277"/>
      <c r="C355" s="278"/>
      <c r="D355" s="279"/>
      <c r="E355" s="280"/>
      <c r="F355" s="281"/>
      <c r="G355" s="281"/>
      <c r="H355" s="282"/>
      <c r="I355" s="283"/>
      <c r="J355" s="284"/>
      <c r="K355" s="285"/>
      <c r="L355" s="21"/>
      <c r="M355" s="22"/>
      <c r="N355" s="22"/>
      <c r="O355" s="7"/>
      <c r="P355" s="40"/>
      <c r="Q355" s="43"/>
      <c r="R355" s="7"/>
      <c r="S355" s="23"/>
      <c r="T355" s="24"/>
      <c r="U355" s="24"/>
      <c r="V355" s="7"/>
      <c r="W355" s="46"/>
      <c r="X355" s="43"/>
      <c r="Y355" s="7"/>
      <c r="Z355" s="21"/>
      <c r="AA355" s="22"/>
      <c r="AB355" s="22"/>
      <c r="AC355" s="7"/>
      <c r="AD355" s="40"/>
      <c r="AE355" s="43"/>
      <c r="AF355" s="7"/>
      <c r="AG355" s="21"/>
      <c r="AH355" s="22"/>
      <c r="AI355" s="22"/>
      <c r="AJ355" s="7"/>
      <c r="AK355" s="40"/>
      <c r="AL355" s="43"/>
      <c r="AM355" s="7"/>
      <c r="AN355" s="21"/>
      <c r="AO355" s="22"/>
      <c r="AP355" s="22"/>
      <c r="AQ355" s="22"/>
      <c r="AR355" s="22"/>
      <c r="AS355" s="21"/>
      <c r="AT355" s="22"/>
      <c r="AU355" s="22"/>
      <c r="AV355" s="22"/>
      <c r="AW355" s="22"/>
      <c r="AX355" s="21"/>
      <c r="AY355" s="22"/>
      <c r="AZ355" s="22"/>
      <c r="BA355" s="22"/>
      <c r="BB355" s="22"/>
      <c r="BC355" s="22"/>
      <c r="BD355" s="22"/>
      <c r="BE355" s="22"/>
      <c r="BF355" s="22"/>
      <c r="BG355" s="11" t="s">
        <v>221</v>
      </c>
      <c r="BH355" s="79"/>
      <c r="BI355" s="1"/>
      <c r="BJ355" s="1"/>
      <c r="BK355" s="1"/>
      <c r="BL355" s="1"/>
      <c r="BM355" s="1"/>
      <c r="BY355" s="26"/>
      <c r="BZ355" s="34" t="str">
        <f t="shared" si="59"/>
        <v/>
      </c>
      <c r="CA355" s="35" t="str">
        <f t="shared" si="60"/>
        <v/>
      </c>
      <c r="CB355" s="35" t="str">
        <f t="shared" si="61"/>
        <v/>
      </c>
      <c r="CC355" s="34" t="str">
        <f t="shared" si="62"/>
        <v/>
      </c>
      <c r="CD355" s="35" t="str">
        <f t="shared" si="63"/>
        <v/>
      </c>
      <c r="CE355" s="34" t="e">
        <f>IF(AND(#REF!="",#REF!="",#REF!="",#REF!=""),"",SUM(#REF!,#REF!,#REF!,#REF!,#REF!))</f>
        <v>#REF!</v>
      </c>
      <c r="CF355" s="35" t="str">
        <f t="shared" si="64"/>
        <v/>
      </c>
      <c r="CG355" s="34" t="str">
        <f t="shared" si="65"/>
        <v/>
      </c>
      <c r="CH355" s="35" t="str">
        <f t="shared" si="66"/>
        <v/>
      </c>
      <c r="CI355" s="34" t="str">
        <f t="shared" si="67"/>
        <v/>
      </c>
      <c r="CJ355" s="35" t="str">
        <f t="shared" si="68"/>
        <v/>
      </c>
      <c r="CK355" s="34" t="e">
        <f>IF(AND(#REF!="",#REF!="",#REF!="",#REF!=""),"",SUM(#REF!,#REF!,#REF!,#REF!,#REF!))</f>
        <v>#REF!</v>
      </c>
      <c r="CL355" s="35" t="str">
        <f t="shared" si="69"/>
        <v/>
      </c>
      <c r="CM355" s="32" t="e">
        <f>IF(AND(#REF!="",#REF!="",#REF!="",#REF!=""),"",SUM(#REF!,#REF!,#REF!,#REF!))</f>
        <v>#REF!</v>
      </c>
      <c r="CN355" s="32" t="str">
        <f t="shared" si="58"/>
        <v/>
      </c>
    </row>
    <row r="356" spans="1:92" ht="24.75" customHeight="1">
      <c r="A356" s="276">
        <v>350</v>
      </c>
      <c r="B356" s="277"/>
      <c r="C356" s="278"/>
      <c r="D356" s="279"/>
      <c r="E356" s="280"/>
      <c r="F356" s="281"/>
      <c r="G356" s="281"/>
      <c r="H356" s="282"/>
      <c r="I356" s="283"/>
      <c r="J356" s="284"/>
      <c r="K356" s="285"/>
      <c r="L356" s="21"/>
      <c r="M356" s="22"/>
      <c r="N356" s="22"/>
      <c r="O356" s="7"/>
      <c r="P356" s="40"/>
      <c r="Q356" s="43"/>
      <c r="R356" s="7"/>
      <c r="S356" s="23"/>
      <c r="T356" s="24"/>
      <c r="U356" s="24"/>
      <c r="V356" s="7"/>
      <c r="W356" s="46"/>
      <c r="X356" s="43"/>
      <c r="Y356" s="7"/>
      <c r="Z356" s="21"/>
      <c r="AA356" s="22"/>
      <c r="AB356" s="22"/>
      <c r="AC356" s="7"/>
      <c r="AD356" s="40"/>
      <c r="AE356" s="43"/>
      <c r="AF356" s="7"/>
      <c r="AG356" s="21"/>
      <c r="AH356" s="22"/>
      <c r="AI356" s="22"/>
      <c r="AJ356" s="7"/>
      <c r="AK356" s="40"/>
      <c r="AL356" s="43"/>
      <c r="AM356" s="7"/>
      <c r="AN356" s="21"/>
      <c r="AO356" s="22"/>
      <c r="AP356" s="22"/>
      <c r="AQ356" s="22"/>
      <c r="AR356" s="22"/>
      <c r="AS356" s="21"/>
      <c r="AT356" s="22"/>
      <c r="AU356" s="22"/>
      <c r="AV356" s="22"/>
      <c r="AW356" s="22"/>
      <c r="AX356" s="21"/>
      <c r="AY356" s="22"/>
      <c r="AZ356" s="22"/>
      <c r="BA356" s="22"/>
      <c r="BB356" s="22"/>
      <c r="BC356" s="22"/>
      <c r="BD356" s="22"/>
      <c r="BE356" s="22"/>
      <c r="BF356" s="22"/>
      <c r="BG356" s="11" t="s">
        <v>221</v>
      </c>
      <c r="BH356" s="79"/>
      <c r="BI356" s="1"/>
      <c r="BJ356" s="1"/>
      <c r="BK356" s="1"/>
      <c r="BL356" s="1"/>
      <c r="BM356" s="1"/>
      <c r="BY356" s="26"/>
      <c r="BZ356" s="34" t="str">
        <f t="shared" si="59"/>
        <v/>
      </c>
      <c r="CA356" s="35" t="str">
        <f t="shared" si="60"/>
        <v/>
      </c>
      <c r="CB356" s="35" t="str">
        <f t="shared" si="61"/>
        <v/>
      </c>
      <c r="CC356" s="34" t="str">
        <f t="shared" si="62"/>
        <v/>
      </c>
      <c r="CD356" s="35" t="str">
        <f t="shared" si="63"/>
        <v/>
      </c>
      <c r="CE356" s="34" t="e">
        <f>IF(AND(#REF!="",#REF!="",#REF!="",#REF!=""),"",SUM(#REF!,#REF!,#REF!,#REF!,#REF!))</f>
        <v>#REF!</v>
      </c>
      <c r="CF356" s="35" t="str">
        <f t="shared" si="64"/>
        <v/>
      </c>
      <c r="CG356" s="34" t="str">
        <f t="shared" si="65"/>
        <v/>
      </c>
      <c r="CH356" s="35" t="str">
        <f t="shared" si="66"/>
        <v/>
      </c>
      <c r="CI356" s="34" t="str">
        <f t="shared" si="67"/>
        <v/>
      </c>
      <c r="CJ356" s="35" t="str">
        <f t="shared" si="68"/>
        <v/>
      </c>
      <c r="CK356" s="34" t="e">
        <f>IF(AND(#REF!="",#REF!="",#REF!="",#REF!=""),"",SUM(#REF!,#REF!,#REF!,#REF!,#REF!))</f>
        <v>#REF!</v>
      </c>
      <c r="CL356" s="35" t="str">
        <f t="shared" si="69"/>
        <v/>
      </c>
      <c r="CM356" s="32" t="e">
        <f>IF(AND(#REF!="",#REF!="",#REF!="",#REF!=""),"",SUM(#REF!,#REF!,#REF!,#REF!))</f>
        <v>#REF!</v>
      </c>
      <c r="CN356" s="32" t="str">
        <f t="shared" si="58"/>
        <v/>
      </c>
    </row>
    <row r="357" spans="1:92" ht="24.75" customHeight="1">
      <c r="A357" s="276">
        <v>351</v>
      </c>
      <c r="B357" s="277"/>
      <c r="C357" s="278"/>
      <c r="D357" s="279"/>
      <c r="E357" s="280"/>
      <c r="F357" s="281"/>
      <c r="G357" s="281"/>
      <c r="H357" s="282"/>
      <c r="I357" s="283"/>
      <c r="J357" s="284"/>
      <c r="K357" s="285"/>
      <c r="L357" s="21"/>
      <c r="M357" s="22"/>
      <c r="N357" s="22"/>
      <c r="O357" s="7"/>
      <c r="P357" s="40"/>
      <c r="Q357" s="43"/>
      <c r="R357" s="7"/>
      <c r="S357" s="23"/>
      <c r="T357" s="24"/>
      <c r="U357" s="24"/>
      <c r="V357" s="7"/>
      <c r="W357" s="46"/>
      <c r="X357" s="43"/>
      <c r="Y357" s="7"/>
      <c r="Z357" s="21"/>
      <c r="AA357" s="22"/>
      <c r="AB357" s="22"/>
      <c r="AC357" s="7"/>
      <c r="AD357" s="40"/>
      <c r="AE357" s="43"/>
      <c r="AF357" s="7"/>
      <c r="AG357" s="21"/>
      <c r="AH357" s="22"/>
      <c r="AI357" s="22"/>
      <c r="AJ357" s="7"/>
      <c r="AK357" s="40"/>
      <c r="AL357" s="43"/>
      <c r="AM357" s="7"/>
      <c r="AN357" s="21"/>
      <c r="AO357" s="22"/>
      <c r="AP357" s="22"/>
      <c r="AQ357" s="22"/>
      <c r="AR357" s="22"/>
      <c r="AS357" s="21"/>
      <c r="AT357" s="22"/>
      <c r="AU357" s="22"/>
      <c r="AV357" s="22"/>
      <c r="AW357" s="22"/>
      <c r="AX357" s="21"/>
      <c r="AY357" s="22"/>
      <c r="AZ357" s="22"/>
      <c r="BA357" s="22"/>
      <c r="BB357" s="22"/>
      <c r="BC357" s="22"/>
      <c r="BD357" s="22"/>
      <c r="BE357" s="22"/>
      <c r="BF357" s="22"/>
      <c r="BG357" s="11" t="s">
        <v>221</v>
      </c>
      <c r="BH357" s="79"/>
      <c r="BI357" s="1"/>
      <c r="BJ357" s="1"/>
      <c r="BK357" s="1"/>
      <c r="BL357" s="1"/>
      <c r="BM357" s="1"/>
      <c r="BY357" s="26"/>
      <c r="BZ357" s="34" t="str">
        <f t="shared" si="59"/>
        <v/>
      </c>
      <c r="CA357" s="35" t="str">
        <f t="shared" si="60"/>
        <v/>
      </c>
      <c r="CB357" s="35" t="str">
        <f t="shared" si="61"/>
        <v/>
      </c>
      <c r="CC357" s="34" t="str">
        <f t="shared" si="62"/>
        <v/>
      </c>
      <c r="CD357" s="35" t="str">
        <f t="shared" si="63"/>
        <v/>
      </c>
      <c r="CE357" s="34" t="e">
        <f>IF(AND(#REF!="",#REF!="",#REF!="",#REF!=""),"",SUM(#REF!,#REF!,#REF!,#REF!,#REF!))</f>
        <v>#REF!</v>
      </c>
      <c r="CF357" s="35" t="str">
        <f t="shared" si="64"/>
        <v/>
      </c>
      <c r="CG357" s="34" t="str">
        <f t="shared" si="65"/>
        <v/>
      </c>
      <c r="CH357" s="35" t="str">
        <f t="shared" si="66"/>
        <v/>
      </c>
      <c r="CI357" s="34" t="str">
        <f t="shared" si="67"/>
        <v/>
      </c>
      <c r="CJ357" s="35" t="str">
        <f t="shared" si="68"/>
        <v/>
      </c>
      <c r="CK357" s="34" t="e">
        <f>IF(AND(#REF!="",#REF!="",#REF!="",#REF!=""),"",SUM(#REF!,#REF!,#REF!,#REF!,#REF!))</f>
        <v>#REF!</v>
      </c>
      <c r="CL357" s="35" t="str">
        <f t="shared" si="69"/>
        <v/>
      </c>
      <c r="CM357" s="32" t="e">
        <f>IF(AND(#REF!="",#REF!="",#REF!="",#REF!=""),"",SUM(#REF!,#REF!,#REF!,#REF!))</f>
        <v>#REF!</v>
      </c>
      <c r="CN357" s="32" t="str">
        <f t="shared" si="58"/>
        <v/>
      </c>
    </row>
    <row r="358" spans="1:92" ht="24.75" customHeight="1">
      <c r="A358" s="276">
        <v>352</v>
      </c>
      <c r="B358" s="277"/>
      <c r="C358" s="278"/>
      <c r="D358" s="279"/>
      <c r="E358" s="280"/>
      <c r="F358" s="281"/>
      <c r="G358" s="281"/>
      <c r="H358" s="282"/>
      <c r="I358" s="283"/>
      <c r="J358" s="284"/>
      <c r="K358" s="285"/>
      <c r="L358" s="21"/>
      <c r="M358" s="22"/>
      <c r="N358" s="22"/>
      <c r="O358" s="7"/>
      <c r="P358" s="40"/>
      <c r="Q358" s="43"/>
      <c r="R358" s="7"/>
      <c r="S358" s="23"/>
      <c r="T358" s="24"/>
      <c r="U358" s="24"/>
      <c r="V358" s="7"/>
      <c r="W358" s="46"/>
      <c r="X358" s="43"/>
      <c r="Y358" s="7"/>
      <c r="Z358" s="21"/>
      <c r="AA358" s="22"/>
      <c r="AB358" s="22"/>
      <c r="AC358" s="7"/>
      <c r="AD358" s="40"/>
      <c r="AE358" s="43"/>
      <c r="AF358" s="7"/>
      <c r="AG358" s="21"/>
      <c r="AH358" s="22"/>
      <c r="AI358" s="22"/>
      <c r="AJ358" s="7"/>
      <c r="AK358" s="40"/>
      <c r="AL358" s="43"/>
      <c r="AM358" s="7"/>
      <c r="AN358" s="21"/>
      <c r="AO358" s="22"/>
      <c r="AP358" s="22"/>
      <c r="AQ358" s="22"/>
      <c r="AR358" s="22"/>
      <c r="AS358" s="21"/>
      <c r="AT358" s="22"/>
      <c r="AU358" s="22"/>
      <c r="AV358" s="22"/>
      <c r="AW358" s="22"/>
      <c r="AX358" s="21"/>
      <c r="AY358" s="22"/>
      <c r="AZ358" s="22"/>
      <c r="BA358" s="22"/>
      <c r="BB358" s="22"/>
      <c r="BC358" s="22"/>
      <c r="BD358" s="22"/>
      <c r="BE358" s="22"/>
      <c r="BF358" s="22"/>
      <c r="BG358" s="11" t="s">
        <v>221</v>
      </c>
      <c r="BH358" s="79"/>
      <c r="BI358" s="1"/>
      <c r="BJ358" s="1"/>
      <c r="BK358" s="1"/>
      <c r="BL358" s="1"/>
      <c r="BM358" s="1"/>
      <c r="BY358" s="26"/>
      <c r="BZ358" s="34" t="str">
        <f t="shared" si="59"/>
        <v/>
      </c>
      <c r="CA358" s="35" t="str">
        <f t="shared" si="60"/>
        <v/>
      </c>
      <c r="CB358" s="35" t="str">
        <f t="shared" si="61"/>
        <v/>
      </c>
      <c r="CC358" s="34" t="str">
        <f t="shared" si="62"/>
        <v/>
      </c>
      <c r="CD358" s="35" t="str">
        <f t="shared" si="63"/>
        <v/>
      </c>
      <c r="CE358" s="34" t="e">
        <f>IF(AND(#REF!="",#REF!="",#REF!="",#REF!=""),"",SUM(#REF!,#REF!,#REF!,#REF!,#REF!))</f>
        <v>#REF!</v>
      </c>
      <c r="CF358" s="35" t="str">
        <f t="shared" si="64"/>
        <v/>
      </c>
      <c r="CG358" s="34" t="str">
        <f t="shared" si="65"/>
        <v/>
      </c>
      <c r="CH358" s="35" t="str">
        <f t="shared" si="66"/>
        <v/>
      </c>
      <c r="CI358" s="34" t="str">
        <f t="shared" si="67"/>
        <v/>
      </c>
      <c r="CJ358" s="35" t="str">
        <f t="shared" si="68"/>
        <v/>
      </c>
      <c r="CK358" s="34" t="e">
        <f>IF(AND(#REF!="",#REF!="",#REF!="",#REF!=""),"",SUM(#REF!,#REF!,#REF!,#REF!,#REF!))</f>
        <v>#REF!</v>
      </c>
      <c r="CL358" s="35" t="str">
        <f t="shared" si="69"/>
        <v/>
      </c>
      <c r="CM358" s="32" t="e">
        <f>IF(AND(#REF!="",#REF!="",#REF!="",#REF!=""),"",SUM(#REF!,#REF!,#REF!,#REF!))</f>
        <v>#REF!</v>
      </c>
      <c r="CN358" s="32" t="str">
        <f t="shared" si="58"/>
        <v/>
      </c>
    </row>
    <row r="359" spans="1:92" ht="24.75" customHeight="1">
      <c r="A359" s="276">
        <v>353</v>
      </c>
      <c r="B359" s="277"/>
      <c r="C359" s="278"/>
      <c r="D359" s="279"/>
      <c r="E359" s="280"/>
      <c r="F359" s="281"/>
      <c r="G359" s="281"/>
      <c r="H359" s="282"/>
      <c r="I359" s="283"/>
      <c r="J359" s="284"/>
      <c r="K359" s="285"/>
      <c r="L359" s="21"/>
      <c r="M359" s="22"/>
      <c r="N359" s="22"/>
      <c r="O359" s="7"/>
      <c r="P359" s="40"/>
      <c r="Q359" s="43"/>
      <c r="R359" s="7"/>
      <c r="S359" s="23"/>
      <c r="T359" s="24"/>
      <c r="U359" s="24"/>
      <c r="V359" s="7"/>
      <c r="W359" s="46"/>
      <c r="X359" s="43"/>
      <c r="Y359" s="7"/>
      <c r="Z359" s="21"/>
      <c r="AA359" s="22"/>
      <c r="AB359" s="22"/>
      <c r="AC359" s="7"/>
      <c r="AD359" s="40"/>
      <c r="AE359" s="43"/>
      <c r="AF359" s="7"/>
      <c r="AG359" s="21"/>
      <c r="AH359" s="22"/>
      <c r="AI359" s="22"/>
      <c r="AJ359" s="7"/>
      <c r="AK359" s="40"/>
      <c r="AL359" s="43"/>
      <c r="AM359" s="7"/>
      <c r="AN359" s="21"/>
      <c r="AO359" s="22"/>
      <c r="AP359" s="22"/>
      <c r="AQ359" s="22"/>
      <c r="AR359" s="22"/>
      <c r="AS359" s="21"/>
      <c r="AT359" s="22"/>
      <c r="AU359" s="22"/>
      <c r="AV359" s="22"/>
      <c r="AW359" s="22"/>
      <c r="AX359" s="21"/>
      <c r="AY359" s="22"/>
      <c r="AZ359" s="22"/>
      <c r="BA359" s="22"/>
      <c r="BB359" s="22"/>
      <c r="BC359" s="22"/>
      <c r="BD359" s="22"/>
      <c r="BE359" s="22"/>
      <c r="BF359" s="22"/>
      <c r="BG359" s="11" t="s">
        <v>221</v>
      </c>
      <c r="BH359" s="79"/>
      <c r="BI359" s="1"/>
      <c r="BJ359" s="1"/>
      <c r="BK359" s="1"/>
      <c r="BL359" s="1"/>
      <c r="BM359" s="1"/>
      <c r="BY359" s="26"/>
      <c r="BZ359" s="34" t="str">
        <f t="shared" si="59"/>
        <v/>
      </c>
      <c r="CA359" s="35" t="str">
        <f t="shared" si="60"/>
        <v/>
      </c>
      <c r="CB359" s="35" t="str">
        <f t="shared" si="61"/>
        <v/>
      </c>
      <c r="CC359" s="34" t="str">
        <f t="shared" si="62"/>
        <v/>
      </c>
      <c r="CD359" s="35" t="str">
        <f t="shared" si="63"/>
        <v/>
      </c>
      <c r="CE359" s="34" t="e">
        <f>IF(AND(#REF!="",#REF!="",#REF!="",#REF!=""),"",SUM(#REF!,#REF!,#REF!,#REF!,#REF!))</f>
        <v>#REF!</v>
      </c>
      <c r="CF359" s="35" t="str">
        <f t="shared" si="64"/>
        <v/>
      </c>
      <c r="CG359" s="34" t="str">
        <f t="shared" si="65"/>
        <v/>
      </c>
      <c r="CH359" s="35" t="str">
        <f t="shared" si="66"/>
        <v/>
      </c>
      <c r="CI359" s="34" t="str">
        <f t="shared" si="67"/>
        <v/>
      </c>
      <c r="CJ359" s="35" t="str">
        <f t="shared" si="68"/>
        <v/>
      </c>
      <c r="CK359" s="34" t="e">
        <f>IF(AND(#REF!="",#REF!="",#REF!="",#REF!=""),"",SUM(#REF!,#REF!,#REF!,#REF!,#REF!))</f>
        <v>#REF!</v>
      </c>
      <c r="CL359" s="35" t="str">
        <f t="shared" si="69"/>
        <v/>
      </c>
      <c r="CM359" s="32" t="e">
        <f>IF(AND(#REF!="",#REF!="",#REF!="",#REF!=""),"",SUM(#REF!,#REF!,#REF!,#REF!))</f>
        <v>#REF!</v>
      </c>
      <c r="CN359" s="32" t="str">
        <f t="shared" si="58"/>
        <v/>
      </c>
    </row>
    <row r="360" spans="1:92" ht="24.75" customHeight="1">
      <c r="A360" s="276">
        <v>354</v>
      </c>
      <c r="B360" s="277"/>
      <c r="C360" s="278"/>
      <c r="D360" s="279"/>
      <c r="E360" s="280"/>
      <c r="F360" s="281"/>
      <c r="G360" s="281"/>
      <c r="H360" s="282"/>
      <c r="I360" s="283"/>
      <c r="J360" s="284"/>
      <c r="K360" s="285"/>
      <c r="L360" s="21"/>
      <c r="M360" s="22"/>
      <c r="N360" s="22"/>
      <c r="O360" s="7"/>
      <c r="P360" s="40"/>
      <c r="Q360" s="43"/>
      <c r="R360" s="7"/>
      <c r="S360" s="23"/>
      <c r="T360" s="24"/>
      <c r="U360" s="24"/>
      <c r="V360" s="7"/>
      <c r="W360" s="46"/>
      <c r="X360" s="43"/>
      <c r="Y360" s="7"/>
      <c r="Z360" s="21"/>
      <c r="AA360" s="22"/>
      <c r="AB360" s="22"/>
      <c r="AC360" s="7"/>
      <c r="AD360" s="40"/>
      <c r="AE360" s="43"/>
      <c r="AF360" s="7"/>
      <c r="AG360" s="21"/>
      <c r="AH360" s="22"/>
      <c r="AI360" s="22"/>
      <c r="AJ360" s="7"/>
      <c r="AK360" s="40"/>
      <c r="AL360" s="43"/>
      <c r="AM360" s="7"/>
      <c r="AN360" s="21"/>
      <c r="AO360" s="22"/>
      <c r="AP360" s="22"/>
      <c r="AQ360" s="22"/>
      <c r="AR360" s="22"/>
      <c r="AS360" s="21"/>
      <c r="AT360" s="22"/>
      <c r="AU360" s="22"/>
      <c r="AV360" s="22"/>
      <c r="AW360" s="22"/>
      <c r="AX360" s="21"/>
      <c r="AY360" s="22"/>
      <c r="AZ360" s="22"/>
      <c r="BA360" s="22"/>
      <c r="BB360" s="22"/>
      <c r="BC360" s="22"/>
      <c r="BD360" s="22"/>
      <c r="BE360" s="22"/>
      <c r="BF360" s="22"/>
      <c r="BG360" s="11" t="s">
        <v>221</v>
      </c>
      <c r="BH360" s="79"/>
      <c r="BI360" s="1"/>
      <c r="BJ360" s="1"/>
      <c r="BK360" s="1"/>
      <c r="BL360" s="1"/>
      <c r="BM360" s="1"/>
      <c r="BY360" s="26"/>
      <c r="BZ360" s="34" t="str">
        <f t="shared" si="59"/>
        <v/>
      </c>
      <c r="CA360" s="35" t="str">
        <f t="shared" si="60"/>
        <v/>
      </c>
      <c r="CB360" s="35" t="str">
        <f t="shared" si="61"/>
        <v/>
      </c>
      <c r="CC360" s="34" t="str">
        <f t="shared" si="62"/>
        <v/>
      </c>
      <c r="CD360" s="35" t="str">
        <f t="shared" si="63"/>
        <v/>
      </c>
      <c r="CE360" s="34" t="e">
        <f>IF(AND(#REF!="",#REF!="",#REF!="",#REF!=""),"",SUM(#REF!,#REF!,#REF!,#REF!,#REF!))</f>
        <v>#REF!</v>
      </c>
      <c r="CF360" s="35" t="str">
        <f t="shared" si="64"/>
        <v/>
      </c>
      <c r="CG360" s="34" t="str">
        <f t="shared" si="65"/>
        <v/>
      </c>
      <c r="CH360" s="35" t="str">
        <f t="shared" si="66"/>
        <v/>
      </c>
      <c r="CI360" s="34" t="str">
        <f t="shared" si="67"/>
        <v/>
      </c>
      <c r="CJ360" s="35" t="str">
        <f t="shared" si="68"/>
        <v/>
      </c>
      <c r="CK360" s="34" t="e">
        <f>IF(AND(#REF!="",#REF!="",#REF!="",#REF!=""),"",SUM(#REF!,#REF!,#REF!,#REF!,#REF!))</f>
        <v>#REF!</v>
      </c>
      <c r="CL360" s="35" t="str">
        <f t="shared" si="69"/>
        <v/>
      </c>
      <c r="CM360" s="32" t="e">
        <f>IF(AND(#REF!="",#REF!="",#REF!="",#REF!=""),"",SUM(#REF!,#REF!,#REF!,#REF!))</f>
        <v>#REF!</v>
      </c>
      <c r="CN360" s="32" t="str">
        <f t="shared" si="58"/>
        <v/>
      </c>
    </row>
    <row r="361" spans="1:92" ht="24.75" customHeight="1">
      <c r="A361" s="276">
        <v>355</v>
      </c>
      <c r="B361" s="277"/>
      <c r="C361" s="278"/>
      <c r="D361" s="279"/>
      <c r="E361" s="280"/>
      <c r="F361" s="281"/>
      <c r="G361" s="281"/>
      <c r="H361" s="282"/>
      <c r="I361" s="283"/>
      <c r="J361" s="284"/>
      <c r="K361" s="285"/>
      <c r="L361" s="21"/>
      <c r="M361" s="22"/>
      <c r="N361" s="22"/>
      <c r="O361" s="7"/>
      <c r="P361" s="40"/>
      <c r="Q361" s="43"/>
      <c r="R361" s="7"/>
      <c r="S361" s="23"/>
      <c r="T361" s="24"/>
      <c r="U361" s="24"/>
      <c r="V361" s="7"/>
      <c r="W361" s="46"/>
      <c r="X361" s="43"/>
      <c r="Y361" s="7"/>
      <c r="Z361" s="21"/>
      <c r="AA361" s="22"/>
      <c r="AB361" s="22"/>
      <c r="AC361" s="7"/>
      <c r="AD361" s="40"/>
      <c r="AE361" s="43"/>
      <c r="AF361" s="7"/>
      <c r="AG361" s="21"/>
      <c r="AH361" s="22"/>
      <c r="AI361" s="22"/>
      <c r="AJ361" s="7"/>
      <c r="AK361" s="40"/>
      <c r="AL361" s="43"/>
      <c r="AM361" s="7"/>
      <c r="AN361" s="21"/>
      <c r="AO361" s="22"/>
      <c r="AP361" s="22"/>
      <c r="AQ361" s="22"/>
      <c r="AR361" s="22"/>
      <c r="AS361" s="21"/>
      <c r="AT361" s="22"/>
      <c r="AU361" s="22"/>
      <c r="AV361" s="22"/>
      <c r="AW361" s="22"/>
      <c r="AX361" s="21"/>
      <c r="AY361" s="22"/>
      <c r="AZ361" s="22"/>
      <c r="BA361" s="22"/>
      <c r="BB361" s="22"/>
      <c r="BC361" s="22"/>
      <c r="BD361" s="22"/>
      <c r="BE361" s="22"/>
      <c r="BF361" s="22"/>
      <c r="BG361" s="11" t="s">
        <v>221</v>
      </c>
      <c r="BH361" s="79"/>
      <c r="BI361" s="1"/>
      <c r="BJ361" s="1"/>
      <c r="BK361" s="1"/>
      <c r="BL361" s="1"/>
      <c r="BM361" s="1"/>
      <c r="BY361" s="26"/>
      <c r="BZ361" s="34" t="str">
        <f t="shared" si="59"/>
        <v/>
      </c>
      <c r="CA361" s="35" t="str">
        <f t="shared" si="60"/>
        <v/>
      </c>
      <c r="CB361" s="35" t="str">
        <f t="shared" si="61"/>
        <v/>
      </c>
      <c r="CC361" s="34" t="str">
        <f t="shared" si="62"/>
        <v/>
      </c>
      <c r="CD361" s="35" t="str">
        <f t="shared" si="63"/>
        <v/>
      </c>
      <c r="CE361" s="34" t="e">
        <f>IF(AND(#REF!="",#REF!="",#REF!="",#REF!=""),"",SUM(#REF!,#REF!,#REF!,#REF!,#REF!))</f>
        <v>#REF!</v>
      </c>
      <c r="CF361" s="35" t="str">
        <f t="shared" si="64"/>
        <v/>
      </c>
      <c r="CG361" s="34" t="str">
        <f t="shared" si="65"/>
        <v/>
      </c>
      <c r="CH361" s="35" t="str">
        <f t="shared" si="66"/>
        <v/>
      </c>
      <c r="CI361" s="34" t="str">
        <f t="shared" si="67"/>
        <v/>
      </c>
      <c r="CJ361" s="35" t="str">
        <f t="shared" si="68"/>
        <v/>
      </c>
      <c r="CK361" s="34" t="e">
        <f>IF(AND(#REF!="",#REF!="",#REF!="",#REF!=""),"",SUM(#REF!,#REF!,#REF!,#REF!,#REF!))</f>
        <v>#REF!</v>
      </c>
      <c r="CL361" s="35" t="str">
        <f t="shared" si="69"/>
        <v/>
      </c>
      <c r="CM361" s="32" t="e">
        <f>IF(AND(#REF!="",#REF!="",#REF!="",#REF!=""),"",SUM(#REF!,#REF!,#REF!,#REF!))</f>
        <v>#REF!</v>
      </c>
      <c r="CN361" s="32" t="str">
        <f t="shared" si="58"/>
        <v/>
      </c>
    </row>
    <row r="362" spans="1:92" ht="24.75" customHeight="1">
      <c r="A362" s="276">
        <v>356</v>
      </c>
      <c r="B362" s="277"/>
      <c r="C362" s="278"/>
      <c r="D362" s="279"/>
      <c r="E362" s="280"/>
      <c r="F362" s="281"/>
      <c r="G362" s="281"/>
      <c r="H362" s="282"/>
      <c r="I362" s="283"/>
      <c r="J362" s="284"/>
      <c r="K362" s="285"/>
      <c r="L362" s="21"/>
      <c r="M362" s="22"/>
      <c r="N362" s="22"/>
      <c r="O362" s="7"/>
      <c r="P362" s="40"/>
      <c r="Q362" s="43"/>
      <c r="R362" s="7"/>
      <c r="S362" s="23"/>
      <c r="T362" s="24"/>
      <c r="U362" s="24"/>
      <c r="V362" s="7"/>
      <c r="W362" s="46"/>
      <c r="X362" s="43"/>
      <c r="Y362" s="7"/>
      <c r="Z362" s="21"/>
      <c r="AA362" s="22"/>
      <c r="AB362" s="22"/>
      <c r="AC362" s="7"/>
      <c r="AD362" s="40"/>
      <c r="AE362" s="43"/>
      <c r="AF362" s="7"/>
      <c r="AG362" s="21"/>
      <c r="AH362" s="22"/>
      <c r="AI362" s="22"/>
      <c r="AJ362" s="7"/>
      <c r="AK362" s="40"/>
      <c r="AL362" s="43"/>
      <c r="AM362" s="7"/>
      <c r="AN362" s="21"/>
      <c r="AO362" s="22"/>
      <c r="AP362" s="22"/>
      <c r="AQ362" s="22"/>
      <c r="AR362" s="22"/>
      <c r="AS362" s="21"/>
      <c r="AT362" s="22"/>
      <c r="AU362" s="22"/>
      <c r="AV362" s="22"/>
      <c r="AW362" s="22"/>
      <c r="AX362" s="21"/>
      <c r="AY362" s="22"/>
      <c r="AZ362" s="22"/>
      <c r="BA362" s="22"/>
      <c r="BB362" s="22"/>
      <c r="BC362" s="22"/>
      <c r="BD362" s="22"/>
      <c r="BE362" s="22"/>
      <c r="BF362" s="22"/>
      <c r="BG362" s="11" t="s">
        <v>221</v>
      </c>
      <c r="BH362" s="79"/>
      <c r="BI362" s="1"/>
      <c r="BJ362" s="1"/>
      <c r="BK362" s="1"/>
      <c r="BL362" s="1"/>
      <c r="BM362" s="1"/>
      <c r="BY362" s="26"/>
      <c r="BZ362" s="34" t="str">
        <f t="shared" si="59"/>
        <v/>
      </c>
      <c r="CA362" s="35" t="str">
        <f t="shared" si="60"/>
        <v/>
      </c>
      <c r="CB362" s="35" t="str">
        <f t="shared" si="61"/>
        <v/>
      </c>
      <c r="CC362" s="34" t="str">
        <f t="shared" si="62"/>
        <v/>
      </c>
      <c r="CD362" s="35" t="str">
        <f t="shared" si="63"/>
        <v/>
      </c>
      <c r="CE362" s="34" t="e">
        <f>IF(AND(#REF!="",#REF!="",#REF!="",#REF!=""),"",SUM(#REF!,#REF!,#REF!,#REF!,#REF!))</f>
        <v>#REF!</v>
      </c>
      <c r="CF362" s="35" t="str">
        <f t="shared" si="64"/>
        <v/>
      </c>
      <c r="CG362" s="34" t="str">
        <f t="shared" si="65"/>
        <v/>
      </c>
      <c r="CH362" s="35" t="str">
        <f t="shared" si="66"/>
        <v/>
      </c>
      <c r="CI362" s="34" t="str">
        <f t="shared" si="67"/>
        <v/>
      </c>
      <c r="CJ362" s="35" t="str">
        <f t="shared" si="68"/>
        <v/>
      </c>
      <c r="CK362" s="34" t="e">
        <f>IF(AND(#REF!="",#REF!="",#REF!="",#REF!=""),"",SUM(#REF!,#REF!,#REF!,#REF!,#REF!))</f>
        <v>#REF!</v>
      </c>
      <c r="CL362" s="35" t="str">
        <f t="shared" si="69"/>
        <v/>
      </c>
      <c r="CM362" s="32" t="e">
        <f>IF(AND(#REF!="",#REF!="",#REF!="",#REF!=""),"",SUM(#REF!,#REF!,#REF!,#REF!))</f>
        <v>#REF!</v>
      </c>
      <c r="CN362" s="32" t="str">
        <f t="shared" si="58"/>
        <v/>
      </c>
    </row>
    <row r="363" spans="1:92" ht="24.75" customHeight="1">
      <c r="A363" s="276">
        <v>357</v>
      </c>
      <c r="B363" s="277"/>
      <c r="C363" s="278"/>
      <c r="D363" s="279"/>
      <c r="E363" s="280"/>
      <c r="F363" s="281"/>
      <c r="G363" s="281"/>
      <c r="H363" s="282"/>
      <c r="I363" s="283"/>
      <c r="J363" s="284"/>
      <c r="K363" s="285"/>
      <c r="L363" s="21"/>
      <c r="M363" s="22"/>
      <c r="N363" s="22"/>
      <c r="O363" s="7"/>
      <c r="P363" s="40"/>
      <c r="Q363" s="43"/>
      <c r="R363" s="7"/>
      <c r="S363" s="23"/>
      <c r="T363" s="24"/>
      <c r="U363" s="24"/>
      <c r="V363" s="7"/>
      <c r="W363" s="46"/>
      <c r="X363" s="43"/>
      <c r="Y363" s="7"/>
      <c r="Z363" s="21"/>
      <c r="AA363" s="22"/>
      <c r="AB363" s="22"/>
      <c r="AC363" s="7"/>
      <c r="AD363" s="40"/>
      <c r="AE363" s="43"/>
      <c r="AF363" s="7"/>
      <c r="AG363" s="21"/>
      <c r="AH363" s="22"/>
      <c r="AI363" s="22"/>
      <c r="AJ363" s="7"/>
      <c r="AK363" s="40"/>
      <c r="AL363" s="43"/>
      <c r="AM363" s="7"/>
      <c r="AN363" s="21"/>
      <c r="AO363" s="22"/>
      <c r="AP363" s="22"/>
      <c r="AQ363" s="22"/>
      <c r="AR363" s="22"/>
      <c r="AS363" s="21"/>
      <c r="AT363" s="22"/>
      <c r="AU363" s="22"/>
      <c r="AV363" s="22"/>
      <c r="AW363" s="22"/>
      <c r="AX363" s="21"/>
      <c r="AY363" s="22"/>
      <c r="AZ363" s="22"/>
      <c r="BA363" s="22"/>
      <c r="BB363" s="22"/>
      <c r="BC363" s="22"/>
      <c r="BD363" s="22"/>
      <c r="BE363" s="22"/>
      <c r="BF363" s="22"/>
      <c r="BG363" s="11" t="s">
        <v>221</v>
      </c>
      <c r="BH363" s="79"/>
      <c r="BI363" s="1"/>
      <c r="BJ363" s="1"/>
      <c r="BK363" s="1"/>
      <c r="BL363" s="1"/>
      <c r="BM363" s="1"/>
      <c r="BY363" s="26"/>
      <c r="BZ363" s="34" t="str">
        <f t="shared" si="59"/>
        <v/>
      </c>
      <c r="CA363" s="35" t="str">
        <f t="shared" si="60"/>
        <v/>
      </c>
      <c r="CB363" s="35" t="str">
        <f t="shared" si="61"/>
        <v/>
      </c>
      <c r="CC363" s="34" t="str">
        <f t="shared" si="62"/>
        <v/>
      </c>
      <c r="CD363" s="35" t="str">
        <f t="shared" si="63"/>
        <v/>
      </c>
      <c r="CE363" s="34" t="e">
        <f>IF(AND(#REF!="",#REF!="",#REF!="",#REF!=""),"",SUM(#REF!,#REF!,#REF!,#REF!,#REF!))</f>
        <v>#REF!</v>
      </c>
      <c r="CF363" s="35" t="str">
        <f t="shared" si="64"/>
        <v/>
      </c>
      <c r="CG363" s="34" t="str">
        <f t="shared" si="65"/>
        <v/>
      </c>
      <c r="CH363" s="35" t="str">
        <f t="shared" si="66"/>
        <v/>
      </c>
      <c r="CI363" s="34" t="str">
        <f t="shared" si="67"/>
        <v/>
      </c>
      <c r="CJ363" s="35" t="str">
        <f t="shared" si="68"/>
        <v/>
      </c>
      <c r="CK363" s="34" t="e">
        <f>IF(AND(#REF!="",#REF!="",#REF!="",#REF!=""),"",SUM(#REF!,#REF!,#REF!,#REF!,#REF!))</f>
        <v>#REF!</v>
      </c>
      <c r="CL363" s="35" t="str">
        <f t="shared" si="69"/>
        <v/>
      </c>
      <c r="CM363" s="32" t="e">
        <f>IF(AND(#REF!="",#REF!="",#REF!="",#REF!=""),"",SUM(#REF!,#REF!,#REF!,#REF!))</f>
        <v>#REF!</v>
      </c>
      <c r="CN363" s="32" t="str">
        <f t="shared" si="58"/>
        <v/>
      </c>
    </row>
    <row r="364" spans="1:92" ht="24.75" customHeight="1">
      <c r="A364" s="276">
        <v>358</v>
      </c>
      <c r="B364" s="277"/>
      <c r="C364" s="278"/>
      <c r="D364" s="279"/>
      <c r="E364" s="280"/>
      <c r="F364" s="281"/>
      <c r="G364" s="281"/>
      <c r="H364" s="282"/>
      <c r="I364" s="283"/>
      <c r="J364" s="284"/>
      <c r="K364" s="285"/>
      <c r="L364" s="21"/>
      <c r="M364" s="22"/>
      <c r="N364" s="22"/>
      <c r="O364" s="7"/>
      <c r="P364" s="40"/>
      <c r="Q364" s="43"/>
      <c r="R364" s="7"/>
      <c r="S364" s="23"/>
      <c r="T364" s="24"/>
      <c r="U364" s="24"/>
      <c r="V364" s="7"/>
      <c r="W364" s="46"/>
      <c r="X364" s="43"/>
      <c r="Y364" s="7"/>
      <c r="Z364" s="21"/>
      <c r="AA364" s="22"/>
      <c r="AB364" s="22"/>
      <c r="AC364" s="7"/>
      <c r="AD364" s="40"/>
      <c r="AE364" s="43"/>
      <c r="AF364" s="7"/>
      <c r="AG364" s="21"/>
      <c r="AH364" s="22"/>
      <c r="AI364" s="22"/>
      <c r="AJ364" s="7"/>
      <c r="AK364" s="40"/>
      <c r="AL364" s="43"/>
      <c r="AM364" s="7"/>
      <c r="AN364" s="21"/>
      <c r="AO364" s="22"/>
      <c r="AP364" s="22"/>
      <c r="AQ364" s="22"/>
      <c r="AR364" s="22"/>
      <c r="AS364" s="21"/>
      <c r="AT364" s="22"/>
      <c r="AU364" s="22"/>
      <c r="AV364" s="22"/>
      <c r="AW364" s="22"/>
      <c r="AX364" s="21"/>
      <c r="AY364" s="22"/>
      <c r="AZ364" s="22"/>
      <c r="BA364" s="22"/>
      <c r="BB364" s="22"/>
      <c r="BC364" s="22"/>
      <c r="BD364" s="22"/>
      <c r="BE364" s="22"/>
      <c r="BF364" s="22"/>
      <c r="BG364" s="11" t="s">
        <v>221</v>
      </c>
      <c r="BH364" s="79"/>
      <c r="BI364" s="1"/>
      <c r="BJ364" s="1"/>
      <c r="BK364" s="1"/>
      <c r="BL364" s="1"/>
      <c r="BM364" s="1"/>
      <c r="BY364" s="26"/>
      <c r="BZ364" s="34" t="str">
        <f t="shared" si="59"/>
        <v/>
      </c>
      <c r="CA364" s="35" t="str">
        <f t="shared" si="60"/>
        <v/>
      </c>
      <c r="CB364" s="35" t="str">
        <f t="shared" si="61"/>
        <v/>
      </c>
      <c r="CC364" s="34" t="str">
        <f t="shared" si="62"/>
        <v/>
      </c>
      <c r="CD364" s="35" t="str">
        <f t="shared" si="63"/>
        <v/>
      </c>
      <c r="CE364" s="34" t="e">
        <f>IF(AND(#REF!="",#REF!="",#REF!="",#REF!=""),"",SUM(#REF!,#REF!,#REF!,#REF!,#REF!))</f>
        <v>#REF!</v>
      </c>
      <c r="CF364" s="35" t="str">
        <f t="shared" si="64"/>
        <v/>
      </c>
      <c r="CG364" s="34" t="str">
        <f t="shared" si="65"/>
        <v/>
      </c>
      <c r="CH364" s="35" t="str">
        <f t="shared" si="66"/>
        <v/>
      </c>
      <c r="CI364" s="34" t="str">
        <f t="shared" si="67"/>
        <v/>
      </c>
      <c r="CJ364" s="35" t="str">
        <f t="shared" si="68"/>
        <v/>
      </c>
      <c r="CK364" s="34" t="e">
        <f>IF(AND(#REF!="",#REF!="",#REF!="",#REF!=""),"",SUM(#REF!,#REF!,#REF!,#REF!,#REF!))</f>
        <v>#REF!</v>
      </c>
      <c r="CL364" s="35" t="str">
        <f t="shared" si="69"/>
        <v/>
      </c>
      <c r="CM364" s="32" t="e">
        <f>IF(AND(#REF!="",#REF!="",#REF!="",#REF!=""),"",SUM(#REF!,#REF!,#REF!,#REF!))</f>
        <v>#REF!</v>
      </c>
      <c r="CN364" s="32" t="str">
        <f t="shared" si="58"/>
        <v/>
      </c>
    </row>
    <row r="365" spans="1:92" ht="24.75" customHeight="1">
      <c r="A365" s="276">
        <v>359</v>
      </c>
      <c r="B365" s="277"/>
      <c r="C365" s="278"/>
      <c r="D365" s="279"/>
      <c r="E365" s="280"/>
      <c r="F365" s="281"/>
      <c r="G365" s="281"/>
      <c r="H365" s="282"/>
      <c r="I365" s="283"/>
      <c r="J365" s="284"/>
      <c r="K365" s="285"/>
      <c r="L365" s="21"/>
      <c r="M365" s="22"/>
      <c r="N365" s="22"/>
      <c r="O365" s="7"/>
      <c r="P365" s="40"/>
      <c r="Q365" s="43"/>
      <c r="R365" s="7"/>
      <c r="S365" s="23"/>
      <c r="T365" s="24"/>
      <c r="U365" s="24"/>
      <c r="V365" s="7"/>
      <c r="W365" s="46"/>
      <c r="X365" s="43"/>
      <c r="Y365" s="7"/>
      <c r="Z365" s="21"/>
      <c r="AA365" s="22"/>
      <c r="AB365" s="22"/>
      <c r="AC365" s="7"/>
      <c r="AD365" s="40"/>
      <c r="AE365" s="43"/>
      <c r="AF365" s="7"/>
      <c r="AG365" s="21"/>
      <c r="AH365" s="22"/>
      <c r="AI365" s="22"/>
      <c r="AJ365" s="7"/>
      <c r="AK365" s="40"/>
      <c r="AL365" s="43"/>
      <c r="AM365" s="7"/>
      <c r="AN365" s="21"/>
      <c r="AO365" s="22"/>
      <c r="AP365" s="22"/>
      <c r="AQ365" s="22"/>
      <c r="AR365" s="22"/>
      <c r="AS365" s="21"/>
      <c r="AT365" s="22"/>
      <c r="AU365" s="22"/>
      <c r="AV365" s="22"/>
      <c r="AW365" s="22"/>
      <c r="AX365" s="21"/>
      <c r="AY365" s="22"/>
      <c r="AZ365" s="22"/>
      <c r="BA365" s="22"/>
      <c r="BB365" s="22"/>
      <c r="BC365" s="22"/>
      <c r="BD365" s="22"/>
      <c r="BE365" s="22"/>
      <c r="BF365" s="22"/>
      <c r="BG365" s="11" t="s">
        <v>221</v>
      </c>
      <c r="BH365" s="79"/>
      <c r="BI365" s="1"/>
      <c r="BJ365" s="1"/>
      <c r="BK365" s="1"/>
      <c r="BL365" s="1"/>
      <c r="BM365" s="1"/>
      <c r="BY365" s="26"/>
      <c r="BZ365" s="34" t="str">
        <f t="shared" si="59"/>
        <v/>
      </c>
      <c r="CA365" s="35" t="str">
        <f t="shared" si="60"/>
        <v/>
      </c>
      <c r="CB365" s="35" t="str">
        <f t="shared" si="61"/>
        <v/>
      </c>
      <c r="CC365" s="34" t="str">
        <f t="shared" si="62"/>
        <v/>
      </c>
      <c r="CD365" s="35" t="str">
        <f t="shared" si="63"/>
        <v/>
      </c>
      <c r="CE365" s="34" t="e">
        <f>IF(AND(#REF!="",#REF!="",#REF!="",#REF!=""),"",SUM(#REF!,#REF!,#REF!,#REF!,#REF!))</f>
        <v>#REF!</v>
      </c>
      <c r="CF365" s="35" t="str">
        <f t="shared" si="64"/>
        <v/>
      </c>
      <c r="CG365" s="34" t="str">
        <f t="shared" si="65"/>
        <v/>
      </c>
      <c r="CH365" s="35" t="str">
        <f t="shared" si="66"/>
        <v/>
      </c>
      <c r="CI365" s="34" t="str">
        <f t="shared" si="67"/>
        <v/>
      </c>
      <c r="CJ365" s="35" t="str">
        <f t="shared" si="68"/>
        <v/>
      </c>
      <c r="CK365" s="34" t="e">
        <f>IF(AND(#REF!="",#REF!="",#REF!="",#REF!=""),"",SUM(#REF!,#REF!,#REF!,#REF!,#REF!))</f>
        <v>#REF!</v>
      </c>
      <c r="CL365" s="35" t="str">
        <f t="shared" si="69"/>
        <v/>
      </c>
      <c r="CM365" s="32" t="e">
        <f>IF(AND(#REF!="",#REF!="",#REF!="",#REF!=""),"",SUM(#REF!,#REF!,#REF!,#REF!))</f>
        <v>#REF!</v>
      </c>
      <c r="CN365" s="32" t="str">
        <f t="shared" si="58"/>
        <v/>
      </c>
    </row>
    <row r="366" spans="1:92" ht="24.75" customHeight="1">
      <c r="A366" s="276">
        <v>360</v>
      </c>
      <c r="B366" s="277"/>
      <c r="C366" s="278"/>
      <c r="D366" s="279"/>
      <c r="E366" s="280"/>
      <c r="F366" s="281"/>
      <c r="G366" s="281"/>
      <c r="H366" s="282"/>
      <c r="I366" s="283"/>
      <c r="J366" s="284"/>
      <c r="K366" s="285"/>
      <c r="L366" s="21"/>
      <c r="M366" s="22"/>
      <c r="N366" s="22"/>
      <c r="O366" s="7"/>
      <c r="P366" s="40"/>
      <c r="Q366" s="43"/>
      <c r="R366" s="7"/>
      <c r="S366" s="23"/>
      <c r="T366" s="24"/>
      <c r="U366" s="24"/>
      <c r="V366" s="7"/>
      <c r="W366" s="46"/>
      <c r="X366" s="43"/>
      <c r="Y366" s="7"/>
      <c r="Z366" s="21"/>
      <c r="AA366" s="22"/>
      <c r="AB366" s="22"/>
      <c r="AC366" s="7"/>
      <c r="AD366" s="40"/>
      <c r="AE366" s="43"/>
      <c r="AF366" s="7"/>
      <c r="AG366" s="21"/>
      <c r="AH366" s="22"/>
      <c r="AI366" s="22"/>
      <c r="AJ366" s="7"/>
      <c r="AK366" s="40"/>
      <c r="AL366" s="43"/>
      <c r="AM366" s="7"/>
      <c r="AN366" s="21"/>
      <c r="AO366" s="22"/>
      <c r="AP366" s="22"/>
      <c r="AQ366" s="22"/>
      <c r="AR366" s="22"/>
      <c r="AS366" s="21"/>
      <c r="AT366" s="22"/>
      <c r="AU366" s="22"/>
      <c r="AV366" s="22"/>
      <c r="AW366" s="22"/>
      <c r="AX366" s="21"/>
      <c r="AY366" s="22"/>
      <c r="AZ366" s="22"/>
      <c r="BA366" s="22"/>
      <c r="BB366" s="22"/>
      <c r="BC366" s="22"/>
      <c r="BD366" s="22"/>
      <c r="BE366" s="22"/>
      <c r="BF366" s="22"/>
      <c r="BG366" s="11" t="s">
        <v>221</v>
      </c>
      <c r="BH366" s="79"/>
      <c r="BI366" s="1"/>
      <c r="BJ366" s="1"/>
      <c r="BK366" s="1"/>
      <c r="BL366" s="1"/>
      <c r="BM366" s="1"/>
      <c r="BY366" s="26"/>
      <c r="BZ366" s="34" t="str">
        <f t="shared" si="59"/>
        <v/>
      </c>
      <c r="CA366" s="35" t="str">
        <f t="shared" si="60"/>
        <v/>
      </c>
      <c r="CB366" s="35" t="str">
        <f t="shared" si="61"/>
        <v/>
      </c>
      <c r="CC366" s="34" t="str">
        <f t="shared" si="62"/>
        <v/>
      </c>
      <c r="CD366" s="35" t="str">
        <f t="shared" si="63"/>
        <v/>
      </c>
      <c r="CE366" s="34" t="e">
        <f>IF(AND(#REF!="",#REF!="",#REF!="",#REF!=""),"",SUM(#REF!,#REF!,#REF!,#REF!,#REF!))</f>
        <v>#REF!</v>
      </c>
      <c r="CF366" s="35" t="str">
        <f t="shared" si="64"/>
        <v/>
      </c>
      <c r="CG366" s="34" t="str">
        <f t="shared" si="65"/>
        <v/>
      </c>
      <c r="CH366" s="35" t="str">
        <f t="shared" si="66"/>
        <v/>
      </c>
      <c r="CI366" s="34" t="str">
        <f t="shared" si="67"/>
        <v/>
      </c>
      <c r="CJ366" s="35" t="str">
        <f t="shared" si="68"/>
        <v/>
      </c>
      <c r="CK366" s="34" t="e">
        <f>IF(AND(#REF!="",#REF!="",#REF!="",#REF!=""),"",SUM(#REF!,#REF!,#REF!,#REF!,#REF!))</f>
        <v>#REF!</v>
      </c>
      <c r="CL366" s="35" t="str">
        <f t="shared" si="69"/>
        <v/>
      </c>
      <c r="CM366" s="32" t="e">
        <f>IF(AND(#REF!="",#REF!="",#REF!="",#REF!=""),"",SUM(#REF!,#REF!,#REF!,#REF!))</f>
        <v>#REF!</v>
      </c>
      <c r="CN366" s="32" t="str">
        <f t="shared" si="58"/>
        <v/>
      </c>
    </row>
    <row r="367" spans="1:92" ht="24.75" customHeight="1">
      <c r="A367" s="276">
        <v>361</v>
      </c>
      <c r="B367" s="277"/>
      <c r="C367" s="278"/>
      <c r="D367" s="279"/>
      <c r="E367" s="280"/>
      <c r="F367" s="281"/>
      <c r="G367" s="281"/>
      <c r="H367" s="282"/>
      <c r="I367" s="283"/>
      <c r="J367" s="284"/>
      <c r="K367" s="285"/>
      <c r="L367" s="21"/>
      <c r="M367" s="22"/>
      <c r="N367" s="22"/>
      <c r="O367" s="7"/>
      <c r="P367" s="40"/>
      <c r="Q367" s="43"/>
      <c r="R367" s="7"/>
      <c r="S367" s="23"/>
      <c r="T367" s="24"/>
      <c r="U367" s="24"/>
      <c r="V367" s="7"/>
      <c r="W367" s="46"/>
      <c r="X367" s="43"/>
      <c r="Y367" s="7"/>
      <c r="Z367" s="21"/>
      <c r="AA367" s="22"/>
      <c r="AB367" s="22"/>
      <c r="AC367" s="7"/>
      <c r="AD367" s="40"/>
      <c r="AE367" s="43"/>
      <c r="AF367" s="7"/>
      <c r="AG367" s="21"/>
      <c r="AH367" s="22"/>
      <c r="AI367" s="22"/>
      <c r="AJ367" s="7"/>
      <c r="AK367" s="40"/>
      <c r="AL367" s="43"/>
      <c r="AM367" s="7"/>
      <c r="AN367" s="21"/>
      <c r="AO367" s="22"/>
      <c r="AP367" s="22"/>
      <c r="AQ367" s="22"/>
      <c r="AR367" s="22"/>
      <c r="AS367" s="21"/>
      <c r="AT367" s="22"/>
      <c r="AU367" s="22"/>
      <c r="AV367" s="22"/>
      <c r="AW367" s="22"/>
      <c r="AX367" s="21"/>
      <c r="AY367" s="22"/>
      <c r="AZ367" s="22"/>
      <c r="BA367" s="22"/>
      <c r="BB367" s="22"/>
      <c r="BC367" s="22"/>
      <c r="BD367" s="22"/>
      <c r="BE367" s="22"/>
      <c r="BF367" s="22"/>
      <c r="BG367" s="11" t="s">
        <v>221</v>
      </c>
      <c r="BH367" s="79"/>
      <c r="BI367" s="1"/>
      <c r="BJ367" s="1"/>
      <c r="BK367" s="1"/>
      <c r="BL367" s="1"/>
      <c r="BM367" s="1"/>
      <c r="BY367" s="26"/>
      <c r="BZ367" s="34" t="str">
        <f t="shared" si="59"/>
        <v/>
      </c>
      <c r="CA367" s="35" t="str">
        <f t="shared" si="60"/>
        <v/>
      </c>
      <c r="CB367" s="35" t="str">
        <f t="shared" si="61"/>
        <v/>
      </c>
      <c r="CC367" s="34" t="str">
        <f t="shared" si="62"/>
        <v/>
      </c>
      <c r="CD367" s="35" t="str">
        <f t="shared" si="63"/>
        <v/>
      </c>
      <c r="CE367" s="34" t="e">
        <f>IF(AND(#REF!="",#REF!="",#REF!="",#REF!=""),"",SUM(#REF!,#REF!,#REF!,#REF!,#REF!))</f>
        <v>#REF!</v>
      </c>
      <c r="CF367" s="35" t="str">
        <f t="shared" si="64"/>
        <v/>
      </c>
      <c r="CG367" s="34" t="str">
        <f t="shared" si="65"/>
        <v/>
      </c>
      <c r="CH367" s="35" t="str">
        <f t="shared" si="66"/>
        <v/>
      </c>
      <c r="CI367" s="34" t="str">
        <f t="shared" si="67"/>
        <v/>
      </c>
      <c r="CJ367" s="35" t="str">
        <f t="shared" si="68"/>
        <v/>
      </c>
      <c r="CK367" s="34" t="e">
        <f>IF(AND(#REF!="",#REF!="",#REF!="",#REF!=""),"",SUM(#REF!,#REF!,#REF!,#REF!,#REF!))</f>
        <v>#REF!</v>
      </c>
      <c r="CL367" s="35" t="str">
        <f t="shared" si="69"/>
        <v/>
      </c>
      <c r="CM367" s="32" t="e">
        <f>IF(AND(#REF!="",#REF!="",#REF!="",#REF!=""),"",SUM(#REF!,#REF!,#REF!,#REF!))</f>
        <v>#REF!</v>
      </c>
      <c r="CN367" s="32" t="str">
        <f t="shared" si="58"/>
        <v/>
      </c>
    </row>
    <row r="368" spans="1:92" ht="24.75" customHeight="1">
      <c r="A368" s="276">
        <v>362</v>
      </c>
      <c r="B368" s="277"/>
      <c r="C368" s="278"/>
      <c r="D368" s="279"/>
      <c r="E368" s="280"/>
      <c r="F368" s="281"/>
      <c r="G368" s="281"/>
      <c r="H368" s="282"/>
      <c r="I368" s="283"/>
      <c r="J368" s="284"/>
      <c r="K368" s="285"/>
      <c r="L368" s="21"/>
      <c r="M368" s="22"/>
      <c r="N368" s="22"/>
      <c r="O368" s="7"/>
      <c r="P368" s="40"/>
      <c r="Q368" s="43"/>
      <c r="R368" s="7"/>
      <c r="S368" s="23"/>
      <c r="T368" s="24"/>
      <c r="U368" s="24"/>
      <c r="V368" s="7"/>
      <c r="W368" s="46"/>
      <c r="X368" s="43"/>
      <c r="Y368" s="7"/>
      <c r="Z368" s="21"/>
      <c r="AA368" s="22"/>
      <c r="AB368" s="22"/>
      <c r="AC368" s="7"/>
      <c r="AD368" s="40"/>
      <c r="AE368" s="43"/>
      <c r="AF368" s="7"/>
      <c r="AG368" s="21"/>
      <c r="AH368" s="22"/>
      <c r="AI368" s="22"/>
      <c r="AJ368" s="7"/>
      <c r="AK368" s="40"/>
      <c r="AL368" s="43"/>
      <c r="AM368" s="7"/>
      <c r="AN368" s="21"/>
      <c r="AO368" s="22"/>
      <c r="AP368" s="22"/>
      <c r="AQ368" s="22"/>
      <c r="AR368" s="22"/>
      <c r="AS368" s="21"/>
      <c r="AT368" s="22"/>
      <c r="AU368" s="22"/>
      <c r="AV368" s="22"/>
      <c r="AW368" s="22"/>
      <c r="AX368" s="21"/>
      <c r="AY368" s="22"/>
      <c r="AZ368" s="22"/>
      <c r="BA368" s="22"/>
      <c r="BB368" s="22"/>
      <c r="BC368" s="22"/>
      <c r="BD368" s="22"/>
      <c r="BE368" s="22"/>
      <c r="BF368" s="22"/>
      <c r="BG368" s="11" t="s">
        <v>221</v>
      </c>
      <c r="BH368" s="79"/>
      <c r="BI368" s="1"/>
      <c r="BJ368" s="1"/>
      <c r="BK368" s="1"/>
      <c r="BL368" s="1"/>
      <c r="BM368" s="1"/>
      <c r="BY368" s="26"/>
      <c r="BZ368" s="34" t="str">
        <f t="shared" si="59"/>
        <v/>
      </c>
      <c r="CA368" s="35" t="str">
        <f t="shared" si="60"/>
        <v/>
      </c>
      <c r="CB368" s="35" t="str">
        <f t="shared" si="61"/>
        <v/>
      </c>
      <c r="CC368" s="34" t="str">
        <f t="shared" si="62"/>
        <v/>
      </c>
      <c r="CD368" s="35" t="str">
        <f t="shared" si="63"/>
        <v/>
      </c>
      <c r="CE368" s="34" t="e">
        <f>IF(AND(#REF!="",#REF!="",#REF!="",#REF!=""),"",SUM(#REF!,#REF!,#REF!,#REF!,#REF!))</f>
        <v>#REF!</v>
      </c>
      <c r="CF368" s="35" t="str">
        <f t="shared" si="64"/>
        <v/>
      </c>
      <c r="CG368" s="34" t="str">
        <f t="shared" si="65"/>
        <v/>
      </c>
      <c r="CH368" s="35" t="str">
        <f t="shared" si="66"/>
        <v/>
      </c>
      <c r="CI368" s="34" t="str">
        <f t="shared" si="67"/>
        <v/>
      </c>
      <c r="CJ368" s="35" t="str">
        <f t="shared" si="68"/>
        <v/>
      </c>
      <c r="CK368" s="34" t="e">
        <f>IF(AND(#REF!="",#REF!="",#REF!="",#REF!=""),"",SUM(#REF!,#REF!,#REF!,#REF!,#REF!))</f>
        <v>#REF!</v>
      </c>
      <c r="CL368" s="35" t="str">
        <f t="shared" si="69"/>
        <v/>
      </c>
      <c r="CM368" s="32" t="e">
        <f>IF(AND(#REF!="",#REF!="",#REF!="",#REF!=""),"",SUM(#REF!,#REF!,#REF!,#REF!))</f>
        <v>#REF!</v>
      </c>
      <c r="CN368" s="32" t="str">
        <f t="shared" si="58"/>
        <v/>
      </c>
    </row>
    <row r="369" spans="1:92" ht="24.75" customHeight="1">
      <c r="A369" s="276">
        <v>363</v>
      </c>
      <c r="B369" s="277"/>
      <c r="C369" s="278"/>
      <c r="D369" s="279"/>
      <c r="E369" s="280"/>
      <c r="F369" s="281"/>
      <c r="G369" s="281"/>
      <c r="H369" s="282"/>
      <c r="I369" s="283"/>
      <c r="J369" s="284"/>
      <c r="K369" s="285"/>
      <c r="L369" s="21"/>
      <c r="M369" s="22"/>
      <c r="N369" s="22"/>
      <c r="O369" s="7"/>
      <c r="P369" s="40"/>
      <c r="Q369" s="43"/>
      <c r="R369" s="7"/>
      <c r="S369" s="23"/>
      <c r="T369" s="24"/>
      <c r="U369" s="24"/>
      <c r="V369" s="7"/>
      <c r="W369" s="46"/>
      <c r="X369" s="43"/>
      <c r="Y369" s="7"/>
      <c r="Z369" s="21"/>
      <c r="AA369" s="22"/>
      <c r="AB369" s="22"/>
      <c r="AC369" s="7"/>
      <c r="AD369" s="40"/>
      <c r="AE369" s="43"/>
      <c r="AF369" s="7"/>
      <c r="AG369" s="21"/>
      <c r="AH369" s="22"/>
      <c r="AI369" s="22"/>
      <c r="AJ369" s="7"/>
      <c r="AK369" s="40"/>
      <c r="AL369" s="43"/>
      <c r="AM369" s="7"/>
      <c r="AN369" s="21"/>
      <c r="AO369" s="22"/>
      <c r="AP369" s="22"/>
      <c r="AQ369" s="22"/>
      <c r="AR369" s="22"/>
      <c r="AS369" s="21"/>
      <c r="AT369" s="22"/>
      <c r="AU369" s="22"/>
      <c r="AV369" s="22"/>
      <c r="AW369" s="22"/>
      <c r="AX369" s="21"/>
      <c r="AY369" s="22"/>
      <c r="AZ369" s="22"/>
      <c r="BA369" s="22"/>
      <c r="BB369" s="22"/>
      <c r="BC369" s="22"/>
      <c r="BD369" s="22"/>
      <c r="BE369" s="22"/>
      <c r="BF369" s="22"/>
      <c r="BG369" s="11" t="s">
        <v>221</v>
      </c>
      <c r="BH369" s="79"/>
      <c r="BI369" s="1"/>
      <c r="BJ369" s="1"/>
      <c r="BK369" s="1"/>
      <c r="BL369" s="1"/>
      <c r="BM369" s="1"/>
      <c r="BY369" s="26"/>
      <c r="BZ369" s="34" t="str">
        <f t="shared" si="59"/>
        <v/>
      </c>
      <c r="CA369" s="35" t="str">
        <f t="shared" si="60"/>
        <v/>
      </c>
      <c r="CB369" s="35" t="str">
        <f t="shared" si="61"/>
        <v/>
      </c>
      <c r="CC369" s="34" t="str">
        <f t="shared" si="62"/>
        <v/>
      </c>
      <c r="CD369" s="35" t="str">
        <f t="shared" si="63"/>
        <v/>
      </c>
      <c r="CE369" s="34" t="e">
        <f>IF(AND(#REF!="",#REF!="",#REF!="",#REF!=""),"",SUM(#REF!,#REF!,#REF!,#REF!,#REF!))</f>
        <v>#REF!</v>
      </c>
      <c r="CF369" s="35" t="str">
        <f t="shared" si="64"/>
        <v/>
      </c>
      <c r="CG369" s="34" t="str">
        <f t="shared" si="65"/>
        <v/>
      </c>
      <c r="CH369" s="35" t="str">
        <f t="shared" si="66"/>
        <v/>
      </c>
      <c r="CI369" s="34" t="str">
        <f t="shared" si="67"/>
        <v/>
      </c>
      <c r="CJ369" s="35" t="str">
        <f t="shared" si="68"/>
        <v/>
      </c>
      <c r="CK369" s="34" t="e">
        <f>IF(AND(#REF!="",#REF!="",#REF!="",#REF!=""),"",SUM(#REF!,#REF!,#REF!,#REF!,#REF!))</f>
        <v>#REF!</v>
      </c>
      <c r="CL369" s="35" t="str">
        <f t="shared" si="69"/>
        <v/>
      </c>
      <c r="CM369" s="32" t="e">
        <f>IF(AND(#REF!="",#REF!="",#REF!="",#REF!=""),"",SUM(#REF!,#REF!,#REF!,#REF!))</f>
        <v>#REF!</v>
      </c>
      <c r="CN369" s="32" t="str">
        <f t="shared" si="58"/>
        <v/>
      </c>
    </row>
    <row r="370" spans="1:92" ht="24.75" customHeight="1">
      <c r="A370" s="276">
        <v>364</v>
      </c>
      <c r="B370" s="277"/>
      <c r="C370" s="278"/>
      <c r="D370" s="279"/>
      <c r="E370" s="280"/>
      <c r="F370" s="281"/>
      <c r="G370" s="281"/>
      <c r="H370" s="282"/>
      <c r="I370" s="283"/>
      <c r="J370" s="284"/>
      <c r="K370" s="285"/>
      <c r="L370" s="21"/>
      <c r="M370" s="22"/>
      <c r="N370" s="22"/>
      <c r="O370" s="7"/>
      <c r="P370" s="40"/>
      <c r="Q370" s="43"/>
      <c r="R370" s="7"/>
      <c r="S370" s="23"/>
      <c r="T370" s="24"/>
      <c r="U370" s="24"/>
      <c r="V370" s="7"/>
      <c r="W370" s="46"/>
      <c r="X370" s="43"/>
      <c r="Y370" s="7"/>
      <c r="Z370" s="21"/>
      <c r="AA370" s="22"/>
      <c r="AB370" s="22"/>
      <c r="AC370" s="7"/>
      <c r="AD370" s="40"/>
      <c r="AE370" s="43"/>
      <c r="AF370" s="7"/>
      <c r="AG370" s="21"/>
      <c r="AH370" s="22"/>
      <c r="AI370" s="22"/>
      <c r="AJ370" s="7"/>
      <c r="AK370" s="40"/>
      <c r="AL370" s="43"/>
      <c r="AM370" s="7"/>
      <c r="AN370" s="21"/>
      <c r="AO370" s="22"/>
      <c r="AP370" s="22"/>
      <c r="AQ370" s="22"/>
      <c r="AR370" s="22"/>
      <c r="AS370" s="21"/>
      <c r="AT370" s="22"/>
      <c r="AU370" s="22"/>
      <c r="AV370" s="22"/>
      <c r="AW370" s="22"/>
      <c r="AX370" s="21"/>
      <c r="AY370" s="22"/>
      <c r="AZ370" s="22"/>
      <c r="BA370" s="22"/>
      <c r="BB370" s="22"/>
      <c r="BC370" s="22"/>
      <c r="BD370" s="22"/>
      <c r="BE370" s="22"/>
      <c r="BF370" s="22"/>
      <c r="BG370" s="11" t="s">
        <v>221</v>
      </c>
      <c r="BH370" s="79"/>
      <c r="BI370" s="1"/>
      <c r="BJ370" s="1"/>
      <c r="BK370" s="1"/>
      <c r="BL370" s="1"/>
      <c r="BM370" s="1"/>
      <c r="BY370" s="26"/>
      <c r="BZ370" s="34" t="str">
        <f t="shared" si="59"/>
        <v/>
      </c>
      <c r="CA370" s="35" t="str">
        <f t="shared" si="60"/>
        <v/>
      </c>
      <c r="CB370" s="35" t="str">
        <f t="shared" si="61"/>
        <v/>
      </c>
      <c r="CC370" s="34" t="str">
        <f t="shared" si="62"/>
        <v/>
      </c>
      <c r="CD370" s="35" t="str">
        <f t="shared" si="63"/>
        <v/>
      </c>
      <c r="CE370" s="34" t="e">
        <f>IF(AND(#REF!="",#REF!="",#REF!="",#REF!=""),"",SUM(#REF!,#REF!,#REF!,#REF!,#REF!))</f>
        <v>#REF!</v>
      </c>
      <c r="CF370" s="35" t="str">
        <f t="shared" si="64"/>
        <v/>
      </c>
      <c r="CG370" s="34" t="str">
        <f t="shared" si="65"/>
        <v/>
      </c>
      <c r="CH370" s="35" t="str">
        <f t="shared" si="66"/>
        <v/>
      </c>
      <c r="CI370" s="34" t="str">
        <f t="shared" si="67"/>
        <v/>
      </c>
      <c r="CJ370" s="35" t="str">
        <f t="shared" si="68"/>
        <v/>
      </c>
      <c r="CK370" s="34" t="e">
        <f>IF(AND(#REF!="",#REF!="",#REF!="",#REF!=""),"",SUM(#REF!,#REF!,#REF!,#REF!,#REF!))</f>
        <v>#REF!</v>
      </c>
      <c r="CL370" s="35" t="str">
        <f t="shared" si="69"/>
        <v/>
      </c>
      <c r="CM370" s="32" t="e">
        <f>IF(AND(#REF!="",#REF!="",#REF!="",#REF!=""),"",SUM(#REF!,#REF!,#REF!,#REF!))</f>
        <v>#REF!</v>
      </c>
      <c r="CN370" s="32" t="str">
        <f t="shared" si="58"/>
        <v/>
      </c>
    </row>
    <row r="371" spans="1:92" ht="24.75" customHeight="1">
      <c r="A371" s="276">
        <v>365</v>
      </c>
      <c r="B371" s="277"/>
      <c r="C371" s="278"/>
      <c r="D371" s="279"/>
      <c r="E371" s="280"/>
      <c r="F371" s="281"/>
      <c r="G371" s="281"/>
      <c r="H371" s="282"/>
      <c r="I371" s="283"/>
      <c r="J371" s="284"/>
      <c r="K371" s="285"/>
      <c r="L371" s="21"/>
      <c r="M371" s="22"/>
      <c r="N371" s="22"/>
      <c r="O371" s="7"/>
      <c r="P371" s="40"/>
      <c r="Q371" s="43"/>
      <c r="R371" s="7"/>
      <c r="S371" s="23"/>
      <c r="T371" s="24"/>
      <c r="U371" s="24"/>
      <c r="V371" s="7"/>
      <c r="W371" s="46"/>
      <c r="X371" s="43"/>
      <c r="Y371" s="7"/>
      <c r="Z371" s="21"/>
      <c r="AA371" s="22"/>
      <c r="AB371" s="22"/>
      <c r="AC371" s="7"/>
      <c r="AD371" s="40"/>
      <c r="AE371" s="43"/>
      <c r="AF371" s="7"/>
      <c r="AG371" s="21"/>
      <c r="AH371" s="22"/>
      <c r="AI371" s="22"/>
      <c r="AJ371" s="7"/>
      <c r="AK371" s="40"/>
      <c r="AL371" s="43"/>
      <c r="AM371" s="7"/>
      <c r="AN371" s="21"/>
      <c r="AO371" s="22"/>
      <c r="AP371" s="22"/>
      <c r="AQ371" s="22"/>
      <c r="AR371" s="22"/>
      <c r="AS371" s="21"/>
      <c r="AT371" s="22"/>
      <c r="AU371" s="22"/>
      <c r="AV371" s="22"/>
      <c r="AW371" s="22"/>
      <c r="AX371" s="21"/>
      <c r="AY371" s="22"/>
      <c r="AZ371" s="22"/>
      <c r="BA371" s="22"/>
      <c r="BB371" s="22"/>
      <c r="BC371" s="22"/>
      <c r="BD371" s="22"/>
      <c r="BE371" s="22"/>
      <c r="BF371" s="22"/>
      <c r="BG371" s="11" t="s">
        <v>221</v>
      </c>
      <c r="BH371" s="79"/>
      <c r="BI371" s="1"/>
      <c r="BJ371" s="1"/>
      <c r="BK371" s="1"/>
      <c r="BL371" s="1"/>
      <c r="BM371" s="1"/>
      <c r="BY371" s="26"/>
      <c r="BZ371" s="34" t="str">
        <f t="shared" si="59"/>
        <v/>
      </c>
      <c r="CA371" s="35" t="str">
        <f t="shared" si="60"/>
        <v/>
      </c>
      <c r="CB371" s="35" t="str">
        <f t="shared" si="61"/>
        <v/>
      </c>
      <c r="CC371" s="34" t="str">
        <f t="shared" si="62"/>
        <v/>
      </c>
      <c r="CD371" s="35" t="str">
        <f t="shared" si="63"/>
        <v/>
      </c>
      <c r="CE371" s="34" t="e">
        <f>IF(AND(#REF!="",#REF!="",#REF!="",#REF!=""),"",SUM(#REF!,#REF!,#REF!,#REF!,#REF!))</f>
        <v>#REF!</v>
      </c>
      <c r="CF371" s="35" t="str">
        <f t="shared" si="64"/>
        <v/>
      </c>
      <c r="CG371" s="34" t="str">
        <f t="shared" si="65"/>
        <v/>
      </c>
      <c r="CH371" s="35" t="str">
        <f t="shared" si="66"/>
        <v/>
      </c>
      <c r="CI371" s="34" t="str">
        <f t="shared" si="67"/>
        <v/>
      </c>
      <c r="CJ371" s="35" t="str">
        <f t="shared" si="68"/>
        <v/>
      </c>
      <c r="CK371" s="34" t="e">
        <f>IF(AND(#REF!="",#REF!="",#REF!="",#REF!=""),"",SUM(#REF!,#REF!,#REF!,#REF!,#REF!))</f>
        <v>#REF!</v>
      </c>
      <c r="CL371" s="35" t="str">
        <f t="shared" si="69"/>
        <v/>
      </c>
      <c r="CM371" s="32" t="e">
        <f>IF(AND(#REF!="",#REF!="",#REF!="",#REF!=""),"",SUM(#REF!,#REF!,#REF!,#REF!))</f>
        <v>#REF!</v>
      </c>
      <c r="CN371" s="32" t="str">
        <f t="shared" si="58"/>
        <v/>
      </c>
    </row>
    <row r="372" spans="1:92" ht="24.75" customHeight="1">
      <c r="A372" s="276">
        <v>366</v>
      </c>
      <c r="B372" s="277"/>
      <c r="C372" s="278"/>
      <c r="D372" s="279"/>
      <c r="E372" s="280"/>
      <c r="F372" s="281"/>
      <c r="G372" s="281"/>
      <c r="H372" s="282"/>
      <c r="I372" s="283"/>
      <c r="J372" s="284"/>
      <c r="K372" s="285"/>
      <c r="L372" s="21"/>
      <c r="M372" s="22"/>
      <c r="N372" s="22"/>
      <c r="O372" s="7"/>
      <c r="P372" s="40"/>
      <c r="Q372" s="43"/>
      <c r="R372" s="7"/>
      <c r="S372" s="23"/>
      <c r="T372" s="24"/>
      <c r="U372" s="24"/>
      <c r="V372" s="7"/>
      <c r="W372" s="46"/>
      <c r="X372" s="43"/>
      <c r="Y372" s="7"/>
      <c r="Z372" s="21"/>
      <c r="AA372" s="22"/>
      <c r="AB372" s="22"/>
      <c r="AC372" s="7"/>
      <c r="AD372" s="40"/>
      <c r="AE372" s="43"/>
      <c r="AF372" s="7"/>
      <c r="AG372" s="21"/>
      <c r="AH372" s="22"/>
      <c r="AI372" s="22"/>
      <c r="AJ372" s="7"/>
      <c r="AK372" s="40"/>
      <c r="AL372" s="43"/>
      <c r="AM372" s="7"/>
      <c r="AN372" s="21"/>
      <c r="AO372" s="22"/>
      <c r="AP372" s="22"/>
      <c r="AQ372" s="22"/>
      <c r="AR372" s="22"/>
      <c r="AS372" s="21"/>
      <c r="AT372" s="22"/>
      <c r="AU372" s="22"/>
      <c r="AV372" s="22"/>
      <c r="AW372" s="22"/>
      <c r="AX372" s="21"/>
      <c r="AY372" s="22"/>
      <c r="AZ372" s="22"/>
      <c r="BA372" s="22"/>
      <c r="BB372" s="22"/>
      <c r="BC372" s="22"/>
      <c r="BD372" s="22"/>
      <c r="BE372" s="22"/>
      <c r="BF372" s="22"/>
      <c r="BG372" s="11" t="s">
        <v>221</v>
      </c>
      <c r="BH372" s="79"/>
      <c r="BI372" s="1"/>
      <c r="BJ372" s="1"/>
      <c r="BK372" s="1"/>
      <c r="BL372" s="1"/>
      <c r="BM372" s="1"/>
      <c r="BY372" s="26"/>
      <c r="BZ372" s="34" t="str">
        <f t="shared" si="59"/>
        <v/>
      </c>
      <c r="CA372" s="35" t="str">
        <f t="shared" si="60"/>
        <v/>
      </c>
      <c r="CB372" s="35" t="str">
        <f t="shared" si="61"/>
        <v/>
      </c>
      <c r="CC372" s="34" t="str">
        <f t="shared" si="62"/>
        <v/>
      </c>
      <c r="CD372" s="35" t="str">
        <f t="shared" si="63"/>
        <v/>
      </c>
      <c r="CE372" s="34" t="e">
        <f>IF(AND(#REF!="",#REF!="",#REF!="",#REF!=""),"",SUM(#REF!,#REF!,#REF!,#REF!,#REF!))</f>
        <v>#REF!</v>
      </c>
      <c r="CF372" s="35" t="str">
        <f t="shared" si="64"/>
        <v/>
      </c>
      <c r="CG372" s="34" t="str">
        <f t="shared" si="65"/>
        <v/>
      </c>
      <c r="CH372" s="35" t="str">
        <f t="shared" si="66"/>
        <v/>
      </c>
      <c r="CI372" s="34" t="str">
        <f t="shared" si="67"/>
        <v/>
      </c>
      <c r="CJ372" s="35" t="str">
        <f t="shared" si="68"/>
        <v/>
      </c>
      <c r="CK372" s="34" t="e">
        <f>IF(AND(#REF!="",#REF!="",#REF!="",#REF!=""),"",SUM(#REF!,#REF!,#REF!,#REF!,#REF!))</f>
        <v>#REF!</v>
      </c>
      <c r="CL372" s="35" t="str">
        <f t="shared" si="69"/>
        <v/>
      </c>
      <c r="CM372" s="32" t="e">
        <f>IF(AND(#REF!="",#REF!="",#REF!="",#REF!=""),"",SUM(#REF!,#REF!,#REF!,#REF!))</f>
        <v>#REF!</v>
      </c>
      <c r="CN372" s="32" t="str">
        <f t="shared" si="58"/>
        <v/>
      </c>
    </row>
    <row r="373" spans="1:92" ht="24.75" customHeight="1">
      <c r="A373" s="276">
        <v>367</v>
      </c>
      <c r="B373" s="277"/>
      <c r="C373" s="278"/>
      <c r="D373" s="279"/>
      <c r="E373" s="280"/>
      <c r="F373" s="281"/>
      <c r="G373" s="281"/>
      <c r="H373" s="282"/>
      <c r="I373" s="283"/>
      <c r="J373" s="284"/>
      <c r="K373" s="285"/>
      <c r="L373" s="21"/>
      <c r="M373" s="22"/>
      <c r="N373" s="22"/>
      <c r="O373" s="7"/>
      <c r="P373" s="40"/>
      <c r="Q373" s="43"/>
      <c r="R373" s="7"/>
      <c r="S373" s="23"/>
      <c r="T373" s="24"/>
      <c r="U373" s="24"/>
      <c r="V373" s="7"/>
      <c r="W373" s="46"/>
      <c r="X373" s="43"/>
      <c r="Y373" s="7"/>
      <c r="Z373" s="21"/>
      <c r="AA373" s="22"/>
      <c r="AB373" s="22"/>
      <c r="AC373" s="7"/>
      <c r="AD373" s="40"/>
      <c r="AE373" s="43"/>
      <c r="AF373" s="7"/>
      <c r="AG373" s="21"/>
      <c r="AH373" s="22"/>
      <c r="AI373" s="22"/>
      <c r="AJ373" s="7"/>
      <c r="AK373" s="40"/>
      <c r="AL373" s="43"/>
      <c r="AM373" s="7"/>
      <c r="AN373" s="21"/>
      <c r="AO373" s="22"/>
      <c r="AP373" s="22"/>
      <c r="AQ373" s="22"/>
      <c r="AR373" s="22"/>
      <c r="AS373" s="21"/>
      <c r="AT373" s="22"/>
      <c r="AU373" s="22"/>
      <c r="AV373" s="22"/>
      <c r="AW373" s="22"/>
      <c r="AX373" s="21"/>
      <c r="AY373" s="22"/>
      <c r="AZ373" s="22"/>
      <c r="BA373" s="22"/>
      <c r="BB373" s="22"/>
      <c r="BC373" s="22"/>
      <c r="BD373" s="22"/>
      <c r="BE373" s="22"/>
      <c r="BF373" s="22"/>
      <c r="BG373" s="11" t="s">
        <v>221</v>
      </c>
      <c r="BH373" s="79"/>
      <c r="BI373" s="1"/>
      <c r="BJ373" s="1"/>
      <c r="BK373" s="1"/>
      <c r="BL373" s="1"/>
      <c r="BM373" s="1"/>
      <c r="BY373" s="26"/>
      <c r="BZ373" s="34" t="str">
        <f t="shared" si="59"/>
        <v/>
      </c>
      <c r="CA373" s="35" t="str">
        <f t="shared" si="60"/>
        <v/>
      </c>
      <c r="CB373" s="35" t="str">
        <f t="shared" si="61"/>
        <v/>
      </c>
      <c r="CC373" s="34" t="str">
        <f t="shared" si="62"/>
        <v/>
      </c>
      <c r="CD373" s="35" t="str">
        <f t="shared" si="63"/>
        <v/>
      </c>
      <c r="CE373" s="34" t="e">
        <f>IF(AND(#REF!="",#REF!="",#REF!="",#REF!=""),"",SUM(#REF!,#REF!,#REF!,#REF!,#REF!))</f>
        <v>#REF!</v>
      </c>
      <c r="CF373" s="35" t="str">
        <f t="shared" si="64"/>
        <v/>
      </c>
      <c r="CG373" s="34" t="str">
        <f t="shared" si="65"/>
        <v/>
      </c>
      <c r="CH373" s="35" t="str">
        <f t="shared" si="66"/>
        <v/>
      </c>
      <c r="CI373" s="34" t="str">
        <f t="shared" si="67"/>
        <v/>
      </c>
      <c r="CJ373" s="35" t="str">
        <f t="shared" si="68"/>
        <v/>
      </c>
      <c r="CK373" s="34" t="e">
        <f>IF(AND(#REF!="",#REF!="",#REF!="",#REF!=""),"",SUM(#REF!,#REF!,#REF!,#REF!,#REF!))</f>
        <v>#REF!</v>
      </c>
      <c r="CL373" s="35" t="str">
        <f t="shared" si="69"/>
        <v/>
      </c>
      <c r="CM373" s="32" t="e">
        <f>IF(AND(#REF!="",#REF!="",#REF!="",#REF!=""),"",SUM(#REF!,#REF!,#REF!,#REF!))</f>
        <v>#REF!</v>
      </c>
      <c r="CN373" s="32" t="str">
        <f t="shared" si="58"/>
        <v/>
      </c>
    </row>
    <row r="374" spans="1:92" ht="24.75" customHeight="1">
      <c r="A374" s="276">
        <v>368</v>
      </c>
      <c r="B374" s="277"/>
      <c r="C374" s="278"/>
      <c r="D374" s="279"/>
      <c r="E374" s="280"/>
      <c r="F374" s="281"/>
      <c r="G374" s="281"/>
      <c r="H374" s="282"/>
      <c r="I374" s="283"/>
      <c r="J374" s="284"/>
      <c r="K374" s="285"/>
      <c r="L374" s="21"/>
      <c r="M374" s="22"/>
      <c r="N374" s="22"/>
      <c r="O374" s="7"/>
      <c r="P374" s="40"/>
      <c r="Q374" s="43"/>
      <c r="R374" s="7"/>
      <c r="S374" s="23"/>
      <c r="T374" s="24"/>
      <c r="U374" s="24"/>
      <c r="V374" s="7"/>
      <c r="W374" s="46"/>
      <c r="X374" s="43"/>
      <c r="Y374" s="7"/>
      <c r="Z374" s="21"/>
      <c r="AA374" s="22"/>
      <c r="AB374" s="22"/>
      <c r="AC374" s="7"/>
      <c r="AD374" s="40"/>
      <c r="AE374" s="43"/>
      <c r="AF374" s="7"/>
      <c r="AG374" s="21"/>
      <c r="AH374" s="22"/>
      <c r="AI374" s="22"/>
      <c r="AJ374" s="7"/>
      <c r="AK374" s="40"/>
      <c r="AL374" s="43"/>
      <c r="AM374" s="7"/>
      <c r="AN374" s="21"/>
      <c r="AO374" s="22"/>
      <c r="AP374" s="22"/>
      <c r="AQ374" s="22"/>
      <c r="AR374" s="22"/>
      <c r="AS374" s="21"/>
      <c r="AT374" s="22"/>
      <c r="AU374" s="22"/>
      <c r="AV374" s="22"/>
      <c r="AW374" s="22"/>
      <c r="AX374" s="21"/>
      <c r="AY374" s="22"/>
      <c r="AZ374" s="22"/>
      <c r="BA374" s="22"/>
      <c r="BB374" s="22"/>
      <c r="BC374" s="22"/>
      <c r="BD374" s="22"/>
      <c r="BE374" s="22"/>
      <c r="BF374" s="22"/>
      <c r="BG374" s="11" t="s">
        <v>221</v>
      </c>
      <c r="BH374" s="79"/>
      <c r="BI374" s="1"/>
      <c r="BJ374" s="1"/>
      <c r="BK374" s="1"/>
      <c r="BL374" s="1"/>
      <c r="BM374" s="1"/>
      <c r="BY374" s="26"/>
      <c r="BZ374" s="34" t="str">
        <f t="shared" si="59"/>
        <v/>
      </c>
      <c r="CA374" s="35" t="str">
        <f t="shared" si="60"/>
        <v/>
      </c>
      <c r="CB374" s="35" t="str">
        <f t="shared" si="61"/>
        <v/>
      </c>
      <c r="CC374" s="34" t="str">
        <f t="shared" si="62"/>
        <v/>
      </c>
      <c r="CD374" s="35" t="str">
        <f t="shared" si="63"/>
        <v/>
      </c>
      <c r="CE374" s="34" t="e">
        <f>IF(AND(#REF!="",#REF!="",#REF!="",#REF!=""),"",SUM(#REF!,#REF!,#REF!,#REF!,#REF!))</f>
        <v>#REF!</v>
      </c>
      <c r="CF374" s="35" t="str">
        <f t="shared" si="64"/>
        <v/>
      </c>
      <c r="CG374" s="34" t="str">
        <f t="shared" si="65"/>
        <v/>
      </c>
      <c r="CH374" s="35" t="str">
        <f t="shared" si="66"/>
        <v/>
      </c>
      <c r="CI374" s="34" t="str">
        <f t="shared" si="67"/>
        <v/>
      </c>
      <c r="CJ374" s="35" t="str">
        <f t="shared" si="68"/>
        <v/>
      </c>
      <c r="CK374" s="34" t="e">
        <f>IF(AND(#REF!="",#REF!="",#REF!="",#REF!=""),"",SUM(#REF!,#REF!,#REF!,#REF!,#REF!))</f>
        <v>#REF!</v>
      </c>
      <c r="CL374" s="35" t="str">
        <f t="shared" si="69"/>
        <v/>
      </c>
      <c r="CM374" s="32" t="e">
        <f>IF(AND(#REF!="",#REF!="",#REF!="",#REF!=""),"",SUM(#REF!,#REF!,#REF!,#REF!))</f>
        <v>#REF!</v>
      </c>
      <c r="CN374" s="32" t="str">
        <f t="shared" si="58"/>
        <v/>
      </c>
    </row>
    <row r="375" spans="1:92" ht="24.75" customHeight="1">
      <c r="A375" s="276">
        <v>369</v>
      </c>
      <c r="B375" s="277"/>
      <c r="C375" s="278"/>
      <c r="D375" s="279"/>
      <c r="E375" s="280"/>
      <c r="F375" s="281"/>
      <c r="G375" s="281"/>
      <c r="H375" s="282"/>
      <c r="I375" s="283"/>
      <c r="J375" s="284"/>
      <c r="K375" s="285"/>
      <c r="L375" s="21"/>
      <c r="M375" s="22"/>
      <c r="N375" s="22"/>
      <c r="O375" s="7"/>
      <c r="P375" s="40"/>
      <c r="Q375" s="43"/>
      <c r="R375" s="7"/>
      <c r="S375" s="23"/>
      <c r="T375" s="24"/>
      <c r="U375" s="24"/>
      <c r="V375" s="7"/>
      <c r="W375" s="46"/>
      <c r="X375" s="43"/>
      <c r="Y375" s="7"/>
      <c r="Z375" s="21"/>
      <c r="AA375" s="22"/>
      <c r="AB375" s="22"/>
      <c r="AC375" s="7"/>
      <c r="AD375" s="40"/>
      <c r="AE375" s="43"/>
      <c r="AF375" s="7"/>
      <c r="AG375" s="21"/>
      <c r="AH375" s="22"/>
      <c r="AI375" s="22"/>
      <c r="AJ375" s="7"/>
      <c r="AK375" s="40"/>
      <c r="AL375" s="43"/>
      <c r="AM375" s="7"/>
      <c r="AN375" s="21"/>
      <c r="AO375" s="22"/>
      <c r="AP375" s="22"/>
      <c r="AQ375" s="22"/>
      <c r="AR375" s="22"/>
      <c r="AS375" s="21"/>
      <c r="AT375" s="22"/>
      <c r="AU375" s="22"/>
      <c r="AV375" s="22"/>
      <c r="AW375" s="22"/>
      <c r="AX375" s="21"/>
      <c r="AY375" s="22"/>
      <c r="AZ375" s="22"/>
      <c r="BA375" s="22"/>
      <c r="BB375" s="22"/>
      <c r="BC375" s="22"/>
      <c r="BD375" s="22"/>
      <c r="BE375" s="22"/>
      <c r="BF375" s="22"/>
      <c r="BG375" s="11" t="s">
        <v>221</v>
      </c>
      <c r="BH375" s="79"/>
      <c r="BI375" s="1"/>
      <c r="BJ375" s="1"/>
      <c r="BK375" s="1"/>
      <c r="BL375" s="1"/>
      <c r="BM375" s="1"/>
      <c r="BY375" s="26"/>
      <c r="BZ375" s="34" t="str">
        <f t="shared" si="59"/>
        <v/>
      </c>
      <c r="CA375" s="35" t="str">
        <f t="shared" si="60"/>
        <v/>
      </c>
      <c r="CB375" s="35" t="str">
        <f t="shared" si="61"/>
        <v/>
      </c>
      <c r="CC375" s="34" t="str">
        <f t="shared" si="62"/>
        <v/>
      </c>
      <c r="CD375" s="35" t="str">
        <f t="shared" si="63"/>
        <v/>
      </c>
      <c r="CE375" s="34" t="e">
        <f>IF(AND(#REF!="",#REF!="",#REF!="",#REF!=""),"",SUM(#REF!,#REF!,#REF!,#REF!,#REF!))</f>
        <v>#REF!</v>
      </c>
      <c r="CF375" s="35" t="str">
        <f t="shared" si="64"/>
        <v/>
      </c>
      <c r="CG375" s="34" t="str">
        <f t="shared" si="65"/>
        <v/>
      </c>
      <c r="CH375" s="35" t="str">
        <f t="shared" si="66"/>
        <v/>
      </c>
      <c r="CI375" s="34" t="str">
        <f t="shared" si="67"/>
        <v/>
      </c>
      <c r="CJ375" s="35" t="str">
        <f t="shared" si="68"/>
        <v/>
      </c>
      <c r="CK375" s="34" t="e">
        <f>IF(AND(#REF!="",#REF!="",#REF!="",#REF!=""),"",SUM(#REF!,#REF!,#REF!,#REF!,#REF!))</f>
        <v>#REF!</v>
      </c>
      <c r="CL375" s="35" t="str">
        <f t="shared" si="69"/>
        <v/>
      </c>
      <c r="CM375" s="32" t="e">
        <f>IF(AND(#REF!="",#REF!="",#REF!="",#REF!=""),"",SUM(#REF!,#REF!,#REF!,#REF!))</f>
        <v>#REF!</v>
      </c>
      <c r="CN375" s="32" t="str">
        <f t="shared" si="58"/>
        <v/>
      </c>
    </row>
    <row r="376" spans="1:92" ht="24.75" customHeight="1">
      <c r="A376" s="276">
        <v>370</v>
      </c>
      <c r="B376" s="277"/>
      <c r="C376" s="278"/>
      <c r="D376" s="279"/>
      <c r="E376" s="280"/>
      <c r="F376" s="281"/>
      <c r="G376" s="281"/>
      <c r="H376" s="282"/>
      <c r="I376" s="283"/>
      <c r="J376" s="284"/>
      <c r="K376" s="285"/>
      <c r="L376" s="21"/>
      <c r="M376" s="22"/>
      <c r="N376" s="22"/>
      <c r="O376" s="7"/>
      <c r="P376" s="40"/>
      <c r="Q376" s="43"/>
      <c r="R376" s="7"/>
      <c r="S376" s="23"/>
      <c r="T376" s="24"/>
      <c r="U376" s="24"/>
      <c r="V376" s="7"/>
      <c r="W376" s="46"/>
      <c r="X376" s="43"/>
      <c r="Y376" s="7"/>
      <c r="Z376" s="21"/>
      <c r="AA376" s="22"/>
      <c r="AB376" s="22"/>
      <c r="AC376" s="7"/>
      <c r="AD376" s="40"/>
      <c r="AE376" s="43"/>
      <c r="AF376" s="7"/>
      <c r="AG376" s="21"/>
      <c r="AH376" s="22"/>
      <c r="AI376" s="22"/>
      <c r="AJ376" s="7"/>
      <c r="AK376" s="40"/>
      <c r="AL376" s="43"/>
      <c r="AM376" s="7"/>
      <c r="AN376" s="21"/>
      <c r="AO376" s="22"/>
      <c r="AP376" s="22"/>
      <c r="AQ376" s="22"/>
      <c r="AR376" s="22"/>
      <c r="AS376" s="21"/>
      <c r="AT376" s="22"/>
      <c r="AU376" s="22"/>
      <c r="AV376" s="22"/>
      <c r="AW376" s="22"/>
      <c r="AX376" s="21"/>
      <c r="AY376" s="22"/>
      <c r="AZ376" s="22"/>
      <c r="BA376" s="22"/>
      <c r="BB376" s="22"/>
      <c r="BC376" s="22"/>
      <c r="BD376" s="22"/>
      <c r="BE376" s="22"/>
      <c r="BF376" s="22"/>
      <c r="BG376" s="11" t="s">
        <v>221</v>
      </c>
      <c r="BH376" s="79"/>
      <c r="BI376" s="1"/>
      <c r="BJ376" s="1"/>
      <c r="BK376" s="1"/>
      <c r="BL376" s="1"/>
      <c r="BM376" s="1"/>
      <c r="BY376" s="26"/>
      <c r="BZ376" s="34" t="str">
        <f t="shared" si="59"/>
        <v/>
      </c>
      <c r="CA376" s="35" t="str">
        <f t="shared" si="60"/>
        <v/>
      </c>
      <c r="CB376" s="35" t="str">
        <f t="shared" si="61"/>
        <v/>
      </c>
      <c r="CC376" s="34" t="str">
        <f t="shared" si="62"/>
        <v/>
      </c>
      <c r="CD376" s="35" t="str">
        <f t="shared" si="63"/>
        <v/>
      </c>
      <c r="CE376" s="34" t="e">
        <f>IF(AND(#REF!="",#REF!="",#REF!="",#REF!=""),"",SUM(#REF!,#REF!,#REF!,#REF!,#REF!))</f>
        <v>#REF!</v>
      </c>
      <c r="CF376" s="35" t="str">
        <f t="shared" si="64"/>
        <v/>
      </c>
      <c r="CG376" s="34" t="str">
        <f t="shared" si="65"/>
        <v/>
      </c>
      <c r="CH376" s="35" t="str">
        <f t="shared" si="66"/>
        <v/>
      </c>
      <c r="CI376" s="34" t="str">
        <f t="shared" si="67"/>
        <v/>
      </c>
      <c r="CJ376" s="35" t="str">
        <f t="shared" si="68"/>
        <v/>
      </c>
      <c r="CK376" s="34" t="e">
        <f>IF(AND(#REF!="",#REF!="",#REF!="",#REF!=""),"",SUM(#REF!,#REF!,#REF!,#REF!,#REF!))</f>
        <v>#REF!</v>
      </c>
      <c r="CL376" s="35" t="str">
        <f t="shared" si="69"/>
        <v/>
      </c>
      <c r="CM376" s="32" t="e">
        <f>IF(AND(#REF!="",#REF!="",#REF!="",#REF!=""),"",SUM(#REF!,#REF!,#REF!,#REF!))</f>
        <v>#REF!</v>
      </c>
      <c r="CN376" s="32" t="str">
        <f t="shared" si="58"/>
        <v/>
      </c>
    </row>
    <row r="377" spans="1:92" ht="24.75" customHeight="1">
      <c r="A377" s="276">
        <v>371</v>
      </c>
      <c r="B377" s="277"/>
      <c r="C377" s="278"/>
      <c r="D377" s="279"/>
      <c r="E377" s="280"/>
      <c r="F377" s="281"/>
      <c r="G377" s="281"/>
      <c r="H377" s="282"/>
      <c r="I377" s="283"/>
      <c r="J377" s="284"/>
      <c r="K377" s="285"/>
      <c r="L377" s="21"/>
      <c r="M377" s="22"/>
      <c r="N377" s="22"/>
      <c r="O377" s="7"/>
      <c r="P377" s="40"/>
      <c r="Q377" s="43"/>
      <c r="R377" s="7"/>
      <c r="S377" s="23"/>
      <c r="T377" s="24"/>
      <c r="U377" s="24"/>
      <c r="V377" s="7"/>
      <c r="W377" s="46"/>
      <c r="X377" s="43"/>
      <c r="Y377" s="7"/>
      <c r="Z377" s="21"/>
      <c r="AA377" s="22"/>
      <c r="AB377" s="22"/>
      <c r="AC377" s="7"/>
      <c r="AD377" s="40"/>
      <c r="AE377" s="43"/>
      <c r="AF377" s="7"/>
      <c r="AG377" s="21"/>
      <c r="AH377" s="22"/>
      <c r="AI377" s="22"/>
      <c r="AJ377" s="7"/>
      <c r="AK377" s="40"/>
      <c r="AL377" s="43"/>
      <c r="AM377" s="7"/>
      <c r="AN377" s="21"/>
      <c r="AO377" s="22"/>
      <c r="AP377" s="22"/>
      <c r="AQ377" s="22"/>
      <c r="AR377" s="22"/>
      <c r="AS377" s="21"/>
      <c r="AT377" s="22"/>
      <c r="AU377" s="22"/>
      <c r="AV377" s="22"/>
      <c r="AW377" s="22"/>
      <c r="AX377" s="21"/>
      <c r="AY377" s="22"/>
      <c r="AZ377" s="22"/>
      <c r="BA377" s="22"/>
      <c r="BB377" s="22"/>
      <c r="BC377" s="22"/>
      <c r="BD377" s="22"/>
      <c r="BE377" s="22"/>
      <c r="BF377" s="22"/>
      <c r="BG377" s="11" t="s">
        <v>221</v>
      </c>
      <c r="BH377" s="79"/>
      <c r="BI377" s="1"/>
      <c r="BJ377" s="1"/>
      <c r="BK377" s="1"/>
      <c r="BL377" s="1"/>
      <c r="BM377" s="1"/>
      <c r="BY377" s="26"/>
      <c r="BZ377" s="34" t="str">
        <f t="shared" si="59"/>
        <v/>
      </c>
      <c r="CA377" s="35" t="str">
        <f t="shared" si="60"/>
        <v/>
      </c>
      <c r="CB377" s="35" t="str">
        <f t="shared" si="61"/>
        <v/>
      </c>
      <c r="CC377" s="34" t="str">
        <f t="shared" si="62"/>
        <v/>
      </c>
      <c r="CD377" s="35" t="str">
        <f t="shared" si="63"/>
        <v/>
      </c>
      <c r="CE377" s="34" t="e">
        <f>IF(AND(#REF!="",#REF!="",#REF!="",#REF!=""),"",SUM(#REF!,#REF!,#REF!,#REF!,#REF!))</f>
        <v>#REF!</v>
      </c>
      <c r="CF377" s="35" t="str">
        <f t="shared" si="64"/>
        <v/>
      </c>
      <c r="CG377" s="34" t="str">
        <f t="shared" si="65"/>
        <v/>
      </c>
      <c r="CH377" s="35" t="str">
        <f t="shared" si="66"/>
        <v/>
      </c>
      <c r="CI377" s="34" t="str">
        <f t="shared" si="67"/>
        <v/>
      </c>
      <c r="CJ377" s="35" t="str">
        <f t="shared" si="68"/>
        <v/>
      </c>
      <c r="CK377" s="34" t="e">
        <f>IF(AND(#REF!="",#REF!="",#REF!="",#REF!=""),"",SUM(#REF!,#REF!,#REF!,#REF!,#REF!))</f>
        <v>#REF!</v>
      </c>
      <c r="CL377" s="35" t="str">
        <f t="shared" si="69"/>
        <v/>
      </c>
      <c r="CM377" s="32" t="e">
        <f>IF(AND(#REF!="",#REF!="",#REF!="",#REF!=""),"",SUM(#REF!,#REF!,#REF!,#REF!))</f>
        <v>#REF!</v>
      </c>
      <c r="CN377" s="32" t="str">
        <f t="shared" si="58"/>
        <v/>
      </c>
    </row>
    <row r="378" spans="1:92" ht="24.75" customHeight="1">
      <c r="A378" s="276">
        <v>372</v>
      </c>
      <c r="B378" s="277"/>
      <c r="C378" s="278"/>
      <c r="D378" s="279"/>
      <c r="E378" s="280"/>
      <c r="F378" s="281"/>
      <c r="G378" s="281"/>
      <c r="H378" s="282"/>
      <c r="I378" s="283"/>
      <c r="J378" s="284"/>
      <c r="K378" s="285"/>
      <c r="L378" s="21"/>
      <c r="M378" s="22"/>
      <c r="N378" s="22"/>
      <c r="O378" s="7"/>
      <c r="P378" s="40"/>
      <c r="Q378" s="43"/>
      <c r="R378" s="7"/>
      <c r="S378" s="23"/>
      <c r="T378" s="24"/>
      <c r="U378" s="24"/>
      <c r="V378" s="7"/>
      <c r="W378" s="46"/>
      <c r="X378" s="43"/>
      <c r="Y378" s="7"/>
      <c r="Z378" s="21"/>
      <c r="AA378" s="22"/>
      <c r="AB378" s="22"/>
      <c r="AC378" s="7"/>
      <c r="AD378" s="40"/>
      <c r="AE378" s="43"/>
      <c r="AF378" s="7"/>
      <c r="AG378" s="21"/>
      <c r="AH378" s="22"/>
      <c r="AI378" s="22"/>
      <c r="AJ378" s="7"/>
      <c r="AK378" s="40"/>
      <c r="AL378" s="43"/>
      <c r="AM378" s="7"/>
      <c r="AN378" s="21"/>
      <c r="AO378" s="22"/>
      <c r="AP378" s="22"/>
      <c r="AQ378" s="22"/>
      <c r="AR378" s="22"/>
      <c r="AS378" s="21"/>
      <c r="AT378" s="22"/>
      <c r="AU378" s="22"/>
      <c r="AV378" s="22"/>
      <c r="AW378" s="22"/>
      <c r="AX378" s="21"/>
      <c r="AY378" s="22"/>
      <c r="AZ378" s="22"/>
      <c r="BA378" s="22"/>
      <c r="BB378" s="22"/>
      <c r="BC378" s="22"/>
      <c r="BD378" s="22"/>
      <c r="BE378" s="22"/>
      <c r="BF378" s="22"/>
      <c r="BG378" s="11" t="s">
        <v>221</v>
      </c>
      <c r="BH378" s="79"/>
      <c r="BI378" s="1"/>
      <c r="BJ378" s="1"/>
      <c r="BK378" s="1"/>
      <c r="BL378" s="1"/>
      <c r="BM378" s="1"/>
      <c r="BY378" s="26"/>
      <c r="BZ378" s="34" t="str">
        <f t="shared" si="59"/>
        <v/>
      </c>
      <c r="CA378" s="35" t="str">
        <f t="shared" si="60"/>
        <v/>
      </c>
      <c r="CB378" s="35" t="str">
        <f t="shared" si="61"/>
        <v/>
      </c>
      <c r="CC378" s="34" t="str">
        <f t="shared" si="62"/>
        <v/>
      </c>
      <c r="CD378" s="35" t="str">
        <f t="shared" si="63"/>
        <v/>
      </c>
      <c r="CE378" s="34" t="e">
        <f>IF(AND(#REF!="",#REF!="",#REF!="",#REF!=""),"",SUM(#REF!,#REF!,#REF!,#REF!,#REF!))</f>
        <v>#REF!</v>
      </c>
      <c r="CF378" s="35" t="str">
        <f t="shared" si="64"/>
        <v/>
      </c>
      <c r="CG378" s="34" t="str">
        <f t="shared" si="65"/>
        <v/>
      </c>
      <c r="CH378" s="35" t="str">
        <f t="shared" si="66"/>
        <v/>
      </c>
      <c r="CI378" s="34" t="str">
        <f t="shared" si="67"/>
        <v/>
      </c>
      <c r="CJ378" s="35" t="str">
        <f t="shared" si="68"/>
        <v/>
      </c>
      <c r="CK378" s="34" t="e">
        <f>IF(AND(#REF!="",#REF!="",#REF!="",#REF!=""),"",SUM(#REF!,#REF!,#REF!,#REF!,#REF!))</f>
        <v>#REF!</v>
      </c>
      <c r="CL378" s="35" t="str">
        <f t="shared" si="69"/>
        <v/>
      </c>
      <c r="CM378" s="32" t="e">
        <f>IF(AND(#REF!="",#REF!="",#REF!="",#REF!=""),"",SUM(#REF!,#REF!,#REF!,#REF!))</f>
        <v>#REF!</v>
      </c>
      <c r="CN378" s="32" t="str">
        <f t="shared" si="58"/>
        <v/>
      </c>
    </row>
    <row r="379" spans="1:92" ht="24.75" customHeight="1">
      <c r="A379" s="276">
        <v>373</v>
      </c>
      <c r="B379" s="277"/>
      <c r="C379" s="278"/>
      <c r="D379" s="279"/>
      <c r="E379" s="280"/>
      <c r="F379" s="281"/>
      <c r="G379" s="281"/>
      <c r="H379" s="282"/>
      <c r="I379" s="283"/>
      <c r="J379" s="284"/>
      <c r="K379" s="285"/>
      <c r="L379" s="21"/>
      <c r="M379" s="22"/>
      <c r="N379" s="22"/>
      <c r="O379" s="7"/>
      <c r="P379" s="40"/>
      <c r="Q379" s="43"/>
      <c r="R379" s="7"/>
      <c r="S379" s="23"/>
      <c r="T379" s="24"/>
      <c r="U379" s="24"/>
      <c r="V379" s="7"/>
      <c r="W379" s="46"/>
      <c r="X379" s="43"/>
      <c r="Y379" s="7"/>
      <c r="Z379" s="21"/>
      <c r="AA379" s="22"/>
      <c r="AB379" s="22"/>
      <c r="AC379" s="7"/>
      <c r="AD379" s="40"/>
      <c r="AE379" s="43"/>
      <c r="AF379" s="7"/>
      <c r="AG379" s="21"/>
      <c r="AH379" s="22"/>
      <c r="AI379" s="22"/>
      <c r="AJ379" s="7"/>
      <c r="AK379" s="40"/>
      <c r="AL379" s="43"/>
      <c r="AM379" s="7"/>
      <c r="AN379" s="21"/>
      <c r="AO379" s="22"/>
      <c r="AP379" s="22"/>
      <c r="AQ379" s="22"/>
      <c r="AR379" s="22"/>
      <c r="AS379" s="21"/>
      <c r="AT379" s="22"/>
      <c r="AU379" s="22"/>
      <c r="AV379" s="22"/>
      <c r="AW379" s="22"/>
      <c r="AX379" s="21"/>
      <c r="AY379" s="22"/>
      <c r="AZ379" s="22"/>
      <c r="BA379" s="22"/>
      <c r="BB379" s="22"/>
      <c r="BC379" s="22"/>
      <c r="BD379" s="22"/>
      <c r="BE379" s="22"/>
      <c r="BF379" s="22"/>
      <c r="BG379" s="11" t="s">
        <v>221</v>
      </c>
      <c r="BH379" s="79"/>
      <c r="BI379" s="1"/>
      <c r="BJ379" s="1"/>
      <c r="BK379" s="1"/>
      <c r="BL379" s="1"/>
      <c r="BM379" s="1"/>
      <c r="BY379" s="26"/>
      <c r="BZ379" s="34" t="str">
        <f t="shared" si="59"/>
        <v/>
      </c>
      <c r="CA379" s="35" t="str">
        <f t="shared" si="60"/>
        <v/>
      </c>
      <c r="CB379" s="35" t="str">
        <f t="shared" si="61"/>
        <v/>
      </c>
      <c r="CC379" s="34" t="str">
        <f t="shared" si="62"/>
        <v/>
      </c>
      <c r="CD379" s="35" t="str">
        <f t="shared" si="63"/>
        <v/>
      </c>
      <c r="CE379" s="34" t="e">
        <f>IF(AND(#REF!="",#REF!="",#REF!="",#REF!=""),"",SUM(#REF!,#REF!,#REF!,#REF!,#REF!))</f>
        <v>#REF!</v>
      </c>
      <c r="CF379" s="35" t="str">
        <f t="shared" si="64"/>
        <v/>
      </c>
      <c r="CG379" s="34" t="str">
        <f t="shared" si="65"/>
        <v/>
      </c>
      <c r="CH379" s="35" t="str">
        <f t="shared" si="66"/>
        <v/>
      </c>
      <c r="CI379" s="34" t="str">
        <f t="shared" si="67"/>
        <v/>
      </c>
      <c r="CJ379" s="35" t="str">
        <f t="shared" si="68"/>
        <v/>
      </c>
      <c r="CK379" s="34" t="e">
        <f>IF(AND(#REF!="",#REF!="",#REF!="",#REF!=""),"",SUM(#REF!,#REF!,#REF!,#REF!,#REF!))</f>
        <v>#REF!</v>
      </c>
      <c r="CL379" s="35" t="str">
        <f t="shared" si="69"/>
        <v/>
      </c>
      <c r="CM379" s="32" t="e">
        <f>IF(AND(#REF!="",#REF!="",#REF!="",#REF!=""),"",SUM(#REF!,#REF!,#REF!,#REF!))</f>
        <v>#REF!</v>
      </c>
      <c r="CN379" s="32" t="str">
        <f t="shared" si="58"/>
        <v/>
      </c>
    </row>
    <row r="380" spans="1:92" ht="24.75" customHeight="1">
      <c r="A380" s="276">
        <v>374</v>
      </c>
      <c r="B380" s="277"/>
      <c r="C380" s="278"/>
      <c r="D380" s="279"/>
      <c r="E380" s="280"/>
      <c r="F380" s="281"/>
      <c r="G380" s="281"/>
      <c r="H380" s="282"/>
      <c r="I380" s="283"/>
      <c r="J380" s="284"/>
      <c r="K380" s="285"/>
      <c r="L380" s="21"/>
      <c r="M380" s="22"/>
      <c r="N380" s="22"/>
      <c r="O380" s="7"/>
      <c r="P380" s="40"/>
      <c r="Q380" s="43"/>
      <c r="R380" s="7"/>
      <c r="S380" s="23"/>
      <c r="T380" s="24"/>
      <c r="U380" s="24"/>
      <c r="V380" s="7"/>
      <c r="W380" s="46"/>
      <c r="X380" s="43"/>
      <c r="Y380" s="7"/>
      <c r="Z380" s="21"/>
      <c r="AA380" s="22"/>
      <c r="AB380" s="22"/>
      <c r="AC380" s="7"/>
      <c r="AD380" s="40"/>
      <c r="AE380" s="43"/>
      <c r="AF380" s="7"/>
      <c r="AG380" s="21"/>
      <c r="AH380" s="22"/>
      <c r="AI380" s="22"/>
      <c r="AJ380" s="7"/>
      <c r="AK380" s="40"/>
      <c r="AL380" s="43"/>
      <c r="AM380" s="7"/>
      <c r="AN380" s="21"/>
      <c r="AO380" s="22"/>
      <c r="AP380" s="22"/>
      <c r="AQ380" s="22"/>
      <c r="AR380" s="22"/>
      <c r="AS380" s="21"/>
      <c r="AT380" s="22"/>
      <c r="AU380" s="22"/>
      <c r="AV380" s="22"/>
      <c r="AW380" s="22"/>
      <c r="AX380" s="21"/>
      <c r="AY380" s="22"/>
      <c r="AZ380" s="22"/>
      <c r="BA380" s="22"/>
      <c r="BB380" s="22"/>
      <c r="BC380" s="22"/>
      <c r="BD380" s="22"/>
      <c r="BE380" s="22"/>
      <c r="BF380" s="22"/>
      <c r="BG380" s="11" t="s">
        <v>221</v>
      </c>
      <c r="BH380" s="79"/>
      <c r="BI380" s="1"/>
      <c r="BJ380" s="1"/>
      <c r="BK380" s="1"/>
      <c r="BL380" s="1"/>
      <c r="BM380" s="1"/>
      <c r="BY380" s="26"/>
      <c r="BZ380" s="34" t="str">
        <f t="shared" si="59"/>
        <v/>
      </c>
      <c r="CA380" s="35" t="str">
        <f t="shared" si="60"/>
        <v/>
      </c>
      <c r="CB380" s="35" t="str">
        <f t="shared" si="61"/>
        <v/>
      </c>
      <c r="CC380" s="34" t="str">
        <f t="shared" si="62"/>
        <v/>
      </c>
      <c r="CD380" s="35" t="str">
        <f t="shared" si="63"/>
        <v/>
      </c>
      <c r="CE380" s="34" t="e">
        <f>IF(AND(#REF!="",#REF!="",#REF!="",#REF!=""),"",SUM(#REF!,#REF!,#REF!,#REF!,#REF!))</f>
        <v>#REF!</v>
      </c>
      <c r="CF380" s="35" t="str">
        <f t="shared" si="64"/>
        <v/>
      </c>
      <c r="CG380" s="34" t="str">
        <f t="shared" si="65"/>
        <v/>
      </c>
      <c r="CH380" s="35" t="str">
        <f t="shared" si="66"/>
        <v/>
      </c>
      <c r="CI380" s="34" t="str">
        <f t="shared" si="67"/>
        <v/>
      </c>
      <c r="CJ380" s="35" t="str">
        <f t="shared" si="68"/>
        <v/>
      </c>
      <c r="CK380" s="34" t="e">
        <f>IF(AND(#REF!="",#REF!="",#REF!="",#REF!=""),"",SUM(#REF!,#REF!,#REF!,#REF!,#REF!))</f>
        <v>#REF!</v>
      </c>
      <c r="CL380" s="35" t="str">
        <f t="shared" si="69"/>
        <v/>
      </c>
      <c r="CM380" s="32" t="e">
        <f>IF(AND(#REF!="",#REF!="",#REF!="",#REF!=""),"",SUM(#REF!,#REF!,#REF!,#REF!))</f>
        <v>#REF!</v>
      </c>
      <c r="CN380" s="32" t="str">
        <f t="shared" si="58"/>
        <v/>
      </c>
    </row>
    <row r="381" spans="1:92" ht="24.75" customHeight="1">
      <c r="A381" s="276">
        <v>375</v>
      </c>
      <c r="B381" s="277"/>
      <c r="C381" s="278"/>
      <c r="D381" s="279"/>
      <c r="E381" s="280"/>
      <c r="F381" s="281"/>
      <c r="G381" s="281"/>
      <c r="H381" s="282"/>
      <c r="I381" s="283"/>
      <c r="J381" s="284"/>
      <c r="K381" s="285"/>
      <c r="L381" s="21"/>
      <c r="M381" s="22"/>
      <c r="N381" s="22"/>
      <c r="O381" s="7"/>
      <c r="P381" s="40"/>
      <c r="Q381" s="43"/>
      <c r="R381" s="7"/>
      <c r="S381" s="23"/>
      <c r="T381" s="24"/>
      <c r="U381" s="24"/>
      <c r="V381" s="7"/>
      <c r="W381" s="46"/>
      <c r="X381" s="43"/>
      <c r="Y381" s="7"/>
      <c r="Z381" s="21"/>
      <c r="AA381" s="22"/>
      <c r="AB381" s="22"/>
      <c r="AC381" s="7"/>
      <c r="AD381" s="40"/>
      <c r="AE381" s="43"/>
      <c r="AF381" s="7"/>
      <c r="AG381" s="21"/>
      <c r="AH381" s="22"/>
      <c r="AI381" s="22"/>
      <c r="AJ381" s="7"/>
      <c r="AK381" s="40"/>
      <c r="AL381" s="43"/>
      <c r="AM381" s="7"/>
      <c r="AN381" s="21"/>
      <c r="AO381" s="22"/>
      <c r="AP381" s="22"/>
      <c r="AQ381" s="22"/>
      <c r="AR381" s="22"/>
      <c r="AS381" s="21"/>
      <c r="AT381" s="22"/>
      <c r="AU381" s="22"/>
      <c r="AV381" s="22"/>
      <c r="AW381" s="22"/>
      <c r="AX381" s="21"/>
      <c r="AY381" s="22"/>
      <c r="AZ381" s="22"/>
      <c r="BA381" s="22"/>
      <c r="BB381" s="22"/>
      <c r="BC381" s="22"/>
      <c r="BD381" s="22"/>
      <c r="BE381" s="22"/>
      <c r="BF381" s="22"/>
      <c r="BG381" s="11" t="s">
        <v>221</v>
      </c>
      <c r="BH381" s="79"/>
      <c r="BI381" s="1"/>
      <c r="BJ381" s="1"/>
      <c r="BK381" s="1"/>
      <c r="BL381" s="1"/>
      <c r="BM381" s="1"/>
      <c r="BY381" s="26"/>
      <c r="BZ381" s="34" t="str">
        <f t="shared" si="59"/>
        <v/>
      </c>
      <c r="CA381" s="35" t="str">
        <f t="shared" si="60"/>
        <v/>
      </c>
      <c r="CB381" s="35" t="str">
        <f t="shared" si="61"/>
        <v/>
      </c>
      <c r="CC381" s="34" t="str">
        <f t="shared" si="62"/>
        <v/>
      </c>
      <c r="CD381" s="35" t="str">
        <f t="shared" si="63"/>
        <v/>
      </c>
      <c r="CE381" s="34" t="e">
        <f>IF(AND(#REF!="",#REF!="",#REF!="",#REF!=""),"",SUM(#REF!,#REF!,#REF!,#REF!,#REF!))</f>
        <v>#REF!</v>
      </c>
      <c r="CF381" s="35" t="str">
        <f t="shared" si="64"/>
        <v/>
      </c>
      <c r="CG381" s="34" t="str">
        <f t="shared" si="65"/>
        <v/>
      </c>
      <c r="CH381" s="35" t="str">
        <f t="shared" si="66"/>
        <v/>
      </c>
      <c r="CI381" s="34" t="str">
        <f t="shared" si="67"/>
        <v/>
      </c>
      <c r="CJ381" s="35" t="str">
        <f t="shared" si="68"/>
        <v/>
      </c>
      <c r="CK381" s="34" t="e">
        <f>IF(AND(#REF!="",#REF!="",#REF!="",#REF!=""),"",SUM(#REF!,#REF!,#REF!,#REF!,#REF!))</f>
        <v>#REF!</v>
      </c>
      <c r="CL381" s="35" t="str">
        <f t="shared" si="69"/>
        <v/>
      </c>
      <c r="CM381" s="32" t="e">
        <f>IF(AND(#REF!="",#REF!="",#REF!="",#REF!=""),"",SUM(#REF!,#REF!,#REF!,#REF!))</f>
        <v>#REF!</v>
      </c>
      <c r="CN381" s="32" t="str">
        <f t="shared" si="58"/>
        <v/>
      </c>
    </row>
    <row r="382" spans="1:92" ht="24.75" customHeight="1">
      <c r="A382" s="276">
        <v>376</v>
      </c>
      <c r="B382" s="277"/>
      <c r="C382" s="278"/>
      <c r="D382" s="279"/>
      <c r="E382" s="280"/>
      <c r="F382" s="281"/>
      <c r="G382" s="281"/>
      <c r="H382" s="282"/>
      <c r="I382" s="283"/>
      <c r="J382" s="284"/>
      <c r="K382" s="285"/>
      <c r="L382" s="21"/>
      <c r="M382" s="22"/>
      <c r="N382" s="22"/>
      <c r="O382" s="7"/>
      <c r="P382" s="40"/>
      <c r="Q382" s="43"/>
      <c r="R382" s="7"/>
      <c r="S382" s="23"/>
      <c r="T382" s="24"/>
      <c r="U382" s="24"/>
      <c r="V382" s="7"/>
      <c r="W382" s="46"/>
      <c r="X382" s="43"/>
      <c r="Y382" s="7"/>
      <c r="Z382" s="21"/>
      <c r="AA382" s="22"/>
      <c r="AB382" s="22"/>
      <c r="AC382" s="7"/>
      <c r="AD382" s="40"/>
      <c r="AE382" s="43"/>
      <c r="AF382" s="7"/>
      <c r="AG382" s="21"/>
      <c r="AH382" s="22"/>
      <c r="AI382" s="22"/>
      <c r="AJ382" s="7"/>
      <c r="AK382" s="40"/>
      <c r="AL382" s="43"/>
      <c r="AM382" s="7"/>
      <c r="AN382" s="21"/>
      <c r="AO382" s="22"/>
      <c r="AP382" s="22"/>
      <c r="AQ382" s="22"/>
      <c r="AR382" s="22"/>
      <c r="AS382" s="21"/>
      <c r="AT382" s="22"/>
      <c r="AU382" s="22"/>
      <c r="AV382" s="22"/>
      <c r="AW382" s="22"/>
      <c r="AX382" s="21"/>
      <c r="AY382" s="22"/>
      <c r="AZ382" s="22"/>
      <c r="BA382" s="22"/>
      <c r="BB382" s="22"/>
      <c r="BC382" s="22"/>
      <c r="BD382" s="22"/>
      <c r="BE382" s="22"/>
      <c r="BF382" s="22"/>
      <c r="BG382" s="11" t="s">
        <v>221</v>
      </c>
      <c r="BH382" s="79"/>
      <c r="BI382" s="1"/>
      <c r="BJ382" s="1"/>
      <c r="BK382" s="1"/>
      <c r="BL382" s="1"/>
      <c r="BM382" s="1"/>
      <c r="BY382" s="26"/>
      <c r="BZ382" s="34" t="str">
        <f t="shared" si="59"/>
        <v/>
      </c>
      <c r="CA382" s="35" t="str">
        <f t="shared" si="60"/>
        <v/>
      </c>
      <c r="CB382" s="35" t="str">
        <f t="shared" si="61"/>
        <v/>
      </c>
      <c r="CC382" s="34" t="str">
        <f t="shared" si="62"/>
        <v/>
      </c>
      <c r="CD382" s="35" t="str">
        <f t="shared" si="63"/>
        <v/>
      </c>
      <c r="CE382" s="34" t="e">
        <f>IF(AND(#REF!="",#REF!="",#REF!="",#REF!=""),"",SUM(#REF!,#REF!,#REF!,#REF!,#REF!))</f>
        <v>#REF!</v>
      </c>
      <c r="CF382" s="35" t="str">
        <f t="shared" si="64"/>
        <v/>
      </c>
      <c r="CG382" s="34" t="str">
        <f t="shared" si="65"/>
        <v/>
      </c>
      <c r="CH382" s="35" t="str">
        <f t="shared" si="66"/>
        <v/>
      </c>
      <c r="CI382" s="34" t="str">
        <f t="shared" si="67"/>
        <v/>
      </c>
      <c r="CJ382" s="35" t="str">
        <f t="shared" si="68"/>
        <v/>
      </c>
      <c r="CK382" s="34" t="e">
        <f>IF(AND(#REF!="",#REF!="",#REF!="",#REF!=""),"",SUM(#REF!,#REF!,#REF!,#REF!,#REF!))</f>
        <v>#REF!</v>
      </c>
      <c r="CL382" s="35" t="str">
        <f t="shared" si="69"/>
        <v/>
      </c>
      <c r="CM382" s="32" t="e">
        <f>IF(AND(#REF!="",#REF!="",#REF!="",#REF!=""),"",SUM(#REF!,#REF!,#REF!,#REF!))</f>
        <v>#REF!</v>
      </c>
      <c r="CN382" s="32" t="str">
        <f t="shared" si="58"/>
        <v/>
      </c>
    </row>
    <row r="383" spans="1:92" ht="24.75" customHeight="1">
      <c r="A383" s="276">
        <v>377</v>
      </c>
      <c r="B383" s="277"/>
      <c r="C383" s="278"/>
      <c r="D383" s="279"/>
      <c r="E383" s="280"/>
      <c r="F383" s="281"/>
      <c r="G383" s="281"/>
      <c r="H383" s="282"/>
      <c r="I383" s="283"/>
      <c r="J383" s="284"/>
      <c r="K383" s="285"/>
      <c r="L383" s="21"/>
      <c r="M383" s="22"/>
      <c r="N383" s="22"/>
      <c r="O383" s="7"/>
      <c r="P383" s="40"/>
      <c r="Q383" s="43"/>
      <c r="R383" s="7"/>
      <c r="S383" s="23"/>
      <c r="T383" s="24"/>
      <c r="U383" s="24"/>
      <c r="V383" s="7"/>
      <c r="W383" s="46"/>
      <c r="X383" s="43"/>
      <c r="Y383" s="7"/>
      <c r="Z383" s="21"/>
      <c r="AA383" s="22"/>
      <c r="AB383" s="22"/>
      <c r="AC383" s="7"/>
      <c r="AD383" s="40"/>
      <c r="AE383" s="43"/>
      <c r="AF383" s="7"/>
      <c r="AG383" s="21"/>
      <c r="AH383" s="22"/>
      <c r="AI383" s="22"/>
      <c r="AJ383" s="7"/>
      <c r="AK383" s="40"/>
      <c r="AL383" s="43"/>
      <c r="AM383" s="7"/>
      <c r="AN383" s="21"/>
      <c r="AO383" s="22"/>
      <c r="AP383" s="22"/>
      <c r="AQ383" s="22"/>
      <c r="AR383" s="22"/>
      <c r="AS383" s="21"/>
      <c r="AT383" s="22"/>
      <c r="AU383" s="22"/>
      <c r="AV383" s="22"/>
      <c r="AW383" s="22"/>
      <c r="AX383" s="21"/>
      <c r="AY383" s="22"/>
      <c r="AZ383" s="22"/>
      <c r="BA383" s="22"/>
      <c r="BB383" s="22"/>
      <c r="BC383" s="22"/>
      <c r="BD383" s="22"/>
      <c r="BE383" s="22"/>
      <c r="BF383" s="22"/>
      <c r="BG383" s="11" t="s">
        <v>221</v>
      </c>
      <c r="BH383" s="79"/>
      <c r="BI383" s="1"/>
      <c r="BJ383" s="1"/>
      <c r="BK383" s="1"/>
      <c r="BL383" s="1"/>
      <c r="BM383" s="1"/>
      <c r="BY383" s="26"/>
      <c r="BZ383" s="34" t="str">
        <f t="shared" si="59"/>
        <v/>
      </c>
      <c r="CA383" s="35" t="str">
        <f t="shared" si="60"/>
        <v/>
      </c>
      <c r="CB383" s="35" t="str">
        <f t="shared" si="61"/>
        <v/>
      </c>
      <c r="CC383" s="34" t="str">
        <f t="shared" si="62"/>
        <v/>
      </c>
      <c r="CD383" s="35" t="str">
        <f t="shared" si="63"/>
        <v/>
      </c>
      <c r="CE383" s="34" t="e">
        <f>IF(AND(#REF!="",#REF!="",#REF!="",#REF!=""),"",SUM(#REF!,#REF!,#REF!,#REF!,#REF!))</f>
        <v>#REF!</v>
      </c>
      <c r="CF383" s="35" t="str">
        <f t="shared" si="64"/>
        <v/>
      </c>
      <c r="CG383" s="34" t="str">
        <f t="shared" si="65"/>
        <v/>
      </c>
      <c r="CH383" s="35" t="str">
        <f t="shared" si="66"/>
        <v/>
      </c>
      <c r="CI383" s="34" t="str">
        <f t="shared" si="67"/>
        <v/>
      </c>
      <c r="CJ383" s="35" t="str">
        <f t="shared" si="68"/>
        <v/>
      </c>
      <c r="CK383" s="34" t="e">
        <f>IF(AND(#REF!="",#REF!="",#REF!="",#REF!=""),"",SUM(#REF!,#REF!,#REF!,#REF!,#REF!))</f>
        <v>#REF!</v>
      </c>
      <c r="CL383" s="35" t="str">
        <f t="shared" si="69"/>
        <v/>
      </c>
      <c r="CM383" s="32" t="e">
        <f>IF(AND(#REF!="",#REF!="",#REF!="",#REF!=""),"",SUM(#REF!,#REF!,#REF!,#REF!))</f>
        <v>#REF!</v>
      </c>
      <c r="CN383" s="32" t="str">
        <f t="shared" ref="CN383:CN407" si="70">IFERROR(IF(CM383="","",IF($CM$5=100,ROUNDUP(CM383*20%,0),IF($CM$5=86,ROUNDUP((CM383/$CM$5)*$CN$5,0),IF($CM$5=66,ROUNDUP((CM383/$CM$5)*$CN$5,0),"")))),"")</f>
        <v/>
      </c>
    </row>
    <row r="384" spans="1:92" ht="24.75" customHeight="1">
      <c r="A384" s="276">
        <v>378</v>
      </c>
      <c r="B384" s="277"/>
      <c r="C384" s="278"/>
      <c r="D384" s="279"/>
      <c r="E384" s="280"/>
      <c r="F384" s="281"/>
      <c r="G384" s="281"/>
      <c r="H384" s="282"/>
      <c r="I384" s="283"/>
      <c r="J384" s="284"/>
      <c r="K384" s="285"/>
      <c r="L384" s="21"/>
      <c r="M384" s="22"/>
      <c r="N384" s="22"/>
      <c r="O384" s="7"/>
      <c r="P384" s="40"/>
      <c r="Q384" s="43"/>
      <c r="R384" s="7"/>
      <c r="S384" s="23"/>
      <c r="T384" s="24"/>
      <c r="U384" s="24"/>
      <c r="V384" s="7"/>
      <c r="W384" s="46"/>
      <c r="X384" s="43"/>
      <c r="Y384" s="7"/>
      <c r="Z384" s="21"/>
      <c r="AA384" s="22"/>
      <c r="AB384" s="22"/>
      <c r="AC384" s="7"/>
      <c r="AD384" s="40"/>
      <c r="AE384" s="43"/>
      <c r="AF384" s="7"/>
      <c r="AG384" s="21"/>
      <c r="AH384" s="22"/>
      <c r="AI384" s="22"/>
      <c r="AJ384" s="7"/>
      <c r="AK384" s="40"/>
      <c r="AL384" s="43"/>
      <c r="AM384" s="7"/>
      <c r="AN384" s="21"/>
      <c r="AO384" s="22"/>
      <c r="AP384" s="22"/>
      <c r="AQ384" s="22"/>
      <c r="AR384" s="22"/>
      <c r="AS384" s="21"/>
      <c r="AT384" s="22"/>
      <c r="AU384" s="22"/>
      <c r="AV384" s="22"/>
      <c r="AW384" s="22"/>
      <c r="AX384" s="21"/>
      <c r="AY384" s="22"/>
      <c r="AZ384" s="22"/>
      <c r="BA384" s="22"/>
      <c r="BB384" s="22"/>
      <c r="BC384" s="22"/>
      <c r="BD384" s="22"/>
      <c r="BE384" s="22"/>
      <c r="BF384" s="22"/>
      <c r="BG384" s="11" t="s">
        <v>221</v>
      </c>
      <c r="BH384" s="79"/>
      <c r="BI384" s="1"/>
      <c r="BJ384" s="1"/>
      <c r="BK384" s="1"/>
      <c r="BL384" s="1"/>
      <c r="BM384" s="1"/>
      <c r="BY384" s="26"/>
      <c r="BZ384" s="34" t="str">
        <f t="shared" si="59"/>
        <v/>
      </c>
      <c r="CA384" s="35" t="str">
        <f t="shared" si="60"/>
        <v/>
      </c>
      <c r="CB384" s="35" t="str">
        <f t="shared" si="61"/>
        <v/>
      </c>
      <c r="CC384" s="34" t="str">
        <f t="shared" si="62"/>
        <v/>
      </c>
      <c r="CD384" s="35" t="str">
        <f t="shared" si="63"/>
        <v/>
      </c>
      <c r="CE384" s="34" t="e">
        <f>IF(AND(#REF!="",#REF!="",#REF!="",#REF!=""),"",SUM(#REF!,#REF!,#REF!,#REF!,#REF!))</f>
        <v>#REF!</v>
      </c>
      <c r="CF384" s="35" t="str">
        <f t="shared" si="64"/>
        <v/>
      </c>
      <c r="CG384" s="34" t="str">
        <f t="shared" si="65"/>
        <v/>
      </c>
      <c r="CH384" s="35" t="str">
        <f t="shared" si="66"/>
        <v/>
      </c>
      <c r="CI384" s="34" t="str">
        <f t="shared" si="67"/>
        <v/>
      </c>
      <c r="CJ384" s="35" t="str">
        <f t="shared" si="68"/>
        <v/>
      </c>
      <c r="CK384" s="34" t="e">
        <f>IF(AND(#REF!="",#REF!="",#REF!="",#REF!=""),"",SUM(#REF!,#REF!,#REF!,#REF!,#REF!))</f>
        <v>#REF!</v>
      </c>
      <c r="CL384" s="35" t="str">
        <f t="shared" si="69"/>
        <v/>
      </c>
      <c r="CM384" s="32" t="e">
        <f>IF(AND(#REF!="",#REF!="",#REF!="",#REF!=""),"",SUM(#REF!,#REF!,#REF!,#REF!))</f>
        <v>#REF!</v>
      </c>
      <c r="CN384" s="32" t="str">
        <f t="shared" si="70"/>
        <v/>
      </c>
    </row>
    <row r="385" spans="1:92" ht="24.75" customHeight="1">
      <c r="A385" s="276">
        <v>379</v>
      </c>
      <c r="B385" s="277"/>
      <c r="C385" s="278"/>
      <c r="D385" s="279"/>
      <c r="E385" s="280"/>
      <c r="F385" s="281"/>
      <c r="G385" s="281"/>
      <c r="H385" s="282"/>
      <c r="I385" s="283"/>
      <c r="J385" s="284"/>
      <c r="K385" s="285"/>
      <c r="L385" s="21"/>
      <c r="M385" s="22"/>
      <c r="N385" s="22"/>
      <c r="O385" s="7"/>
      <c r="P385" s="40"/>
      <c r="Q385" s="43"/>
      <c r="R385" s="7"/>
      <c r="S385" s="23"/>
      <c r="T385" s="24"/>
      <c r="U385" s="24"/>
      <c r="V385" s="7"/>
      <c r="W385" s="46"/>
      <c r="X385" s="43"/>
      <c r="Y385" s="7"/>
      <c r="Z385" s="21"/>
      <c r="AA385" s="22"/>
      <c r="AB385" s="22"/>
      <c r="AC385" s="7"/>
      <c r="AD385" s="40"/>
      <c r="AE385" s="43"/>
      <c r="AF385" s="7"/>
      <c r="AG385" s="21"/>
      <c r="AH385" s="22"/>
      <c r="AI385" s="22"/>
      <c r="AJ385" s="7"/>
      <c r="AK385" s="40"/>
      <c r="AL385" s="43"/>
      <c r="AM385" s="7"/>
      <c r="AN385" s="21"/>
      <c r="AO385" s="22"/>
      <c r="AP385" s="22"/>
      <c r="AQ385" s="22"/>
      <c r="AR385" s="22"/>
      <c r="AS385" s="21"/>
      <c r="AT385" s="22"/>
      <c r="AU385" s="22"/>
      <c r="AV385" s="22"/>
      <c r="AW385" s="22"/>
      <c r="AX385" s="21"/>
      <c r="AY385" s="22"/>
      <c r="AZ385" s="22"/>
      <c r="BA385" s="22"/>
      <c r="BB385" s="22"/>
      <c r="BC385" s="22"/>
      <c r="BD385" s="22"/>
      <c r="BE385" s="22"/>
      <c r="BF385" s="22"/>
      <c r="BG385" s="11" t="s">
        <v>221</v>
      </c>
      <c r="BH385" s="79"/>
      <c r="BI385" s="1"/>
      <c r="BJ385" s="1"/>
      <c r="BK385" s="1"/>
      <c r="BL385" s="1"/>
      <c r="BM385" s="1"/>
      <c r="BY385" s="26"/>
      <c r="BZ385" s="34" t="str">
        <f t="shared" si="59"/>
        <v/>
      </c>
      <c r="CA385" s="35" t="str">
        <f t="shared" si="60"/>
        <v/>
      </c>
      <c r="CB385" s="35" t="str">
        <f t="shared" si="61"/>
        <v/>
      </c>
      <c r="CC385" s="34" t="str">
        <f t="shared" si="62"/>
        <v/>
      </c>
      <c r="CD385" s="35" t="str">
        <f t="shared" si="63"/>
        <v/>
      </c>
      <c r="CE385" s="34" t="e">
        <f>IF(AND(#REF!="",#REF!="",#REF!="",#REF!=""),"",SUM(#REF!,#REF!,#REF!,#REF!,#REF!))</f>
        <v>#REF!</v>
      </c>
      <c r="CF385" s="35" t="str">
        <f t="shared" si="64"/>
        <v/>
      </c>
      <c r="CG385" s="34" t="str">
        <f t="shared" si="65"/>
        <v/>
      </c>
      <c r="CH385" s="35" t="str">
        <f t="shared" si="66"/>
        <v/>
      </c>
      <c r="CI385" s="34" t="str">
        <f t="shared" si="67"/>
        <v/>
      </c>
      <c r="CJ385" s="35" t="str">
        <f t="shared" si="68"/>
        <v/>
      </c>
      <c r="CK385" s="34" t="e">
        <f>IF(AND(#REF!="",#REF!="",#REF!="",#REF!=""),"",SUM(#REF!,#REF!,#REF!,#REF!,#REF!))</f>
        <v>#REF!</v>
      </c>
      <c r="CL385" s="35" t="str">
        <f t="shared" si="69"/>
        <v/>
      </c>
      <c r="CM385" s="32" t="e">
        <f>IF(AND(#REF!="",#REF!="",#REF!="",#REF!=""),"",SUM(#REF!,#REF!,#REF!,#REF!))</f>
        <v>#REF!</v>
      </c>
      <c r="CN385" s="32" t="str">
        <f t="shared" si="70"/>
        <v/>
      </c>
    </row>
    <row r="386" spans="1:92" ht="24.75" customHeight="1">
      <c r="A386" s="276">
        <v>380</v>
      </c>
      <c r="B386" s="277"/>
      <c r="C386" s="278"/>
      <c r="D386" s="279"/>
      <c r="E386" s="280"/>
      <c r="F386" s="281"/>
      <c r="G386" s="281"/>
      <c r="H386" s="282"/>
      <c r="I386" s="283"/>
      <c r="J386" s="284"/>
      <c r="K386" s="285"/>
      <c r="L386" s="21"/>
      <c r="M386" s="22"/>
      <c r="N386" s="22"/>
      <c r="O386" s="7"/>
      <c r="P386" s="40"/>
      <c r="Q386" s="43"/>
      <c r="R386" s="7"/>
      <c r="S386" s="23"/>
      <c r="T386" s="24"/>
      <c r="U386" s="24"/>
      <c r="V386" s="7"/>
      <c r="W386" s="46"/>
      <c r="X386" s="43"/>
      <c r="Y386" s="7"/>
      <c r="Z386" s="21"/>
      <c r="AA386" s="22"/>
      <c r="AB386" s="22"/>
      <c r="AC386" s="7"/>
      <c r="AD386" s="40"/>
      <c r="AE386" s="43"/>
      <c r="AF386" s="7"/>
      <c r="AG386" s="21"/>
      <c r="AH386" s="22"/>
      <c r="AI386" s="22"/>
      <c r="AJ386" s="7"/>
      <c r="AK386" s="40"/>
      <c r="AL386" s="43"/>
      <c r="AM386" s="7"/>
      <c r="AN386" s="21"/>
      <c r="AO386" s="22"/>
      <c r="AP386" s="22"/>
      <c r="AQ386" s="22"/>
      <c r="AR386" s="22"/>
      <c r="AS386" s="21"/>
      <c r="AT386" s="22"/>
      <c r="AU386" s="22"/>
      <c r="AV386" s="22"/>
      <c r="AW386" s="22"/>
      <c r="AX386" s="21"/>
      <c r="AY386" s="22"/>
      <c r="AZ386" s="22"/>
      <c r="BA386" s="22"/>
      <c r="BB386" s="22"/>
      <c r="BC386" s="22"/>
      <c r="BD386" s="22"/>
      <c r="BE386" s="22"/>
      <c r="BF386" s="22"/>
      <c r="BG386" s="11" t="s">
        <v>221</v>
      </c>
      <c r="BH386" s="79"/>
      <c r="BI386" s="1"/>
      <c r="BJ386" s="1"/>
      <c r="BK386" s="1"/>
      <c r="BL386" s="1"/>
      <c r="BM386" s="1"/>
      <c r="BY386" s="26"/>
      <c r="BZ386" s="34" t="str">
        <f t="shared" si="59"/>
        <v/>
      </c>
      <c r="CA386" s="35" t="str">
        <f t="shared" si="60"/>
        <v/>
      </c>
      <c r="CB386" s="35" t="str">
        <f t="shared" si="61"/>
        <v/>
      </c>
      <c r="CC386" s="34" t="str">
        <f t="shared" si="62"/>
        <v/>
      </c>
      <c r="CD386" s="35" t="str">
        <f t="shared" si="63"/>
        <v/>
      </c>
      <c r="CE386" s="34" t="e">
        <f>IF(AND(#REF!="",#REF!="",#REF!="",#REF!=""),"",SUM(#REF!,#REF!,#REF!,#REF!,#REF!))</f>
        <v>#REF!</v>
      </c>
      <c r="CF386" s="35" t="str">
        <f t="shared" si="64"/>
        <v/>
      </c>
      <c r="CG386" s="34" t="str">
        <f t="shared" si="65"/>
        <v/>
      </c>
      <c r="CH386" s="35" t="str">
        <f t="shared" si="66"/>
        <v/>
      </c>
      <c r="CI386" s="34" t="str">
        <f t="shared" si="67"/>
        <v/>
      </c>
      <c r="CJ386" s="35" t="str">
        <f t="shared" si="68"/>
        <v/>
      </c>
      <c r="CK386" s="34" t="e">
        <f>IF(AND(#REF!="",#REF!="",#REF!="",#REF!=""),"",SUM(#REF!,#REF!,#REF!,#REF!,#REF!))</f>
        <v>#REF!</v>
      </c>
      <c r="CL386" s="35" t="str">
        <f t="shared" si="69"/>
        <v/>
      </c>
      <c r="CM386" s="32" t="e">
        <f>IF(AND(#REF!="",#REF!="",#REF!="",#REF!=""),"",SUM(#REF!,#REF!,#REF!,#REF!))</f>
        <v>#REF!</v>
      </c>
      <c r="CN386" s="32" t="str">
        <f t="shared" si="70"/>
        <v/>
      </c>
    </row>
    <row r="387" spans="1:92" ht="24.75" customHeight="1">
      <c r="A387" s="276">
        <v>381</v>
      </c>
      <c r="B387" s="277"/>
      <c r="C387" s="278"/>
      <c r="D387" s="279"/>
      <c r="E387" s="280"/>
      <c r="F387" s="281"/>
      <c r="G387" s="281"/>
      <c r="H387" s="282"/>
      <c r="I387" s="283"/>
      <c r="J387" s="284"/>
      <c r="K387" s="285"/>
      <c r="L387" s="21"/>
      <c r="M387" s="22"/>
      <c r="N387" s="22"/>
      <c r="O387" s="7"/>
      <c r="P387" s="40"/>
      <c r="Q387" s="43"/>
      <c r="R387" s="7"/>
      <c r="S387" s="23"/>
      <c r="T387" s="24"/>
      <c r="U387" s="24"/>
      <c r="V387" s="7"/>
      <c r="W387" s="46"/>
      <c r="X387" s="43"/>
      <c r="Y387" s="7"/>
      <c r="Z387" s="21"/>
      <c r="AA387" s="22"/>
      <c r="AB387" s="22"/>
      <c r="AC387" s="7"/>
      <c r="AD387" s="40"/>
      <c r="AE387" s="43"/>
      <c r="AF387" s="7"/>
      <c r="AG387" s="21"/>
      <c r="AH387" s="22"/>
      <c r="AI387" s="22"/>
      <c r="AJ387" s="7"/>
      <c r="AK387" s="40"/>
      <c r="AL387" s="43"/>
      <c r="AM387" s="7"/>
      <c r="AN387" s="21"/>
      <c r="AO387" s="22"/>
      <c r="AP387" s="22"/>
      <c r="AQ387" s="22"/>
      <c r="AR387" s="22"/>
      <c r="AS387" s="21"/>
      <c r="AT387" s="22"/>
      <c r="AU387" s="22"/>
      <c r="AV387" s="22"/>
      <c r="AW387" s="22"/>
      <c r="AX387" s="21"/>
      <c r="AY387" s="22"/>
      <c r="AZ387" s="22"/>
      <c r="BA387" s="22"/>
      <c r="BB387" s="22"/>
      <c r="BC387" s="22"/>
      <c r="BD387" s="22"/>
      <c r="BE387" s="22"/>
      <c r="BF387" s="22"/>
      <c r="BG387" s="11" t="s">
        <v>221</v>
      </c>
      <c r="BH387" s="79"/>
      <c r="BI387" s="1"/>
      <c r="BJ387" s="1"/>
      <c r="BK387" s="1"/>
      <c r="BL387" s="1"/>
      <c r="BM387" s="1"/>
      <c r="BY387" s="26"/>
      <c r="BZ387" s="34" t="str">
        <f t="shared" si="59"/>
        <v/>
      </c>
      <c r="CA387" s="35" t="str">
        <f t="shared" si="60"/>
        <v/>
      </c>
      <c r="CB387" s="35" t="str">
        <f t="shared" si="61"/>
        <v/>
      </c>
      <c r="CC387" s="34" t="str">
        <f t="shared" si="62"/>
        <v/>
      </c>
      <c r="CD387" s="35" t="str">
        <f t="shared" si="63"/>
        <v/>
      </c>
      <c r="CE387" s="34" t="e">
        <f>IF(AND(#REF!="",#REF!="",#REF!="",#REF!=""),"",SUM(#REF!,#REF!,#REF!,#REF!,#REF!))</f>
        <v>#REF!</v>
      </c>
      <c r="CF387" s="35" t="str">
        <f t="shared" si="64"/>
        <v/>
      </c>
      <c r="CG387" s="34" t="str">
        <f t="shared" si="65"/>
        <v/>
      </c>
      <c r="CH387" s="35" t="str">
        <f t="shared" si="66"/>
        <v/>
      </c>
      <c r="CI387" s="34" t="str">
        <f t="shared" si="67"/>
        <v/>
      </c>
      <c r="CJ387" s="35" t="str">
        <f t="shared" si="68"/>
        <v/>
      </c>
      <c r="CK387" s="34" t="e">
        <f>IF(AND(#REF!="",#REF!="",#REF!="",#REF!=""),"",SUM(#REF!,#REF!,#REF!,#REF!,#REF!))</f>
        <v>#REF!</v>
      </c>
      <c r="CL387" s="35" t="str">
        <f t="shared" si="69"/>
        <v/>
      </c>
      <c r="CM387" s="32" t="e">
        <f>IF(AND(#REF!="",#REF!="",#REF!="",#REF!=""),"",SUM(#REF!,#REF!,#REF!,#REF!))</f>
        <v>#REF!</v>
      </c>
      <c r="CN387" s="32" t="str">
        <f t="shared" si="70"/>
        <v/>
      </c>
    </row>
    <row r="388" spans="1:92" ht="24.75" customHeight="1">
      <c r="A388" s="276">
        <v>382</v>
      </c>
      <c r="B388" s="277"/>
      <c r="C388" s="278"/>
      <c r="D388" s="279"/>
      <c r="E388" s="280"/>
      <c r="F388" s="281"/>
      <c r="G388" s="281"/>
      <c r="H388" s="282"/>
      <c r="I388" s="283"/>
      <c r="J388" s="284"/>
      <c r="K388" s="285"/>
      <c r="L388" s="21"/>
      <c r="M388" s="22"/>
      <c r="N388" s="22"/>
      <c r="O388" s="7"/>
      <c r="P388" s="40"/>
      <c r="Q388" s="43"/>
      <c r="R388" s="7"/>
      <c r="S388" s="23"/>
      <c r="T388" s="24"/>
      <c r="U388" s="24"/>
      <c r="V388" s="7"/>
      <c r="W388" s="46"/>
      <c r="X388" s="43"/>
      <c r="Y388" s="7"/>
      <c r="Z388" s="21"/>
      <c r="AA388" s="22"/>
      <c r="AB388" s="22"/>
      <c r="AC388" s="7"/>
      <c r="AD388" s="40"/>
      <c r="AE388" s="43"/>
      <c r="AF388" s="7"/>
      <c r="AG388" s="21"/>
      <c r="AH388" s="22"/>
      <c r="AI388" s="22"/>
      <c r="AJ388" s="7"/>
      <c r="AK388" s="40"/>
      <c r="AL388" s="43"/>
      <c r="AM388" s="7"/>
      <c r="AN388" s="21"/>
      <c r="AO388" s="22"/>
      <c r="AP388" s="22"/>
      <c r="AQ388" s="22"/>
      <c r="AR388" s="22"/>
      <c r="AS388" s="21"/>
      <c r="AT388" s="22"/>
      <c r="AU388" s="22"/>
      <c r="AV388" s="22"/>
      <c r="AW388" s="22"/>
      <c r="AX388" s="21"/>
      <c r="AY388" s="22"/>
      <c r="AZ388" s="22"/>
      <c r="BA388" s="22"/>
      <c r="BB388" s="22"/>
      <c r="BC388" s="22"/>
      <c r="BD388" s="22"/>
      <c r="BE388" s="22"/>
      <c r="BF388" s="22"/>
      <c r="BG388" s="11" t="s">
        <v>221</v>
      </c>
      <c r="BH388" s="79"/>
      <c r="BI388" s="1"/>
      <c r="BJ388" s="1"/>
      <c r="BK388" s="1"/>
      <c r="BL388" s="1"/>
      <c r="BM388" s="1"/>
      <c r="BY388" s="26"/>
      <c r="BZ388" s="34" t="str">
        <f t="shared" si="59"/>
        <v/>
      </c>
      <c r="CA388" s="35" t="str">
        <f t="shared" si="60"/>
        <v/>
      </c>
      <c r="CB388" s="35" t="str">
        <f t="shared" si="61"/>
        <v/>
      </c>
      <c r="CC388" s="34" t="str">
        <f t="shared" si="62"/>
        <v/>
      </c>
      <c r="CD388" s="35" t="str">
        <f t="shared" si="63"/>
        <v/>
      </c>
      <c r="CE388" s="34" t="e">
        <f>IF(AND(#REF!="",#REF!="",#REF!="",#REF!=""),"",SUM(#REF!,#REF!,#REF!,#REF!,#REF!))</f>
        <v>#REF!</v>
      </c>
      <c r="CF388" s="35" t="str">
        <f t="shared" si="64"/>
        <v/>
      </c>
      <c r="CG388" s="34" t="str">
        <f t="shared" si="65"/>
        <v/>
      </c>
      <c r="CH388" s="35" t="str">
        <f t="shared" si="66"/>
        <v/>
      </c>
      <c r="CI388" s="34" t="str">
        <f t="shared" si="67"/>
        <v/>
      </c>
      <c r="CJ388" s="35" t="str">
        <f t="shared" si="68"/>
        <v/>
      </c>
      <c r="CK388" s="34" t="e">
        <f>IF(AND(#REF!="",#REF!="",#REF!="",#REF!=""),"",SUM(#REF!,#REF!,#REF!,#REF!,#REF!))</f>
        <v>#REF!</v>
      </c>
      <c r="CL388" s="35" t="str">
        <f t="shared" si="69"/>
        <v/>
      </c>
      <c r="CM388" s="32" t="e">
        <f>IF(AND(#REF!="",#REF!="",#REF!="",#REF!=""),"",SUM(#REF!,#REF!,#REF!,#REF!))</f>
        <v>#REF!</v>
      </c>
      <c r="CN388" s="32" t="str">
        <f t="shared" si="70"/>
        <v/>
      </c>
    </row>
    <row r="389" spans="1:92" ht="24.75" customHeight="1">
      <c r="A389" s="276">
        <v>383</v>
      </c>
      <c r="B389" s="277"/>
      <c r="C389" s="278"/>
      <c r="D389" s="279"/>
      <c r="E389" s="280"/>
      <c r="F389" s="281"/>
      <c r="G389" s="281"/>
      <c r="H389" s="282"/>
      <c r="I389" s="283"/>
      <c r="J389" s="284"/>
      <c r="K389" s="285"/>
      <c r="L389" s="21"/>
      <c r="M389" s="22"/>
      <c r="N389" s="22"/>
      <c r="O389" s="7"/>
      <c r="P389" s="40"/>
      <c r="Q389" s="43"/>
      <c r="R389" s="7"/>
      <c r="S389" s="23"/>
      <c r="T389" s="24"/>
      <c r="U389" s="24"/>
      <c r="V389" s="7"/>
      <c r="W389" s="46"/>
      <c r="X389" s="43"/>
      <c r="Y389" s="7"/>
      <c r="Z389" s="21"/>
      <c r="AA389" s="22"/>
      <c r="AB389" s="22"/>
      <c r="AC389" s="7"/>
      <c r="AD389" s="40"/>
      <c r="AE389" s="43"/>
      <c r="AF389" s="7"/>
      <c r="AG389" s="21"/>
      <c r="AH389" s="22"/>
      <c r="AI389" s="22"/>
      <c r="AJ389" s="7"/>
      <c r="AK389" s="40"/>
      <c r="AL389" s="43"/>
      <c r="AM389" s="7"/>
      <c r="AN389" s="21"/>
      <c r="AO389" s="22"/>
      <c r="AP389" s="22"/>
      <c r="AQ389" s="22"/>
      <c r="AR389" s="22"/>
      <c r="AS389" s="21"/>
      <c r="AT389" s="22"/>
      <c r="AU389" s="22"/>
      <c r="AV389" s="22"/>
      <c r="AW389" s="22"/>
      <c r="AX389" s="21"/>
      <c r="AY389" s="22"/>
      <c r="AZ389" s="22"/>
      <c r="BA389" s="22"/>
      <c r="BB389" s="22"/>
      <c r="BC389" s="22"/>
      <c r="BD389" s="22"/>
      <c r="BE389" s="22"/>
      <c r="BF389" s="22"/>
      <c r="BG389" s="11" t="s">
        <v>221</v>
      </c>
      <c r="BH389" s="79"/>
      <c r="BI389" s="1"/>
      <c r="BJ389" s="1"/>
      <c r="BK389" s="1"/>
      <c r="BL389" s="1"/>
      <c r="BM389" s="1"/>
      <c r="BY389" s="26"/>
      <c r="BZ389" s="34" t="str">
        <f t="shared" si="59"/>
        <v/>
      </c>
      <c r="CA389" s="35" t="str">
        <f t="shared" si="60"/>
        <v/>
      </c>
      <c r="CB389" s="35" t="str">
        <f t="shared" si="61"/>
        <v/>
      </c>
      <c r="CC389" s="34" t="str">
        <f t="shared" si="62"/>
        <v/>
      </c>
      <c r="CD389" s="35" t="str">
        <f t="shared" si="63"/>
        <v/>
      </c>
      <c r="CE389" s="34" t="e">
        <f>IF(AND(#REF!="",#REF!="",#REF!="",#REF!=""),"",SUM(#REF!,#REF!,#REF!,#REF!,#REF!))</f>
        <v>#REF!</v>
      </c>
      <c r="CF389" s="35" t="str">
        <f t="shared" si="64"/>
        <v/>
      </c>
      <c r="CG389" s="34" t="str">
        <f t="shared" si="65"/>
        <v/>
      </c>
      <c r="CH389" s="35" t="str">
        <f t="shared" si="66"/>
        <v/>
      </c>
      <c r="CI389" s="34" t="str">
        <f t="shared" si="67"/>
        <v/>
      </c>
      <c r="CJ389" s="35" t="str">
        <f t="shared" si="68"/>
        <v/>
      </c>
      <c r="CK389" s="34" t="e">
        <f>IF(AND(#REF!="",#REF!="",#REF!="",#REF!=""),"",SUM(#REF!,#REF!,#REF!,#REF!,#REF!))</f>
        <v>#REF!</v>
      </c>
      <c r="CL389" s="35" t="str">
        <f t="shared" si="69"/>
        <v/>
      </c>
      <c r="CM389" s="32" t="e">
        <f>IF(AND(#REF!="",#REF!="",#REF!="",#REF!=""),"",SUM(#REF!,#REF!,#REF!,#REF!))</f>
        <v>#REF!</v>
      </c>
      <c r="CN389" s="32" t="str">
        <f t="shared" si="70"/>
        <v/>
      </c>
    </row>
    <row r="390" spans="1:92" ht="24.75" customHeight="1">
      <c r="A390" s="276">
        <v>384</v>
      </c>
      <c r="B390" s="277"/>
      <c r="C390" s="278"/>
      <c r="D390" s="279"/>
      <c r="E390" s="280"/>
      <c r="F390" s="281"/>
      <c r="G390" s="281"/>
      <c r="H390" s="282"/>
      <c r="I390" s="283"/>
      <c r="J390" s="284"/>
      <c r="K390" s="285"/>
      <c r="L390" s="21"/>
      <c r="M390" s="22"/>
      <c r="N390" s="22"/>
      <c r="O390" s="7"/>
      <c r="P390" s="40"/>
      <c r="Q390" s="43"/>
      <c r="R390" s="7"/>
      <c r="S390" s="23"/>
      <c r="T390" s="24"/>
      <c r="U390" s="24"/>
      <c r="V390" s="7"/>
      <c r="W390" s="46"/>
      <c r="X390" s="43"/>
      <c r="Y390" s="7"/>
      <c r="Z390" s="21"/>
      <c r="AA390" s="22"/>
      <c r="AB390" s="22"/>
      <c r="AC390" s="7"/>
      <c r="AD390" s="40"/>
      <c r="AE390" s="43"/>
      <c r="AF390" s="7"/>
      <c r="AG390" s="21"/>
      <c r="AH390" s="22"/>
      <c r="AI390" s="22"/>
      <c r="AJ390" s="7"/>
      <c r="AK390" s="40"/>
      <c r="AL390" s="43"/>
      <c r="AM390" s="7"/>
      <c r="AN390" s="21"/>
      <c r="AO390" s="22"/>
      <c r="AP390" s="22"/>
      <c r="AQ390" s="22"/>
      <c r="AR390" s="22"/>
      <c r="AS390" s="21"/>
      <c r="AT390" s="22"/>
      <c r="AU390" s="22"/>
      <c r="AV390" s="22"/>
      <c r="AW390" s="22"/>
      <c r="AX390" s="21"/>
      <c r="AY390" s="22"/>
      <c r="AZ390" s="22"/>
      <c r="BA390" s="22"/>
      <c r="BB390" s="22"/>
      <c r="BC390" s="22"/>
      <c r="BD390" s="22"/>
      <c r="BE390" s="22"/>
      <c r="BF390" s="22"/>
      <c r="BG390" s="11" t="s">
        <v>221</v>
      </c>
      <c r="BH390" s="79"/>
      <c r="BI390" s="1"/>
      <c r="BJ390" s="1"/>
      <c r="BK390" s="1"/>
      <c r="BL390" s="1"/>
      <c r="BM390" s="1"/>
      <c r="BY390" s="26"/>
      <c r="BZ390" s="34" t="str">
        <f t="shared" si="59"/>
        <v/>
      </c>
      <c r="CA390" s="35" t="str">
        <f t="shared" si="60"/>
        <v/>
      </c>
      <c r="CB390" s="35" t="str">
        <f t="shared" si="61"/>
        <v/>
      </c>
      <c r="CC390" s="34" t="str">
        <f t="shared" si="62"/>
        <v/>
      </c>
      <c r="CD390" s="35" t="str">
        <f t="shared" si="63"/>
        <v/>
      </c>
      <c r="CE390" s="34" t="e">
        <f>IF(AND(#REF!="",#REF!="",#REF!="",#REF!=""),"",SUM(#REF!,#REF!,#REF!,#REF!,#REF!))</f>
        <v>#REF!</v>
      </c>
      <c r="CF390" s="35" t="str">
        <f t="shared" si="64"/>
        <v/>
      </c>
      <c r="CG390" s="34" t="str">
        <f t="shared" si="65"/>
        <v/>
      </c>
      <c r="CH390" s="35" t="str">
        <f t="shared" si="66"/>
        <v/>
      </c>
      <c r="CI390" s="34" t="str">
        <f t="shared" si="67"/>
        <v/>
      </c>
      <c r="CJ390" s="35" t="str">
        <f t="shared" si="68"/>
        <v/>
      </c>
      <c r="CK390" s="34" t="e">
        <f>IF(AND(#REF!="",#REF!="",#REF!="",#REF!=""),"",SUM(#REF!,#REF!,#REF!,#REF!,#REF!))</f>
        <v>#REF!</v>
      </c>
      <c r="CL390" s="35" t="str">
        <f t="shared" si="69"/>
        <v/>
      </c>
      <c r="CM390" s="32" t="e">
        <f>IF(AND(#REF!="",#REF!="",#REF!="",#REF!=""),"",SUM(#REF!,#REF!,#REF!,#REF!))</f>
        <v>#REF!</v>
      </c>
      <c r="CN390" s="32" t="str">
        <f t="shared" si="70"/>
        <v/>
      </c>
    </row>
    <row r="391" spans="1:92" ht="24.75" customHeight="1">
      <c r="A391" s="276">
        <v>385</v>
      </c>
      <c r="B391" s="277"/>
      <c r="C391" s="278"/>
      <c r="D391" s="279"/>
      <c r="E391" s="280"/>
      <c r="F391" s="281"/>
      <c r="G391" s="281"/>
      <c r="H391" s="282"/>
      <c r="I391" s="283"/>
      <c r="J391" s="284"/>
      <c r="K391" s="285"/>
      <c r="L391" s="21"/>
      <c r="M391" s="22"/>
      <c r="N391" s="22"/>
      <c r="O391" s="7"/>
      <c r="P391" s="40"/>
      <c r="Q391" s="43"/>
      <c r="R391" s="7"/>
      <c r="S391" s="23"/>
      <c r="T391" s="24"/>
      <c r="U391" s="24"/>
      <c r="V391" s="7"/>
      <c r="W391" s="46"/>
      <c r="X391" s="43"/>
      <c r="Y391" s="7"/>
      <c r="Z391" s="21"/>
      <c r="AA391" s="22"/>
      <c r="AB391" s="22"/>
      <c r="AC391" s="7"/>
      <c r="AD391" s="40"/>
      <c r="AE391" s="43"/>
      <c r="AF391" s="7"/>
      <c r="AG391" s="21"/>
      <c r="AH391" s="22"/>
      <c r="AI391" s="22"/>
      <c r="AJ391" s="7"/>
      <c r="AK391" s="40"/>
      <c r="AL391" s="43"/>
      <c r="AM391" s="7"/>
      <c r="AN391" s="21"/>
      <c r="AO391" s="22"/>
      <c r="AP391" s="22"/>
      <c r="AQ391" s="22"/>
      <c r="AR391" s="22"/>
      <c r="AS391" s="21"/>
      <c r="AT391" s="22"/>
      <c r="AU391" s="22"/>
      <c r="AV391" s="22"/>
      <c r="AW391" s="22"/>
      <c r="AX391" s="21"/>
      <c r="AY391" s="22"/>
      <c r="AZ391" s="22"/>
      <c r="BA391" s="22"/>
      <c r="BB391" s="22"/>
      <c r="BC391" s="22"/>
      <c r="BD391" s="22"/>
      <c r="BE391" s="22"/>
      <c r="BF391" s="22"/>
      <c r="BG391" s="11" t="s">
        <v>221</v>
      </c>
      <c r="BH391" s="79"/>
      <c r="BI391" s="1"/>
      <c r="BJ391" s="1"/>
      <c r="BK391" s="1"/>
      <c r="BL391" s="1"/>
      <c r="BM391" s="1"/>
      <c r="BY391" s="26"/>
      <c r="BZ391" s="34" t="str">
        <f t="shared" si="59"/>
        <v/>
      </c>
      <c r="CA391" s="35" t="str">
        <f t="shared" si="60"/>
        <v/>
      </c>
      <c r="CB391" s="35" t="str">
        <f t="shared" si="61"/>
        <v/>
      </c>
      <c r="CC391" s="34" t="str">
        <f t="shared" si="62"/>
        <v/>
      </c>
      <c r="CD391" s="35" t="str">
        <f t="shared" si="63"/>
        <v/>
      </c>
      <c r="CE391" s="34" t="e">
        <f>IF(AND(#REF!="",#REF!="",#REF!="",#REF!=""),"",SUM(#REF!,#REF!,#REF!,#REF!,#REF!))</f>
        <v>#REF!</v>
      </c>
      <c r="CF391" s="35" t="str">
        <f t="shared" si="64"/>
        <v/>
      </c>
      <c r="CG391" s="34" t="str">
        <f t="shared" si="65"/>
        <v/>
      </c>
      <c r="CH391" s="35" t="str">
        <f t="shared" si="66"/>
        <v/>
      </c>
      <c r="CI391" s="34" t="str">
        <f t="shared" si="67"/>
        <v/>
      </c>
      <c r="CJ391" s="35" t="str">
        <f t="shared" si="68"/>
        <v/>
      </c>
      <c r="CK391" s="34" t="e">
        <f>IF(AND(#REF!="",#REF!="",#REF!="",#REF!=""),"",SUM(#REF!,#REF!,#REF!,#REF!,#REF!))</f>
        <v>#REF!</v>
      </c>
      <c r="CL391" s="35" t="str">
        <f t="shared" si="69"/>
        <v/>
      </c>
      <c r="CM391" s="32" t="e">
        <f>IF(AND(#REF!="",#REF!="",#REF!="",#REF!=""),"",SUM(#REF!,#REF!,#REF!,#REF!))</f>
        <v>#REF!</v>
      </c>
      <c r="CN391" s="32" t="str">
        <f t="shared" si="70"/>
        <v/>
      </c>
    </row>
    <row r="392" spans="1:92" ht="24.75" customHeight="1">
      <c r="A392" s="276">
        <v>386</v>
      </c>
      <c r="B392" s="277"/>
      <c r="C392" s="278"/>
      <c r="D392" s="279"/>
      <c r="E392" s="280"/>
      <c r="F392" s="281"/>
      <c r="G392" s="281"/>
      <c r="H392" s="282"/>
      <c r="I392" s="283"/>
      <c r="J392" s="284"/>
      <c r="K392" s="285"/>
      <c r="L392" s="21"/>
      <c r="M392" s="22"/>
      <c r="N392" s="22"/>
      <c r="O392" s="7"/>
      <c r="P392" s="40"/>
      <c r="Q392" s="43"/>
      <c r="R392" s="7"/>
      <c r="S392" s="23"/>
      <c r="T392" s="24"/>
      <c r="U392" s="24"/>
      <c r="V392" s="7"/>
      <c r="W392" s="46"/>
      <c r="X392" s="43"/>
      <c r="Y392" s="7"/>
      <c r="Z392" s="21"/>
      <c r="AA392" s="22"/>
      <c r="AB392" s="22"/>
      <c r="AC392" s="7"/>
      <c r="AD392" s="40"/>
      <c r="AE392" s="43"/>
      <c r="AF392" s="7"/>
      <c r="AG392" s="21"/>
      <c r="AH392" s="22"/>
      <c r="AI392" s="22"/>
      <c r="AJ392" s="7"/>
      <c r="AK392" s="40"/>
      <c r="AL392" s="43"/>
      <c r="AM392" s="7"/>
      <c r="AN392" s="21"/>
      <c r="AO392" s="22"/>
      <c r="AP392" s="22"/>
      <c r="AQ392" s="22"/>
      <c r="AR392" s="22"/>
      <c r="AS392" s="21"/>
      <c r="AT392" s="22"/>
      <c r="AU392" s="22"/>
      <c r="AV392" s="22"/>
      <c r="AW392" s="22"/>
      <c r="AX392" s="21"/>
      <c r="AY392" s="22"/>
      <c r="AZ392" s="22"/>
      <c r="BA392" s="22"/>
      <c r="BB392" s="22"/>
      <c r="BC392" s="22"/>
      <c r="BD392" s="22"/>
      <c r="BE392" s="22"/>
      <c r="BF392" s="22"/>
      <c r="BG392" s="11" t="s">
        <v>221</v>
      </c>
      <c r="BH392" s="79"/>
      <c r="BI392" s="1"/>
      <c r="BJ392" s="1"/>
      <c r="BK392" s="1"/>
      <c r="BL392" s="1"/>
      <c r="BM392" s="1"/>
      <c r="BY392" s="26"/>
      <c r="BZ392" s="34" t="str">
        <f t="shared" ref="BZ392:BZ407" si="71">IF(I392="","",I392)</f>
        <v/>
      </c>
      <c r="CA392" s="35" t="str">
        <f t="shared" ref="CA392:CA407" si="72">IF(AND(L392="",M392="",N392="",P392=""),"",SUM(L392,M392,N392,O392,P392))</f>
        <v/>
      </c>
      <c r="CB392" s="35" t="str">
        <f t="shared" ref="CB392:CB407" si="73">IFERROR(IF(CA392="","",ROUNDUP(CA392*20%,0)),"")</f>
        <v/>
      </c>
      <c r="CC392" s="34" t="str">
        <f t="shared" ref="CC392:CC407" si="74">IF(AND(S392="",T392="",U392="",W392=""),"",SUM(S392,T392,U392,V392,W392))</f>
        <v/>
      </c>
      <c r="CD392" s="35" t="str">
        <f t="shared" ref="CD392:CD407" si="75">IFERROR(IF(CC392="","",ROUNDUP(CC392*20%,0)),"")</f>
        <v/>
      </c>
      <c r="CE392" s="34" t="e">
        <f>IF(AND(#REF!="",#REF!="",#REF!="",#REF!=""),"",SUM(#REF!,#REF!,#REF!,#REF!,#REF!))</f>
        <v>#REF!</v>
      </c>
      <c r="CF392" s="35" t="str">
        <f t="shared" ref="CF392:CF407" si="76">IFERROR(IF(CE392="","",ROUNDUP(CE392*20%,0)),"")</f>
        <v/>
      </c>
      <c r="CG392" s="34" t="str">
        <f t="shared" ref="CG392:CG407" si="77">IF(AND(Z392="",AA392="",AB392="",AD392=""),"",SUM(Z392,AA392,AB392,AC392,AD392))</f>
        <v/>
      </c>
      <c r="CH392" s="35" t="str">
        <f t="shared" ref="CH392:CH407" si="78">IFERROR(IF(CG392="","",ROUNDUP(CG392*20%,0)),"")</f>
        <v/>
      </c>
      <c r="CI392" s="34" t="str">
        <f t="shared" ref="CI392:CI407" si="79">IF(AND(AG392="",AH392="",AI392="",AK392=""),"",SUM(AG392,AH392,AI392,AJ392,AK392))</f>
        <v/>
      </c>
      <c r="CJ392" s="35" t="str">
        <f t="shared" ref="CJ392:CJ407" si="80">IFERROR(IF(CI392="","",ROUNDUP(CI392*20%,0)),"")</f>
        <v/>
      </c>
      <c r="CK392" s="34" t="e">
        <f>IF(AND(#REF!="",#REF!="",#REF!="",#REF!=""),"",SUM(#REF!,#REF!,#REF!,#REF!,#REF!))</f>
        <v>#REF!</v>
      </c>
      <c r="CL392" s="35" t="str">
        <f t="shared" ref="CL392:CL407" si="81">IFERROR(IF(CK392="","",ROUNDUP(CK392*20%,0)),"")</f>
        <v/>
      </c>
      <c r="CM392" s="32" t="e">
        <f>IF(AND(#REF!="",#REF!="",#REF!="",#REF!=""),"",SUM(#REF!,#REF!,#REF!,#REF!))</f>
        <v>#REF!</v>
      </c>
      <c r="CN392" s="32" t="str">
        <f t="shared" si="70"/>
        <v/>
      </c>
    </row>
    <row r="393" spans="1:92" ht="24.75" customHeight="1">
      <c r="A393" s="276">
        <v>387</v>
      </c>
      <c r="B393" s="277"/>
      <c r="C393" s="278"/>
      <c r="D393" s="279"/>
      <c r="E393" s="280"/>
      <c r="F393" s="281"/>
      <c r="G393" s="281"/>
      <c r="H393" s="282"/>
      <c r="I393" s="283"/>
      <c r="J393" s="284"/>
      <c r="K393" s="285"/>
      <c r="L393" s="21"/>
      <c r="M393" s="22"/>
      <c r="N393" s="22"/>
      <c r="O393" s="7"/>
      <c r="P393" s="40"/>
      <c r="Q393" s="43"/>
      <c r="R393" s="7"/>
      <c r="S393" s="23"/>
      <c r="T393" s="24"/>
      <c r="U393" s="24"/>
      <c r="V393" s="7"/>
      <c r="W393" s="46"/>
      <c r="X393" s="43"/>
      <c r="Y393" s="7"/>
      <c r="Z393" s="21"/>
      <c r="AA393" s="22"/>
      <c r="AB393" s="22"/>
      <c r="AC393" s="7"/>
      <c r="AD393" s="40"/>
      <c r="AE393" s="43"/>
      <c r="AF393" s="7"/>
      <c r="AG393" s="21"/>
      <c r="AH393" s="22"/>
      <c r="AI393" s="22"/>
      <c r="AJ393" s="7"/>
      <c r="AK393" s="40"/>
      <c r="AL393" s="43"/>
      <c r="AM393" s="7"/>
      <c r="AN393" s="21"/>
      <c r="AO393" s="22"/>
      <c r="AP393" s="22"/>
      <c r="AQ393" s="22"/>
      <c r="AR393" s="22"/>
      <c r="AS393" s="21"/>
      <c r="AT393" s="22"/>
      <c r="AU393" s="22"/>
      <c r="AV393" s="22"/>
      <c r="AW393" s="22"/>
      <c r="AX393" s="21"/>
      <c r="AY393" s="22"/>
      <c r="AZ393" s="22"/>
      <c r="BA393" s="22"/>
      <c r="BB393" s="22"/>
      <c r="BC393" s="22"/>
      <c r="BD393" s="22"/>
      <c r="BE393" s="22"/>
      <c r="BF393" s="22"/>
      <c r="BG393" s="11" t="s">
        <v>221</v>
      </c>
      <c r="BH393" s="79"/>
      <c r="BI393" s="1"/>
      <c r="BJ393" s="1"/>
      <c r="BK393" s="1"/>
      <c r="BL393" s="1"/>
      <c r="BM393" s="1"/>
      <c r="BY393" s="26"/>
      <c r="BZ393" s="34" t="str">
        <f t="shared" si="71"/>
        <v/>
      </c>
      <c r="CA393" s="35" t="str">
        <f t="shared" si="72"/>
        <v/>
      </c>
      <c r="CB393" s="35" t="str">
        <f t="shared" si="73"/>
        <v/>
      </c>
      <c r="CC393" s="34" t="str">
        <f t="shared" si="74"/>
        <v/>
      </c>
      <c r="CD393" s="35" t="str">
        <f t="shared" si="75"/>
        <v/>
      </c>
      <c r="CE393" s="34" t="e">
        <f>IF(AND(#REF!="",#REF!="",#REF!="",#REF!=""),"",SUM(#REF!,#REF!,#REF!,#REF!,#REF!))</f>
        <v>#REF!</v>
      </c>
      <c r="CF393" s="35" t="str">
        <f t="shared" si="76"/>
        <v/>
      </c>
      <c r="CG393" s="34" t="str">
        <f t="shared" si="77"/>
        <v/>
      </c>
      <c r="CH393" s="35" t="str">
        <f t="shared" si="78"/>
        <v/>
      </c>
      <c r="CI393" s="34" t="str">
        <f t="shared" si="79"/>
        <v/>
      </c>
      <c r="CJ393" s="35" t="str">
        <f t="shared" si="80"/>
        <v/>
      </c>
      <c r="CK393" s="34" t="e">
        <f>IF(AND(#REF!="",#REF!="",#REF!="",#REF!=""),"",SUM(#REF!,#REF!,#REF!,#REF!,#REF!))</f>
        <v>#REF!</v>
      </c>
      <c r="CL393" s="35" t="str">
        <f t="shared" si="81"/>
        <v/>
      </c>
      <c r="CM393" s="32" t="e">
        <f>IF(AND(#REF!="",#REF!="",#REF!="",#REF!=""),"",SUM(#REF!,#REF!,#REF!,#REF!))</f>
        <v>#REF!</v>
      </c>
      <c r="CN393" s="32" t="str">
        <f t="shared" si="70"/>
        <v/>
      </c>
    </row>
    <row r="394" spans="1:92" ht="24.75" customHeight="1">
      <c r="A394" s="276">
        <v>388</v>
      </c>
      <c r="B394" s="277"/>
      <c r="C394" s="278"/>
      <c r="D394" s="279"/>
      <c r="E394" s="280"/>
      <c r="F394" s="281"/>
      <c r="G394" s="281"/>
      <c r="H394" s="282"/>
      <c r="I394" s="283"/>
      <c r="J394" s="284"/>
      <c r="K394" s="285"/>
      <c r="L394" s="21"/>
      <c r="M394" s="22"/>
      <c r="N394" s="22"/>
      <c r="O394" s="7"/>
      <c r="P394" s="40"/>
      <c r="Q394" s="43"/>
      <c r="R394" s="7"/>
      <c r="S394" s="23"/>
      <c r="T394" s="24"/>
      <c r="U394" s="24"/>
      <c r="V394" s="7"/>
      <c r="W394" s="46"/>
      <c r="X394" s="43"/>
      <c r="Y394" s="7"/>
      <c r="Z394" s="21"/>
      <c r="AA394" s="22"/>
      <c r="AB394" s="22"/>
      <c r="AC394" s="7"/>
      <c r="AD394" s="40"/>
      <c r="AE394" s="43"/>
      <c r="AF394" s="7"/>
      <c r="AG394" s="21"/>
      <c r="AH394" s="22"/>
      <c r="AI394" s="22"/>
      <c r="AJ394" s="7"/>
      <c r="AK394" s="40"/>
      <c r="AL394" s="43"/>
      <c r="AM394" s="7"/>
      <c r="AN394" s="21"/>
      <c r="AO394" s="22"/>
      <c r="AP394" s="22"/>
      <c r="AQ394" s="22"/>
      <c r="AR394" s="22"/>
      <c r="AS394" s="21"/>
      <c r="AT394" s="22"/>
      <c r="AU394" s="22"/>
      <c r="AV394" s="22"/>
      <c r="AW394" s="22"/>
      <c r="AX394" s="21"/>
      <c r="AY394" s="22"/>
      <c r="AZ394" s="22"/>
      <c r="BA394" s="22"/>
      <c r="BB394" s="22"/>
      <c r="BC394" s="22"/>
      <c r="BD394" s="22"/>
      <c r="BE394" s="22"/>
      <c r="BF394" s="22"/>
      <c r="BG394" s="11" t="s">
        <v>221</v>
      </c>
      <c r="BH394" s="79"/>
      <c r="BI394" s="1"/>
      <c r="BJ394" s="1"/>
      <c r="BK394" s="1"/>
      <c r="BL394" s="1"/>
      <c r="BM394" s="1"/>
      <c r="BY394" s="26"/>
      <c r="BZ394" s="34" t="str">
        <f t="shared" si="71"/>
        <v/>
      </c>
      <c r="CA394" s="35" t="str">
        <f t="shared" si="72"/>
        <v/>
      </c>
      <c r="CB394" s="35" t="str">
        <f t="shared" si="73"/>
        <v/>
      </c>
      <c r="CC394" s="34" t="str">
        <f t="shared" si="74"/>
        <v/>
      </c>
      <c r="CD394" s="35" t="str">
        <f t="shared" si="75"/>
        <v/>
      </c>
      <c r="CE394" s="34" t="e">
        <f>IF(AND(#REF!="",#REF!="",#REF!="",#REF!=""),"",SUM(#REF!,#REF!,#REF!,#REF!,#REF!))</f>
        <v>#REF!</v>
      </c>
      <c r="CF394" s="35" t="str">
        <f t="shared" si="76"/>
        <v/>
      </c>
      <c r="CG394" s="34" t="str">
        <f t="shared" si="77"/>
        <v/>
      </c>
      <c r="CH394" s="35" t="str">
        <f t="shared" si="78"/>
        <v/>
      </c>
      <c r="CI394" s="34" t="str">
        <f t="shared" si="79"/>
        <v/>
      </c>
      <c r="CJ394" s="35" t="str">
        <f t="shared" si="80"/>
        <v/>
      </c>
      <c r="CK394" s="34" t="e">
        <f>IF(AND(#REF!="",#REF!="",#REF!="",#REF!=""),"",SUM(#REF!,#REF!,#REF!,#REF!,#REF!))</f>
        <v>#REF!</v>
      </c>
      <c r="CL394" s="35" t="str">
        <f t="shared" si="81"/>
        <v/>
      </c>
      <c r="CM394" s="32" t="e">
        <f>IF(AND(#REF!="",#REF!="",#REF!="",#REF!=""),"",SUM(#REF!,#REF!,#REF!,#REF!))</f>
        <v>#REF!</v>
      </c>
      <c r="CN394" s="32" t="str">
        <f t="shared" si="70"/>
        <v/>
      </c>
    </row>
    <row r="395" spans="1:92" ht="24.75" customHeight="1">
      <c r="A395" s="276">
        <v>389</v>
      </c>
      <c r="B395" s="277"/>
      <c r="C395" s="278"/>
      <c r="D395" s="279"/>
      <c r="E395" s="280"/>
      <c r="F395" s="281"/>
      <c r="G395" s="281"/>
      <c r="H395" s="282"/>
      <c r="I395" s="283"/>
      <c r="J395" s="284"/>
      <c r="K395" s="285"/>
      <c r="L395" s="21"/>
      <c r="M395" s="22"/>
      <c r="N395" s="22"/>
      <c r="O395" s="7"/>
      <c r="P395" s="40"/>
      <c r="Q395" s="43"/>
      <c r="R395" s="7"/>
      <c r="S395" s="23"/>
      <c r="T395" s="24"/>
      <c r="U395" s="24"/>
      <c r="V395" s="7"/>
      <c r="W395" s="46"/>
      <c r="X395" s="43"/>
      <c r="Y395" s="7"/>
      <c r="Z395" s="21"/>
      <c r="AA395" s="22"/>
      <c r="AB395" s="22"/>
      <c r="AC395" s="7"/>
      <c r="AD395" s="40"/>
      <c r="AE395" s="43"/>
      <c r="AF395" s="7"/>
      <c r="AG395" s="21"/>
      <c r="AH395" s="22"/>
      <c r="AI395" s="22"/>
      <c r="AJ395" s="7"/>
      <c r="AK395" s="40"/>
      <c r="AL395" s="43"/>
      <c r="AM395" s="7"/>
      <c r="AN395" s="21"/>
      <c r="AO395" s="22"/>
      <c r="AP395" s="22"/>
      <c r="AQ395" s="22"/>
      <c r="AR395" s="22"/>
      <c r="AS395" s="21"/>
      <c r="AT395" s="22"/>
      <c r="AU395" s="22"/>
      <c r="AV395" s="22"/>
      <c r="AW395" s="22"/>
      <c r="AX395" s="21"/>
      <c r="AY395" s="22"/>
      <c r="AZ395" s="22"/>
      <c r="BA395" s="22"/>
      <c r="BB395" s="22"/>
      <c r="BC395" s="22"/>
      <c r="BD395" s="22"/>
      <c r="BE395" s="22"/>
      <c r="BF395" s="22"/>
      <c r="BG395" s="11" t="s">
        <v>221</v>
      </c>
      <c r="BH395" s="79"/>
      <c r="BI395" s="1"/>
      <c r="BJ395" s="1"/>
      <c r="BK395" s="1"/>
      <c r="BL395" s="1"/>
      <c r="BM395" s="1"/>
      <c r="BY395" s="26"/>
      <c r="BZ395" s="34" t="str">
        <f t="shared" si="71"/>
        <v/>
      </c>
      <c r="CA395" s="35" t="str">
        <f t="shared" si="72"/>
        <v/>
      </c>
      <c r="CB395" s="35" t="str">
        <f t="shared" si="73"/>
        <v/>
      </c>
      <c r="CC395" s="34" t="str">
        <f t="shared" si="74"/>
        <v/>
      </c>
      <c r="CD395" s="35" t="str">
        <f t="shared" si="75"/>
        <v/>
      </c>
      <c r="CE395" s="34" t="e">
        <f>IF(AND(#REF!="",#REF!="",#REF!="",#REF!=""),"",SUM(#REF!,#REF!,#REF!,#REF!,#REF!))</f>
        <v>#REF!</v>
      </c>
      <c r="CF395" s="35" t="str">
        <f t="shared" si="76"/>
        <v/>
      </c>
      <c r="CG395" s="34" t="str">
        <f t="shared" si="77"/>
        <v/>
      </c>
      <c r="CH395" s="35" t="str">
        <f t="shared" si="78"/>
        <v/>
      </c>
      <c r="CI395" s="34" t="str">
        <f t="shared" si="79"/>
        <v/>
      </c>
      <c r="CJ395" s="35" t="str">
        <f t="shared" si="80"/>
        <v/>
      </c>
      <c r="CK395" s="34" t="e">
        <f>IF(AND(#REF!="",#REF!="",#REF!="",#REF!=""),"",SUM(#REF!,#REF!,#REF!,#REF!,#REF!))</f>
        <v>#REF!</v>
      </c>
      <c r="CL395" s="35" t="str">
        <f t="shared" si="81"/>
        <v/>
      </c>
      <c r="CM395" s="32" t="e">
        <f>IF(AND(#REF!="",#REF!="",#REF!="",#REF!=""),"",SUM(#REF!,#REF!,#REF!,#REF!))</f>
        <v>#REF!</v>
      </c>
      <c r="CN395" s="32" t="str">
        <f t="shared" si="70"/>
        <v/>
      </c>
    </row>
    <row r="396" spans="1:92" ht="24.75" customHeight="1">
      <c r="A396" s="276">
        <v>390</v>
      </c>
      <c r="B396" s="277"/>
      <c r="C396" s="278"/>
      <c r="D396" s="279"/>
      <c r="E396" s="280"/>
      <c r="F396" s="281"/>
      <c r="G396" s="281"/>
      <c r="H396" s="282"/>
      <c r="I396" s="283"/>
      <c r="J396" s="284"/>
      <c r="K396" s="285"/>
      <c r="L396" s="21"/>
      <c r="M396" s="22"/>
      <c r="N396" s="22"/>
      <c r="O396" s="7"/>
      <c r="P396" s="40"/>
      <c r="Q396" s="43"/>
      <c r="R396" s="7"/>
      <c r="S396" s="23"/>
      <c r="T396" s="24"/>
      <c r="U396" s="24"/>
      <c r="V396" s="7"/>
      <c r="W396" s="46"/>
      <c r="X396" s="43"/>
      <c r="Y396" s="7"/>
      <c r="Z396" s="21"/>
      <c r="AA396" s="22"/>
      <c r="AB396" s="22"/>
      <c r="AC396" s="7"/>
      <c r="AD396" s="40"/>
      <c r="AE396" s="43"/>
      <c r="AF396" s="7"/>
      <c r="AG396" s="21"/>
      <c r="AH396" s="22"/>
      <c r="AI396" s="22"/>
      <c r="AJ396" s="7"/>
      <c r="AK396" s="40"/>
      <c r="AL396" s="43"/>
      <c r="AM396" s="7"/>
      <c r="AN396" s="21"/>
      <c r="AO396" s="22"/>
      <c r="AP396" s="22"/>
      <c r="AQ396" s="22"/>
      <c r="AR396" s="22"/>
      <c r="AS396" s="21"/>
      <c r="AT396" s="22"/>
      <c r="AU396" s="22"/>
      <c r="AV396" s="22"/>
      <c r="AW396" s="22"/>
      <c r="AX396" s="21"/>
      <c r="AY396" s="22"/>
      <c r="AZ396" s="22"/>
      <c r="BA396" s="22"/>
      <c r="BB396" s="22"/>
      <c r="BC396" s="22"/>
      <c r="BD396" s="22"/>
      <c r="BE396" s="22"/>
      <c r="BF396" s="22"/>
      <c r="BG396" s="11" t="s">
        <v>221</v>
      </c>
      <c r="BH396" s="79"/>
      <c r="BI396" s="1"/>
      <c r="BJ396" s="1"/>
      <c r="BK396" s="1"/>
      <c r="BL396" s="1"/>
      <c r="BM396" s="1"/>
      <c r="BY396" s="26"/>
      <c r="BZ396" s="34" t="str">
        <f t="shared" si="71"/>
        <v/>
      </c>
      <c r="CA396" s="35" t="str">
        <f t="shared" si="72"/>
        <v/>
      </c>
      <c r="CB396" s="35" t="str">
        <f t="shared" si="73"/>
        <v/>
      </c>
      <c r="CC396" s="34" t="str">
        <f t="shared" si="74"/>
        <v/>
      </c>
      <c r="CD396" s="35" t="str">
        <f t="shared" si="75"/>
        <v/>
      </c>
      <c r="CE396" s="34" t="e">
        <f>IF(AND(#REF!="",#REF!="",#REF!="",#REF!=""),"",SUM(#REF!,#REF!,#REF!,#REF!,#REF!))</f>
        <v>#REF!</v>
      </c>
      <c r="CF396" s="35" t="str">
        <f t="shared" si="76"/>
        <v/>
      </c>
      <c r="CG396" s="34" t="str">
        <f t="shared" si="77"/>
        <v/>
      </c>
      <c r="CH396" s="35" t="str">
        <f t="shared" si="78"/>
        <v/>
      </c>
      <c r="CI396" s="34" t="str">
        <f t="shared" si="79"/>
        <v/>
      </c>
      <c r="CJ396" s="35" t="str">
        <f t="shared" si="80"/>
        <v/>
      </c>
      <c r="CK396" s="34" t="e">
        <f>IF(AND(#REF!="",#REF!="",#REF!="",#REF!=""),"",SUM(#REF!,#REF!,#REF!,#REF!,#REF!))</f>
        <v>#REF!</v>
      </c>
      <c r="CL396" s="35" t="str">
        <f t="shared" si="81"/>
        <v/>
      </c>
      <c r="CM396" s="32" t="e">
        <f>IF(AND(#REF!="",#REF!="",#REF!="",#REF!=""),"",SUM(#REF!,#REF!,#REF!,#REF!))</f>
        <v>#REF!</v>
      </c>
      <c r="CN396" s="32" t="str">
        <f t="shared" si="70"/>
        <v/>
      </c>
    </row>
    <row r="397" spans="1:92" ht="24.75" customHeight="1">
      <c r="A397" s="276">
        <v>391</v>
      </c>
      <c r="B397" s="277"/>
      <c r="C397" s="278"/>
      <c r="D397" s="279"/>
      <c r="E397" s="280"/>
      <c r="F397" s="281"/>
      <c r="G397" s="281"/>
      <c r="H397" s="282"/>
      <c r="I397" s="283"/>
      <c r="J397" s="284"/>
      <c r="K397" s="285"/>
      <c r="L397" s="21"/>
      <c r="M397" s="22"/>
      <c r="N397" s="22"/>
      <c r="O397" s="7"/>
      <c r="P397" s="40"/>
      <c r="Q397" s="43"/>
      <c r="R397" s="7"/>
      <c r="S397" s="23"/>
      <c r="T397" s="24"/>
      <c r="U397" s="24"/>
      <c r="V397" s="7"/>
      <c r="W397" s="46"/>
      <c r="X397" s="43"/>
      <c r="Y397" s="7"/>
      <c r="Z397" s="21"/>
      <c r="AA397" s="22"/>
      <c r="AB397" s="22"/>
      <c r="AC397" s="7"/>
      <c r="AD397" s="40"/>
      <c r="AE397" s="43"/>
      <c r="AF397" s="7"/>
      <c r="AG397" s="21"/>
      <c r="AH397" s="22"/>
      <c r="AI397" s="22"/>
      <c r="AJ397" s="7"/>
      <c r="AK397" s="40"/>
      <c r="AL397" s="43"/>
      <c r="AM397" s="7"/>
      <c r="AN397" s="21"/>
      <c r="AO397" s="22"/>
      <c r="AP397" s="22"/>
      <c r="AQ397" s="22"/>
      <c r="AR397" s="22"/>
      <c r="AS397" s="21"/>
      <c r="AT397" s="22"/>
      <c r="AU397" s="22"/>
      <c r="AV397" s="22"/>
      <c r="AW397" s="22"/>
      <c r="AX397" s="21"/>
      <c r="AY397" s="22"/>
      <c r="AZ397" s="22"/>
      <c r="BA397" s="22"/>
      <c r="BB397" s="22"/>
      <c r="BC397" s="22"/>
      <c r="BD397" s="22"/>
      <c r="BE397" s="22"/>
      <c r="BF397" s="22"/>
      <c r="BG397" s="11" t="s">
        <v>221</v>
      </c>
      <c r="BH397" s="79"/>
      <c r="BI397" s="1"/>
      <c r="BJ397" s="1"/>
      <c r="BK397" s="1"/>
      <c r="BL397" s="1"/>
      <c r="BM397" s="1"/>
      <c r="BY397" s="26"/>
      <c r="BZ397" s="34" t="str">
        <f t="shared" si="71"/>
        <v/>
      </c>
      <c r="CA397" s="35" t="str">
        <f t="shared" si="72"/>
        <v/>
      </c>
      <c r="CB397" s="35" t="str">
        <f t="shared" si="73"/>
        <v/>
      </c>
      <c r="CC397" s="34" t="str">
        <f t="shared" si="74"/>
        <v/>
      </c>
      <c r="CD397" s="35" t="str">
        <f t="shared" si="75"/>
        <v/>
      </c>
      <c r="CE397" s="34" t="e">
        <f>IF(AND(#REF!="",#REF!="",#REF!="",#REF!=""),"",SUM(#REF!,#REF!,#REF!,#REF!,#REF!))</f>
        <v>#REF!</v>
      </c>
      <c r="CF397" s="35" t="str">
        <f t="shared" si="76"/>
        <v/>
      </c>
      <c r="CG397" s="34" t="str">
        <f t="shared" si="77"/>
        <v/>
      </c>
      <c r="CH397" s="35" t="str">
        <f t="shared" si="78"/>
        <v/>
      </c>
      <c r="CI397" s="34" t="str">
        <f t="shared" si="79"/>
        <v/>
      </c>
      <c r="CJ397" s="35" t="str">
        <f t="shared" si="80"/>
        <v/>
      </c>
      <c r="CK397" s="34" t="e">
        <f>IF(AND(#REF!="",#REF!="",#REF!="",#REF!=""),"",SUM(#REF!,#REF!,#REF!,#REF!,#REF!))</f>
        <v>#REF!</v>
      </c>
      <c r="CL397" s="35" t="str">
        <f t="shared" si="81"/>
        <v/>
      </c>
      <c r="CM397" s="32" t="e">
        <f>IF(AND(#REF!="",#REF!="",#REF!="",#REF!=""),"",SUM(#REF!,#REF!,#REF!,#REF!))</f>
        <v>#REF!</v>
      </c>
      <c r="CN397" s="32" t="str">
        <f t="shared" si="70"/>
        <v/>
      </c>
    </row>
    <row r="398" spans="1:92" ht="24.75" customHeight="1">
      <c r="A398" s="276">
        <v>392</v>
      </c>
      <c r="B398" s="277"/>
      <c r="C398" s="278"/>
      <c r="D398" s="279"/>
      <c r="E398" s="280"/>
      <c r="F398" s="281"/>
      <c r="G398" s="281"/>
      <c r="H398" s="282"/>
      <c r="I398" s="283"/>
      <c r="J398" s="284"/>
      <c r="K398" s="285"/>
      <c r="L398" s="21"/>
      <c r="M398" s="22"/>
      <c r="N398" s="22"/>
      <c r="O398" s="7"/>
      <c r="P398" s="40"/>
      <c r="Q398" s="43"/>
      <c r="R398" s="7"/>
      <c r="S398" s="23"/>
      <c r="T398" s="24"/>
      <c r="U398" s="24"/>
      <c r="V398" s="7"/>
      <c r="W398" s="46"/>
      <c r="X398" s="43"/>
      <c r="Y398" s="7"/>
      <c r="Z398" s="21"/>
      <c r="AA398" s="22"/>
      <c r="AB398" s="22"/>
      <c r="AC398" s="7"/>
      <c r="AD398" s="40"/>
      <c r="AE398" s="43"/>
      <c r="AF398" s="7"/>
      <c r="AG398" s="21"/>
      <c r="AH398" s="22"/>
      <c r="AI398" s="22"/>
      <c r="AJ398" s="7"/>
      <c r="AK398" s="40"/>
      <c r="AL398" s="43"/>
      <c r="AM398" s="7"/>
      <c r="AN398" s="21"/>
      <c r="AO398" s="22"/>
      <c r="AP398" s="22"/>
      <c r="AQ398" s="22"/>
      <c r="AR398" s="22"/>
      <c r="AS398" s="21"/>
      <c r="AT398" s="22"/>
      <c r="AU398" s="22"/>
      <c r="AV398" s="22"/>
      <c r="AW398" s="22"/>
      <c r="AX398" s="21"/>
      <c r="AY398" s="22"/>
      <c r="AZ398" s="22"/>
      <c r="BA398" s="22"/>
      <c r="BB398" s="22"/>
      <c r="BC398" s="22"/>
      <c r="BD398" s="22"/>
      <c r="BE398" s="22"/>
      <c r="BF398" s="22"/>
      <c r="BG398" s="11" t="s">
        <v>221</v>
      </c>
      <c r="BH398" s="79"/>
      <c r="BI398" s="1"/>
      <c r="BJ398" s="1"/>
      <c r="BK398" s="1"/>
      <c r="BL398" s="1"/>
      <c r="BM398" s="1"/>
      <c r="BY398" s="26"/>
      <c r="BZ398" s="34" t="str">
        <f t="shared" si="71"/>
        <v/>
      </c>
      <c r="CA398" s="35" t="str">
        <f t="shared" si="72"/>
        <v/>
      </c>
      <c r="CB398" s="35" t="str">
        <f t="shared" si="73"/>
        <v/>
      </c>
      <c r="CC398" s="34" t="str">
        <f t="shared" si="74"/>
        <v/>
      </c>
      <c r="CD398" s="35" t="str">
        <f t="shared" si="75"/>
        <v/>
      </c>
      <c r="CE398" s="34" t="e">
        <f>IF(AND(#REF!="",#REF!="",#REF!="",#REF!=""),"",SUM(#REF!,#REF!,#REF!,#REF!,#REF!))</f>
        <v>#REF!</v>
      </c>
      <c r="CF398" s="35" t="str">
        <f t="shared" si="76"/>
        <v/>
      </c>
      <c r="CG398" s="34" t="str">
        <f t="shared" si="77"/>
        <v/>
      </c>
      <c r="CH398" s="35" t="str">
        <f t="shared" si="78"/>
        <v/>
      </c>
      <c r="CI398" s="34" t="str">
        <f t="shared" si="79"/>
        <v/>
      </c>
      <c r="CJ398" s="35" t="str">
        <f t="shared" si="80"/>
        <v/>
      </c>
      <c r="CK398" s="34" t="e">
        <f>IF(AND(#REF!="",#REF!="",#REF!="",#REF!=""),"",SUM(#REF!,#REF!,#REF!,#REF!,#REF!))</f>
        <v>#REF!</v>
      </c>
      <c r="CL398" s="35" t="str">
        <f t="shared" si="81"/>
        <v/>
      </c>
      <c r="CM398" s="32" t="e">
        <f>IF(AND(#REF!="",#REF!="",#REF!="",#REF!=""),"",SUM(#REF!,#REF!,#REF!,#REF!))</f>
        <v>#REF!</v>
      </c>
      <c r="CN398" s="32" t="str">
        <f t="shared" si="70"/>
        <v/>
      </c>
    </row>
    <row r="399" spans="1:92" ht="24.75" customHeight="1">
      <c r="A399" s="276">
        <v>393</v>
      </c>
      <c r="B399" s="277"/>
      <c r="C399" s="278"/>
      <c r="D399" s="279"/>
      <c r="E399" s="280"/>
      <c r="F399" s="281"/>
      <c r="G399" s="281"/>
      <c r="H399" s="282"/>
      <c r="I399" s="283"/>
      <c r="J399" s="284"/>
      <c r="K399" s="285"/>
      <c r="L399" s="21"/>
      <c r="M399" s="22"/>
      <c r="N399" s="22"/>
      <c r="O399" s="7"/>
      <c r="P399" s="40"/>
      <c r="Q399" s="43"/>
      <c r="R399" s="7"/>
      <c r="S399" s="23"/>
      <c r="T399" s="24"/>
      <c r="U399" s="24"/>
      <c r="V399" s="7"/>
      <c r="W399" s="46"/>
      <c r="X399" s="43"/>
      <c r="Y399" s="7"/>
      <c r="Z399" s="21"/>
      <c r="AA399" s="22"/>
      <c r="AB399" s="22"/>
      <c r="AC399" s="7"/>
      <c r="AD399" s="40"/>
      <c r="AE399" s="43"/>
      <c r="AF399" s="7"/>
      <c r="AG399" s="21"/>
      <c r="AH399" s="22"/>
      <c r="AI399" s="22"/>
      <c r="AJ399" s="7"/>
      <c r="AK399" s="40"/>
      <c r="AL399" s="43"/>
      <c r="AM399" s="7"/>
      <c r="AN399" s="21"/>
      <c r="AO399" s="22"/>
      <c r="AP399" s="22"/>
      <c r="AQ399" s="22"/>
      <c r="AR399" s="22"/>
      <c r="AS399" s="21"/>
      <c r="AT399" s="22"/>
      <c r="AU399" s="22"/>
      <c r="AV399" s="22"/>
      <c r="AW399" s="22"/>
      <c r="AX399" s="21"/>
      <c r="AY399" s="22"/>
      <c r="AZ399" s="22"/>
      <c r="BA399" s="22"/>
      <c r="BB399" s="22"/>
      <c r="BC399" s="22"/>
      <c r="BD399" s="22"/>
      <c r="BE399" s="22"/>
      <c r="BF399" s="22"/>
      <c r="BG399" s="11" t="s">
        <v>221</v>
      </c>
      <c r="BH399" s="79"/>
      <c r="BI399" s="1"/>
      <c r="BJ399" s="1"/>
      <c r="BK399" s="1"/>
      <c r="BL399" s="1"/>
      <c r="BM399" s="1"/>
      <c r="BY399" s="26"/>
      <c r="BZ399" s="34" t="str">
        <f t="shared" si="71"/>
        <v/>
      </c>
      <c r="CA399" s="35" t="str">
        <f t="shared" si="72"/>
        <v/>
      </c>
      <c r="CB399" s="35" t="str">
        <f t="shared" si="73"/>
        <v/>
      </c>
      <c r="CC399" s="34" t="str">
        <f t="shared" si="74"/>
        <v/>
      </c>
      <c r="CD399" s="35" t="str">
        <f t="shared" si="75"/>
        <v/>
      </c>
      <c r="CE399" s="34" t="e">
        <f>IF(AND(#REF!="",#REF!="",#REF!="",#REF!=""),"",SUM(#REF!,#REF!,#REF!,#REF!,#REF!))</f>
        <v>#REF!</v>
      </c>
      <c r="CF399" s="35" t="str">
        <f t="shared" si="76"/>
        <v/>
      </c>
      <c r="CG399" s="34" t="str">
        <f t="shared" si="77"/>
        <v/>
      </c>
      <c r="CH399" s="35" t="str">
        <f t="shared" si="78"/>
        <v/>
      </c>
      <c r="CI399" s="34" t="str">
        <f t="shared" si="79"/>
        <v/>
      </c>
      <c r="CJ399" s="35" t="str">
        <f t="shared" si="80"/>
        <v/>
      </c>
      <c r="CK399" s="34" t="e">
        <f>IF(AND(#REF!="",#REF!="",#REF!="",#REF!=""),"",SUM(#REF!,#REF!,#REF!,#REF!,#REF!))</f>
        <v>#REF!</v>
      </c>
      <c r="CL399" s="35" t="str">
        <f t="shared" si="81"/>
        <v/>
      </c>
      <c r="CM399" s="32" t="e">
        <f>IF(AND(#REF!="",#REF!="",#REF!="",#REF!=""),"",SUM(#REF!,#REF!,#REF!,#REF!))</f>
        <v>#REF!</v>
      </c>
      <c r="CN399" s="32" t="str">
        <f t="shared" si="70"/>
        <v/>
      </c>
    </row>
    <row r="400" spans="1:92" ht="24.75" customHeight="1">
      <c r="A400" s="276">
        <v>394</v>
      </c>
      <c r="B400" s="277"/>
      <c r="C400" s="278"/>
      <c r="D400" s="279"/>
      <c r="E400" s="280"/>
      <c r="F400" s="281"/>
      <c r="G400" s="281"/>
      <c r="H400" s="282"/>
      <c r="I400" s="283"/>
      <c r="J400" s="284"/>
      <c r="K400" s="285"/>
      <c r="L400" s="21"/>
      <c r="M400" s="22"/>
      <c r="N400" s="22"/>
      <c r="O400" s="7"/>
      <c r="P400" s="40"/>
      <c r="Q400" s="43"/>
      <c r="R400" s="7"/>
      <c r="S400" s="23"/>
      <c r="T400" s="24"/>
      <c r="U400" s="24"/>
      <c r="V400" s="7"/>
      <c r="W400" s="46"/>
      <c r="X400" s="43"/>
      <c r="Y400" s="7"/>
      <c r="Z400" s="21"/>
      <c r="AA400" s="22"/>
      <c r="AB400" s="22"/>
      <c r="AC400" s="7"/>
      <c r="AD400" s="40"/>
      <c r="AE400" s="43"/>
      <c r="AF400" s="7"/>
      <c r="AG400" s="21"/>
      <c r="AH400" s="22"/>
      <c r="AI400" s="22"/>
      <c r="AJ400" s="7"/>
      <c r="AK400" s="40"/>
      <c r="AL400" s="43"/>
      <c r="AM400" s="7"/>
      <c r="AN400" s="21"/>
      <c r="AO400" s="22"/>
      <c r="AP400" s="22"/>
      <c r="AQ400" s="22"/>
      <c r="AR400" s="22"/>
      <c r="AS400" s="21"/>
      <c r="AT400" s="22"/>
      <c r="AU400" s="22"/>
      <c r="AV400" s="22"/>
      <c r="AW400" s="22"/>
      <c r="AX400" s="21"/>
      <c r="AY400" s="22"/>
      <c r="AZ400" s="22"/>
      <c r="BA400" s="22"/>
      <c r="BB400" s="22"/>
      <c r="BC400" s="22"/>
      <c r="BD400" s="22"/>
      <c r="BE400" s="22"/>
      <c r="BF400" s="22"/>
      <c r="BG400" s="11" t="s">
        <v>221</v>
      </c>
      <c r="BH400" s="79"/>
      <c r="BI400" s="1"/>
      <c r="BJ400" s="1"/>
      <c r="BK400" s="1"/>
      <c r="BL400" s="1"/>
      <c r="BM400" s="1"/>
      <c r="BY400" s="26"/>
      <c r="BZ400" s="34" t="str">
        <f t="shared" si="71"/>
        <v/>
      </c>
      <c r="CA400" s="35" t="str">
        <f t="shared" si="72"/>
        <v/>
      </c>
      <c r="CB400" s="35" t="str">
        <f t="shared" si="73"/>
        <v/>
      </c>
      <c r="CC400" s="34" t="str">
        <f t="shared" si="74"/>
        <v/>
      </c>
      <c r="CD400" s="35" t="str">
        <f t="shared" si="75"/>
        <v/>
      </c>
      <c r="CE400" s="34" t="e">
        <f>IF(AND(#REF!="",#REF!="",#REF!="",#REF!=""),"",SUM(#REF!,#REF!,#REF!,#REF!,#REF!))</f>
        <v>#REF!</v>
      </c>
      <c r="CF400" s="35" t="str">
        <f t="shared" si="76"/>
        <v/>
      </c>
      <c r="CG400" s="34" t="str">
        <f t="shared" si="77"/>
        <v/>
      </c>
      <c r="CH400" s="35" t="str">
        <f t="shared" si="78"/>
        <v/>
      </c>
      <c r="CI400" s="34" t="str">
        <f t="shared" si="79"/>
        <v/>
      </c>
      <c r="CJ400" s="35" t="str">
        <f t="shared" si="80"/>
        <v/>
      </c>
      <c r="CK400" s="34" t="e">
        <f>IF(AND(#REF!="",#REF!="",#REF!="",#REF!=""),"",SUM(#REF!,#REF!,#REF!,#REF!,#REF!))</f>
        <v>#REF!</v>
      </c>
      <c r="CL400" s="35" t="str">
        <f t="shared" si="81"/>
        <v/>
      </c>
      <c r="CM400" s="32" t="e">
        <f>IF(AND(#REF!="",#REF!="",#REF!="",#REF!=""),"",SUM(#REF!,#REF!,#REF!,#REF!))</f>
        <v>#REF!</v>
      </c>
      <c r="CN400" s="32" t="str">
        <f t="shared" si="70"/>
        <v/>
      </c>
    </row>
    <row r="401" spans="1:92" ht="24.75" customHeight="1">
      <c r="A401" s="276">
        <v>395</v>
      </c>
      <c r="B401" s="277"/>
      <c r="C401" s="278"/>
      <c r="D401" s="279"/>
      <c r="E401" s="280"/>
      <c r="F401" s="281"/>
      <c r="G401" s="281"/>
      <c r="H401" s="282"/>
      <c r="I401" s="283"/>
      <c r="J401" s="284"/>
      <c r="K401" s="285"/>
      <c r="L401" s="21"/>
      <c r="M401" s="22"/>
      <c r="N401" s="22"/>
      <c r="O401" s="7"/>
      <c r="P401" s="40"/>
      <c r="Q401" s="43"/>
      <c r="R401" s="7"/>
      <c r="S401" s="23"/>
      <c r="T401" s="24"/>
      <c r="U401" s="24"/>
      <c r="V401" s="7"/>
      <c r="W401" s="46"/>
      <c r="X401" s="43"/>
      <c r="Y401" s="7"/>
      <c r="Z401" s="21"/>
      <c r="AA401" s="22"/>
      <c r="AB401" s="22"/>
      <c r="AC401" s="7"/>
      <c r="AD401" s="40"/>
      <c r="AE401" s="43"/>
      <c r="AF401" s="7"/>
      <c r="AG401" s="21"/>
      <c r="AH401" s="22"/>
      <c r="AI401" s="22"/>
      <c r="AJ401" s="7"/>
      <c r="AK401" s="40"/>
      <c r="AL401" s="43"/>
      <c r="AM401" s="7"/>
      <c r="AN401" s="21"/>
      <c r="AO401" s="22"/>
      <c r="AP401" s="22"/>
      <c r="AQ401" s="22"/>
      <c r="AR401" s="22"/>
      <c r="AS401" s="21"/>
      <c r="AT401" s="22"/>
      <c r="AU401" s="22"/>
      <c r="AV401" s="22"/>
      <c r="AW401" s="22"/>
      <c r="AX401" s="21"/>
      <c r="AY401" s="22"/>
      <c r="AZ401" s="22"/>
      <c r="BA401" s="22"/>
      <c r="BB401" s="22"/>
      <c r="BC401" s="22"/>
      <c r="BD401" s="22"/>
      <c r="BE401" s="22"/>
      <c r="BF401" s="22"/>
      <c r="BG401" s="11" t="s">
        <v>221</v>
      </c>
      <c r="BH401" s="79"/>
      <c r="BI401" s="1"/>
      <c r="BJ401" s="1"/>
      <c r="BK401" s="1"/>
      <c r="BL401" s="1"/>
      <c r="BM401" s="1"/>
      <c r="BY401" s="26"/>
      <c r="BZ401" s="34" t="str">
        <f t="shared" si="71"/>
        <v/>
      </c>
      <c r="CA401" s="35" t="str">
        <f t="shared" si="72"/>
        <v/>
      </c>
      <c r="CB401" s="35" t="str">
        <f t="shared" si="73"/>
        <v/>
      </c>
      <c r="CC401" s="34" t="str">
        <f t="shared" si="74"/>
        <v/>
      </c>
      <c r="CD401" s="35" t="str">
        <f t="shared" si="75"/>
        <v/>
      </c>
      <c r="CE401" s="34" t="e">
        <f>IF(AND(#REF!="",#REF!="",#REF!="",#REF!=""),"",SUM(#REF!,#REF!,#REF!,#REF!,#REF!))</f>
        <v>#REF!</v>
      </c>
      <c r="CF401" s="35" t="str">
        <f t="shared" si="76"/>
        <v/>
      </c>
      <c r="CG401" s="34" t="str">
        <f t="shared" si="77"/>
        <v/>
      </c>
      <c r="CH401" s="35" t="str">
        <f t="shared" si="78"/>
        <v/>
      </c>
      <c r="CI401" s="34" t="str">
        <f t="shared" si="79"/>
        <v/>
      </c>
      <c r="CJ401" s="35" t="str">
        <f t="shared" si="80"/>
        <v/>
      </c>
      <c r="CK401" s="34" t="e">
        <f>IF(AND(#REF!="",#REF!="",#REF!="",#REF!=""),"",SUM(#REF!,#REF!,#REF!,#REF!,#REF!))</f>
        <v>#REF!</v>
      </c>
      <c r="CL401" s="35" t="str">
        <f t="shared" si="81"/>
        <v/>
      </c>
      <c r="CM401" s="32" t="e">
        <f>IF(AND(#REF!="",#REF!="",#REF!="",#REF!=""),"",SUM(#REF!,#REF!,#REF!,#REF!))</f>
        <v>#REF!</v>
      </c>
      <c r="CN401" s="32" t="str">
        <f t="shared" si="70"/>
        <v/>
      </c>
    </row>
    <row r="402" spans="1:92" ht="24.75" customHeight="1">
      <c r="A402" s="276">
        <v>396</v>
      </c>
      <c r="B402" s="277"/>
      <c r="C402" s="278"/>
      <c r="D402" s="279"/>
      <c r="E402" s="280"/>
      <c r="F402" s="281"/>
      <c r="G402" s="281"/>
      <c r="H402" s="282"/>
      <c r="I402" s="283"/>
      <c r="J402" s="284"/>
      <c r="K402" s="285"/>
      <c r="L402" s="21"/>
      <c r="M402" s="22"/>
      <c r="N402" s="22"/>
      <c r="O402" s="7"/>
      <c r="P402" s="40"/>
      <c r="Q402" s="43"/>
      <c r="R402" s="7"/>
      <c r="S402" s="23"/>
      <c r="T402" s="24"/>
      <c r="U402" s="24"/>
      <c r="V402" s="7"/>
      <c r="W402" s="46"/>
      <c r="X402" s="43"/>
      <c r="Y402" s="7"/>
      <c r="Z402" s="21"/>
      <c r="AA402" s="22"/>
      <c r="AB402" s="22"/>
      <c r="AC402" s="7"/>
      <c r="AD402" s="40"/>
      <c r="AE402" s="43"/>
      <c r="AF402" s="7"/>
      <c r="AG402" s="21"/>
      <c r="AH402" s="22"/>
      <c r="AI402" s="22"/>
      <c r="AJ402" s="7"/>
      <c r="AK402" s="40"/>
      <c r="AL402" s="43"/>
      <c r="AM402" s="7"/>
      <c r="AN402" s="21"/>
      <c r="AO402" s="22"/>
      <c r="AP402" s="22"/>
      <c r="AQ402" s="22"/>
      <c r="AR402" s="22"/>
      <c r="AS402" s="21"/>
      <c r="AT402" s="22"/>
      <c r="AU402" s="22"/>
      <c r="AV402" s="22"/>
      <c r="AW402" s="22"/>
      <c r="AX402" s="21"/>
      <c r="AY402" s="22"/>
      <c r="AZ402" s="22"/>
      <c r="BA402" s="22"/>
      <c r="BB402" s="22"/>
      <c r="BC402" s="22"/>
      <c r="BD402" s="22"/>
      <c r="BE402" s="22"/>
      <c r="BF402" s="22"/>
      <c r="BG402" s="11" t="s">
        <v>221</v>
      </c>
      <c r="BH402" s="79"/>
      <c r="BI402" s="1"/>
      <c r="BJ402" s="1"/>
      <c r="BK402" s="1"/>
      <c r="BL402" s="1"/>
      <c r="BM402" s="1"/>
      <c r="BY402" s="26"/>
      <c r="BZ402" s="34" t="str">
        <f t="shared" si="71"/>
        <v/>
      </c>
      <c r="CA402" s="35" t="str">
        <f t="shared" si="72"/>
        <v/>
      </c>
      <c r="CB402" s="35" t="str">
        <f t="shared" si="73"/>
        <v/>
      </c>
      <c r="CC402" s="34" t="str">
        <f t="shared" si="74"/>
        <v/>
      </c>
      <c r="CD402" s="35" t="str">
        <f t="shared" si="75"/>
        <v/>
      </c>
      <c r="CE402" s="34" t="e">
        <f>IF(AND(#REF!="",#REF!="",#REF!="",#REF!=""),"",SUM(#REF!,#REF!,#REF!,#REF!,#REF!))</f>
        <v>#REF!</v>
      </c>
      <c r="CF402" s="35" t="str">
        <f t="shared" si="76"/>
        <v/>
      </c>
      <c r="CG402" s="34" t="str">
        <f t="shared" si="77"/>
        <v/>
      </c>
      <c r="CH402" s="35" t="str">
        <f t="shared" si="78"/>
        <v/>
      </c>
      <c r="CI402" s="34" t="str">
        <f t="shared" si="79"/>
        <v/>
      </c>
      <c r="CJ402" s="35" t="str">
        <f t="shared" si="80"/>
        <v/>
      </c>
      <c r="CK402" s="34" t="e">
        <f>IF(AND(#REF!="",#REF!="",#REF!="",#REF!=""),"",SUM(#REF!,#REF!,#REF!,#REF!,#REF!))</f>
        <v>#REF!</v>
      </c>
      <c r="CL402" s="35" t="str">
        <f t="shared" si="81"/>
        <v/>
      </c>
      <c r="CM402" s="32" t="e">
        <f>IF(AND(#REF!="",#REF!="",#REF!="",#REF!=""),"",SUM(#REF!,#REF!,#REF!,#REF!))</f>
        <v>#REF!</v>
      </c>
      <c r="CN402" s="32" t="str">
        <f t="shared" si="70"/>
        <v/>
      </c>
    </row>
    <row r="403" spans="1:92" ht="24.75" customHeight="1">
      <c r="A403" s="276">
        <v>397</v>
      </c>
      <c r="B403" s="277"/>
      <c r="C403" s="278"/>
      <c r="D403" s="279"/>
      <c r="E403" s="280"/>
      <c r="F403" s="281"/>
      <c r="G403" s="281"/>
      <c r="H403" s="282"/>
      <c r="I403" s="283"/>
      <c r="J403" s="284"/>
      <c r="K403" s="285"/>
      <c r="L403" s="21"/>
      <c r="M403" s="22"/>
      <c r="N403" s="22"/>
      <c r="O403" s="7"/>
      <c r="P403" s="40"/>
      <c r="Q403" s="43"/>
      <c r="R403" s="7"/>
      <c r="S403" s="23"/>
      <c r="T403" s="24"/>
      <c r="U403" s="24"/>
      <c r="V403" s="7"/>
      <c r="W403" s="46"/>
      <c r="X403" s="43"/>
      <c r="Y403" s="7"/>
      <c r="Z403" s="21"/>
      <c r="AA403" s="22"/>
      <c r="AB403" s="22"/>
      <c r="AC403" s="7"/>
      <c r="AD403" s="40"/>
      <c r="AE403" s="43"/>
      <c r="AF403" s="7"/>
      <c r="AG403" s="21"/>
      <c r="AH403" s="22"/>
      <c r="AI403" s="22"/>
      <c r="AJ403" s="7"/>
      <c r="AK403" s="40"/>
      <c r="AL403" s="43"/>
      <c r="AM403" s="7"/>
      <c r="AN403" s="21"/>
      <c r="AO403" s="22"/>
      <c r="AP403" s="22"/>
      <c r="AQ403" s="22"/>
      <c r="AR403" s="22"/>
      <c r="AS403" s="21"/>
      <c r="AT403" s="22"/>
      <c r="AU403" s="22"/>
      <c r="AV403" s="22"/>
      <c r="AW403" s="22"/>
      <c r="AX403" s="21"/>
      <c r="AY403" s="22"/>
      <c r="AZ403" s="22"/>
      <c r="BA403" s="22"/>
      <c r="BB403" s="22"/>
      <c r="BC403" s="22"/>
      <c r="BD403" s="22"/>
      <c r="BE403" s="22"/>
      <c r="BF403" s="22"/>
      <c r="BG403" s="11" t="s">
        <v>221</v>
      </c>
      <c r="BH403" s="79"/>
      <c r="BI403" s="1"/>
      <c r="BJ403" s="1"/>
      <c r="BK403" s="1"/>
      <c r="BL403" s="1"/>
      <c r="BM403" s="1"/>
      <c r="BY403" s="26"/>
      <c r="BZ403" s="34" t="str">
        <f t="shared" si="71"/>
        <v/>
      </c>
      <c r="CA403" s="35" t="str">
        <f t="shared" si="72"/>
        <v/>
      </c>
      <c r="CB403" s="35" t="str">
        <f t="shared" si="73"/>
        <v/>
      </c>
      <c r="CC403" s="34" t="str">
        <f t="shared" si="74"/>
        <v/>
      </c>
      <c r="CD403" s="35" t="str">
        <f t="shared" si="75"/>
        <v/>
      </c>
      <c r="CE403" s="34" t="e">
        <f>IF(AND(#REF!="",#REF!="",#REF!="",#REF!=""),"",SUM(#REF!,#REF!,#REF!,#REF!,#REF!))</f>
        <v>#REF!</v>
      </c>
      <c r="CF403" s="35" t="str">
        <f t="shared" si="76"/>
        <v/>
      </c>
      <c r="CG403" s="34" t="str">
        <f t="shared" si="77"/>
        <v/>
      </c>
      <c r="CH403" s="35" t="str">
        <f t="shared" si="78"/>
        <v/>
      </c>
      <c r="CI403" s="34" t="str">
        <f t="shared" si="79"/>
        <v/>
      </c>
      <c r="CJ403" s="35" t="str">
        <f t="shared" si="80"/>
        <v/>
      </c>
      <c r="CK403" s="34" t="e">
        <f>IF(AND(#REF!="",#REF!="",#REF!="",#REF!=""),"",SUM(#REF!,#REF!,#REF!,#REF!,#REF!))</f>
        <v>#REF!</v>
      </c>
      <c r="CL403" s="35" t="str">
        <f t="shared" si="81"/>
        <v/>
      </c>
      <c r="CM403" s="32" t="e">
        <f>IF(AND(#REF!="",#REF!="",#REF!="",#REF!=""),"",SUM(#REF!,#REF!,#REF!,#REF!))</f>
        <v>#REF!</v>
      </c>
      <c r="CN403" s="32" t="str">
        <f t="shared" si="70"/>
        <v/>
      </c>
    </row>
    <row r="404" spans="1:92" ht="24.75" customHeight="1">
      <c r="A404" s="276">
        <v>398</v>
      </c>
      <c r="B404" s="277"/>
      <c r="C404" s="278"/>
      <c r="D404" s="279"/>
      <c r="E404" s="280"/>
      <c r="F404" s="281"/>
      <c r="G404" s="281"/>
      <c r="H404" s="282"/>
      <c r="I404" s="283"/>
      <c r="J404" s="284"/>
      <c r="K404" s="285"/>
      <c r="L404" s="21"/>
      <c r="M404" s="22"/>
      <c r="N404" s="22"/>
      <c r="O404" s="7"/>
      <c r="P404" s="40"/>
      <c r="Q404" s="43"/>
      <c r="R404" s="7"/>
      <c r="S404" s="23"/>
      <c r="T404" s="24"/>
      <c r="U404" s="24"/>
      <c r="V404" s="7"/>
      <c r="W404" s="46"/>
      <c r="X404" s="43"/>
      <c r="Y404" s="7"/>
      <c r="Z404" s="21"/>
      <c r="AA404" s="22"/>
      <c r="AB404" s="22"/>
      <c r="AC404" s="7"/>
      <c r="AD404" s="40"/>
      <c r="AE404" s="43"/>
      <c r="AF404" s="7"/>
      <c r="AG404" s="21"/>
      <c r="AH404" s="22"/>
      <c r="AI404" s="22"/>
      <c r="AJ404" s="7"/>
      <c r="AK404" s="40"/>
      <c r="AL404" s="43"/>
      <c r="AM404" s="7"/>
      <c r="AN404" s="21"/>
      <c r="AO404" s="22"/>
      <c r="AP404" s="22"/>
      <c r="AQ404" s="22"/>
      <c r="AR404" s="22"/>
      <c r="AS404" s="21"/>
      <c r="AT404" s="22"/>
      <c r="AU404" s="22"/>
      <c r="AV404" s="22"/>
      <c r="AW404" s="22"/>
      <c r="AX404" s="21"/>
      <c r="AY404" s="22"/>
      <c r="AZ404" s="22"/>
      <c r="BA404" s="22"/>
      <c r="BB404" s="22"/>
      <c r="BC404" s="22"/>
      <c r="BD404" s="22"/>
      <c r="BE404" s="22"/>
      <c r="BF404" s="22"/>
      <c r="BG404" s="11" t="s">
        <v>221</v>
      </c>
      <c r="BH404" s="79"/>
      <c r="BI404" s="1"/>
      <c r="BJ404" s="1"/>
      <c r="BK404" s="1"/>
      <c r="BL404" s="1"/>
      <c r="BM404" s="1"/>
      <c r="BY404" s="26"/>
      <c r="BZ404" s="34" t="str">
        <f t="shared" si="71"/>
        <v/>
      </c>
      <c r="CA404" s="35" t="str">
        <f t="shared" si="72"/>
        <v/>
      </c>
      <c r="CB404" s="35" t="str">
        <f t="shared" si="73"/>
        <v/>
      </c>
      <c r="CC404" s="34" t="str">
        <f t="shared" si="74"/>
        <v/>
      </c>
      <c r="CD404" s="35" t="str">
        <f t="shared" si="75"/>
        <v/>
      </c>
      <c r="CE404" s="34" t="e">
        <f>IF(AND(#REF!="",#REF!="",#REF!="",#REF!=""),"",SUM(#REF!,#REF!,#REF!,#REF!,#REF!))</f>
        <v>#REF!</v>
      </c>
      <c r="CF404" s="35" t="str">
        <f t="shared" si="76"/>
        <v/>
      </c>
      <c r="CG404" s="34" t="str">
        <f t="shared" si="77"/>
        <v/>
      </c>
      <c r="CH404" s="35" t="str">
        <f t="shared" si="78"/>
        <v/>
      </c>
      <c r="CI404" s="34" t="str">
        <f t="shared" si="79"/>
        <v/>
      </c>
      <c r="CJ404" s="35" t="str">
        <f t="shared" si="80"/>
        <v/>
      </c>
      <c r="CK404" s="34" t="e">
        <f>IF(AND(#REF!="",#REF!="",#REF!="",#REF!=""),"",SUM(#REF!,#REF!,#REF!,#REF!,#REF!))</f>
        <v>#REF!</v>
      </c>
      <c r="CL404" s="35" t="str">
        <f t="shared" si="81"/>
        <v/>
      </c>
      <c r="CM404" s="32" t="e">
        <f>IF(AND(#REF!="",#REF!="",#REF!="",#REF!=""),"",SUM(#REF!,#REF!,#REF!,#REF!))</f>
        <v>#REF!</v>
      </c>
      <c r="CN404" s="32" t="str">
        <f t="shared" si="70"/>
        <v/>
      </c>
    </row>
    <row r="405" spans="1:92" ht="24.75" customHeight="1">
      <c r="A405" s="276">
        <v>399</v>
      </c>
      <c r="B405" s="277"/>
      <c r="C405" s="278"/>
      <c r="D405" s="279"/>
      <c r="E405" s="280"/>
      <c r="F405" s="281"/>
      <c r="G405" s="281"/>
      <c r="H405" s="282"/>
      <c r="I405" s="283"/>
      <c r="J405" s="284"/>
      <c r="K405" s="285"/>
      <c r="L405" s="21"/>
      <c r="M405" s="22"/>
      <c r="N405" s="22"/>
      <c r="O405" s="7"/>
      <c r="P405" s="40"/>
      <c r="Q405" s="43"/>
      <c r="R405" s="7"/>
      <c r="S405" s="23"/>
      <c r="T405" s="24"/>
      <c r="U405" s="24"/>
      <c r="V405" s="7"/>
      <c r="W405" s="46"/>
      <c r="X405" s="43"/>
      <c r="Y405" s="7"/>
      <c r="Z405" s="21"/>
      <c r="AA405" s="22"/>
      <c r="AB405" s="22"/>
      <c r="AC405" s="7"/>
      <c r="AD405" s="40"/>
      <c r="AE405" s="43"/>
      <c r="AF405" s="7"/>
      <c r="AG405" s="21"/>
      <c r="AH405" s="22"/>
      <c r="AI405" s="22"/>
      <c r="AJ405" s="7"/>
      <c r="AK405" s="40"/>
      <c r="AL405" s="43"/>
      <c r="AM405" s="7"/>
      <c r="AN405" s="21"/>
      <c r="AO405" s="22"/>
      <c r="AP405" s="22"/>
      <c r="AQ405" s="22"/>
      <c r="AR405" s="22"/>
      <c r="AS405" s="21"/>
      <c r="AT405" s="22"/>
      <c r="AU405" s="22"/>
      <c r="AV405" s="22"/>
      <c r="AW405" s="22"/>
      <c r="AX405" s="21"/>
      <c r="AY405" s="22"/>
      <c r="AZ405" s="22"/>
      <c r="BA405" s="22"/>
      <c r="BB405" s="22"/>
      <c r="BC405" s="22"/>
      <c r="BD405" s="22"/>
      <c r="BE405" s="22"/>
      <c r="BF405" s="22"/>
      <c r="BG405" s="11" t="s">
        <v>221</v>
      </c>
      <c r="BH405" s="79"/>
      <c r="BI405" s="1"/>
      <c r="BJ405" s="1"/>
      <c r="BK405" s="1"/>
      <c r="BL405" s="1"/>
      <c r="BM405" s="1"/>
      <c r="BY405" s="26"/>
      <c r="BZ405" s="34" t="str">
        <f t="shared" si="71"/>
        <v/>
      </c>
      <c r="CA405" s="35" t="str">
        <f t="shared" si="72"/>
        <v/>
      </c>
      <c r="CB405" s="35" t="str">
        <f t="shared" si="73"/>
        <v/>
      </c>
      <c r="CC405" s="34" t="str">
        <f t="shared" si="74"/>
        <v/>
      </c>
      <c r="CD405" s="35" t="str">
        <f t="shared" si="75"/>
        <v/>
      </c>
      <c r="CE405" s="34" t="e">
        <f>IF(AND(#REF!="",#REF!="",#REF!="",#REF!=""),"",SUM(#REF!,#REF!,#REF!,#REF!,#REF!))</f>
        <v>#REF!</v>
      </c>
      <c r="CF405" s="35" t="str">
        <f t="shared" si="76"/>
        <v/>
      </c>
      <c r="CG405" s="34" t="str">
        <f t="shared" si="77"/>
        <v/>
      </c>
      <c r="CH405" s="35" t="str">
        <f t="shared" si="78"/>
        <v/>
      </c>
      <c r="CI405" s="34" t="str">
        <f t="shared" si="79"/>
        <v/>
      </c>
      <c r="CJ405" s="35" t="str">
        <f t="shared" si="80"/>
        <v/>
      </c>
      <c r="CK405" s="34" t="e">
        <f>IF(AND(#REF!="",#REF!="",#REF!="",#REF!=""),"",SUM(#REF!,#REF!,#REF!,#REF!,#REF!))</f>
        <v>#REF!</v>
      </c>
      <c r="CL405" s="35" t="str">
        <f t="shared" si="81"/>
        <v/>
      </c>
      <c r="CM405" s="32" t="e">
        <f>IF(AND(#REF!="",#REF!="",#REF!="",#REF!=""),"",SUM(#REF!,#REF!,#REF!,#REF!))</f>
        <v>#REF!</v>
      </c>
      <c r="CN405" s="32" t="str">
        <f t="shared" si="70"/>
        <v/>
      </c>
    </row>
    <row r="406" spans="1:92" ht="24.75" customHeight="1">
      <c r="A406" s="276">
        <v>400</v>
      </c>
      <c r="B406" s="277"/>
      <c r="C406" s="278"/>
      <c r="D406" s="279"/>
      <c r="E406" s="280"/>
      <c r="F406" s="281"/>
      <c r="G406" s="281"/>
      <c r="H406" s="282"/>
      <c r="I406" s="283"/>
      <c r="J406" s="284"/>
      <c r="K406" s="285"/>
      <c r="L406" s="21"/>
      <c r="M406" s="22"/>
      <c r="N406" s="22"/>
      <c r="O406" s="7"/>
      <c r="P406" s="40"/>
      <c r="Q406" s="43"/>
      <c r="R406" s="7"/>
      <c r="S406" s="23"/>
      <c r="T406" s="24"/>
      <c r="U406" s="24"/>
      <c r="V406" s="7"/>
      <c r="W406" s="46"/>
      <c r="X406" s="43"/>
      <c r="Y406" s="7"/>
      <c r="Z406" s="21"/>
      <c r="AA406" s="22"/>
      <c r="AB406" s="22"/>
      <c r="AC406" s="7"/>
      <c r="AD406" s="40"/>
      <c r="AE406" s="43"/>
      <c r="AF406" s="7"/>
      <c r="AG406" s="21"/>
      <c r="AH406" s="22"/>
      <c r="AI406" s="22"/>
      <c r="AJ406" s="7"/>
      <c r="AK406" s="40"/>
      <c r="AL406" s="43"/>
      <c r="AM406" s="7"/>
      <c r="AN406" s="21"/>
      <c r="AO406" s="22"/>
      <c r="AP406" s="22"/>
      <c r="AQ406" s="22"/>
      <c r="AR406" s="22"/>
      <c r="AS406" s="21"/>
      <c r="AT406" s="22"/>
      <c r="AU406" s="22"/>
      <c r="AV406" s="22"/>
      <c r="AW406" s="22"/>
      <c r="AX406" s="21"/>
      <c r="AY406" s="22"/>
      <c r="AZ406" s="22"/>
      <c r="BA406" s="22"/>
      <c r="BB406" s="22"/>
      <c r="BC406" s="22"/>
      <c r="BD406" s="22"/>
      <c r="BE406" s="22"/>
      <c r="BF406" s="22"/>
      <c r="BG406" s="11" t="s">
        <v>221</v>
      </c>
      <c r="BH406" s="79"/>
      <c r="BI406" s="1"/>
      <c r="BJ406" s="1"/>
      <c r="BK406" s="1"/>
      <c r="BL406" s="1"/>
      <c r="BM406" s="1"/>
      <c r="BY406" s="26"/>
      <c r="BZ406" s="34" t="str">
        <f t="shared" si="71"/>
        <v/>
      </c>
      <c r="CA406" s="35" t="str">
        <f t="shared" si="72"/>
        <v/>
      </c>
      <c r="CB406" s="35" t="str">
        <f t="shared" si="73"/>
        <v/>
      </c>
      <c r="CC406" s="34" t="str">
        <f t="shared" si="74"/>
        <v/>
      </c>
      <c r="CD406" s="35" t="str">
        <f t="shared" si="75"/>
        <v/>
      </c>
      <c r="CE406" s="34" t="e">
        <f>IF(AND(#REF!="",#REF!="",#REF!="",#REF!=""),"",SUM(#REF!,#REF!,#REF!,#REF!,#REF!))</f>
        <v>#REF!</v>
      </c>
      <c r="CF406" s="35" t="str">
        <f t="shared" si="76"/>
        <v/>
      </c>
      <c r="CG406" s="34" t="str">
        <f t="shared" si="77"/>
        <v/>
      </c>
      <c r="CH406" s="35" t="str">
        <f t="shared" si="78"/>
        <v/>
      </c>
      <c r="CI406" s="34" t="str">
        <f t="shared" si="79"/>
        <v/>
      </c>
      <c r="CJ406" s="35" t="str">
        <f t="shared" si="80"/>
        <v/>
      </c>
      <c r="CK406" s="34" t="e">
        <f>IF(AND(#REF!="",#REF!="",#REF!="",#REF!=""),"",SUM(#REF!,#REF!,#REF!,#REF!,#REF!))</f>
        <v>#REF!</v>
      </c>
      <c r="CL406" s="35" t="str">
        <f t="shared" si="81"/>
        <v/>
      </c>
      <c r="CM406" s="32" t="e">
        <f>IF(AND(#REF!="",#REF!="",#REF!="",#REF!=""),"",SUM(#REF!,#REF!,#REF!,#REF!))</f>
        <v>#REF!</v>
      </c>
      <c r="CN406" s="32" t="str">
        <f t="shared" si="70"/>
        <v/>
      </c>
    </row>
    <row r="407" spans="1:92" ht="24.75" customHeight="1" thickBot="1">
      <c r="A407" s="286">
        <v>401</v>
      </c>
      <c r="B407" s="287"/>
      <c r="C407" s="288"/>
      <c r="D407" s="289"/>
      <c r="E407" s="290"/>
      <c r="F407" s="291"/>
      <c r="G407" s="291"/>
      <c r="H407" s="292"/>
      <c r="I407" s="293"/>
      <c r="J407" s="294"/>
      <c r="K407" s="295"/>
      <c r="L407" s="12"/>
      <c r="M407" s="13"/>
      <c r="N407" s="13"/>
      <c r="O407" s="13"/>
      <c r="P407" s="41"/>
      <c r="Q407" s="43"/>
      <c r="R407" s="7"/>
      <c r="S407" s="18"/>
      <c r="T407" s="19"/>
      <c r="U407" s="19"/>
      <c r="V407" s="19"/>
      <c r="W407" s="47"/>
      <c r="X407" s="43"/>
      <c r="Y407" s="7"/>
      <c r="Z407" s="12"/>
      <c r="AA407" s="13"/>
      <c r="AB407" s="13"/>
      <c r="AC407" s="13"/>
      <c r="AD407" s="41"/>
      <c r="AE407" s="43"/>
      <c r="AF407" s="7"/>
      <c r="AG407" s="12"/>
      <c r="AH407" s="13"/>
      <c r="AI407" s="13"/>
      <c r="AJ407" s="13"/>
      <c r="AK407" s="41"/>
      <c r="AL407" s="43"/>
      <c r="AM407" s="7"/>
      <c r="AN407" s="12"/>
      <c r="AO407" s="13"/>
      <c r="AP407" s="13"/>
      <c r="AQ407" s="13"/>
      <c r="AR407" s="13"/>
      <c r="AS407" s="12"/>
      <c r="AT407" s="13"/>
      <c r="AU407" s="13"/>
      <c r="AV407" s="13"/>
      <c r="AW407" s="13"/>
      <c r="AX407" s="12"/>
      <c r="AY407" s="13"/>
      <c r="AZ407" s="13"/>
      <c r="BA407" s="13"/>
      <c r="BB407" s="13"/>
      <c r="BC407" s="13"/>
      <c r="BD407" s="13"/>
      <c r="BE407" s="13"/>
      <c r="BF407" s="13"/>
      <c r="BG407" s="12"/>
      <c r="BH407" s="80"/>
      <c r="BI407" s="1"/>
      <c r="BJ407" s="1"/>
      <c r="BK407" s="1"/>
      <c r="BL407" s="1"/>
      <c r="BM407" s="1"/>
      <c r="BY407" s="26"/>
      <c r="BZ407" s="34" t="str">
        <f t="shared" si="71"/>
        <v/>
      </c>
      <c r="CA407" s="35" t="str">
        <f t="shared" si="72"/>
        <v/>
      </c>
      <c r="CB407" s="35" t="str">
        <f t="shared" si="73"/>
        <v/>
      </c>
      <c r="CC407" s="34" t="str">
        <f t="shared" si="74"/>
        <v/>
      </c>
      <c r="CD407" s="35" t="str">
        <f t="shared" si="75"/>
        <v/>
      </c>
      <c r="CE407" s="34" t="e">
        <f>IF(AND(#REF!="",#REF!="",#REF!="",#REF!=""),"",SUM(#REF!,#REF!,#REF!,#REF!,#REF!))</f>
        <v>#REF!</v>
      </c>
      <c r="CF407" s="35" t="str">
        <f t="shared" si="76"/>
        <v/>
      </c>
      <c r="CG407" s="34" t="str">
        <f t="shared" si="77"/>
        <v/>
      </c>
      <c r="CH407" s="35" t="str">
        <f t="shared" si="78"/>
        <v/>
      </c>
      <c r="CI407" s="34" t="str">
        <f t="shared" si="79"/>
        <v/>
      </c>
      <c r="CJ407" s="35" t="str">
        <f t="shared" si="80"/>
        <v/>
      </c>
      <c r="CK407" s="34" t="e">
        <f>IF(AND(#REF!="",#REF!="",#REF!="",#REF!=""),"",SUM(#REF!,#REF!,#REF!,#REF!,#REF!))</f>
        <v>#REF!</v>
      </c>
      <c r="CL407" s="35" t="str">
        <f t="shared" si="81"/>
        <v/>
      </c>
      <c r="CM407" s="32" t="e">
        <f>IF(AND(#REF!="",#REF!="",#REF!="",#REF!=""),"",SUM(#REF!,#REF!,#REF!,#REF!))</f>
        <v>#REF!</v>
      </c>
      <c r="CN407" s="32" t="str">
        <f t="shared" si="70"/>
        <v/>
      </c>
    </row>
    <row r="408" spans="1:92" ht="24.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Y408" s="26"/>
    </row>
    <row r="409" spans="1:92" ht="24.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Y409" s="26"/>
    </row>
    <row r="410" spans="1:92" ht="24.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Y410" s="26"/>
    </row>
    <row r="411" spans="1:92" ht="24.75" customHeight="1">
      <c r="BY411" s="26"/>
    </row>
    <row r="412" spans="1:92" ht="24.75" customHeight="1"/>
    <row r="413" spans="1:92" ht="24.75" customHeight="1"/>
  </sheetData>
  <sheetProtection password="D49E" sheet="1" objects="1" scenarios="1" formatColumns="0" formatRows="0"/>
  <dataConsolidate/>
  <mergeCells count="68">
    <mergeCell ref="F4:F6"/>
    <mergeCell ref="I4:I6"/>
    <mergeCell ref="J4:J6"/>
    <mergeCell ref="K4:K6"/>
    <mergeCell ref="BC1:BF2"/>
    <mergeCell ref="AN3:AR3"/>
    <mergeCell ref="AS3:AW3"/>
    <mergeCell ref="AX3:BB3"/>
    <mergeCell ref="BC3:BD3"/>
    <mergeCell ref="BE3:BF3"/>
    <mergeCell ref="I2:K2"/>
    <mergeCell ref="L3:M3"/>
    <mergeCell ref="M4:M5"/>
    <mergeCell ref="G4:G6"/>
    <mergeCell ref="H4:H6"/>
    <mergeCell ref="L4:L5"/>
    <mergeCell ref="B4:B6"/>
    <mergeCell ref="A4:A6"/>
    <mergeCell ref="C4:C6"/>
    <mergeCell ref="D4:D6"/>
    <mergeCell ref="E4:E6"/>
    <mergeCell ref="X4:Y4"/>
    <mergeCell ref="Z4:Z5"/>
    <mergeCell ref="AA4:AA5"/>
    <mergeCell ref="AC4:AD4"/>
    <mergeCell ref="AE4:AF4"/>
    <mergeCell ref="AB4:AB5"/>
    <mergeCell ref="AN4:AR4"/>
    <mergeCell ref="AS4:AW4"/>
    <mergeCell ref="AX4:BB4"/>
    <mergeCell ref="BC4:BD4"/>
    <mergeCell ref="AG4:AG5"/>
    <mergeCell ref="AH4:AH5"/>
    <mergeCell ref="AI4:AI5"/>
    <mergeCell ref="AJ4:AK4"/>
    <mergeCell ref="AL4:AM4"/>
    <mergeCell ref="N4:N5"/>
    <mergeCell ref="O4:P4"/>
    <mergeCell ref="Q4:R4"/>
    <mergeCell ref="S4:S5"/>
    <mergeCell ref="V4:W4"/>
    <mergeCell ref="T4:T5"/>
    <mergeCell ref="U4:U5"/>
    <mergeCell ref="P1:Y2"/>
    <mergeCell ref="Z1:AM2"/>
    <mergeCell ref="AN1:AY2"/>
    <mergeCell ref="BG1:BH2"/>
    <mergeCell ref="A3:H3"/>
    <mergeCell ref="J3:K3"/>
    <mergeCell ref="N3:R3"/>
    <mergeCell ref="S3:T3"/>
    <mergeCell ref="U3:Y3"/>
    <mergeCell ref="Z3:AA3"/>
    <mergeCell ref="AB3:AF3"/>
    <mergeCell ref="AG3:AH3"/>
    <mergeCell ref="AI3:AM3"/>
    <mergeCell ref="BG3:BH3"/>
    <mergeCell ref="A1:O1"/>
    <mergeCell ref="A2:G2"/>
    <mergeCell ref="BG4:BG5"/>
    <mergeCell ref="BE4:BF4"/>
    <mergeCell ref="BJ14:BL15"/>
    <mergeCell ref="BJ16:BL17"/>
    <mergeCell ref="BH4:BH5"/>
    <mergeCell ref="BJ6:BL6"/>
    <mergeCell ref="BJ8:BL8"/>
    <mergeCell ref="BJ10:BL11"/>
    <mergeCell ref="BJ12:BL13"/>
  </mergeCells>
  <dataValidations count="7">
    <dataValidation type="textLength" errorStyle="warning" operator="lessThanOrEqual" showInputMessage="1" showErrorMessage="1" errorTitle="long name" error="Please decrease the font size of this cell if name does not fit into the column." sqref="F7:H407">
      <formula1>20</formula1>
    </dataValidation>
    <dataValidation type="custom" operator="lessThanOrEqual" allowBlank="1" showInputMessage="1" showErrorMessage="1" errorTitle="Write Here Proper Value" error="अधिकतम प्राप्तांक से ज्यादा अंक INPUT नहीं कर सकते " sqref="L7:BF407">
      <formula1>OR(L7&lt;=L$6,L7="ML",L7="NA",L7="ab")</formula1>
    </dataValidation>
    <dataValidation type="list" allowBlank="1" showInputMessage="1" showErrorMessage="1" sqref="J7:J407">
      <formula1>"F, M"</formula1>
    </dataValidation>
    <dataValidation type="list" allowBlank="1" showInputMessage="1" showErrorMessage="1" sqref="K7:K407">
      <formula1>"GEN, OBC, SC, ST, MIN, SBC"</formula1>
    </dataValidation>
    <dataValidation type="list" allowBlank="1" showInputMessage="1" showErrorMessage="1" sqref="J3:K3">
      <formula1>"4th"</formula1>
    </dataValidation>
    <dataValidation type="whole" operator="lessThanOrEqual" allowBlank="1" showInputMessage="1" showErrorMessage="1" errorTitle="Write Here Proper Value" error="अधिकतम उपस्थिति से ज्यादा अंक INPUT नहीं कर सकते " sqref="BH7:BH407">
      <formula1>BG7</formula1>
    </dataValidation>
    <dataValidation type="whole" operator="lessThanOrEqual" allowBlank="1" showInputMessage="1" showErrorMessage="1" errorTitle="Write Here Proper Value" error="अधिकतम Meetings से ज्यादा अंक INPUT नहीं कर सकते " sqref="BG7:BG407">
      <formula1>OR(BG7&lt;=BG$6,BG7="ML",BG7="NA",BG7="ab")</formula1>
    </dataValidation>
  </dataValidations>
  <hyperlinks>
    <hyperlink ref="BJ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EG229"/>
  <sheetViews>
    <sheetView showGridLines="0" workbookViewId="0">
      <selection activeCell="T13" sqref="T13"/>
    </sheetView>
  </sheetViews>
  <sheetFormatPr defaultColWidth="4.625" defaultRowHeight="15"/>
  <cols>
    <col min="1" max="1" width="5.125" style="55" customWidth="1"/>
    <col min="2" max="2" width="6.625" style="55" customWidth="1"/>
    <col min="3" max="3" width="4.125" style="55" customWidth="1"/>
    <col min="4" max="4" width="4.25" style="55" customWidth="1"/>
    <col min="5" max="5" width="11.375" style="55" customWidth="1"/>
    <col min="6" max="6" width="7" style="55" customWidth="1"/>
    <col min="7" max="7" width="25.125" style="55" bestFit="1" customWidth="1"/>
    <col min="8" max="8" width="21.25" style="55" bestFit="1" customWidth="1"/>
    <col min="9" max="9" width="15.875" style="55" customWidth="1"/>
    <col min="10" max="11" width="5.125" style="55" customWidth="1"/>
    <col min="12" max="18" width="3.875" style="55" customWidth="1"/>
    <col min="19" max="19" width="5.125" style="55" customWidth="1"/>
    <col min="20" max="21" width="3.875" style="55" customWidth="1"/>
    <col min="22" max="22" width="4.625" style="55" customWidth="1"/>
    <col min="23" max="23" width="4.875" style="55" customWidth="1"/>
    <col min="24" max="28" width="4.875" style="55" hidden="1" customWidth="1"/>
    <col min="29" max="29" width="4.375" style="55" customWidth="1"/>
    <col min="30" max="35" width="3.875" style="55" customWidth="1"/>
    <col min="36" max="36" width="4.625" style="55" customWidth="1"/>
    <col min="37" max="37" width="5.125" style="55" customWidth="1"/>
    <col min="38" max="40" width="3.875" style="55" customWidth="1"/>
    <col min="41" max="41" width="4.875" style="55" customWidth="1"/>
    <col min="42" max="42" width="5.125" style="55" hidden="1" customWidth="1"/>
    <col min="43" max="46" width="4.875" style="55" hidden="1" customWidth="1"/>
    <col min="47" max="47" width="4.375" style="55" customWidth="1"/>
    <col min="48" max="54" width="3.875" style="55" customWidth="1"/>
    <col min="55" max="55" width="4.875" style="55" customWidth="1"/>
    <col min="56" max="57" width="3.875" style="55" customWidth="1"/>
    <col min="58" max="58" width="4.75" style="55" customWidth="1"/>
    <col min="59" max="59" width="4.875" style="55" customWidth="1"/>
    <col min="60" max="60" width="5" style="55" hidden="1" customWidth="1"/>
    <col min="61" max="64" width="4.875" style="55" hidden="1" customWidth="1"/>
    <col min="65" max="65" width="4.375" style="55" customWidth="1"/>
    <col min="66" max="72" width="3.875" style="55" customWidth="1"/>
    <col min="73" max="73" width="5" style="55" customWidth="1"/>
    <col min="74" max="76" width="3.875" style="55" customWidth="1"/>
    <col min="77" max="77" width="5" style="55" customWidth="1"/>
    <col min="78" max="78" width="5.125" style="55" hidden="1" customWidth="1"/>
    <col min="79" max="82" width="4.875" style="55" hidden="1" customWidth="1"/>
    <col min="83" max="83" width="4.375" style="55" customWidth="1"/>
    <col min="84" max="89" width="4.75" style="55" customWidth="1"/>
    <col min="90" max="92" width="4.75" style="55" hidden="1" customWidth="1"/>
    <col min="93" max="99" width="4.75" style="55" customWidth="1"/>
    <col min="100" max="102" width="4.75" style="55" hidden="1" customWidth="1"/>
    <col min="103" max="109" width="4.75" style="55" customWidth="1"/>
    <col min="110" max="112" width="4.75" style="55" hidden="1" customWidth="1"/>
    <col min="113" max="121" width="4.75" style="55" customWidth="1"/>
    <col min="122" max="122" width="7.25" style="55" customWidth="1"/>
    <col min="123" max="123" width="10.875" style="55" customWidth="1"/>
    <col min="124" max="124" width="5.375" style="55" customWidth="1"/>
    <col min="125" max="125" width="7.125" style="55" customWidth="1"/>
    <col min="126" max="126" width="12.375" style="55" customWidth="1"/>
    <col min="127" max="127" width="9.125" style="55" customWidth="1"/>
    <col min="128" max="128" width="9.75" style="55" customWidth="1"/>
    <col min="129" max="129" width="5" style="55" customWidth="1"/>
    <col min="130" max="130" width="10.875" style="55" customWidth="1"/>
    <col min="131" max="136" width="4.625" style="55"/>
    <col min="137" max="137" width="4.625" style="55" hidden="1" customWidth="1"/>
    <col min="138" max="16384" width="4.625" style="55"/>
  </cols>
  <sheetData>
    <row r="1" spans="1:137" ht="36" customHeight="1">
      <c r="G1" s="794" t="s">
        <v>124</v>
      </c>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4"/>
      <c r="AG1" s="794"/>
      <c r="AH1" s="794"/>
    </row>
    <row r="2" spans="1:137" s="116" customFormat="1" ht="30" customHeight="1">
      <c r="A2" s="782" t="str">
        <f>IF('Master sheet'!D11="Hindi","विद्यालय का नाम :-","School Name :- ")</f>
        <v>विद्यालय का नाम :-</v>
      </c>
      <c r="B2" s="782"/>
      <c r="C2" s="782"/>
      <c r="D2" s="782"/>
      <c r="E2" s="782"/>
      <c r="F2" s="783" t="str">
        <f>IF('Master sheet'!D11="Hindi",'Master sheet'!D8,'Master sheet'!D7)</f>
        <v xml:space="preserve">महात्मा गाँधी राजकीय विद्यालय (अंग्रेजी माध्यम) बर, पाली </v>
      </c>
      <c r="G2" s="783"/>
      <c r="H2" s="783"/>
      <c r="I2" s="783"/>
      <c r="J2" s="783"/>
      <c r="K2" s="783"/>
      <c r="L2" s="783"/>
      <c r="M2" s="783"/>
      <c r="N2" s="783"/>
      <c r="O2" s="783"/>
      <c r="P2" s="783"/>
      <c r="Q2" s="783"/>
      <c r="R2" s="62"/>
      <c r="S2" s="62"/>
      <c r="T2" s="62"/>
      <c r="U2" s="62"/>
      <c r="V2" s="62"/>
      <c r="W2" s="62"/>
      <c r="X2" s="62"/>
      <c r="Y2" s="62"/>
      <c r="Z2" s="62"/>
      <c r="AA2" s="62"/>
      <c r="AB2" s="62"/>
      <c r="AC2" s="62"/>
      <c r="AD2" s="62"/>
      <c r="AE2" s="62"/>
      <c r="AF2" s="62"/>
      <c r="AG2" s="58"/>
      <c r="AH2" s="795"/>
      <c r="AI2" s="795"/>
      <c r="AJ2" s="795"/>
      <c r="AK2" s="795"/>
      <c r="AL2" s="795"/>
      <c r="AM2" s="795"/>
      <c r="AN2" s="795"/>
      <c r="AO2" s="795"/>
      <c r="AP2" s="795"/>
      <c r="AQ2" s="795"/>
      <c r="AR2" s="795"/>
      <c r="AS2" s="795"/>
      <c r="AT2" s="795"/>
      <c r="AU2" s="795"/>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row>
    <row r="3" spans="1:137" ht="22.5" customHeight="1">
      <c r="A3" s="775" t="str">
        <f>IF('Master sheet'!D11="Hindi","कक्षा  :-","CLASS :- ")</f>
        <v>कक्षा  :-</v>
      </c>
      <c r="B3" s="775"/>
      <c r="C3" s="775"/>
      <c r="D3" s="775">
        <v>0</v>
      </c>
      <c r="E3" s="115" t="s">
        <v>234</v>
      </c>
      <c r="F3" s="83"/>
      <c r="G3" s="775" t="str">
        <f>IF('Master sheet'!D11="Hindi","सत्र :- ","Session :- ")</f>
        <v xml:space="preserve">सत्र :- </v>
      </c>
      <c r="H3" s="775">
        <v>0</v>
      </c>
      <c r="I3" s="775">
        <v>0</v>
      </c>
      <c r="J3" s="797" t="str">
        <f>'Marks Entry 3rd'!I2</f>
        <v xml:space="preserve"> 2023-2024</v>
      </c>
      <c r="K3" s="797"/>
      <c r="L3" s="798"/>
      <c r="M3" s="798"/>
      <c r="N3" s="798"/>
      <c r="O3" s="798"/>
      <c r="P3" s="798"/>
      <c r="Q3" s="57"/>
      <c r="R3" s="57"/>
      <c r="S3" s="57"/>
      <c r="T3" s="57"/>
      <c r="U3" s="57"/>
      <c r="V3" s="57"/>
      <c r="W3" s="57"/>
      <c r="X3" s="57"/>
      <c r="Y3" s="57"/>
      <c r="Z3" s="57"/>
      <c r="AA3" s="57"/>
      <c r="AB3" s="57"/>
      <c r="AC3" s="57"/>
      <c r="AD3" s="57"/>
      <c r="AE3" s="57"/>
      <c r="AF3" s="57"/>
      <c r="AG3" s="59"/>
      <c r="AH3" s="776"/>
      <c r="AI3" s="776"/>
      <c r="AJ3" s="776"/>
      <c r="AK3" s="776"/>
      <c r="AL3" s="776"/>
      <c r="AM3" s="776"/>
      <c r="AN3" s="776"/>
      <c r="AO3" s="776"/>
      <c r="AP3" s="776"/>
      <c r="AQ3" s="776"/>
      <c r="AR3" s="776"/>
      <c r="AS3" s="776"/>
      <c r="AT3" s="776"/>
      <c r="AU3" s="776"/>
      <c r="AV3" s="50"/>
      <c r="AW3" s="50"/>
      <c r="AX3" s="50"/>
      <c r="AY3" s="50"/>
      <c r="AZ3" s="50"/>
      <c r="BA3" s="50"/>
      <c r="BB3" s="50"/>
      <c r="BC3" s="50"/>
      <c r="BD3" s="50"/>
      <c r="BE3" s="50"/>
      <c r="BF3" s="50"/>
      <c r="BG3" s="50"/>
      <c r="BH3" s="50"/>
      <c r="BI3" s="60"/>
      <c r="BJ3" s="60"/>
      <c r="BK3" s="60"/>
      <c r="BL3" s="60"/>
      <c r="BM3" s="60"/>
      <c r="BN3" s="50"/>
      <c r="BO3" s="50"/>
      <c r="BP3" s="50"/>
      <c r="BQ3" s="50"/>
      <c r="BR3" s="50"/>
      <c r="BS3" s="50"/>
      <c r="BT3" s="50"/>
      <c r="BU3" s="50"/>
      <c r="BV3" s="50"/>
      <c r="BW3" s="50"/>
      <c r="BX3" s="50"/>
      <c r="BY3" s="50"/>
      <c r="BZ3" s="50"/>
      <c r="CA3" s="60"/>
      <c r="CB3" s="60"/>
      <c r="CC3" s="60"/>
      <c r="CD3" s="60"/>
      <c r="CE3" s="6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799" t="str">
        <f>IF('Master sheet'!$D$11="Hindi","अतिरिक्त विषय ","Extra Subject")</f>
        <v xml:space="preserve">अतिरिक्त विषय </v>
      </c>
      <c r="DK3" s="799"/>
      <c r="DL3" s="799"/>
      <c r="DM3" s="799"/>
      <c r="DN3" s="799"/>
      <c r="DO3" s="799"/>
      <c r="DP3" s="799"/>
      <c r="DQ3" s="799"/>
      <c r="DR3" s="50"/>
      <c r="DS3" s="51"/>
      <c r="DT3" s="51"/>
      <c r="DU3" s="50"/>
      <c r="DV3" s="50"/>
      <c r="DW3" s="50"/>
      <c r="DX3" s="50"/>
      <c r="DY3" s="50"/>
      <c r="DZ3" s="50"/>
    </row>
    <row r="4" spans="1:137" ht="27" customHeight="1">
      <c r="A4" s="791" t="str">
        <f>IF('Master sheet'!D11="Hindi","विद्यार्थी विवरण","Student Detail")</f>
        <v>विद्यार्थी विवरण</v>
      </c>
      <c r="B4" s="792"/>
      <c r="C4" s="792"/>
      <c r="D4" s="792"/>
      <c r="E4" s="792"/>
      <c r="F4" s="792"/>
      <c r="G4" s="792"/>
      <c r="H4" s="792"/>
      <c r="I4" s="792"/>
      <c r="J4" s="792"/>
      <c r="K4" s="793"/>
      <c r="L4" s="784" t="str">
        <f>IF('Master sheet'!$D$11="Hindi","हिंदी","Hindi")</f>
        <v>हिंदी</v>
      </c>
      <c r="M4" s="784"/>
      <c r="N4" s="784"/>
      <c r="O4" s="784"/>
      <c r="P4" s="777" t="str">
        <f>IF(AND($E$3="3rd"),UPPER('Marks Entry 3rd'!N3),IF(AND($E$3="4th"),UPPER('Marks Entry 4th'!N3),""))</f>
        <v>ABHIMANYU SINGH</v>
      </c>
      <c r="Q4" s="778"/>
      <c r="R4" s="778"/>
      <c r="S4" s="778"/>
      <c r="T4" s="778"/>
      <c r="U4" s="778"/>
      <c r="V4" s="778"/>
      <c r="W4" s="778"/>
      <c r="X4" s="117"/>
      <c r="Y4" s="117"/>
      <c r="Z4" s="117"/>
      <c r="AA4" s="117"/>
      <c r="AB4" s="117"/>
      <c r="AC4" s="118"/>
      <c r="AD4" s="784" t="str">
        <f>IF('Master sheet'!$D$11="Hindi","अंग्रेजी","English")</f>
        <v>अंग्रेजी</v>
      </c>
      <c r="AE4" s="784"/>
      <c r="AF4" s="784"/>
      <c r="AG4" s="777" t="str">
        <f>IF(AND($E$3="3rd"),UPPER('Marks Entry 3rd'!U3),IF(AND($E$3="4th"),UPPER('Marks Entry 4th'!U3),""))</f>
        <v>SAMPAT RAJ</v>
      </c>
      <c r="AH4" s="778"/>
      <c r="AI4" s="778"/>
      <c r="AJ4" s="778"/>
      <c r="AK4" s="778"/>
      <c r="AL4" s="778"/>
      <c r="AM4" s="778"/>
      <c r="AN4" s="778"/>
      <c r="AO4" s="778"/>
      <c r="AP4" s="778"/>
      <c r="AQ4" s="117"/>
      <c r="AR4" s="117"/>
      <c r="AS4" s="117"/>
      <c r="AT4" s="117"/>
      <c r="AU4" s="118"/>
      <c r="AV4" s="759" t="str">
        <f>IF('Master sheet'!$D$11="Hindi","गणित","Maths")</f>
        <v>गणित</v>
      </c>
      <c r="AW4" s="759"/>
      <c r="AX4" s="759"/>
      <c r="AY4" s="777" t="str">
        <f>IF(AND($E$3="3rd"),UPPER('Marks Entry 3rd'!AB3),IF(AND($E$3="4th"),UPPER('Marks Entry 4th'!AB3),""))</f>
        <v>PRADIP SINGH</v>
      </c>
      <c r="AZ4" s="778"/>
      <c r="BA4" s="778"/>
      <c r="BB4" s="778"/>
      <c r="BC4" s="778"/>
      <c r="BD4" s="778"/>
      <c r="BE4" s="778"/>
      <c r="BF4" s="778"/>
      <c r="BG4" s="778"/>
      <c r="BH4" s="778"/>
      <c r="BI4" s="117"/>
      <c r="BJ4" s="117"/>
      <c r="BK4" s="117"/>
      <c r="BL4" s="117"/>
      <c r="BM4" s="118"/>
      <c r="BN4" s="750" t="str">
        <f>IF('Master sheet'!$D$11="Hindi","पर्यावरण अध्ययन","EVS")</f>
        <v>पर्यावरण अध्ययन</v>
      </c>
      <c r="BO4" s="750"/>
      <c r="BP4" s="750"/>
      <c r="BQ4" s="777" t="str">
        <f>IF(AND($E$3="3rd"),UPPER('Marks Entry 3rd'!AI3),IF(AND($E$3="4th"),UPPER('Marks Entry 4th'!AI3),""))</f>
        <v>PUSHPENDRA JAWRA</v>
      </c>
      <c r="BR4" s="778"/>
      <c r="BS4" s="778"/>
      <c r="BT4" s="778"/>
      <c r="BU4" s="778"/>
      <c r="BV4" s="778"/>
      <c r="BW4" s="778"/>
      <c r="BX4" s="778"/>
      <c r="BY4" s="778"/>
      <c r="BZ4" s="778"/>
      <c r="CA4" s="117"/>
      <c r="CB4" s="117"/>
      <c r="CC4" s="117"/>
      <c r="CD4" s="117"/>
      <c r="CE4" s="118"/>
      <c r="CF4" s="755" t="str">
        <f>IF('Master sheet'!$D$11="Hindi","कार्यानुभव","WORK EXP.")</f>
        <v>कार्यानुभव</v>
      </c>
      <c r="CG4" s="756"/>
      <c r="CH4" s="756"/>
      <c r="CI4" s="756"/>
      <c r="CJ4" s="756"/>
      <c r="CK4" s="756"/>
      <c r="CL4" s="105"/>
      <c r="CM4" s="105"/>
      <c r="CN4" s="105"/>
      <c r="CO4" s="106"/>
      <c r="CP4" s="755" t="str">
        <f>IF('Master sheet'!$D$11="Hindi","कला शिक्षा","ART EDU.")</f>
        <v>कला शिक्षा</v>
      </c>
      <c r="CQ4" s="756"/>
      <c r="CR4" s="756"/>
      <c r="CS4" s="756"/>
      <c r="CT4" s="756"/>
      <c r="CU4" s="756"/>
      <c r="CV4" s="105"/>
      <c r="CW4" s="105"/>
      <c r="CX4" s="105"/>
      <c r="CY4" s="106"/>
      <c r="CZ4" s="755" t="str">
        <f>IF('Master sheet'!$D$11="Hindi","स्वा. एवं शा. शिक्षा","HE.&amp;PH. EDU.")</f>
        <v>स्वा. एवं शा. शिक्षा</v>
      </c>
      <c r="DA4" s="756"/>
      <c r="DB4" s="756"/>
      <c r="DC4" s="756"/>
      <c r="DD4" s="756"/>
      <c r="DE4" s="756"/>
      <c r="DF4" s="105"/>
      <c r="DG4" s="105"/>
      <c r="DH4" s="105"/>
      <c r="DI4" s="106"/>
      <c r="DJ4" s="755" t="str">
        <f>IF(AND('Marks Entry 3rd'!BC4="",'Marks Entry 4th'!BC4=""),"",IF(AND($E$3="3rd"),'Marks Entry 3rd'!BC4,IF(AND($E$3="4th"),'Marks Entry 4th'!BC4,"")))</f>
        <v/>
      </c>
      <c r="DK4" s="756"/>
      <c r="DL4" s="756"/>
      <c r="DM4" s="800"/>
      <c r="DN4" s="755" t="str">
        <f>IF(AND('Marks Entry 3rd'!BE4="",'Marks Entry 4th'!BE4=""),"",IF(AND($E$3="3rd"),'Marks Entry 3rd'!BE4,IF(AND($E$3="4th"),'Marks Entry 4th'!BE4,"")))</f>
        <v/>
      </c>
      <c r="DO4" s="756"/>
      <c r="DP4" s="756"/>
      <c r="DQ4" s="800"/>
      <c r="DR4" s="757" t="str">
        <f>IF('Master sheet'!$D$11="Hindi","कुल विषय योग","Grand Total")</f>
        <v>कुल विषय योग</v>
      </c>
      <c r="DS4" s="767" t="str">
        <f>IF('Master sheet'!$D$11="Hindi","प्रतिशत","Percentage")</f>
        <v>प्रतिशत</v>
      </c>
      <c r="DT4" s="752" t="str">
        <f>IF('Master sheet'!$D$11="Hindi","श्रेणी ","Division")</f>
        <v xml:space="preserve">श्रेणी </v>
      </c>
      <c r="DU4" s="762" t="str">
        <f>IF('Master sheet'!$D$11="Hindi","कक्षा में स्थान","Position in the Class")</f>
        <v>कक्षा में स्थान</v>
      </c>
      <c r="DV4" s="754" t="str">
        <f>IF('Master sheet'!$D$11="Hindi","परीक्षा परिणाम","Results")</f>
        <v>परीक्षा परिणाम</v>
      </c>
      <c r="DW4" s="759" t="str">
        <f>IF('Master sheet'!$D$11="Hindi","उपस्थिति","Attendance")</f>
        <v>उपस्थिति</v>
      </c>
      <c r="DX4" s="759"/>
      <c r="DY4" s="772" t="str">
        <f>IF('Master sheet'!$D$11="Hindi","ग्रेड","Grade")</f>
        <v>ग्रेड</v>
      </c>
      <c r="DZ4" s="750" t="str">
        <f>IF('Master sheet'!$D$11="Hindi","विशेष विवरण","Specifications")</f>
        <v>विशेष विवरण</v>
      </c>
    </row>
    <row r="5" spans="1:137" ht="21" customHeight="1">
      <c r="A5" s="785" t="str">
        <f>IF('Master sheet'!D11="Hindi","क्र. स.","Sr. No. ")</f>
        <v>क्र. स.</v>
      </c>
      <c r="B5" s="779" t="str">
        <f>IF('Master sheet'!D11="Hindi","नामांक","Roll No.")</f>
        <v>नामांक</v>
      </c>
      <c r="C5" s="779" t="str">
        <f>IF('Master sheet'!D11="Hindi","कक्षा","CLASS ")</f>
        <v>कक्षा</v>
      </c>
      <c r="D5" s="779" t="str">
        <f>IF('Master sheet'!D11="Hindi","सेक्शन","Section ")</f>
        <v>सेक्शन</v>
      </c>
      <c r="E5" s="779" t="str">
        <f>IF('Master sheet'!D11="Hindi","जन्म दिनांक","Date of Birth")</f>
        <v>जन्म दिनांक</v>
      </c>
      <c r="F5" s="779" t="str">
        <f>IF('Master sheet'!D11="Hindi","प्रवेशांक","SR. NO.")</f>
        <v>प्रवेशांक</v>
      </c>
      <c r="G5" s="788" t="str">
        <f>IF('Master sheet'!D11="Hindi","विद्यार्थी का नाम","Student's Name")</f>
        <v>विद्यार्थी का नाम</v>
      </c>
      <c r="H5" s="788" t="str">
        <f>IF('Master sheet'!D11="Hindi","पिता का नाम","Father's Name")</f>
        <v>पिता का नाम</v>
      </c>
      <c r="I5" s="788" t="str">
        <f>IF('Master sheet'!D11="Hindi","माता का नाम ","Mother's Name")</f>
        <v xml:space="preserve">माता का नाम </v>
      </c>
      <c r="J5" s="111"/>
      <c r="K5" s="111"/>
      <c r="L5" s="796" t="str">
        <f>IF('Master sheet'!$D$11="Hindi","सा. परख","Test")</f>
        <v>सा. परख</v>
      </c>
      <c r="M5" s="796"/>
      <c r="N5" s="796"/>
      <c r="O5" s="796"/>
      <c r="P5" s="745" t="str">
        <f>IF('Master sheet'!$D$11="Hindi","अर्द्धवार्षिक","Half Yearly")</f>
        <v>अर्द्धवार्षिक</v>
      </c>
      <c r="Q5" s="746"/>
      <c r="R5" s="747"/>
      <c r="S5" s="748" t="str">
        <f>IF('Master sheet'!$D$11="Hindi","अर्द्ध वा. तक योग","Total Till H.Y.")</f>
        <v>अर्द्ध वा. तक योग</v>
      </c>
      <c r="T5" s="745" t="str">
        <f>IF('Master sheet'!$D$11="Hindi","वार्षिक","Yearly")</f>
        <v>वार्षिक</v>
      </c>
      <c r="U5" s="746"/>
      <c r="V5" s="747"/>
      <c r="W5" s="749" t="str">
        <f>IF('Master sheet'!$D$11="Hindi","विषय कुल योग ","Subject Total")</f>
        <v xml:space="preserve">विषय कुल योग </v>
      </c>
      <c r="X5" s="760" t="s">
        <v>99</v>
      </c>
      <c r="Y5" s="760" t="s">
        <v>100</v>
      </c>
      <c r="Z5" s="760" t="s">
        <v>101</v>
      </c>
      <c r="AA5" s="760" t="s">
        <v>102</v>
      </c>
      <c r="AB5" s="760" t="s">
        <v>103</v>
      </c>
      <c r="AC5" s="752" t="str">
        <f>IF('Master sheet'!$D$11="Hindi","ग्रेड","Grade")</f>
        <v>ग्रेड</v>
      </c>
      <c r="AD5" s="796" t="str">
        <f>IF('Master sheet'!$D$11="Hindi","सा. परख","Test")</f>
        <v>सा. परख</v>
      </c>
      <c r="AE5" s="796"/>
      <c r="AF5" s="796"/>
      <c r="AG5" s="796"/>
      <c r="AH5" s="745" t="str">
        <f>IF('Master sheet'!$D$11="Hindi","अर्द्धवार्षिक","Half Yearly")</f>
        <v>अर्द्धवार्षिक</v>
      </c>
      <c r="AI5" s="746"/>
      <c r="AJ5" s="747"/>
      <c r="AK5" s="748" t="str">
        <f>IF('Master sheet'!$D$11="Hindi","अर्द्ध वा. तक योग","Total Till H.Y.")</f>
        <v>अर्द्ध वा. तक योग</v>
      </c>
      <c r="AL5" s="745" t="str">
        <f>IF('Master sheet'!$D$11="Hindi","वार्षिक","Yearly")</f>
        <v>वार्षिक</v>
      </c>
      <c r="AM5" s="746"/>
      <c r="AN5" s="747"/>
      <c r="AO5" s="749" t="str">
        <f>IF('Master sheet'!$D$11="Hindi","विषय कुल योग ","Subject Total")</f>
        <v xml:space="preserve">विषय कुल योग </v>
      </c>
      <c r="AP5" s="760" t="s">
        <v>99</v>
      </c>
      <c r="AQ5" s="760" t="s">
        <v>100</v>
      </c>
      <c r="AR5" s="760" t="s">
        <v>101</v>
      </c>
      <c r="AS5" s="760" t="s">
        <v>102</v>
      </c>
      <c r="AT5" s="760" t="s">
        <v>103</v>
      </c>
      <c r="AU5" s="752" t="str">
        <f>IF('Master sheet'!$D$11="Hindi","ग्रेड","Grade")</f>
        <v>ग्रेड</v>
      </c>
      <c r="AV5" s="796" t="str">
        <f>IF('Master sheet'!$D$11="Hindi","सा. परख","Test")</f>
        <v>सा. परख</v>
      </c>
      <c r="AW5" s="796"/>
      <c r="AX5" s="796"/>
      <c r="AY5" s="796"/>
      <c r="AZ5" s="745" t="str">
        <f>IF('Master sheet'!$D$11="Hindi","अर्द्धवार्षिक","Half Yearly")</f>
        <v>अर्द्धवार्षिक</v>
      </c>
      <c r="BA5" s="746"/>
      <c r="BB5" s="747"/>
      <c r="BC5" s="748" t="str">
        <f>IF('Master sheet'!$D$11="Hindi","अर्द्ध वा. तक योग","Total Till H.Y.")</f>
        <v>अर्द्ध वा. तक योग</v>
      </c>
      <c r="BD5" s="745" t="str">
        <f>IF('Master sheet'!$D$11="Hindi","वार्षिक","Yearly")</f>
        <v>वार्षिक</v>
      </c>
      <c r="BE5" s="746"/>
      <c r="BF5" s="747"/>
      <c r="BG5" s="749" t="str">
        <f>IF('Master sheet'!$D$11="Hindi","विषय कुल योग ","Subject Total")</f>
        <v xml:space="preserve">विषय कुल योग </v>
      </c>
      <c r="BH5" s="760" t="s">
        <v>99</v>
      </c>
      <c r="BI5" s="760" t="s">
        <v>100</v>
      </c>
      <c r="BJ5" s="760" t="s">
        <v>101</v>
      </c>
      <c r="BK5" s="760" t="s">
        <v>102</v>
      </c>
      <c r="BL5" s="760" t="s">
        <v>103</v>
      </c>
      <c r="BM5" s="752" t="str">
        <f>IF('Master sheet'!$D$11="Hindi","ग्रेड","Grade")</f>
        <v>ग्रेड</v>
      </c>
      <c r="BN5" s="796" t="str">
        <f>IF('Master sheet'!$D$11="Hindi","सा. परख","Test")</f>
        <v>सा. परख</v>
      </c>
      <c r="BO5" s="796"/>
      <c r="BP5" s="796"/>
      <c r="BQ5" s="796"/>
      <c r="BR5" s="745" t="str">
        <f>IF('Master sheet'!$D$11="Hindi","अर्द्धवार्षिक","Half Yearly")</f>
        <v>अर्द्धवार्षिक</v>
      </c>
      <c r="BS5" s="746"/>
      <c r="BT5" s="747"/>
      <c r="BU5" s="748" t="str">
        <f>IF('Master sheet'!$D$11="Hindi","अर्द्ध वा. तक योग","Total Till H.Y.")</f>
        <v>अर्द्ध वा. तक योग</v>
      </c>
      <c r="BV5" s="745" t="str">
        <f>IF('Master sheet'!$D$11="Hindi","वार्षिक","Yearly")</f>
        <v>वार्षिक</v>
      </c>
      <c r="BW5" s="746"/>
      <c r="BX5" s="747"/>
      <c r="BY5" s="749" t="str">
        <f>IF('Master sheet'!$D$11="Hindi","विषय कुल योग ","Subject Total")</f>
        <v xml:space="preserve">विषय कुल योग </v>
      </c>
      <c r="BZ5" s="760" t="s">
        <v>99</v>
      </c>
      <c r="CA5" s="760" t="s">
        <v>100</v>
      </c>
      <c r="CB5" s="760" t="s">
        <v>101</v>
      </c>
      <c r="CC5" s="760" t="s">
        <v>102</v>
      </c>
      <c r="CD5" s="760" t="s">
        <v>103</v>
      </c>
      <c r="CE5" s="752" t="str">
        <f>IF('Master sheet'!$D$11="Hindi","ग्रेड","Grade")</f>
        <v>ग्रेड</v>
      </c>
      <c r="CF5" s="751" t="str">
        <f>IF('Master sheet'!$D$11="Hindi","प्रथम मूल्यांकन","1st Assessment")</f>
        <v>प्रथम मूल्यांकन</v>
      </c>
      <c r="CG5" s="751" t="str">
        <f>IF('Master sheet'!$D$11="Hindi","द्वितीय मूल्यांकन","2nd Assessment")</f>
        <v>द्वितीय मूल्यांकन</v>
      </c>
      <c r="CH5" s="751" t="str">
        <f>IF('Master sheet'!$D$11="Hindi","तृतीय मूल्यांकन","3rd Assessment")</f>
        <v>तृतीय मूल्यांकन</v>
      </c>
      <c r="CI5" s="751" t="str">
        <f>IF('Master sheet'!$D$11="Hindi","चतुर्थ मूल्यांकन","4th Assessment")</f>
        <v>चतुर्थ मूल्यांकन</v>
      </c>
      <c r="CJ5" s="751" t="str">
        <f>IF('Master sheet'!$D$11="Hindi","पंचम मूल्यांकन","5th Assessment")</f>
        <v>पंचम मूल्यांकन</v>
      </c>
      <c r="CK5" s="751" t="str">
        <f>IF('Master sheet'!$D$11="Hindi","योग","Total")</f>
        <v>योग</v>
      </c>
      <c r="CL5" s="760" t="s">
        <v>99</v>
      </c>
      <c r="CM5" s="760" t="s">
        <v>100</v>
      </c>
      <c r="CN5" s="760" t="s">
        <v>102</v>
      </c>
      <c r="CO5" s="752" t="str">
        <f>IF('Master sheet'!$D$11="Hindi","ग्रेड","Grade")</f>
        <v>ग्रेड</v>
      </c>
      <c r="CP5" s="751" t="str">
        <f>IF('Master sheet'!$D$11="Hindi","प्रथम मूल्यांकन","1st Assessment")</f>
        <v>प्रथम मूल्यांकन</v>
      </c>
      <c r="CQ5" s="751" t="str">
        <f>IF('Master sheet'!$D$11="Hindi","द्वितीय मूल्यांकन","2nd Assessment")</f>
        <v>द्वितीय मूल्यांकन</v>
      </c>
      <c r="CR5" s="751" t="str">
        <f>IF('Master sheet'!$D$11="Hindi","तृतीय मूल्यांकन","3rd Assessment")</f>
        <v>तृतीय मूल्यांकन</v>
      </c>
      <c r="CS5" s="751" t="str">
        <f>IF('Master sheet'!$D$11="Hindi","चतुर्थ मूल्यांकन","4th Assessment")</f>
        <v>चतुर्थ मूल्यांकन</v>
      </c>
      <c r="CT5" s="751" t="str">
        <f>IF('Master sheet'!$D$11="Hindi","पंचम मूल्यांकन","5th Assessment")</f>
        <v>पंचम मूल्यांकन</v>
      </c>
      <c r="CU5" s="751" t="str">
        <f>IF('Master sheet'!$D$11="Hindi","योग","Total")</f>
        <v>योग</v>
      </c>
      <c r="CV5" s="760" t="s">
        <v>99</v>
      </c>
      <c r="CW5" s="760" t="s">
        <v>100</v>
      </c>
      <c r="CX5" s="760" t="s">
        <v>102</v>
      </c>
      <c r="CY5" s="752" t="str">
        <f>IF('Master sheet'!$D$11="Hindi","ग्रेड","Grade")</f>
        <v>ग्रेड</v>
      </c>
      <c r="CZ5" s="751" t="str">
        <f>IF('Master sheet'!$D$11="Hindi","प्रथम मूल्यांकन","1st Assessment")</f>
        <v>प्रथम मूल्यांकन</v>
      </c>
      <c r="DA5" s="751" t="str">
        <f>IF('Master sheet'!$D$11="Hindi","द्वितीय मूल्यांकन","2nd Assessment")</f>
        <v>द्वितीय मूल्यांकन</v>
      </c>
      <c r="DB5" s="751" t="str">
        <f>IF('Master sheet'!$D$11="Hindi","तृतीय मूल्यांकन","3rd Assessment")</f>
        <v>तृतीय मूल्यांकन</v>
      </c>
      <c r="DC5" s="751" t="str">
        <f>IF('Master sheet'!$D$11="Hindi","चतुर्थ मूल्यांकन","4th Assessment")</f>
        <v>चतुर्थ मूल्यांकन</v>
      </c>
      <c r="DD5" s="751" t="str">
        <f>IF('Master sheet'!$D$11="Hindi","पंचम मूल्यांकन","5th Assessment")</f>
        <v>पंचम मूल्यांकन</v>
      </c>
      <c r="DE5" s="751" t="str">
        <f>IF('Master sheet'!$D$11="Hindi","योग","Total")</f>
        <v>योग</v>
      </c>
      <c r="DF5" s="760" t="s">
        <v>99</v>
      </c>
      <c r="DG5" s="760" t="s">
        <v>100</v>
      </c>
      <c r="DH5" s="760" t="s">
        <v>102</v>
      </c>
      <c r="DI5" s="752" t="str">
        <f>IF('Master sheet'!$D$11="Hindi","ग्रेड","Grade")</f>
        <v>ग्रेड</v>
      </c>
      <c r="DJ5" s="752" t="str">
        <f>IF('Master sheet'!$D$11="Hindi","अर्द्धवार्षिक","Half Yearly")</f>
        <v>अर्द्धवार्षिक</v>
      </c>
      <c r="DK5" s="752" t="str">
        <f>IF('Master sheet'!$D$11="Hindi","वार्षिक","Yearly")</f>
        <v>वार्षिक</v>
      </c>
      <c r="DL5" s="752" t="str">
        <f>IF('Master sheet'!$D$11="Hindi","योग","Total")</f>
        <v>योग</v>
      </c>
      <c r="DM5" s="752" t="str">
        <f>IF('Master sheet'!$D$11="Hindi","ग्रेड","Grade")</f>
        <v>ग्रेड</v>
      </c>
      <c r="DN5" s="752" t="str">
        <f>IF('Master sheet'!$D$11="Hindi","अर्द्धवार्षिक","Half Yearly")</f>
        <v>अर्द्धवार्षिक</v>
      </c>
      <c r="DO5" s="752" t="str">
        <f>IF('Master sheet'!$D$11="Hindi","वार्षिक","Yearly")</f>
        <v>वार्षिक</v>
      </c>
      <c r="DP5" s="752" t="str">
        <f>IF('Master sheet'!$D$11="Hindi","योग","Total")</f>
        <v>योग</v>
      </c>
      <c r="DQ5" s="752" t="str">
        <f>IF('Master sheet'!$D$11="Hindi","ग्रेड","Grade")</f>
        <v>ग्रेड</v>
      </c>
      <c r="DR5" s="758">
        <v>0</v>
      </c>
      <c r="DS5" s="768"/>
      <c r="DT5" s="765"/>
      <c r="DU5" s="763"/>
      <c r="DV5" s="754">
        <v>0</v>
      </c>
      <c r="DW5" s="759"/>
      <c r="DX5" s="759"/>
      <c r="DY5" s="773"/>
      <c r="DZ5" s="750"/>
    </row>
    <row r="6" spans="1:137" ht="82.5" customHeight="1">
      <c r="A6" s="786"/>
      <c r="B6" s="780"/>
      <c r="C6" s="780"/>
      <c r="D6" s="780"/>
      <c r="E6" s="780">
        <v>0</v>
      </c>
      <c r="F6" s="780">
        <v>0</v>
      </c>
      <c r="G6" s="789">
        <v>0</v>
      </c>
      <c r="H6" s="789">
        <v>0</v>
      </c>
      <c r="I6" s="789">
        <v>0</v>
      </c>
      <c r="J6" s="303" t="str">
        <f>IF('Master sheet'!D11="Hindi","लिंग ","Gender")</f>
        <v xml:space="preserve">लिंग </v>
      </c>
      <c r="K6" s="303" t="str">
        <f>IF('Master sheet'!D11="Hindi","वर्ग  ","Category")</f>
        <v xml:space="preserve">वर्ग  </v>
      </c>
      <c r="L6" s="304" t="str">
        <f>IF('Master sheet'!$D$11="Hindi","प्रथम परख ","First Test")</f>
        <v xml:space="preserve">प्रथम परख </v>
      </c>
      <c r="M6" s="304" t="str">
        <f>IF('Master sheet'!$D$11="Hindi","द्वितीय परख","Second Test")</f>
        <v>द्वितीय परख</v>
      </c>
      <c r="N6" s="304" t="str">
        <f>IF('Master sheet'!$D$11="Hindi","तृतीय परख","Third Test")</f>
        <v>तृतीय परख</v>
      </c>
      <c r="O6" s="304" t="str">
        <f>IF('Master sheet'!$D$11="Hindi","सा. परख योग","Test Total")</f>
        <v>सा. परख योग</v>
      </c>
      <c r="P6" s="304" t="str">
        <f>IF('Master sheet'!$D$11="Hindi","लिखित","Written")</f>
        <v>लिखित</v>
      </c>
      <c r="Q6" s="304" t="str">
        <f>IF('Master sheet'!$D$11="Hindi","मौखिक","Oral")</f>
        <v>मौखिक</v>
      </c>
      <c r="R6" s="304" t="str">
        <f>IF('Master sheet'!$D$11="Hindi","अर्द्ध वा. योग","H.Y. Total")</f>
        <v>अर्द्ध वा. योग</v>
      </c>
      <c r="S6" s="748"/>
      <c r="T6" s="305" t="str">
        <f>IF('Master sheet'!$D$11="Hindi","लिखित","Written")</f>
        <v>लिखित</v>
      </c>
      <c r="U6" s="305" t="str">
        <f>IF('Master sheet'!$D$11="Hindi","मौखिक","Oral")</f>
        <v>मौखिक</v>
      </c>
      <c r="V6" s="304" t="str">
        <f>IF('Master sheet'!$D$11="Hindi","वार्षिक योग","Yearly Total")</f>
        <v>वार्षिक योग</v>
      </c>
      <c r="W6" s="749"/>
      <c r="X6" s="761"/>
      <c r="Y6" s="761"/>
      <c r="Z6" s="761"/>
      <c r="AA6" s="761"/>
      <c r="AB6" s="761"/>
      <c r="AC6" s="753">
        <v>0</v>
      </c>
      <c r="AD6" s="304" t="str">
        <f>IF('Master sheet'!$D$11="Hindi","प्रथम परख ","First Test")</f>
        <v xml:space="preserve">प्रथम परख </v>
      </c>
      <c r="AE6" s="304" t="str">
        <f>IF('Master sheet'!$D$11="Hindi","द्वितीय परख","Second Test")</f>
        <v>द्वितीय परख</v>
      </c>
      <c r="AF6" s="304" t="str">
        <f>IF('Master sheet'!$D$11="Hindi","तृतीय परख","Third Test")</f>
        <v>तृतीय परख</v>
      </c>
      <c r="AG6" s="304" t="str">
        <f>IF('Master sheet'!$D$11="Hindi","सा. परख योग","Test Total")</f>
        <v>सा. परख योग</v>
      </c>
      <c r="AH6" s="304" t="str">
        <f>IF('Master sheet'!$D$11="Hindi","लिखित","Written")</f>
        <v>लिखित</v>
      </c>
      <c r="AI6" s="304" t="str">
        <f>IF('Master sheet'!$D$11="Hindi","मौखिक","Oral")</f>
        <v>मौखिक</v>
      </c>
      <c r="AJ6" s="304" t="str">
        <f>IF('Master sheet'!$D$11="Hindi","अर्द्ध वा. योग","H.Y. Total")</f>
        <v>अर्द्ध वा. योग</v>
      </c>
      <c r="AK6" s="748"/>
      <c r="AL6" s="305" t="str">
        <f>IF('Master sheet'!$D$11="Hindi","लिखित","Written")</f>
        <v>लिखित</v>
      </c>
      <c r="AM6" s="305" t="str">
        <f>IF('Master sheet'!$D$11="Hindi","मौखिक","Oral")</f>
        <v>मौखिक</v>
      </c>
      <c r="AN6" s="304" t="str">
        <f>IF('Master sheet'!$D$11="Hindi","वार्षिक योग","Yearly Total")</f>
        <v>वार्षिक योग</v>
      </c>
      <c r="AO6" s="749"/>
      <c r="AP6" s="761"/>
      <c r="AQ6" s="761"/>
      <c r="AR6" s="761"/>
      <c r="AS6" s="761"/>
      <c r="AT6" s="761"/>
      <c r="AU6" s="753">
        <v>0</v>
      </c>
      <c r="AV6" s="304" t="str">
        <f>IF('Master sheet'!$D$11="Hindi","प्रथम परख ","First Test")</f>
        <v xml:space="preserve">प्रथम परख </v>
      </c>
      <c r="AW6" s="304" t="str">
        <f>IF('Master sheet'!$D$11="Hindi","द्वितीय परख","Second Test")</f>
        <v>द्वितीय परख</v>
      </c>
      <c r="AX6" s="304" t="str">
        <f>IF('Master sheet'!$D$11="Hindi","तृतीय परख","Third Test")</f>
        <v>तृतीय परख</v>
      </c>
      <c r="AY6" s="304" t="str">
        <f>IF('Master sheet'!$D$11="Hindi","सा. परख योग","Test Total")</f>
        <v>सा. परख योग</v>
      </c>
      <c r="AZ6" s="304" t="str">
        <f>IF('Master sheet'!$D$11="Hindi","लिखित","Written")</f>
        <v>लिखित</v>
      </c>
      <c r="BA6" s="304" t="str">
        <f>IF('Master sheet'!$D$11="Hindi","मौखिक","Oral")</f>
        <v>मौखिक</v>
      </c>
      <c r="BB6" s="304" t="str">
        <f>IF('Master sheet'!$D$11="Hindi","अर्द्ध वा. योग","H.Y. Total")</f>
        <v>अर्द्ध वा. योग</v>
      </c>
      <c r="BC6" s="748"/>
      <c r="BD6" s="305" t="str">
        <f>IF('Master sheet'!$D$11="Hindi","लिखित","Written")</f>
        <v>लिखित</v>
      </c>
      <c r="BE6" s="305" t="str">
        <f>IF('Master sheet'!$D$11="Hindi","मौखिक","Oral")</f>
        <v>मौखिक</v>
      </c>
      <c r="BF6" s="304" t="str">
        <f>IF('Master sheet'!$D$11="Hindi","वार्षिक योग","Yearly Total")</f>
        <v>वार्षिक योग</v>
      </c>
      <c r="BG6" s="749"/>
      <c r="BH6" s="761"/>
      <c r="BI6" s="761"/>
      <c r="BJ6" s="761"/>
      <c r="BK6" s="761"/>
      <c r="BL6" s="761"/>
      <c r="BM6" s="753">
        <v>0</v>
      </c>
      <c r="BN6" s="304" t="str">
        <f>IF('Master sheet'!$D$11="Hindi","प्रथम परख ","First Test")</f>
        <v xml:space="preserve">प्रथम परख </v>
      </c>
      <c r="BO6" s="304" t="str">
        <f>IF('Master sheet'!$D$11="Hindi","द्वितीय परख","Second Test")</f>
        <v>द्वितीय परख</v>
      </c>
      <c r="BP6" s="304" t="str">
        <f>IF('Master sheet'!$D$11="Hindi","तृतीय परख","Third Test")</f>
        <v>तृतीय परख</v>
      </c>
      <c r="BQ6" s="304" t="str">
        <f>IF('Master sheet'!$D$11="Hindi","सा. परख योग","Test Total")</f>
        <v>सा. परख योग</v>
      </c>
      <c r="BR6" s="304" t="str">
        <f>IF('Master sheet'!$D$11="Hindi","लिखित","Written")</f>
        <v>लिखित</v>
      </c>
      <c r="BS6" s="304" t="str">
        <f>IF('Master sheet'!$D$11="Hindi","मौखिक","Oral")</f>
        <v>मौखिक</v>
      </c>
      <c r="BT6" s="304" t="str">
        <f>IF('Master sheet'!$D$11="Hindi","अर्द्ध वा. योग","H.Y. Total")</f>
        <v>अर्द्ध वा. योग</v>
      </c>
      <c r="BU6" s="748"/>
      <c r="BV6" s="305" t="str">
        <f>IF('Master sheet'!$D$11="Hindi","लिखित","Written")</f>
        <v>लिखित</v>
      </c>
      <c r="BW6" s="305" t="str">
        <f>IF('Master sheet'!$D$11="Hindi","मौखिक","Oral")</f>
        <v>मौखिक</v>
      </c>
      <c r="BX6" s="304" t="str">
        <f>IF('Master sheet'!$D$11="Hindi","वार्षिक योग","Yearly Total")</f>
        <v>वार्षिक योग</v>
      </c>
      <c r="BY6" s="749"/>
      <c r="BZ6" s="761"/>
      <c r="CA6" s="761"/>
      <c r="CB6" s="761"/>
      <c r="CC6" s="761"/>
      <c r="CD6" s="761"/>
      <c r="CE6" s="753">
        <v>0</v>
      </c>
      <c r="CF6" s="751" t="str">
        <f>IF('Master sheet'!$D$11="Hindi","प्रथम मूल्यांकन","1st Assessment")</f>
        <v>प्रथम मूल्यांकन</v>
      </c>
      <c r="CG6" s="751" t="str">
        <f>IF('Master sheet'!$D$11="Hindi","द्वितीय मूल्यांकन","2nd Assessment")</f>
        <v>द्वितीय मूल्यांकन</v>
      </c>
      <c r="CH6" s="751" t="str">
        <f>IF('Master sheet'!$D$11="Hindi","तृतीय मूल्यांकन","3rd Assessment")</f>
        <v>तृतीय मूल्यांकन</v>
      </c>
      <c r="CI6" s="751" t="str">
        <f>IF('Master sheet'!$D$11="Hindi","चतुर्थ मूल्यांकन","4th Assessment")</f>
        <v>चतुर्थ मूल्यांकन</v>
      </c>
      <c r="CJ6" s="751" t="str">
        <f>IF('Master sheet'!$D$11="Hindi","पंचम मूल्यांकन","5th Assessment")</f>
        <v>पंचम मूल्यांकन</v>
      </c>
      <c r="CK6" s="751">
        <v>0</v>
      </c>
      <c r="CL6" s="761"/>
      <c r="CM6" s="761"/>
      <c r="CN6" s="761"/>
      <c r="CO6" s="753">
        <v>0</v>
      </c>
      <c r="CP6" s="751" t="str">
        <f>IF('Master sheet'!$D$11="Hindi","प्रथम मूल्यांकन","1st Assessment")</f>
        <v>प्रथम मूल्यांकन</v>
      </c>
      <c r="CQ6" s="751" t="str">
        <f>IF('Master sheet'!$D$11="Hindi","द्वितीय मूल्यांकन","2nd Assessment")</f>
        <v>द्वितीय मूल्यांकन</v>
      </c>
      <c r="CR6" s="751" t="str">
        <f>IF('Master sheet'!$D$11="Hindi","तृतीय मूल्यांकन","3rd Assessment")</f>
        <v>तृतीय मूल्यांकन</v>
      </c>
      <c r="CS6" s="751" t="str">
        <f>IF('Master sheet'!$D$11="Hindi","चतुर्थ मूल्यांकन","4th Assessment")</f>
        <v>चतुर्थ मूल्यांकन</v>
      </c>
      <c r="CT6" s="751" t="str">
        <f>IF('Master sheet'!$D$11="Hindi","पंचम मूल्यांकन","5th Assessment")</f>
        <v>पंचम मूल्यांकन</v>
      </c>
      <c r="CU6" s="751">
        <v>0</v>
      </c>
      <c r="CV6" s="761"/>
      <c r="CW6" s="761"/>
      <c r="CX6" s="761"/>
      <c r="CY6" s="753">
        <v>0</v>
      </c>
      <c r="CZ6" s="751" t="str">
        <f>IF('Master sheet'!$D$11="Hindi","प्रथम मूल्यांकन","1st Assessment")</f>
        <v>प्रथम मूल्यांकन</v>
      </c>
      <c r="DA6" s="751" t="str">
        <f>IF('Master sheet'!$D$11="Hindi","द्वितीय मूल्यांकन","2nd Assessment")</f>
        <v>द्वितीय मूल्यांकन</v>
      </c>
      <c r="DB6" s="751" t="str">
        <f>IF('Master sheet'!$D$11="Hindi","तृतीय मूल्यांकन","3rd Assessment")</f>
        <v>तृतीय मूल्यांकन</v>
      </c>
      <c r="DC6" s="751" t="str">
        <f>IF('Master sheet'!$D$11="Hindi","चतुर्थ मूल्यांकन","4th Assessment")</f>
        <v>चतुर्थ मूल्यांकन</v>
      </c>
      <c r="DD6" s="751" t="str">
        <f>IF('Master sheet'!$D$11="Hindi","पंचम मूल्यांकन","5th Assessment")</f>
        <v>पंचम मूल्यांकन</v>
      </c>
      <c r="DE6" s="751">
        <v>0</v>
      </c>
      <c r="DF6" s="761"/>
      <c r="DG6" s="761"/>
      <c r="DH6" s="761"/>
      <c r="DI6" s="753">
        <v>0</v>
      </c>
      <c r="DJ6" s="766"/>
      <c r="DK6" s="766"/>
      <c r="DL6" s="766"/>
      <c r="DM6" s="766"/>
      <c r="DN6" s="766"/>
      <c r="DO6" s="766"/>
      <c r="DP6" s="766"/>
      <c r="DQ6" s="766"/>
      <c r="DR6" s="758">
        <v>0</v>
      </c>
      <c r="DS6" s="768"/>
      <c r="DT6" s="765"/>
      <c r="DU6" s="763"/>
      <c r="DV6" s="754">
        <v>0</v>
      </c>
      <c r="DW6" s="306" t="str">
        <f>IF('Master sheet'!$D$11="Hindi","कुल कार्य दिवस","Total Meeting")</f>
        <v>कुल कार्य दिवस</v>
      </c>
      <c r="DX6" s="770" t="str">
        <f>IF('Master sheet'!$D$11="Hindi","कुल उपस्थिति","Total Attendance")</f>
        <v>कुल उपस्थिति</v>
      </c>
      <c r="DY6" s="773"/>
      <c r="DZ6" s="750"/>
    </row>
    <row r="7" spans="1:137" s="124" customFormat="1" ht="18.75" customHeight="1">
      <c r="A7" s="787"/>
      <c r="B7" s="781"/>
      <c r="C7" s="781"/>
      <c r="D7" s="781"/>
      <c r="E7" s="781"/>
      <c r="F7" s="781"/>
      <c r="G7" s="790"/>
      <c r="H7" s="790"/>
      <c r="I7" s="790"/>
      <c r="J7" s="112"/>
      <c r="K7" s="112"/>
      <c r="L7" s="119">
        <f>'Marks Entry 3rd'!L6</f>
        <v>10</v>
      </c>
      <c r="M7" s="119">
        <f>'Marks Entry 3rd'!M6</f>
        <v>10</v>
      </c>
      <c r="N7" s="119">
        <f>'Marks Entry 3rd'!N6</f>
        <v>10</v>
      </c>
      <c r="O7" s="120">
        <f>IF(AND(L7="",M7="",N7=""),"",IF(AND(L7="NA",M7="NA",N7="NA"),"NA",SUM(L7:N7)))</f>
        <v>30</v>
      </c>
      <c r="P7" s="119">
        <f>'Marks Entry 3rd'!O6</f>
        <v>50</v>
      </c>
      <c r="Q7" s="119">
        <f>'Marks Entry 3rd'!P6</f>
        <v>20</v>
      </c>
      <c r="R7" s="121">
        <f>IF(AND(P7="",Q7=""),"",IF(AND(Q7="NA",P7="NA"),"NA",SUM(P7:Q7)))</f>
        <v>70</v>
      </c>
      <c r="S7" s="120">
        <f>IF(AND(O7="NA",R7="NA"),"NA",SUM(O7,R7))</f>
        <v>100</v>
      </c>
      <c r="T7" s="119">
        <f>'Marks Entry 3rd'!Q6</f>
        <v>60</v>
      </c>
      <c r="U7" s="119">
        <f>'Marks Entry 3rd'!R6</f>
        <v>40</v>
      </c>
      <c r="V7" s="122">
        <f>IF(AND(T7="",U7=""),"",SUM(T7:U7))</f>
        <v>100</v>
      </c>
      <c r="W7" s="120">
        <f>IF(V7="","",SUM(S7,V7))</f>
        <v>200</v>
      </c>
      <c r="X7" s="123"/>
      <c r="Y7" s="123"/>
      <c r="Z7" s="123"/>
      <c r="AA7" s="123"/>
      <c r="AB7" s="123"/>
      <c r="AC7" s="70"/>
      <c r="AD7" s="119">
        <f>'Marks Entry 3rd'!S6</f>
        <v>5</v>
      </c>
      <c r="AE7" s="119">
        <f>'Marks Entry 3rd'!T6</f>
        <v>5</v>
      </c>
      <c r="AF7" s="119">
        <f>'Marks Entry 3rd'!U6</f>
        <v>5</v>
      </c>
      <c r="AG7" s="120">
        <f>IF(AND(AD7="",AE7="",AF7=""),"",IF(AND(AD7="NA",AE7="NA",AF7="NA"),"NA",SUM(AD7:AF7)))</f>
        <v>15</v>
      </c>
      <c r="AH7" s="119">
        <f>'Marks Entry 3rd'!V6</f>
        <v>25</v>
      </c>
      <c r="AI7" s="119">
        <f>'Marks Entry 3rd'!W6</f>
        <v>10</v>
      </c>
      <c r="AJ7" s="121">
        <f>IF(AND(AH7="",AI7=""),"",IF(AND(AI7="NA",AH7="NA"),"NA",SUM(AH7:AI7)))</f>
        <v>35</v>
      </c>
      <c r="AK7" s="120">
        <f>IF(AND(AG7="NA",AJ7="NA"),"NA",SUM(AG7,AJ7))</f>
        <v>50</v>
      </c>
      <c r="AL7" s="119">
        <f>'Marks Entry 3rd'!X6</f>
        <v>30</v>
      </c>
      <c r="AM7" s="119">
        <f>'Marks Entry 3rd'!Y6</f>
        <v>20</v>
      </c>
      <c r="AN7" s="122">
        <f>IF(AND(AL7="",AM7=""),"",SUM(AL7:AM7))</f>
        <v>50</v>
      </c>
      <c r="AO7" s="120">
        <f>IF(AN7="","",SUM(AK7,AN7))</f>
        <v>100</v>
      </c>
      <c r="AP7" s="120"/>
      <c r="AQ7" s="123"/>
      <c r="AR7" s="123"/>
      <c r="AS7" s="123"/>
      <c r="AT7" s="123"/>
      <c r="AU7" s="70"/>
      <c r="AV7" s="119">
        <f>'Marks Entry 3rd'!Z6</f>
        <v>10</v>
      </c>
      <c r="AW7" s="119">
        <f>'Marks Entry 3rd'!AA6</f>
        <v>10</v>
      </c>
      <c r="AX7" s="119">
        <f>'Marks Entry 3rd'!AB6</f>
        <v>10</v>
      </c>
      <c r="AY7" s="120">
        <f>IF(AND(AV7="",AW7="",AX7=""),"",IF(AND(AV7="NA",AW7="NA",AX7="NA"),"NA",SUM(AV7:AX7)))</f>
        <v>30</v>
      </c>
      <c r="AZ7" s="119">
        <f>'Marks Entry 3rd'!AC6</f>
        <v>50</v>
      </c>
      <c r="BA7" s="119">
        <f>'Marks Entry 3rd'!AD6</f>
        <v>20</v>
      </c>
      <c r="BB7" s="121">
        <f>IF(AND(AZ7="",BA7=""),"",IF(AND(BA7="NA",AZ7="NA"),"NA",SUM(AZ7:BA7)))</f>
        <v>70</v>
      </c>
      <c r="BC7" s="120">
        <f>IF(AND(AY7="NA",BB7="NA"),"NA",SUM(AY7,BB7))</f>
        <v>100</v>
      </c>
      <c r="BD7" s="119">
        <f>'Marks Entry 3rd'!AE6</f>
        <v>60</v>
      </c>
      <c r="BE7" s="119">
        <f>'Marks Entry 3rd'!AF6</f>
        <v>40</v>
      </c>
      <c r="BF7" s="122">
        <f>IF(AND(BD7="",BE7=""),"",SUM(BD7:BE7))</f>
        <v>100</v>
      </c>
      <c r="BG7" s="120">
        <f>IF(BF7="","",SUM(BC7,BF7))</f>
        <v>200</v>
      </c>
      <c r="BH7" s="120"/>
      <c r="BI7" s="123"/>
      <c r="BJ7" s="123"/>
      <c r="BK7" s="123"/>
      <c r="BL7" s="123"/>
      <c r="BM7" s="70"/>
      <c r="BN7" s="119">
        <f>'Marks Entry 3rd'!AG6</f>
        <v>10</v>
      </c>
      <c r="BO7" s="119">
        <f>'Marks Entry 3rd'!AH6</f>
        <v>10</v>
      </c>
      <c r="BP7" s="119">
        <f>'Marks Entry 3rd'!AI6</f>
        <v>10</v>
      </c>
      <c r="BQ7" s="120">
        <f>IF(AND(BN7="",BO7="",BP7=""),"",IF(AND(BN7="NA",BO7="NA",BP7="NA"),"NA",SUM(BN7:BP7)))</f>
        <v>30</v>
      </c>
      <c r="BR7" s="119">
        <f>'Marks Entry 3rd'!AJ6</f>
        <v>50</v>
      </c>
      <c r="BS7" s="119">
        <f>'Marks Entry 3rd'!AK6</f>
        <v>20</v>
      </c>
      <c r="BT7" s="121">
        <f>IF(AND(BR7="",BS7=""),"",IF(AND(BS7="NA",BR7="NA"),"NA",SUM(BR7:BS7)))</f>
        <v>70</v>
      </c>
      <c r="BU7" s="120">
        <f>IF(AND(BQ7="NA",BT7="NA"),"NA",SUM(BQ7,BT7))</f>
        <v>100</v>
      </c>
      <c r="BV7" s="119">
        <f>'Marks Entry 3rd'!AL6</f>
        <v>60</v>
      </c>
      <c r="BW7" s="119">
        <f>'Marks Entry 3rd'!AM6</f>
        <v>40</v>
      </c>
      <c r="BX7" s="122">
        <f>IF(AND(BV7="",BW7=""),"",SUM(BV7:BW7))</f>
        <v>100</v>
      </c>
      <c r="BY7" s="120">
        <f>IF(BX7="","",SUM(BU7,BX7))</f>
        <v>200</v>
      </c>
      <c r="BZ7" s="120"/>
      <c r="CA7" s="123"/>
      <c r="CB7" s="123"/>
      <c r="CC7" s="123"/>
      <c r="CD7" s="123"/>
      <c r="CE7" s="70"/>
      <c r="CF7" s="74">
        <f>'Marks Entry 3rd'!AN6</f>
        <v>20</v>
      </c>
      <c r="CG7" s="74">
        <f>'Marks Entry 3rd'!AO6</f>
        <v>20</v>
      </c>
      <c r="CH7" s="74">
        <f>'Marks Entry 3rd'!AP6</f>
        <v>20</v>
      </c>
      <c r="CI7" s="74">
        <f>'Marks Entry 3rd'!AQ6</f>
        <v>20</v>
      </c>
      <c r="CJ7" s="74">
        <f>'Marks Entry 3rd'!AR6</f>
        <v>20</v>
      </c>
      <c r="CK7" s="122">
        <f>IF(AND(CF7="",CG7="",CH7="",CI7="",CJ7=""),"",SUM(CF7:CJ7))</f>
        <v>100</v>
      </c>
      <c r="CL7" s="122"/>
      <c r="CM7" s="122"/>
      <c r="CN7" s="122"/>
      <c r="CO7" s="72"/>
      <c r="CP7" s="74">
        <f>'Marks Entry 3rd'!AS6</f>
        <v>20</v>
      </c>
      <c r="CQ7" s="74">
        <f>'Marks Entry 3rd'!AT6</f>
        <v>20</v>
      </c>
      <c r="CR7" s="74">
        <f>'Marks Entry 3rd'!AU6</f>
        <v>20</v>
      </c>
      <c r="CS7" s="74">
        <f>'Marks Entry 3rd'!AV6</f>
        <v>20</v>
      </c>
      <c r="CT7" s="74">
        <f>'Marks Entry 3rd'!AW6</f>
        <v>20</v>
      </c>
      <c r="CU7" s="122">
        <f>IF(AND(CP7="",CQ7="",CR7="",CS7="",CT7=""),"",SUM(CP7:CT7))</f>
        <v>100</v>
      </c>
      <c r="CV7" s="122"/>
      <c r="CW7" s="122"/>
      <c r="CX7" s="122"/>
      <c r="CY7" s="72"/>
      <c r="CZ7" s="74">
        <f>'Marks Entry 3rd'!AX6</f>
        <v>20</v>
      </c>
      <c r="DA7" s="74">
        <f>'Marks Entry 3rd'!AY6</f>
        <v>20</v>
      </c>
      <c r="DB7" s="74">
        <f>'Marks Entry 3rd'!AZ6</f>
        <v>20</v>
      </c>
      <c r="DC7" s="74">
        <f>'Marks Entry 3rd'!BA6</f>
        <v>20</v>
      </c>
      <c r="DD7" s="74">
        <f>'Marks Entry 3rd'!BB6</f>
        <v>20</v>
      </c>
      <c r="DE7" s="122">
        <f>IF(AND(CZ7="",DA7="",DB7="",DC7="",DD7=""),"",SUM(CZ7:DD7))</f>
        <v>100</v>
      </c>
      <c r="DF7" s="122"/>
      <c r="DG7" s="122"/>
      <c r="DH7" s="122"/>
      <c r="DI7" s="72"/>
      <c r="DJ7" s="414">
        <f>'Marks Entry 3rd'!BC6</f>
        <v>50</v>
      </c>
      <c r="DK7" s="414">
        <f>'Marks Entry 3rd'!BD6</f>
        <v>50</v>
      </c>
      <c r="DL7" s="415">
        <f>IF(AND(DJ7="",DK7=""),"",SUM(DJ7:DK7))</f>
        <v>100</v>
      </c>
      <c r="DM7" s="414"/>
      <c r="DN7" s="414">
        <f>'Marks Entry 3rd'!BE6</f>
        <v>50</v>
      </c>
      <c r="DO7" s="414">
        <f>'Marks Entry 3rd'!BF6</f>
        <v>50</v>
      </c>
      <c r="DP7" s="415">
        <f>IF(AND(DN7="",DO7=""),"",SUM(DN7:DO7))</f>
        <v>100</v>
      </c>
      <c r="DQ7" s="413"/>
      <c r="DR7" s="71">
        <f>IF(E3="","",SUM(W7,AO7,BG7,BY7))</f>
        <v>700</v>
      </c>
      <c r="DS7" s="769"/>
      <c r="DT7" s="766"/>
      <c r="DU7" s="764"/>
      <c r="DV7" s="754">
        <v>0</v>
      </c>
      <c r="DW7" s="73">
        <f>IF(AND($E$3="3rd"),'Marks Entry 3rd'!BG6,IF(AND($E$3="4th"),'Marks Entry 4th'!BG6,""))</f>
        <v>250</v>
      </c>
      <c r="DX7" s="771"/>
      <c r="DY7" s="774"/>
      <c r="DZ7" s="750"/>
    </row>
    <row r="8" spans="1:137" ht="18.95" customHeight="1">
      <c r="A8" s="67">
        <v>1</v>
      </c>
      <c r="B8" s="302">
        <f>IF(OR(EG8=0,EG8=""),"",IF(AND($E$3="3rd"),'Marks Entry 3rd'!I7,IF(AND($E$3="4th"),'Marks Entry 4th'!I7,"")))</f>
        <v>401</v>
      </c>
      <c r="C8" s="68">
        <f>IF(OR(B8=0,B8=""),"",IF(AND($E$3="3rd"),'Marks Entry 3rd'!B7,IF(AND($E$3="4th"),'Marks Entry 4th'!B7,"")))</f>
        <v>4</v>
      </c>
      <c r="D8" s="68" t="str">
        <f>IF(OR(B8=0,B8=""),"",IF(AND($E$3="3rd"),'Marks Entry 3rd'!C7,IF(AND($E$3="4th"),'Marks Entry 4th'!C7,"")))</f>
        <v>A</v>
      </c>
      <c r="E8" s="69" t="str">
        <f>IF(OR(B8=0,B8=""),"",IF(AND($E$3="3rd"),'Marks Entry 3rd'!E7,IF(AND($E$3="4th"),'Marks Entry 4th'!E7,"")))</f>
        <v>28-10-2014</v>
      </c>
      <c r="F8" s="301">
        <f>IF(OR(B8=0,B8=""),"",IF(AND($E$3="3rd"),'Marks Entry 3rd'!D7,IF(AND($E$3="4th"),'Marks Entry 4th'!D7,"")))</f>
        <v>936</v>
      </c>
      <c r="G8" s="63" t="str">
        <f>IF(OR(B8=0,B8=""),"",IF(AND($E$3="3rd"),'Marks Entry 3rd'!F7,IF(AND($E$3="4th"),'Marks Entry 4th'!F7,"")))</f>
        <v>AAKIFA BANO</v>
      </c>
      <c r="H8" s="63" t="str">
        <f>IF(OR(B8=0,B8=""),"",IF(AND($E$3="3rd"),'Marks Entry 3rd'!G7,IF(AND($E$3="4th"),'Marks Entry 4th'!G7,"")))</f>
        <v>SHABBIR MOHAMMAD</v>
      </c>
      <c r="I8" s="63" t="str">
        <f>IF(OR(B8=0,B8=""),"",IF(AND($E$3="3rd"),'Marks Entry 3rd'!H7,IF(AND($E$3="4th"),'Marks Entry 4th'!H7,"")))</f>
        <v>HEENA KOUSER</v>
      </c>
      <c r="J8" s="256" t="str">
        <f>IF(OR(B8=0,B8=""),"",IF(AND($E$3="3rd"),'Marks Entry 3rd'!J7,IF(AND($E$3="4th"),'Marks Entry 4th'!J7,"")))</f>
        <v>F</v>
      </c>
      <c r="K8" s="256" t="str">
        <f>IF(OR(B8=0,B8=""),"",IF(AND($E$3="3rd"),'Marks Entry 3rd'!K7,IF(AND($E$3="4th"),'Marks Entry 4th'!K7,"")))</f>
        <v>OBC</v>
      </c>
      <c r="L8" s="125">
        <f>IF(OR(B8=0,B8=""),"",IF(AND($E$3="3rd"),'Marks Entry 3rd'!L7,IF(AND($E$3="4th"),'Marks Entry 4th'!L7,"")))</f>
        <v>9</v>
      </c>
      <c r="M8" s="125">
        <f>IF(OR(B8=0,B8=""),"",IF(AND($E$3="3rd"),'Marks Entry 3rd'!M7,IF(AND($E$3="4th"),'Marks Entry 4th'!M7,"")))</f>
        <v>9</v>
      </c>
      <c r="N8" s="125">
        <f>IF(OR(B8=0,B8=""),"",IF(AND($E$3="3rd"),'Marks Entry 3rd'!N7,IF(AND($E$3="4th"),'Marks Entry 4th'!N7,"")))</f>
        <v>18</v>
      </c>
      <c r="O8" s="61">
        <f>IF(AND(L8="",M8="",N8=""),"",IF(AND(L8="NA",M8="NA",N8="NA"),"NA",IF(AND(L8="AB",M8="AB",N8="NA"),"AB",SUM(L8:N8))))</f>
        <v>36</v>
      </c>
      <c r="P8" s="125">
        <f>IF(OR(B8=0,B8=""),"",IF(AND($E$3="3rd"),'Marks Entry 3rd'!O7,IF(AND($E$3="4th"),'Marks Entry 4th'!O7,"")))</f>
        <v>5</v>
      </c>
      <c r="Q8" s="125">
        <f>IF(OR(B8=0,B8=""),"",IF(AND($E$3="3rd"),'Marks Entry 3rd'!P7,IF(AND($E$3="4th"),'Marks Entry 4th'!P7,"")))</f>
        <v>10</v>
      </c>
      <c r="R8" s="64">
        <f>IF(AND(P8="",Q8=""),"",IF(AND(P8="NA",Q8="NA"),"NA",IF(AND(P8="AB",Q8="AB"),"AB",SUM(P8:Q8))))</f>
        <v>15</v>
      </c>
      <c r="S8" s="61">
        <f>IF(AND(O8="NA",R8="NA"),"NA",IF(AND(O8="AB",R8="AB"),"AB",SUM(O8,R8)))</f>
        <v>51</v>
      </c>
      <c r="T8" s="66">
        <f>IF(OR(B8=0,B8=""),"",IF(AND($E$3="3rd"),'Marks Entry 3rd'!Q7,IF(AND($E$3="4th"),'Marks Entry 4th'!Q7,"")))</f>
        <v>39</v>
      </c>
      <c r="U8" s="66">
        <f>IF(OR(B8=0,B8=""),"",IF(AND($E$3="3rd"),'Marks Entry 3rd'!R7,IF(AND($E$3="4th"),'Marks Entry 4th'!R7,"")))</f>
        <v>5</v>
      </c>
      <c r="V8" s="65">
        <f>IF(AND(T8="",U8=""),"",IF(AND(T8="AB",U8="AB"),"AB",SUM(T8:U8)))</f>
        <v>44</v>
      </c>
      <c r="W8" s="61">
        <f>IF(V8="","",IF(AND(S8="AB",V8="AB"),"AB",SUM(S8,V8)))</f>
        <v>95</v>
      </c>
      <c r="X8" s="104">
        <f>COUNTIF(L8:N8,"NA")*10+(COUNTIF(L8:N8,"ML")*10)+(COUNTIF(P8,"ML")*50)+(COUNTIF(Q8,"ML")*20)+(COUNTIF(T8,"ML")*60)+(COUNTIF(U8,"ML")*40)</f>
        <v>0</v>
      </c>
      <c r="Y8" s="104">
        <f>IF(OR(B8="NSO",B8=0,B8=""),"",IF(AND(L8="",M8="",N8="",P8="",T8=""),"",IF(AND(M8="",N8="",L8=""),30-X8,IF(AND(P8="",Q8=""),70-X8,IF(AND(T8="",U8=""),100-X8,200-X8)))))</f>
        <v>200</v>
      </c>
      <c r="Z8" s="104" t="str">
        <f>IF(AND(OR(L8="ab",L8="ml"),OR(M8="ab",M8="ml"),OR(P8="ab",P8="ml")),"AB",IF(AND(OR(L8="ab",L8="ml"),OR(P8="ab",P8="ml"),OR(T8="ab",T8="ml")),"AB",IF(AND(OR(M8="ab",M8="ml"),OR(N8="ab",N8="ml"),OR(P8="ab",P8="ml")),"AB",IF(AND(OR(M8="ab",M8="ml"),OR(N8="ab",N8="ml"),OR(T8="ab",T8="ml")),"AB",""))))</f>
        <v/>
      </c>
      <c r="AA8" s="104" t="str">
        <f>IF(OR(B8="NSO",B8="",T8=""),"",IF(OR(Z8="AB",T8="ab"),"AB",IF(T8="ML","RE",IF(AND(W8&gt;=36%*Y8,T8&gt;=$T$7*20%),"P",IF(AND(W8&gt;=34%*Y8,T8&gt;=$T$7*20%),"G2",IF(AND(W8&gt;=31%*Y8,T8&gt;=$T$7*20%),"G1",IF(AND(W8&gt;=25%*Y8,T8&gt;=$T$7*20%),"S","F")))))))</f>
        <v>P</v>
      </c>
      <c r="AB8" s="104" t="str">
        <f>IF(OR(AA8="",AA8=0,AA8="S",AA8="RE",AA8="F",AA8="AB"),"",IF(W8&gt;=75%*Y8,"D",IF(W8&gt;=60%*Y8,"I",IF(W8&gt;=48%*Y8,"II",IF(W8&gt;=36%*Y8,"III","")))))</f>
        <v>III</v>
      </c>
      <c r="AC8" s="108" t="str">
        <f>IF(W8="","",IF(OR(AA8="",AA8=0,AA8="RE",AA8="AB"),"",IF(W8&gt;85%*Y8,"A",IF(W8&gt;70%*Y8,"B",IF(W8&gt;=51%*Y8,"C",IF(W8&gt;=31%*Y8,"D","E"))))))</f>
        <v>D</v>
      </c>
      <c r="AD8" s="125">
        <f>IF(OR(B8=0,B8=""),"",IF(AND($E$3="3rd"),'Marks Entry 3rd'!S7,IF(AND($E$3="4th"),'Marks Entry 4th'!S7,"")))</f>
        <v>4</v>
      </c>
      <c r="AE8" s="125">
        <f>IF(OR(B8=0,B8=""),"",IF(AND($E$3="3rd"),'Marks Entry 3rd'!T7,IF(AND($E$3="4th"),'Marks Entry 4th'!T7,"")))</f>
        <v>3</v>
      </c>
      <c r="AF8" s="125">
        <f>IF(OR(B8=0,B8=""),"",IF(AND($E$3="3rd"),'Marks Entry 3rd'!U7,IF(AND($E$3="4th"),'Marks Entry 4th'!U7,"")))</f>
        <v>4</v>
      </c>
      <c r="AG8" s="61">
        <f>IF(AND(AD8="",AE8="",AF8=""),"",IF(AND(AD8="NA",AE8="NA",AF8="NA"),"NA",IF(AND(AD8="AB",AE8="AB",AF8="NA"),"AB",SUM(AD8:AF8))))</f>
        <v>11</v>
      </c>
      <c r="AH8" s="125">
        <f>IF(OR(B8=0,B8=""),"",IF(AND($E$3="3rd"),'Marks Entry 3rd'!V7,IF(AND($E$3="4th"),'Marks Entry 4th'!V7,"")))</f>
        <v>21</v>
      </c>
      <c r="AI8" s="125">
        <f>IF(OR(B8=0,B8=""),"",IF(AND($E$3="3rd"),'Marks Entry 3rd'!W7,IF(AND($E$3="4th"),'Marks Entry 4th'!W7,"")))</f>
        <v>10</v>
      </c>
      <c r="AJ8" s="64">
        <f>IF(AND(AH8="",AI8=""),"",IF(AND(AH8="NA",AI8="NA"),"NA",IF(AND(AH8="AB",AI8="AB"),"AB",SUM(AH8:AI8))))</f>
        <v>31</v>
      </c>
      <c r="AK8" s="61">
        <f>IF(AND(AG8="NA",AJ8="NA"),"NA",IF(AND(AG8="AB",AJ8="AB"),"AB",SUM(AG8,AJ8)))</f>
        <v>42</v>
      </c>
      <c r="AL8" s="66">
        <f>IF(OR(B8=0,B8=""),"",IF(AND($E$3="3rd"),'Marks Entry 3rd'!X7,IF(AND($E$3="4th"),'Marks Entry 4th'!X7,"")))</f>
        <v>25</v>
      </c>
      <c r="AM8" s="66">
        <f>IF(OR(B8=0,B8=""),"",IF(AND($E$3="3rd"),'Marks Entry 3rd'!Y7,IF(AND($E$3="4th"),'Marks Entry 4th'!Y7,"")))</f>
        <v>28</v>
      </c>
      <c r="AN8" s="65">
        <f>IF(AND(AL8="",AM8=""),"",IF(AND(AL8="AB",AM8="AB"),"AB",SUM(AL8:AM8)))</f>
        <v>53</v>
      </c>
      <c r="AO8" s="61">
        <f>IF(AN8="","",IF(AND(AK8="AB",AN8="AB"),"AB",SUM(AK8,AN8)))</f>
        <v>95</v>
      </c>
      <c r="AP8" s="104">
        <f>COUNTIF(AD8:AF8,"NA")*5+(COUNTIF(AD8:AF8,"ML")*5)+(COUNTIF(AH8,"ML")*25)+(COUNTIF(AI8,"ML")*10)+(COUNTIF(AL8,"ML")*30)+(COUNTIF(AM8,"ML")*20)</f>
        <v>0</v>
      </c>
      <c r="AQ8" s="104">
        <f>IF(OR(B8="NSO",B8=0,B8=""),"",IF(AND(AD8="",AE8="",AF8="",AH8="",AL8=""),"",IF(AND(AE8="",AF8="",AD8=""),15-AP8,IF(AND(AH8="",AI8=""),35-AP8,IF(AND(AL8="",AM8=""),50-AP8,100-AP8)))))</f>
        <v>100</v>
      </c>
      <c r="AR8" s="104" t="str">
        <f>IF(AND(OR(AD8="ab",AD8="ml"),OR(AE8="ab",AE8="ml"),OR(AH8="ab",AH8="ml")),"AB",IF(AND(OR(AD8="ab",AD8="ml"),OR(AH8="ab",AH8="ml"),OR(AL8="ab",AL8="ml")),"AB",IF(AND(OR(AE8="ab",AE8="ml"),OR(AF8="ab",AF8="ml"),OR(AH8="ab",AH8="ml")),"AB",IF(AND(OR(AE8="ab",AE8="ml"),OR(AF8="ab",AF8="ml"),OR(AL8="ab",AL8="ml")),"AB",""))))</f>
        <v/>
      </c>
      <c r="AS8" s="104" t="str">
        <f>IF(OR(B8="NSO",B8="",AL8=""),"",IF(OR(AR8="AB",AL8="ab"),"AB",IF(AL8="ML","RE",IF(AND(AO8&gt;=36%*AQ8,AL8&gt;=$AL$7*20%),"P",IF(AND(AO8&gt;=34%*AQ8,AL8&gt;=$AL$7*20%),"G2",IF(AND(AO8&gt;=31%*AQ8,AL8&gt;=$AL$7*20%),"G1",IF(AND(AO8&gt;=25%*AQ8,AL8&gt;=$AL$7*20%),"S","F")))))))</f>
        <v>P</v>
      </c>
      <c r="AT8" s="104" t="str">
        <f>IF(OR(AS8="",AS8=0,AS8="S",AS8="RE",AS8="F",AS8="AB"),"",IF(AO8&gt;=75%*AQ8,"D",IF(AO8&gt;=60%*AQ8,"I",IF(AO8&gt;=48%*AQ8,"II",IF(AO8&gt;=36%*AQ8,"III","")))))</f>
        <v>D</v>
      </c>
      <c r="AU8" s="108" t="str">
        <f>IF(AO8="","",IF(OR(AS8="",AS8=0,AS8="RE",AS8="AB"),"",IF(AO8&gt;85%*AQ8,"A",IF(AO8&gt;70%*AQ8,"B",IF(AO8&gt;50%*AQ8,"C",IF(AO8&gt;30%*AQ8,"D","E"))))))</f>
        <v>A</v>
      </c>
      <c r="AV8" s="125">
        <f>IF(OR(B8=0,B8=""),"",IF(AND($E$3="3rd"),'Marks Entry 3rd'!Z7,IF(AND($E$3="4th"),'Marks Entry 4th'!Z7,"")))</f>
        <v>9</v>
      </c>
      <c r="AW8" s="125">
        <f>IF(OR(B8=0,B8=""),"",IF(AND($E$3="3rd"),'Marks Entry 3rd'!AA7,IF(AND($E$3="4th"),'Marks Entry 4th'!AA7,"")))</f>
        <v>6</v>
      </c>
      <c r="AX8" s="125">
        <f>IF(OR(B8=0,B8=""),"",IF(AND($E$3="3rd"),'Marks Entry 3rd'!AB7,IF(AND($E$3="4th"),'Marks Entry 4th'!AB7,"")))</f>
        <v>22</v>
      </c>
      <c r="AY8" s="61">
        <f>IF(AND(AV8="",AW8="",AX8=""),"",IF(AND(AV8="NA",AW8="NA",AX8="NA"),"NA",IF(AND(AV8="AB",AW8="AB",AX8="NA"),"AB",SUM(AV8:AX8))))</f>
        <v>37</v>
      </c>
      <c r="AZ8" s="125">
        <f>IF(OR(B8=0,B8=""),"",IF(AND($E$3="3rd"),'Marks Entry 3rd'!AC7,IF(AND($E$3="4th"),'Marks Entry 4th'!AC7,"")))</f>
        <v>6</v>
      </c>
      <c r="BA8" s="125">
        <f>IF(OR(B8=0,B8=""),"",IF(AND($E$3="3rd"),'Marks Entry 3rd'!AD7,IF(AND($E$3="4th"),'Marks Entry 4th'!AD7,"")))</f>
        <v>10</v>
      </c>
      <c r="BB8" s="64">
        <f>IF(AND(AZ8="",BA8=""),"",IF(AND(AZ8="NA",BA8="NA"),"NA",IF(AND(AZ8="AB",BA8="AB"),"AB",SUM(AZ8:BA8))))</f>
        <v>16</v>
      </c>
      <c r="BC8" s="61">
        <f>IF(AND(AY8="NA",BB8="NA"),"NA",IF(AND(AY8="AB",BB8="AB"),"AB",SUM(AY8,BB8)))</f>
        <v>53</v>
      </c>
      <c r="BD8" s="66">
        <f>IF(OR(B8=0,B8=""),"",IF(AND($E$3="3rd"),'Marks Entry 3rd'!AE7,IF(AND($E$3="4th"),'Marks Entry 4th'!AE7,"")))</f>
        <v>31</v>
      </c>
      <c r="BE8" s="66">
        <f>IF(OR(B8=0,B8=""),"",IF(AND($E$3="3rd"),'Marks Entry 3rd'!AF7,IF(AND($E$3="4th"),'Marks Entry 4th'!AF7,"")))</f>
        <v>6</v>
      </c>
      <c r="BF8" s="65">
        <f>IF(AND(BD8="",BE8=""),"",IF(AND(BD8="AB",BE8="AB"),"AB",SUM(BD8:BE8)))</f>
        <v>37</v>
      </c>
      <c r="BG8" s="61">
        <f>IF(BF8="","",IF(AND(BC8="AB",BF8="AB"),"AB",SUM(BC8,BF8)))</f>
        <v>90</v>
      </c>
      <c r="BH8" s="104">
        <f>COUNTIF(AV8:AX8,"NA")*10+(COUNTIF(AV8:AX8,"ML")*10)+(COUNTIF(AZ8,"ML")*$AZ$7)+(COUNTIF(BA8,"ML")*$BA$7)+(COUNTIF(BD8,"ML")*$BD$7)+(COUNTIF(BE8,"ML")*$BE$7)</f>
        <v>0</v>
      </c>
      <c r="BI8" s="104">
        <f>IF(OR(B8="NSO",B8=0,B8=""),"",IF(AND(AV8="",AW8="",AX8="",AZ8="",BD8=""),"",IF(AND(AW8="",AX8="",AV8=""),30-BH8,IF(AND(AZ8="",BA8=""),70-BH8,IF(AND(BD8="",BE8=""),100-BH8,200-BH8)))))</f>
        <v>200</v>
      </c>
      <c r="BJ8" s="104" t="str">
        <f>IF(AND(OR(AV8="ab",AV8="ml"),OR(AW8="ab",AW8="ml"),OR(AZ8="ab",AZ8="ml")),"AB",IF(AND(OR(AV8="ab",AV8="ml"),OR(AZ8="ab",AZ8="ml"),OR(BD8="ab",BD8="ml")),"AB",IF(AND(OR(AW8="ab",AW8="ml"),OR(AX8="ab",AX8="ml"),OR(AZ8="ab",AZ8="ml")),"AB",IF(AND(OR(AW8="ab",AW8="ml"),OR(AX8="ab",AX8="ml"),OR(BD8="ab",BD8="ml")),"AB",""))))</f>
        <v/>
      </c>
      <c r="BK8" s="104" t="str">
        <f>IF(OR(B8="NSO",B8="",BD8=""),"",IF(OR(BJ8="AB",BD8="ab"),"AB",IF(BD8="ML","RE",IF(AND(BG8&gt;=36%*BI8,BD8&gt;=$BD$7*20%),"P",IF(AND(BG8&gt;=34%*BI8,BD8&gt;=$BD$7*20%),"G2",IF(AND(BG8&gt;=31%*BI8,BD8&gt;=$BD$7*20%),"G1",IF(AND(BG8&gt;=25%*BI8,BD8&gt;=$BD$7*20%),"S","F")))))))</f>
        <v>P</v>
      </c>
      <c r="BL8" s="104" t="str">
        <f>IF(OR(BK8="",BK8=0,BK8="S",BK8="RE",BK8="F",BK8="AB"),"",IF(BG8&gt;=75%*BI8,"D",IF(BG8&gt;=60%*BI8,"I",IF(BG8&gt;=48%*BI8,"II",IF(BG8&gt;=36%*BI8,"III","")))))</f>
        <v>III</v>
      </c>
      <c r="BM8" s="108" t="str">
        <f>IF(BG8="","",IF(OR(BK8="",BK8=0,BK8="RE",BK8="AB"),"",IF(BG8&gt;85%*BI8,"A",IF(BG8&gt;70%*BI8,"B",IF(BG8&gt;50%*BI8,"C",IF(BG8&gt;30%*BI8,"D","E"))))))</f>
        <v>D</v>
      </c>
      <c r="BN8" s="125">
        <f>IF(OR(B8=0,B8=""),"",IF(AND($E$3="3rd"),'Marks Entry 3rd'!AG7,IF(AND($E$3="4th"),'Marks Entry 4th'!AG7,"")))</f>
        <v>9</v>
      </c>
      <c r="BO8" s="125">
        <f>IF(OR(B8=0,B8=""),"",IF(AND($E$3="3rd"),'Marks Entry 3rd'!AH7,IF(AND($E$3="4th"),'Marks Entry 4th'!AH7,"")))</f>
        <v>7</v>
      </c>
      <c r="BP8" s="125">
        <f>IF(OR(B8=0,B8=""),"",IF(AND($E$3="3rd"),'Marks Entry 3rd'!AI7,IF(AND($E$3="4th"),'Marks Entry 4th'!AI7,"")))</f>
        <v>22</v>
      </c>
      <c r="BQ8" s="61">
        <f>IF(AND(BN8="",BO8="",BP8=""),"",IF(AND(BN8="NA",BO8="NA",BP8="NA"),"NA",IF(AND(BN8="AB",BO8="AB",BP8="NA"),"AB",SUM(BN8:BP8))))</f>
        <v>38</v>
      </c>
      <c r="BR8" s="125">
        <f>IF(OR(B8=0,B8=""),"",IF(AND($E$3="3rd"),'Marks Entry 3rd'!AJ7,IF(AND($E$3="4th"),'Marks Entry 4th'!AJ7,"")))</f>
        <v>6</v>
      </c>
      <c r="BS8" s="125">
        <f>IF(OR(B8=0,B8=""),"",IF(AND($E$3="3rd"),'Marks Entry 3rd'!AK7,IF(AND($E$3="4th"),'Marks Entry 4th'!AK7,"")))</f>
        <v>8</v>
      </c>
      <c r="BT8" s="64">
        <f>IF(AND(BR8="",BS8=""),"",IF(AND(BR8="NA",BS8="NA"),"NA",IF(AND(BR8="AB",BS8="AB"),"AB",SUM(BR8:BS8))))</f>
        <v>14</v>
      </c>
      <c r="BU8" s="61">
        <f>IF(AND(BQ8="NA",BT8="NA"),"NA",IF(AND(BQ8="AB",BT8="AB"),"AB",SUM(BQ8,BT8)))</f>
        <v>52</v>
      </c>
      <c r="BV8" s="66">
        <f>IF(OR(B8=0,B8=""),"",IF(AND($E$3="3rd"),'Marks Entry 3rd'!AL7,IF(AND($E$3="4th"),'Marks Entry 4th'!AL7,"")))</f>
        <v>45</v>
      </c>
      <c r="BW8" s="66">
        <f>IF(OR(B8=0,B8=""),"",IF(AND($E$3="3rd"),'Marks Entry 3rd'!AM7,IF(AND($E$3="4th"),'Marks Entry 4th'!AM7,"")))</f>
        <v>6</v>
      </c>
      <c r="BX8" s="65">
        <f>IF(AND(BV8="",BW8=""),"",IF(AND(BV8="AB",BW8="AB"),"AB",SUM(BV8:BW8)))</f>
        <v>51</v>
      </c>
      <c r="BY8" s="61">
        <f>IF(BX8="","",IF(AND(BU8="AB",BX8="AB"),"AB",SUM(BU8,BX8)))</f>
        <v>103</v>
      </c>
      <c r="BZ8" s="104">
        <f>COUNTIF(BN8:BP8,"NA")*10+(COUNTIF(BN8:BP8,"ML")*10)+(COUNTIF(BR8,"ML")*$BR$7)+(COUNTIF(BS8,"ML")*$BS$7)+(COUNTIF(BV8,"ML")*$BV$7)+(COUNTIF(BW8,"ML")*$BW$7)</f>
        <v>0</v>
      </c>
      <c r="CA8" s="104">
        <f>IF(OR(B8="NSO",B8=0,B8=""),"",IF(AND(BN8="",BO8="",BP8="",BR8="",BV8=""),"",IF(AND(BO8="",BP8="",BN8=""),30-BZ8,IF(AND(BR8="",BS8=""),70-BZ8,IF(AND(BV8="",BW8=""),100-BZ8,200-BZ8)))))</f>
        <v>200</v>
      </c>
      <c r="CB8" s="104" t="str">
        <f>IF(AND(OR(BN8="ab",BN8="ml"),OR(BO8="ab",BO8="ml"),OR(BR8="ab",BR8="ml")),"AB",IF(AND(OR(BN8="ab",BN8="ml"),OR(BR8="ab",BR8="ml"),OR(BV8="ab",BV8="ml")),"AB",IF(AND(OR(BO8="ab",BO8="ml"),OR(BP8="ab",BP8="ml"),OR(BR8="ab",BR8="ml")),"AB",IF(AND(OR(BO8="ab",BO8="ml"),OR(BP8="ab",BP8="ml"),OR(BV8="ab",BV8="ml")),"AB",""))))</f>
        <v/>
      </c>
      <c r="CC8" s="104" t="str">
        <f>IF(OR(B8="NSO",B8="",BV8=""),"",IF(OR(CB8="AB",BV8="ab"),"AB",IF(BV8="ML","RE",IF(AND(BY8&gt;=36%*CA8,BV8&gt;=$BV$7*20%),"P",IF(AND(BY8&gt;=34%*CA8,BV8&gt;=$BD$7*20%),"G2",IF(AND(BY8&gt;=31%*CA8,BV8&gt;=$BD$7*20%),"G1",IF(AND(BY8&gt;=25%*CA8,BV8&gt;=$BD$7*20%),"S","F")))))))</f>
        <v>P</v>
      </c>
      <c r="CD8" s="104" t="str">
        <f>IF(OR(CC8="",CC8=0,CC8="S",CC8="RE",CC8="F",CC8="AB"),"",IF(BY8&gt;=75%*CA8,"D",IF(BY8&gt;=60%*CA8,"I",IF(BY8&gt;=48%*CA8,"II",IF(BY8&gt;=36%*CA8,"III","")))))</f>
        <v>II</v>
      </c>
      <c r="CE8" s="108" t="str">
        <f>IF(BY8="","",IF(OR(CC8="",CC8=0,CC8="RE",CC8="AB"),"",IF(BY8&gt;85%*CA8,"A",IF(BY8&gt;70%*CA8,"B",IF(BY8&gt;50%*CA8,"C",IF(BY8&gt;30%*CA8,"D","E"))))))</f>
        <v>C</v>
      </c>
      <c r="CF8" s="257">
        <f>IF(OR(B8=0,B8=""),"",IF(AND($E$3="3rd"),'Marks Entry 3rd'!AN7,IF(AND($E$3="4th"),'Marks Entry 4th'!AN7,"")))</f>
        <v>18</v>
      </c>
      <c r="CG8" s="257">
        <f>IF(OR(B8=0,B8=""),"",IF(AND($E$3="3rd"),'Marks Entry 3rd'!AO7,IF(AND($E$3="4th"),'Marks Entry 4th'!AO7,"")))</f>
        <v>16</v>
      </c>
      <c r="CH8" s="257">
        <f>IF(OR(B8=0,B8=""),"",IF(AND($E$3="3rd"),'Marks Entry 3rd'!AP7,IF(AND($E$3="4th"),'Marks Entry 4th'!AP7,"")))</f>
        <v>14</v>
      </c>
      <c r="CI8" s="257">
        <f>IF(OR(B8=0,B8=""),"",IF(AND($E$3="3rd"),'Marks Entry 3rd'!AQ7,IF(AND($E$3="4th"),'Marks Entry 4th'!AQ7,"")))</f>
        <v>18</v>
      </c>
      <c r="CJ8" s="257">
        <f>IF(OR(B8=0,B8=""),"",IF(AND($E$3="3rd"),'Marks Entry 3rd'!AR7,IF(AND($E$3="4th"),'Marks Entry 4th'!AR7,"")))</f>
        <v>13</v>
      </c>
      <c r="CK8" s="126">
        <f>IF(AND(CF8="",CG8="",CH8="",CI8="",CJ8=""),"",SUM(CF8:CJ8))</f>
        <v>79</v>
      </c>
      <c r="CL8" s="127">
        <f>COUNTIF(CF8,"ML")*$CF$7+COUNTIF(CG8,"ML")*$CG$7</f>
        <v>0</v>
      </c>
      <c r="CM8" s="127">
        <f>IF(OR(B8="NSO",B8="",CK8="",CK8=0),"",IF(AND(CF8="",CG8=""),"",IF(AND(CF8=""),$CF$7-CL8,IF(CG8="",($CF$7+$CG$7)-CL8,$CK$7-CL8))))</f>
        <v>100</v>
      </c>
      <c r="CN8" s="127" t="str">
        <f>IF(OR(B8="NSO",B8="",CK8="",CK8=0),"",IF(OR(CF8="AB",CG8="AB"),"AB",IF(CK8&gt;=36%*CM8,"P","S")))</f>
        <v>P</v>
      </c>
      <c r="CO8" s="107" t="str">
        <f>IF(CK8="","",IF(OR(CN8="",CN8=0,CN8="S",CN8="RE",CN8="F",CN8="AB"),"",IF(CK8&gt;90%*CM8,"A+",IF(CK8&gt;75%*CM8,"A",IF(CK8&gt;60%*CM8,"B",IF(CK8&gt;40%*CM8,"C","D"))))))</f>
        <v>A</v>
      </c>
      <c r="CP8" s="257">
        <f>IF(OR(B8=0,B8=""),"",IF(AND($E$3="3rd"),'Marks Entry 3rd'!AS7,IF(AND($E$3="4th"),'Marks Entry 4th'!AS7,"")))</f>
        <v>11</v>
      </c>
      <c r="CQ8" s="257">
        <f>IF(OR(B8=0,B8=""),"",IF(AND($E$3="3rd"),'Marks Entry 3rd'!AT7,IF(AND($E$3="4th"),'Marks Entry 4th'!AT7,"")))</f>
        <v>20</v>
      </c>
      <c r="CR8" s="257">
        <f>IF(OR(B8=0,B8=""),"",IF(AND($E$3="3rd"),'Marks Entry 3rd'!AU7,IF(AND($E$3="4th"),'Marks Entry 4th'!AU7,"")))</f>
        <v>15</v>
      </c>
      <c r="CS8" s="257">
        <f>IF(OR(B8=0,B8=""),"",IF(AND($E$3="3rd"),'Marks Entry 3rd'!AV7,IF(AND($E$3="4th"),'Marks Entry 4th'!AV7,"")))</f>
        <v>14</v>
      </c>
      <c r="CT8" s="257">
        <f>IF(OR(B8=0,B8=""),"",IF(AND($E$3="3rd"),'Marks Entry 3rd'!AW7,IF(AND($E$3="4th"),'Marks Entry 4th'!AW7,"")))</f>
        <v>20</v>
      </c>
      <c r="CU8" s="126">
        <f>IF(AND(CP8="",CQ8="",CR8="",CS8="",CT8=""),"",SUM(CP8:CT8))</f>
        <v>80</v>
      </c>
      <c r="CV8" s="127">
        <f>COUNTIF(CP8,"ML")*$CP$7+COUNTIF(CQ8,"ML")*$CQ$7</f>
        <v>0</v>
      </c>
      <c r="CW8" s="127">
        <f>IF(OR(B8="NSO",B8="",CU8="",CU8=0),"",IF(AND(CP8="",CQ8=""),"",IF(AND(CP8=""),$CP$7-CV8,IF(CQ8="",($CP$7+$CQ$7)-CV8,$CU$7-CV8))))</f>
        <v>100</v>
      </c>
      <c r="CX8" s="127" t="str">
        <f>IF(OR(B8="NSO",B8="",CU8="",CU8=0),"",IF(OR(CP8="AB",CQ8="AB"),"AB",IF(CU8&gt;=36%*CW8,"P","S")))</f>
        <v>P</v>
      </c>
      <c r="CY8" s="107" t="str">
        <f>IF(CU8="","",IF(OR(CX8="",CX8=0,CX8="S",CX8="RE",CX8="F",CX8="AB"),"",IF(CU8&gt;90%*CW8,"A+",IF(CU8&gt;75%*CW8,"A",IF(CU8&gt;60%*CW8,"B",IF(CU8&gt;40%*CW8,"C","D"))))))</f>
        <v>A</v>
      </c>
      <c r="CZ8" s="257">
        <f>IF(OR(B8=0,B8=""),"",IF(AND($E$3="3rd"),'Marks Entry 3rd'!AX7,IF(AND($E$3="4th"),'Marks Entry 4th'!AX7,"")))</f>
        <v>20</v>
      </c>
      <c r="DA8" s="257">
        <f>IF(OR(B8=0,B8=""),"",IF(AND($E$3="3rd"),'Marks Entry 3rd'!AY7,IF(AND($E$3="4th"),'Marks Entry 4th'!AY7,"")))</f>
        <v>19</v>
      </c>
      <c r="DB8" s="257">
        <f>IF(OR(B8=0,B8=""),"",IF(AND($E$3="3rd"),'Marks Entry 3rd'!AZ7,IF(AND($E$3="4th"),'Marks Entry 4th'!AZ7,"")))</f>
        <v>20</v>
      </c>
      <c r="DC8" s="257">
        <f>IF(OR(B8=0,B8=""),"",IF(AND($E$3="3rd"),'Marks Entry 3rd'!BA7,IF(AND($E$3="4th"),'Marks Entry 4th'!BA7,"")))</f>
        <v>20</v>
      </c>
      <c r="DD8" s="257">
        <f>IF(OR(B8=0,B8=""),"",IF(AND($E$3="3rd"),'Marks Entry 3rd'!BB7,IF(AND($E$3="4th"),'Marks Entry 4th'!BB7,"")))</f>
        <v>15</v>
      </c>
      <c r="DE8" s="126">
        <f>IF(AND(CZ8="",DA8="",DB8="",DC8="",DD8=""),"",SUM(CZ8:DD8))</f>
        <v>94</v>
      </c>
      <c r="DF8" s="127">
        <f>COUNTIF(CZ8,"ML")*$CZ$7+COUNTIF(DA8,"ML")*$DA$7</f>
        <v>0</v>
      </c>
      <c r="DG8" s="127">
        <f>IF(OR(B8="NSO",B8="",DE8="",DE8=0),"",IF(AND(CZ8="",DA8=""),"",IF(AND(CZ8=""),$CZ$7-DF8,IF(DA8="",($CZ$7+$DA$7)-DF8,$DE$7-DF8))))</f>
        <v>100</v>
      </c>
      <c r="DH8" s="127" t="str">
        <f>IF(OR(B8="NSO",B8="",DE8="",DE8=0),"",IF(OR(CZ8="AB",DA8="AB"),"AB",IF(DE8&gt;=36%*DG8,"P","S")))</f>
        <v>P</v>
      </c>
      <c r="DI8" s="107" t="str">
        <f>IF(DE8="","",IF(OR(DH8="",DH8=0,DH8="S",DH8="RE",DH8="F",DH8="AB"),"",IF(DE8&gt;90%*DG8,"A+",IF(DE8&gt;75%*DG8,"A",IF(DE8&gt;60%*DG8,"B",IF(DE8&gt;40%*DG8,"C","D"))))))</f>
        <v>A+</v>
      </c>
      <c r="DJ8" s="257">
        <f>IF(OR(B8=0,B8=""),"",IF(AND('Marks Entry 3rd'!BC7="",'Marks Entry 4th'!BC7=""),"",IF(AND($E$3="3rd"),'Marks Entry 3rd'!BC7,IF(AND($E$3="4th"),'Marks Entry 4th'!BC7,""))))</f>
        <v>45</v>
      </c>
      <c r="DK8" s="257">
        <f>IF(OR(B8=0,B8=""),"",IF(AND('Marks Entry 3rd'!BD7="",'Marks Entry 4th'!BD7=""),"",IF(AND($E$3="3rd"),'Marks Entry 3rd'!BD7,IF(AND($E$3="4th"),'Marks Entry 4th'!BD7,""))))</f>
        <v>36</v>
      </c>
      <c r="DL8" s="416">
        <f>IF(AND(DJ8="",DK8=""),"",SUM(DJ8:DK8))</f>
        <v>81</v>
      </c>
      <c r="DM8" s="108" t="str">
        <f>IF(DL8="","",IF(OR(DL8="",DL8=0,DL8="RE",DL8="AB"),"",IF(DL8&gt;85%*$DL$7,"A",IF(DL8&gt;70%*$DL$7,"B",IF(DL8&gt;50%*$DL$7,"C",IF(DL8&gt;30%*$DL$7,"D","E"))))))</f>
        <v>B</v>
      </c>
      <c r="DN8" s="257">
        <f>IF(OR(B8=0,B8=""),"",IF(AND('Marks Entry 3rd'!BE7="",'Marks Entry 4th'!BE7=""),"",IF(AND($E$3="3rd"),'Marks Entry 3rd'!BE7,IF(AND($E$3="4th"),'Marks Entry 4th'!BE7,""))))</f>
        <v>45</v>
      </c>
      <c r="DO8" s="257">
        <f>IF(OR(B8=0,B8=""),"",IF(AND('Marks Entry 3rd'!BF7="",'Marks Entry 4th'!BF7=""),"",IF(AND($E$3="3rd"),'Marks Entry 3rd'!BF7,IF(AND($E$3="4th"),'Marks Entry 4th'!BF7,""))))</f>
        <v>41</v>
      </c>
      <c r="DP8" s="416">
        <f>IF(AND(DN8="",DO8=""),"",SUM(DN8:DO8))</f>
        <v>86</v>
      </c>
      <c r="DQ8" s="108" t="str">
        <f>IF(DP8="","",IF(OR(DP8="",DP8=0,DP8="RE",DP8="AB"),"",IF(DP8&gt;85%*$DP$7,"A",IF(DP8&gt;70%*$DP$7,"B",IF(DP8&gt;50%*$DP$7,"C",IF(DP8&gt;30%*$DP$7,"D","E"))))))</f>
        <v>A</v>
      </c>
      <c r="DR8" s="75">
        <f>IF($E$3="","",IF(OR(B8="",G8="",C8=""),"",SUM(W8,AO8,BG8,BY8)))</f>
        <v>383</v>
      </c>
      <c r="DS8" s="76">
        <f>IF(OR(DR8="",DR8=0),"",DR8*100/(Y8+AQ8+BI8+CA8))</f>
        <v>54.714285714285715</v>
      </c>
      <c r="DT8" s="81" t="str">
        <f>IF(OR(DS8="",B8="NSO"),"",IF(AND(DS8&gt;=60),"I",IF(AND(DS8&gt;=48),"II",IF(AND(DS8&gt;=36),"III",""))))</f>
        <v>II</v>
      </c>
      <c r="DU8" s="82">
        <f>IF(OR(DS8="",B8="NSO",DR8=0),"",SUMPRODUCT((DS8&lt;$DS$8:$DS$207)/COUNTIF($DS$8:$DS$207,$DS$8:$DS$207)))</f>
        <v>24.000000000000298</v>
      </c>
      <c r="DV8" s="262" t="str">
        <f t="shared" ref="DV8:DV39" si="0">IF(B8="NSO","NSO",IF(OR(D8="",G8="",F8="",B8="",DR8=0),"","Promoted"))</f>
        <v>Promoted</v>
      </c>
      <c r="DW8" s="52">
        <f>IF(OR(B8=0,B8=""),"",IF(AND($E$3="3rd"),'Marks Entry 3rd'!BG7,IF(AND($E$3="4th"),'Marks Entry 4th'!BG7,"")))</f>
        <v>220</v>
      </c>
      <c r="DX8" s="52">
        <f>IF(OR(B8=0,B8=""),"",IF(AND($E$3="3rd"),'Marks Entry 3rd'!BH7,IF(AND($E$3="4th"),'Marks Entry 4th'!BH7,"")))</f>
        <v>210</v>
      </c>
      <c r="DY8" s="242" t="str">
        <f>IF(OR(B8="",G8="",DR8="",B8="NSO"),"",IF(DR8&gt;85%*(Y8+AQ8+BI8+CA8),"A",IF(DR8&gt;70%*(Y8+AQ8+BI8+CA8),"B",IF(DR8&gt;50%*(Y8+AQ8+BI8+CA8),"C",IF(DR8&gt;30%*(Y8+AQ8+BI8+CA8),"D","E")))))</f>
        <v>C</v>
      </c>
      <c r="DZ8" s="53"/>
      <c r="EG8" s="55">
        <f>IF(AND($E$3="3rd"),'Marks Entry 3rd'!I7,IF(AND($E$3="4th"),'Marks Entry 4th'!I7,""))</f>
        <v>401</v>
      </c>
    </row>
    <row r="9" spans="1:137" ht="18.95" customHeight="1">
      <c r="A9" s="67">
        <v>2</v>
      </c>
      <c r="B9" s="302">
        <f>IF(OR(EG9=0,EG9=""),"",IF(AND($E$3="3rd"),'Marks Entry 3rd'!I8,IF(AND($E$3="4th"),'Marks Entry 4th'!I8,"")))</f>
        <v>402</v>
      </c>
      <c r="C9" s="68">
        <f>IF(OR(B9=0,B9=""),"",IF(AND($E$3="3rd"),'Marks Entry 3rd'!B8,IF(AND($E$3="4th"),'Marks Entry 4th'!B8,"")))</f>
        <v>4</v>
      </c>
      <c r="D9" s="68" t="str">
        <f>IF(OR(B9=0,B9=""),"",IF(AND($E$3="3rd"),'Marks Entry 3rd'!C8,IF(AND($E$3="4th"),'Marks Entry 4th'!C8,"")))</f>
        <v>A</v>
      </c>
      <c r="E9" s="69">
        <f>IF(OR(B9=0,B9=""),"",IF(AND($E$3="3rd"),'Marks Entry 3rd'!E8,IF(AND($E$3="4th"),'Marks Entry 4th'!E8,"")))</f>
        <v>42005</v>
      </c>
      <c r="F9" s="301">
        <f>IF(OR(B9=0,B9=""),"",IF(AND($E$3="3rd"),'Marks Entry 3rd'!D8,IF(AND($E$3="4th"),'Marks Entry 4th'!D8,"")))</f>
        <v>944</v>
      </c>
      <c r="G9" s="63" t="str">
        <f>IF(OR(B9=0,B9=""),"",IF(AND($E$3="3rd"),'Marks Entry 3rd'!F8,IF(AND($E$3="4th"),'Marks Entry 4th'!F8,"")))</f>
        <v>ANUJ GIRI</v>
      </c>
      <c r="H9" s="63" t="str">
        <f>IF(OR(B9=0,B9=""),"",IF(AND($E$3="3rd"),'Marks Entry 3rd'!G8,IF(AND($E$3="4th"),'Marks Entry 4th'!G8,"")))</f>
        <v>BHAGWAT GIRI</v>
      </c>
      <c r="I9" s="63" t="str">
        <f>IF(OR(B9=0,B9=""),"",IF(AND($E$3="3rd"),'Marks Entry 3rd'!H8,IF(AND($E$3="4th"),'Marks Entry 4th'!H8,"")))</f>
        <v>KANTA DEVI</v>
      </c>
      <c r="J9" s="256" t="str">
        <f>IF(OR(B9=0,B9=""),"",IF(AND($E$3="3rd"),'Marks Entry 3rd'!J8,IF(AND($E$3="4th"),'Marks Entry 4th'!J8,"")))</f>
        <v>M</v>
      </c>
      <c r="K9" s="256" t="str">
        <f>IF(OR(B9=0,B9=""),"",IF(AND($E$3="3rd"),'Marks Entry 3rd'!K8,IF(AND($E$3="4th"),'Marks Entry 4th'!K8,"")))</f>
        <v>OBC</v>
      </c>
      <c r="L9" s="125">
        <f>IF(OR(B9=0,B9=""),"",IF(AND($E$3="3rd"),'Marks Entry 3rd'!L8,IF(AND($E$3="4th"),'Marks Entry 4th'!L8,"")))</f>
        <v>9</v>
      </c>
      <c r="M9" s="125">
        <f>IF(OR(B9=0,B9=""),"",IF(AND($E$3="3rd"),'Marks Entry 3rd'!M8,IF(AND($E$3="4th"),'Marks Entry 4th'!M8,"")))</f>
        <v>9</v>
      </c>
      <c r="N9" s="125">
        <f>IF(OR(B9=0,B9=""),"",IF(AND($E$3="3rd"),'Marks Entry 3rd'!N8,IF(AND($E$3="4th"),'Marks Entry 4th'!N8,"")))</f>
        <v>27</v>
      </c>
      <c r="O9" s="61">
        <f t="shared" ref="O9:O72" si="1">IF(AND(L9="",M9="",N9=""),"",IF(AND(L9="NA",M9="NA",N9="NA"),"NA",IF(AND(L9="AB",M9="AB",N9="NA"),"AB",SUM(L9:N9))))</f>
        <v>45</v>
      </c>
      <c r="P9" s="125">
        <f>IF(OR(B9=0,B9=""),"",IF(AND($E$3="3rd"),'Marks Entry 3rd'!O8,IF(AND($E$3="4th"),'Marks Entry 4th'!O8,"")))</f>
        <v>4</v>
      </c>
      <c r="Q9" s="125">
        <f>IF(OR(B9=0,B9=""),"",IF(AND($E$3="3rd"),'Marks Entry 3rd'!P8,IF(AND($E$3="4th"),'Marks Entry 4th'!P8,"")))</f>
        <v>11</v>
      </c>
      <c r="R9" s="64">
        <f t="shared" ref="R9:R72" si="2">IF(AND(P9="",Q9=""),"",IF(AND(P9="NA",Q9="NA"),"NA",IF(AND(P9="AB",Q9="AB"),"AB",SUM(P9:Q9))))</f>
        <v>15</v>
      </c>
      <c r="S9" s="61">
        <f t="shared" ref="S9:S72" si="3">IF(AND(O9="NA",R9="NA"),"NA",IF(AND(O9="AB",R9="AB"),"AB",SUM(O9,R9)))</f>
        <v>60</v>
      </c>
      <c r="T9" s="66">
        <f>IF(OR(B9=0,B9=""),"",IF(AND($E$3="3rd"),'Marks Entry 3rd'!Q8,IF(AND($E$3="4th"),'Marks Entry 4th'!Q8,"")))</f>
        <v>37</v>
      </c>
      <c r="U9" s="66">
        <f>IF(OR(B9=0,B9=""),"",IF(AND($E$3="3rd"),'Marks Entry 3rd'!R8,IF(AND($E$3="4th"),'Marks Entry 4th'!R8,"")))</f>
        <v>4</v>
      </c>
      <c r="V9" s="65">
        <f t="shared" ref="V9:V72" si="4">IF(AND(T9="",U9=""),"",IF(AND(T9="AB",U9="AB"),"AB",SUM(T9:U9)))</f>
        <v>41</v>
      </c>
      <c r="W9" s="61">
        <f t="shared" ref="W9:W72" si="5">IF(V9="","",IF(AND(S9="AB",V9="AB"),"AB",SUM(S9,V9)))</f>
        <v>101</v>
      </c>
      <c r="X9" s="104">
        <f t="shared" ref="X9:X72" si="6">COUNTIF(L9:N9,"NA")*10+(COUNTIF(L9:N9,"ML")*10)+(COUNTIF(P9,"ML")*50)+(COUNTIF(Q9,"ML")*20)+(COUNTIF(T9,"ML")*60)+(COUNTIF(U9,"ML")*40)</f>
        <v>0</v>
      </c>
      <c r="Y9" s="104">
        <f t="shared" ref="Y9:Y72" si="7">IF(OR(B9="NSO",B9=0,B9=""),"",IF(AND(L9="",M9="",N9="",P9="",T9=""),"",IF(AND(M9="",N9="",L9=""),30-X9,IF(AND(P9="",Q9=""),70-X9,IF(AND(T9="",U9=""),100-X9,200-X9)))))</f>
        <v>200</v>
      </c>
      <c r="Z9" s="104" t="str">
        <f t="shared" ref="Z9:Z72" si="8">IF(AND(OR(L9="ab",L9="ml"),OR(M9="ab",M9="ml"),OR(P9="ab",P9="ml")),"AB",IF(AND(OR(L9="ab",L9="ml"),OR(P9="ab",P9="ml"),OR(T9="ab",T9="ml")),"AB",IF(AND(OR(M9="ab",M9="ml"),OR(N9="ab",N9="ml"),OR(P9="ab",P9="ml")),"AB",IF(AND(OR(M9="ab",M9="ml"),OR(N9="ab",N9="ml"),OR(T9="ab",T9="ml")),"AB",""))))</f>
        <v/>
      </c>
      <c r="AA9" s="104" t="str">
        <f t="shared" ref="AA9:AA72" si="9">IF(OR(B9="NSO",B9="",T9=""),"",IF(OR(Z9="AB",T9="ab"),"AB",IF(T9="ML","RE",IF(AND(W9&gt;=36%*Y9,T9&gt;=$T$7*20%),"P",IF(AND(W9&gt;=34%*Y9,T9&gt;=$T$7*20%),"G2",IF(AND(W9&gt;=31%*Y9,T9&gt;=$T$7*20%),"G1",IF(AND(W9&gt;=25%*Y9,T9&gt;=$T$7*20%),"S","F")))))))</f>
        <v>P</v>
      </c>
      <c r="AB9" s="104" t="str">
        <f t="shared" ref="AB9:AB72" si="10">IF(OR(AA9="",AA9=0,AA9="S",AA9="RE",AA9="F",AA9="AB"),"",IF(W9&gt;=75%*Y9,"D",IF(W9&gt;=60%*Y9,"I",IF(W9&gt;=48%*Y9,"II",IF(W9&gt;=36%*Y9,"III","")))))</f>
        <v>II</v>
      </c>
      <c r="AC9" s="108" t="str">
        <f t="shared" ref="AC9:AC72" si="11">IF(W9="","",IF(OR(AA9="",AA9=0,AA9="RE",AA9="AB"),"",IF(W9&gt;85%*Y9,"A",IF(W9&gt;70%*Y9,"B",IF(W9&gt;=51%*Y9,"C",IF(W9&gt;=31%*Y9,"D","E"))))))</f>
        <v>D</v>
      </c>
      <c r="AD9" s="125">
        <f>IF(OR(B9=0,B9=""),"",IF(AND($E$3="3rd"),'Marks Entry 3rd'!S8,IF(AND($E$3="4th"),'Marks Entry 4th'!S8,"")))</f>
        <v>5</v>
      </c>
      <c r="AE9" s="125">
        <f>IF(OR(B9=0,B9=""),"",IF(AND($E$3="3rd"),'Marks Entry 3rd'!T8,IF(AND($E$3="4th"),'Marks Entry 4th'!T8,"")))</f>
        <v>3</v>
      </c>
      <c r="AF9" s="125">
        <f>IF(OR(B9=0,B9=""),"",IF(AND($E$3="3rd"),'Marks Entry 3rd'!U8,IF(AND($E$3="4th"),'Marks Entry 4th'!U8,"")))</f>
        <v>5</v>
      </c>
      <c r="AG9" s="61">
        <f t="shared" ref="AG9:AG72" si="12">IF(AND(AD9="",AE9="",AF9=""),"",IF(AND(AD9="NA",AE9="NA",AF9="NA"),"NA",IF(AND(AD9="AB",AE9="AB",AF9="NA"),"AB",SUM(AD9:AF9))))</f>
        <v>13</v>
      </c>
      <c r="AH9" s="125">
        <f>IF(OR(B9=0,B9=""),"",IF(AND($E$3="3rd"),'Marks Entry 3rd'!V8,IF(AND($E$3="4th"),'Marks Entry 4th'!V8,"")))</f>
        <v>22</v>
      </c>
      <c r="AI9" s="125">
        <f>IF(OR(B9=0,B9=""),"",IF(AND($E$3="3rd"),'Marks Entry 3rd'!W8,IF(AND($E$3="4th"),'Marks Entry 4th'!W8,"")))</f>
        <v>9</v>
      </c>
      <c r="AJ9" s="64">
        <f t="shared" ref="AJ9:AJ72" si="13">IF(AND(AH9="",AI9=""),"",IF(AND(AH9="NA",AI9="NA"),"NA",IF(AND(AH9="AB",AI9="AB"),"AB",SUM(AH9:AI9))))</f>
        <v>31</v>
      </c>
      <c r="AK9" s="61">
        <f t="shared" ref="AK9:AK72" si="14">IF(AND(AG9="NA",AJ9="NA"),"NA",IF(AND(AG9="AB",AJ9="AB"),"AB",SUM(AG9,AJ9)))</f>
        <v>44</v>
      </c>
      <c r="AL9" s="66">
        <f>IF(OR(B9=0,B9=""),"",IF(AND($E$3="3rd"),'Marks Entry 3rd'!X8,IF(AND($E$3="4th"),'Marks Entry 4th'!X8,"")))</f>
        <v>21</v>
      </c>
      <c r="AM9" s="66">
        <f>IF(OR(B9=0,B9=""),"",IF(AND($E$3="3rd"),'Marks Entry 3rd'!Y8,IF(AND($E$3="4th"),'Marks Entry 4th'!Y8,"")))</f>
        <v>29</v>
      </c>
      <c r="AN9" s="65">
        <f t="shared" ref="AN9:AN72" si="15">IF(AND(AL9="",AM9=""),"",IF(AND(AL9="AB",AM9="AB"),"AB",SUM(AL9:AM9)))</f>
        <v>50</v>
      </c>
      <c r="AO9" s="61">
        <f t="shared" ref="AO9:AO72" si="16">IF(AN9="","",IF(AND(AK9="AB",AN9="AB"),"AB",SUM(AK9,AN9)))</f>
        <v>94</v>
      </c>
      <c r="AP9" s="104">
        <f t="shared" ref="AP9:AP72" si="17">COUNTIF(AD9:AF9,"NA")*5+(COUNTIF(AD9:AF9,"ML")*5)+(COUNTIF(AH9,"ML")*25)+(COUNTIF(AI9,"ML")*10)+(COUNTIF(AL9,"ML")*30)+(COUNTIF(AM9,"ML")*20)</f>
        <v>0</v>
      </c>
      <c r="AQ9" s="104">
        <f t="shared" ref="AQ9:AQ72" si="18">IF(OR(B9="NSO",B9=0,B9=""),"",IF(AND(AD9="",AE9="",AF9="",AH9="",AL9=""),"",IF(AND(AE9="",AF9="",AD9=""),15-AP9,IF(AND(AH9="",AI9=""),35-AP9,IF(AND(AL9="",AM9=""),50-AP9,100-AP9)))))</f>
        <v>100</v>
      </c>
      <c r="AR9" s="104" t="str">
        <f t="shared" ref="AR9:AR72" si="19">IF(AND(OR(AD9="ab",AD9="ml"),OR(AE9="ab",AE9="ml"),OR(AH9="ab",AH9="ml")),"AB",IF(AND(OR(AD9="ab",AD9="ml"),OR(AH9="ab",AH9="ml"),OR(AL9="ab",AL9="ml")),"AB",IF(AND(OR(AE9="ab",AE9="ml"),OR(AF9="ab",AF9="ml"),OR(AH9="ab",AH9="ml")),"AB",IF(AND(OR(AE9="ab",AE9="ml"),OR(AF9="ab",AF9="ml"),OR(AL9="ab",AL9="ml")),"AB",""))))</f>
        <v/>
      </c>
      <c r="AS9" s="104" t="str">
        <f t="shared" ref="AS9:AS72" si="20">IF(OR(B9="NSO",B9="",AL9=""),"",IF(OR(AR9="AB",AL9="ab"),"AB",IF(AL9="ML","RE",IF(AND(AO9&gt;=36%*AQ9,AL9&gt;=$AL$7*20%),"P",IF(AND(AO9&gt;=34%*AQ9,AL9&gt;=$AL$7*20%),"G2",IF(AND(AO9&gt;=31%*AQ9,AL9&gt;=$AL$7*20%),"G1",IF(AND(AO9&gt;=25%*AQ9,AL9&gt;=$AL$7*20%),"S","F")))))))</f>
        <v>P</v>
      </c>
      <c r="AT9" s="104" t="str">
        <f t="shared" ref="AT9:AT72" si="21">IF(OR(AS9="",AS9=0,AS9="S",AS9="RE",AS9="F",AS9="AB"),"",IF(AO9&gt;=75%*AQ9,"D",IF(AO9&gt;=60%*AQ9,"I",IF(AO9&gt;=48%*AQ9,"II",IF(AO9&gt;=36%*AQ9,"III","")))))</f>
        <v>D</v>
      </c>
      <c r="AU9" s="108" t="str">
        <f t="shared" ref="AU9:AU72" si="22">IF(AO9="","",IF(OR(AS9="",AS9=0,AS9="RE",AS9="AB"),"",IF(AO9&gt;85%*AQ9,"A",IF(AO9&gt;70%*AQ9,"B",IF(AO9&gt;50%*AQ9,"C",IF(AO9&gt;30%*AQ9,"D","E"))))))</f>
        <v>A</v>
      </c>
      <c r="AV9" s="125">
        <f>IF(OR(B9=0,B9=""),"",IF(AND($E$3="3rd"),'Marks Entry 3rd'!Z8,IF(AND($E$3="4th"),'Marks Entry 4th'!Z8,"")))</f>
        <v>9</v>
      </c>
      <c r="AW9" s="125">
        <f>IF(OR(B9=0,B9=""),"",IF(AND($E$3="3rd"),'Marks Entry 3rd'!AA8,IF(AND($E$3="4th"),'Marks Entry 4th'!AA8,"")))</f>
        <v>6</v>
      </c>
      <c r="AX9" s="125">
        <f>IF(OR(B9=0,B9=""),"",IF(AND($E$3="3rd"),'Marks Entry 3rd'!AB8,IF(AND($E$3="4th"),'Marks Entry 4th'!AB8,"")))</f>
        <v>23</v>
      </c>
      <c r="AY9" s="61">
        <f t="shared" ref="AY9:AY72" si="23">IF(AND(AV9="",AW9="",AX9=""),"",IF(AND(AV9="NA",AW9="NA",AX9="NA"),"NA",IF(AND(AV9="AB",AW9="AB",AX9="NA"),"AB",SUM(AV9:AX9))))</f>
        <v>38</v>
      </c>
      <c r="AZ9" s="125">
        <f>IF(OR(B9=0,B9=""),"",IF(AND($E$3="3rd"),'Marks Entry 3rd'!AC8,IF(AND($E$3="4th"),'Marks Entry 4th'!AC8,"")))</f>
        <v>3</v>
      </c>
      <c r="BA9" s="125">
        <f>IF(OR(B9=0,B9=""),"",IF(AND($E$3="3rd"),'Marks Entry 3rd'!AD8,IF(AND($E$3="4th"),'Marks Entry 4th'!AD8,"")))</f>
        <v>11</v>
      </c>
      <c r="BB9" s="64">
        <f t="shared" ref="BB9:BB72" si="24">IF(AND(AZ9="",BA9=""),"",IF(AND(AZ9="NA",BA9="NA"),"NA",IF(AND(AZ9="AB",BA9="AB"),"AB",SUM(AZ9:BA9))))</f>
        <v>14</v>
      </c>
      <c r="BC9" s="61">
        <f t="shared" ref="BC9:BC72" si="25">IF(AND(AY9="NA",BB9="NA"),"NA",IF(AND(AY9="AB",BB9="AB"),"AB",SUM(AY9,BB9)))</f>
        <v>52</v>
      </c>
      <c r="BD9" s="66">
        <f>IF(OR(B9=0,B9=""),"",IF(AND($E$3="3rd"),'Marks Entry 3rd'!AE8,IF(AND($E$3="4th"),'Marks Entry 4th'!AE8,"")))</f>
        <v>31</v>
      </c>
      <c r="BE9" s="66">
        <f>IF(OR(B9=0,B9=""),"",IF(AND($E$3="3rd"),'Marks Entry 3rd'!AF8,IF(AND($E$3="4th"),'Marks Entry 4th'!AF8,"")))</f>
        <v>3</v>
      </c>
      <c r="BF9" s="65">
        <f t="shared" ref="BF9:BF72" si="26">IF(AND(BD9="",BE9=""),"",IF(AND(BD9="AB",BE9="AB"),"AB",SUM(BD9:BE9)))</f>
        <v>34</v>
      </c>
      <c r="BG9" s="61">
        <f t="shared" ref="BG9:BG72" si="27">IF(BF9="","",IF(AND(BC9="AB",BF9="AB"),"AB",SUM(BC9,BF9)))</f>
        <v>86</v>
      </c>
      <c r="BH9" s="104">
        <f t="shared" ref="BH9:BH72" si="28">COUNTIF(AV9:AX9,"NA")*10+(COUNTIF(AV9:AX9,"ML")*10)+(COUNTIF(AZ9,"ML")*$AZ$7)+(COUNTIF(BA9,"ML")*$BA$7)+(COUNTIF(BD9,"ML")*$BD$7)+(COUNTIF(BE9,"ML")*$BE$7)</f>
        <v>0</v>
      </c>
      <c r="BI9" s="104">
        <f t="shared" ref="BI9:BI72" si="29">IF(OR(B9="NSO",B9=0,B9=""),"",IF(AND(AV9="",AW9="",AX9="",AZ9="",BD9=""),"",IF(AND(AW9="",AX9="",AV9=""),30-BH9,IF(AND(AZ9="",BA9=""),70-BH9,IF(AND(BD9="",BE9=""),100-BH9,200-BH9)))))</f>
        <v>200</v>
      </c>
      <c r="BJ9" s="104" t="str">
        <f t="shared" ref="BJ9:BJ72" si="30">IF(AND(OR(AV9="ab",AV9="ml"),OR(AW9="ab",AW9="ml"),OR(AZ9="ab",AZ9="ml")),"AB",IF(AND(OR(AV9="ab",AV9="ml"),OR(AZ9="ab",AZ9="ml"),OR(BD9="ab",BD9="ml")),"AB",IF(AND(OR(AW9="ab",AW9="ml"),OR(AX9="ab",AX9="ml"),OR(AZ9="ab",AZ9="ml")),"AB",IF(AND(OR(AW9="ab",AW9="ml"),OR(AX9="ab",AX9="ml"),OR(BD9="ab",BD9="ml")),"AB",""))))</f>
        <v/>
      </c>
      <c r="BK9" s="104" t="str">
        <f t="shared" ref="BK9:BK72" si="31">IF(OR(B9="NSO",B9="",BD9=""),"",IF(OR(BJ9="AB",BD9="ab"),"AB",IF(BD9="ML","RE",IF(AND(BG9&gt;=36%*BI9,BD9&gt;=$BD$7*20%),"P",IF(AND(BG9&gt;=34%*BI9,BD9&gt;=$BD$7*20%),"G2",IF(AND(BG9&gt;=31%*BI9,BD9&gt;=$BD$7*20%),"G1",IF(AND(BG9&gt;=25%*BI9,BD9&gt;=$BD$7*20%),"S","F")))))))</f>
        <v>P</v>
      </c>
      <c r="BL9" s="104" t="str">
        <f t="shared" ref="BL9:BL72" si="32">IF(OR(BK9="",BK9=0,BK9="S",BK9="RE",BK9="F",BK9="AB"),"",IF(BG9&gt;=75%*BI9,"D",IF(BG9&gt;=60%*BI9,"I",IF(BG9&gt;=48%*BI9,"II",IF(BG9&gt;=36%*BI9,"III","")))))</f>
        <v>III</v>
      </c>
      <c r="BM9" s="108" t="str">
        <f t="shared" ref="BM9:BM72" si="33">IF(BG9="","",IF(OR(BK9="",BK9=0,BK9="RE",BK9="AB"),"",IF(BG9&gt;85%*BI9,"A",IF(BG9&gt;70%*BI9,"B",IF(BG9&gt;50%*BI9,"C",IF(BG9&gt;30%*BI9,"D","E"))))))</f>
        <v>D</v>
      </c>
      <c r="BN9" s="125">
        <f>IF(OR(B9=0,B9=""),"",IF(AND($E$3="3rd"),'Marks Entry 3rd'!AG8,IF(AND($E$3="4th"),'Marks Entry 4th'!AG8,"")))</f>
        <v>9</v>
      </c>
      <c r="BO9" s="125">
        <f>IF(OR(B9=0,B9=""),"",IF(AND($E$3="3rd"),'Marks Entry 3rd'!AH8,IF(AND($E$3="4th"),'Marks Entry 4th'!AH8,"")))</f>
        <v>7</v>
      </c>
      <c r="BP9" s="125">
        <f>IF(OR(B9=0,B9=""),"",IF(AND($E$3="3rd"),'Marks Entry 3rd'!AI8,IF(AND($E$3="4th"),'Marks Entry 4th'!AI8,"")))</f>
        <v>14</v>
      </c>
      <c r="BQ9" s="61">
        <f t="shared" ref="BQ9:BQ72" si="34">IF(AND(BN9="",BO9="",BP9=""),"",IF(AND(BN9="NA",BO9="NA",BP9="NA"),"NA",IF(AND(BN9="AB",BO9="AB",BP9="NA"),"AB",SUM(BN9:BP9))))</f>
        <v>30</v>
      </c>
      <c r="BR9" s="125">
        <f>IF(OR(B9=0,B9=""),"",IF(AND($E$3="3rd"),'Marks Entry 3rd'!AJ8,IF(AND($E$3="4th"),'Marks Entry 4th'!AJ8,"")))</f>
        <v>4</v>
      </c>
      <c r="BS9" s="125">
        <f>IF(OR(B9=0,B9=""),"",IF(AND($E$3="3rd"),'Marks Entry 3rd'!AK8,IF(AND($E$3="4th"),'Marks Entry 4th'!AK8,"")))</f>
        <v>9</v>
      </c>
      <c r="BT9" s="64">
        <f t="shared" ref="BT9:BT72" si="35">IF(AND(BR9="",BS9=""),"",IF(AND(BR9="NA",BS9="NA"),"NA",IF(AND(BR9="AB",BS9="AB"),"AB",SUM(BR9:BS9))))</f>
        <v>13</v>
      </c>
      <c r="BU9" s="61">
        <f t="shared" ref="BU9:BU72" si="36">IF(AND(BQ9="NA",BT9="NA"),"NA",IF(AND(BQ9="AB",BT9="AB"),"AB",SUM(BQ9,BT9)))</f>
        <v>43</v>
      </c>
      <c r="BV9" s="66">
        <f>IF(OR(B9=0,B9=""),"",IF(AND($E$3="3rd"),'Marks Entry 3rd'!AL8,IF(AND($E$3="4th"),'Marks Entry 4th'!AL8,"")))</f>
        <v>14</v>
      </c>
      <c r="BW9" s="66">
        <f>IF(OR(B9=0,B9=""),"",IF(AND($E$3="3rd"),'Marks Entry 3rd'!AM8,IF(AND($E$3="4th"),'Marks Entry 4th'!AM8,"")))</f>
        <v>4</v>
      </c>
      <c r="BX9" s="65">
        <f t="shared" ref="BX9:BX72" si="37">IF(AND(BV9="",BW9=""),"",IF(AND(BV9="AB",BW9="AB"),"AB",SUM(BV9:BW9)))</f>
        <v>18</v>
      </c>
      <c r="BY9" s="61">
        <f t="shared" ref="BY9:BY72" si="38">IF(BX9="","",IF(AND(BU9="AB",BX9="AB"),"AB",SUM(BU9,BX9)))</f>
        <v>61</v>
      </c>
      <c r="BZ9" s="104">
        <f t="shared" ref="BZ9:BZ72" si="39">COUNTIF(BN9:BP9,"NA")*10+(COUNTIF(BN9:BP9,"ML")*10)+(COUNTIF(BR9,"ML")*$BR$7)+(COUNTIF(BS9,"ML")*$BS$7)+(COUNTIF(BV9,"ML")*$BV$7)+(COUNTIF(BW9,"ML")*$BW$7)</f>
        <v>0</v>
      </c>
      <c r="CA9" s="104">
        <f t="shared" ref="CA9:CA72" si="40">IF(OR(B9="NSO",B9=0,B9=""),"",IF(AND(BN9="",BO9="",BP9="",BR9="",BV9=""),"",IF(AND(BO9="",BP9="",BN9=""),30-BZ9,IF(AND(BR9="",BS9=""),70-BZ9,IF(AND(BV9="",BW9=""),100-BZ9,200-BZ9)))))</f>
        <v>200</v>
      </c>
      <c r="CB9" s="104" t="str">
        <f t="shared" ref="CB9:CB72" si="41">IF(AND(OR(BN9="ab",BN9="ml"),OR(BO9="ab",BO9="ml"),OR(BR9="ab",BR9="ml")),"AB",IF(AND(OR(BN9="ab",BN9="ml"),OR(BR9="ab",BR9="ml"),OR(BV9="ab",BV9="ml")),"AB",IF(AND(OR(BO9="ab",BO9="ml"),OR(BP9="ab",BP9="ml"),OR(BR9="ab",BR9="ml")),"AB",IF(AND(OR(BO9="ab",BO9="ml"),OR(BP9="ab",BP9="ml"),OR(BV9="ab",BV9="ml")),"AB",""))))</f>
        <v/>
      </c>
      <c r="CC9" s="104" t="str">
        <f t="shared" ref="CC9:CC72" si="42">IF(OR(B9="NSO",B9="",BV9=""),"",IF(OR(CB9="AB",BV9="ab"),"AB",IF(BV9="ML","RE",IF(AND(BY9&gt;=36%*CA9,BV9&gt;=$BV$7*20%),"P",IF(AND(BY9&gt;=34%*CA9,BV9&gt;=$BD$7*20%),"G2",IF(AND(BY9&gt;=31%*CA9,BV9&gt;=$BD$7*20%),"G1",IF(AND(BY9&gt;=25%*CA9,BV9&gt;=$BD$7*20%),"S","F")))))))</f>
        <v>S</v>
      </c>
      <c r="CD9" s="104" t="str">
        <f t="shared" ref="CD9:CD72" si="43">IF(OR(CC9="",CC9=0,CC9="S",CC9="RE",CC9="F",CC9="AB"),"",IF(BY9&gt;=75%*CA9,"D",IF(BY9&gt;=60%*CA9,"I",IF(BY9&gt;=48%*CA9,"II",IF(BY9&gt;=36%*CA9,"III","")))))</f>
        <v/>
      </c>
      <c r="CE9" s="108" t="str">
        <f t="shared" ref="CE9:CE72" si="44">IF(BY9="","",IF(OR(CC9="",CC9=0,CC9="RE",CC9="AB"),"",IF(BY9&gt;85%*CA9,"A",IF(BY9&gt;70%*CA9,"B",IF(BY9&gt;50%*CA9,"C",IF(BY9&gt;30%*CA9,"D","E"))))))</f>
        <v>D</v>
      </c>
      <c r="CF9" s="257">
        <f>IF(OR(B9=0,B9=""),"",IF(AND($E$3="3rd"),'Marks Entry 3rd'!AN8,IF(AND($E$3="4th"),'Marks Entry 4th'!AN8,"")))</f>
        <v>18</v>
      </c>
      <c r="CG9" s="257">
        <f>IF(OR(B9=0,B9=""),"",IF(AND($E$3="3rd"),'Marks Entry 3rd'!AO8,IF(AND($E$3="4th"),'Marks Entry 4th'!AO8,"")))</f>
        <v>15</v>
      </c>
      <c r="CH9" s="257">
        <f>IF(OR(B9=0,B9=""),"",IF(AND($E$3="3rd"),'Marks Entry 3rd'!AP8,IF(AND($E$3="4th"),'Marks Entry 4th'!AP8,"")))</f>
        <v>14</v>
      </c>
      <c r="CI9" s="257">
        <f>IF(OR(B9=0,B9=""),"",IF(AND($E$3="3rd"),'Marks Entry 3rd'!AQ8,IF(AND($E$3="4th"),'Marks Entry 4th'!AQ8,"")))</f>
        <v>14</v>
      </c>
      <c r="CJ9" s="257">
        <f>IF(OR(B9=0,B9=""),"",IF(AND($E$3="3rd"),'Marks Entry 3rd'!AR8,IF(AND($E$3="4th"),'Marks Entry 4th'!AR8,"")))</f>
        <v>15</v>
      </c>
      <c r="CK9" s="126">
        <f t="shared" ref="CK9:CK72" si="45">IF(AND(CF9="",CG9="",CH9="",CI9="",CJ9=""),"",SUM(CF9:CJ9))</f>
        <v>76</v>
      </c>
      <c r="CL9" s="127">
        <f t="shared" ref="CL9:CL72" si="46">COUNTIF(CF9,"ML")*$CF$7+COUNTIF(CG9,"ML")*$CG$7</f>
        <v>0</v>
      </c>
      <c r="CM9" s="127">
        <f t="shared" ref="CM9:CM72" si="47">IF(OR(B9="NSO",B9="",CK9="",CK9=0),"",IF(AND(CF9="",CG9=""),"",IF(AND(CF9=""),$CF$7-CL9,IF(CG9="",($CF$7+$CG$7)-CL9,$CK$7-CL9))))</f>
        <v>100</v>
      </c>
      <c r="CN9" s="127" t="str">
        <f t="shared" ref="CN9:CN72" si="48">IF(OR(B9="NSO",B9="",CK9="",CK9=0),"",IF(OR(CF9="AB",CG9="AB"),"AB",IF(CK9&gt;=36%*CM9,"P","S")))</f>
        <v>P</v>
      </c>
      <c r="CO9" s="107" t="str">
        <f t="shared" ref="CO9:CO72" si="49">IF(CK9="","",IF(OR(CN9="",CN9=0,CN9="S",CN9="RE",CN9="F",CN9="AB"),"",IF(CK9&gt;90%*CM9,"A+",IF(CK9&gt;75%*CM9,"A",IF(CK9&gt;60%*CM9,"B",IF(CK9&gt;40%*CM9,"C","D"))))))</f>
        <v>A</v>
      </c>
      <c r="CP9" s="257">
        <f>IF(OR(B9=0,B9=""),"",IF(AND($E$3="3rd"),'Marks Entry 3rd'!AS8,IF(AND($E$3="4th"),'Marks Entry 4th'!AS8,"")))</f>
        <v>11</v>
      </c>
      <c r="CQ9" s="257">
        <f>IF(OR(B9=0,B9=""),"",IF(AND($E$3="3rd"),'Marks Entry 3rd'!AT8,IF(AND($E$3="4th"),'Marks Entry 4th'!AT8,"")))</f>
        <v>20</v>
      </c>
      <c r="CR9" s="257">
        <f>IF(OR(B9=0,B9=""),"",IF(AND($E$3="3rd"),'Marks Entry 3rd'!AU8,IF(AND($E$3="4th"),'Marks Entry 4th'!AU8,"")))</f>
        <v>15</v>
      </c>
      <c r="CS9" s="257">
        <f>IF(OR(B9=0,B9=""),"",IF(AND($E$3="3rd"),'Marks Entry 3rd'!AV8,IF(AND($E$3="4th"),'Marks Entry 4th'!AV8,"")))</f>
        <v>14</v>
      </c>
      <c r="CT9" s="257">
        <f>IF(OR(B9=0,B9=""),"",IF(AND($E$3="3rd"),'Marks Entry 3rd'!AW8,IF(AND($E$3="4th"),'Marks Entry 4th'!AW8,"")))</f>
        <v>19</v>
      </c>
      <c r="CU9" s="126">
        <f t="shared" ref="CU9:CU72" si="50">IF(AND(CP9="",CQ9="",CR9="",CS9="",CT9=""),"",SUM(CP9:CT9))</f>
        <v>79</v>
      </c>
      <c r="CV9" s="127">
        <f t="shared" ref="CV9:CV72" si="51">COUNTIF(CP9,"ML")*$CP$7+COUNTIF(CQ9,"ML")*$CQ$7</f>
        <v>0</v>
      </c>
      <c r="CW9" s="127">
        <f t="shared" ref="CW9:CW72" si="52">IF(OR(B9="NSO",B9="",CU9="",CU9=0),"",IF(AND(CP9="",CQ9=""),"",IF(AND(CP9=""),$CP$7-CV9,IF(CQ9="",($CP$7+$CQ$7)-CV9,$CU$7-CV9))))</f>
        <v>100</v>
      </c>
      <c r="CX9" s="127" t="str">
        <f t="shared" ref="CX9:CX72" si="53">IF(OR(B9="NSO",B9="",CU9="",CU9=0),"",IF(OR(CP9="AB",CQ9="AB"),"AB",IF(CU9&gt;=36%*CW9,"P","S")))</f>
        <v>P</v>
      </c>
      <c r="CY9" s="107" t="str">
        <f t="shared" ref="CY9:CY72" si="54">IF(CU9="","",IF(OR(CX9="",CX9=0,CX9="S",CX9="RE",CX9="F",CX9="AB"),"",IF(CU9&gt;90%*CW9,"A+",IF(CU9&gt;75%*CW9,"A",IF(CU9&gt;60%*CW9,"B",IF(CU9&gt;40%*CW9,"C","D"))))))</f>
        <v>A</v>
      </c>
      <c r="CZ9" s="257">
        <f>IF(OR(B9=0,B9=""),"",IF(AND($E$3="3rd"),'Marks Entry 3rd'!AX8,IF(AND($E$3="4th"),'Marks Entry 4th'!AX8,"")))</f>
        <v>20</v>
      </c>
      <c r="DA9" s="257">
        <f>IF(OR(B9=0,B9=""),"",IF(AND($E$3="3rd"),'Marks Entry 3rd'!AY8,IF(AND($E$3="4th"),'Marks Entry 4th'!AY8,"")))</f>
        <v>19</v>
      </c>
      <c r="DB9" s="257">
        <f>IF(OR(B9=0,B9=""),"",IF(AND($E$3="3rd"),'Marks Entry 3rd'!AZ8,IF(AND($E$3="4th"),'Marks Entry 4th'!AZ8,"")))</f>
        <v>14</v>
      </c>
      <c r="DC9" s="257">
        <f>IF(OR(B9=0,B9=""),"",IF(AND($E$3="3rd"),'Marks Entry 3rd'!BA8,IF(AND($E$3="4th"),'Marks Entry 4th'!BA8,"")))</f>
        <v>12</v>
      </c>
      <c r="DD9" s="257">
        <f>IF(OR(B9=0,B9=""),"",IF(AND($E$3="3rd"),'Marks Entry 3rd'!BB8,IF(AND($E$3="4th"),'Marks Entry 4th'!BB8,"")))</f>
        <v>15</v>
      </c>
      <c r="DE9" s="126">
        <f t="shared" ref="DE9:DE72" si="55">IF(AND(CZ9="",DA9="",DB9="",DC9="",DD9=""),"",SUM(CZ9:DD9))</f>
        <v>80</v>
      </c>
      <c r="DF9" s="127">
        <f t="shared" ref="DF9:DF72" si="56">COUNTIF(CZ9,"ML")*$CZ$7+COUNTIF(DA9,"ML")*$DA$7</f>
        <v>0</v>
      </c>
      <c r="DG9" s="127">
        <f t="shared" ref="DG9:DG72" si="57">IF(OR(B9="NSO",B9="",DE9="",DE9=0),"",IF(AND(CZ9="",DA9=""),"",IF(AND(CZ9=""),$CZ$7-DF9,IF(DA9="",($CZ$7+$DA$7)-DF9,$DE$7-DF9))))</f>
        <v>100</v>
      </c>
      <c r="DH9" s="127" t="str">
        <f t="shared" ref="DH9:DH72" si="58">IF(OR(B9="NSO",B9="",DE9="",DE9=0),"",IF(OR(CZ9="AB",DA9="AB"),"AB",IF(DE9&gt;=36%*DG9,"P","S")))</f>
        <v>P</v>
      </c>
      <c r="DI9" s="107" t="str">
        <f t="shared" ref="DI9:DI72" si="59">IF(DE9="","",IF(OR(DH9="",DH9=0,DH9="S",DH9="RE",DH9="F",DH9="AB"),"",IF(DE9&gt;90%*DG9,"A+",IF(DE9&gt;75%*DG9,"A",IF(DE9&gt;60%*DG9,"B",IF(DE9&gt;40%*DG9,"C","D"))))))</f>
        <v>A</v>
      </c>
      <c r="DJ9" s="257">
        <f>IF(OR(B9=0,B9=""),"",IF(AND('Marks Entry 3rd'!BC8="",'Marks Entry 4th'!BC8=""),"",IF(AND($E$3="3rd"),'Marks Entry 3rd'!BC8,IF(AND($E$3="4th"),'Marks Entry 4th'!BC8,""))))</f>
        <v>30</v>
      </c>
      <c r="DK9" s="257">
        <f>IF(OR(B9=0,B9=""),"",IF(AND('Marks Entry 3rd'!BD8="",'Marks Entry 4th'!BD8=""),"",IF(AND($E$3="3rd"),'Marks Entry 3rd'!BD8,IF(AND($E$3="4th"),'Marks Entry 4th'!BD8,""))))</f>
        <v>32</v>
      </c>
      <c r="DL9" s="416">
        <f t="shared" ref="DL9:DL72" si="60">IF(AND(DJ9="",DK9=""),"",SUM(DJ9:DK9))</f>
        <v>62</v>
      </c>
      <c r="DM9" s="108" t="str">
        <f t="shared" ref="DM9:DM72" si="61">IF(DL9="","",IF(OR(DL9="",DL9=0,DL9="RE",DL9="AB"),"",IF(DL9&gt;85%*$DL$7,"A",IF(DL9&gt;70%*$DL$7,"B",IF(DL9&gt;50%*$DL$7,"C",IF(DL9&gt;30%*$DL$7,"D","E"))))))</f>
        <v>C</v>
      </c>
      <c r="DN9" s="257">
        <f>IF(OR(B9=0,B9=""),"",IF(AND('Marks Entry 3rd'!BE8="",'Marks Entry 4th'!BE8=""),"",IF(AND($E$3="3rd"),'Marks Entry 3rd'!BE8,IF(AND($E$3="4th"),'Marks Entry 4th'!BE8,""))))</f>
        <v>40</v>
      </c>
      <c r="DO9" s="257">
        <f>IF(OR(B9=0,B9=""),"",IF(AND('Marks Entry 3rd'!BF8="",'Marks Entry 4th'!BF8=""),"",IF(AND($E$3="3rd"),'Marks Entry 3rd'!BF8,IF(AND($E$3="4th"),'Marks Entry 4th'!BF8,""))))</f>
        <v>41</v>
      </c>
      <c r="DP9" s="416">
        <f t="shared" ref="DP9:DP72" si="62">IF(AND(DN9="",DO9=""),"",SUM(DN9:DO9))</f>
        <v>81</v>
      </c>
      <c r="DQ9" s="108" t="str">
        <f t="shared" ref="DQ9:DQ72" si="63">IF(DP9="","",IF(OR(DP9="",DP9=0,DP9="RE",DP9="AB"),"",IF(DP9&gt;85%*$DP$7,"A",IF(DP9&gt;70%*$DP$7,"B",IF(DP9&gt;50%*$DP$7,"C",IF(DP9&gt;30%*$DP$7,"D","E"))))))</f>
        <v>B</v>
      </c>
      <c r="DR9" s="75">
        <f>IF($E$3="","",IF(OR(B9="",G9="",C9=""),"",SUM(W9,AO9,BG9,BY9)))</f>
        <v>342</v>
      </c>
      <c r="DS9" s="76">
        <f>IF(OR(DR9="",DR9=0),"",DR9*100/(Y9+AQ9+BI9+CA9))</f>
        <v>48.857142857142854</v>
      </c>
      <c r="DT9" s="81" t="str">
        <f t="shared" ref="DT9:DT72" si="64">IF(OR(DS9="",B9="NSO"),"",IF(AND(DS9&gt;=60),"I",IF(AND(DS9&gt;=48),"II",IF(AND(DS9&gt;=36),"III",""))))</f>
        <v>II</v>
      </c>
      <c r="DU9" s="82">
        <f t="shared" ref="DU9:DU72" si="65">IF(OR(DS9="",B9="NSO",DR9=0),"",SUMPRODUCT((DS9&lt;$DS$8:$DS$207)/COUNTIF($DS$8:$DS$207,$DS$8:$DS$207)))</f>
        <v>27.000000000000298</v>
      </c>
      <c r="DV9" s="262" t="str">
        <f t="shared" si="0"/>
        <v>Promoted</v>
      </c>
      <c r="DW9" s="52">
        <f>IF(OR(B9=0,B9=""),"",IF(AND($E$3="3rd"),'Marks Entry 3rd'!BG8,IF(AND($E$3="4th"),'Marks Entry 4th'!BG8,"")))</f>
        <v>220</v>
      </c>
      <c r="DX9" s="52">
        <f>IF(OR(B9=0,B9=""),"",IF(AND($E$3="3rd"),'Marks Entry 3rd'!BH8,IF(AND($E$3="4th"),'Marks Entry 4th'!BH8,"")))</f>
        <v>206</v>
      </c>
      <c r="DY9" s="242" t="str">
        <f t="shared" ref="DY9:DY72" si="66">IF(OR(B9="",G9="",DR9="",B9="NSO"),"",IF(DR9&gt;85%*(Y9+AQ9+BI9+CA9),"A",IF(DR9&gt;70%*(Y9+AQ9+BI9+CA9),"B",IF(DR9&gt;50%*(Y9+AQ9+BI9+CA9),"C",IF(DR9&gt;30%*(Y9+AQ9+BI9+CA9),"D","E")))))</f>
        <v>D</v>
      </c>
      <c r="DZ9" s="53"/>
      <c r="EG9" s="55">
        <f>IF(AND($E$3="3rd"),'Marks Entry 3rd'!I8,IF(AND($E$3="4th"),'Marks Entry 4th'!I8,""))</f>
        <v>402</v>
      </c>
    </row>
    <row r="10" spans="1:137" ht="18.95" customHeight="1">
      <c r="A10" s="67">
        <v>3</v>
      </c>
      <c r="B10" s="302">
        <f>IF(OR(EG10=0,EG10=""),"",IF(AND($E$3="3rd"),'Marks Entry 3rd'!I9,IF(AND($E$3="4th"),'Marks Entry 4th'!I9,"")))</f>
        <v>403</v>
      </c>
      <c r="C10" s="68">
        <f>IF(OR(B10=0,B10=""),"",IF(AND($E$3="3rd"),'Marks Entry 3rd'!B9,IF(AND($E$3="4th"),'Marks Entry 4th'!B9,"")))</f>
        <v>4</v>
      </c>
      <c r="D10" s="68" t="str">
        <f>IF(OR(B10=0,B10=""),"",IF(AND($E$3="3rd"),'Marks Entry 3rd'!C9,IF(AND($E$3="4th"),'Marks Entry 4th'!C9,"")))</f>
        <v>A</v>
      </c>
      <c r="E10" s="69">
        <f>IF(OR(B10=0,B10=""),"",IF(AND($E$3="3rd"),'Marks Entry 3rd'!E9,IF(AND($E$3="4th"),'Marks Entry 4th'!E9,"")))</f>
        <v>42348</v>
      </c>
      <c r="F10" s="301">
        <f>IF(OR(B10=0,B10=""),"",IF(AND($E$3="3rd"),'Marks Entry 3rd'!D9,IF(AND($E$3="4th"),'Marks Entry 4th'!D9,"")))</f>
        <v>934</v>
      </c>
      <c r="G10" s="63" t="str">
        <f>IF(OR(B10=0,B10=""),"",IF(AND($E$3="3rd"),'Marks Entry 3rd'!F9,IF(AND($E$3="4th"),'Marks Entry 4th'!F9,"")))</f>
        <v>ARMAN HUSSAIN</v>
      </c>
      <c r="H10" s="63" t="str">
        <f>IF(OR(B10=0,B10=""),"",IF(AND($E$3="3rd"),'Marks Entry 3rd'!G9,IF(AND($E$3="4th"),'Marks Entry 4th'!G9,"")))</f>
        <v>AARIF HUSSAIN</v>
      </c>
      <c r="I10" s="63" t="str">
        <f>IF(OR(B10=0,B10=""),"",IF(AND($E$3="3rd"),'Marks Entry 3rd'!H9,IF(AND($E$3="4th"),'Marks Entry 4th'!H9,"")))</f>
        <v>SALMA BANO</v>
      </c>
      <c r="J10" s="256" t="str">
        <f>IF(OR(B10=0,B10=""),"",IF(AND($E$3="3rd"),'Marks Entry 3rd'!J9,IF(AND($E$3="4th"),'Marks Entry 4th'!J9,"")))</f>
        <v>M</v>
      </c>
      <c r="K10" s="256" t="str">
        <f>IF(OR(B10=0,B10=""),"",IF(AND($E$3="3rd"),'Marks Entry 3rd'!K9,IF(AND($E$3="4th"),'Marks Entry 4th'!K9,"")))</f>
        <v>OBC</v>
      </c>
      <c r="L10" s="125">
        <f>IF(OR(B10=0,B10=""),"",IF(AND($E$3="3rd"),'Marks Entry 3rd'!L9,IF(AND($E$3="4th"),'Marks Entry 4th'!L9,"")))</f>
        <v>9</v>
      </c>
      <c r="M10" s="125">
        <f>IF(OR(B10=0,B10=""),"",IF(AND($E$3="3rd"),'Marks Entry 3rd'!M9,IF(AND($E$3="4th"),'Marks Entry 4th'!M9,"")))</f>
        <v>9</v>
      </c>
      <c r="N10" s="125">
        <f>IF(OR(B10=0,B10=""),"",IF(AND($E$3="3rd"),'Marks Entry 3rd'!N9,IF(AND($E$3="4th"),'Marks Entry 4th'!N9,"")))</f>
        <v>25</v>
      </c>
      <c r="O10" s="61">
        <f t="shared" si="1"/>
        <v>43</v>
      </c>
      <c r="P10" s="125">
        <f>IF(OR(B10=0,B10=""),"",IF(AND($E$3="3rd"),'Marks Entry 3rd'!O9,IF(AND($E$3="4th"),'Marks Entry 4th'!O9,"")))</f>
        <v>3</v>
      </c>
      <c r="Q10" s="125">
        <f>IF(OR(B10=0,B10=""),"",IF(AND($E$3="3rd"),'Marks Entry 3rd'!P9,IF(AND($E$3="4th"),'Marks Entry 4th'!P9,"")))</f>
        <v>12</v>
      </c>
      <c r="R10" s="64">
        <f t="shared" si="2"/>
        <v>15</v>
      </c>
      <c r="S10" s="61">
        <f t="shared" si="3"/>
        <v>58</v>
      </c>
      <c r="T10" s="66">
        <f>IF(OR(B10=0,B10=""),"",IF(AND($E$3="3rd"),'Marks Entry 3rd'!Q9,IF(AND($E$3="4th"),'Marks Entry 4th'!Q9,"")))</f>
        <v>37</v>
      </c>
      <c r="U10" s="66">
        <f>IF(OR(B10=0,B10=""),"",IF(AND($E$3="3rd"),'Marks Entry 3rd'!R9,IF(AND($E$3="4th"),'Marks Entry 4th'!R9,"")))</f>
        <v>4</v>
      </c>
      <c r="V10" s="65">
        <f t="shared" si="4"/>
        <v>41</v>
      </c>
      <c r="W10" s="61">
        <f t="shared" si="5"/>
        <v>99</v>
      </c>
      <c r="X10" s="104">
        <f t="shared" si="6"/>
        <v>0</v>
      </c>
      <c r="Y10" s="104">
        <f t="shared" si="7"/>
        <v>200</v>
      </c>
      <c r="Z10" s="104" t="str">
        <f t="shared" si="8"/>
        <v/>
      </c>
      <c r="AA10" s="104" t="str">
        <f t="shared" si="9"/>
        <v>P</v>
      </c>
      <c r="AB10" s="104" t="str">
        <f t="shared" si="10"/>
        <v>II</v>
      </c>
      <c r="AC10" s="108" t="str">
        <f t="shared" si="11"/>
        <v>D</v>
      </c>
      <c r="AD10" s="125">
        <f>IF(OR(B10=0,B10=""),"",IF(AND($E$3="3rd"),'Marks Entry 3rd'!S9,IF(AND($E$3="4th"),'Marks Entry 4th'!S9,"")))</f>
        <v>5</v>
      </c>
      <c r="AE10" s="125">
        <f>IF(OR(B10=0,B10=""),"",IF(AND($E$3="3rd"),'Marks Entry 3rd'!T9,IF(AND($E$3="4th"),'Marks Entry 4th'!T9,"")))</f>
        <v>2</v>
      </c>
      <c r="AF10" s="125">
        <f>IF(OR(B10=0,B10=""),"",IF(AND($E$3="3rd"),'Marks Entry 3rd'!U9,IF(AND($E$3="4th"),'Marks Entry 4th'!U9,"")))</f>
        <v>5</v>
      </c>
      <c r="AG10" s="61">
        <f t="shared" si="12"/>
        <v>12</v>
      </c>
      <c r="AH10" s="125">
        <f>IF(OR(B10=0,B10=""),"",IF(AND($E$3="3rd"),'Marks Entry 3rd'!V9,IF(AND($E$3="4th"),'Marks Entry 4th'!V9,"")))</f>
        <v>23</v>
      </c>
      <c r="AI10" s="125">
        <f>IF(OR(B10=0,B10=""),"",IF(AND($E$3="3rd"),'Marks Entry 3rd'!W9,IF(AND($E$3="4th"),'Marks Entry 4th'!W9,"")))</f>
        <v>9</v>
      </c>
      <c r="AJ10" s="64">
        <f t="shared" si="13"/>
        <v>32</v>
      </c>
      <c r="AK10" s="61">
        <f t="shared" si="14"/>
        <v>44</v>
      </c>
      <c r="AL10" s="66">
        <f>IF(OR(B10=0,B10=""),"",IF(AND($E$3="3rd"),'Marks Entry 3rd'!X9,IF(AND($E$3="4th"),'Marks Entry 4th'!X9,"")))</f>
        <v>23</v>
      </c>
      <c r="AM10" s="66">
        <f>IF(OR(B10=0,B10=""),"",IF(AND($E$3="3rd"),'Marks Entry 3rd'!Y9,IF(AND($E$3="4th"),'Marks Entry 4th'!Y9,"")))</f>
        <v>25</v>
      </c>
      <c r="AN10" s="65">
        <f t="shared" si="15"/>
        <v>48</v>
      </c>
      <c r="AO10" s="61">
        <f t="shared" si="16"/>
        <v>92</v>
      </c>
      <c r="AP10" s="104">
        <f t="shared" si="17"/>
        <v>0</v>
      </c>
      <c r="AQ10" s="104">
        <f t="shared" si="18"/>
        <v>100</v>
      </c>
      <c r="AR10" s="104" t="str">
        <f t="shared" si="19"/>
        <v/>
      </c>
      <c r="AS10" s="104" t="str">
        <f t="shared" si="20"/>
        <v>P</v>
      </c>
      <c r="AT10" s="104" t="str">
        <f t="shared" si="21"/>
        <v>D</v>
      </c>
      <c r="AU10" s="108" t="str">
        <f t="shared" si="22"/>
        <v>A</v>
      </c>
      <c r="AV10" s="125">
        <f>IF(OR(B10=0,B10=""),"",IF(AND($E$3="3rd"),'Marks Entry 3rd'!Z9,IF(AND($E$3="4th"),'Marks Entry 4th'!Z9,"")))</f>
        <v>9</v>
      </c>
      <c r="AW10" s="125">
        <f>IF(OR(B10=0,B10=""),"",IF(AND($E$3="3rd"),'Marks Entry 3rd'!AA9,IF(AND($E$3="4th"),'Marks Entry 4th'!AA9,"")))</f>
        <v>6</v>
      </c>
      <c r="AX10" s="125">
        <f>IF(OR(B10=0,B10=""),"",IF(AND($E$3="3rd"),'Marks Entry 3rd'!AB9,IF(AND($E$3="4th"),'Marks Entry 4th'!AB9,"")))</f>
        <v>25</v>
      </c>
      <c r="AY10" s="61">
        <f t="shared" si="23"/>
        <v>40</v>
      </c>
      <c r="AZ10" s="125">
        <f>IF(OR(B10=0,B10=""),"",IF(AND($E$3="3rd"),'Marks Entry 3rd'!AC9,IF(AND($E$3="4th"),'Marks Entry 4th'!AC9,"")))</f>
        <v>4</v>
      </c>
      <c r="BA10" s="125">
        <f>IF(OR(B10=0,B10=""),"",IF(AND($E$3="3rd"),'Marks Entry 3rd'!AD9,IF(AND($E$3="4th"),'Marks Entry 4th'!AD9,"")))</f>
        <v>12</v>
      </c>
      <c r="BB10" s="64">
        <f t="shared" si="24"/>
        <v>16</v>
      </c>
      <c r="BC10" s="61">
        <f t="shared" si="25"/>
        <v>56</v>
      </c>
      <c r="BD10" s="66">
        <f>IF(OR(B10=0,B10=""),"",IF(AND($E$3="3rd"),'Marks Entry 3rd'!AE9,IF(AND($E$3="4th"),'Marks Entry 4th'!AE9,"")))</f>
        <v>44</v>
      </c>
      <c r="BE10" s="66">
        <f>IF(OR(B10=0,B10=""),"",IF(AND($E$3="3rd"),'Marks Entry 3rd'!AF9,IF(AND($E$3="4th"),'Marks Entry 4th'!AF9,"")))</f>
        <v>15</v>
      </c>
      <c r="BF10" s="65">
        <f t="shared" si="26"/>
        <v>59</v>
      </c>
      <c r="BG10" s="61">
        <f t="shared" si="27"/>
        <v>115</v>
      </c>
      <c r="BH10" s="104">
        <f t="shared" si="28"/>
        <v>0</v>
      </c>
      <c r="BI10" s="104">
        <f t="shared" si="29"/>
        <v>200</v>
      </c>
      <c r="BJ10" s="104" t="str">
        <f t="shared" si="30"/>
        <v/>
      </c>
      <c r="BK10" s="104" t="str">
        <f t="shared" si="31"/>
        <v>P</v>
      </c>
      <c r="BL10" s="104" t="str">
        <f t="shared" si="32"/>
        <v>II</v>
      </c>
      <c r="BM10" s="108" t="str">
        <f t="shared" si="33"/>
        <v>C</v>
      </c>
      <c r="BN10" s="125">
        <f>IF(OR(B10=0,B10=""),"",IF(AND($E$3="3rd"),'Marks Entry 3rd'!AG9,IF(AND($E$3="4th"),'Marks Entry 4th'!AG9,"")))</f>
        <v>9</v>
      </c>
      <c r="BO10" s="125">
        <f>IF(OR(B10=0,B10=""),"",IF(AND($E$3="3rd"),'Marks Entry 3rd'!AH9,IF(AND($E$3="4th"),'Marks Entry 4th'!AH9,"")))</f>
        <v>7</v>
      </c>
      <c r="BP10" s="125">
        <f>IF(OR(B10=0,B10=""),"",IF(AND($E$3="3rd"),'Marks Entry 3rd'!AI9,IF(AND($E$3="4th"),'Marks Entry 4th'!AI9,"")))</f>
        <v>23</v>
      </c>
      <c r="BQ10" s="61">
        <f t="shared" si="34"/>
        <v>39</v>
      </c>
      <c r="BR10" s="125">
        <f>IF(OR(B10=0,B10=""),"",IF(AND($E$3="3rd"),'Marks Entry 3rd'!AJ9,IF(AND($E$3="4th"),'Marks Entry 4th'!AJ9,"")))</f>
        <v>5</v>
      </c>
      <c r="BS10" s="125">
        <f>IF(OR(B10=0,B10=""),"",IF(AND($E$3="3rd"),'Marks Entry 3rd'!AK9,IF(AND($E$3="4th"),'Marks Entry 4th'!AK9,"")))</f>
        <v>10</v>
      </c>
      <c r="BT10" s="64">
        <f t="shared" si="35"/>
        <v>15</v>
      </c>
      <c r="BU10" s="61">
        <f t="shared" si="36"/>
        <v>54</v>
      </c>
      <c r="BV10" s="66">
        <f>IF(OR(B10=0,B10=""),"",IF(AND($E$3="3rd"),'Marks Entry 3rd'!AL9,IF(AND($E$3="4th"),'Marks Entry 4th'!AL9,"")))</f>
        <v>45</v>
      </c>
      <c r="BW10" s="66">
        <f>IF(OR(B10=0,B10=""),"",IF(AND($E$3="3rd"),'Marks Entry 3rd'!AM9,IF(AND($E$3="4th"),'Marks Entry 4th'!AM9,"")))</f>
        <v>16</v>
      </c>
      <c r="BX10" s="65">
        <f t="shared" si="37"/>
        <v>61</v>
      </c>
      <c r="BY10" s="61">
        <f t="shared" si="38"/>
        <v>115</v>
      </c>
      <c r="BZ10" s="104">
        <f t="shared" si="39"/>
        <v>0</v>
      </c>
      <c r="CA10" s="104">
        <f t="shared" si="40"/>
        <v>200</v>
      </c>
      <c r="CB10" s="104" t="str">
        <f t="shared" si="41"/>
        <v/>
      </c>
      <c r="CC10" s="104" t="str">
        <f t="shared" si="42"/>
        <v>P</v>
      </c>
      <c r="CD10" s="104" t="str">
        <f t="shared" si="43"/>
        <v>II</v>
      </c>
      <c r="CE10" s="108" t="str">
        <f t="shared" si="44"/>
        <v>C</v>
      </c>
      <c r="CF10" s="257">
        <f>IF(OR(B10=0,B10=""),"",IF(AND($E$3="3rd"),'Marks Entry 3rd'!AN9,IF(AND($E$3="4th"),'Marks Entry 4th'!AN9,"")))</f>
        <v>17</v>
      </c>
      <c r="CG10" s="257">
        <f>IF(OR(B10=0,B10=""),"",IF(AND($E$3="3rd"),'Marks Entry 3rd'!AO9,IF(AND($E$3="4th"),'Marks Entry 4th'!AO9,"")))</f>
        <v>18</v>
      </c>
      <c r="CH10" s="257">
        <f>IF(OR(B10=0,B10=""),"",IF(AND($E$3="3rd"),'Marks Entry 3rd'!AP9,IF(AND($E$3="4th"),'Marks Entry 4th'!AP9,"")))</f>
        <v>14</v>
      </c>
      <c r="CI10" s="257">
        <f>IF(OR(B10=0,B10=""),"",IF(AND($E$3="3rd"),'Marks Entry 3rd'!AQ9,IF(AND($E$3="4th"),'Marks Entry 4th'!AQ9,"")))</f>
        <v>18</v>
      </c>
      <c r="CJ10" s="257">
        <f>IF(OR(B10=0,B10=""),"",IF(AND($E$3="3rd"),'Marks Entry 3rd'!AR9,IF(AND($E$3="4th"),'Marks Entry 4th'!AR9,"")))</f>
        <v>14</v>
      </c>
      <c r="CK10" s="126">
        <f t="shared" si="45"/>
        <v>81</v>
      </c>
      <c r="CL10" s="127">
        <f t="shared" si="46"/>
        <v>0</v>
      </c>
      <c r="CM10" s="127">
        <f t="shared" si="47"/>
        <v>100</v>
      </c>
      <c r="CN10" s="127" t="str">
        <f t="shared" si="48"/>
        <v>P</v>
      </c>
      <c r="CO10" s="107" t="str">
        <f t="shared" si="49"/>
        <v>A</v>
      </c>
      <c r="CP10" s="257">
        <f>IF(OR(B10=0,B10=""),"",IF(AND($E$3="3rd"),'Marks Entry 3rd'!AS9,IF(AND($E$3="4th"),'Marks Entry 4th'!AS9,"")))</f>
        <v>11</v>
      </c>
      <c r="CQ10" s="257">
        <f>IF(OR(B10=0,B10=""),"",IF(AND($E$3="3rd"),'Marks Entry 3rd'!AT9,IF(AND($E$3="4th"),'Marks Entry 4th'!AT9,"")))</f>
        <v>20</v>
      </c>
      <c r="CR10" s="257">
        <f>IF(OR(B10=0,B10=""),"",IF(AND($E$3="3rd"),'Marks Entry 3rd'!AU9,IF(AND($E$3="4th"),'Marks Entry 4th'!AU9,"")))</f>
        <v>15</v>
      </c>
      <c r="CS10" s="257">
        <f>IF(OR(B10=0,B10=""),"",IF(AND($E$3="3rd"),'Marks Entry 3rd'!AV9,IF(AND($E$3="4th"),'Marks Entry 4th'!AV9,"")))</f>
        <v>14</v>
      </c>
      <c r="CT10" s="257">
        <f>IF(OR(B10=0,B10=""),"",IF(AND($E$3="3rd"),'Marks Entry 3rd'!AW9,IF(AND($E$3="4th"),'Marks Entry 4th'!AW9,"")))</f>
        <v>18</v>
      </c>
      <c r="CU10" s="126">
        <f t="shared" si="50"/>
        <v>78</v>
      </c>
      <c r="CV10" s="127">
        <f t="shared" si="51"/>
        <v>0</v>
      </c>
      <c r="CW10" s="127">
        <f t="shared" si="52"/>
        <v>100</v>
      </c>
      <c r="CX10" s="127" t="str">
        <f t="shared" si="53"/>
        <v>P</v>
      </c>
      <c r="CY10" s="107" t="str">
        <f t="shared" si="54"/>
        <v>A</v>
      </c>
      <c r="CZ10" s="257">
        <f>IF(OR(B10=0,B10=""),"",IF(AND($E$3="3rd"),'Marks Entry 3rd'!AX9,IF(AND($E$3="4th"),'Marks Entry 4th'!AX9,"")))</f>
        <v>20</v>
      </c>
      <c r="DA10" s="257">
        <f>IF(OR(B10=0,B10=""),"",IF(AND($E$3="3rd"),'Marks Entry 3rd'!AY9,IF(AND($E$3="4th"),'Marks Entry 4th'!AY9,"")))</f>
        <v>19</v>
      </c>
      <c r="DB10" s="257">
        <f>IF(OR(B10=0,B10=""),"",IF(AND($E$3="3rd"),'Marks Entry 3rd'!AZ9,IF(AND($E$3="4th"),'Marks Entry 4th'!AZ9,"")))</f>
        <v>14</v>
      </c>
      <c r="DC10" s="257">
        <f>IF(OR(B10=0,B10=""),"",IF(AND($E$3="3rd"),'Marks Entry 3rd'!BA9,IF(AND($E$3="4th"),'Marks Entry 4th'!BA9,"")))</f>
        <v>10</v>
      </c>
      <c r="DD10" s="257">
        <f>IF(OR(B10=0,B10=""),"",IF(AND($E$3="3rd"),'Marks Entry 3rd'!BB9,IF(AND($E$3="4th"),'Marks Entry 4th'!BB9,"")))</f>
        <v>14</v>
      </c>
      <c r="DE10" s="126">
        <f t="shared" si="55"/>
        <v>77</v>
      </c>
      <c r="DF10" s="127">
        <f t="shared" si="56"/>
        <v>0</v>
      </c>
      <c r="DG10" s="127">
        <f t="shared" si="57"/>
        <v>100</v>
      </c>
      <c r="DH10" s="127" t="str">
        <f t="shared" si="58"/>
        <v>P</v>
      </c>
      <c r="DI10" s="107" t="str">
        <f t="shared" si="59"/>
        <v>A</v>
      </c>
      <c r="DJ10" s="257" t="str">
        <f>IF(OR(B10=0,B10=""),"",IF(AND('Marks Entry 3rd'!BC9="",'Marks Entry 4th'!BC9=""),"",IF(AND($E$3="3rd"),'Marks Entry 3rd'!BC9,IF(AND($E$3="4th"),'Marks Entry 4th'!BC9,""))))</f>
        <v/>
      </c>
      <c r="DK10" s="257" t="str">
        <f>IF(OR(B10=0,B10=""),"",IF(AND('Marks Entry 3rd'!BD9="",'Marks Entry 4th'!BD9=""),"",IF(AND($E$3="3rd"),'Marks Entry 3rd'!BD9,IF(AND($E$3="4th"),'Marks Entry 4th'!BD9,""))))</f>
        <v/>
      </c>
      <c r="DL10" s="416" t="str">
        <f t="shared" si="60"/>
        <v/>
      </c>
      <c r="DM10" s="108" t="str">
        <f t="shared" si="61"/>
        <v/>
      </c>
      <c r="DN10" s="257" t="str">
        <f>IF(OR(B10=0,B10=""),"",IF(AND('Marks Entry 3rd'!BE9="",'Marks Entry 4th'!BE9=""),"",IF(AND($E$3="3rd"),'Marks Entry 3rd'!BE9,IF(AND($E$3="4th"),'Marks Entry 4th'!BE9,""))))</f>
        <v/>
      </c>
      <c r="DO10" s="257" t="str">
        <f>IF(OR(B10=0,B10=""),"",IF(AND('Marks Entry 3rd'!BF9="",'Marks Entry 4th'!BF9=""),"",IF(AND($E$3="3rd"),'Marks Entry 3rd'!BF9,IF(AND($E$3="4th"),'Marks Entry 4th'!BF9,""))))</f>
        <v/>
      </c>
      <c r="DP10" s="416" t="str">
        <f t="shared" si="62"/>
        <v/>
      </c>
      <c r="DQ10" s="108" t="str">
        <f t="shared" si="63"/>
        <v/>
      </c>
      <c r="DR10" s="75">
        <f t="shared" ref="DR10:DR72" si="67">IF($E$3="","",IF(OR(B10="",G10="",C10=""),"",SUM(W10,AO10,BG10,BY10)))</f>
        <v>421</v>
      </c>
      <c r="DS10" s="76">
        <f t="shared" ref="DS10:DS72" si="68">IF(OR(DR10="",DR10=0),"",DR10*100/(Y10+AQ10+BI10+CA10))</f>
        <v>60.142857142857146</v>
      </c>
      <c r="DT10" s="81" t="str">
        <f t="shared" si="64"/>
        <v>I</v>
      </c>
      <c r="DU10" s="82">
        <f t="shared" si="65"/>
        <v>1.9999999999999964</v>
      </c>
      <c r="DV10" s="262" t="str">
        <f t="shared" si="0"/>
        <v>Promoted</v>
      </c>
      <c r="DW10" s="52">
        <f>IF(OR(B10=0,B10=""),"",IF(AND($E$3="3rd"),'Marks Entry 3rd'!BG9,IF(AND($E$3="4th"),'Marks Entry 4th'!BG9,"")))</f>
        <v>220</v>
      </c>
      <c r="DX10" s="52">
        <f>IF(OR(B10=0,B10=""),"",IF(AND($E$3="3rd"),'Marks Entry 3rd'!BH9,IF(AND($E$3="4th"),'Marks Entry 4th'!BH9,"")))</f>
        <v>200</v>
      </c>
      <c r="DY10" s="242" t="str">
        <f t="shared" si="66"/>
        <v>C</v>
      </c>
      <c r="DZ10" s="53"/>
      <c r="EG10" s="55">
        <f>IF(AND($E$3="3rd"),'Marks Entry 3rd'!I9,IF(AND($E$3="4th"),'Marks Entry 4th'!I9,""))</f>
        <v>403</v>
      </c>
    </row>
    <row r="11" spans="1:137" ht="18.95" customHeight="1">
      <c r="A11" s="67">
        <v>4</v>
      </c>
      <c r="B11" s="302">
        <f>IF(OR(EG11=0,EG11=""),"",IF(AND($E$3="3rd"),'Marks Entry 3rd'!I10,IF(AND($E$3="4th"),'Marks Entry 4th'!I10,"")))</f>
        <v>404</v>
      </c>
      <c r="C11" s="68">
        <f>IF(OR(B11=0,B11=""),"",IF(AND($E$3="3rd"),'Marks Entry 3rd'!B10,IF(AND($E$3="4th"),'Marks Entry 4th'!B10,"")))</f>
        <v>4</v>
      </c>
      <c r="D11" s="68" t="str">
        <f>IF(OR(B11=0,B11=""),"",IF(AND($E$3="3rd"),'Marks Entry 3rd'!C10,IF(AND($E$3="4th"),'Marks Entry 4th'!C10,"")))</f>
        <v>A</v>
      </c>
      <c r="E11" s="69">
        <f>IF(OR(B11=0,B11=""),"",IF(AND($E$3="3rd"),'Marks Entry 3rd'!E10,IF(AND($E$3="4th"),'Marks Entry 4th'!E10,"")))</f>
        <v>42491</v>
      </c>
      <c r="F11" s="301">
        <f>IF(OR(B11=0,B11=""),"",IF(AND($E$3="3rd"),'Marks Entry 3rd'!D10,IF(AND($E$3="4th"),'Marks Entry 4th'!D10,"")))</f>
        <v>926</v>
      </c>
      <c r="G11" s="63" t="str">
        <f>IF(OR(B11=0,B11=""),"",IF(AND($E$3="3rd"),'Marks Entry 3rd'!F10,IF(AND($E$3="4th"),'Marks Entry 4th'!F10,"")))</f>
        <v>ARMAN SHAH</v>
      </c>
      <c r="H11" s="63" t="str">
        <f>IF(OR(B11=0,B11=""),"",IF(AND($E$3="3rd"),'Marks Entry 3rd'!G10,IF(AND($E$3="4th"),'Marks Entry 4th'!G10,"")))</f>
        <v>JAKIR SHAH</v>
      </c>
      <c r="I11" s="63" t="str">
        <f>IF(OR(B11=0,B11=""),"",IF(AND($E$3="3rd"),'Marks Entry 3rd'!H10,IF(AND($E$3="4th"),'Marks Entry 4th'!H10,"")))</f>
        <v>HEENA BANU</v>
      </c>
      <c r="J11" s="256" t="str">
        <f>IF(OR(B11=0,B11=""),"",IF(AND($E$3="3rd"),'Marks Entry 3rd'!J10,IF(AND($E$3="4th"),'Marks Entry 4th'!J10,"")))</f>
        <v>M</v>
      </c>
      <c r="K11" s="256" t="str">
        <f>IF(OR(B11=0,B11=""),"",IF(AND($E$3="3rd"),'Marks Entry 3rd'!K10,IF(AND($E$3="4th"),'Marks Entry 4th'!K10,"")))</f>
        <v>OBC</v>
      </c>
      <c r="L11" s="125">
        <f>IF(OR(B11=0,B11=""),"",IF(AND($E$3="3rd"),'Marks Entry 3rd'!L10,IF(AND($E$3="4th"),'Marks Entry 4th'!L10,"")))</f>
        <v>9</v>
      </c>
      <c r="M11" s="125">
        <f>IF(OR(B11=0,B11=""),"",IF(AND($E$3="3rd"),'Marks Entry 3rd'!M10,IF(AND($E$3="4th"),'Marks Entry 4th'!M10,"")))</f>
        <v>3</v>
      </c>
      <c r="N11" s="125">
        <f>IF(OR(B11=0,B11=""),"",IF(AND($E$3="3rd"),'Marks Entry 3rd'!N10,IF(AND($E$3="4th"),'Marks Entry 4th'!N10,"")))</f>
        <v>24</v>
      </c>
      <c r="O11" s="61">
        <f t="shared" si="1"/>
        <v>36</v>
      </c>
      <c r="P11" s="125">
        <f>IF(OR(B11=0,B11=""),"",IF(AND($E$3="3rd"),'Marks Entry 3rd'!O10,IF(AND($E$3="4th"),'Marks Entry 4th'!O10,"")))</f>
        <v>5</v>
      </c>
      <c r="Q11" s="125">
        <f>IF(OR(B11=0,B11=""),"",IF(AND($E$3="3rd"),'Marks Entry 3rd'!P10,IF(AND($E$3="4th"),'Marks Entry 4th'!P10,"")))</f>
        <v>11</v>
      </c>
      <c r="R11" s="64">
        <f t="shared" si="2"/>
        <v>16</v>
      </c>
      <c r="S11" s="61">
        <f t="shared" si="3"/>
        <v>52</v>
      </c>
      <c r="T11" s="66">
        <f>IF(OR(B11=0,B11=""),"",IF(AND($E$3="3rd"),'Marks Entry 3rd'!Q10,IF(AND($E$3="4th"),'Marks Entry 4th'!Q10,"")))</f>
        <v>37</v>
      </c>
      <c r="U11" s="66">
        <f>IF(OR(B11=0,B11=""),"",IF(AND($E$3="3rd"),'Marks Entry 3rd'!R10,IF(AND($E$3="4th"),'Marks Entry 4th'!R10,"")))</f>
        <v>4</v>
      </c>
      <c r="V11" s="65">
        <f t="shared" si="4"/>
        <v>41</v>
      </c>
      <c r="W11" s="61">
        <f t="shared" si="5"/>
        <v>93</v>
      </c>
      <c r="X11" s="104">
        <f t="shared" si="6"/>
        <v>0</v>
      </c>
      <c r="Y11" s="104">
        <f t="shared" si="7"/>
        <v>200</v>
      </c>
      <c r="Z11" s="104" t="str">
        <f t="shared" si="8"/>
        <v/>
      </c>
      <c r="AA11" s="104" t="str">
        <f t="shared" si="9"/>
        <v>P</v>
      </c>
      <c r="AB11" s="104" t="str">
        <f t="shared" si="10"/>
        <v>III</v>
      </c>
      <c r="AC11" s="108" t="str">
        <f t="shared" si="11"/>
        <v>D</v>
      </c>
      <c r="AD11" s="125">
        <f>IF(OR(B11=0,B11=""),"",IF(AND($E$3="3rd"),'Marks Entry 3rd'!S10,IF(AND($E$3="4th"),'Marks Entry 4th'!S10,"")))</f>
        <v>5</v>
      </c>
      <c r="AE11" s="125" t="str">
        <f>IF(OR(B11=0,B11=""),"",IF(AND($E$3="3rd"),'Marks Entry 3rd'!T10,IF(AND($E$3="4th"),'Marks Entry 4th'!T10,"")))</f>
        <v>AB</v>
      </c>
      <c r="AF11" s="125">
        <f>IF(OR(B11=0,B11=""),"",IF(AND($E$3="3rd"),'Marks Entry 3rd'!U10,IF(AND($E$3="4th"),'Marks Entry 4th'!U10,"")))</f>
        <v>4</v>
      </c>
      <c r="AG11" s="61">
        <f t="shared" si="12"/>
        <v>9</v>
      </c>
      <c r="AH11" s="125">
        <f>IF(OR(B11=0,B11=""),"",IF(AND($E$3="3rd"),'Marks Entry 3rd'!V10,IF(AND($E$3="4th"),'Marks Entry 4th'!V10,"")))</f>
        <v>24</v>
      </c>
      <c r="AI11" s="125">
        <f>IF(OR(B11=0,B11=""),"",IF(AND($E$3="3rd"),'Marks Entry 3rd'!W10,IF(AND($E$3="4th"),'Marks Entry 4th'!W10,"")))</f>
        <v>9</v>
      </c>
      <c r="AJ11" s="64">
        <f t="shared" si="13"/>
        <v>33</v>
      </c>
      <c r="AK11" s="61">
        <f t="shared" si="14"/>
        <v>42</v>
      </c>
      <c r="AL11" s="66">
        <f>IF(OR(B11=0,B11=""),"",IF(AND($E$3="3rd"),'Marks Entry 3rd'!X10,IF(AND($E$3="4th"),'Marks Entry 4th'!X10,"")))</f>
        <v>25</v>
      </c>
      <c r="AM11" s="66">
        <f>IF(OR(B11=0,B11=""),"",IF(AND($E$3="3rd"),'Marks Entry 3rd'!Y10,IF(AND($E$3="4th"),'Marks Entry 4th'!Y10,"")))</f>
        <v>13</v>
      </c>
      <c r="AN11" s="65">
        <f t="shared" si="15"/>
        <v>38</v>
      </c>
      <c r="AO11" s="61">
        <f t="shared" si="16"/>
        <v>80</v>
      </c>
      <c r="AP11" s="104">
        <f t="shared" si="17"/>
        <v>0</v>
      </c>
      <c r="AQ11" s="104">
        <f t="shared" si="18"/>
        <v>100</v>
      </c>
      <c r="AR11" s="104" t="str">
        <f t="shared" si="19"/>
        <v/>
      </c>
      <c r="AS11" s="104" t="str">
        <f t="shared" si="20"/>
        <v>P</v>
      </c>
      <c r="AT11" s="104" t="str">
        <f t="shared" si="21"/>
        <v>D</v>
      </c>
      <c r="AU11" s="108" t="str">
        <f t="shared" si="22"/>
        <v>B</v>
      </c>
      <c r="AV11" s="125">
        <f>IF(OR(B11=0,B11=""),"",IF(AND($E$3="3rd"),'Marks Entry 3rd'!Z10,IF(AND($E$3="4th"),'Marks Entry 4th'!Z10,"")))</f>
        <v>9</v>
      </c>
      <c r="AW11" s="125">
        <f>IF(OR(B11=0,B11=""),"",IF(AND($E$3="3rd"),'Marks Entry 3rd'!AA10,IF(AND($E$3="4th"),'Marks Entry 4th'!AA10,"")))</f>
        <v>6</v>
      </c>
      <c r="AX11" s="125">
        <f>IF(OR(B11=0,B11=""),"",IF(AND($E$3="3rd"),'Marks Entry 3rd'!AB10,IF(AND($E$3="4th"),'Marks Entry 4th'!AB10,"")))</f>
        <v>26</v>
      </c>
      <c r="AY11" s="61">
        <f t="shared" si="23"/>
        <v>41</v>
      </c>
      <c r="AZ11" s="125">
        <f>IF(OR(B11=0,B11=""),"",IF(AND($E$3="3rd"),'Marks Entry 3rd'!AC10,IF(AND($E$3="4th"),'Marks Entry 4th'!AC10,"")))</f>
        <v>5</v>
      </c>
      <c r="BA11" s="125">
        <f>IF(OR(B11=0,B11=""),"",IF(AND($E$3="3rd"),'Marks Entry 3rd'!AD10,IF(AND($E$3="4th"),'Marks Entry 4th'!AD10,"")))</f>
        <v>10</v>
      </c>
      <c r="BB11" s="64">
        <f t="shared" si="24"/>
        <v>15</v>
      </c>
      <c r="BC11" s="61">
        <f t="shared" si="25"/>
        <v>56</v>
      </c>
      <c r="BD11" s="66">
        <f>IF(OR(B11=0,B11=""),"",IF(AND($E$3="3rd"),'Marks Entry 3rd'!AE10,IF(AND($E$3="4th"),'Marks Entry 4th'!AE10,"")))</f>
        <v>48</v>
      </c>
      <c r="BE11" s="66">
        <f>IF(OR(B11=0,B11=""),"",IF(AND($E$3="3rd"),'Marks Entry 3rd'!AF10,IF(AND($E$3="4th"),'Marks Entry 4th'!AF10,"")))</f>
        <v>15</v>
      </c>
      <c r="BF11" s="65">
        <f t="shared" si="26"/>
        <v>63</v>
      </c>
      <c r="BG11" s="61">
        <f t="shared" si="27"/>
        <v>119</v>
      </c>
      <c r="BH11" s="104">
        <f t="shared" si="28"/>
        <v>0</v>
      </c>
      <c r="BI11" s="104">
        <f t="shared" si="29"/>
        <v>200</v>
      </c>
      <c r="BJ11" s="104" t="str">
        <f t="shared" si="30"/>
        <v/>
      </c>
      <c r="BK11" s="104" t="str">
        <f t="shared" si="31"/>
        <v>P</v>
      </c>
      <c r="BL11" s="104" t="str">
        <f t="shared" si="32"/>
        <v>II</v>
      </c>
      <c r="BM11" s="108" t="str">
        <f t="shared" si="33"/>
        <v>C</v>
      </c>
      <c r="BN11" s="125">
        <f>IF(OR(B11=0,B11=""),"",IF(AND($E$3="3rd"),'Marks Entry 3rd'!AG10,IF(AND($E$3="4th"),'Marks Entry 4th'!AG10,"")))</f>
        <v>9</v>
      </c>
      <c r="BO11" s="125">
        <f>IF(OR(B11=0,B11=""),"",IF(AND($E$3="3rd"),'Marks Entry 3rd'!AH10,IF(AND($E$3="4th"),'Marks Entry 4th'!AH10,"")))</f>
        <v>7</v>
      </c>
      <c r="BP11" s="125">
        <f>IF(OR(B11=0,B11=""),"",IF(AND($E$3="3rd"),'Marks Entry 3rd'!AI10,IF(AND($E$3="4th"),'Marks Entry 4th'!AI10,"")))</f>
        <v>25</v>
      </c>
      <c r="BQ11" s="61">
        <f t="shared" si="34"/>
        <v>41</v>
      </c>
      <c r="BR11" s="125">
        <f>IF(OR(B11=0,B11=""),"",IF(AND($E$3="3rd"),'Marks Entry 3rd'!AJ10,IF(AND($E$3="4th"),'Marks Entry 4th'!AJ10,"")))</f>
        <v>4</v>
      </c>
      <c r="BS11" s="125">
        <f>IF(OR(B11=0,B11=""),"",IF(AND($E$3="3rd"),'Marks Entry 3rd'!AK10,IF(AND($E$3="4th"),'Marks Entry 4th'!AK10,"")))</f>
        <v>11</v>
      </c>
      <c r="BT11" s="64">
        <f t="shared" si="35"/>
        <v>15</v>
      </c>
      <c r="BU11" s="61">
        <f t="shared" si="36"/>
        <v>56</v>
      </c>
      <c r="BV11" s="66">
        <f>IF(OR(B11=0,B11=""),"",IF(AND($E$3="3rd"),'Marks Entry 3rd'!AL10,IF(AND($E$3="4th"),'Marks Entry 4th'!AL10,"")))</f>
        <v>48</v>
      </c>
      <c r="BW11" s="66">
        <f>IF(OR(B11=0,B11=""),"",IF(AND($E$3="3rd"),'Marks Entry 3rd'!AM10,IF(AND($E$3="4th"),'Marks Entry 4th'!AM10,"")))</f>
        <v>16</v>
      </c>
      <c r="BX11" s="65">
        <f t="shared" si="37"/>
        <v>64</v>
      </c>
      <c r="BY11" s="61">
        <f t="shared" si="38"/>
        <v>120</v>
      </c>
      <c r="BZ11" s="104">
        <f t="shared" si="39"/>
        <v>0</v>
      </c>
      <c r="CA11" s="104">
        <f t="shared" si="40"/>
        <v>200</v>
      </c>
      <c r="CB11" s="104" t="str">
        <f t="shared" si="41"/>
        <v/>
      </c>
      <c r="CC11" s="104" t="str">
        <f t="shared" si="42"/>
        <v>P</v>
      </c>
      <c r="CD11" s="104" t="str">
        <f t="shared" si="43"/>
        <v>I</v>
      </c>
      <c r="CE11" s="108" t="str">
        <f t="shared" si="44"/>
        <v>C</v>
      </c>
      <c r="CF11" s="257">
        <f>IF(OR(B11=0,B11=""),"",IF(AND($E$3="3rd"),'Marks Entry 3rd'!AN10,IF(AND($E$3="4th"),'Marks Entry 4th'!AN10,"")))</f>
        <v>18</v>
      </c>
      <c r="CG11" s="257">
        <f>IF(OR(B11=0,B11=""),"",IF(AND($E$3="3rd"),'Marks Entry 3rd'!AO10,IF(AND($E$3="4th"),'Marks Entry 4th'!AO10,"")))</f>
        <v>17</v>
      </c>
      <c r="CH11" s="257">
        <f>IF(OR(B11=0,B11=""),"",IF(AND($E$3="3rd"),'Marks Entry 3rd'!AP10,IF(AND($E$3="4th"),'Marks Entry 4th'!AP10,"")))</f>
        <v>15</v>
      </c>
      <c r="CI11" s="257">
        <f>IF(OR(B11=0,B11=""),"",IF(AND($E$3="3rd"),'Marks Entry 3rd'!AQ10,IF(AND($E$3="4th"),'Marks Entry 4th'!AQ10,"")))</f>
        <v>19</v>
      </c>
      <c r="CJ11" s="257">
        <f>IF(OR(B11=0,B11=""),"",IF(AND($E$3="3rd"),'Marks Entry 3rd'!AR10,IF(AND($E$3="4th"),'Marks Entry 4th'!AR10,"")))</f>
        <v>16</v>
      </c>
      <c r="CK11" s="126">
        <f t="shared" si="45"/>
        <v>85</v>
      </c>
      <c r="CL11" s="127">
        <f t="shared" si="46"/>
        <v>0</v>
      </c>
      <c r="CM11" s="127">
        <f t="shared" si="47"/>
        <v>100</v>
      </c>
      <c r="CN11" s="127" t="str">
        <f t="shared" si="48"/>
        <v>P</v>
      </c>
      <c r="CO11" s="107" t="str">
        <f t="shared" si="49"/>
        <v>A</v>
      </c>
      <c r="CP11" s="257">
        <f>IF(OR(B11=0,B11=""),"",IF(AND($E$3="3rd"),'Marks Entry 3rd'!AS10,IF(AND($E$3="4th"),'Marks Entry 4th'!AS10,"")))</f>
        <v>11</v>
      </c>
      <c r="CQ11" s="257">
        <f>IF(OR(B11=0,B11=""),"",IF(AND($E$3="3rd"),'Marks Entry 3rd'!AT10,IF(AND($E$3="4th"),'Marks Entry 4th'!AT10,"")))</f>
        <v>20</v>
      </c>
      <c r="CR11" s="257">
        <f>IF(OR(B11=0,B11=""),"",IF(AND($E$3="3rd"),'Marks Entry 3rd'!AU10,IF(AND($E$3="4th"),'Marks Entry 4th'!AU10,"")))</f>
        <v>15</v>
      </c>
      <c r="CS11" s="257">
        <f>IF(OR(B11=0,B11=""),"",IF(AND($E$3="3rd"),'Marks Entry 3rd'!AV10,IF(AND($E$3="4th"),'Marks Entry 4th'!AV10,"")))</f>
        <v>14</v>
      </c>
      <c r="CT11" s="257">
        <f>IF(OR(B11=0,B11=""),"",IF(AND($E$3="3rd"),'Marks Entry 3rd'!AW10,IF(AND($E$3="4th"),'Marks Entry 4th'!AW10,"")))</f>
        <v>17</v>
      </c>
      <c r="CU11" s="126">
        <f t="shared" si="50"/>
        <v>77</v>
      </c>
      <c r="CV11" s="127">
        <f t="shared" si="51"/>
        <v>0</v>
      </c>
      <c r="CW11" s="127">
        <f t="shared" si="52"/>
        <v>100</v>
      </c>
      <c r="CX11" s="127" t="str">
        <f t="shared" si="53"/>
        <v>P</v>
      </c>
      <c r="CY11" s="107" t="str">
        <f t="shared" si="54"/>
        <v>A</v>
      </c>
      <c r="CZ11" s="257">
        <f>IF(OR(B11=0,B11=""),"",IF(AND($E$3="3rd"),'Marks Entry 3rd'!AX10,IF(AND($E$3="4th"),'Marks Entry 4th'!AX10,"")))</f>
        <v>20</v>
      </c>
      <c r="DA11" s="257">
        <f>IF(OR(B11=0,B11=""),"",IF(AND($E$3="3rd"),'Marks Entry 3rd'!AY10,IF(AND($E$3="4th"),'Marks Entry 4th'!AY10,"")))</f>
        <v>19</v>
      </c>
      <c r="DB11" s="257">
        <f>IF(OR(B11=0,B11=""),"",IF(AND($E$3="3rd"),'Marks Entry 3rd'!AZ10,IF(AND($E$3="4th"),'Marks Entry 4th'!AZ10,"")))</f>
        <v>14</v>
      </c>
      <c r="DC11" s="257">
        <f>IF(OR(B11=0,B11=""),"",IF(AND($E$3="3rd"),'Marks Entry 3rd'!BA10,IF(AND($E$3="4th"),'Marks Entry 4th'!BA10,"")))</f>
        <v>10</v>
      </c>
      <c r="DD11" s="257">
        <f>IF(OR(B11=0,B11=""),"",IF(AND($E$3="3rd"),'Marks Entry 3rd'!BB10,IF(AND($E$3="4th"),'Marks Entry 4th'!BB10,"")))</f>
        <v>15</v>
      </c>
      <c r="DE11" s="126">
        <f t="shared" si="55"/>
        <v>78</v>
      </c>
      <c r="DF11" s="127">
        <f t="shared" si="56"/>
        <v>0</v>
      </c>
      <c r="DG11" s="127">
        <f t="shared" si="57"/>
        <v>100</v>
      </c>
      <c r="DH11" s="127" t="str">
        <f t="shared" si="58"/>
        <v>P</v>
      </c>
      <c r="DI11" s="107" t="str">
        <f t="shared" si="59"/>
        <v>A</v>
      </c>
      <c r="DJ11" s="257" t="str">
        <f>IF(OR(B11=0,B11=""),"",IF(AND('Marks Entry 3rd'!BC10="",'Marks Entry 4th'!BC10=""),"",IF(AND($E$3="3rd"),'Marks Entry 3rd'!BC10,IF(AND($E$3="4th"),'Marks Entry 4th'!BC10,""))))</f>
        <v/>
      </c>
      <c r="DK11" s="257" t="str">
        <f>IF(OR(B11=0,B11=""),"",IF(AND('Marks Entry 3rd'!BD10="",'Marks Entry 4th'!BD10=""),"",IF(AND($E$3="3rd"),'Marks Entry 3rd'!BD10,IF(AND($E$3="4th"),'Marks Entry 4th'!BD10,""))))</f>
        <v/>
      </c>
      <c r="DL11" s="416" t="str">
        <f t="shared" si="60"/>
        <v/>
      </c>
      <c r="DM11" s="108" t="str">
        <f t="shared" si="61"/>
        <v/>
      </c>
      <c r="DN11" s="257" t="str">
        <f>IF(OR(B11=0,B11=""),"",IF(AND('Marks Entry 3rd'!BE10="",'Marks Entry 4th'!BE10=""),"",IF(AND($E$3="3rd"),'Marks Entry 3rd'!BE10,IF(AND($E$3="4th"),'Marks Entry 4th'!BE10,""))))</f>
        <v/>
      </c>
      <c r="DO11" s="257" t="str">
        <f>IF(OR(B11=0,B11=""),"",IF(AND('Marks Entry 3rd'!BF10="",'Marks Entry 4th'!BF10=""),"",IF(AND($E$3="3rd"),'Marks Entry 3rd'!BF10,IF(AND($E$3="4th"),'Marks Entry 4th'!BF10,""))))</f>
        <v/>
      </c>
      <c r="DP11" s="416" t="str">
        <f t="shared" si="62"/>
        <v/>
      </c>
      <c r="DQ11" s="108" t="str">
        <f t="shared" si="63"/>
        <v/>
      </c>
      <c r="DR11" s="75">
        <f t="shared" si="67"/>
        <v>412</v>
      </c>
      <c r="DS11" s="76">
        <f t="shared" si="68"/>
        <v>58.857142857142854</v>
      </c>
      <c r="DT11" s="81" t="str">
        <f t="shared" si="64"/>
        <v>II</v>
      </c>
      <c r="DU11" s="82">
        <f t="shared" si="65"/>
        <v>3.9999999999999964</v>
      </c>
      <c r="DV11" s="262" t="str">
        <f t="shared" si="0"/>
        <v>Promoted</v>
      </c>
      <c r="DW11" s="52">
        <f>IF(OR(B11=0,B11=""),"",IF(AND($E$3="3rd"),'Marks Entry 3rd'!BG10,IF(AND($E$3="4th"),'Marks Entry 4th'!BG10,"")))</f>
        <v>220</v>
      </c>
      <c r="DX11" s="52">
        <f>IF(OR(B11=0,B11=""),"",IF(AND($E$3="3rd"),'Marks Entry 3rd'!BH10,IF(AND($E$3="4th"),'Marks Entry 4th'!BH10,"")))</f>
        <v>204</v>
      </c>
      <c r="DY11" s="242" t="str">
        <f t="shared" si="66"/>
        <v>C</v>
      </c>
      <c r="DZ11" s="53"/>
      <c r="EG11" s="55">
        <f>IF(AND($E$3="3rd"),'Marks Entry 3rd'!I10,IF(AND($E$3="4th"),'Marks Entry 4th'!I10,""))</f>
        <v>404</v>
      </c>
    </row>
    <row r="12" spans="1:137" ht="18.95" customHeight="1">
      <c r="A12" s="67">
        <v>5</v>
      </c>
      <c r="B12" s="302">
        <f>IF(OR(EG12=0,EG12=""),"",IF(AND($E$3="3rd"),'Marks Entry 3rd'!I11,IF(AND($E$3="4th"),'Marks Entry 4th'!I11,"")))</f>
        <v>405</v>
      </c>
      <c r="C12" s="68">
        <f>IF(OR(B12=0,B12=""),"",IF(AND($E$3="3rd"),'Marks Entry 3rd'!B11,IF(AND($E$3="4th"),'Marks Entry 4th'!B11,"")))</f>
        <v>4</v>
      </c>
      <c r="D12" s="68" t="str">
        <f>IF(OR(B12=0,B12=""),"",IF(AND($E$3="3rd"),'Marks Entry 3rd'!C11,IF(AND($E$3="4th"),'Marks Entry 4th'!C11,"")))</f>
        <v>A</v>
      </c>
      <c r="E12" s="69" t="str">
        <f>IF(OR(B12=0,B12=""),"",IF(AND($E$3="3rd"),'Marks Entry 3rd'!E11,IF(AND($E$3="4th"),'Marks Entry 4th'!E11,"")))</f>
        <v>25-08-2015</v>
      </c>
      <c r="F12" s="301">
        <f>IF(OR(B12=0,B12=""),"",IF(AND($E$3="3rd"),'Marks Entry 3rd'!D11,IF(AND($E$3="4th"),'Marks Entry 4th'!D11,"")))</f>
        <v>951</v>
      </c>
      <c r="G12" s="63" t="str">
        <f>IF(OR(B12=0,B12=""),"",IF(AND($E$3="3rd"),'Marks Entry 3rd'!F11,IF(AND($E$3="4th"),'Marks Entry 4th'!F11,"")))</f>
        <v>BHAVYANSH SINGH CHOUHAN</v>
      </c>
      <c r="H12" s="63" t="str">
        <f>IF(OR(B12=0,B12=""),"",IF(AND($E$3="3rd"),'Marks Entry 3rd'!G11,IF(AND($E$3="4th"),'Marks Entry 4th'!G11,"")))</f>
        <v>AJIT SINGH</v>
      </c>
      <c r="I12" s="63" t="str">
        <f>IF(OR(B12=0,B12=""),"",IF(AND($E$3="3rd"),'Marks Entry 3rd'!H11,IF(AND($E$3="4th"),'Marks Entry 4th'!H11,"")))</f>
        <v>MEENA</v>
      </c>
      <c r="J12" s="256" t="str">
        <f>IF(OR(B12=0,B12=""),"",IF(AND($E$3="3rd"),'Marks Entry 3rd'!J11,IF(AND($E$3="4th"),'Marks Entry 4th'!J11,"")))</f>
        <v>M</v>
      </c>
      <c r="K12" s="256" t="str">
        <f>IF(OR(B12=0,B12=""),"",IF(AND($E$3="3rd"),'Marks Entry 3rd'!K11,IF(AND($E$3="4th"),'Marks Entry 4th'!K11,"")))</f>
        <v>OBC</v>
      </c>
      <c r="L12" s="125">
        <f>IF(OR(B12=0,B12=""),"",IF(AND($E$3="3rd"),'Marks Entry 3rd'!L11,IF(AND($E$3="4th"),'Marks Entry 4th'!L11,"")))</f>
        <v>9</v>
      </c>
      <c r="M12" s="125">
        <f>IF(OR(B12=0,B12=""),"",IF(AND($E$3="3rd"),'Marks Entry 3rd'!M11,IF(AND($E$3="4th"),'Marks Entry 4th'!M11,"")))</f>
        <v>4</v>
      </c>
      <c r="N12" s="125" t="str">
        <f>IF(OR(B12=0,B12=""),"",IF(AND($E$3="3rd"),'Marks Entry 3rd'!N11,IF(AND($E$3="4th"),'Marks Entry 4th'!N11,"")))</f>
        <v>ML</v>
      </c>
      <c r="O12" s="61">
        <f t="shared" si="1"/>
        <v>13</v>
      </c>
      <c r="P12" s="125">
        <f>IF(OR(B12=0,B12=""),"",IF(AND($E$3="3rd"),'Marks Entry 3rd'!O11,IF(AND($E$3="4th"),'Marks Entry 4th'!O11,"")))</f>
        <v>6</v>
      </c>
      <c r="Q12" s="125">
        <f>IF(OR(B12=0,B12=""),"",IF(AND($E$3="3rd"),'Marks Entry 3rd'!P11,IF(AND($E$3="4th"),'Marks Entry 4th'!P11,"")))</f>
        <v>11</v>
      </c>
      <c r="R12" s="64">
        <f t="shared" si="2"/>
        <v>17</v>
      </c>
      <c r="S12" s="61">
        <f t="shared" si="3"/>
        <v>30</v>
      </c>
      <c r="T12" s="66">
        <f>IF(OR(B12=0,B12=""),"",IF(AND($E$3="3rd"),'Marks Entry 3rd'!Q11,IF(AND($E$3="4th"),'Marks Entry 4th'!Q11,"")))</f>
        <v>37</v>
      </c>
      <c r="U12" s="66">
        <f>IF(OR(B12=0,B12=""),"",IF(AND($E$3="3rd"),'Marks Entry 3rd'!R11,IF(AND($E$3="4th"),'Marks Entry 4th'!R11,"")))</f>
        <v>4</v>
      </c>
      <c r="V12" s="65">
        <f t="shared" si="4"/>
        <v>41</v>
      </c>
      <c r="W12" s="61">
        <f t="shared" si="5"/>
        <v>71</v>
      </c>
      <c r="X12" s="104">
        <f t="shared" si="6"/>
        <v>10</v>
      </c>
      <c r="Y12" s="104">
        <f t="shared" si="7"/>
        <v>190</v>
      </c>
      <c r="Z12" s="104" t="str">
        <f t="shared" si="8"/>
        <v/>
      </c>
      <c r="AA12" s="104" t="str">
        <f t="shared" si="9"/>
        <v>P</v>
      </c>
      <c r="AB12" s="104" t="str">
        <f t="shared" si="10"/>
        <v>III</v>
      </c>
      <c r="AC12" s="108" t="str">
        <f t="shared" si="11"/>
        <v>D</v>
      </c>
      <c r="AD12" s="125">
        <f>IF(OR(B12=0,B12=""),"",IF(AND($E$3="3rd"),'Marks Entry 3rd'!S11,IF(AND($E$3="4th"),'Marks Entry 4th'!S11,"")))</f>
        <v>5</v>
      </c>
      <c r="AE12" s="125">
        <f>IF(OR(B12=0,B12=""),"",IF(AND($E$3="3rd"),'Marks Entry 3rd'!T11,IF(AND($E$3="4th"),'Marks Entry 4th'!T11,"")))</f>
        <v>3</v>
      </c>
      <c r="AF12" s="125">
        <f>IF(OR(B12=0,B12=""),"",IF(AND($E$3="3rd"),'Marks Entry 3rd'!U11,IF(AND($E$3="4th"),'Marks Entry 4th'!U11,"")))</f>
        <v>4</v>
      </c>
      <c r="AG12" s="61">
        <f t="shared" si="12"/>
        <v>12</v>
      </c>
      <c r="AH12" s="125">
        <f>IF(OR(B12=0,B12=""),"",IF(AND($E$3="3rd"),'Marks Entry 3rd'!V11,IF(AND($E$3="4th"),'Marks Entry 4th'!V11,"")))</f>
        <v>25</v>
      </c>
      <c r="AI12" s="125">
        <f>IF(OR(B12=0,B12=""),"",IF(AND($E$3="3rd"),'Marks Entry 3rd'!W11,IF(AND($E$3="4th"),'Marks Entry 4th'!W11,"")))</f>
        <v>8</v>
      </c>
      <c r="AJ12" s="64">
        <f t="shared" si="13"/>
        <v>33</v>
      </c>
      <c r="AK12" s="61">
        <f t="shared" si="14"/>
        <v>45</v>
      </c>
      <c r="AL12" s="66">
        <f>IF(OR(B12=0,B12=""),"",IF(AND($E$3="3rd"),'Marks Entry 3rd'!X11,IF(AND($E$3="4th"),'Marks Entry 4th'!X11,"")))</f>
        <v>24</v>
      </c>
      <c r="AM12" s="66">
        <f>IF(OR(B12=0,B12=""),"",IF(AND($E$3="3rd"),'Marks Entry 3rd'!Y11,IF(AND($E$3="4th"),'Marks Entry 4th'!Y11,"")))</f>
        <v>13</v>
      </c>
      <c r="AN12" s="65">
        <f t="shared" si="15"/>
        <v>37</v>
      </c>
      <c r="AO12" s="61">
        <f t="shared" si="16"/>
        <v>82</v>
      </c>
      <c r="AP12" s="104">
        <f t="shared" si="17"/>
        <v>0</v>
      </c>
      <c r="AQ12" s="104">
        <f t="shared" si="18"/>
        <v>100</v>
      </c>
      <c r="AR12" s="104" t="str">
        <f t="shared" si="19"/>
        <v/>
      </c>
      <c r="AS12" s="104" t="str">
        <f t="shared" si="20"/>
        <v>P</v>
      </c>
      <c r="AT12" s="104" t="str">
        <f t="shared" si="21"/>
        <v>D</v>
      </c>
      <c r="AU12" s="108" t="str">
        <f t="shared" si="22"/>
        <v>B</v>
      </c>
      <c r="AV12" s="125">
        <f>IF(OR(B12=0,B12=""),"",IF(AND($E$3="3rd"),'Marks Entry 3rd'!Z11,IF(AND($E$3="4th"),'Marks Entry 4th'!Z11,"")))</f>
        <v>9</v>
      </c>
      <c r="AW12" s="125">
        <f>IF(OR(B12=0,B12=""),"",IF(AND($E$3="3rd"),'Marks Entry 3rd'!AA11,IF(AND($E$3="4th"),'Marks Entry 4th'!AA11,"")))</f>
        <v>6</v>
      </c>
      <c r="AX12" s="125">
        <f>IF(OR(B12=0,B12=""),"",IF(AND($E$3="3rd"),'Marks Entry 3rd'!AB11,IF(AND($E$3="4th"),'Marks Entry 4th'!AB11,"")))</f>
        <v>24</v>
      </c>
      <c r="AY12" s="61">
        <f t="shared" si="23"/>
        <v>39</v>
      </c>
      <c r="AZ12" s="125">
        <f>IF(OR(B12=0,B12=""),"",IF(AND($E$3="3rd"),'Marks Entry 3rd'!AC11,IF(AND($E$3="4th"),'Marks Entry 4th'!AC11,"")))</f>
        <v>6</v>
      </c>
      <c r="BA12" s="125">
        <f>IF(OR(B12=0,B12=""),"",IF(AND($E$3="3rd"),'Marks Entry 3rd'!AD11,IF(AND($E$3="4th"),'Marks Entry 4th'!AD11,"")))</f>
        <v>8</v>
      </c>
      <c r="BB12" s="64">
        <f t="shared" si="24"/>
        <v>14</v>
      </c>
      <c r="BC12" s="61">
        <f t="shared" si="25"/>
        <v>53</v>
      </c>
      <c r="BD12" s="66">
        <f>IF(OR(B12=0,B12=""),"",IF(AND($E$3="3rd"),'Marks Entry 3rd'!AE11,IF(AND($E$3="4th"),'Marks Entry 4th'!AE11,"")))</f>
        <v>47</v>
      </c>
      <c r="BE12" s="66">
        <f>IF(OR(B12=0,B12=""),"",IF(AND($E$3="3rd"),'Marks Entry 3rd'!AF11,IF(AND($E$3="4th"),'Marks Entry 4th'!AF11,"")))</f>
        <v>15</v>
      </c>
      <c r="BF12" s="65">
        <f t="shared" si="26"/>
        <v>62</v>
      </c>
      <c r="BG12" s="61">
        <f t="shared" si="27"/>
        <v>115</v>
      </c>
      <c r="BH12" s="104">
        <f t="shared" si="28"/>
        <v>0</v>
      </c>
      <c r="BI12" s="104">
        <f t="shared" si="29"/>
        <v>200</v>
      </c>
      <c r="BJ12" s="104" t="str">
        <f t="shared" si="30"/>
        <v/>
      </c>
      <c r="BK12" s="104" t="str">
        <f t="shared" si="31"/>
        <v>P</v>
      </c>
      <c r="BL12" s="104" t="str">
        <f t="shared" si="32"/>
        <v>II</v>
      </c>
      <c r="BM12" s="108" t="str">
        <f t="shared" si="33"/>
        <v>C</v>
      </c>
      <c r="BN12" s="125">
        <f>IF(OR(B12=0,B12=""),"",IF(AND($E$3="3rd"),'Marks Entry 3rd'!AG11,IF(AND($E$3="4th"),'Marks Entry 4th'!AG11,"")))</f>
        <v>9</v>
      </c>
      <c r="BO12" s="125">
        <f>IF(OR(B12=0,B12=""),"",IF(AND($E$3="3rd"),'Marks Entry 3rd'!AH11,IF(AND($E$3="4th"),'Marks Entry 4th'!AH11,"")))</f>
        <v>7</v>
      </c>
      <c r="BP12" s="125">
        <f>IF(OR(B12=0,B12=""),"",IF(AND($E$3="3rd"),'Marks Entry 3rd'!AI11,IF(AND($E$3="4th"),'Marks Entry 4th'!AI11,"")))</f>
        <v>26</v>
      </c>
      <c r="BQ12" s="61">
        <f t="shared" si="34"/>
        <v>42</v>
      </c>
      <c r="BR12" s="125">
        <f>IF(OR(B12=0,B12=""),"",IF(AND($E$3="3rd"),'Marks Entry 3rd'!AJ11,IF(AND($E$3="4th"),'Marks Entry 4th'!AJ11,"")))</f>
        <v>3</v>
      </c>
      <c r="BS12" s="125">
        <f>IF(OR(B12=0,B12=""),"",IF(AND($E$3="3rd"),'Marks Entry 3rd'!AK11,IF(AND($E$3="4th"),'Marks Entry 4th'!AK11,"")))</f>
        <v>11</v>
      </c>
      <c r="BT12" s="64">
        <f t="shared" si="35"/>
        <v>14</v>
      </c>
      <c r="BU12" s="61">
        <f t="shared" si="36"/>
        <v>56</v>
      </c>
      <c r="BV12" s="66">
        <f>IF(OR(B12=0,B12=""),"",IF(AND($E$3="3rd"),'Marks Entry 3rd'!AL11,IF(AND($E$3="4th"),'Marks Entry 4th'!AL11,"")))</f>
        <v>48</v>
      </c>
      <c r="BW12" s="66">
        <f>IF(OR(B12=0,B12=""),"",IF(AND($E$3="3rd"),'Marks Entry 3rd'!AM11,IF(AND($E$3="4th"),'Marks Entry 4th'!AM11,"")))</f>
        <v>16</v>
      </c>
      <c r="BX12" s="65">
        <f t="shared" si="37"/>
        <v>64</v>
      </c>
      <c r="BY12" s="61">
        <f t="shared" si="38"/>
        <v>120</v>
      </c>
      <c r="BZ12" s="104">
        <f t="shared" si="39"/>
        <v>0</v>
      </c>
      <c r="CA12" s="104">
        <f t="shared" si="40"/>
        <v>200</v>
      </c>
      <c r="CB12" s="104" t="str">
        <f t="shared" si="41"/>
        <v/>
      </c>
      <c r="CC12" s="104" t="str">
        <f t="shared" si="42"/>
        <v>P</v>
      </c>
      <c r="CD12" s="104" t="str">
        <f t="shared" si="43"/>
        <v>I</v>
      </c>
      <c r="CE12" s="108" t="str">
        <f t="shared" si="44"/>
        <v>C</v>
      </c>
      <c r="CF12" s="257">
        <f>IF(OR(B12=0,B12=""),"",IF(AND($E$3="3rd"),'Marks Entry 3rd'!AN11,IF(AND($E$3="4th"),'Marks Entry 4th'!AN11,"")))</f>
        <v>19</v>
      </c>
      <c r="CG12" s="257">
        <f>IF(OR(B12=0,B12=""),"",IF(AND($E$3="3rd"),'Marks Entry 3rd'!AO11,IF(AND($E$3="4th"),'Marks Entry 4th'!AO11,"")))</f>
        <v>14</v>
      </c>
      <c r="CH12" s="257">
        <f>IF(OR(B12=0,B12=""),"",IF(AND($E$3="3rd"),'Marks Entry 3rd'!AP11,IF(AND($E$3="4th"),'Marks Entry 4th'!AP11,"")))</f>
        <v>16</v>
      </c>
      <c r="CI12" s="257">
        <f>IF(OR(B12=0,B12=""),"",IF(AND($E$3="3rd"),'Marks Entry 3rd'!AQ11,IF(AND($E$3="4th"),'Marks Entry 4th'!AQ11,"")))</f>
        <v>14</v>
      </c>
      <c r="CJ12" s="257">
        <f>IF(OR(B12=0,B12=""),"",IF(AND($E$3="3rd"),'Marks Entry 3rd'!AR11,IF(AND($E$3="4th"),'Marks Entry 4th'!AR11,"")))</f>
        <v>17</v>
      </c>
      <c r="CK12" s="126">
        <f t="shared" si="45"/>
        <v>80</v>
      </c>
      <c r="CL12" s="127">
        <f t="shared" si="46"/>
        <v>0</v>
      </c>
      <c r="CM12" s="127">
        <f t="shared" si="47"/>
        <v>100</v>
      </c>
      <c r="CN12" s="127" t="str">
        <f t="shared" si="48"/>
        <v>P</v>
      </c>
      <c r="CO12" s="107" t="str">
        <f t="shared" si="49"/>
        <v>A</v>
      </c>
      <c r="CP12" s="257">
        <f>IF(OR(B12=0,B12=""),"",IF(AND($E$3="3rd"),'Marks Entry 3rd'!AS11,IF(AND($E$3="4th"),'Marks Entry 4th'!AS11,"")))</f>
        <v>11</v>
      </c>
      <c r="CQ12" s="257">
        <f>IF(OR(B12=0,B12=""),"",IF(AND($E$3="3rd"),'Marks Entry 3rd'!AT11,IF(AND($E$3="4th"),'Marks Entry 4th'!AT11,"")))</f>
        <v>20</v>
      </c>
      <c r="CR12" s="257">
        <f>IF(OR(B12=0,B12=""),"",IF(AND($E$3="3rd"),'Marks Entry 3rd'!AU11,IF(AND($E$3="4th"),'Marks Entry 4th'!AU11,"")))</f>
        <v>15</v>
      </c>
      <c r="CS12" s="257">
        <f>IF(OR(B12=0,B12=""),"",IF(AND($E$3="3rd"),'Marks Entry 3rd'!AV11,IF(AND($E$3="4th"),'Marks Entry 4th'!AV11,"")))</f>
        <v>14</v>
      </c>
      <c r="CT12" s="257">
        <f>IF(OR(B12=0,B12=""),"",IF(AND($E$3="3rd"),'Marks Entry 3rd'!AW11,IF(AND($E$3="4th"),'Marks Entry 4th'!AW11,"")))</f>
        <v>16</v>
      </c>
      <c r="CU12" s="126">
        <f t="shared" si="50"/>
        <v>76</v>
      </c>
      <c r="CV12" s="127">
        <f t="shared" si="51"/>
        <v>0</v>
      </c>
      <c r="CW12" s="127">
        <f t="shared" si="52"/>
        <v>100</v>
      </c>
      <c r="CX12" s="127" t="str">
        <f t="shared" si="53"/>
        <v>P</v>
      </c>
      <c r="CY12" s="107" t="str">
        <f t="shared" si="54"/>
        <v>A</v>
      </c>
      <c r="CZ12" s="257">
        <f>IF(OR(B12=0,B12=""),"",IF(AND($E$3="3rd"),'Marks Entry 3rd'!AX11,IF(AND($E$3="4th"),'Marks Entry 4th'!AX11,"")))</f>
        <v>20</v>
      </c>
      <c r="DA12" s="257">
        <f>IF(OR(B12=0,B12=""),"",IF(AND($E$3="3rd"),'Marks Entry 3rd'!AY11,IF(AND($E$3="4th"),'Marks Entry 4th'!AY11,"")))</f>
        <v>19</v>
      </c>
      <c r="DB12" s="257">
        <f>IF(OR(B12=0,B12=""),"",IF(AND($E$3="3rd"),'Marks Entry 3rd'!AZ11,IF(AND($E$3="4th"),'Marks Entry 4th'!AZ11,"")))</f>
        <v>15</v>
      </c>
      <c r="DC12" s="257">
        <f>IF(OR(B12=0,B12=""),"",IF(AND($E$3="3rd"),'Marks Entry 3rd'!BA11,IF(AND($E$3="4th"),'Marks Entry 4th'!BA11,"")))</f>
        <v>10</v>
      </c>
      <c r="DD12" s="257">
        <f>IF(OR(B12=0,B12=""),"",IF(AND($E$3="3rd"),'Marks Entry 3rd'!BB11,IF(AND($E$3="4th"),'Marks Entry 4th'!BB11,"")))</f>
        <v>15</v>
      </c>
      <c r="DE12" s="126">
        <f t="shared" si="55"/>
        <v>79</v>
      </c>
      <c r="DF12" s="127">
        <f t="shared" si="56"/>
        <v>0</v>
      </c>
      <c r="DG12" s="127">
        <f t="shared" si="57"/>
        <v>100</v>
      </c>
      <c r="DH12" s="127" t="str">
        <f t="shared" si="58"/>
        <v>P</v>
      </c>
      <c r="DI12" s="107" t="str">
        <f t="shared" si="59"/>
        <v>A</v>
      </c>
      <c r="DJ12" s="257" t="str">
        <f>IF(OR(B12=0,B12=""),"",IF(AND('Marks Entry 3rd'!BC11="",'Marks Entry 4th'!BC11=""),"",IF(AND($E$3="3rd"),'Marks Entry 3rd'!BC11,IF(AND($E$3="4th"),'Marks Entry 4th'!BC11,""))))</f>
        <v/>
      </c>
      <c r="DK12" s="257" t="str">
        <f>IF(OR(B12=0,B12=""),"",IF(AND('Marks Entry 3rd'!BD11="",'Marks Entry 4th'!BD11=""),"",IF(AND($E$3="3rd"),'Marks Entry 3rd'!BD11,IF(AND($E$3="4th"),'Marks Entry 4th'!BD11,""))))</f>
        <v/>
      </c>
      <c r="DL12" s="416" t="str">
        <f t="shared" si="60"/>
        <v/>
      </c>
      <c r="DM12" s="108" t="str">
        <f t="shared" si="61"/>
        <v/>
      </c>
      <c r="DN12" s="257" t="str">
        <f>IF(OR(B12=0,B12=""),"",IF(AND('Marks Entry 3rd'!BE11="",'Marks Entry 4th'!BE11=""),"",IF(AND($E$3="3rd"),'Marks Entry 3rd'!BE11,IF(AND($E$3="4th"),'Marks Entry 4th'!BE11,""))))</f>
        <v/>
      </c>
      <c r="DO12" s="257" t="str">
        <f>IF(OR(B12=0,B12=""),"",IF(AND('Marks Entry 3rd'!BF11="",'Marks Entry 4th'!BF11=""),"",IF(AND($E$3="3rd"),'Marks Entry 3rd'!BF11,IF(AND($E$3="4th"),'Marks Entry 4th'!BF11,""))))</f>
        <v/>
      </c>
      <c r="DP12" s="416" t="str">
        <f t="shared" si="62"/>
        <v/>
      </c>
      <c r="DQ12" s="108" t="str">
        <f t="shared" si="63"/>
        <v/>
      </c>
      <c r="DR12" s="75">
        <f t="shared" si="67"/>
        <v>388</v>
      </c>
      <c r="DS12" s="76">
        <f t="shared" si="68"/>
        <v>56.231884057971016</v>
      </c>
      <c r="DT12" s="81" t="str">
        <f t="shared" si="64"/>
        <v>II</v>
      </c>
      <c r="DU12" s="82">
        <f t="shared" si="65"/>
        <v>17.000000000000298</v>
      </c>
      <c r="DV12" s="262" t="str">
        <f t="shared" si="0"/>
        <v>Promoted</v>
      </c>
      <c r="DW12" s="52">
        <f>IF(OR(B12=0,B12=""),"",IF(AND($E$3="3rd"),'Marks Entry 3rd'!BG11,IF(AND($E$3="4th"),'Marks Entry 4th'!BG11,"")))</f>
        <v>220</v>
      </c>
      <c r="DX12" s="52">
        <f>IF(OR(B12=0,B12=""),"",IF(AND($E$3="3rd"),'Marks Entry 3rd'!BH11,IF(AND($E$3="4th"),'Marks Entry 4th'!BH11,"")))</f>
        <v>200</v>
      </c>
      <c r="DY12" s="242" t="str">
        <f t="shared" si="66"/>
        <v>C</v>
      </c>
      <c r="DZ12" s="53"/>
      <c r="EG12" s="55">
        <f>IF(AND($E$3="3rd"),'Marks Entry 3rd'!I11,IF(AND($E$3="4th"),'Marks Entry 4th'!I11,""))</f>
        <v>405</v>
      </c>
    </row>
    <row r="13" spans="1:137" ht="18.95" customHeight="1">
      <c r="A13" s="67">
        <v>6</v>
      </c>
      <c r="B13" s="302">
        <f>IF(OR(EG13=0,EG13=""),"",IF(AND($E$3="3rd"),'Marks Entry 3rd'!I12,IF(AND($E$3="4th"),'Marks Entry 4th'!I12,"")))</f>
        <v>406</v>
      </c>
      <c r="C13" s="68">
        <f>IF(OR(B13=0,B13=""),"",IF(AND($E$3="3rd"),'Marks Entry 3rd'!B12,IF(AND($E$3="4th"),'Marks Entry 4th'!B12,"")))</f>
        <v>4</v>
      </c>
      <c r="D13" s="68" t="str">
        <f>IF(OR(B13=0,B13=""),"",IF(AND($E$3="3rd"),'Marks Entry 3rd'!C12,IF(AND($E$3="4th"),'Marks Entry 4th'!C12,"")))</f>
        <v>A</v>
      </c>
      <c r="E13" s="69" t="str">
        <f>IF(OR(B13=0,B13=""),"",IF(AND($E$3="3rd"),'Marks Entry 3rd'!E12,IF(AND($E$3="4th"),'Marks Entry 4th'!E12,"")))</f>
        <v>16-06-2014</v>
      </c>
      <c r="F13" s="301">
        <f>IF(OR(B13=0,B13=""),"",IF(AND($E$3="3rd"),'Marks Entry 3rd'!D12,IF(AND($E$3="4th"),'Marks Entry 4th'!D12,"")))</f>
        <v>939</v>
      </c>
      <c r="G13" s="63" t="str">
        <f>IF(OR(B13=0,B13=""),"",IF(AND($E$3="3rd"),'Marks Entry 3rd'!F12,IF(AND($E$3="4th"),'Marks Entry 4th'!F12,"")))</f>
        <v>BHUMIKA BAGRI</v>
      </c>
      <c r="H13" s="63" t="str">
        <f>IF(OR(B13=0,B13=""),"",IF(AND($E$3="3rd"),'Marks Entry 3rd'!G12,IF(AND($E$3="4th"),'Marks Entry 4th'!G12,"")))</f>
        <v>MUKESH BAGRI</v>
      </c>
      <c r="I13" s="63" t="str">
        <f>IF(OR(B13=0,B13=""),"",IF(AND($E$3="3rd"),'Marks Entry 3rd'!H12,IF(AND($E$3="4th"),'Marks Entry 4th'!H12,"")))</f>
        <v>SEEMA BAGRI</v>
      </c>
      <c r="J13" s="256" t="str">
        <f>IF(OR(B13=0,B13=""),"",IF(AND($E$3="3rd"),'Marks Entry 3rd'!J12,IF(AND($E$3="4th"),'Marks Entry 4th'!J12,"")))</f>
        <v>F</v>
      </c>
      <c r="K13" s="256" t="str">
        <f>IF(OR(B13=0,B13=""),"",IF(AND($E$3="3rd"),'Marks Entry 3rd'!K12,IF(AND($E$3="4th"),'Marks Entry 4th'!K12,"")))</f>
        <v>OBC</v>
      </c>
      <c r="L13" s="125">
        <f>IF(OR(B13=0,B13=""),"",IF(AND($E$3="3rd"),'Marks Entry 3rd'!L12,IF(AND($E$3="4th"),'Marks Entry 4th'!L12,"")))</f>
        <v>9</v>
      </c>
      <c r="M13" s="125">
        <f>IF(OR(B13=0,B13=""),"",IF(AND($E$3="3rd"),'Marks Entry 3rd'!M12,IF(AND($E$3="4th"),'Marks Entry 4th'!M12,"")))</f>
        <v>5</v>
      </c>
      <c r="N13" s="125">
        <f>IF(OR(B13=0,B13=""),"",IF(AND($E$3="3rd"),'Marks Entry 3rd'!N12,IF(AND($E$3="4th"),'Marks Entry 4th'!N12,"")))</f>
        <v>25</v>
      </c>
      <c r="O13" s="61">
        <f t="shared" si="1"/>
        <v>39</v>
      </c>
      <c r="P13" s="125">
        <f>IF(OR(B13=0,B13=""),"",IF(AND($E$3="3rd"),'Marks Entry 3rd'!O12,IF(AND($E$3="4th"),'Marks Entry 4th'!O12,"")))</f>
        <v>6</v>
      </c>
      <c r="Q13" s="125">
        <f>IF(OR(B13=0,B13=""),"",IF(AND($E$3="3rd"),'Marks Entry 3rd'!P12,IF(AND($E$3="4th"),'Marks Entry 4th'!P12,"")))</f>
        <v>11</v>
      </c>
      <c r="R13" s="64">
        <f t="shared" si="2"/>
        <v>17</v>
      </c>
      <c r="S13" s="61">
        <f t="shared" si="3"/>
        <v>56</v>
      </c>
      <c r="T13" s="66">
        <f>IF(OR(B13=0,B13=""),"",IF(AND($E$3="3rd"),'Marks Entry 3rd'!Q12,IF(AND($E$3="4th"),'Marks Entry 4th'!Q12,"")))</f>
        <v>37</v>
      </c>
      <c r="U13" s="66">
        <f>IF(OR(B13=0,B13=""),"",IF(AND($E$3="3rd"),'Marks Entry 3rd'!R12,IF(AND($E$3="4th"),'Marks Entry 4th'!R12,"")))</f>
        <v>4</v>
      </c>
      <c r="V13" s="65">
        <f t="shared" si="4"/>
        <v>41</v>
      </c>
      <c r="W13" s="61">
        <f t="shared" si="5"/>
        <v>97</v>
      </c>
      <c r="X13" s="104">
        <f t="shared" si="6"/>
        <v>0</v>
      </c>
      <c r="Y13" s="104">
        <f t="shared" si="7"/>
        <v>200</v>
      </c>
      <c r="Z13" s="104" t="str">
        <f t="shared" si="8"/>
        <v/>
      </c>
      <c r="AA13" s="104" t="str">
        <f t="shared" si="9"/>
        <v>P</v>
      </c>
      <c r="AB13" s="104" t="str">
        <f t="shared" si="10"/>
        <v>II</v>
      </c>
      <c r="AC13" s="108" t="str">
        <f t="shared" si="11"/>
        <v>D</v>
      </c>
      <c r="AD13" s="125">
        <f>IF(OR(B13=0,B13=""),"",IF(AND($E$3="3rd"),'Marks Entry 3rd'!S12,IF(AND($E$3="4th"),'Marks Entry 4th'!S12,"")))</f>
        <v>5</v>
      </c>
      <c r="AE13" s="125">
        <f>IF(OR(B13=0,B13=""),"",IF(AND($E$3="3rd"),'Marks Entry 3rd'!T12,IF(AND($E$3="4th"),'Marks Entry 4th'!T12,"")))</f>
        <v>3</v>
      </c>
      <c r="AF13" s="125">
        <f>IF(OR(B13=0,B13=""),"",IF(AND($E$3="3rd"),'Marks Entry 3rd'!U12,IF(AND($E$3="4th"),'Marks Entry 4th'!U12,"")))</f>
        <v>4</v>
      </c>
      <c r="AG13" s="61">
        <f t="shared" si="12"/>
        <v>12</v>
      </c>
      <c r="AH13" s="125">
        <f>IF(OR(B13=0,B13=""),"",IF(AND($E$3="3rd"),'Marks Entry 3rd'!V12,IF(AND($E$3="4th"),'Marks Entry 4th'!V12,"")))</f>
        <v>10</v>
      </c>
      <c r="AI13" s="125">
        <f>IF(OR(B13=0,B13=""),"",IF(AND($E$3="3rd"),'Marks Entry 3rd'!W12,IF(AND($E$3="4th"),'Marks Entry 4th'!W12,"")))</f>
        <v>7</v>
      </c>
      <c r="AJ13" s="64">
        <f t="shared" si="13"/>
        <v>17</v>
      </c>
      <c r="AK13" s="61">
        <f t="shared" si="14"/>
        <v>29</v>
      </c>
      <c r="AL13" s="66">
        <f>IF(OR(B13=0,B13=""),"",IF(AND($E$3="3rd"),'Marks Entry 3rd'!X12,IF(AND($E$3="4th"),'Marks Entry 4th'!X12,"")))</f>
        <v>26</v>
      </c>
      <c r="AM13" s="66">
        <f>IF(OR(B13=0,B13=""),"",IF(AND($E$3="3rd"),'Marks Entry 3rd'!Y12,IF(AND($E$3="4th"),'Marks Entry 4th'!Y12,"")))</f>
        <v>12</v>
      </c>
      <c r="AN13" s="65">
        <f t="shared" si="15"/>
        <v>38</v>
      </c>
      <c r="AO13" s="61">
        <f t="shared" si="16"/>
        <v>67</v>
      </c>
      <c r="AP13" s="104">
        <f t="shared" si="17"/>
        <v>0</v>
      </c>
      <c r="AQ13" s="104">
        <f t="shared" si="18"/>
        <v>100</v>
      </c>
      <c r="AR13" s="104" t="str">
        <f t="shared" si="19"/>
        <v/>
      </c>
      <c r="AS13" s="104" t="str">
        <f t="shared" si="20"/>
        <v>P</v>
      </c>
      <c r="AT13" s="104" t="str">
        <f t="shared" si="21"/>
        <v>I</v>
      </c>
      <c r="AU13" s="108" t="str">
        <f t="shared" si="22"/>
        <v>C</v>
      </c>
      <c r="AV13" s="125">
        <f>IF(OR(B13=0,B13=""),"",IF(AND($E$3="3rd"),'Marks Entry 3rd'!Z12,IF(AND($E$3="4th"),'Marks Entry 4th'!Z12,"")))</f>
        <v>9</v>
      </c>
      <c r="AW13" s="125">
        <f>IF(OR(B13=0,B13=""),"",IF(AND($E$3="3rd"),'Marks Entry 3rd'!AA12,IF(AND($E$3="4th"),'Marks Entry 4th'!AA12,"")))</f>
        <v>6</v>
      </c>
      <c r="AX13" s="125">
        <f>IF(OR(B13=0,B13=""),"",IF(AND($E$3="3rd"),'Marks Entry 3rd'!AB12,IF(AND($E$3="4th"),'Marks Entry 4th'!AB12,"")))</f>
        <v>21</v>
      </c>
      <c r="AY13" s="61">
        <f t="shared" si="23"/>
        <v>36</v>
      </c>
      <c r="AZ13" s="125">
        <f>IF(OR(B13=0,B13=""),"",IF(AND($E$3="3rd"),'Marks Entry 3rd'!AC12,IF(AND($E$3="4th"),'Marks Entry 4th'!AC12,"")))</f>
        <v>4</v>
      </c>
      <c r="BA13" s="125">
        <f>IF(OR(B13=0,B13=""),"",IF(AND($E$3="3rd"),'Marks Entry 3rd'!AD12,IF(AND($E$3="4th"),'Marks Entry 4th'!AD12,"")))</f>
        <v>9</v>
      </c>
      <c r="BB13" s="64">
        <f t="shared" si="24"/>
        <v>13</v>
      </c>
      <c r="BC13" s="61">
        <f t="shared" si="25"/>
        <v>49</v>
      </c>
      <c r="BD13" s="66">
        <f>IF(OR(B13=0,B13=""),"",IF(AND($E$3="3rd"),'Marks Entry 3rd'!AE12,IF(AND($E$3="4th"),'Marks Entry 4th'!AE12,"")))</f>
        <v>48</v>
      </c>
      <c r="BE13" s="66">
        <f>IF(OR(B13=0,B13=""),"",IF(AND($E$3="3rd"),'Marks Entry 3rd'!AF12,IF(AND($E$3="4th"),'Marks Entry 4th'!AF12,"")))</f>
        <v>15</v>
      </c>
      <c r="BF13" s="65">
        <f t="shared" si="26"/>
        <v>63</v>
      </c>
      <c r="BG13" s="61">
        <f t="shared" si="27"/>
        <v>112</v>
      </c>
      <c r="BH13" s="104">
        <f t="shared" si="28"/>
        <v>0</v>
      </c>
      <c r="BI13" s="104">
        <f t="shared" si="29"/>
        <v>200</v>
      </c>
      <c r="BJ13" s="104" t="str">
        <f t="shared" si="30"/>
        <v/>
      </c>
      <c r="BK13" s="104" t="str">
        <f t="shared" si="31"/>
        <v>P</v>
      </c>
      <c r="BL13" s="104" t="str">
        <f t="shared" si="32"/>
        <v>II</v>
      </c>
      <c r="BM13" s="108" t="str">
        <f t="shared" si="33"/>
        <v>C</v>
      </c>
      <c r="BN13" s="125">
        <f>IF(OR(B13=0,B13=""),"",IF(AND($E$3="3rd"),'Marks Entry 3rd'!AG12,IF(AND($E$3="4th"),'Marks Entry 4th'!AG12,"")))</f>
        <v>9</v>
      </c>
      <c r="BO13" s="125">
        <f>IF(OR(B13=0,B13=""),"",IF(AND($E$3="3rd"),'Marks Entry 3rd'!AH12,IF(AND($E$3="4th"),'Marks Entry 4th'!AH12,"")))</f>
        <v>7</v>
      </c>
      <c r="BP13" s="125">
        <f>IF(OR(B13=0,B13=""),"",IF(AND($E$3="3rd"),'Marks Entry 3rd'!AI12,IF(AND($E$3="4th"),'Marks Entry 4th'!AI12,"")))</f>
        <v>28</v>
      </c>
      <c r="BQ13" s="61">
        <f t="shared" si="34"/>
        <v>44</v>
      </c>
      <c r="BR13" s="125">
        <f>IF(OR(B13=0,B13=""),"",IF(AND($E$3="3rd"),'Marks Entry 3rd'!AJ12,IF(AND($E$3="4th"),'Marks Entry 4th'!AJ12,"")))</f>
        <v>4</v>
      </c>
      <c r="BS13" s="125">
        <f>IF(OR(B13=0,B13=""),"",IF(AND($E$3="3rd"),'Marks Entry 3rd'!AK12,IF(AND($E$3="4th"),'Marks Entry 4th'!AK12,"")))</f>
        <v>11</v>
      </c>
      <c r="BT13" s="64">
        <f t="shared" si="35"/>
        <v>15</v>
      </c>
      <c r="BU13" s="61">
        <f t="shared" si="36"/>
        <v>59</v>
      </c>
      <c r="BV13" s="66">
        <f>IF(OR(B13=0,B13=""),"",IF(AND($E$3="3rd"),'Marks Entry 3rd'!AL12,IF(AND($E$3="4th"),'Marks Entry 4th'!AL12,"")))</f>
        <v>47</v>
      </c>
      <c r="BW13" s="66">
        <f>IF(OR(B13=0,B13=""),"",IF(AND($E$3="3rd"),'Marks Entry 3rd'!AM12,IF(AND($E$3="4th"),'Marks Entry 4th'!AM12,"")))</f>
        <v>16</v>
      </c>
      <c r="BX13" s="65">
        <f t="shared" si="37"/>
        <v>63</v>
      </c>
      <c r="BY13" s="61">
        <f t="shared" si="38"/>
        <v>122</v>
      </c>
      <c r="BZ13" s="104">
        <f t="shared" si="39"/>
        <v>0</v>
      </c>
      <c r="CA13" s="104">
        <f t="shared" si="40"/>
        <v>200</v>
      </c>
      <c r="CB13" s="104" t="str">
        <f t="shared" si="41"/>
        <v/>
      </c>
      <c r="CC13" s="104" t="str">
        <f t="shared" si="42"/>
        <v>P</v>
      </c>
      <c r="CD13" s="104" t="str">
        <f t="shared" si="43"/>
        <v>I</v>
      </c>
      <c r="CE13" s="108" t="str">
        <f t="shared" si="44"/>
        <v>C</v>
      </c>
      <c r="CF13" s="257">
        <f>IF(OR(B13=0,B13=""),"",IF(AND($E$3="3rd"),'Marks Entry 3rd'!AN12,IF(AND($E$3="4th"),'Marks Entry 4th'!AN12,"")))</f>
        <v>17</v>
      </c>
      <c r="CG13" s="257">
        <f>IF(OR(B13=0,B13=""),"",IF(AND($E$3="3rd"),'Marks Entry 3rd'!AO12,IF(AND($E$3="4th"),'Marks Entry 4th'!AO12,"")))</f>
        <v>15</v>
      </c>
      <c r="CH13" s="257">
        <f>IF(OR(B13=0,B13=""),"",IF(AND($E$3="3rd"),'Marks Entry 3rd'!AP12,IF(AND($E$3="4th"),'Marks Entry 4th'!AP12,"")))</f>
        <v>14</v>
      </c>
      <c r="CI13" s="257">
        <f>IF(OR(B13=0,B13=""),"",IF(AND($E$3="3rd"),'Marks Entry 3rd'!AQ12,IF(AND($E$3="4th"),'Marks Entry 4th'!AQ12,"")))</f>
        <v>14</v>
      </c>
      <c r="CJ13" s="257">
        <f>IF(OR(B13=0,B13=""),"",IF(AND($E$3="3rd"),'Marks Entry 3rd'!AR12,IF(AND($E$3="4th"),'Marks Entry 4th'!AR12,"")))</f>
        <v>18</v>
      </c>
      <c r="CK13" s="126">
        <f t="shared" si="45"/>
        <v>78</v>
      </c>
      <c r="CL13" s="127">
        <f t="shared" si="46"/>
        <v>0</v>
      </c>
      <c r="CM13" s="127">
        <f t="shared" si="47"/>
        <v>100</v>
      </c>
      <c r="CN13" s="127" t="str">
        <f t="shared" si="48"/>
        <v>P</v>
      </c>
      <c r="CO13" s="107" t="str">
        <f t="shared" si="49"/>
        <v>A</v>
      </c>
      <c r="CP13" s="257">
        <f>IF(OR(B13=0,B13=""),"",IF(AND($E$3="3rd"),'Marks Entry 3rd'!AS12,IF(AND($E$3="4th"),'Marks Entry 4th'!AS12,"")))</f>
        <v>12</v>
      </c>
      <c r="CQ13" s="257">
        <f>IF(OR(B13=0,B13=""),"",IF(AND($E$3="3rd"),'Marks Entry 3rd'!AT12,IF(AND($E$3="4th"),'Marks Entry 4th'!AT12,"")))</f>
        <v>20</v>
      </c>
      <c r="CR13" s="257">
        <f>IF(OR(B13=0,B13=""),"",IF(AND($E$3="3rd"),'Marks Entry 3rd'!AU12,IF(AND($E$3="4th"),'Marks Entry 4th'!AU12,"")))</f>
        <v>15</v>
      </c>
      <c r="CS13" s="257">
        <f>IF(OR(B13=0,B13=""),"",IF(AND($E$3="3rd"),'Marks Entry 3rd'!AV12,IF(AND($E$3="4th"),'Marks Entry 4th'!AV12,"")))</f>
        <v>14</v>
      </c>
      <c r="CT13" s="257">
        <f>IF(OR(B13=0,B13=""),"",IF(AND($E$3="3rd"),'Marks Entry 3rd'!AW12,IF(AND($E$3="4th"),'Marks Entry 4th'!AW12,"")))</f>
        <v>14</v>
      </c>
      <c r="CU13" s="126">
        <f t="shared" si="50"/>
        <v>75</v>
      </c>
      <c r="CV13" s="127">
        <f t="shared" si="51"/>
        <v>0</v>
      </c>
      <c r="CW13" s="127">
        <f t="shared" si="52"/>
        <v>100</v>
      </c>
      <c r="CX13" s="127" t="str">
        <f t="shared" si="53"/>
        <v>P</v>
      </c>
      <c r="CY13" s="107" t="str">
        <f t="shared" si="54"/>
        <v>B</v>
      </c>
      <c r="CZ13" s="257">
        <f>IF(OR(B13=0,B13=""),"",IF(AND($E$3="3rd"),'Marks Entry 3rd'!AX12,IF(AND($E$3="4th"),'Marks Entry 4th'!AX12,"")))</f>
        <v>20</v>
      </c>
      <c r="DA13" s="257">
        <f>IF(OR(B13=0,B13=""),"",IF(AND($E$3="3rd"),'Marks Entry 3rd'!AY12,IF(AND($E$3="4th"),'Marks Entry 4th'!AY12,"")))</f>
        <v>19</v>
      </c>
      <c r="DB13" s="257">
        <f>IF(OR(B13=0,B13=""),"",IF(AND($E$3="3rd"),'Marks Entry 3rd'!AZ12,IF(AND($E$3="4th"),'Marks Entry 4th'!AZ12,"")))</f>
        <v>16</v>
      </c>
      <c r="DC13" s="257">
        <f>IF(OR(B13=0,B13=""),"",IF(AND($E$3="3rd"),'Marks Entry 3rd'!BA12,IF(AND($E$3="4th"),'Marks Entry 4th'!BA12,"")))</f>
        <v>10</v>
      </c>
      <c r="DD13" s="257">
        <f>IF(OR(B13=0,B13=""),"",IF(AND($E$3="3rd"),'Marks Entry 3rd'!BB12,IF(AND($E$3="4th"),'Marks Entry 4th'!BB12,"")))</f>
        <v>15</v>
      </c>
      <c r="DE13" s="126">
        <f t="shared" si="55"/>
        <v>80</v>
      </c>
      <c r="DF13" s="127">
        <f t="shared" si="56"/>
        <v>0</v>
      </c>
      <c r="DG13" s="127">
        <f t="shared" si="57"/>
        <v>100</v>
      </c>
      <c r="DH13" s="127" t="str">
        <f t="shared" si="58"/>
        <v>P</v>
      </c>
      <c r="DI13" s="107" t="str">
        <f t="shared" si="59"/>
        <v>A</v>
      </c>
      <c r="DJ13" s="257" t="str">
        <f>IF(OR(B13=0,B13=""),"",IF(AND('Marks Entry 3rd'!BC12="",'Marks Entry 4th'!BC12=""),"",IF(AND($E$3="3rd"),'Marks Entry 3rd'!BC12,IF(AND($E$3="4th"),'Marks Entry 4th'!BC12,""))))</f>
        <v/>
      </c>
      <c r="DK13" s="257" t="str">
        <f>IF(OR(B13=0,B13=""),"",IF(AND('Marks Entry 3rd'!BD12="",'Marks Entry 4th'!BD12=""),"",IF(AND($E$3="3rd"),'Marks Entry 3rd'!BD12,IF(AND($E$3="4th"),'Marks Entry 4th'!BD12,""))))</f>
        <v/>
      </c>
      <c r="DL13" s="416" t="str">
        <f t="shared" si="60"/>
        <v/>
      </c>
      <c r="DM13" s="108" t="str">
        <f t="shared" si="61"/>
        <v/>
      </c>
      <c r="DN13" s="257" t="str">
        <f>IF(OR(B13=0,B13=""),"",IF(AND('Marks Entry 3rd'!BE12="",'Marks Entry 4th'!BE12=""),"",IF(AND($E$3="3rd"),'Marks Entry 3rd'!BE12,IF(AND($E$3="4th"),'Marks Entry 4th'!BE12,""))))</f>
        <v/>
      </c>
      <c r="DO13" s="257" t="str">
        <f>IF(OR(B13=0,B13=""),"",IF(AND('Marks Entry 3rd'!BF12="",'Marks Entry 4th'!BF12=""),"",IF(AND($E$3="3rd"),'Marks Entry 3rd'!BF12,IF(AND($E$3="4th"),'Marks Entry 4th'!BF12,""))))</f>
        <v/>
      </c>
      <c r="DP13" s="416" t="str">
        <f t="shared" si="62"/>
        <v/>
      </c>
      <c r="DQ13" s="108" t="str">
        <f t="shared" si="63"/>
        <v/>
      </c>
      <c r="DR13" s="75">
        <f t="shared" si="67"/>
        <v>398</v>
      </c>
      <c r="DS13" s="76">
        <f t="shared" si="68"/>
        <v>56.857142857142854</v>
      </c>
      <c r="DT13" s="81" t="str">
        <f t="shared" si="64"/>
        <v>II</v>
      </c>
      <c r="DU13" s="82">
        <f t="shared" si="65"/>
        <v>12.999999999999996</v>
      </c>
      <c r="DV13" s="262" t="str">
        <f t="shared" si="0"/>
        <v>Promoted</v>
      </c>
      <c r="DW13" s="52">
        <f>IF(OR(B13=0,B13=""),"",IF(AND($E$3="3rd"),'Marks Entry 3rd'!BG12,IF(AND($E$3="4th"),'Marks Entry 4th'!BG12,"")))</f>
        <v>220</v>
      </c>
      <c r="DX13" s="52">
        <f>IF(OR(B13=0,B13=""),"",IF(AND($E$3="3rd"),'Marks Entry 3rd'!BH12,IF(AND($E$3="4th"),'Marks Entry 4th'!BH12,"")))</f>
        <v>204</v>
      </c>
      <c r="DY13" s="242" t="str">
        <f t="shared" si="66"/>
        <v>C</v>
      </c>
      <c r="DZ13" s="53"/>
      <c r="EG13" s="55">
        <f>IF(AND($E$3="3rd"),'Marks Entry 3rd'!I12,IF(AND($E$3="4th"),'Marks Entry 4th'!I12,""))</f>
        <v>406</v>
      </c>
    </row>
    <row r="14" spans="1:137" ht="18.95" customHeight="1">
      <c r="A14" s="67">
        <v>7</v>
      </c>
      <c r="B14" s="302">
        <f>IF(OR(EG14=0,EG14=""),"",IF(AND($E$3="3rd"),'Marks Entry 3rd'!I13,IF(AND($E$3="4th"),'Marks Entry 4th'!I13,"")))</f>
        <v>407</v>
      </c>
      <c r="C14" s="68">
        <f>IF(OR(B14=0,B14=""),"",IF(AND($E$3="3rd"),'Marks Entry 3rd'!B13,IF(AND($E$3="4th"),'Marks Entry 4th'!B13,"")))</f>
        <v>4</v>
      </c>
      <c r="D14" s="68" t="str">
        <f>IF(OR(B14=0,B14=""),"",IF(AND($E$3="3rd"),'Marks Entry 3rd'!C13,IF(AND($E$3="4th"),'Marks Entry 4th'!C13,"")))</f>
        <v>A</v>
      </c>
      <c r="E14" s="69" t="str">
        <f>IF(OR(B14=0,B14=""),"",IF(AND($E$3="3rd"),'Marks Entry 3rd'!E13,IF(AND($E$3="4th"),'Marks Entry 4th'!E13,"")))</f>
        <v>28-09-2015</v>
      </c>
      <c r="F14" s="301">
        <f>IF(OR(B14=0,B14=""),"",IF(AND($E$3="3rd"),'Marks Entry 3rd'!D13,IF(AND($E$3="4th"),'Marks Entry 4th'!D13,"")))</f>
        <v>942</v>
      </c>
      <c r="G14" s="63" t="str">
        <f>IF(OR(B14=0,B14=""),"",IF(AND($E$3="3rd"),'Marks Entry 3rd'!F13,IF(AND($E$3="4th"),'Marks Entry 4th'!F13,"")))</f>
        <v>DAKSH PRAJAPAT</v>
      </c>
      <c r="H14" s="63" t="str">
        <f>IF(OR(B14=0,B14=""),"",IF(AND($E$3="3rd"),'Marks Entry 3rd'!G13,IF(AND($E$3="4th"),'Marks Entry 4th'!G13,"")))</f>
        <v>PRAKASH PRAJAPAT</v>
      </c>
      <c r="I14" s="63" t="str">
        <f>IF(OR(B14=0,B14=""),"",IF(AND($E$3="3rd"),'Marks Entry 3rd'!H13,IF(AND($E$3="4th"),'Marks Entry 4th'!H13,"")))</f>
        <v>REKHA PRAJAPATI</v>
      </c>
      <c r="J14" s="256" t="str">
        <f>IF(OR(B14=0,B14=""),"",IF(AND($E$3="3rd"),'Marks Entry 3rd'!J13,IF(AND($E$3="4th"),'Marks Entry 4th'!J13,"")))</f>
        <v>M</v>
      </c>
      <c r="K14" s="256" t="str">
        <f>IF(OR(B14=0,B14=""),"",IF(AND($E$3="3rd"),'Marks Entry 3rd'!K13,IF(AND($E$3="4th"),'Marks Entry 4th'!K13,"")))</f>
        <v>OBC</v>
      </c>
      <c r="L14" s="125">
        <f>IF(OR(B14=0,B14=""),"",IF(AND($E$3="3rd"),'Marks Entry 3rd'!L13,IF(AND($E$3="4th"),'Marks Entry 4th'!L13,"")))</f>
        <v>9</v>
      </c>
      <c r="M14" s="125">
        <f>IF(OR(B14=0,B14=""),"",IF(AND($E$3="3rd"),'Marks Entry 3rd'!M13,IF(AND($E$3="4th"),'Marks Entry 4th'!M13,"")))</f>
        <v>6</v>
      </c>
      <c r="N14" s="125">
        <f>IF(OR(B14=0,B14=""),"",IF(AND($E$3="3rd"),'Marks Entry 3rd'!N13,IF(AND($E$3="4th"),'Marks Entry 4th'!N13,"")))</f>
        <v>29</v>
      </c>
      <c r="O14" s="61">
        <f t="shared" si="1"/>
        <v>44</v>
      </c>
      <c r="P14" s="125">
        <f>IF(OR(B14=0,B14=""),"",IF(AND($E$3="3rd"),'Marks Entry 3rd'!O13,IF(AND($E$3="4th"),'Marks Entry 4th'!O13,"")))</f>
        <v>6</v>
      </c>
      <c r="Q14" s="125">
        <f>IF(OR(B14=0,B14=""),"",IF(AND($E$3="3rd"),'Marks Entry 3rd'!P13,IF(AND($E$3="4th"),'Marks Entry 4th'!P13,"")))</f>
        <v>11</v>
      </c>
      <c r="R14" s="64">
        <f t="shared" si="2"/>
        <v>17</v>
      </c>
      <c r="S14" s="61">
        <f t="shared" si="3"/>
        <v>61</v>
      </c>
      <c r="T14" s="66">
        <f>IF(OR(B14=0,B14=""),"",IF(AND($E$3="3rd"),'Marks Entry 3rd'!Q13,IF(AND($E$3="4th"),'Marks Entry 4th'!Q13,"")))</f>
        <v>37</v>
      </c>
      <c r="U14" s="66">
        <f>IF(OR(B14=0,B14=""),"",IF(AND($E$3="3rd"),'Marks Entry 3rd'!R13,IF(AND($E$3="4th"),'Marks Entry 4th'!R13,"")))</f>
        <v>4</v>
      </c>
      <c r="V14" s="65">
        <f t="shared" si="4"/>
        <v>41</v>
      </c>
      <c r="W14" s="61">
        <f t="shared" si="5"/>
        <v>102</v>
      </c>
      <c r="X14" s="104">
        <f t="shared" si="6"/>
        <v>0</v>
      </c>
      <c r="Y14" s="104">
        <f t="shared" si="7"/>
        <v>200</v>
      </c>
      <c r="Z14" s="104" t="str">
        <f t="shared" si="8"/>
        <v/>
      </c>
      <c r="AA14" s="104" t="str">
        <f t="shared" si="9"/>
        <v>P</v>
      </c>
      <c r="AB14" s="104" t="str">
        <f t="shared" si="10"/>
        <v>II</v>
      </c>
      <c r="AC14" s="108" t="str">
        <f t="shared" si="11"/>
        <v>C</v>
      </c>
      <c r="AD14" s="125">
        <f>IF(OR(B14=0,B14=""),"",IF(AND($E$3="3rd"),'Marks Entry 3rd'!S13,IF(AND($E$3="4th"),'Marks Entry 4th'!S13,"")))</f>
        <v>5</v>
      </c>
      <c r="AE14" s="125">
        <f>IF(OR(B14=0,B14=""),"",IF(AND($E$3="3rd"),'Marks Entry 3rd'!T13,IF(AND($E$3="4th"),'Marks Entry 4th'!T13,"")))</f>
        <v>3</v>
      </c>
      <c r="AF14" s="125">
        <f>IF(OR(B14=0,B14=""),"",IF(AND($E$3="3rd"),'Marks Entry 3rd'!U13,IF(AND($E$3="4th"),'Marks Entry 4th'!U13,"")))</f>
        <v>4</v>
      </c>
      <c r="AG14" s="61">
        <f t="shared" si="12"/>
        <v>12</v>
      </c>
      <c r="AH14" s="125">
        <f>IF(OR(B14=0,B14=""),"",IF(AND($E$3="3rd"),'Marks Entry 3rd'!V13,IF(AND($E$3="4th"),'Marks Entry 4th'!V13,"")))</f>
        <v>20</v>
      </c>
      <c r="AI14" s="125">
        <f>IF(OR(B14=0,B14=""),"",IF(AND($E$3="3rd"),'Marks Entry 3rd'!W13,IF(AND($E$3="4th"),'Marks Entry 4th'!W13,"")))</f>
        <v>7</v>
      </c>
      <c r="AJ14" s="64">
        <f t="shared" si="13"/>
        <v>27</v>
      </c>
      <c r="AK14" s="61">
        <f t="shared" si="14"/>
        <v>39</v>
      </c>
      <c r="AL14" s="66">
        <f>IF(OR(B14=0,B14=""),"",IF(AND($E$3="3rd"),'Marks Entry 3rd'!X13,IF(AND($E$3="4th"),'Marks Entry 4th'!X13,"")))</f>
        <v>21</v>
      </c>
      <c r="AM14" s="66">
        <f>IF(OR(B14=0,B14=""),"",IF(AND($E$3="3rd"),'Marks Entry 3rd'!Y13,IF(AND($E$3="4th"),'Marks Entry 4th'!Y13,"")))</f>
        <v>10</v>
      </c>
      <c r="AN14" s="65">
        <f t="shared" si="15"/>
        <v>31</v>
      </c>
      <c r="AO14" s="61">
        <f t="shared" si="16"/>
        <v>70</v>
      </c>
      <c r="AP14" s="104">
        <f t="shared" si="17"/>
        <v>0</v>
      </c>
      <c r="AQ14" s="104">
        <f t="shared" si="18"/>
        <v>100</v>
      </c>
      <c r="AR14" s="104" t="str">
        <f t="shared" si="19"/>
        <v/>
      </c>
      <c r="AS14" s="104" t="str">
        <f t="shared" si="20"/>
        <v>P</v>
      </c>
      <c r="AT14" s="104" t="str">
        <f t="shared" si="21"/>
        <v>I</v>
      </c>
      <c r="AU14" s="108" t="str">
        <f t="shared" si="22"/>
        <v>C</v>
      </c>
      <c r="AV14" s="125">
        <f>IF(OR(B14=0,B14=""),"",IF(AND($E$3="3rd"),'Marks Entry 3rd'!Z13,IF(AND($E$3="4th"),'Marks Entry 4th'!Z13,"")))</f>
        <v>9</v>
      </c>
      <c r="AW14" s="125">
        <f>IF(OR(B14=0,B14=""),"",IF(AND($E$3="3rd"),'Marks Entry 3rd'!AA13,IF(AND($E$3="4th"),'Marks Entry 4th'!AA13,"")))</f>
        <v>6</v>
      </c>
      <c r="AX14" s="125">
        <f>IF(OR(B14=0,B14=""),"",IF(AND($E$3="3rd"),'Marks Entry 3rd'!AB13,IF(AND($E$3="4th"),'Marks Entry 4th'!AB13,"")))</f>
        <v>26</v>
      </c>
      <c r="AY14" s="61">
        <f t="shared" si="23"/>
        <v>41</v>
      </c>
      <c r="AZ14" s="125">
        <f>IF(OR(B14=0,B14=""),"",IF(AND($E$3="3rd"),'Marks Entry 3rd'!AC13,IF(AND($E$3="4th"),'Marks Entry 4th'!AC13,"")))</f>
        <v>5</v>
      </c>
      <c r="BA14" s="125">
        <f>IF(OR(B14=0,B14=""),"",IF(AND($E$3="3rd"),'Marks Entry 3rd'!AD13,IF(AND($E$3="4th"),'Marks Entry 4th'!AD13,"")))</f>
        <v>10</v>
      </c>
      <c r="BB14" s="64">
        <f t="shared" si="24"/>
        <v>15</v>
      </c>
      <c r="BC14" s="61">
        <f t="shared" si="25"/>
        <v>56</v>
      </c>
      <c r="BD14" s="66">
        <f>IF(OR(B14=0,B14=""),"",IF(AND($E$3="3rd"),'Marks Entry 3rd'!AE13,IF(AND($E$3="4th"),'Marks Entry 4th'!AE13,"")))</f>
        <v>47</v>
      </c>
      <c r="BE14" s="66">
        <f>IF(OR(B14=0,B14=""),"",IF(AND($E$3="3rd"),'Marks Entry 3rd'!AF13,IF(AND($E$3="4th"),'Marks Entry 4th'!AF13,"")))</f>
        <v>15</v>
      </c>
      <c r="BF14" s="65">
        <f t="shared" si="26"/>
        <v>62</v>
      </c>
      <c r="BG14" s="61">
        <f t="shared" si="27"/>
        <v>118</v>
      </c>
      <c r="BH14" s="104">
        <f t="shared" si="28"/>
        <v>0</v>
      </c>
      <c r="BI14" s="104">
        <f t="shared" si="29"/>
        <v>200</v>
      </c>
      <c r="BJ14" s="104" t="str">
        <f t="shared" si="30"/>
        <v/>
      </c>
      <c r="BK14" s="104" t="str">
        <f t="shared" si="31"/>
        <v>P</v>
      </c>
      <c r="BL14" s="104" t="str">
        <f t="shared" si="32"/>
        <v>II</v>
      </c>
      <c r="BM14" s="108" t="str">
        <f t="shared" si="33"/>
        <v>C</v>
      </c>
      <c r="BN14" s="125">
        <f>IF(OR(B14=0,B14=""),"",IF(AND($E$3="3rd"),'Marks Entry 3rd'!AG13,IF(AND($E$3="4th"),'Marks Entry 4th'!AG13,"")))</f>
        <v>9</v>
      </c>
      <c r="BO14" s="125">
        <f>IF(OR(B14=0,B14=""),"",IF(AND($E$3="3rd"),'Marks Entry 3rd'!AH13,IF(AND($E$3="4th"),'Marks Entry 4th'!AH13,"")))</f>
        <v>7</v>
      </c>
      <c r="BP14" s="125">
        <f>IF(OR(B14=0,B14=""),"",IF(AND($E$3="3rd"),'Marks Entry 3rd'!AI13,IF(AND($E$3="4th"),'Marks Entry 4th'!AI13,"")))</f>
        <v>27</v>
      </c>
      <c r="BQ14" s="61">
        <f t="shared" si="34"/>
        <v>43</v>
      </c>
      <c r="BR14" s="125">
        <f>IF(OR(B14=0,B14=""),"",IF(AND($E$3="3rd"),'Marks Entry 3rd'!AJ13,IF(AND($E$3="4th"),'Marks Entry 4th'!AJ13,"")))</f>
        <v>5</v>
      </c>
      <c r="BS14" s="125">
        <f>IF(OR(B14=0,B14=""),"",IF(AND($E$3="3rd"),'Marks Entry 3rd'!AK13,IF(AND($E$3="4th"),'Marks Entry 4th'!AK13,"")))</f>
        <v>11</v>
      </c>
      <c r="BT14" s="64">
        <f t="shared" si="35"/>
        <v>16</v>
      </c>
      <c r="BU14" s="61">
        <f t="shared" si="36"/>
        <v>59</v>
      </c>
      <c r="BV14" s="66">
        <f>IF(OR(B14=0,B14=""),"",IF(AND($E$3="3rd"),'Marks Entry 3rd'!AL13,IF(AND($E$3="4th"),'Marks Entry 4th'!AL13,"")))</f>
        <v>48</v>
      </c>
      <c r="BW14" s="66">
        <f>IF(OR(B14=0,B14=""),"",IF(AND($E$3="3rd"),'Marks Entry 3rd'!AM13,IF(AND($E$3="4th"),'Marks Entry 4th'!AM13,"")))</f>
        <v>16</v>
      </c>
      <c r="BX14" s="65">
        <f t="shared" si="37"/>
        <v>64</v>
      </c>
      <c r="BY14" s="61">
        <f t="shared" si="38"/>
        <v>123</v>
      </c>
      <c r="BZ14" s="104">
        <f t="shared" si="39"/>
        <v>0</v>
      </c>
      <c r="CA14" s="104">
        <f t="shared" si="40"/>
        <v>200</v>
      </c>
      <c r="CB14" s="104" t="str">
        <f t="shared" si="41"/>
        <v/>
      </c>
      <c r="CC14" s="104" t="str">
        <f t="shared" si="42"/>
        <v>P</v>
      </c>
      <c r="CD14" s="104" t="str">
        <f t="shared" si="43"/>
        <v>I</v>
      </c>
      <c r="CE14" s="108" t="str">
        <f t="shared" si="44"/>
        <v>C</v>
      </c>
      <c r="CF14" s="257">
        <f>IF(OR(B14=0,B14=""),"",IF(AND($E$3="3rd"),'Marks Entry 3rd'!AN13,IF(AND($E$3="4th"),'Marks Entry 4th'!AN13,"")))</f>
        <v>18</v>
      </c>
      <c r="CG14" s="257">
        <f>IF(OR(B14=0,B14=""),"",IF(AND($E$3="3rd"),'Marks Entry 3rd'!AO13,IF(AND($E$3="4th"),'Marks Entry 4th'!AO13,"")))</f>
        <v>16</v>
      </c>
      <c r="CH14" s="257">
        <f>IF(OR(B14=0,B14=""),"",IF(AND($E$3="3rd"),'Marks Entry 3rd'!AP13,IF(AND($E$3="4th"),'Marks Entry 4th'!AP13,"")))</f>
        <v>16</v>
      </c>
      <c r="CI14" s="257">
        <f>IF(OR(B14=0,B14=""),"",IF(AND($E$3="3rd"),'Marks Entry 3rd'!AQ13,IF(AND($E$3="4th"),'Marks Entry 4th'!AQ13,"")))</f>
        <v>14</v>
      </c>
      <c r="CJ14" s="257">
        <f>IF(OR(B14=0,B14=""),"",IF(AND($E$3="3rd"),'Marks Entry 3rd'!AR13,IF(AND($E$3="4th"),'Marks Entry 4th'!AR13,"")))</f>
        <v>19</v>
      </c>
      <c r="CK14" s="126">
        <f t="shared" si="45"/>
        <v>83</v>
      </c>
      <c r="CL14" s="127">
        <f t="shared" si="46"/>
        <v>0</v>
      </c>
      <c r="CM14" s="127">
        <f t="shared" si="47"/>
        <v>100</v>
      </c>
      <c r="CN14" s="127" t="str">
        <f t="shared" si="48"/>
        <v>P</v>
      </c>
      <c r="CO14" s="107" t="str">
        <f t="shared" si="49"/>
        <v>A</v>
      </c>
      <c r="CP14" s="257">
        <f>IF(OR(B14=0,B14=""),"",IF(AND($E$3="3rd"),'Marks Entry 3rd'!AS13,IF(AND($E$3="4th"),'Marks Entry 4th'!AS13,"")))</f>
        <v>13</v>
      </c>
      <c r="CQ14" s="257">
        <f>IF(OR(B14=0,B14=""),"",IF(AND($E$3="3rd"),'Marks Entry 3rd'!AT13,IF(AND($E$3="4th"),'Marks Entry 4th'!AT13,"")))</f>
        <v>20</v>
      </c>
      <c r="CR14" s="257">
        <f>IF(OR(B14=0,B14=""),"",IF(AND($E$3="3rd"),'Marks Entry 3rd'!AU13,IF(AND($E$3="4th"),'Marks Entry 4th'!AU13,"")))</f>
        <v>15</v>
      </c>
      <c r="CS14" s="257">
        <f>IF(OR(B14=0,B14=""),"",IF(AND($E$3="3rd"),'Marks Entry 3rd'!AV13,IF(AND($E$3="4th"),'Marks Entry 4th'!AV13,"")))</f>
        <v>14</v>
      </c>
      <c r="CT14" s="257">
        <f>IF(OR(B14=0,B14=""),"",IF(AND($E$3="3rd"),'Marks Entry 3rd'!AW13,IF(AND($E$3="4th"),'Marks Entry 4th'!AW13,"")))</f>
        <v>13</v>
      </c>
      <c r="CU14" s="126">
        <f t="shared" si="50"/>
        <v>75</v>
      </c>
      <c r="CV14" s="127">
        <f t="shared" si="51"/>
        <v>0</v>
      </c>
      <c r="CW14" s="127">
        <f t="shared" si="52"/>
        <v>100</v>
      </c>
      <c r="CX14" s="127" t="str">
        <f t="shared" si="53"/>
        <v>P</v>
      </c>
      <c r="CY14" s="107" t="str">
        <f t="shared" si="54"/>
        <v>B</v>
      </c>
      <c r="CZ14" s="257">
        <f>IF(OR(B14=0,B14=""),"",IF(AND($E$3="3rd"),'Marks Entry 3rd'!AX13,IF(AND($E$3="4th"),'Marks Entry 4th'!AX13,"")))</f>
        <v>20</v>
      </c>
      <c r="DA14" s="257">
        <f>IF(OR(B14=0,B14=""),"",IF(AND($E$3="3rd"),'Marks Entry 3rd'!AY13,IF(AND($E$3="4th"),'Marks Entry 4th'!AY13,"")))</f>
        <v>19</v>
      </c>
      <c r="DB14" s="257">
        <f>IF(OR(B14=0,B14=""),"",IF(AND($E$3="3rd"),'Marks Entry 3rd'!AZ13,IF(AND($E$3="4th"),'Marks Entry 4th'!AZ13,"")))</f>
        <v>17</v>
      </c>
      <c r="DC14" s="257">
        <f>IF(OR(B14=0,B14=""),"",IF(AND($E$3="3rd"),'Marks Entry 3rd'!BA13,IF(AND($E$3="4th"),'Marks Entry 4th'!BA13,"")))</f>
        <v>10</v>
      </c>
      <c r="DD14" s="257">
        <f>IF(OR(B14=0,B14=""),"",IF(AND($E$3="3rd"),'Marks Entry 3rd'!BB13,IF(AND($E$3="4th"),'Marks Entry 4th'!BB13,"")))</f>
        <v>15</v>
      </c>
      <c r="DE14" s="126">
        <f t="shared" si="55"/>
        <v>81</v>
      </c>
      <c r="DF14" s="127">
        <f t="shared" si="56"/>
        <v>0</v>
      </c>
      <c r="DG14" s="127">
        <f t="shared" si="57"/>
        <v>100</v>
      </c>
      <c r="DH14" s="127" t="str">
        <f t="shared" si="58"/>
        <v>P</v>
      </c>
      <c r="DI14" s="107" t="str">
        <f t="shared" si="59"/>
        <v>A</v>
      </c>
      <c r="DJ14" s="257" t="str">
        <f>IF(OR(B14=0,B14=""),"",IF(AND('Marks Entry 3rd'!BC13="",'Marks Entry 4th'!BC13=""),"",IF(AND($E$3="3rd"),'Marks Entry 3rd'!BC13,IF(AND($E$3="4th"),'Marks Entry 4th'!BC13,""))))</f>
        <v/>
      </c>
      <c r="DK14" s="257" t="str">
        <f>IF(OR(B14=0,B14=""),"",IF(AND('Marks Entry 3rd'!BD13="",'Marks Entry 4th'!BD13=""),"",IF(AND($E$3="3rd"),'Marks Entry 3rd'!BD13,IF(AND($E$3="4th"),'Marks Entry 4th'!BD13,""))))</f>
        <v/>
      </c>
      <c r="DL14" s="416" t="str">
        <f t="shared" si="60"/>
        <v/>
      </c>
      <c r="DM14" s="108" t="str">
        <f t="shared" si="61"/>
        <v/>
      </c>
      <c r="DN14" s="257" t="str">
        <f>IF(OR(B14=0,B14=""),"",IF(AND('Marks Entry 3rd'!BE13="",'Marks Entry 4th'!BE13=""),"",IF(AND($E$3="3rd"),'Marks Entry 3rd'!BE13,IF(AND($E$3="4th"),'Marks Entry 4th'!BE13,""))))</f>
        <v/>
      </c>
      <c r="DO14" s="257" t="str">
        <f>IF(OR(B14=0,B14=""),"",IF(AND('Marks Entry 3rd'!BF13="",'Marks Entry 4th'!BF13=""),"",IF(AND($E$3="3rd"),'Marks Entry 3rd'!BF13,IF(AND($E$3="4th"),'Marks Entry 4th'!BF13,""))))</f>
        <v/>
      </c>
      <c r="DP14" s="416" t="str">
        <f t="shared" si="62"/>
        <v/>
      </c>
      <c r="DQ14" s="108" t="str">
        <f t="shared" si="63"/>
        <v/>
      </c>
      <c r="DR14" s="75">
        <f t="shared" si="67"/>
        <v>413</v>
      </c>
      <c r="DS14" s="76">
        <f t="shared" si="68"/>
        <v>59</v>
      </c>
      <c r="DT14" s="81" t="str">
        <f t="shared" si="64"/>
        <v>II</v>
      </c>
      <c r="DU14" s="82">
        <f t="shared" si="65"/>
        <v>2.9999999999999964</v>
      </c>
      <c r="DV14" s="262" t="str">
        <f t="shared" si="0"/>
        <v>Promoted</v>
      </c>
      <c r="DW14" s="52">
        <f>IF(OR(B14=0,B14=""),"",IF(AND($E$3="3rd"),'Marks Entry 3rd'!BG13,IF(AND($E$3="4th"),'Marks Entry 4th'!BG13,"")))</f>
        <v>220</v>
      </c>
      <c r="DX14" s="52">
        <f>IF(OR(B14=0,B14=""),"",IF(AND($E$3="3rd"),'Marks Entry 3rd'!BH13,IF(AND($E$3="4th"),'Marks Entry 4th'!BH13,"")))</f>
        <v>208</v>
      </c>
      <c r="DY14" s="242" t="str">
        <f t="shared" si="66"/>
        <v>C</v>
      </c>
      <c r="DZ14" s="53"/>
      <c r="EG14" s="55">
        <f>IF(AND($E$3="3rd"),'Marks Entry 3rd'!I13,IF(AND($E$3="4th"),'Marks Entry 4th'!I13,""))</f>
        <v>407</v>
      </c>
    </row>
    <row r="15" spans="1:137" ht="18.95" customHeight="1">
      <c r="A15" s="67">
        <v>8</v>
      </c>
      <c r="B15" s="302">
        <f>IF(OR(EG15=0,EG15=""),"",IF(AND($E$3="3rd"),'Marks Entry 3rd'!I14,IF(AND($E$3="4th"),'Marks Entry 4th'!I14,"")))</f>
        <v>408</v>
      </c>
      <c r="C15" s="68">
        <f>IF(OR(B15=0,B15=""),"",IF(AND($E$3="3rd"),'Marks Entry 3rd'!B14,IF(AND($E$3="4th"),'Marks Entry 4th'!B14,"")))</f>
        <v>4</v>
      </c>
      <c r="D15" s="68" t="str">
        <f>IF(OR(B15=0,B15=""),"",IF(AND($E$3="3rd"),'Marks Entry 3rd'!C14,IF(AND($E$3="4th"),'Marks Entry 4th'!C14,"")))</f>
        <v>A</v>
      </c>
      <c r="E15" s="69" t="str">
        <f>IF(OR(B15=0,B15=""),"",IF(AND($E$3="3rd"),'Marks Entry 3rd'!E14,IF(AND($E$3="4th"),'Marks Entry 4th'!E14,"")))</f>
        <v>26-10-2015</v>
      </c>
      <c r="F15" s="301">
        <f>IF(OR(B15=0,B15=""),"",IF(AND($E$3="3rd"),'Marks Entry 3rd'!D14,IF(AND($E$3="4th"),'Marks Entry 4th'!D14,"")))</f>
        <v>925</v>
      </c>
      <c r="G15" s="63" t="str">
        <f>IF(OR(B15=0,B15=""),"",IF(AND($E$3="3rd"),'Marks Entry 3rd'!F14,IF(AND($E$3="4th"),'Marks Entry 4th'!F14,"")))</f>
        <v>DIVYA BAGRI</v>
      </c>
      <c r="H15" s="63" t="str">
        <f>IF(OR(B15=0,B15=""),"",IF(AND($E$3="3rd"),'Marks Entry 3rd'!G14,IF(AND($E$3="4th"),'Marks Entry 4th'!G14,"")))</f>
        <v>MUKESH</v>
      </c>
      <c r="I15" s="63" t="str">
        <f>IF(OR(B15=0,B15=""),"",IF(AND($E$3="3rd"),'Marks Entry 3rd'!H14,IF(AND($E$3="4th"),'Marks Entry 4th'!H14,"")))</f>
        <v>SEEMA</v>
      </c>
      <c r="J15" s="256" t="str">
        <f>IF(OR(B15=0,B15=""),"",IF(AND($E$3="3rd"),'Marks Entry 3rd'!J14,IF(AND($E$3="4th"),'Marks Entry 4th'!J14,"")))</f>
        <v>F</v>
      </c>
      <c r="K15" s="256" t="str">
        <f>IF(OR(B15=0,B15=""),"",IF(AND($E$3="3rd"),'Marks Entry 3rd'!K14,IF(AND($E$3="4th"),'Marks Entry 4th'!K14,"")))</f>
        <v>OBC</v>
      </c>
      <c r="L15" s="125">
        <f>IF(OR(B15=0,B15=""),"",IF(AND($E$3="3rd"),'Marks Entry 3rd'!L14,IF(AND($E$3="4th"),'Marks Entry 4th'!L14,"")))</f>
        <v>9</v>
      </c>
      <c r="M15" s="125">
        <f>IF(OR(B15=0,B15=""),"",IF(AND($E$3="3rd"),'Marks Entry 3rd'!M14,IF(AND($E$3="4th"),'Marks Entry 4th'!M14,"")))</f>
        <v>7</v>
      </c>
      <c r="N15" s="125">
        <f>IF(OR(B15=0,B15=""),"",IF(AND($E$3="3rd"),'Marks Entry 3rd'!N14,IF(AND($E$3="4th"),'Marks Entry 4th'!N14,"")))</f>
        <v>27</v>
      </c>
      <c r="O15" s="61">
        <f t="shared" si="1"/>
        <v>43</v>
      </c>
      <c r="P15" s="125">
        <f>IF(OR(B15=0,B15=""),"",IF(AND($E$3="3rd"),'Marks Entry 3rd'!O14,IF(AND($E$3="4th"),'Marks Entry 4th'!O14,"")))</f>
        <v>6</v>
      </c>
      <c r="Q15" s="125">
        <f>IF(OR(B15=0,B15=""),"",IF(AND($E$3="3rd"),'Marks Entry 3rd'!P14,IF(AND($E$3="4th"),'Marks Entry 4th'!P14,"")))</f>
        <v>11</v>
      </c>
      <c r="R15" s="64">
        <f t="shared" si="2"/>
        <v>17</v>
      </c>
      <c r="S15" s="61">
        <f t="shared" si="3"/>
        <v>60</v>
      </c>
      <c r="T15" s="66">
        <f>IF(OR(B15=0,B15=""),"",IF(AND($E$3="3rd"),'Marks Entry 3rd'!Q14,IF(AND($E$3="4th"),'Marks Entry 4th'!Q14,"")))</f>
        <v>37</v>
      </c>
      <c r="U15" s="66">
        <f>IF(OR(B15=0,B15=""),"",IF(AND($E$3="3rd"),'Marks Entry 3rd'!R14,IF(AND($E$3="4th"),'Marks Entry 4th'!R14,"")))</f>
        <v>4</v>
      </c>
      <c r="V15" s="65">
        <f t="shared" si="4"/>
        <v>41</v>
      </c>
      <c r="W15" s="61">
        <f t="shared" si="5"/>
        <v>101</v>
      </c>
      <c r="X15" s="104">
        <f t="shared" si="6"/>
        <v>0</v>
      </c>
      <c r="Y15" s="104">
        <f t="shared" si="7"/>
        <v>200</v>
      </c>
      <c r="Z15" s="104" t="str">
        <f t="shared" si="8"/>
        <v/>
      </c>
      <c r="AA15" s="104" t="str">
        <f t="shared" si="9"/>
        <v>P</v>
      </c>
      <c r="AB15" s="104" t="str">
        <f t="shared" si="10"/>
        <v>II</v>
      </c>
      <c r="AC15" s="108" t="str">
        <f t="shared" si="11"/>
        <v>D</v>
      </c>
      <c r="AD15" s="125">
        <f>IF(OR(B15=0,B15=""),"",IF(AND($E$3="3rd"),'Marks Entry 3rd'!S14,IF(AND($E$3="4th"),'Marks Entry 4th'!S14,"")))</f>
        <v>5</v>
      </c>
      <c r="AE15" s="125">
        <f>IF(OR(B15=0,B15=""),"",IF(AND($E$3="3rd"),'Marks Entry 3rd'!T14,IF(AND($E$3="4th"),'Marks Entry 4th'!T14,"")))</f>
        <v>3</v>
      </c>
      <c r="AF15" s="125">
        <f>IF(OR(B15=0,B15=""),"",IF(AND($E$3="3rd"),'Marks Entry 3rd'!U14,IF(AND($E$3="4th"),'Marks Entry 4th'!U14,"")))</f>
        <v>4</v>
      </c>
      <c r="AG15" s="61">
        <f t="shared" si="12"/>
        <v>12</v>
      </c>
      <c r="AH15" s="125">
        <f>IF(OR(B15=0,B15=""),"",IF(AND($E$3="3rd"),'Marks Entry 3rd'!V14,IF(AND($E$3="4th"),'Marks Entry 4th'!V14,"")))</f>
        <v>23</v>
      </c>
      <c r="AI15" s="125">
        <f>IF(OR(B15=0,B15=""),"",IF(AND($E$3="3rd"),'Marks Entry 3rd'!W14,IF(AND($E$3="4th"),'Marks Entry 4th'!W14,"")))</f>
        <v>8</v>
      </c>
      <c r="AJ15" s="64">
        <f t="shared" si="13"/>
        <v>31</v>
      </c>
      <c r="AK15" s="61">
        <f t="shared" si="14"/>
        <v>43</v>
      </c>
      <c r="AL15" s="66">
        <f>IF(OR(B15=0,B15=""),"",IF(AND($E$3="3rd"),'Marks Entry 3rd'!X14,IF(AND($E$3="4th"),'Marks Entry 4th'!X14,"")))</f>
        <v>25</v>
      </c>
      <c r="AM15" s="66">
        <f>IF(OR(B15=0,B15=""),"",IF(AND($E$3="3rd"),'Marks Entry 3rd'!Y14,IF(AND($E$3="4th"),'Marks Entry 4th'!Y14,"")))</f>
        <v>15</v>
      </c>
      <c r="AN15" s="65">
        <f t="shared" si="15"/>
        <v>40</v>
      </c>
      <c r="AO15" s="61">
        <f t="shared" si="16"/>
        <v>83</v>
      </c>
      <c r="AP15" s="104">
        <f t="shared" si="17"/>
        <v>0</v>
      </c>
      <c r="AQ15" s="104">
        <f t="shared" si="18"/>
        <v>100</v>
      </c>
      <c r="AR15" s="104" t="str">
        <f t="shared" si="19"/>
        <v/>
      </c>
      <c r="AS15" s="104" t="str">
        <f t="shared" si="20"/>
        <v>P</v>
      </c>
      <c r="AT15" s="104" t="str">
        <f t="shared" si="21"/>
        <v>D</v>
      </c>
      <c r="AU15" s="108" t="str">
        <f t="shared" si="22"/>
        <v>B</v>
      </c>
      <c r="AV15" s="125">
        <f>IF(OR(B15=0,B15=""),"",IF(AND($E$3="3rd"),'Marks Entry 3rd'!Z14,IF(AND($E$3="4th"),'Marks Entry 4th'!Z14,"")))</f>
        <v>9</v>
      </c>
      <c r="AW15" s="125">
        <f>IF(OR(B15=0,B15=""),"",IF(AND($E$3="3rd"),'Marks Entry 3rd'!AA14,IF(AND($E$3="4th"),'Marks Entry 4th'!AA14,"")))</f>
        <v>6</v>
      </c>
      <c r="AX15" s="125">
        <f>IF(OR(B15=0,B15=""),"",IF(AND($E$3="3rd"),'Marks Entry 3rd'!AB14,IF(AND($E$3="4th"),'Marks Entry 4th'!AB14,"")))</f>
        <v>25</v>
      </c>
      <c r="AY15" s="61">
        <f t="shared" si="23"/>
        <v>40</v>
      </c>
      <c r="AZ15" s="125">
        <f>IF(OR(B15=0,B15=""),"",IF(AND($E$3="3rd"),'Marks Entry 3rd'!AC14,IF(AND($E$3="4th"),'Marks Entry 4th'!AC14,"")))</f>
        <v>4</v>
      </c>
      <c r="BA15" s="125">
        <f>IF(OR(B15=0,B15=""),"",IF(AND($E$3="3rd"),'Marks Entry 3rd'!AD14,IF(AND($E$3="4th"),'Marks Entry 4th'!AD14,"")))</f>
        <v>11</v>
      </c>
      <c r="BB15" s="64">
        <f t="shared" si="24"/>
        <v>15</v>
      </c>
      <c r="BC15" s="61">
        <f t="shared" si="25"/>
        <v>55</v>
      </c>
      <c r="BD15" s="66">
        <f>IF(OR(B15=0,B15=""),"",IF(AND($E$3="3rd"),'Marks Entry 3rd'!AE14,IF(AND($E$3="4th"),'Marks Entry 4th'!AE14,"")))</f>
        <v>46</v>
      </c>
      <c r="BE15" s="66">
        <f>IF(OR(B15=0,B15=""),"",IF(AND($E$3="3rd"),'Marks Entry 3rd'!AF14,IF(AND($E$3="4th"),'Marks Entry 4th'!AF14,"")))</f>
        <v>15</v>
      </c>
      <c r="BF15" s="65">
        <f t="shared" si="26"/>
        <v>61</v>
      </c>
      <c r="BG15" s="61">
        <f t="shared" si="27"/>
        <v>116</v>
      </c>
      <c r="BH15" s="104">
        <f t="shared" si="28"/>
        <v>0</v>
      </c>
      <c r="BI15" s="104">
        <f t="shared" si="29"/>
        <v>200</v>
      </c>
      <c r="BJ15" s="104" t="str">
        <f t="shared" si="30"/>
        <v/>
      </c>
      <c r="BK15" s="104" t="str">
        <f t="shared" si="31"/>
        <v>P</v>
      </c>
      <c r="BL15" s="104" t="str">
        <f t="shared" si="32"/>
        <v>II</v>
      </c>
      <c r="BM15" s="108" t="str">
        <f t="shared" si="33"/>
        <v>C</v>
      </c>
      <c r="BN15" s="125">
        <f>IF(OR(B15=0,B15=""),"",IF(AND($E$3="3rd"),'Marks Entry 3rd'!AG14,IF(AND($E$3="4th"),'Marks Entry 4th'!AG14,"")))</f>
        <v>9</v>
      </c>
      <c r="BO15" s="125">
        <f>IF(OR(B15=0,B15=""),"",IF(AND($E$3="3rd"),'Marks Entry 3rd'!AH14,IF(AND($E$3="4th"),'Marks Entry 4th'!AH14,"")))</f>
        <v>7</v>
      </c>
      <c r="BP15" s="125">
        <f>IF(OR(B15=0,B15=""),"",IF(AND($E$3="3rd"),'Marks Entry 3rd'!AI14,IF(AND($E$3="4th"),'Marks Entry 4th'!AI14,"")))</f>
        <v>29</v>
      </c>
      <c r="BQ15" s="61">
        <f t="shared" si="34"/>
        <v>45</v>
      </c>
      <c r="BR15" s="125">
        <f>IF(OR(B15=0,B15=""),"",IF(AND($E$3="3rd"),'Marks Entry 3rd'!AJ14,IF(AND($E$3="4th"),'Marks Entry 4th'!AJ14,"")))</f>
        <v>6</v>
      </c>
      <c r="BS15" s="125">
        <f>IF(OR(B15=0,B15=""),"",IF(AND($E$3="3rd"),'Marks Entry 3rd'!AK14,IF(AND($E$3="4th"),'Marks Entry 4th'!AK14,"")))</f>
        <v>11</v>
      </c>
      <c r="BT15" s="64">
        <f t="shared" si="35"/>
        <v>17</v>
      </c>
      <c r="BU15" s="61">
        <f t="shared" si="36"/>
        <v>62</v>
      </c>
      <c r="BV15" s="66">
        <f>IF(OR(B15=0,B15=""),"",IF(AND($E$3="3rd"),'Marks Entry 3rd'!AL14,IF(AND($E$3="4th"),'Marks Entry 4th'!AL14,"")))</f>
        <v>49</v>
      </c>
      <c r="BW15" s="66">
        <f>IF(OR(B15=0,B15=""),"",IF(AND($E$3="3rd"),'Marks Entry 3rd'!AM14,IF(AND($E$3="4th"),'Marks Entry 4th'!AM14,"")))</f>
        <v>16</v>
      </c>
      <c r="BX15" s="65">
        <f t="shared" si="37"/>
        <v>65</v>
      </c>
      <c r="BY15" s="61">
        <f t="shared" si="38"/>
        <v>127</v>
      </c>
      <c r="BZ15" s="104">
        <f t="shared" si="39"/>
        <v>0</v>
      </c>
      <c r="CA15" s="104">
        <f t="shared" si="40"/>
        <v>200</v>
      </c>
      <c r="CB15" s="104" t="str">
        <f t="shared" si="41"/>
        <v/>
      </c>
      <c r="CC15" s="104" t="str">
        <f t="shared" si="42"/>
        <v>P</v>
      </c>
      <c r="CD15" s="104" t="str">
        <f t="shared" si="43"/>
        <v>I</v>
      </c>
      <c r="CE15" s="108" t="str">
        <f t="shared" si="44"/>
        <v>C</v>
      </c>
      <c r="CF15" s="257">
        <f>IF(OR(B15=0,B15=""),"",IF(AND($E$3="3rd"),'Marks Entry 3rd'!AN14,IF(AND($E$3="4th"),'Marks Entry 4th'!AN14,"")))</f>
        <v>19</v>
      </c>
      <c r="CG15" s="257">
        <f>IF(OR(B15=0,B15=""),"",IF(AND($E$3="3rd"),'Marks Entry 3rd'!AO14,IF(AND($E$3="4th"),'Marks Entry 4th'!AO14,"")))</f>
        <v>14</v>
      </c>
      <c r="CH15" s="257">
        <f>IF(OR(B15=0,B15=""),"",IF(AND($E$3="3rd"),'Marks Entry 3rd'!AP14,IF(AND($E$3="4th"),'Marks Entry 4th'!AP14,"")))</f>
        <v>16</v>
      </c>
      <c r="CI15" s="257">
        <f>IF(OR(B15=0,B15=""),"",IF(AND($E$3="3rd"),'Marks Entry 3rd'!AQ14,IF(AND($E$3="4th"),'Marks Entry 4th'!AQ14,"")))</f>
        <v>14</v>
      </c>
      <c r="CJ15" s="257">
        <f>IF(OR(B15=0,B15=""),"",IF(AND($E$3="3rd"),'Marks Entry 3rd'!AR14,IF(AND($E$3="4th"),'Marks Entry 4th'!AR14,"")))</f>
        <v>17</v>
      </c>
      <c r="CK15" s="126">
        <f t="shared" si="45"/>
        <v>80</v>
      </c>
      <c r="CL15" s="127">
        <f t="shared" si="46"/>
        <v>0</v>
      </c>
      <c r="CM15" s="127">
        <f t="shared" si="47"/>
        <v>100</v>
      </c>
      <c r="CN15" s="127" t="str">
        <f t="shared" si="48"/>
        <v>P</v>
      </c>
      <c r="CO15" s="107" t="str">
        <f t="shared" si="49"/>
        <v>A</v>
      </c>
      <c r="CP15" s="257">
        <f>IF(OR(B15=0,B15=""),"",IF(AND($E$3="3rd"),'Marks Entry 3rd'!AS14,IF(AND($E$3="4th"),'Marks Entry 4th'!AS14,"")))</f>
        <v>13</v>
      </c>
      <c r="CQ15" s="257">
        <f>IF(OR(B15=0,B15=""),"",IF(AND($E$3="3rd"),'Marks Entry 3rd'!AT14,IF(AND($E$3="4th"),'Marks Entry 4th'!AT14,"")))</f>
        <v>20</v>
      </c>
      <c r="CR15" s="257">
        <f>IF(OR(B15=0,B15=""),"",IF(AND($E$3="3rd"),'Marks Entry 3rd'!AU14,IF(AND($E$3="4th"),'Marks Entry 4th'!AU14,"")))</f>
        <v>15</v>
      </c>
      <c r="CS15" s="257">
        <f>IF(OR(B15=0,B15=""),"",IF(AND($E$3="3rd"),'Marks Entry 3rd'!AV14,IF(AND($E$3="4th"),'Marks Entry 4th'!AV14,"")))</f>
        <v>14</v>
      </c>
      <c r="CT15" s="257">
        <f>IF(OR(B15=0,B15=""),"",IF(AND($E$3="3rd"),'Marks Entry 3rd'!AW14,IF(AND($E$3="4th"),'Marks Entry 4th'!AW14,"")))</f>
        <v>12</v>
      </c>
      <c r="CU15" s="126">
        <f t="shared" si="50"/>
        <v>74</v>
      </c>
      <c r="CV15" s="127">
        <f t="shared" si="51"/>
        <v>0</v>
      </c>
      <c r="CW15" s="127">
        <f t="shared" si="52"/>
        <v>100</v>
      </c>
      <c r="CX15" s="127" t="str">
        <f t="shared" si="53"/>
        <v>P</v>
      </c>
      <c r="CY15" s="107" t="str">
        <f t="shared" si="54"/>
        <v>B</v>
      </c>
      <c r="CZ15" s="257">
        <f>IF(OR(B15=0,B15=""),"",IF(AND($E$3="3rd"),'Marks Entry 3rd'!AX14,IF(AND($E$3="4th"),'Marks Entry 4th'!AX14,"")))</f>
        <v>20</v>
      </c>
      <c r="DA15" s="257">
        <f>IF(OR(B15=0,B15=""),"",IF(AND($E$3="3rd"),'Marks Entry 3rd'!AY14,IF(AND($E$3="4th"),'Marks Entry 4th'!AY14,"")))</f>
        <v>19</v>
      </c>
      <c r="DB15" s="257">
        <f>IF(OR(B15=0,B15=""),"",IF(AND($E$3="3rd"),'Marks Entry 3rd'!AZ14,IF(AND($E$3="4th"),'Marks Entry 4th'!AZ14,"")))</f>
        <v>18</v>
      </c>
      <c r="DC15" s="257">
        <f>IF(OR(B15=0,B15=""),"",IF(AND($E$3="3rd"),'Marks Entry 3rd'!BA14,IF(AND($E$3="4th"),'Marks Entry 4th'!BA14,"")))</f>
        <v>10</v>
      </c>
      <c r="DD15" s="257">
        <f>IF(OR(B15=0,B15=""),"",IF(AND($E$3="3rd"),'Marks Entry 3rd'!BB14,IF(AND($E$3="4th"),'Marks Entry 4th'!BB14,"")))</f>
        <v>15</v>
      </c>
      <c r="DE15" s="126">
        <f t="shared" si="55"/>
        <v>82</v>
      </c>
      <c r="DF15" s="127">
        <f t="shared" si="56"/>
        <v>0</v>
      </c>
      <c r="DG15" s="127">
        <f t="shared" si="57"/>
        <v>100</v>
      </c>
      <c r="DH15" s="127" t="str">
        <f t="shared" si="58"/>
        <v>P</v>
      </c>
      <c r="DI15" s="107" t="str">
        <f t="shared" si="59"/>
        <v>A</v>
      </c>
      <c r="DJ15" s="257" t="str">
        <f>IF(OR(B15=0,B15=""),"",IF(AND('Marks Entry 3rd'!BC14="",'Marks Entry 4th'!BC14=""),"",IF(AND($E$3="3rd"),'Marks Entry 3rd'!BC14,IF(AND($E$3="4th"),'Marks Entry 4th'!BC14,""))))</f>
        <v/>
      </c>
      <c r="DK15" s="257" t="str">
        <f>IF(OR(B15=0,B15=""),"",IF(AND('Marks Entry 3rd'!BD14="",'Marks Entry 4th'!BD14=""),"",IF(AND($E$3="3rd"),'Marks Entry 3rd'!BD14,IF(AND($E$3="4th"),'Marks Entry 4th'!BD14,""))))</f>
        <v/>
      </c>
      <c r="DL15" s="416" t="str">
        <f t="shared" si="60"/>
        <v/>
      </c>
      <c r="DM15" s="108" t="str">
        <f t="shared" si="61"/>
        <v/>
      </c>
      <c r="DN15" s="257" t="str">
        <f>IF(OR(B15=0,B15=""),"",IF(AND('Marks Entry 3rd'!BE14="",'Marks Entry 4th'!BE14=""),"",IF(AND($E$3="3rd"),'Marks Entry 3rd'!BE14,IF(AND($E$3="4th"),'Marks Entry 4th'!BE14,""))))</f>
        <v/>
      </c>
      <c r="DO15" s="257" t="str">
        <f>IF(OR(B15=0,B15=""),"",IF(AND('Marks Entry 3rd'!BF14="",'Marks Entry 4th'!BF14=""),"",IF(AND($E$3="3rd"),'Marks Entry 3rd'!BF14,IF(AND($E$3="4th"),'Marks Entry 4th'!BF14,""))))</f>
        <v/>
      </c>
      <c r="DP15" s="416" t="str">
        <f t="shared" si="62"/>
        <v/>
      </c>
      <c r="DQ15" s="108" t="str">
        <f t="shared" si="63"/>
        <v/>
      </c>
      <c r="DR15" s="75">
        <f t="shared" si="67"/>
        <v>427</v>
      </c>
      <c r="DS15" s="76">
        <f t="shared" si="68"/>
        <v>61</v>
      </c>
      <c r="DT15" s="81" t="str">
        <f t="shared" si="64"/>
        <v>I</v>
      </c>
      <c r="DU15" s="82">
        <f t="shared" si="65"/>
        <v>0.99999999999999756</v>
      </c>
      <c r="DV15" s="262" t="str">
        <f t="shared" si="0"/>
        <v>Promoted</v>
      </c>
      <c r="DW15" s="52">
        <f>IF(OR(B15=0,B15=""),"",IF(AND($E$3="3rd"),'Marks Entry 3rd'!BG14,IF(AND($E$3="4th"),'Marks Entry 4th'!BG14,"")))</f>
        <v>220</v>
      </c>
      <c r="DX15" s="52">
        <f>IF(OR(B15=0,B15=""),"",IF(AND($E$3="3rd"),'Marks Entry 3rd'!BH14,IF(AND($E$3="4th"),'Marks Entry 4th'!BH14,"")))</f>
        <v>212</v>
      </c>
      <c r="DY15" s="242" t="str">
        <f t="shared" si="66"/>
        <v>C</v>
      </c>
      <c r="DZ15" s="53"/>
      <c r="EG15" s="55">
        <f>IF(AND($E$3="3rd"),'Marks Entry 3rd'!I14,IF(AND($E$3="4th"),'Marks Entry 4th'!I14,""))</f>
        <v>408</v>
      </c>
    </row>
    <row r="16" spans="1:137" ht="18.95" customHeight="1">
      <c r="A16" s="67">
        <v>9</v>
      </c>
      <c r="B16" s="302">
        <f>IF(OR(EG16=0,EG16=""),"",IF(AND($E$3="3rd"),'Marks Entry 3rd'!I15,IF(AND($E$3="4th"),'Marks Entry 4th'!I15,"")))</f>
        <v>409</v>
      </c>
      <c r="C16" s="68">
        <f>IF(OR(B16=0,B16=""),"",IF(AND($E$3="3rd"),'Marks Entry 3rd'!B15,IF(AND($E$3="4th"),'Marks Entry 4th'!B15,"")))</f>
        <v>4</v>
      </c>
      <c r="D16" s="68" t="str">
        <f>IF(OR(B16=0,B16=""),"",IF(AND($E$3="3rd"),'Marks Entry 3rd'!C15,IF(AND($E$3="4th"),'Marks Entry 4th'!C15,"")))</f>
        <v>A</v>
      </c>
      <c r="E16" s="69">
        <f>IF(OR(B16=0,B16=""),"",IF(AND($E$3="3rd"),'Marks Entry 3rd'!E15,IF(AND($E$3="4th"),'Marks Entry 4th'!E15,"")))</f>
        <v>42047</v>
      </c>
      <c r="F16" s="301">
        <f>IF(OR(B16=0,B16=""),"",IF(AND($E$3="3rd"),'Marks Entry 3rd'!D15,IF(AND($E$3="4th"),'Marks Entry 4th'!D15,"")))</f>
        <v>952</v>
      </c>
      <c r="G16" s="63" t="str">
        <f>IF(OR(B16=0,B16=""),"",IF(AND($E$3="3rd"),'Marks Entry 3rd'!F15,IF(AND($E$3="4th"),'Marks Entry 4th'!F15,"")))</f>
        <v>DUSHYANT DAYAMA</v>
      </c>
      <c r="H16" s="63" t="str">
        <f>IF(OR(B16=0,B16=""),"",IF(AND($E$3="3rd"),'Marks Entry 3rd'!G15,IF(AND($E$3="4th"),'Marks Entry 4th'!G15,"")))</f>
        <v>BASANT KUMAR DAYAMA</v>
      </c>
      <c r="I16" s="63" t="str">
        <f>IF(OR(B16=0,B16=""),"",IF(AND($E$3="3rd"),'Marks Entry 3rd'!H15,IF(AND($E$3="4th"),'Marks Entry 4th'!H15,"")))</f>
        <v>PUSHPA DAYAMA</v>
      </c>
      <c r="J16" s="256" t="str">
        <f>IF(OR(B16=0,B16=""),"",IF(AND($E$3="3rd"),'Marks Entry 3rd'!J15,IF(AND($E$3="4th"),'Marks Entry 4th'!J15,"")))</f>
        <v>M</v>
      </c>
      <c r="K16" s="256" t="str">
        <f>IF(OR(B16=0,B16=""),"",IF(AND($E$3="3rd"),'Marks Entry 3rd'!K15,IF(AND($E$3="4th"),'Marks Entry 4th'!K15,"")))</f>
        <v>SC</v>
      </c>
      <c r="L16" s="125">
        <f>IF(OR(B16=0,B16=""),"",IF(AND($E$3="3rd"),'Marks Entry 3rd'!L15,IF(AND($E$3="4th"),'Marks Entry 4th'!L15,"")))</f>
        <v>9</v>
      </c>
      <c r="M16" s="125">
        <f>IF(OR(B16=0,B16=""),"",IF(AND($E$3="3rd"),'Marks Entry 3rd'!M15,IF(AND($E$3="4th"),'Marks Entry 4th'!M15,"")))</f>
        <v>8</v>
      </c>
      <c r="N16" s="125">
        <f>IF(OR(B16=0,B16=""),"",IF(AND($E$3="3rd"),'Marks Entry 3rd'!N15,IF(AND($E$3="4th"),'Marks Entry 4th'!N15,"")))</f>
        <v>25</v>
      </c>
      <c r="O16" s="61">
        <f t="shared" si="1"/>
        <v>42</v>
      </c>
      <c r="P16" s="125">
        <f>IF(OR(B16=0,B16=""),"",IF(AND($E$3="3rd"),'Marks Entry 3rd'!O15,IF(AND($E$3="4th"),'Marks Entry 4th'!O15,"")))</f>
        <v>6</v>
      </c>
      <c r="Q16" s="125">
        <f>IF(OR(B16=0,B16=""),"",IF(AND($E$3="3rd"),'Marks Entry 3rd'!P15,IF(AND($E$3="4th"),'Marks Entry 4th'!P15,"")))</f>
        <v>11</v>
      </c>
      <c r="R16" s="64">
        <f t="shared" si="2"/>
        <v>17</v>
      </c>
      <c r="S16" s="61">
        <f t="shared" si="3"/>
        <v>59</v>
      </c>
      <c r="T16" s="66">
        <f>IF(OR(B16=0,B16=""),"",IF(AND($E$3="3rd"),'Marks Entry 3rd'!Q15,IF(AND($E$3="4th"),'Marks Entry 4th'!Q15,"")))</f>
        <v>37</v>
      </c>
      <c r="U16" s="66">
        <f>IF(OR(B16=0,B16=""),"",IF(AND($E$3="3rd"),'Marks Entry 3rd'!R15,IF(AND($E$3="4th"),'Marks Entry 4th'!R15,"")))</f>
        <v>4</v>
      </c>
      <c r="V16" s="65">
        <f t="shared" si="4"/>
        <v>41</v>
      </c>
      <c r="W16" s="61">
        <f t="shared" si="5"/>
        <v>100</v>
      </c>
      <c r="X16" s="104">
        <f t="shared" si="6"/>
        <v>0</v>
      </c>
      <c r="Y16" s="104">
        <f t="shared" si="7"/>
        <v>200</v>
      </c>
      <c r="Z16" s="104" t="str">
        <f t="shared" si="8"/>
        <v/>
      </c>
      <c r="AA16" s="104" t="str">
        <f t="shared" si="9"/>
        <v>P</v>
      </c>
      <c r="AB16" s="104" t="str">
        <f t="shared" si="10"/>
        <v>II</v>
      </c>
      <c r="AC16" s="108" t="str">
        <f t="shared" si="11"/>
        <v>D</v>
      </c>
      <c r="AD16" s="125">
        <f>IF(OR(B16=0,B16=""),"",IF(AND($E$3="3rd"),'Marks Entry 3rd'!S15,IF(AND($E$3="4th"),'Marks Entry 4th'!S15,"")))</f>
        <v>5</v>
      </c>
      <c r="AE16" s="125">
        <f>IF(OR(B16=0,B16=""),"",IF(AND($E$3="3rd"),'Marks Entry 3rd'!T15,IF(AND($E$3="4th"),'Marks Entry 4th'!T15,"")))</f>
        <v>3</v>
      </c>
      <c r="AF16" s="125">
        <f>IF(OR(B16=0,B16=""),"",IF(AND($E$3="3rd"),'Marks Entry 3rd'!U15,IF(AND($E$3="4th"),'Marks Entry 4th'!U15,"")))</f>
        <v>4</v>
      </c>
      <c r="AG16" s="61">
        <f t="shared" si="12"/>
        <v>12</v>
      </c>
      <c r="AH16" s="125">
        <f>IF(OR(B16=0,B16=""),"",IF(AND($E$3="3rd"),'Marks Entry 3rd'!V15,IF(AND($E$3="4th"),'Marks Entry 4th'!V15,"")))</f>
        <v>21</v>
      </c>
      <c r="AI16" s="125">
        <f>IF(OR(B16=0,B16=""),"",IF(AND($E$3="3rd"),'Marks Entry 3rd'!W15,IF(AND($E$3="4th"),'Marks Entry 4th'!W15,"")))</f>
        <v>9</v>
      </c>
      <c r="AJ16" s="64">
        <f t="shared" si="13"/>
        <v>30</v>
      </c>
      <c r="AK16" s="61">
        <f t="shared" si="14"/>
        <v>42</v>
      </c>
      <c r="AL16" s="66">
        <f>IF(OR(B16=0,B16=""),"",IF(AND($E$3="3rd"),'Marks Entry 3rd'!X15,IF(AND($E$3="4th"),'Marks Entry 4th'!X15,"")))</f>
        <v>26</v>
      </c>
      <c r="AM16" s="66">
        <f>IF(OR(B16=0,B16=""),"",IF(AND($E$3="3rd"),'Marks Entry 3rd'!Y15,IF(AND($E$3="4th"),'Marks Entry 4th'!Y15,"")))</f>
        <v>14</v>
      </c>
      <c r="AN16" s="65">
        <f t="shared" si="15"/>
        <v>40</v>
      </c>
      <c r="AO16" s="61">
        <f t="shared" si="16"/>
        <v>82</v>
      </c>
      <c r="AP16" s="104">
        <f t="shared" si="17"/>
        <v>0</v>
      </c>
      <c r="AQ16" s="104">
        <f t="shared" si="18"/>
        <v>100</v>
      </c>
      <c r="AR16" s="104" t="str">
        <f t="shared" si="19"/>
        <v/>
      </c>
      <c r="AS16" s="104" t="str">
        <f t="shared" si="20"/>
        <v>P</v>
      </c>
      <c r="AT16" s="104" t="str">
        <f t="shared" si="21"/>
        <v>D</v>
      </c>
      <c r="AU16" s="108" t="str">
        <f t="shared" si="22"/>
        <v>B</v>
      </c>
      <c r="AV16" s="125">
        <f>IF(OR(B16=0,B16=""),"",IF(AND($E$3="3rd"),'Marks Entry 3rd'!Z15,IF(AND($E$3="4th"),'Marks Entry 4th'!Z15,"")))</f>
        <v>9</v>
      </c>
      <c r="AW16" s="125">
        <f>IF(OR(B16=0,B16=""),"",IF(AND($E$3="3rd"),'Marks Entry 3rd'!AA15,IF(AND($E$3="4th"),'Marks Entry 4th'!AA15,"")))</f>
        <v>6</v>
      </c>
      <c r="AX16" s="125">
        <f>IF(OR(B16=0,B16=""),"",IF(AND($E$3="3rd"),'Marks Entry 3rd'!AB15,IF(AND($E$3="4th"),'Marks Entry 4th'!AB15,"")))</f>
        <v>26</v>
      </c>
      <c r="AY16" s="61">
        <f t="shared" si="23"/>
        <v>41</v>
      </c>
      <c r="AZ16" s="125">
        <f>IF(OR(B16=0,B16=""),"",IF(AND($E$3="3rd"),'Marks Entry 3rd'!AC15,IF(AND($E$3="4th"),'Marks Entry 4th'!AC15,"")))</f>
        <v>5</v>
      </c>
      <c r="BA16" s="125">
        <f>IF(OR(B16=0,B16=""),"",IF(AND($E$3="3rd"),'Marks Entry 3rd'!AD15,IF(AND($E$3="4th"),'Marks Entry 4th'!AD15,"")))</f>
        <v>9</v>
      </c>
      <c r="BB16" s="64">
        <f t="shared" si="24"/>
        <v>14</v>
      </c>
      <c r="BC16" s="61">
        <f t="shared" si="25"/>
        <v>55</v>
      </c>
      <c r="BD16" s="66">
        <f>IF(OR(B16=0,B16=""),"",IF(AND($E$3="3rd"),'Marks Entry 3rd'!AE15,IF(AND($E$3="4th"),'Marks Entry 4th'!AE15,"")))</f>
        <v>45</v>
      </c>
      <c r="BE16" s="66">
        <f>IF(OR(B16=0,B16=""),"",IF(AND($E$3="3rd"),'Marks Entry 3rd'!AF15,IF(AND($E$3="4th"),'Marks Entry 4th'!AF15,"")))</f>
        <v>15</v>
      </c>
      <c r="BF16" s="65">
        <f t="shared" si="26"/>
        <v>60</v>
      </c>
      <c r="BG16" s="61">
        <f t="shared" si="27"/>
        <v>115</v>
      </c>
      <c r="BH16" s="104">
        <f t="shared" si="28"/>
        <v>0</v>
      </c>
      <c r="BI16" s="104">
        <f t="shared" si="29"/>
        <v>200</v>
      </c>
      <c r="BJ16" s="104" t="str">
        <f t="shared" si="30"/>
        <v/>
      </c>
      <c r="BK16" s="104" t="str">
        <f t="shared" si="31"/>
        <v>P</v>
      </c>
      <c r="BL16" s="104" t="str">
        <f t="shared" si="32"/>
        <v>II</v>
      </c>
      <c r="BM16" s="108" t="str">
        <f t="shared" si="33"/>
        <v>C</v>
      </c>
      <c r="BN16" s="125">
        <f>IF(OR(B16=0,B16=""),"",IF(AND($E$3="3rd"),'Marks Entry 3rd'!AG15,IF(AND($E$3="4th"),'Marks Entry 4th'!AG15,"")))</f>
        <v>9</v>
      </c>
      <c r="BO16" s="125">
        <f>IF(OR(B16=0,B16=""),"",IF(AND($E$3="3rd"),'Marks Entry 3rd'!AH15,IF(AND($E$3="4th"),'Marks Entry 4th'!AH15,"")))</f>
        <v>7</v>
      </c>
      <c r="BP16" s="125">
        <f>IF(OR(B16=0,B16=""),"",IF(AND($E$3="3rd"),'Marks Entry 3rd'!AI15,IF(AND($E$3="4th"),'Marks Entry 4th'!AI15,"")))</f>
        <v>30</v>
      </c>
      <c r="BQ16" s="61">
        <f t="shared" si="34"/>
        <v>46</v>
      </c>
      <c r="BR16" s="125">
        <f>IF(OR(B16=0,B16=""),"",IF(AND($E$3="3rd"),'Marks Entry 3rd'!AJ15,IF(AND($E$3="4th"),'Marks Entry 4th'!AJ15,"")))</f>
        <v>4</v>
      </c>
      <c r="BS16" s="125">
        <f>IF(OR(B16=0,B16=""),"",IF(AND($E$3="3rd"),'Marks Entry 3rd'!AK15,IF(AND($E$3="4th"),'Marks Entry 4th'!AK15,"")))</f>
        <v>11</v>
      </c>
      <c r="BT16" s="64">
        <f t="shared" si="35"/>
        <v>15</v>
      </c>
      <c r="BU16" s="61">
        <f t="shared" si="36"/>
        <v>61</v>
      </c>
      <c r="BV16" s="66">
        <f>IF(OR(B16=0,B16=""),"",IF(AND($E$3="3rd"),'Marks Entry 3rd'!AL15,IF(AND($E$3="4th"),'Marks Entry 4th'!AL15,"")))</f>
        <v>47</v>
      </c>
      <c r="BW16" s="66">
        <f>IF(OR(B16=0,B16=""),"",IF(AND($E$3="3rd"),'Marks Entry 3rd'!AM15,IF(AND($E$3="4th"),'Marks Entry 4th'!AM15,"")))</f>
        <v>16</v>
      </c>
      <c r="BX16" s="65">
        <f t="shared" si="37"/>
        <v>63</v>
      </c>
      <c r="BY16" s="61">
        <f t="shared" si="38"/>
        <v>124</v>
      </c>
      <c r="BZ16" s="104">
        <f t="shared" si="39"/>
        <v>0</v>
      </c>
      <c r="CA16" s="104">
        <f t="shared" si="40"/>
        <v>200</v>
      </c>
      <c r="CB16" s="104" t="str">
        <f t="shared" si="41"/>
        <v/>
      </c>
      <c r="CC16" s="104" t="str">
        <f t="shared" si="42"/>
        <v>P</v>
      </c>
      <c r="CD16" s="104" t="str">
        <f t="shared" si="43"/>
        <v>I</v>
      </c>
      <c r="CE16" s="108" t="str">
        <f t="shared" si="44"/>
        <v>C</v>
      </c>
      <c r="CF16" s="257">
        <f>IF(OR(B16=0,B16=""),"",IF(AND($E$3="3rd"),'Marks Entry 3rd'!AN15,IF(AND($E$3="4th"),'Marks Entry 4th'!AN15,"")))</f>
        <v>17</v>
      </c>
      <c r="CG16" s="257">
        <f>IF(OR(B16=0,B16=""),"",IF(AND($E$3="3rd"),'Marks Entry 3rd'!AO15,IF(AND($E$3="4th"),'Marks Entry 4th'!AO15,"")))</f>
        <v>15</v>
      </c>
      <c r="CH16" s="257">
        <f>IF(OR(B16=0,B16=""),"",IF(AND($E$3="3rd"),'Marks Entry 3rd'!AP15,IF(AND($E$3="4th"),'Marks Entry 4th'!AP15,"")))</f>
        <v>16</v>
      </c>
      <c r="CI16" s="257">
        <f>IF(OR(B16=0,B16=""),"",IF(AND($E$3="3rd"),'Marks Entry 3rd'!AQ15,IF(AND($E$3="4th"),'Marks Entry 4th'!AQ15,"")))</f>
        <v>14</v>
      </c>
      <c r="CJ16" s="257">
        <f>IF(OR(B16=0,B16=""),"",IF(AND($E$3="3rd"),'Marks Entry 3rd'!AR15,IF(AND($E$3="4th"),'Marks Entry 4th'!AR15,"")))</f>
        <v>17</v>
      </c>
      <c r="CK16" s="126">
        <f t="shared" si="45"/>
        <v>79</v>
      </c>
      <c r="CL16" s="127">
        <f t="shared" si="46"/>
        <v>0</v>
      </c>
      <c r="CM16" s="127">
        <f t="shared" si="47"/>
        <v>100</v>
      </c>
      <c r="CN16" s="127" t="str">
        <f t="shared" si="48"/>
        <v>P</v>
      </c>
      <c r="CO16" s="107" t="str">
        <f t="shared" si="49"/>
        <v>A</v>
      </c>
      <c r="CP16" s="257">
        <f>IF(OR(B16=0,B16=""),"",IF(AND($E$3="3rd"),'Marks Entry 3rd'!AS15,IF(AND($E$3="4th"),'Marks Entry 4th'!AS15,"")))</f>
        <v>14</v>
      </c>
      <c r="CQ16" s="257">
        <f>IF(OR(B16=0,B16=""),"",IF(AND($E$3="3rd"),'Marks Entry 3rd'!AT15,IF(AND($E$3="4th"),'Marks Entry 4th'!AT15,"")))</f>
        <v>20</v>
      </c>
      <c r="CR16" s="257">
        <f>IF(OR(B16=0,B16=""),"",IF(AND($E$3="3rd"),'Marks Entry 3rd'!AU15,IF(AND($E$3="4th"),'Marks Entry 4th'!AU15,"")))</f>
        <v>15</v>
      </c>
      <c r="CS16" s="257">
        <f>IF(OR(B16=0,B16=""),"",IF(AND($E$3="3rd"),'Marks Entry 3rd'!AV15,IF(AND($E$3="4th"),'Marks Entry 4th'!AV15,"")))</f>
        <v>14</v>
      </c>
      <c r="CT16" s="257">
        <f>IF(OR(B16=0,B16=""),"",IF(AND($E$3="3rd"),'Marks Entry 3rd'!AW15,IF(AND($E$3="4th"),'Marks Entry 4th'!AW15,"")))</f>
        <v>11</v>
      </c>
      <c r="CU16" s="126">
        <f t="shared" si="50"/>
        <v>74</v>
      </c>
      <c r="CV16" s="127">
        <f t="shared" si="51"/>
        <v>0</v>
      </c>
      <c r="CW16" s="127">
        <f t="shared" si="52"/>
        <v>100</v>
      </c>
      <c r="CX16" s="127" t="str">
        <f t="shared" si="53"/>
        <v>P</v>
      </c>
      <c r="CY16" s="107" t="str">
        <f t="shared" si="54"/>
        <v>B</v>
      </c>
      <c r="CZ16" s="257">
        <f>IF(OR(B16=0,B16=""),"",IF(AND($E$3="3rd"),'Marks Entry 3rd'!AX15,IF(AND($E$3="4th"),'Marks Entry 4th'!AX15,"")))</f>
        <v>20</v>
      </c>
      <c r="DA16" s="257">
        <f>IF(OR(B16=0,B16=""),"",IF(AND($E$3="3rd"),'Marks Entry 3rd'!AY15,IF(AND($E$3="4th"),'Marks Entry 4th'!AY15,"")))</f>
        <v>19</v>
      </c>
      <c r="DB16" s="257">
        <f>IF(OR(B16=0,B16=""),"",IF(AND($E$3="3rd"),'Marks Entry 3rd'!AZ15,IF(AND($E$3="4th"),'Marks Entry 4th'!AZ15,"")))</f>
        <v>19</v>
      </c>
      <c r="DC16" s="257">
        <f>IF(OR(B16=0,B16=""),"",IF(AND($E$3="3rd"),'Marks Entry 3rd'!BA15,IF(AND($E$3="4th"),'Marks Entry 4th'!BA15,"")))</f>
        <v>10</v>
      </c>
      <c r="DD16" s="257">
        <f>IF(OR(B16=0,B16=""),"",IF(AND($E$3="3rd"),'Marks Entry 3rd'!BB15,IF(AND($E$3="4th"),'Marks Entry 4th'!BB15,"")))</f>
        <v>15</v>
      </c>
      <c r="DE16" s="126">
        <f t="shared" si="55"/>
        <v>83</v>
      </c>
      <c r="DF16" s="127">
        <f t="shared" si="56"/>
        <v>0</v>
      </c>
      <c r="DG16" s="127">
        <f t="shared" si="57"/>
        <v>100</v>
      </c>
      <c r="DH16" s="127" t="str">
        <f t="shared" si="58"/>
        <v>P</v>
      </c>
      <c r="DI16" s="107" t="str">
        <f t="shared" si="59"/>
        <v>A</v>
      </c>
      <c r="DJ16" s="257" t="str">
        <f>IF(OR(B16=0,B16=""),"",IF(AND('Marks Entry 3rd'!BC15="",'Marks Entry 4th'!BC15=""),"",IF(AND($E$3="3rd"),'Marks Entry 3rd'!BC15,IF(AND($E$3="4th"),'Marks Entry 4th'!BC15,""))))</f>
        <v/>
      </c>
      <c r="DK16" s="257" t="str">
        <f>IF(OR(B16=0,B16=""),"",IF(AND('Marks Entry 3rd'!BD15="",'Marks Entry 4th'!BD15=""),"",IF(AND($E$3="3rd"),'Marks Entry 3rd'!BD15,IF(AND($E$3="4th"),'Marks Entry 4th'!BD15,""))))</f>
        <v/>
      </c>
      <c r="DL16" s="416" t="str">
        <f t="shared" si="60"/>
        <v/>
      </c>
      <c r="DM16" s="108" t="str">
        <f t="shared" si="61"/>
        <v/>
      </c>
      <c r="DN16" s="257" t="str">
        <f>IF(OR(B16=0,B16=""),"",IF(AND('Marks Entry 3rd'!BE15="",'Marks Entry 4th'!BE15=""),"",IF(AND($E$3="3rd"),'Marks Entry 3rd'!BE15,IF(AND($E$3="4th"),'Marks Entry 4th'!BE15,""))))</f>
        <v/>
      </c>
      <c r="DO16" s="257" t="str">
        <f>IF(OR(B16=0,B16=""),"",IF(AND('Marks Entry 3rd'!BF15="",'Marks Entry 4th'!BF15=""),"",IF(AND($E$3="3rd"),'Marks Entry 3rd'!BF15,IF(AND($E$3="4th"),'Marks Entry 4th'!BF15,""))))</f>
        <v/>
      </c>
      <c r="DP16" s="416" t="str">
        <f t="shared" si="62"/>
        <v/>
      </c>
      <c r="DQ16" s="108" t="str">
        <f t="shared" si="63"/>
        <v/>
      </c>
      <c r="DR16" s="75">
        <f t="shared" si="67"/>
        <v>421</v>
      </c>
      <c r="DS16" s="76">
        <f t="shared" si="68"/>
        <v>60.142857142857146</v>
      </c>
      <c r="DT16" s="81" t="str">
        <f t="shared" si="64"/>
        <v>I</v>
      </c>
      <c r="DU16" s="82">
        <f t="shared" si="65"/>
        <v>1.9999999999999964</v>
      </c>
      <c r="DV16" s="262" t="str">
        <f t="shared" si="0"/>
        <v>Promoted</v>
      </c>
      <c r="DW16" s="52">
        <f>IF(OR(B16=0,B16=""),"",IF(AND($E$3="3rd"),'Marks Entry 3rd'!BG15,IF(AND($E$3="4th"),'Marks Entry 4th'!BG15,"")))</f>
        <v>220</v>
      </c>
      <c r="DX16" s="52">
        <f>IF(OR(B16=0,B16=""),"",IF(AND($E$3="3rd"),'Marks Entry 3rd'!BH15,IF(AND($E$3="4th"),'Marks Entry 4th'!BH15,"")))</f>
        <v>212</v>
      </c>
      <c r="DY16" s="242" t="str">
        <f t="shared" si="66"/>
        <v>C</v>
      </c>
      <c r="DZ16" s="53"/>
      <c r="EG16" s="55">
        <f>IF(AND($E$3="3rd"),'Marks Entry 3rd'!I15,IF(AND($E$3="4th"),'Marks Entry 4th'!I15,""))</f>
        <v>409</v>
      </c>
    </row>
    <row r="17" spans="1:137" ht="18.95" customHeight="1">
      <c r="A17" s="67">
        <v>10</v>
      </c>
      <c r="B17" s="302">
        <f>IF(OR(EG17=0,EG17=""),"",IF(AND($E$3="3rd"),'Marks Entry 3rd'!I16,IF(AND($E$3="4th"),'Marks Entry 4th'!I16,"")))</f>
        <v>410</v>
      </c>
      <c r="C17" s="68">
        <f>IF(OR(B17=0,B17=""),"",IF(AND($E$3="3rd"),'Marks Entry 3rd'!B16,IF(AND($E$3="4th"),'Marks Entry 4th'!B16,"")))</f>
        <v>4</v>
      </c>
      <c r="D17" s="68" t="str">
        <f>IF(OR(B17=0,B17=""),"",IF(AND($E$3="3rd"),'Marks Entry 3rd'!C16,IF(AND($E$3="4th"),'Marks Entry 4th'!C16,"")))</f>
        <v>A</v>
      </c>
      <c r="E17" s="69" t="str">
        <f>IF(OR(B17=0,B17=""),"",IF(AND($E$3="3rd"),'Marks Entry 3rd'!E16,IF(AND($E$3="4th"),'Marks Entry 4th'!E16,"")))</f>
        <v>23-10-2015</v>
      </c>
      <c r="F17" s="301">
        <f>IF(OR(B17=0,B17=""),"",IF(AND($E$3="3rd"),'Marks Entry 3rd'!D16,IF(AND($E$3="4th"),'Marks Entry 4th'!D16,"")))</f>
        <v>931</v>
      </c>
      <c r="G17" s="63" t="str">
        <f>IF(OR(B17=0,B17=""),"",IF(AND($E$3="3rd"),'Marks Entry 3rd'!F16,IF(AND($E$3="4th"),'Marks Entry 4th'!F16,"")))</f>
        <v>GUNEET CHOUHAN</v>
      </c>
      <c r="H17" s="63" t="str">
        <f>IF(OR(B17=0,B17=""),"",IF(AND($E$3="3rd"),'Marks Entry 3rd'!G16,IF(AND($E$3="4th"),'Marks Entry 4th'!G16,"")))</f>
        <v>KAILASH CHOUHAN</v>
      </c>
      <c r="I17" s="63" t="str">
        <f>IF(OR(B17=0,B17=""),"",IF(AND($E$3="3rd"),'Marks Entry 3rd'!H16,IF(AND($E$3="4th"),'Marks Entry 4th'!H16,"")))</f>
        <v>PUSHPA DEVI</v>
      </c>
      <c r="J17" s="256" t="str">
        <f>IF(OR(B17=0,B17=""),"",IF(AND($E$3="3rd"),'Marks Entry 3rd'!J16,IF(AND($E$3="4th"),'Marks Entry 4th'!J16,"")))</f>
        <v>M</v>
      </c>
      <c r="K17" s="256" t="str">
        <f>IF(OR(B17=0,B17=""),"",IF(AND($E$3="3rd"),'Marks Entry 3rd'!K16,IF(AND($E$3="4th"),'Marks Entry 4th'!K16,"")))</f>
        <v>OBC</v>
      </c>
      <c r="L17" s="125" t="str">
        <f>IF(OR(B17=0,B17=""),"",IF(AND($E$3="3rd"),'Marks Entry 3rd'!L16,IF(AND($E$3="4th"),'Marks Entry 4th'!L16,"")))</f>
        <v>AB</v>
      </c>
      <c r="M17" s="125">
        <f>IF(OR(B17=0,B17=""),"",IF(AND($E$3="3rd"),'Marks Entry 3rd'!M16,IF(AND($E$3="4th"),'Marks Entry 4th'!M16,"")))</f>
        <v>3</v>
      </c>
      <c r="N17" s="125">
        <f>IF(OR(B17=0,B17=""),"",IF(AND($E$3="3rd"),'Marks Entry 3rd'!N16,IF(AND($E$3="4th"),'Marks Entry 4th'!N16,"")))</f>
        <v>26</v>
      </c>
      <c r="O17" s="61">
        <f t="shared" si="1"/>
        <v>29</v>
      </c>
      <c r="P17" s="125">
        <f>IF(OR(B17=0,B17=""),"",IF(AND($E$3="3rd"),'Marks Entry 3rd'!O16,IF(AND($E$3="4th"),'Marks Entry 4th'!O16,"")))</f>
        <v>6</v>
      </c>
      <c r="Q17" s="125">
        <f>IF(OR(B17=0,B17=""),"",IF(AND($E$3="3rd"),'Marks Entry 3rd'!P16,IF(AND($E$3="4th"),'Marks Entry 4th'!P16,"")))</f>
        <v>11</v>
      </c>
      <c r="R17" s="64">
        <f t="shared" si="2"/>
        <v>17</v>
      </c>
      <c r="S17" s="61">
        <f t="shared" si="3"/>
        <v>46</v>
      </c>
      <c r="T17" s="66">
        <f>IF(OR(B17=0,B17=""),"",IF(AND($E$3="3rd"),'Marks Entry 3rd'!Q16,IF(AND($E$3="4th"),'Marks Entry 4th'!Q16,"")))</f>
        <v>37</v>
      </c>
      <c r="U17" s="66">
        <f>IF(OR(B17=0,B17=""),"",IF(AND($E$3="3rd"),'Marks Entry 3rd'!R16,IF(AND($E$3="4th"),'Marks Entry 4th'!R16,"")))</f>
        <v>4</v>
      </c>
      <c r="V17" s="65">
        <f t="shared" si="4"/>
        <v>41</v>
      </c>
      <c r="W17" s="61">
        <f t="shared" si="5"/>
        <v>87</v>
      </c>
      <c r="X17" s="104">
        <f t="shared" si="6"/>
        <v>0</v>
      </c>
      <c r="Y17" s="104">
        <f t="shared" si="7"/>
        <v>200</v>
      </c>
      <c r="Z17" s="104" t="str">
        <f t="shared" si="8"/>
        <v/>
      </c>
      <c r="AA17" s="104" t="str">
        <f t="shared" si="9"/>
        <v>P</v>
      </c>
      <c r="AB17" s="104" t="str">
        <f t="shared" si="10"/>
        <v>III</v>
      </c>
      <c r="AC17" s="108" t="str">
        <f t="shared" si="11"/>
        <v>D</v>
      </c>
      <c r="AD17" s="125">
        <f>IF(OR(B17=0,B17=""),"",IF(AND($E$3="3rd"),'Marks Entry 3rd'!S16,IF(AND($E$3="4th"),'Marks Entry 4th'!S16,"")))</f>
        <v>5</v>
      </c>
      <c r="AE17" s="125">
        <f>IF(OR(B17=0,B17=""),"",IF(AND($E$3="3rd"),'Marks Entry 3rd'!T16,IF(AND($E$3="4th"),'Marks Entry 4th'!T16,"")))</f>
        <v>3</v>
      </c>
      <c r="AF17" s="125">
        <f>IF(OR(B17=0,B17=""),"",IF(AND($E$3="3rd"),'Marks Entry 3rd'!U16,IF(AND($E$3="4th"),'Marks Entry 4th'!U16,"")))</f>
        <v>4</v>
      </c>
      <c r="AG17" s="61">
        <f t="shared" si="12"/>
        <v>12</v>
      </c>
      <c r="AH17" s="125">
        <f>IF(OR(B17=0,B17=""),"",IF(AND($E$3="3rd"),'Marks Entry 3rd'!V16,IF(AND($E$3="4th"),'Marks Entry 4th'!V16,"")))</f>
        <v>20</v>
      </c>
      <c r="AI17" s="125">
        <f>IF(OR(B17=0,B17=""),"",IF(AND($E$3="3rd"),'Marks Entry 3rd'!W16,IF(AND($E$3="4th"),'Marks Entry 4th'!W16,"")))</f>
        <v>8</v>
      </c>
      <c r="AJ17" s="64">
        <f t="shared" si="13"/>
        <v>28</v>
      </c>
      <c r="AK17" s="61">
        <f t="shared" si="14"/>
        <v>40</v>
      </c>
      <c r="AL17" s="66">
        <f>IF(OR(B17=0,B17=""),"",IF(AND($E$3="3rd"),'Marks Entry 3rd'!X16,IF(AND($E$3="4th"),'Marks Entry 4th'!X16,"")))</f>
        <v>24</v>
      </c>
      <c r="AM17" s="66">
        <f>IF(OR(B17=0,B17=""),"",IF(AND($E$3="3rd"),'Marks Entry 3rd'!Y16,IF(AND($E$3="4th"),'Marks Entry 4th'!Y16,"")))</f>
        <v>13</v>
      </c>
      <c r="AN17" s="65">
        <f t="shared" si="15"/>
        <v>37</v>
      </c>
      <c r="AO17" s="61">
        <f t="shared" si="16"/>
        <v>77</v>
      </c>
      <c r="AP17" s="104">
        <f t="shared" si="17"/>
        <v>0</v>
      </c>
      <c r="AQ17" s="104">
        <f t="shared" si="18"/>
        <v>100</v>
      </c>
      <c r="AR17" s="104" t="str">
        <f t="shared" si="19"/>
        <v/>
      </c>
      <c r="AS17" s="104" t="str">
        <f t="shared" si="20"/>
        <v>P</v>
      </c>
      <c r="AT17" s="104" t="str">
        <f t="shared" si="21"/>
        <v>D</v>
      </c>
      <c r="AU17" s="108" t="str">
        <f t="shared" si="22"/>
        <v>B</v>
      </c>
      <c r="AV17" s="125">
        <f>IF(OR(B17=0,B17=""),"",IF(AND($E$3="3rd"),'Marks Entry 3rd'!Z16,IF(AND($E$3="4th"),'Marks Entry 4th'!Z16,"")))</f>
        <v>9</v>
      </c>
      <c r="AW17" s="125">
        <f>IF(OR(B17=0,B17=""),"",IF(AND($E$3="3rd"),'Marks Entry 3rd'!AA16,IF(AND($E$3="4th"),'Marks Entry 4th'!AA16,"")))</f>
        <v>6</v>
      </c>
      <c r="AX17" s="125">
        <f>IF(OR(B17=0,B17=""),"",IF(AND($E$3="3rd"),'Marks Entry 3rd'!AB16,IF(AND($E$3="4th"),'Marks Entry 4th'!AB16,"")))</f>
        <v>24</v>
      </c>
      <c r="AY17" s="61">
        <f t="shared" si="23"/>
        <v>39</v>
      </c>
      <c r="AZ17" s="125">
        <f>IF(OR(B17=0,B17=""),"",IF(AND($E$3="3rd"),'Marks Entry 3rd'!AC16,IF(AND($E$3="4th"),'Marks Entry 4th'!AC16,"")))</f>
        <v>4</v>
      </c>
      <c r="BA17" s="125">
        <f>IF(OR(B17=0,B17=""),"",IF(AND($E$3="3rd"),'Marks Entry 3rd'!AD16,IF(AND($E$3="4th"),'Marks Entry 4th'!AD16,"")))</f>
        <v>9</v>
      </c>
      <c r="BB17" s="64">
        <f t="shared" si="24"/>
        <v>13</v>
      </c>
      <c r="BC17" s="61">
        <f t="shared" si="25"/>
        <v>52</v>
      </c>
      <c r="BD17" s="66">
        <f>IF(OR(B17=0,B17=""),"",IF(AND($E$3="3rd"),'Marks Entry 3rd'!AE16,IF(AND($E$3="4th"),'Marks Entry 4th'!AE16,"")))</f>
        <v>43</v>
      </c>
      <c r="BE17" s="66">
        <f>IF(OR(B17=0,B17=""),"",IF(AND($E$3="3rd"),'Marks Entry 3rd'!AF16,IF(AND($E$3="4th"),'Marks Entry 4th'!AF16,"")))</f>
        <v>15</v>
      </c>
      <c r="BF17" s="65">
        <f t="shared" si="26"/>
        <v>58</v>
      </c>
      <c r="BG17" s="61">
        <f t="shared" si="27"/>
        <v>110</v>
      </c>
      <c r="BH17" s="104">
        <f t="shared" si="28"/>
        <v>0</v>
      </c>
      <c r="BI17" s="104">
        <f t="shared" si="29"/>
        <v>200</v>
      </c>
      <c r="BJ17" s="104" t="str">
        <f t="shared" si="30"/>
        <v/>
      </c>
      <c r="BK17" s="104" t="str">
        <f t="shared" si="31"/>
        <v>P</v>
      </c>
      <c r="BL17" s="104" t="str">
        <f t="shared" si="32"/>
        <v>II</v>
      </c>
      <c r="BM17" s="108" t="str">
        <f t="shared" si="33"/>
        <v>C</v>
      </c>
      <c r="BN17" s="125">
        <f>IF(OR(B17=0,B17=""),"",IF(AND($E$3="3rd"),'Marks Entry 3rd'!AG16,IF(AND($E$3="4th"),'Marks Entry 4th'!AG16,"")))</f>
        <v>9</v>
      </c>
      <c r="BO17" s="125">
        <f>IF(OR(B17=0,B17=""),"",IF(AND($E$3="3rd"),'Marks Entry 3rd'!AH16,IF(AND($E$3="4th"),'Marks Entry 4th'!AH16,"")))</f>
        <v>7</v>
      </c>
      <c r="BP17" s="125">
        <f>IF(OR(B17=0,B17=""),"",IF(AND($E$3="3rd"),'Marks Entry 3rd'!AI16,IF(AND($E$3="4th"),'Marks Entry 4th'!AI16,"")))</f>
        <v>32</v>
      </c>
      <c r="BQ17" s="61">
        <f t="shared" si="34"/>
        <v>48</v>
      </c>
      <c r="BR17" s="125">
        <f>IF(OR(B17=0,B17=""),"",IF(AND($E$3="3rd"),'Marks Entry 3rd'!AJ16,IF(AND($E$3="4th"),'Marks Entry 4th'!AJ16,"")))</f>
        <v>6</v>
      </c>
      <c r="BS17" s="125">
        <f>IF(OR(B17=0,B17=""),"",IF(AND($E$3="3rd"),'Marks Entry 3rd'!AK16,IF(AND($E$3="4th"),'Marks Entry 4th'!AK16,"")))</f>
        <v>11</v>
      </c>
      <c r="BT17" s="64">
        <f t="shared" si="35"/>
        <v>17</v>
      </c>
      <c r="BU17" s="61">
        <f t="shared" si="36"/>
        <v>65</v>
      </c>
      <c r="BV17" s="66">
        <f>IF(OR(B17=0,B17=""),"",IF(AND($E$3="3rd"),'Marks Entry 3rd'!AL16,IF(AND($E$3="4th"),'Marks Entry 4th'!AL16,"")))</f>
        <v>48</v>
      </c>
      <c r="BW17" s="66">
        <f>IF(OR(B17=0,B17=""),"",IF(AND($E$3="3rd"),'Marks Entry 3rd'!AM16,IF(AND($E$3="4th"),'Marks Entry 4th'!AM16,"")))</f>
        <v>16</v>
      </c>
      <c r="BX17" s="65">
        <f t="shared" si="37"/>
        <v>64</v>
      </c>
      <c r="BY17" s="61">
        <f t="shared" si="38"/>
        <v>129</v>
      </c>
      <c r="BZ17" s="104">
        <f t="shared" si="39"/>
        <v>0</v>
      </c>
      <c r="CA17" s="104">
        <f t="shared" si="40"/>
        <v>200</v>
      </c>
      <c r="CB17" s="104" t="str">
        <f t="shared" si="41"/>
        <v/>
      </c>
      <c r="CC17" s="104" t="str">
        <f t="shared" si="42"/>
        <v>P</v>
      </c>
      <c r="CD17" s="104" t="str">
        <f t="shared" si="43"/>
        <v>I</v>
      </c>
      <c r="CE17" s="108" t="str">
        <f t="shared" si="44"/>
        <v>C</v>
      </c>
      <c r="CF17" s="257">
        <f>IF(OR(B17=0,B17=""),"",IF(AND($E$3="3rd"),'Marks Entry 3rd'!AN16,IF(AND($E$3="4th"),'Marks Entry 4th'!AN16,"")))</f>
        <v>18</v>
      </c>
      <c r="CG17" s="257">
        <f>IF(OR(B17=0,B17=""),"",IF(AND($E$3="3rd"),'Marks Entry 3rd'!AO16,IF(AND($E$3="4th"),'Marks Entry 4th'!AO16,"")))</f>
        <v>16</v>
      </c>
      <c r="CH17" s="257">
        <f>IF(OR(B17=0,B17=""),"",IF(AND($E$3="3rd"),'Marks Entry 3rd'!AP16,IF(AND($E$3="4th"),'Marks Entry 4th'!AP16,"")))</f>
        <v>16</v>
      </c>
      <c r="CI17" s="257">
        <f>IF(OR(B17=0,B17=""),"",IF(AND($E$3="3rd"),'Marks Entry 3rd'!AQ16,IF(AND($E$3="4th"),'Marks Entry 4th'!AQ16,"")))</f>
        <v>14</v>
      </c>
      <c r="CJ17" s="257">
        <f>IF(OR(B17=0,B17=""),"",IF(AND($E$3="3rd"),'Marks Entry 3rd'!AR16,IF(AND($E$3="4th"),'Marks Entry 4th'!AR16,"")))</f>
        <v>17</v>
      </c>
      <c r="CK17" s="126">
        <f t="shared" si="45"/>
        <v>81</v>
      </c>
      <c r="CL17" s="127">
        <f t="shared" si="46"/>
        <v>0</v>
      </c>
      <c r="CM17" s="127">
        <f t="shared" si="47"/>
        <v>100</v>
      </c>
      <c r="CN17" s="127" t="str">
        <f t="shared" si="48"/>
        <v>P</v>
      </c>
      <c r="CO17" s="107" t="str">
        <f t="shared" si="49"/>
        <v>A</v>
      </c>
      <c r="CP17" s="257">
        <f>IF(OR(B17=0,B17=""),"",IF(AND($E$3="3rd"),'Marks Entry 3rd'!AS16,IF(AND($E$3="4th"),'Marks Entry 4th'!AS16,"")))</f>
        <v>15</v>
      </c>
      <c r="CQ17" s="257">
        <f>IF(OR(B17=0,B17=""),"",IF(AND($E$3="3rd"),'Marks Entry 3rd'!AT16,IF(AND($E$3="4th"),'Marks Entry 4th'!AT16,"")))</f>
        <v>20</v>
      </c>
      <c r="CR17" s="257">
        <f>IF(OR(B17=0,B17=""),"",IF(AND($E$3="3rd"),'Marks Entry 3rd'!AU16,IF(AND($E$3="4th"),'Marks Entry 4th'!AU16,"")))</f>
        <v>15</v>
      </c>
      <c r="CS17" s="257">
        <f>IF(OR(B17=0,B17=""),"",IF(AND($E$3="3rd"),'Marks Entry 3rd'!AV16,IF(AND($E$3="4th"),'Marks Entry 4th'!AV16,"")))</f>
        <v>14</v>
      </c>
      <c r="CT17" s="257">
        <f>IF(OR(B17=0,B17=""),"",IF(AND($E$3="3rd"),'Marks Entry 3rd'!AW16,IF(AND($E$3="4th"),'Marks Entry 4th'!AW16,"")))</f>
        <v>10</v>
      </c>
      <c r="CU17" s="126">
        <f t="shared" si="50"/>
        <v>74</v>
      </c>
      <c r="CV17" s="127">
        <f t="shared" si="51"/>
        <v>0</v>
      </c>
      <c r="CW17" s="127">
        <f t="shared" si="52"/>
        <v>100</v>
      </c>
      <c r="CX17" s="127" t="str">
        <f t="shared" si="53"/>
        <v>P</v>
      </c>
      <c r="CY17" s="107" t="str">
        <f t="shared" si="54"/>
        <v>B</v>
      </c>
      <c r="CZ17" s="257">
        <f>IF(OR(B17=0,B17=""),"",IF(AND($E$3="3rd"),'Marks Entry 3rd'!AX16,IF(AND($E$3="4th"),'Marks Entry 4th'!AX16,"")))</f>
        <v>20</v>
      </c>
      <c r="DA17" s="257">
        <f>IF(OR(B17=0,B17=""),"",IF(AND($E$3="3rd"),'Marks Entry 3rd'!AY16,IF(AND($E$3="4th"),'Marks Entry 4th'!AY16,"")))</f>
        <v>19</v>
      </c>
      <c r="DB17" s="257">
        <f>IF(OR(B17=0,B17=""),"",IF(AND($E$3="3rd"),'Marks Entry 3rd'!AZ16,IF(AND($E$3="4th"),'Marks Entry 4th'!AZ16,"")))</f>
        <v>19</v>
      </c>
      <c r="DC17" s="257">
        <f>IF(OR(B17=0,B17=""),"",IF(AND($E$3="3rd"),'Marks Entry 3rd'!BA16,IF(AND($E$3="4th"),'Marks Entry 4th'!BA16,"")))</f>
        <v>10</v>
      </c>
      <c r="DD17" s="257">
        <f>IF(OR(B17=0,B17=""),"",IF(AND($E$3="3rd"),'Marks Entry 3rd'!BB16,IF(AND($E$3="4th"),'Marks Entry 4th'!BB16,"")))</f>
        <v>15</v>
      </c>
      <c r="DE17" s="126">
        <f t="shared" si="55"/>
        <v>83</v>
      </c>
      <c r="DF17" s="127">
        <f t="shared" si="56"/>
        <v>0</v>
      </c>
      <c r="DG17" s="127">
        <f t="shared" si="57"/>
        <v>100</v>
      </c>
      <c r="DH17" s="127" t="str">
        <f t="shared" si="58"/>
        <v>P</v>
      </c>
      <c r="DI17" s="107" t="str">
        <f t="shared" si="59"/>
        <v>A</v>
      </c>
      <c r="DJ17" s="257" t="str">
        <f>IF(OR(B17=0,B17=""),"",IF(AND('Marks Entry 3rd'!BC16="",'Marks Entry 4th'!BC16=""),"",IF(AND($E$3="3rd"),'Marks Entry 3rd'!BC16,IF(AND($E$3="4th"),'Marks Entry 4th'!BC16,""))))</f>
        <v/>
      </c>
      <c r="DK17" s="257" t="str">
        <f>IF(OR(B17=0,B17=""),"",IF(AND('Marks Entry 3rd'!BD16="",'Marks Entry 4th'!BD16=""),"",IF(AND($E$3="3rd"),'Marks Entry 3rd'!BD16,IF(AND($E$3="4th"),'Marks Entry 4th'!BD16,""))))</f>
        <v/>
      </c>
      <c r="DL17" s="416" t="str">
        <f t="shared" si="60"/>
        <v/>
      </c>
      <c r="DM17" s="108" t="str">
        <f t="shared" si="61"/>
        <v/>
      </c>
      <c r="DN17" s="257" t="str">
        <f>IF(OR(B17=0,B17=""),"",IF(AND('Marks Entry 3rd'!BE16="",'Marks Entry 4th'!BE16=""),"",IF(AND($E$3="3rd"),'Marks Entry 3rd'!BE16,IF(AND($E$3="4th"),'Marks Entry 4th'!BE16,""))))</f>
        <v/>
      </c>
      <c r="DO17" s="257" t="str">
        <f>IF(OR(B17=0,B17=""),"",IF(AND('Marks Entry 3rd'!BF16="",'Marks Entry 4th'!BF16=""),"",IF(AND($E$3="3rd"),'Marks Entry 3rd'!BF16,IF(AND($E$3="4th"),'Marks Entry 4th'!BF16,""))))</f>
        <v/>
      </c>
      <c r="DP17" s="416" t="str">
        <f t="shared" si="62"/>
        <v/>
      </c>
      <c r="DQ17" s="108" t="str">
        <f t="shared" si="63"/>
        <v/>
      </c>
      <c r="DR17" s="75">
        <f t="shared" si="67"/>
        <v>403</v>
      </c>
      <c r="DS17" s="76">
        <f t="shared" si="68"/>
        <v>57.571428571428569</v>
      </c>
      <c r="DT17" s="81" t="str">
        <f t="shared" si="64"/>
        <v>II</v>
      </c>
      <c r="DU17" s="82">
        <f t="shared" si="65"/>
        <v>8.9999999999999964</v>
      </c>
      <c r="DV17" s="262" t="str">
        <f t="shared" si="0"/>
        <v>Promoted</v>
      </c>
      <c r="DW17" s="52">
        <f>IF(OR(B17=0,B17=""),"",IF(AND($E$3="3rd"),'Marks Entry 3rd'!BG16,IF(AND($E$3="4th"),'Marks Entry 4th'!BG16,"")))</f>
        <v>220</v>
      </c>
      <c r="DX17" s="52">
        <f>IF(OR(B17=0,B17=""),"",IF(AND($E$3="3rd"),'Marks Entry 3rd'!BH16,IF(AND($E$3="4th"),'Marks Entry 4th'!BH16,"")))</f>
        <v>210</v>
      </c>
      <c r="DY17" s="242" t="str">
        <f t="shared" si="66"/>
        <v>C</v>
      </c>
      <c r="DZ17" s="53"/>
      <c r="EG17" s="55">
        <f>IF(AND($E$3="3rd"),'Marks Entry 3rd'!I16,IF(AND($E$3="4th"),'Marks Entry 4th'!I16,""))</f>
        <v>410</v>
      </c>
    </row>
    <row r="18" spans="1:137" ht="18.95" customHeight="1">
      <c r="A18" s="67">
        <v>11</v>
      </c>
      <c r="B18" s="302">
        <f>IF(OR(EG18=0,EG18=""),"",IF(AND($E$3="3rd"),'Marks Entry 3rd'!I17,IF(AND($E$3="4th"),'Marks Entry 4th'!I17,"")))</f>
        <v>411</v>
      </c>
      <c r="C18" s="68">
        <f>IF(OR(B18=0,B18=""),"",IF(AND($E$3="3rd"),'Marks Entry 3rd'!B17,IF(AND($E$3="4th"),'Marks Entry 4th'!B17,"")))</f>
        <v>4</v>
      </c>
      <c r="D18" s="68" t="str">
        <f>IF(OR(B18=0,B18=""),"",IF(AND($E$3="3rd"),'Marks Entry 3rd'!C17,IF(AND($E$3="4th"),'Marks Entry 4th'!C17,"")))</f>
        <v>A</v>
      </c>
      <c r="E18" s="69" t="str">
        <f>IF(OR(B18=0,B18=""),"",IF(AND($E$3="3rd"),'Marks Entry 3rd'!E17,IF(AND($E$3="4th"),'Marks Entry 4th'!E17,"")))</f>
        <v>23-10-2015</v>
      </c>
      <c r="F18" s="301">
        <f>IF(OR(B18=0,B18=""),"",IF(AND($E$3="3rd"),'Marks Entry 3rd'!D17,IF(AND($E$3="4th"),'Marks Entry 4th'!D17,"")))</f>
        <v>923</v>
      </c>
      <c r="G18" s="63" t="str">
        <f>IF(OR(B18=0,B18=""),"",IF(AND($E$3="3rd"),'Marks Entry 3rd'!F17,IF(AND($E$3="4th"),'Marks Entry 4th'!F17,"")))</f>
        <v>GUNJAN TAK</v>
      </c>
      <c r="H18" s="63" t="str">
        <f>IF(OR(B18=0,B18=""),"",IF(AND($E$3="3rd"),'Marks Entry 3rd'!G17,IF(AND($E$3="4th"),'Marks Entry 4th'!G17,"")))</f>
        <v>DINESH KUMAR TAK</v>
      </c>
      <c r="I18" s="63" t="str">
        <f>IF(OR(B18=0,B18=""),"",IF(AND($E$3="3rd"),'Marks Entry 3rd'!H17,IF(AND($E$3="4th"),'Marks Entry 4th'!H17,"")))</f>
        <v>SHARDA TAK</v>
      </c>
      <c r="J18" s="256" t="str">
        <f>IF(OR(B18=0,B18=""),"",IF(AND($E$3="3rd"),'Marks Entry 3rd'!J17,IF(AND($E$3="4th"),'Marks Entry 4th'!J17,"")))</f>
        <v>F</v>
      </c>
      <c r="K18" s="256" t="str">
        <f>IF(OR(B18=0,B18=""),"",IF(AND($E$3="3rd"),'Marks Entry 3rd'!K17,IF(AND($E$3="4th"),'Marks Entry 4th'!K17,"")))</f>
        <v>OBC</v>
      </c>
      <c r="L18" s="125">
        <f>IF(OR(B18=0,B18=""),"",IF(AND($E$3="3rd"),'Marks Entry 3rd'!L17,IF(AND($E$3="4th"),'Marks Entry 4th'!L17,"")))</f>
        <v>9</v>
      </c>
      <c r="M18" s="125">
        <f>IF(OR(B18=0,B18=""),"",IF(AND($E$3="3rd"),'Marks Entry 3rd'!M17,IF(AND($E$3="4th"),'Marks Entry 4th'!M17,"")))</f>
        <v>9</v>
      </c>
      <c r="N18" s="125">
        <f>IF(OR(B18=0,B18=""),"",IF(AND($E$3="3rd"),'Marks Entry 3rd'!N17,IF(AND($E$3="4th"),'Marks Entry 4th'!N17,"")))</f>
        <v>29</v>
      </c>
      <c r="O18" s="61">
        <f t="shared" si="1"/>
        <v>47</v>
      </c>
      <c r="P18" s="125">
        <f>IF(OR(B18=0,B18=""),"",IF(AND($E$3="3rd"),'Marks Entry 3rd'!O17,IF(AND($E$3="4th"),'Marks Entry 4th'!O17,"")))</f>
        <v>6</v>
      </c>
      <c r="Q18" s="125">
        <f>IF(OR(B18=0,B18=""),"",IF(AND($E$3="3rd"),'Marks Entry 3rd'!P17,IF(AND($E$3="4th"),'Marks Entry 4th'!P17,"")))</f>
        <v>11</v>
      </c>
      <c r="R18" s="64">
        <f t="shared" si="2"/>
        <v>17</v>
      </c>
      <c r="S18" s="61">
        <f t="shared" si="3"/>
        <v>64</v>
      </c>
      <c r="T18" s="66">
        <f>IF(OR(B18=0,B18=""),"",IF(AND($E$3="3rd"),'Marks Entry 3rd'!Q17,IF(AND($E$3="4th"),'Marks Entry 4th'!Q17,"")))</f>
        <v>37</v>
      </c>
      <c r="U18" s="66">
        <f>IF(OR(B18=0,B18=""),"",IF(AND($E$3="3rd"),'Marks Entry 3rd'!R17,IF(AND($E$3="4th"),'Marks Entry 4th'!R17,"")))</f>
        <v>4</v>
      </c>
      <c r="V18" s="65">
        <f t="shared" si="4"/>
        <v>41</v>
      </c>
      <c r="W18" s="61">
        <f t="shared" si="5"/>
        <v>105</v>
      </c>
      <c r="X18" s="104">
        <f t="shared" si="6"/>
        <v>0</v>
      </c>
      <c r="Y18" s="104">
        <f t="shared" si="7"/>
        <v>200</v>
      </c>
      <c r="Z18" s="104" t="str">
        <f t="shared" si="8"/>
        <v/>
      </c>
      <c r="AA18" s="104" t="str">
        <f t="shared" si="9"/>
        <v>P</v>
      </c>
      <c r="AB18" s="104" t="str">
        <f t="shared" si="10"/>
        <v>II</v>
      </c>
      <c r="AC18" s="108" t="str">
        <f t="shared" si="11"/>
        <v>C</v>
      </c>
      <c r="AD18" s="125">
        <f>IF(OR(B18=0,B18=""),"",IF(AND($E$3="3rd"),'Marks Entry 3rd'!S17,IF(AND($E$3="4th"),'Marks Entry 4th'!S17,"")))</f>
        <v>5</v>
      </c>
      <c r="AE18" s="125">
        <f>IF(OR(B18=0,B18=""),"",IF(AND($E$3="3rd"),'Marks Entry 3rd'!T17,IF(AND($E$3="4th"),'Marks Entry 4th'!T17,"")))</f>
        <v>3</v>
      </c>
      <c r="AF18" s="125">
        <f>IF(OR(B18=0,B18=""),"",IF(AND($E$3="3rd"),'Marks Entry 3rd'!U17,IF(AND($E$3="4th"),'Marks Entry 4th'!U17,"")))</f>
        <v>4</v>
      </c>
      <c r="AG18" s="61">
        <f t="shared" si="12"/>
        <v>12</v>
      </c>
      <c r="AH18" s="125">
        <f>IF(OR(B18=0,B18=""),"",IF(AND($E$3="3rd"),'Marks Entry 3rd'!V17,IF(AND($E$3="4th"),'Marks Entry 4th'!V17,"")))</f>
        <v>23</v>
      </c>
      <c r="AI18" s="125">
        <f>IF(OR(B18=0,B18=""),"",IF(AND($E$3="3rd"),'Marks Entry 3rd'!W17,IF(AND($E$3="4th"),'Marks Entry 4th'!W17,"")))</f>
        <v>7</v>
      </c>
      <c r="AJ18" s="64">
        <f t="shared" si="13"/>
        <v>30</v>
      </c>
      <c r="AK18" s="61">
        <f t="shared" si="14"/>
        <v>42</v>
      </c>
      <c r="AL18" s="66">
        <f>IF(OR(B18=0,B18=""),"",IF(AND($E$3="3rd"),'Marks Entry 3rd'!X17,IF(AND($E$3="4th"),'Marks Entry 4th'!X17,"")))</f>
        <v>21</v>
      </c>
      <c r="AM18" s="66">
        <f>IF(OR(B18=0,B18=""),"",IF(AND($E$3="3rd"),'Marks Entry 3rd'!Y17,IF(AND($E$3="4th"),'Marks Entry 4th'!Y17,"")))</f>
        <v>4</v>
      </c>
      <c r="AN18" s="65">
        <f t="shared" si="15"/>
        <v>25</v>
      </c>
      <c r="AO18" s="61">
        <f t="shared" si="16"/>
        <v>67</v>
      </c>
      <c r="AP18" s="104">
        <f t="shared" si="17"/>
        <v>0</v>
      </c>
      <c r="AQ18" s="104">
        <f t="shared" si="18"/>
        <v>100</v>
      </c>
      <c r="AR18" s="104" t="str">
        <f t="shared" si="19"/>
        <v/>
      </c>
      <c r="AS18" s="104" t="str">
        <f t="shared" si="20"/>
        <v>P</v>
      </c>
      <c r="AT18" s="104" t="str">
        <f t="shared" si="21"/>
        <v>I</v>
      </c>
      <c r="AU18" s="108" t="str">
        <f t="shared" si="22"/>
        <v>C</v>
      </c>
      <c r="AV18" s="125">
        <f>IF(OR(B18=0,B18=""),"",IF(AND($E$3="3rd"),'Marks Entry 3rd'!Z17,IF(AND($E$3="4th"),'Marks Entry 4th'!Z17,"")))</f>
        <v>9</v>
      </c>
      <c r="AW18" s="125">
        <f>IF(OR(B18=0,B18=""),"",IF(AND($E$3="3rd"),'Marks Entry 3rd'!AA17,IF(AND($E$3="4th"),'Marks Entry 4th'!AA17,"")))</f>
        <v>6</v>
      </c>
      <c r="AX18" s="125">
        <f>IF(OR(B18=0,B18=""),"",IF(AND($E$3="3rd"),'Marks Entry 3rd'!AB17,IF(AND($E$3="4th"),'Marks Entry 4th'!AB17,"")))</f>
        <v>25</v>
      </c>
      <c r="AY18" s="61">
        <f t="shared" si="23"/>
        <v>40</v>
      </c>
      <c r="AZ18" s="125">
        <f>IF(OR(B18=0,B18=""),"",IF(AND($E$3="3rd"),'Marks Entry 3rd'!AC17,IF(AND($E$3="4th"),'Marks Entry 4th'!AC17,"")))</f>
        <v>5</v>
      </c>
      <c r="BA18" s="125">
        <f>IF(OR(B18=0,B18=""),"",IF(AND($E$3="3rd"),'Marks Entry 3rd'!AD17,IF(AND($E$3="4th"),'Marks Entry 4th'!AD17,"")))</f>
        <v>9</v>
      </c>
      <c r="BB18" s="64">
        <f t="shared" si="24"/>
        <v>14</v>
      </c>
      <c r="BC18" s="61">
        <f t="shared" si="25"/>
        <v>54</v>
      </c>
      <c r="BD18" s="66">
        <f>IF(OR(B18=0,B18=""),"",IF(AND($E$3="3rd"),'Marks Entry 3rd'!AE17,IF(AND($E$3="4th"),'Marks Entry 4th'!AE17,"")))</f>
        <v>42</v>
      </c>
      <c r="BE18" s="66">
        <f>IF(OR(B18=0,B18=""),"",IF(AND($E$3="3rd"),'Marks Entry 3rd'!AF17,IF(AND($E$3="4th"),'Marks Entry 4th'!AF17,"")))</f>
        <v>15</v>
      </c>
      <c r="BF18" s="65">
        <f t="shared" si="26"/>
        <v>57</v>
      </c>
      <c r="BG18" s="61">
        <f t="shared" si="27"/>
        <v>111</v>
      </c>
      <c r="BH18" s="104">
        <f t="shared" si="28"/>
        <v>0</v>
      </c>
      <c r="BI18" s="104">
        <f t="shared" si="29"/>
        <v>200</v>
      </c>
      <c r="BJ18" s="104" t="str">
        <f t="shared" si="30"/>
        <v/>
      </c>
      <c r="BK18" s="104" t="str">
        <f t="shared" si="31"/>
        <v>P</v>
      </c>
      <c r="BL18" s="104" t="str">
        <f t="shared" si="32"/>
        <v>II</v>
      </c>
      <c r="BM18" s="108" t="str">
        <f t="shared" si="33"/>
        <v>C</v>
      </c>
      <c r="BN18" s="125">
        <f>IF(OR(B18=0,B18=""),"",IF(AND($E$3="3rd"),'Marks Entry 3rd'!AG17,IF(AND($E$3="4th"),'Marks Entry 4th'!AG17,"")))</f>
        <v>9</v>
      </c>
      <c r="BO18" s="125">
        <f>IF(OR(B18=0,B18=""),"",IF(AND($E$3="3rd"),'Marks Entry 3rd'!AH17,IF(AND($E$3="4th"),'Marks Entry 4th'!AH17,"")))</f>
        <v>7</v>
      </c>
      <c r="BP18" s="125">
        <f>IF(OR(B18=0,B18=""),"",IF(AND($E$3="3rd"),'Marks Entry 3rd'!AI17,IF(AND($E$3="4th"),'Marks Entry 4th'!AI17,"")))</f>
        <v>25</v>
      </c>
      <c r="BQ18" s="61">
        <f t="shared" si="34"/>
        <v>41</v>
      </c>
      <c r="BR18" s="125">
        <f>IF(OR(B18=0,B18=""),"",IF(AND($E$3="3rd"),'Marks Entry 3rd'!AJ17,IF(AND($E$3="4th"),'Marks Entry 4th'!AJ17,"")))</f>
        <v>4</v>
      </c>
      <c r="BS18" s="125">
        <f>IF(OR(B18=0,B18=""),"",IF(AND($E$3="3rd"),'Marks Entry 3rd'!AK17,IF(AND($E$3="4th"),'Marks Entry 4th'!AK17,"")))</f>
        <v>11</v>
      </c>
      <c r="BT18" s="64">
        <f t="shared" si="35"/>
        <v>15</v>
      </c>
      <c r="BU18" s="61">
        <f t="shared" si="36"/>
        <v>56</v>
      </c>
      <c r="BV18" s="66">
        <f>IF(OR(B18=0,B18=""),"",IF(AND($E$3="3rd"),'Marks Entry 3rd'!AL17,IF(AND($E$3="4th"),'Marks Entry 4th'!AL17,"")))</f>
        <v>45</v>
      </c>
      <c r="BW18" s="66">
        <f>IF(OR(B18=0,B18=""),"",IF(AND($E$3="3rd"),'Marks Entry 3rd'!AM17,IF(AND($E$3="4th"),'Marks Entry 4th'!AM17,"")))</f>
        <v>16</v>
      </c>
      <c r="BX18" s="65">
        <f t="shared" si="37"/>
        <v>61</v>
      </c>
      <c r="BY18" s="61">
        <f t="shared" si="38"/>
        <v>117</v>
      </c>
      <c r="BZ18" s="104">
        <f t="shared" si="39"/>
        <v>0</v>
      </c>
      <c r="CA18" s="104">
        <f t="shared" si="40"/>
        <v>200</v>
      </c>
      <c r="CB18" s="104" t="str">
        <f t="shared" si="41"/>
        <v/>
      </c>
      <c r="CC18" s="104" t="str">
        <f t="shared" si="42"/>
        <v>P</v>
      </c>
      <c r="CD18" s="104" t="str">
        <f t="shared" si="43"/>
        <v>II</v>
      </c>
      <c r="CE18" s="108" t="str">
        <f t="shared" si="44"/>
        <v>C</v>
      </c>
      <c r="CF18" s="257">
        <f>IF(OR(B18=0,B18=""),"",IF(AND($E$3="3rd"),'Marks Entry 3rd'!AN17,IF(AND($E$3="4th"),'Marks Entry 4th'!AN17,"")))</f>
        <v>18</v>
      </c>
      <c r="CG18" s="257">
        <f>IF(OR(B18=0,B18=""),"",IF(AND($E$3="3rd"),'Marks Entry 3rd'!AO17,IF(AND($E$3="4th"),'Marks Entry 4th'!AO17,"")))</f>
        <v>14</v>
      </c>
      <c r="CH18" s="257">
        <f>IF(OR(B18=0,B18=""),"",IF(AND($E$3="3rd"),'Marks Entry 3rd'!AP17,IF(AND($E$3="4th"),'Marks Entry 4th'!AP17,"")))</f>
        <v>16</v>
      </c>
      <c r="CI18" s="257">
        <f>IF(OR(B18=0,B18=""),"",IF(AND($E$3="3rd"),'Marks Entry 3rd'!AQ17,IF(AND($E$3="4th"),'Marks Entry 4th'!AQ17,"")))</f>
        <v>14</v>
      </c>
      <c r="CJ18" s="257">
        <f>IF(OR(B18=0,B18=""),"",IF(AND($E$3="3rd"),'Marks Entry 3rd'!AR17,IF(AND($E$3="4th"),'Marks Entry 4th'!AR17,"")))</f>
        <v>17</v>
      </c>
      <c r="CK18" s="126">
        <f t="shared" si="45"/>
        <v>79</v>
      </c>
      <c r="CL18" s="127">
        <f t="shared" si="46"/>
        <v>0</v>
      </c>
      <c r="CM18" s="127">
        <f t="shared" si="47"/>
        <v>100</v>
      </c>
      <c r="CN18" s="127" t="str">
        <f t="shared" si="48"/>
        <v>P</v>
      </c>
      <c r="CO18" s="107" t="str">
        <f t="shared" si="49"/>
        <v>A</v>
      </c>
      <c r="CP18" s="257">
        <f>IF(OR(B18=0,B18=""),"",IF(AND($E$3="3rd"),'Marks Entry 3rd'!AS17,IF(AND($E$3="4th"),'Marks Entry 4th'!AS17,"")))</f>
        <v>15</v>
      </c>
      <c r="CQ18" s="257">
        <f>IF(OR(B18=0,B18=""),"",IF(AND($E$3="3rd"),'Marks Entry 3rd'!AT17,IF(AND($E$3="4th"),'Marks Entry 4th'!AT17,"")))</f>
        <v>20</v>
      </c>
      <c r="CR18" s="257">
        <f>IF(OR(B18=0,B18=""),"",IF(AND($E$3="3rd"),'Marks Entry 3rd'!AU17,IF(AND($E$3="4th"),'Marks Entry 4th'!AU17,"")))</f>
        <v>15</v>
      </c>
      <c r="CS18" s="257">
        <f>IF(OR(B18=0,B18=""),"",IF(AND($E$3="3rd"),'Marks Entry 3rd'!AV17,IF(AND($E$3="4th"),'Marks Entry 4th'!AV17,"")))</f>
        <v>14</v>
      </c>
      <c r="CT18" s="257">
        <f>IF(OR(B18=0,B18=""),"",IF(AND($E$3="3rd"),'Marks Entry 3rd'!AW17,IF(AND($E$3="4th"),'Marks Entry 4th'!AW17,"")))</f>
        <v>11</v>
      </c>
      <c r="CU18" s="126">
        <f t="shared" si="50"/>
        <v>75</v>
      </c>
      <c r="CV18" s="127">
        <f t="shared" si="51"/>
        <v>0</v>
      </c>
      <c r="CW18" s="127">
        <f t="shared" si="52"/>
        <v>100</v>
      </c>
      <c r="CX18" s="127" t="str">
        <f t="shared" si="53"/>
        <v>P</v>
      </c>
      <c r="CY18" s="107" t="str">
        <f t="shared" si="54"/>
        <v>B</v>
      </c>
      <c r="CZ18" s="257">
        <f>IF(OR(B18=0,B18=""),"",IF(AND($E$3="3rd"),'Marks Entry 3rd'!AX17,IF(AND($E$3="4th"),'Marks Entry 4th'!AX17,"")))</f>
        <v>20</v>
      </c>
      <c r="DA18" s="257">
        <f>IF(OR(B18=0,B18=""),"",IF(AND($E$3="3rd"),'Marks Entry 3rd'!AY17,IF(AND($E$3="4th"),'Marks Entry 4th'!AY17,"")))</f>
        <v>19</v>
      </c>
      <c r="DB18" s="257">
        <f>IF(OR(B18=0,B18=""),"",IF(AND($E$3="3rd"),'Marks Entry 3rd'!AZ17,IF(AND($E$3="4th"),'Marks Entry 4th'!AZ17,"")))</f>
        <v>18</v>
      </c>
      <c r="DC18" s="257">
        <f>IF(OR(B18=0,B18=""),"",IF(AND($E$3="3rd"),'Marks Entry 3rd'!BA17,IF(AND($E$3="4th"),'Marks Entry 4th'!BA17,"")))</f>
        <v>10</v>
      </c>
      <c r="DD18" s="257">
        <f>IF(OR(B18=0,B18=""),"",IF(AND($E$3="3rd"),'Marks Entry 3rd'!BB17,IF(AND($E$3="4th"),'Marks Entry 4th'!BB17,"")))</f>
        <v>15</v>
      </c>
      <c r="DE18" s="126">
        <f t="shared" si="55"/>
        <v>82</v>
      </c>
      <c r="DF18" s="127">
        <f t="shared" si="56"/>
        <v>0</v>
      </c>
      <c r="DG18" s="127">
        <f t="shared" si="57"/>
        <v>100</v>
      </c>
      <c r="DH18" s="127" t="str">
        <f t="shared" si="58"/>
        <v>P</v>
      </c>
      <c r="DI18" s="107" t="str">
        <f t="shared" si="59"/>
        <v>A</v>
      </c>
      <c r="DJ18" s="257" t="str">
        <f>IF(OR(B18=0,B18=""),"",IF(AND('Marks Entry 3rd'!BC17="",'Marks Entry 4th'!BC17=""),"",IF(AND($E$3="3rd"),'Marks Entry 3rd'!BC17,IF(AND($E$3="4th"),'Marks Entry 4th'!BC17,""))))</f>
        <v/>
      </c>
      <c r="DK18" s="257" t="str">
        <f>IF(OR(B18=0,B18=""),"",IF(AND('Marks Entry 3rd'!BD17="",'Marks Entry 4th'!BD17=""),"",IF(AND($E$3="3rd"),'Marks Entry 3rd'!BD17,IF(AND($E$3="4th"),'Marks Entry 4th'!BD17,""))))</f>
        <v/>
      </c>
      <c r="DL18" s="416" t="str">
        <f t="shared" si="60"/>
        <v/>
      </c>
      <c r="DM18" s="108" t="str">
        <f t="shared" si="61"/>
        <v/>
      </c>
      <c r="DN18" s="257" t="str">
        <f>IF(OR(B18=0,B18=""),"",IF(AND('Marks Entry 3rd'!BE17="",'Marks Entry 4th'!BE17=""),"",IF(AND($E$3="3rd"),'Marks Entry 3rd'!BE17,IF(AND($E$3="4th"),'Marks Entry 4th'!BE17,""))))</f>
        <v/>
      </c>
      <c r="DO18" s="257" t="str">
        <f>IF(OR(B18=0,B18=""),"",IF(AND('Marks Entry 3rd'!BF17="",'Marks Entry 4th'!BF17=""),"",IF(AND($E$3="3rd"),'Marks Entry 3rd'!BF17,IF(AND($E$3="4th"),'Marks Entry 4th'!BF17,""))))</f>
        <v/>
      </c>
      <c r="DP18" s="416" t="str">
        <f t="shared" si="62"/>
        <v/>
      </c>
      <c r="DQ18" s="108" t="str">
        <f t="shared" si="63"/>
        <v/>
      </c>
      <c r="DR18" s="75">
        <f t="shared" si="67"/>
        <v>400</v>
      </c>
      <c r="DS18" s="76">
        <f t="shared" si="68"/>
        <v>57.142857142857146</v>
      </c>
      <c r="DT18" s="81" t="str">
        <f t="shared" si="64"/>
        <v>II</v>
      </c>
      <c r="DU18" s="82">
        <f t="shared" si="65"/>
        <v>11.999999999999996</v>
      </c>
      <c r="DV18" s="262" t="str">
        <f t="shared" si="0"/>
        <v>Promoted</v>
      </c>
      <c r="DW18" s="52">
        <f>IF(OR(B18=0,B18=""),"",IF(AND($E$3="3rd"),'Marks Entry 3rd'!BG17,IF(AND($E$3="4th"),'Marks Entry 4th'!BG17,"")))</f>
        <v>220</v>
      </c>
      <c r="DX18" s="52">
        <f>IF(OR(B18=0,B18=""),"",IF(AND($E$3="3rd"),'Marks Entry 3rd'!BH17,IF(AND($E$3="4th"),'Marks Entry 4th'!BH17,"")))</f>
        <v>212</v>
      </c>
      <c r="DY18" s="242" t="str">
        <f t="shared" si="66"/>
        <v>C</v>
      </c>
      <c r="DZ18" s="53"/>
      <c r="EG18" s="55">
        <f>IF(AND($E$3="3rd"),'Marks Entry 3rd'!I17,IF(AND($E$3="4th"),'Marks Entry 4th'!I17,""))</f>
        <v>411</v>
      </c>
    </row>
    <row r="19" spans="1:137" ht="18.95" customHeight="1">
      <c r="A19" s="67">
        <v>12</v>
      </c>
      <c r="B19" s="302">
        <f>IF(OR(EG19=0,EG19=""),"",IF(AND($E$3="3rd"),'Marks Entry 3rd'!I18,IF(AND($E$3="4th"),'Marks Entry 4th'!I18,"")))</f>
        <v>412</v>
      </c>
      <c r="C19" s="68">
        <f>IF(OR(B19=0,B19=""),"",IF(AND($E$3="3rd"),'Marks Entry 3rd'!B18,IF(AND($E$3="4th"),'Marks Entry 4th'!B18,"")))</f>
        <v>4</v>
      </c>
      <c r="D19" s="68" t="str">
        <f>IF(OR(B19=0,B19=""),"",IF(AND($E$3="3rd"),'Marks Entry 3rd'!C18,IF(AND($E$3="4th"),'Marks Entry 4th'!C18,"")))</f>
        <v>A</v>
      </c>
      <c r="E19" s="69" t="str">
        <f>IF(OR(B19=0,B19=""),"",IF(AND($E$3="3rd"),'Marks Entry 3rd'!E18,IF(AND($E$3="4th"),'Marks Entry 4th'!E18,"")))</f>
        <v>30-10-2014</v>
      </c>
      <c r="F19" s="301">
        <f>IF(OR(B19=0,B19=""),"",IF(AND($E$3="3rd"),'Marks Entry 3rd'!D18,IF(AND($E$3="4th"),'Marks Entry 4th'!D18,"")))</f>
        <v>949</v>
      </c>
      <c r="G19" s="63" t="str">
        <f>IF(OR(B19=0,B19=""),"",IF(AND($E$3="3rd"),'Marks Entry 3rd'!F18,IF(AND($E$3="4th"),'Marks Entry 4th'!F18,"")))</f>
        <v>JAGRAT SOLANKI</v>
      </c>
      <c r="H19" s="63" t="str">
        <f>IF(OR(B19=0,B19=""),"",IF(AND($E$3="3rd"),'Marks Entry 3rd'!G18,IF(AND($E$3="4th"),'Marks Entry 4th'!G18,"")))</f>
        <v>KRISHAN KAMAL SOLANKI</v>
      </c>
      <c r="I19" s="63" t="str">
        <f>IF(OR(B19=0,B19=""),"",IF(AND($E$3="3rd"),'Marks Entry 3rd'!H18,IF(AND($E$3="4th"),'Marks Entry 4th'!H18,"")))</f>
        <v>GEETA DEVI</v>
      </c>
      <c r="J19" s="256" t="str">
        <f>IF(OR(B19=0,B19=""),"",IF(AND($E$3="3rd"),'Marks Entry 3rd'!J18,IF(AND($E$3="4th"),'Marks Entry 4th'!J18,"")))</f>
        <v>M</v>
      </c>
      <c r="K19" s="256" t="str">
        <f>IF(OR(B19=0,B19=""),"",IF(AND($E$3="3rd"),'Marks Entry 3rd'!K18,IF(AND($E$3="4th"),'Marks Entry 4th'!K18,"")))</f>
        <v>OBC</v>
      </c>
      <c r="L19" s="125">
        <f>IF(OR(B19=0,B19=""),"",IF(AND($E$3="3rd"),'Marks Entry 3rd'!L18,IF(AND($E$3="4th"),'Marks Entry 4th'!L18,"")))</f>
        <v>9</v>
      </c>
      <c r="M19" s="125">
        <f>IF(OR(B19=0,B19=""),"",IF(AND($E$3="3rd"),'Marks Entry 3rd'!M18,IF(AND($E$3="4th"),'Marks Entry 4th'!M18,"")))</f>
        <v>9</v>
      </c>
      <c r="N19" s="125">
        <f>IF(OR(B19=0,B19=""),"",IF(AND($E$3="3rd"),'Marks Entry 3rd'!N18,IF(AND($E$3="4th"),'Marks Entry 4th'!N18,"")))</f>
        <v>20</v>
      </c>
      <c r="O19" s="61">
        <f t="shared" si="1"/>
        <v>38</v>
      </c>
      <c r="P19" s="125">
        <f>IF(OR(B19=0,B19=""),"",IF(AND($E$3="3rd"),'Marks Entry 3rd'!O18,IF(AND($E$3="4th"),'Marks Entry 4th'!O18,"")))</f>
        <v>6</v>
      </c>
      <c r="Q19" s="125">
        <f>IF(OR(B19=0,B19=""),"",IF(AND($E$3="3rd"),'Marks Entry 3rd'!P18,IF(AND($E$3="4th"),'Marks Entry 4th'!P18,"")))</f>
        <v>11</v>
      </c>
      <c r="R19" s="64">
        <f t="shared" si="2"/>
        <v>17</v>
      </c>
      <c r="S19" s="61">
        <f t="shared" si="3"/>
        <v>55</v>
      </c>
      <c r="T19" s="66">
        <f>IF(OR(B19=0,B19=""),"",IF(AND($E$3="3rd"),'Marks Entry 3rd'!Q18,IF(AND($E$3="4th"),'Marks Entry 4th'!Q18,"")))</f>
        <v>37</v>
      </c>
      <c r="U19" s="66">
        <f>IF(OR(B19=0,B19=""),"",IF(AND($E$3="3rd"),'Marks Entry 3rd'!R18,IF(AND($E$3="4th"),'Marks Entry 4th'!R18,"")))</f>
        <v>4</v>
      </c>
      <c r="V19" s="65">
        <f t="shared" si="4"/>
        <v>41</v>
      </c>
      <c r="W19" s="61">
        <f t="shared" si="5"/>
        <v>96</v>
      </c>
      <c r="X19" s="104">
        <f t="shared" si="6"/>
        <v>0</v>
      </c>
      <c r="Y19" s="104">
        <f t="shared" si="7"/>
        <v>200</v>
      </c>
      <c r="Z19" s="104" t="str">
        <f t="shared" si="8"/>
        <v/>
      </c>
      <c r="AA19" s="104" t="str">
        <f t="shared" si="9"/>
        <v>P</v>
      </c>
      <c r="AB19" s="104" t="str">
        <f t="shared" si="10"/>
        <v>II</v>
      </c>
      <c r="AC19" s="108" t="str">
        <f t="shared" si="11"/>
        <v>D</v>
      </c>
      <c r="AD19" s="125">
        <f>IF(OR(B19=0,B19=""),"",IF(AND($E$3="3rd"),'Marks Entry 3rd'!S18,IF(AND($E$3="4th"),'Marks Entry 4th'!S18,"")))</f>
        <v>4</v>
      </c>
      <c r="AE19" s="125">
        <f>IF(OR(B19=0,B19=""),"",IF(AND($E$3="3rd"),'Marks Entry 3rd'!T18,IF(AND($E$3="4th"),'Marks Entry 4th'!T18,"")))</f>
        <v>3</v>
      </c>
      <c r="AF19" s="125">
        <f>IF(OR(B19=0,B19=""),"",IF(AND($E$3="3rd"),'Marks Entry 3rd'!U18,IF(AND($E$3="4th"),'Marks Entry 4th'!U18,"")))</f>
        <v>4</v>
      </c>
      <c r="AG19" s="61">
        <f t="shared" si="12"/>
        <v>11</v>
      </c>
      <c r="AH19" s="125">
        <f>IF(OR(B19=0,B19=""),"",IF(AND($E$3="3rd"),'Marks Entry 3rd'!V18,IF(AND($E$3="4th"),'Marks Entry 4th'!V18,"")))</f>
        <v>14</v>
      </c>
      <c r="AI19" s="125">
        <f>IF(OR(B19=0,B19=""),"",IF(AND($E$3="3rd"),'Marks Entry 3rd'!W18,IF(AND($E$3="4th"),'Marks Entry 4th'!W18,"")))</f>
        <v>3</v>
      </c>
      <c r="AJ19" s="64">
        <f t="shared" si="13"/>
        <v>17</v>
      </c>
      <c r="AK19" s="61">
        <f t="shared" si="14"/>
        <v>28</v>
      </c>
      <c r="AL19" s="66">
        <f>IF(OR(B19=0,B19=""),"",IF(AND($E$3="3rd"),'Marks Entry 3rd'!X18,IF(AND($E$3="4th"),'Marks Entry 4th'!X18,"")))</f>
        <v>21</v>
      </c>
      <c r="AM19" s="66">
        <f>IF(OR(B19=0,B19=""),"",IF(AND($E$3="3rd"),'Marks Entry 3rd'!Y18,IF(AND($E$3="4th"),'Marks Entry 4th'!Y18,"")))</f>
        <v>1</v>
      </c>
      <c r="AN19" s="65">
        <f t="shared" si="15"/>
        <v>22</v>
      </c>
      <c r="AO19" s="61">
        <f t="shared" si="16"/>
        <v>50</v>
      </c>
      <c r="AP19" s="104">
        <f t="shared" si="17"/>
        <v>0</v>
      </c>
      <c r="AQ19" s="104">
        <f t="shared" si="18"/>
        <v>100</v>
      </c>
      <c r="AR19" s="104" t="str">
        <f t="shared" si="19"/>
        <v/>
      </c>
      <c r="AS19" s="104" t="str">
        <f t="shared" si="20"/>
        <v>P</v>
      </c>
      <c r="AT19" s="104" t="str">
        <f t="shared" si="21"/>
        <v>II</v>
      </c>
      <c r="AU19" s="108" t="str">
        <f t="shared" si="22"/>
        <v>D</v>
      </c>
      <c r="AV19" s="125" t="str">
        <f>IF(OR(B19=0,B19=""),"",IF(AND($E$3="3rd"),'Marks Entry 3rd'!Z18,IF(AND($E$3="4th"),'Marks Entry 4th'!Z18,"")))</f>
        <v>NA</v>
      </c>
      <c r="AW19" s="125">
        <f>IF(OR(B19=0,B19=""),"",IF(AND($E$3="3rd"),'Marks Entry 3rd'!AA18,IF(AND($E$3="4th"),'Marks Entry 4th'!AA18,"")))</f>
        <v>6</v>
      </c>
      <c r="AX19" s="125">
        <f>IF(OR(B19=0,B19=""),"",IF(AND($E$3="3rd"),'Marks Entry 3rd'!AB18,IF(AND($E$3="4th"),'Marks Entry 4th'!AB18,"")))</f>
        <v>26</v>
      </c>
      <c r="AY19" s="61">
        <f t="shared" si="23"/>
        <v>32</v>
      </c>
      <c r="AZ19" s="125">
        <f>IF(OR(B19=0,B19=""),"",IF(AND($E$3="3rd"),'Marks Entry 3rd'!AC18,IF(AND($E$3="4th"),'Marks Entry 4th'!AC18,"")))</f>
        <v>6</v>
      </c>
      <c r="BA19" s="125">
        <f>IF(OR(B19=0,B19=""),"",IF(AND($E$3="3rd"),'Marks Entry 3rd'!AD18,IF(AND($E$3="4th"),'Marks Entry 4th'!AD18,"")))</f>
        <v>9</v>
      </c>
      <c r="BB19" s="64">
        <f t="shared" si="24"/>
        <v>15</v>
      </c>
      <c r="BC19" s="61">
        <f t="shared" si="25"/>
        <v>47</v>
      </c>
      <c r="BD19" s="66">
        <f>IF(OR(B19=0,B19=""),"",IF(AND($E$3="3rd"),'Marks Entry 3rd'!AE18,IF(AND($E$3="4th"),'Marks Entry 4th'!AE18,"")))</f>
        <v>41</v>
      </c>
      <c r="BE19" s="66">
        <f>IF(OR(B19=0,B19=""),"",IF(AND($E$3="3rd"),'Marks Entry 3rd'!AF18,IF(AND($E$3="4th"),'Marks Entry 4th'!AF18,"")))</f>
        <v>15</v>
      </c>
      <c r="BF19" s="65">
        <f t="shared" si="26"/>
        <v>56</v>
      </c>
      <c r="BG19" s="61">
        <f t="shared" si="27"/>
        <v>103</v>
      </c>
      <c r="BH19" s="104">
        <f t="shared" si="28"/>
        <v>10</v>
      </c>
      <c r="BI19" s="104">
        <f t="shared" si="29"/>
        <v>190</v>
      </c>
      <c r="BJ19" s="104" t="str">
        <f t="shared" si="30"/>
        <v/>
      </c>
      <c r="BK19" s="104" t="str">
        <f t="shared" si="31"/>
        <v>P</v>
      </c>
      <c r="BL19" s="104" t="str">
        <f t="shared" si="32"/>
        <v>II</v>
      </c>
      <c r="BM19" s="108" t="str">
        <f t="shared" si="33"/>
        <v>C</v>
      </c>
      <c r="BN19" s="125">
        <f>IF(OR(B19=0,B19=""),"",IF(AND($E$3="3rd"),'Marks Entry 3rd'!AG18,IF(AND($E$3="4th"),'Marks Entry 4th'!AG18,"")))</f>
        <v>9</v>
      </c>
      <c r="BO19" s="125">
        <f>IF(OR(B19=0,B19=""),"",IF(AND($E$3="3rd"),'Marks Entry 3rd'!AH18,IF(AND($E$3="4th"),'Marks Entry 4th'!AH18,"")))</f>
        <v>7</v>
      </c>
      <c r="BP19" s="125">
        <f>IF(OR(B19=0,B19=""),"",IF(AND($E$3="3rd"),'Marks Entry 3rd'!AI18,IF(AND($E$3="4th"),'Marks Entry 4th'!AI18,"")))</f>
        <v>29</v>
      </c>
      <c r="BQ19" s="61">
        <f t="shared" si="34"/>
        <v>45</v>
      </c>
      <c r="BR19" s="125">
        <f>IF(OR(B19=0,B19=""),"",IF(AND($E$3="3rd"),'Marks Entry 3rd'!AJ18,IF(AND($E$3="4th"),'Marks Entry 4th'!AJ18,"")))</f>
        <v>4</v>
      </c>
      <c r="BS19" s="125">
        <f>IF(OR(B19=0,B19=""),"",IF(AND($E$3="3rd"),'Marks Entry 3rd'!AK18,IF(AND($E$3="4th"),'Marks Entry 4th'!AK18,"")))</f>
        <v>11</v>
      </c>
      <c r="BT19" s="64">
        <f t="shared" si="35"/>
        <v>15</v>
      </c>
      <c r="BU19" s="61">
        <f t="shared" si="36"/>
        <v>60</v>
      </c>
      <c r="BV19" s="66">
        <f>IF(OR(B19=0,B19=""),"",IF(AND($E$3="3rd"),'Marks Entry 3rd'!AL18,IF(AND($E$3="4th"),'Marks Entry 4th'!AL18,"")))</f>
        <v>49</v>
      </c>
      <c r="BW19" s="66">
        <f>IF(OR(B19=0,B19=""),"",IF(AND($E$3="3rd"),'Marks Entry 3rd'!AM18,IF(AND($E$3="4th"),'Marks Entry 4th'!AM18,"")))</f>
        <v>16</v>
      </c>
      <c r="BX19" s="65">
        <f t="shared" si="37"/>
        <v>65</v>
      </c>
      <c r="BY19" s="61">
        <f t="shared" si="38"/>
        <v>125</v>
      </c>
      <c r="BZ19" s="104">
        <f t="shared" si="39"/>
        <v>0</v>
      </c>
      <c r="CA19" s="104">
        <f t="shared" si="40"/>
        <v>200</v>
      </c>
      <c r="CB19" s="104" t="str">
        <f t="shared" si="41"/>
        <v/>
      </c>
      <c r="CC19" s="104" t="str">
        <f t="shared" si="42"/>
        <v>P</v>
      </c>
      <c r="CD19" s="104" t="str">
        <f t="shared" si="43"/>
        <v>I</v>
      </c>
      <c r="CE19" s="108" t="str">
        <f t="shared" si="44"/>
        <v>C</v>
      </c>
      <c r="CF19" s="257">
        <f>IF(OR(B19=0,B19=""),"",IF(AND($E$3="3rd"),'Marks Entry 3rd'!AN18,IF(AND($E$3="4th"),'Marks Entry 4th'!AN18,"")))</f>
        <v>17</v>
      </c>
      <c r="CG19" s="257">
        <f>IF(OR(B19=0,B19=""),"",IF(AND($E$3="3rd"),'Marks Entry 3rd'!AO18,IF(AND($E$3="4th"),'Marks Entry 4th'!AO18,"")))</f>
        <v>15</v>
      </c>
      <c r="CH19" s="257">
        <f>IF(OR(B19=0,B19=""),"",IF(AND($E$3="3rd"),'Marks Entry 3rd'!AP18,IF(AND($E$3="4th"),'Marks Entry 4th'!AP18,"")))</f>
        <v>16</v>
      </c>
      <c r="CI19" s="257">
        <f>IF(OR(B19=0,B19=""),"",IF(AND($E$3="3rd"),'Marks Entry 3rd'!AQ18,IF(AND($E$3="4th"),'Marks Entry 4th'!AQ18,"")))</f>
        <v>14</v>
      </c>
      <c r="CJ19" s="257">
        <f>IF(OR(B19=0,B19=""),"",IF(AND($E$3="3rd"),'Marks Entry 3rd'!AR18,IF(AND($E$3="4th"),'Marks Entry 4th'!AR18,"")))</f>
        <v>17</v>
      </c>
      <c r="CK19" s="126">
        <f t="shared" si="45"/>
        <v>79</v>
      </c>
      <c r="CL19" s="127">
        <f t="shared" si="46"/>
        <v>0</v>
      </c>
      <c r="CM19" s="127">
        <f t="shared" si="47"/>
        <v>100</v>
      </c>
      <c r="CN19" s="127" t="str">
        <f t="shared" si="48"/>
        <v>P</v>
      </c>
      <c r="CO19" s="107" t="str">
        <f t="shared" si="49"/>
        <v>A</v>
      </c>
      <c r="CP19" s="257">
        <f>IF(OR(B19=0,B19=""),"",IF(AND($E$3="3rd"),'Marks Entry 3rd'!AS18,IF(AND($E$3="4th"),'Marks Entry 4th'!AS18,"")))</f>
        <v>15</v>
      </c>
      <c r="CQ19" s="257">
        <f>IF(OR(B19=0,B19=""),"",IF(AND($E$3="3rd"),'Marks Entry 3rd'!AT18,IF(AND($E$3="4th"),'Marks Entry 4th'!AT18,"")))</f>
        <v>20</v>
      </c>
      <c r="CR19" s="257">
        <f>IF(OR(B19=0,B19=""),"",IF(AND($E$3="3rd"),'Marks Entry 3rd'!AU18,IF(AND($E$3="4th"),'Marks Entry 4th'!AU18,"")))</f>
        <v>15</v>
      </c>
      <c r="CS19" s="257">
        <f>IF(OR(B19=0,B19=""),"",IF(AND($E$3="3rd"),'Marks Entry 3rd'!AV18,IF(AND($E$3="4th"),'Marks Entry 4th'!AV18,"")))</f>
        <v>14</v>
      </c>
      <c r="CT19" s="257">
        <f>IF(OR(B19=0,B19=""),"",IF(AND($E$3="3rd"),'Marks Entry 3rd'!AW18,IF(AND($E$3="4th"),'Marks Entry 4th'!AW18,"")))</f>
        <v>12</v>
      </c>
      <c r="CU19" s="126">
        <f t="shared" si="50"/>
        <v>76</v>
      </c>
      <c r="CV19" s="127">
        <f t="shared" si="51"/>
        <v>0</v>
      </c>
      <c r="CW19" s="127">
        <f t="shared" si="52"/>
        <v>100</v>
      </c>
      <c r="CX19" s="127" t="str">
        <f t="shared" si="53"/>
        <v>P</v>
      </c>
      <c r="CY19" s="107" t="str">
        <f t="shared" si="54"/>
        <v>A</v>
      </c>
      <c r="CZ19" s="257">
        <f>IF(OR(B19=0,B19=""),"",IF(AND($E$3="3rd"),'Marks Entry 3rd'!AX18,IF(AND($E$3="4th"),'Marks Entry 4th'!AX18,"")))</f>
        <v>20</v>
      </c>
      <c r="DA19" s="257">
        <f>IF(OR(B19=0,B19=""),"",IF(AND($E$3="3rd"),'Marks Entry 3rd'!AY18,IF(AND($E$3="4th"),'Marks Entry 4th'!AY18,"")))</f>
        <v>19</v>
      </c>
      <c r="DB19" s="257">
        <f>IF(OR(B19=0,B19=""),"",IF(AND($E$3="3rd"),'Marks Entry 3rd'!AZ18,IF(AND($E$3="4th"),'Marks Entry 4th'!AZ18,"")))</f>
        <v>17</v>
      </c>
      <c r="DC19" s="257">
        <f>IF(OR(B19=0,B19=""),"",IF(AND($E$3="3rd"),'Marks Entry 3rd'!BA18,IF(AND($E$3="4th"),'Marks Entry 4th'!BA18,"")))</f>
        <v>10</v>
      </c>
      <c r="DD19" s="257">
        <f>IF(OR(B19=0,B19=""),"",IF(AND($E$3="3rd"),'Marks Entry 3rd'!BB18,IF(AND($E$3="4th"),'Marks Entry 4th'!BB18,"")))</f>
        <v>15</v>
      </c>
      <c r="DE19" s="126">
        <f t="shared" si="55"/>
        <v>81</v>
      </c>
      <c r="DF19" s="127">
        <f t="shared" si="56"/>
        <v>0</v>
      </c>
      <c r="DG19" s="127">
        <f t="shared" si="57"/>
        <v>100</v>
      </c>
      <c r="DH19" s="127" t="str">
        <f t="shared" si="58"/>
        <v>P</v>
      </c>
      <c r="DI19" s="107" t="str">
        <f t="shared" si="59"/>
        <v>A</v>
      </c>
      <c r="DJ19" s="257" t="str">
        <f>IF(OR(B19=0,B19=""),"",IF(AND('Marks Entry 3rd'!BC18="",'Marks Entry 4th'!BC18=""),"",IF(AND($E$3="3rd"),'Marks Entry 3rd'!BC18,IF(AND($E$3="4th"),'Marks Entry 4th'!BC18,""))))</f>
        <v/>
      </c>
      <c r="DK19" s="257" t="str">
        <f>IF(OR(B19=0,B19=""),"",IF(AND('Marks Entry 3rd'!BD18="",'Marks Entry 4th'!BD18=""),"",IF(AND($E$3="3rd"),'Marks Entry 3rd'!BD18,IF(AND($E$3="4th"),'Marks Entry 4th'!BD18,""))))</f>
        <v/>
      </c>
      <c r="DL19" s="416" t="str">
        <f t="shared" si="60"/>
        <v/>
      </c>
      <c r="DM19" s="108" t="str">
        <f t="shared" si="61"/>
        <v/>
      </c>
      <c r="DN19" s="257" t="str">
        <f>IF(OR(B19=0,B19=""),"",IF(AND('Marks Entry 3rd'!BE18="",'Marks Entry 4th'!BE18=""),"",IF(AND($E$3="3rd"),'Marks Entry 3rd'!BE18,IF(AND($E$3="4th"),'Marks Entry 4th'!BE18,""))))</f>
        <v/>
      </c>
      <c r="DO19" s="257" t="str">
        <f>IF(OR(B19=0,B19=""),"",IF(AND('Marks Entry 3rd'!BF18="",'Marks Entry 4th'!BF18=""),"",IF(AND($E$3="3rd"),'Marks Entry 3rd'!BF18,IF(AND($E$3="4th"),'Marks Entry 4th'!BF18,""))))</f>
        <v/>
      </c>
      <c r="DP19" s="416" t="str">
        <f t="shared" si="62"/>
        <v/>
      </c>
      <c r="DQ19" s="108" t="str">
        <f t="shared" si="63"/>
        <v/>
      </c>
      <c r="DR19" s="75">
        <f t="shared" si="67"/>
        <v>374</v>
      </c>
      <c r="DS19" s="76">
        <f t="shared" si="68"/>
        <v>54.20289855072464</v>
      </c>
      <c r="DT19" s="81" t="str">
        <f t="shared" si="64"/>
        <v>II</v>
      </c>
      <c r="DU19" s="82">
        <f t="shared" si="65"/>
        <v>25.000000000000298</v>
      </c>
      <c r="DV19" s="262" t="str">
        <f t="shared" si="0"/>
        <v>Promoted</v>
      </c>
      <c r="DW19" s="52">
        <f>IF(OR(B19=0,B19=""),"",IF(AND($E$3="3rd"),'Marks Entry 3rd'!BG18,IF(AND($E$3="4th"),'Marks Entry 4th'!BG18,"")))</f>
        <v>220</v>
      </c>
      <c r="DX19" s="52">
        <f>IF(OR(B19=0,B19=""),"",IF(AND($E$3="3rd"),'Marks Entry 3rd'!BH18,IF(AND($E$3="4th"),'Marks Entry 4th'!BH18,"")))</f>
        <v>208</v>
      </c>
      <c r="DY19" s="242" t="str">
        <f t="shared" si="66"/>
        <v>C</v>
      </c>
      <c r="DZ19" s="53"/>
      <c r="EG19" s="55">
        <f>IF(AND($E$3="3rd"),'Marks Entry 3rd'!I18,IF(AND($E$3="4th"),'Marks Entry 4th'!I18,""))</f>
        <v>412</v>
      </c>
    </row>
    <row r="20" spans="1:137" ht="18.95" customHeight="1">
      <c r="A20" s="67">
        <v>13</v>
      </c>
      <c r="B20" s="302">
        <f>IF(OR(EG20=0,EG20=""),"",IF(AND($E$3="3rd"),'Marks Entry 3rd'!I19,IF(AND($E$3="4th"),'Marks Entry 4th'!I19,"")))</f>
        <v>413</v>
      </c>
      <c r="C20" s="68">
        <f>IF(OR(B20=0,B20=""),"",IF(AND($E$3="3rd"),'Marks Entry 3rd'!B19,IF(AND($E$3="4th"),'Marks Entry 4th'!B19,"")))</f>
        <v>4</v>
      </c>
      <c r="D20" s="68" t="str">
        <f>IF(OR(B20=0,B20=""),"",IF(AND($E$3="3rd"),'Marks Entry 3rd'!C19,IF(AND($E$3="4th"),'Marks Entry 4th'!C19,"")))</f>
        <v>A</v>
      </c>
      <c r="E20" s="69" t="str">
        <f>IF(OR(B20=0,B20=""),"",IF(AND($E$3="3rd"),'Marks Entry 3rd'!E19,IF(AND($E$3="4th"),'Marks Entry 4th'!E19,"")))</f>
        <v>26-05-2014</v>
      </c>
      <c r="F20" s="301">
        <f>IF(OR(B20=0,B20=""),"",IF(AND($E$3="3rd"),'Marks Entry 3rd'!D19,IF(AND($E$3="4th"),'Marks Entry 4th'!D19,"")))</f>
        <v>933</v>
      </c>
      <c r="G20" s="63" t="str">
        <f>IF(OR(B20=0,B20=""),"",IF(AND($E$3="3rd"),'Marks Entry 3rd'!F19,IF(AND($E$3="4th"),'Marks Entry 4th'!F19,"")))</f>
        <v>JOYA KHAN</v>
      </c>
      <c r="H20" s="63" t="str">
        <f>IF(OR(B20=0,B20=""),"",IF(AND($E$3="3rd"),'Marks Entry 3rd'!G19,IF(AND($E$3="4th"),'Marks Entry 4th'!G19,"")))</f>
        <v>BARGAT KHAN</v>
      </c>
      <c r="I20" s="63" t="str">
        <f>IF(OR(B20=0,B20=""),"",IF(AND($E$3="3rd"),'Marks Entry 3rd'!H19,IF(AND($E$3="4th"),'Marks Entry 4th'!H19,"")))</f>
        <v>MADINA BANO</v>
      </c>
      <c r="J20" s="256" t="str">
        <f>IF(OR(B20=0,B20=""),"",IF(AND($E$3="3rd"),'Marks Entry 3rd'!J19,IF(AND($E$3="4th"),'Marks Entry 4th'!J19,"")))</f>
        <v>F</v>
      </c>
      <c r="K20" s="256" t="str">
        <f>IF(OR(B20=0,B20=""),"",IF(AND($E$3="3rd"),'Marks Entry 3rd'!K19,IF(AND($E$3="4th"),'Marks Entry 4th'!K19,"")))</f>
        <v>OBC</v>
      </c>
      <c r="L20" s="125">
        <f>IF(OR(B20=0,B20=""),"",IF(AND($E$3="3rd"),'Marks Entry 3rd'!L19,IF(AND($E$3="4th"),'Marks Entry 4th'!L19,"")))</f>
        <v>5</v>
      </c>
      <c r="M20" s="125">
        <f>IF(OR(B20=0,B20=""),"",IF(AND($E$3="3rd"),'Marks Entry 3rd'!M19,IF(AND($E$3="4th"),'Marks Entry 4th'!M19,"")))</f>
        <v>6</v>
      </c>
      <c r="N20" s="125">
        <f>IF(OR(B20=0,B20=""),"",IF(AND($E$3="3rd"),'Marks Entry 3rd'!N19,IF(AND($E$3="4th"),'Marks Entry 4th'!N19,"")))</f>
        <v>21</v>
      </c>
      <c r="O20" s="61">
        <f t="shared" si="1"/>
        <v>32</v>
      </c>
      <c r="P20" s="125">
        <f>IF(OR(B20=0,B20=""),"",IF(AND($E$3="3rd"),'Marks Entry 3rd'!O19,IF(AND($E$3="4th"),'Marks Entry 4th'!O19,"")))</f>
        <v>6</v>
      </c>
      <c r="Q20" s="125">
        <f>IF(OR(B20=0,B20=""),"",IF(AND($E$3="3rd"),'Marks Entry 3rd'!P19,IF(AND($E$3="4th"),'Marks Entry 4th'!P19,"")))</f>
        <v>4</v>
      </c>
      <c r="R20" s="64">
        <f t="shared" si="2"/>
        <v>10</v>
      </c>
      <c r="S20" s="61">
        <f t="shared" si="3"/>
        <v>42</v>
      </c>
      <c r="T20" s="66">
        <f>IF(OR(B20=0,B20=""),"",IF(AND($E$3="3rd"),'Marks Entry 3rd'!Q19,IF(AND($E$3="4th"),'Marks Entry 4th'!Q19,"")))</f>
        <v>37</v>
      </c>
      <c r="U20" s="66">
        <f>IF(OR(B20=0,B20=""),"",IF(AND($E$3="3rd"),'Marks Entry 3rd'!R19,IF(AND($E$3="4th"),'Marks Entry 4th'!R19,"")))</f>
        <v>4</v>
      </c>
      <c r="V20" s="65">
        <f t="shared" si="4"/>
        <v>41</v>
      </c>
      <c r="W20" s="61">
        <f t="shared" si="5"/>
        <v>83</v>
      </c>
      <c r="X20" s="104">
        <f t="shared" si="6"/>
        <v>0</v>
      </c>
      <c r="Y20" s="104">
        <f t="shared" si="7"/>
        <v>200</v>
      </c>
      <c r="Z20" s="104" t="str">
        <f t="shared" si="8"/>
        <v/>
      </c>
      <c r="AA20" s="104" t="str">
        <f t="shared" si="9"/>
        <v>P</v>
      </c>
      <c r="AB20" s="104" t="str">
        <f t="shared" si="10"/>
        <v>III</v>
      </c>
      <c r="AC20" s="108" t="str">
        <f t="shared" si="11"/>
        <v>D</v>
      </c>
      <c r="AD20" s="125">
        <f>IF(OR(B20=0,B20=""),"",IF(AND($E$3="3rd"),'Marks Entry 3rd'!S19,IF(AND($E$3="4th"),'Marks Entry 4th'!S19,"")))</f>
        <v>4</v>
      </c>
      <c r="AE20" s="125">
        <f>IF(OR(B20=0,B20=""),"",IF(AND($E$3="3rd"),'Marks Entry 3rd'!T19,IF(AND($E$3="4th"),'Marks Entry 4th'!T19,"")))</f>
        <v>3</v>
      </c>
      <c r="AF20" s="125">
        <f>IF(OR(B20=0,B20=""),"",IF(AND($E$3="3rd"),'Marks Entry 3rd'!U19,IF(AND($E$3="4th"),'Marks Entry 4th'!U19,"")))</f>
        <v>4</v>
      </c>
      <c r="AG20" s="61">
        <f t="shared" si="12"/>
        <v>11</v>
      </c>
      <c r="AH20" s="125">
        <f>IF(OR(B20=0,B20=""),"",IF(AND($E$3="3rd"),'Marks Entry 3rd'!V19,IF(AND($E$3="4th"),'Marks Entry 4th'!V19,"")))</f>
        <v>15</v>
      </c>
      <c r="AI20" s="125">
        <f>IF(OR(B20=0,B20=""),"",IF(AND($E$3="3rd"),'Marks Entry 3rd'!W19,IF(AND($E$3="4th"),'Marks Entry 4th'!W19,"")))</f>
        <v>5</v>
      </c>
      <c r="AJ20" s="64">
        <f t="shared" si="13"/>
        <v>20</v>
      </c>
      <c r="AK20" s="61">
        <f t="shared" si="14"/>
        <v>31</v>
      </c>
      <c r="AL20" s="66">
        <f>IF(OR(B20=0,B20=""),"",IF(AND($E$3="3rd"),'Marks Entry 3rd'!X19,IF(AND($E$3="4th"),'Marks Entry 4th'!X19,"")))</f>
        <v>23</v>
      </c>
      <c r="AM20" s="66">
        <f>IF(OR(B20=0,B20=""),"",IF(AND($E$3="3rd"),'Marks Entry 3rd'!Y19,IF(AND($E$3="4th"),'Marks Entry 4th'!Y19,"")))</f>
        <v>11</v>
      </c>
      <c r="AN20" s="65">
        <f t="shared" si="15"/>
        <v>34</v>
      </c>
      <c r="AO20" s="61">
        <f t="shared" si="16"/>
        <v>65</v>
      </c>
      <c r="AP20" s="104">
        <f t="shared" si="17"/>
        <v>0</v>
      </c>
      <c r="AQ20" s="104">
        <f t="shared" si="18"/>
        <v>100</v>
      </c>
      <c r="AR20" s="104" t="str">
        <f t="shared" si="19"/>
        <v/>
      </c>
      <c r="AS20" s="104" t="str">
        <f t="shared" si="20"/>
        <v>P</v>
      </c>
      <c r="AT20" s="104" t="str">
        <f t="shared" si="21"/>
        <v>I</v>
      </c>
      <c r="AU20" s="108" t="str">
        <f t="shared" si="22"/>
        <v>C</v>
      </c>
      <c r="AV20" s="125">
        <f>IF(OR(B20=0,B20=""),"",IF(AND($E$3="3rd"),'Marks Entry 3rd'!Z19,IF(AND($E$3="4th"),'Marks Entry 4th'!Z19,"")))</f>
        <v>9</v>
      </c>
      <c r="AW20" s="125">
        <f>IF(OR(B20=0,B20=""),"",IF(AND($E$3="3rd"),'Marks Entry 3rd'!AA19,IF(AND($E$3="4th"),'Marks Entry 4th'!AA19,"")))</f>
        <v>6</v>
      </c>
      <c r="AX20" s="125">
        <f>IF(OR(B20=0,B20=""),"",IF(AND($E$3="3rd"),'Marks Entry 3rd'!AB19,IF(AND($E$3="4th"),'Marks Entry 4th'!AB19,"")))</f>
        <v>21</v>
      </c>
      <c r="AY20" s="61">
        <f t="shared" si="23"/>
        <v>36</v>
      </c>
      <c r="AZ20" s="125">
        <f>IF(OR(B20=0,B20=""),"",IF(AND($E$3="3rd"),'Marks Entry 3rd'!AC19,IF(AND($E$3="4th"),'Marks Entry 4th'!AC19,"")))</f>
        <v>5</v>
      </c>
      <c r="BA20" s="125">
        <f>IF(OR(B20=0,B20=""),"",IF(AND($E$3="3rd"),'Marks Entry 3rd'!AD19,IF(AND($E$3="4th"),'Marks Entry 4th'!AD19,"")))</f>
        <v>9</v>
      </c>
      <c r="BB20" s="64">
        <f t="shared" si="24"/>
        <v>14</v>
      </c>
      <c r="BC20" s="61">
        <f t="shared" si="25"/>
        <v>50</v>
      </c>
      <c r="BD20" s="66">
        <f>IF(OR(B20=0,B20=""),"",IF(AND($E$3="3rd"),'Marks Entry 3rd'!AE19,IF(AND($E$3="4th"),'Marks Entry 4th'!AE19,"")))</f>
        <v>41</v>
      </c>
      <c r="BE20" s="66">
        <f>IF(OR(B20=0,B20=""),"",IF(AND($E$3="3rd"),'Marks Entry 3rd'!AF19,IF(AND($E$3="4th"),'Marks Entry 4th'!AF19,"")))</f>
        <v>15</v>
      </c>
      <c r="BF20" s="65">
        <f t="shared" si="26"/>
        <v>56</v>
      </c>
      <c r="BG20" s="61">
        <f t="shared" si="27"/>
        <v>106</v>
      </c>
      <c r="BH20" s="104">
        <f t="shared" si="28"/>
        <v>0</v>
      </c>
      <c r="BI20" s="104">
        <f t="shared" si="29"/>
        <v>200</v>
      </c>
      <c r="BJ20" s="104" t="str">
        <f t="shared" si="30"/>
        <v/>
      </c>
      <c r="BK20" s="104" t="str">
        <f t="shared" si="31"/>
        <v>P</v>
      </c>
      <c r="BL20" s="104" t="str">
        <f t="shared" si="32"/>
        <v>II</v>
      </c>
      <c r="BM20" s="108" t="str">
        <f t="shared" si="33"/>
        <v>C</v>
      </c>
      <c r="BN20" s="125">
        <f>IF(OR(B20=0,B20=""),"",IF(AND($E$3="3rd"),'Marks Entry 3rd'!AG19,IF(AND($E$3="4th"),'Marks Entry 4th'!AG19,"")))</f>
        <v>9</v>
      </c>
      <c r="BO20" s="125">
        <f>IF(OR(B20=0,B20=""),"",IF(AND($E$3="3rd"),'Marks Entry 3rd'!AH19,IF(AND($E$3="4th"),'Marks Entry 4th'!AH19,"")))</f>
        <v>7</v>
      </c>
      <c r="BP20" s="125">
        <f>IF(OR(B20=0,B20=""),"",IF(AND($E$3="3rd"),'Marks Entry 3rd'!AI19,IF(AND($E$3="4th"),'Marks Entry 4th'!AI19,"")))</f>
        <v>28</v>
      </c>
      <c r="BQ20" s="61">
        <f t="shared" si="34"/>
        <v>44</v>
      </c>
      <c r="BR20" s="125">
        <f>IF(OR(B20=0,B20=""),"",IF(AND($E$3="3rd"),'Marks Entry 3rd'!AJ19,IF(AND($E$3="4th"),'Marks Entry 4th'!AJ19,"")))</f>
        <v>4</v>
      </c>
      <c r="BS20" s="125">
        <f>IF(OR(B20=0,B20=""),"",IF(AND($E$3="3rd"),'Marks Entry 3rd'!AK19,IF(AND($E$3="4th"),'Marks Entry 4th'!AK19,"")))</f>
        <v>11</v>
      </c>
      <c r="BT20" s="64">
        <f t="shared" si="35"/>
        <v>15</v>
      </c>
      <c r="BU20" s="61">
        <f t="shared" si="36"/>
        <v>59</v>
      </c>
      <c r="BV20" s="66">
        <f>IF(OR(B20=0,B20=""),"",IF(AND($E$3="3rd"),'Marks Entry 3rd'!AL19,IF(AND($E$3="4th"),'Marks Entry 4th'!AL19,"")))</f>
        <v>47</v>
      </c>
      <c r="BW20" s="66">
        <f>IF(OR(B20=0,B20=""),"",IF(AND($E$3="3rd"),'Marks Entry 3rd'!AM19,IF(AND($E$3="4th"),'Marks Entry 4th'!AM19,"")))</f>
        <v>16</v>
      </c>
      <c r="BX20" s="65">
        <f t="shared" si="37"/>
        <v>63</v>
      </c>
      <c r="BY20" s="61">
        <f t="shared" si="38"/>
        <v>122</v>
      </c>
      <c r="BZ20" s="104">
        <f t="shared" si="39"/>
        <v>0</v>
      </c>
      <c r="CA20" s="104">
        <f t="shared" si="40"/>
        <v>200</v>
      </c>
      <c r="CB20" s="104" t="str">
        <f t="shared" si="41"/>
        <v/>
      </c>
      <c r="CC20" s="104" t="str">
        <f t="shared" si="42"/>
        <v>P</v>
      </c>
      <c r="CD20" s="104" t="str">
        <f t="shared" si="43"/>
        <v>I</v>
      </c>
      <c r="CE20" s="108" t="str">
        <f t="shared" si="44"/>
        <v>C</v>
      </c>
      <c r="CF20" s="257">
        <f>IF(OR(B20=0,B20=""),"",IF(AND($E$3="3rd"),'Marks Entry 3rd'!AN19,IF(AND($E$3="4th"),'Marks Entry 4th'!AN19,"")))</f>
        <v>18</v>
      </c>
      <c r="CG20" s="257">
        <f>IF(OR(B20=0,B20=""),"",IF(AND($E$3="3rd"),'Marks Entry 3rd'!AO19,IF(AND($E$3="4th"),'Marks Entry 4th'!AO19,"")))</f>
        <v>16</v>
      </c>
      <c r="CH20" s="257">
        <f>IF(OR(B20=0,B20=""),"",IF(AND($E$3="3rd"),'Marks Entry 3rd'!AP19,IF(AND($E$3="4th"),'Marks Entry 4th'!AP19,"")))</f>
        <v>16</v>
      </c>
      <c r="CI20" s="257">
        <f>IF(OR(B20=0,B20=""),"",IF(AND($E$3="3rd"),'Marks Entry 3rd'!AQ19,IF(AND($E$3="4th"),'Marks Entry 4th'!AQ19,"")))</f>
        <v>14</v>
      </c>
      <c r="CJ20" s="257">
        <f>IF(OR(B20=0,B20=""),"",IF(AND($E$3="3rd"),'Marks Entry 3rd'!AR19,IF(AND($E$3="4th"),'Marks Entry 4th'!AR19,"")))</f>
        <v>17</v>
      </c>
      <c r="CK20" s="126">
        <f t="shared" si="45"/>
        <v>81</v>
      </c>
      <c r="CL20" s="127">
        <f t="shared" si="46"/>
        <v>0</v>
      </c>
      <c r="CM20" s="127">
        <f t="shared" si="47"/>
        <v>100</v>
      </c>
      <c r="CN20" s="127" t="str">
        <f t="shared" si="48"/>
        <v>P</v>
      </c>
      <c r="CO20" s="107" t="str">
        <f t="shared" si="49"/>
        <v>A</v>
      </c>
      <c r="CP20" s="257">
        <f>IF(OR(B20=0,B20=""),"",IF(AND($E$3="3rd"),'Marks Entry 3rd'!AS19,IF(AND($E$3="4th"),'Marks Entry 4th'!AS19,"")))</f>
        <v>15</v>
      </c>
      <c r="CQ20" s="257">
        <f>IF(OR(B20=0,B20=""),"",IF(AND($E$3="3rd"),'Marks Entry 3rd'!AT19,IF(AND($E$3="4th"),'Marks Entry 4th'!AT19,"")))</f>
        <v>20</v>
      </c>
      <c r="CR20" s="257">
        <f>IF(OR(B20=0,B20=""),"",IF(AND($E$3="3rd"),'Marks Entry 3rd'!AU19,IF(AND($E$3="4th"),'Marks Entry 4th'!AU19,"")))</f>
        <v>15</v>
      </c>
      <c r="CS20" s="257">
        <f>IF(OR(B20=0,B20=""),"",IF(AND($E$3="3rd"),'Marks Entry 3rd'!AV19,IF(AND($E$3="4th"),'Marks Entry 4th'!AV19,"")))</f>
        <v>14</v>
      </c>
      <c r="CT20" s="257">
        <f>IF(OR(B20=0,B20=""),"",IF(AND($E$3="3rd"),'Marks Entry 3rd'!AW19,IF(AND($E$3="4th"),'Marks Entry 4th'!AW19,"")))</f>
        <v>13</v>
      </c>
      <c r="CU20" s="126">
        <f t="shared" si="50"/>
        <v>77</v>
      </c>
      <c r="CV20" s="127">
        <f t="shared" si="51"/>
        <v>0</v>
      </c>
      <c r="CW20" s="127">
        <f t="shared" si="52"/>
        <v>100</v>
      </c>
      <c r="CX20" s="127" t="str">
        <f t="shared" si="53"/>
        <v>P</v>
      </c>
      <c r="CY20" s="107" t="str">
        <f t="shared" si="54"/>
        <v>A</v>
      </c>
      <c r="CZ20" s="257">
        <f>IF(OR(B20=0,B20=""),"",IF(AND($E$3="3rd"),'Marks Entry 3rd'!AX19,IF(AND($E$3="4th"),'Marks Entry 4th'!AX19,"")))</f>
        <v>20</v>
      </c>
      <c r="DA20" s="257">
        <f>IF(OR(B20=0,B20=""),"",IF(AND($E$3="3rd"),'Marks Entry 3rd'!AY19,IF(AND($E$3="4th"),'Marks Entry 4th'!AY19,"")))</f>
        <v>19</v>
      </c>
      <c r="DB20" s="257">
        <f>IF(OR(B20=0,B20=""),"",IF(AND($E$3="3rd"),'Marks Entry 3rd'!AZ19,IF(AND($E$3="4th"),'Marks Entry 4th'!AZ19,"")))</f>
        <v>18</v>
      </c>
      <c r="DC20" s="257">
        <f>IF(OR(B20=0,B20=""),"",IF(AND($E$3="3rd"),'Marks Entry 3rd'!BA19,IF(AND($E$3="4th"),'Marks Entry 4th'!BA19,"")))</f>
        <v>10</v>
      </c>
      <c r="DD20" s="257">
        <f>IF(OR(B20=0,B20=""),"",IF(AND($E$3="3rd"),'Marks Entry 3rd'!BB19,IF(AND($E$3="4th"),'Marks Entry 4th'!BB19,"")))</f>
        <v>15</v>
      </c>
      <c r="DE20" s="126">
        <f t="shared" si="55"/>
        <v>82</v>
      </c>
      <c r="DF20" s="127">
        <f t="shared" si="56"/>
        <v>0</v>
      </c>
      <c r="DG20" s="127">
        <f t="shared" si="57"/>
        <v>100</v>
      </c>
      <c r="DH20" s="127" t="str">
        <f t="shared" si="58"/>
        <v>P</v>
      </c>
      <c r="DI20" s="107" t="str">
        <f t="shared" si="59"/>
        <v>A</v>
      </c>
      <c r="DJ20" s="257" t="str">
        <f>IF(OR(B20=0,B20=""),"",IF(AND('Marks Entry 3rd'!BC19="",'Marks Entry 4th'!BC19=""),"",IF(AND($E$3="3rd"),'Marks Entry 3rd'!BC19,IF(AND($E$3="4th"),'Marks Entry 4th'!BC19,""))))</f>
        <v/>
      </c>
      <c r="DK20" s="257" t="str">
        <f>IF(OR(B20=0,B20=""),"",IF(AND('Marks Entry 3rd'!BD19="",'Marks Entry 4th'!BD19=""),"",IF(AND($E$3="3rd"),'Marks Entry 3rd'!BD19,IF(AND($E$3="4th"),'Marks Entry 4th'!BD19,""))))</f>
        <v/>
      </c>
      <c r="DL20" s="416" t="str">
        <f t="shared" si="60"/>
        <v/>
      </c>
      <c r="DM20" s="108" t="str">
        <f t="shared" si="61"/>
        <v/>
      </c>
      <c r="DN20" s="257" t="str">
        <f>IF(OR(B20=0,B20=""),"",IF(AND('Marks Entry 3rd'!BE19="",'Marks Entry 4th'!BE19=""),"",IF(AND($E$3="3rd"),'Marks Entry 3rd'!BE19,IF(AND($E$3="4th"),'Marks Entry 4th'!BE19,""))))</f>
        <v/>
      </c>
      <c r="DO20" s="257" t="str">
        <f>IF(OR(B20=0,B20=""),"",IF(AND('Marks Entry 3rd'!BF19="",'Marks Entry 4th'!BF19=""),"",IF(AND($E$3="3rd"),'Marks Entry 3rd'!BF19,IF(AND($E$3="4th"),'Marks Entry 4th'!BF19,""))))</f>
        <v/>
      </c>
      <c r="DP20" s="416" t="str">
        <f t="shared" si="62"/>
        <v/>
      </c>
      <c r="DQ20" s="108" t="str">
        <f t="shared" si="63"/>
        <v/>
      </c>
      <c r="DR20" s="75">
        <f t="shared" si="67"/>
        <v>376</v>
      </c>
      <c r="DS20" s="76">
        <f t="shared" si="68"/>
        <v>53.714285714285715</v>
      </c>
      <c r="DT20" s="81" t="str">
        <f t="shared" si="64"/>
        <v>II</v>
      </c>
      <c r="DU20" s="82">
        <f t="shared" si="65"/>
        <v>26.000000000000298</v>
      </c>
      <c r="DV20" s="262" t="str">
        <f t="shared" si="0"/>
        <v>Promoted</v>
      </c>
      <c r="DW20" s="52">
        <f>IF(OR(B20=0,B20=""),"",IF(AND($E$3="3rd"),'Marks Entry 3rd'!BG19,IF(AND($E$3="4th"),'Marks Entry 4th'!BG19,"")))</f>
        <v>220</v>
      </c>
      <c r="DX20" s="52">
        <f>IF(OR(B20=0,B20=""),"",IF(AND($E$3="3rd"),'Marks Entry 3rd'!BH19,IF(AND($E$3="4th"),'Marks Entry 4th'!BH19,"")))</f>
        <v>204</v>
      </c>
      <c r="DY20" s="242" t="str">
        <f t="shared" si="66"/>
        <v>C</v>
      </c>
      <c r="DZ20" s="53"/>
      <c r="EG20" s="55">
        <f>IF(AND($E$3="3rd"),'Marks Entry 3rd'!I19,IF(AND($E$3="4th"),'Marks Entry 4th'!I19,""))</f>
        <v>413</v>
      </c>
    </row>
    <row r="21" spans="1:137" ht="18.95" customHeight="1">
      <c r="A21" s="67">
        <v>14</v>
      </c>
      <c r="B21" s="302">
        <f>IF(OR(EG21=0,EG21=""),"",IF(AND($E$3="3rd"),'Marks Entry 3rd'!I20,IF(AND($E$3="4th"),'Marks Entry 4th'!I20,"")))</f>
        <v>414</v>
      </c>
      <c r="C21" s="68">
        <f>IF(OR(B21=0,B21=""),"",IF(AND($E$3="3rd"),'Marks Entry 3rd'!B20,IF(AND($E$3="4th"),'Marks Entry 4th'!B20,"")))</f>
        <v>4</v>
      </c>
      <c r="D21" s="68" t="str">
        <f>IF(OR(B21=0,B21=""),"",IF(AND($E$3="3rd"),'Marks Entry 3rd'!C20,IF(AND($E$3="4th"),'Marks Entry 4th'!C20,"")))</f>
        <v>A</v>
      </c>
      <c r="E21" s="69" t="str">
        <f>IF(OR(B21=0,B21=""),"",IF(AND($E$3="3rd"),'Marks Entry 3rd'!E20,IF(AND($E$3="4th"),'Marks Entry 4th'!E20,"")))</f>
        <v>18-02-2015</v>
      </c>
      <c r="F21" s="301">
        <f>IF(OR(B21=0,B21=""),"",IF(AND($E$3="3rd"),'Marks Entry 3rd'!D20,IF(AND($E$3="4th"),'Marks Entry 4th'!D20,"")))</f>
        <v>946</v>
      </c>
      <c r="G21" s="63" t="str">
        <f>IF(OR(B21=0,B21=""),"",IF(AND($E$3="3rd"),'Marks Entry 3rd'!F20,IF(AND($E$3="4th"),'Marks Entry 4th'!F20,"")))</f>
        <v>JOYA KHAN</v>
      </c>
      <c r="H21" s="63" t="str">
        <f>IF(OR(B21=0,B21=""),"",IF(AND($E$3="3rd"),'Marks Entry 3rd'!G20,IF(AND($E$3="4th"),'Marks Entry 4th'!G20,"")))</f>
        <v>SAHIMAN LOHAR</v>
      </c>
      <c r="I21" s="63" t="str">
        <f>IF(OR(B21=0,B21=""),"",IF(AND($E$3="3rd"),'Marks Entry 3rd'!H20,IF(AND($E$3="4th"),'Marks Entry 4th'!H20,"")))</f>
        <v>SABINA BANO</v>
      </c>
      <c r="J21" s="256" t="str">
        <f>IF(OR(B21=0,B21=""),"",IF(AND($E$3="3rd"),'Marks Entry 3rd'!J20,IF(AND($E$3="4th"),'Marks Entry 4th'!J20,"")))</f>
        <v>F</v>
      </c>
      <c r="K21" s="256" t="str">
        <f>IF(OR(B21=0,B21=""),"",IF(AND($E$3="3rd"),'Marks Entry 3rd'!K20,IF(AND($E$3="4th"),'Marks Entry 4th'!K20,"")))</f>
        <v>OBC</v>
      </c>
      <c r="L21" s="125">
        <f>IF(OR(B21=0,B21=""),"",IF(AND($E$3="3rd"),'Marks Entry 3rd'!L20,IF(AND($E$3="4th"),'Marks Entry 4th'!L20,"")))</f>
        <v>9</v>
      </c>
      <c r="M21" s="125">
        <f>IF(OR(B21=0,B21=""),"",IF(AND($E$3="3rd"),'Marks Entry 3rd'!M20,IF(AND($E$3="4th"),'Marks Entry 4th'!M20,"")))</f>
        <v>9</v>
      </c>
      <c r="N21" s="125">
        <f>IF(OR(B21=0,B21=""),"",IF(AND($E$3="3rd"),'Marks Entry 3rd'!N20,IF(AND($E$3="4th"),'Marks Entry 4th'!N20,"")))</f>
        <v>26</v>
      </c>
      <c r="O21" s="61">
        <f t="shared" si="1"/>
        <v>44</v>
      </c>
      <c r="P21" s="125">
        <f>IF(OR(B21=0,B21=""),"",IF(AND($E$3="3rd"),'Marks Entry 3rd'!O20,IF(AND($E$3="4th"),'Marks Entry 4th'!O20,"")))</f>
        <v>6</v>
      </c>
      <c r="Q21" s="125">
        <f>IF(OR(B21=0,B21=""),"",IF(AND($E$3="3rd"),'Marks Entry 3rd'!P20,IF(AND($E$3="4th"),'Marks Entry 4th'!P20,"")))</f>
        <v>0</v>
      </c>
      <c r="R21" s="64">
        <f t="shared" si="2"/>
        <v>6</v>
      </c>
      <c r="S21" s="61">
        <f t="shared" si="3"/>
        <v>50</v>
      </c>
      <c r="T21" s="66">
        <f>IF(OR(B21=0,B21=""),"",IF(AND($E$3="3rd"),'Marks Entry 3rd'!Q20,IF(AND($E$3="4th"),'Marks Entry 4th'!Q20,"")))</f>
        <v>37</v>
      </c>
      <c r="U21" s="66">
        <f>IF(OR(B21=0,B21=""),"",IF(AND($E$3="3rd"),'Marks Entry 3rd'!R20,IF(AND($E$3="4th"),'Marks Entry 4th'!R20,"")))</f>
        <v>4</v>
      </c>
      <c r="V21" s="65">
        <f t="shared" si="4"/>
        <v>41</v>
      </c>
      <c r="W21" s="61">
        <f t="shared" si="5"/>
        <v>91</v>
      </c>
      <c r="X21" s="104">
        <f t="shared" si="6"/>
        <v>0</v>
      </c>
      <c r="Y21" s="104">
        <f t="shared" si="7"/>
        <v>200</v>
      </c>
      <c r="Z21" s="104" t="str">
        <f t="shared" si="8"/>
        <v/>
      </c>
      <c r="AA21" s="104" t="str">
        <f t="shared" si="9"/>
        <v>P</v>
      </c>
      <c r="AB21" s="104" t="str">
        <f t="shared" si="10"/>
        <v>III</v>
      </c>
      <c r="AC21" s="108" t="str">
        <f t="shared" si="11"/>
        <v>D</v>
      </c>
      <c r="AD21" s="125">
        <f>IF(OR(B21=0,B21=""),"",IF(AND($E$3="3rd"),'Marks Entry 3rd'!S20,IF(AND($E$3="4th"),'Marks Entry 4th'!S20,"")))</f>
        <v>4</v>
      </c>
      <c r="AE21" s="125">
        <f>IF(OR(B21=0,B21=""),"",IF(AND($E$3="3rd"),'Marks Entry 3rd'!T20,IF(AND($E$3="4th"),'Marks Entry 4th'!T20,"")))</f>
        <v>3</v>
      </c>
      <c r="AF21" s="125">
        <f>IF(OR(B21=0,B21=""),"",IF(AND($E$3="3rd"),'Marks Entry 3rd'!U20,IF(AND($E$3="4th"),'Marks Entry 4th'!U20,"")))</f>
        <v>4</v>
      </c>
      <c r="AG21" s="61">
        <f t="shared" si="12"/>
        <v>11</v>
      </c>
      <c r="AH21" s="125">
        <f>IF(OR(B21=0,B21=""),"",IF(AND($E$3="3rd"),'Marks Entry 3rd'!V20,IF(AND($E$3="4th"),'Marks Entry 4th'!V20,"")))</f>
        <v>16</v>
      </c>
      <c r="AI21" s="125">
        <f>IF(OR(B21=0,B21=""),"",IF(AND($E$3="3rd"),'Marks Entry 3rd'!W20,IF(AND($E$3="4th"),'Marks Entry 4th'!W20,"")))</f>
        <v>5</v>
      </c>
      <c r="AJ21" s="64">
        <f t="shared" si="13"/>
        <v>21</v>
      </c>
      <c r="AK21" s="61">
        <f t="shared" si="14"/>
        <v>32</v>
      </c>
      <c r="AL21" s="66">
        <f>IF(OR(B21=0,B21=""),"",IF(AND($E$3="3rd"),'Marks Entry 3rd'!X20,IF(AND($E$3="4th"),'Marks Entry 4th'!X20,"")))</f>
        <v>25</v>
      </c>
      <c r="AM21" s="66">
        <f>IF(OR(B21=0,B21=""),"",IF(AND($E$3="3rd"),'Marks Entry 3rd'!Y20,IF(AND($E$3="4th"),'Marks Entry 4th'!Y20,"")))</f>
        <v>10</v>
      </c>
      <c r="AN21" s="65">
        <f t="shared" si="15"/>
        <v>35</v>
      </c>
      <c r="AO21" s="61">
        <f t="shared" si="16"/>
        <v>67</v>
      </c>
      <c r="AP21" s="104">
        <f t="shared" si="17"/>
        <v>0</v>
      </c>
      <c r="AQ21" s="104">
        <f t="shared" si="18"/>
        <v>100</v>
      </c>
      <c r="AR21" s="104" t="str">
        <f t="shared" si="19"/>
        <v/>
      </c>
      <c r="AS21" s="104" t="str">
        <f t="shared" si="20"/>
        <v>P</v>
      </c>
      <c r="AT21" s="104" t="str">
        <f t="shared" si="21"/>
        <v>I</v>
      </c>
      <c r="AU21" s="108" t="str">
        <f t="shared" si="22"/>
        <v>C</v>
      </c>
      <c r="AV21" s="125">
        <f>IF(OR(B21=0,B21=""),"",IF(AND($E$3="3rd"),'Marks Entry 3rd'!Z20,IF(AND($E$3="4th"),'Marks Entry 4th'!Z20,"")))</f>
        <v>9</v>
      </c>
      <c r="AW21" s="125">
        <f>IF(OR(B21=0,B21=""),"",IF(AND($E$3="3rd"),'Marks Entry 3rd'!AA20,IF(AND($E$3="4th"),'Marks Entry 4th'!AA20,"")))</f>
        <v>6</v>
      </c>
      <c r="AX21" s="125">
        <f>IF(OR(B21=0,B21=""),"",IF(AND($E$3="3rd"),'Marks Entry 3rd'!AB20,IF(AND($E$3="4th"),'Marks Entry 4th'!AB20,"")))</f>
        <v>23</v>
      </c>
      <c r="AY21" s="61">
        <f t="shared" si="23"/>
        <v>38</v>
      </c>
      <c r="AZ21" s="125">
        <f>IF(OR(B21=0,B21=""),"",IF(AND($E$3="3rd"),'Marks Entry 3rd'!AC20,IF(AND($E$3="4th"),'Marks Entry 4th'!AC20,"")))</f>
        <v>5</v>
      </c>
      <c r="BA21" s="125">
        <f>IF(OR(B21=0,B21=""),"",IF(AND($E$3="3rd"),'Marks Entry 3rd'!AD20,IF(AND($E$3="4th"),'Marks Entry 4th'!AD20,"")))</f>
        <v>9</v>
      </c>
      <c r="BB21" s="64">
        <f t="shared" si="24"/>
        <v>14</v>
      </c>
      <c r="BC21" s="61">
        <f t="shared" si="25"/>
        <v>52</v>
      </c>
      <c r="BD21" s="66">
        <f>IF(OR(B21=0,B21=""),"",IF(AND($E$3="3rd"),'Marks Entry 3rd'!AE20,IF(AND($E$3="4th"),'Marks Entry 4th'!AE20,"")))</f>
        <v>41</v>
      </c>
      <c r="BE21" s="66">
        <f>IF(OR(B21=0,B21=""),"",IF(AND($E$3="3rd"),'Marks Entry 3rd'!AF20,IF(AND($E$3="4th"),'Marks Entry 4th'!AF20,"")))</f>
        <v>15</v>
      </c>
      <c r="BF21" s="65">
        <f t="shared" si="26"/>
        <v>56</v>
      </c>
      <c r="BG21" s="61">
        <f t="shared" si="27"/>
        <v>108</v>
      </c>
      <c r="BH21" s="104">
        <f t="shared" si="28"/>
        <v>0</v>
      </c>
      <c r="BI21" s="104">
        <f t="shared" si="29"/>
        <v>200</v>
      </c>
      <c r="BJ21" s="104" t="str">
        <f t="shared" si="30"/>
        <v/>
      </c>
      <c r="BK21" s="104" t="str">
        <f t="shared" si="31"/>
        <v>P</v>
      </c>
      <c r="BL21" s="104" t="str">
        <f t="shared" si="32"/>
        <v>II</v>
      </c>
      <c r="BM21" s="108" t="str">
        <f t="shared" si="33"/>
        <v>C</v>
      </c>
      <c r="BN21" s="125">
        <f>IF(OR(B21=0,B21=""),"",IF(AND($E$3="3rd"),'Marks Entry 3rd'!AG20,IF(AND($E$3="4th"),'Marks Entry 4th'!AG20,"")))</f>
        <v>9</v>
      </c>
      <c r="BO21" s="125">
        <f>IF(OR(B21=0,B21=""),"",IF(AND($E$3="3rd"),'Marks Entry 3rd'!AH20,IF(AND($E$3="4th"),'Marks Entry 4th'!AH20,"")))</f>
        <v>7</v>
      </c>
      <c r="BP21" s="125">
        <f>IF(OR(B21=0,B21=""),"",IF(AND($E$3="3rd"),'Marks Entry 3rd'!AI20,IF(AND($E$3="4th"),'Marks Entry 4th'!AI20,"")))</f>
        <v>27</v>
      </c>
      <c r="BQ21" s="61">
        <f t="shared" si="34"/>
        <v>43</v>
      </c>
      <c r="BR21" s="125">
        <f>IF(OR(B21=0,B21=""),"",IF(AND($E$3="3rd"),'Marks Entry 3rd'!AJ20,IF(AND($E$3="4th"),'Marks Entry 4th'!AJ20,"")))</f>
        <v>4</v>
      </c>
      <c r="BS21" s="125">
        <f>IF(OR(B21=0,B21=""),"",IF(AND($E$3="3rd"),'Marks Entry 3rd'!AK20,IF(AND($E$3="4th"),'Marks Entry 4th'!AK20,"")))</f>
        <v>12</v>
      </c>
      <c r="BT21" s="64">
        <f t="shared" si="35"/>
        <v>16</v>
      </c>
      <c r="BU21" s="61">
        <f t="shared" si="36"/>
        <v>59</v>
      </c>
      <c r="BV21" s="66">
        <f>IF(OR(B21=0,B21=""),"",IF(AND($E$3="3rd"),'Marks Entry 3rd'!AL20,IF(AND($E$3="4th"),'Marks Entry 4th'!AL20,"")))</f>
        <v>48</v>
      </c>
      <c r="BW21" s="66">
        <f>IF(OR(B21=0,B21=""),"",IF(AND($E$3="3rd"),'Marks Entry 3rd'!AM20,IF(AND($E$3="4th"),'Marks Entry 4th'!AM20,"")))</f>
        <v>16</v>
      </c>
      <c r="BX21" s="65">
        <f t="shared" si="37"/>
        <v>64</v>
      </c>
      <c r="BY21" s="61">
        <f t="shared" si="38"/>
        <v>123</v>
      </c>
      <c r="BZ21" s="104">
        <f t="shared" si="39"/>
        <v>0</v>
      </c>
      <c r="CA21" s="104">
        <f t="shared" si="40"/>
        <v>200</v>
      </c>
      <c r="CB21" s="104" t="str">
        <f t="shared" si="41"/>
        <v/>
      </c>
      <c r="CC21" s="104" t="str">
        <f t="shared" si="42"/>
        <v>P</v>
      </c>
      <c r="CD21" s="104" t="str">
        <f t="shared" si="43"/>
        <v>I</v>
      </c>
      <c r="CE21" s="108" t="str">
        <f t="shared" si="44"/>
        <v>C</v>
      </c>
      <c r="CF21" s="257">
        <f>IF(OR(B21=0,B21=""),"",IF(AND($E$3="3rd"),'Marks Entry 3rd'!AN20,IF(AND($E$3="4th"),'Marks Entry 4th'!AN20,"")))</f>
        <v>18</v>
      </c>
      <c r="CG21" s="257">
        <f>IF(OR(B21=0,B21=""),"",IF(AND($E$3="3rd"),'Marks Entry 3rd'!AO20,IF(AND($E$3="4th"),'Marks Entry 4th'!AO20,"")))</f>
        <v>14</v>
      </c>
      <c r="CH21" s="257">
        <f>IF(OR(B21=0,B21=""),"",IF(AND($E$3="3rd"),'Marks Entry 3rd'!AP20,IF(AND($E$3="4th"),'Marks Entry 4th'!AP20,"")))</f>
        <v>16</v>
      </c>
      <c r="CI21" s="257">
        <f>IF(OR(B21=0,B21=""),"",IF(AND($E$3="3rd"),'Marks Entry 3rd'!AQ20,IF(AND($E$3="4th"),'Marks Entry 4th'!AQ20,"")))</f>
        <v>14</v>
      </c>
      <c r="CJ21" s="257">
        <f>IF(OR(B21=0,B21=""),"",IF(AND($E$3="3rd"),'Marks Entry 3rd'!AR20,IF(AND($E$3="4th"),'Marks Entry 4th'!AR20,"")))</f>
        <v>17</v>
      </c>
      <c r="CK21" s="126">
        <f t="shared" si="45"/>
        <v>79</v>
      </c>
      <c r="CL21" s="127">
        <f t="shared" si="46"/>
        <v>0</v>
      </c>
      <c r="CM21" s="127">
        <f t="shared" si="47"/>
        <v>100</v>
      </c>
      <c r="CN21" s="127" t="str">
        <f t="shared" si="48"/>
        <v>P</v>
      </c>
      <c r="CO21" s="107" t="str">
        <f t="shared" si="49"/>
        <v>A</v>
      </c>
      <c r="CP21" s="257">
        <f>IF(OR(B21=0,B21=""),"",IF(AND($E$3="3rd"),'Marks Entry 3rd'!AS20,IF(AND($E$3="4th"),'Marks Entry 4th'!AS20,"")))</f>
        <v>15</v>
      </c>
      <c r="CQ21" s="257">
        <f>IF(OR(B21=0,B21=""),"",IF(AND($E$3="3rd"),'Marks Entry 3rd'!AT20,IF(AND($E$3="4th"),'Marks Entry 4th'!AT20,"")))</f>
        <v>20</v>
      </c>
      <c r="CR21" s="257">
        <f>IF(OR(B21=0,B21=""),"",IF(AND($E$3="3rd"),'Marks Entry 3rd'!AU20,IF(AND($E$3="4th"),'Marks Entry 4th'!AU20,"")))</f>
        <v>15</v>
      </c>
      <c r="CS21" s="257">
        <f>IF(OR(B21=0,B21=""),"",IF(AND($E$3="3rd"),'Marks Entry 3rd'!AV20,IF(AND($E$3="4th"),'Marks Entry 4th'!AV20,"")))</f>
        <v>14</v>
      </c>
      <c r="CT21" s="257">
        <f>IF(OR(B21=0,B21=""),"",IF(AND($E$3="3rd"),'Marks Entry 3rd'!AW20,IF(AND($E$3="4th"),'Marks Entry 4th'!AW20,"")))</f>
        <v>14</v>
      </c>
      <c r="CU21" s="126">
        <f t="shared" si="50"/>
        <v>78</v>
      </c>
      <c r="CV21" s="127">
        <f t="shared" si="51"/>
        <v>0</v>
      </c>
      <c r="CW21" s="127">
        <f t="shared" si="52"/>
        <v>100</v>
      </c>
      <c r="CX21" s="127" t="str">
        <f t="shared" si="53"/>
        <v>P</v>
      </c>
      <c r="CY21" s="107" t="str">
        <f t="shared" si="54"/>
        <v>A</v>
      </c>
      <c r="CZ21" s="257">
        <f>IF(OR(B21=0,B21=""),"",IF(AND($E$3="3rd"),'Marks Entry 3rd'!AX20,IF(AND($E$3="4th"),'Marks Entry 4th'!AX20,"")))</f>
        <v>20</v>
      </c>
      <c r="DA21" s="257">
        <f>IF(OR(B21=0,B21=""),"",IF(AND($E$3="3rd"),'Marks Entry 3rd'!AY20,IF(AND($E$3="4th"),'Marks Entry 4th'!AY20,"")))</f>
        <v>19</v>
      </c>
      <c r="DB21" s="257">
        <f>IF(OR(B21=0,B21=""),"",IF(AND($E$3="3rd"),'Marks Entry 3rd'!AZ20,IF(AND($E$3="4th"),'Marks Entry 4th'!AZ20,"")))</f>
        <v>19</v>
      </c>
      <c r="DC21" s="257">
        <f>IF(OR(B21=0,B21=""),"",IF(AND($E$3="3rd"),'Marks Entry 3rd'!BA20,IF(AND($E$3="4th"),'Marks Entry 4th'!BA20,"")))</f>
        <v>10</v>
      </c>
      <c r="DD21" s="257">
        <f>IF(OR(B21=0,B21=""),"",IF(AND($E$3="3rd"),'Marks Entry 3rd'!BB20,IF(AND($E$3="4th"),'Marks Entry 4th'!BB20,"")))</f>
        <v>15</v>
      </c>
      <c r="DE21" s="126">
        <f t="shared" si="55"/>
        <v>83</v>
      </c>
      <c r="DF21" s="127">
        <f t="shared" si="56"/>
        <v>0</v>
      </c>
      <c r="DG21" s="127">
        <f t="shared" si="57"/>
        <v>100</v>
      </c>
      <c r="DH21" s="127" t="str">
        <f t="shared" si="58"/>
        <v>P</v>
      </c>
      <c r="DI21" s="107" t="str">
        <f t="shared" si="59"/>
        <v>A</v>
      </c>
      <c r="DJ21" s="257" t="str">
        <f>IF(OR(B21=0,B21=""),"",IF(AND('Marks Entry 3rd'!BC20="",'Marks Entry 4th'!BC20=""),"",IF(AND($E$3="3rd"),'Marks Entry 3rd'!BC20,IF(AND($E$3="4th"),'Marks Entry 4th'!BC20,""))))</f>
        <v/>
      </c>
      <c r="DK21" s="257" t="str">
        <f>IF(OR(B21=0,B21=""),"",IF(AND('Marks Entry 3rd'!BD20="",'Marks Entry 4th'!BD20=""),"",IF(AND($E$3="3rd"),'Marks Entry 3rd'!BD20,IF(AND($E$3="4th"),'Marks Entry 4th'!BD20,""))))</f>
        <v/>
      </c>
      <c r="DL21" s="416" t="str">
        <f t="shared" si="60"/>
        <v/>
      </c>
      <c r="DM21" s="108" t="str">
        <f t="shared" si="61"/>
        <v/>
      </c>
      <c r="DN21" s="257" t="str">
        <f>IF(OR(B21=0,B21=""),"",IF(AND('Marks Entry 3rd'!BE20="",'Marks Entry 4th'!BE20=""),"",IF(AND($E$3="3rd"),'Marks Entry 3rd'!BE20,IF(AND($E$3="4th"),'Marks Entry 4th'!BE20,""))))</f>
        <v/>
      </c>
      <c r="DO21" s="257" t="str">
        <f>IF(OR(B21=0,B21=""),"",IF(AND('Marks Entry 3rd'!BF20="",'Marks Entry 4th'!BF20=""),"",IF(AND($E$3="3rd"),'Marks Entry 3rd'!BF20,IF(AND($E$3="4th"),'Marks Entry 4th'!BF20,""))))</f>
        <v/>
      </c>
      <c r="DP21" s="416" t="str">
        <f t="shared" si="62"/>
        <v/>
      </c>
      <c r="DQ21" s="108" t="str">
        <f t="shared" si="63"/>
        <v/>
      </c>
      <c r="DR21" s="75">
        <f t="shared" si="67"/>
        <v>389</v>
      </c>
      <c r="DS21" s="76">
        <f t="shared" si="68"/>
        <v>55.571428571428569</v>
      </c>
      <c r="DT21" s="81" t="str">
        <f t="shared" si="64"/>
        <v>II</v>
      </c>
      <c r="DU21" s="82">
        <f t="shared" si="65"/>
        <v>21.000000000000298</v>
      </c>
      <c r="DV21" s="262" t="str">
        <f t="shared" si="0"/>
        <v>Promoted</v>
      </c>
      <c r="DW21" s="52">
        <f>IF(OR(B21=0,B21=""),"",IF(AND($E$3="3rd"),'Marks Entry 3rd'!BG20,IF(AND($E$3="4th"),'Marks Entry 4th'!BG20,"")))</f>
        <v>220</v>
      </c>
      <c r="DX21" s="52">
        <f>IF(OR(B21=0,B21=""),"",IF(AND($E$3="3rd"),'Marks Entry 3rd'!BH20,IF(AND($E$3="4th"),'Marks Entry 4th'!BH20,"")))</f>
        <v>206</v>
      </c>
      <c r="DY21" s="242" t="str">
        <f t="shared" si="66"/>
        <v>C</v>
      </c>
      <c r="DZ21" s="54"/>
      <c r="EG21" s="55">
        <f>IF(AND($E$3="3rd"),'Marks Entry 3rd'!I20,IF(AND($E$3="4th"),'Marks Entry 4th'!I20,""))</f>
        <v>414</v>
      </c>
    </row>
    <row r="22" spans="1:137" ht="18.95" customHeight="1">
      <c r="A22" s="67">
        <v>15</v>
      </c>
      <c r="B22" s="302">
        <f>IF(OR(EG22=0,EG22=""),"",IF(AND($E$3="3rd"),'Marks Entry 3rd'!I21,IF(AND($E$3="4th"),'Marks Entry 4th'!I21,"")))</f>
        <v>415</v>
      </c>
      <c r="C22" s="68">
        <f>IF(OR(B22=0,B22=""),"",IF(AND($E$3="3rd"),'Marks Entry 3rd'!B21,IF(AND($E$3="4th"),'Marks Entry 4th'!B21,"")))</f>
        <v>4</v>
      </c>
      <c r="D22" s="68" t="str">
        <f>IF(OR(B22=0,B22=""),"",IF(AND($E$3="3rd"),'Marks Entry 3rd'!C21,IF(AND($E$3="4th"),'Marks Entry 4th'!C21,"")))</f>
        <v>A</v>
      </c>
      <c r="E22" s="69" t="str">
        <f>IF(OR(B22=0,B22=""),"",IF(AND($E$3="3rd"),'Marks Entry 3rd'!E21,IF(AND($E$3="4th"),'Marks Entry 4th'!E21,"")))</f>
        <v>24-09-2015</v>
      </c>
      <c r="F22" s="301">
        <f>IF(OR(B22=0,B22=""),"",IF(AND($E$3="3rd"),'Marks Entry 3rd'!D21,IF(AND($E$3="4th"),'Marks Entry 4th'!D21,"")))</f>
        <v>935</v>
      </c>
      <c r="G22" s="63" t="str">
        <f>IF(OR(B22=0,B22=""),"",IF(AND($E$3="3rd"),'Marks Entry 3rd'!F21,IF(AND($E$3="4th"),'Marks Entry 4th'!F21,"")))</f>
        <v>KHUSHVEER SINGH</v>
      </c>
      <c r="H22" s="63" t="str">
        <f>IF(OR(B22=0,B22=""),"",IF(AND($E$3="3rd"),'Marks Entry 3rd'!G21,IF(AND($E$3="4th"),'Marks Entry 4th'!G21,"")))</f>
        <v>PUSA RAM</v>
      </c>
      <c r="I22" s="63" t="str">
        <f>IF(OR(B22=0,B22=""),"",IF(AND($E$3="3rd"),'Marks Entry 3rd'!H21,IF(AND($E$3="4th"),'Marks Entry 4th'!H21,"")))</f>
        <v>POOJA</v>
      </c>
      <c r="J22" s="256" t="str">
        <f>IF(OR(B22=0,B22=""),"",IF(AND($E$3="3rd"),'Marks Entry 3rd'!J21,IF(AND($E$3="4th"),'Marks Entry 4th'!J21,"")))</f>
        <v>M</v>
      </c>
      <c r="K22" s="256" t="str">
        <f>IF(OR(B22=0,B22=""),"",IF(AND($E$3="3rd"),'Marks Entry 3rd'!K21,IF(AND($E$3="4th"),'Marks Entry 4th'!K21,"")))</f>
        <v>SC</v>
      </c>
      <c r="L22" s="125">
        <f>IF(OR(B22=0,B22=""),"",IF(AND($E$3="3rd"),'Marks Entry 3rd'!L21,IF(AND($E$3="4th"),'Marks Entry 4th'!L21,"")))</f>
        <v>9</v>
      </c>
      <c r="M22" s="125">
        <f>IF(OR(B22=0,B22=""),"",IF(AND($E$3="3rd"),'Marks Entry 3rd'!M21,IF(AND($E$3="4th"),'Marks Entry 4th'!M21,"")))</f>
        <v>9</v>
      </c>
      <c r="N22" s="125">
        <f>IF(OR(B22=0,B22=""),"",IF(AND($E$3="3rd"),'Marks Entry 3rd'!N21,IF(AND($E$3="4th"),'Marks Entry 4th'!N21,"")))</f>
        <v>29</v>
      </c>
      <c r="O22" s="61">
        <f t="shared" si="1"/>
        <v>47</v>
      </c>
      <c r="P22" s="125">
        <f>IF(OR(B22=0,B22=""),"",IF(AND($E$3="3rd"),'Marks Entry 3rd'!O21,IF(AND($E$3="4th"),'Marks Entry 4th'!O21,"")))</f>
        <v>6</v>
      </c>
      <c r="Q22" s="125">
        <f>IF(OR(B22=0,B22=""),"",IF(AND($E$3="3rd"),'Marks Entry 3rd'!P21,IF(AND($E$3="4th"),'Marks Entry 4th'!P21,"")))</f>
        <v>0</v>
      </c>
      <c r="R22" s="64">
        <f t="shared" si="2"/>
        <v>6</v>
      </c>
      <c r="S22" s="61">
        <f t="shared" si="3"/>
        <v>53</v>
      </c>
      <c r="T22" s="66">
        <f>IF(OR(B22=0,B22=""),"",IF(AND($E$3="3rd"),'Marks Entry 3rd'!Q21,IF(AND($E$3="4th"),'Marks Entry 4th'!Q21,"")))</f>
        <v>37</v>
      </c>
      <c r="U22" s="66">
        <f>IF(OR(B22=0,B22=""),"",IF(AND($E$3="3rd"),'Marks Entry 3rd'!R21,IF(AND($E$3="4th"),'Marks Entry 4th'!R21,"")))</f>
        <v>4</v>
      </c>
      <c r="V22" s="65">
        <f t="shared" si="4"/>
        <v>41</v>
      </c>
      <c r="W22" s="61">
        <f t="shared" si="5"/>
        <v>94</v>
      </c>
      <c r="X22" s="104">
        <f t="shared" si="6"/>
        <v>0</v>
      </c>
      <c r="Y22" s="104">
        <f t="shared" si="7"/>
        <v>200</v>
      </c>
      <c r="Z22" s="104" t="str">
        <f t="shared" si="8"/>
        <v/>
      </c>
      <c r="AA22" s="104" t="str">
        <f t="shared" si="9"/>
        <v>P</v>
      </c>
      <c r="AB22" s="104" t="str">
        <f t="shared" si="10"/>
        <v>III</v>
      </c>
      <c r="AC22" s="108" t="str">
        <f t="shared" si="11"/>
        <v>D</v>
      </c>
      <c r="AD22" s="125">
        <f>IF(OR(B22=0,B22=""),"",IF(AND($E$3="3rd"),'Marks Entry 3rd'!S21,IF(AND($E$3="4th"),'Marks Entry 4th'!S21,"")))</f>
        <v>4</v>
      </c>
      <c r="AE22" s="125">
        <f>IF(OR(B22=0,B22=""),"",IF(AND($E$3="3rd"),'Marks Entry 3rd'!T21,IF(AND($E$3="4th"),'Marks Entry 4th'!T21,"")))</f>
        <v>3</v>
      </c>
      <c r="AF22" s="125">
        <f>IF(OR(B22=0,B22=""),"",IF(AND($E$3="3rd"),'Marks Entry 3rd'!U21,IF(AND($E$3="4th"),'Marks Entry 4th'!U21,"")))</f>
        <v>4</v>
      </c>
      <c r="AG22" s="61">
        <f t="shared" si="12"/>
        <v>11</v>
      </c>
      <c r="AH22" s="125">
        <f>IF(OR(B22=0,B22=""),"",IF(AND($E$3="3rd"),'Marks Entry 3rd'!V21,IF(AND($E$3="4th"),'Marks Entry 4th'!V21,"")))</f>
        <v>17</v>
      </c>
      <c r="AI22" s="125">
        <f>IF(OR(B22=0,B22=""),"",IF(AND($E$3="3rd"),'Marks Entry 3rd'!W21,IF(AND($E$3="4th"),'Marks Entry 4th'!W21,"")))</f>
        <v>5</v>
      </c>
      <c r="AJ22" s="64">
        <f t="shared" si="13"/>
        <v>22</v>
      </c>
      <c r="AK22" s="61">
        <f t="shared" si="14"/>
        <v>33</v>
      </c>
      <c r="AL22" s="66">
        <f>IF(OR(B22=0,B22=""),"",IF(AND($E$3="3rd"),'Marks Entry 3rd'!X21,IF(AND($E$3="4th"),'Marks Entry 4th'!X21,"")))</f>
        <v>26</v>
      </c>
      <c r="AM22" s="66">
        <f>IF(OR(B22=0,B22=""),"",IF(AND($E$3="3rd"),'Marks Entry 3rd'!Y21,IF(AND($E$3="4th"),'Marks Entry 4th'!Y21,"")))</f>
        <v>14</v>
      </c>
      <c r="AN22" s="65">
        <f t="shared" si="15"/>
        <v>40</v>
      </c>
      <c r="AO22" s="61">
        <f t="shared" si="16"/>
        <v>73</v>
      </c>
      <c r="AP22" s="104">
        <f t="shared" si="17"/>
        <v>0</v>
      </c>
      <c r="AQ22" s="104">
        <f t="shared" si="18"/>
        <v>100</v>
      </c>
      <c r="AR22" s="104" t="str">
        <f t="shared" si="19"/>
        <v/>
      </c>
      <c r="AS22" s="104" t="str">
        <f t="shared" si="20"/>
        <v>P</v>
      </c>
      <c r="AT22" s="104" t="str">
        <f t="shared" si="21"/>
        <v>I</v>
      </c>
      <c r="AU22" s="108" t="str">
        <f t="shared" si="22"/>
        <v>B</v>
      </c>
      <c r="AV22" s="125">
        <f>IF(OR(B22=0,B22=""),"",IF(AND($E$3="3rd"),'Marks Entry 3rd'!Z21,IF(AND($E$3="4th"),'Marks Entry 4th'!Z21,"")))</f>
        <v>9</v>
      </c>
      <c r="AW22" s="125">
        <f>IF(OR(B22=0,B22=""),"",IF(AND($E$3="3rd"),'Marks Entry 3rd'!AA21,IF(AND($E$3="4th"),'Marks Entry 4th'!AA21,"")))</f>
        <v>6</v>
      </c>
      <c r="AX22" s="125">
        <f>IF(OR(B22=0,B22=""),"",IF(AND($E$3="3rd"),'Marks Entry 3rd'!AB21,IF(AND($E$3="4th"),'Marks Entry 4th'!AB21,"")))</f>
        <v>26</v>
      </c>
      <c r="AY22" s="61">
        <f t="shared" si="23"/>
        <v>41</v>
      </c>
      <c r="AZ22" s="125">
        <f>IF(OR(B22=0,B22=""),"",IF(AND($E$3="3rd"),'Marks Entry 3rd'!AC21,IF(AND($E$3="4th"),'Marks Entry 4th'!AC21,"")))</f>
        <v>5</v>
      </c>
      <c r="BA22" s="125">
        <f>IF(OR(B22=0,B22=""),"",IF(AND($E$3="3rd"),'Marks Entry 3rd'!AD21,IF(AND($E$3="4th"),'Marks Entry 4th'!AD21,"")))</f>
        <v>9</v>
      </c>
      <c r="BB22" s="64">
        <f t="shared" si="24"/>
        <v>14</v>
      </c>
      <c r="BC22" s="61">
        <f t="shared" si="25"/>
        <v>55</v>
      </c>
      <c r="BD22" s="66">
        <f>IF(OR(B22=0,B22=""),"",IF(AND($E$3="3rd"),'Marks Entry 3rd'!AE21,IF(AND($E$3="4th"),'Marks Entry 4th'!AE21,"")))</f>
        <v>44</v>
      </c>
      <c r="BE22" s="66">
        <f>IF(OR(B22=0,B22=""),"",IF(AND($E$3="3rd"),'Marks Entry 3rd'!AF21,IF(AND($E$3="4th"),'Marks Entry 4th'!AF21,"")))</f>
        <v>15</v>
      </c>
      <c r="BF22" s="65">
        <f t="shared" si="26"/>
        <v>59</v>
      </c>
      <c r="BG22" s="61">
        <f t="shared" si="27"/>
        <v>114</v>
      </c>
      <c r="BH22" s="104">
        <f t="shared" si="28"/>
        <v>0</v>
      </c>
      <c r="BI22" s="104">
        <f t="shared" si="29"/>
        <v>200</v>
      </c>
      <c r="BJ22" s="104" t="str">
        <f t="shared" si="30"/>
        <v/>
      </c>
      <c r="BK22" s="104" t="str">
        <f t="shared" si="31"/>
        <v>P</v>
      </c>
      <c r="BL22" s="104" t="str">
        <f t="shared" si="32"/>
        <v>II</v>
      </c>
      <c r="BM22" s="108" t="str">
        <f t="shared" si="33"/>
        <v>C</v>
      </c>
      <c r="BN22" s="125">
        <f>IF(OR(B22=0,B22=""),"",IF(AND($E$3="3rd"),'Marks Entry 3rd'!AG21,IF(AND($E$3="4th"),'Marks Entry 4th'!AG21,"")))</f>
        <v>9</v>
      </c>
      <c r="BO22" s="125">
        <f>IF(OR(B22=0,B22=""),"",IF(AND($E$3="3rd"),'Marks Entry 3rd'!AH21,IF(AND($E$3="4th"),'Marks Entry 4th'!AH21,"")))</f>
        <v>7</v>
      </c>
      <c r="BP22" s="125">
        <f>IF(OR(B22=0,B22=""),"",IF(AND($E$3="3rd"),'Marks Entry 3rd'!AI21,IF(AND($E$3="4th"),'Marks Entry 4th'!AI21,"")))</f>
        <v>24</v>
      </c>
      <c r="BQ22" s="61">
        <f t="shared" si="34"/>
        <v>40</v>
      </c>
      <c r="BR22" s="125">
        <f>IF(OR(B22=0,B22=""),"",IF(AND($E$3="3rd"),'Marks Entry 3rd'!AJ21,IF(AND($E$3="4th"),'Marks Entry 4th'!AJ21,"")))</f>
        <v>4</v>
      </c>
      <c r="BS22" s="125">
        <f>IF(OR(B22=0,B22=""),"",IF(AND($E$3="3rd"),'Marks Entry 3rd'!AK21,IF(AND($E$3="4th"),'Marks Entry 4th'!AK21,"")))</f>
        <v>12</v>
      </c>
      <c r="BT22" s="64">
        <f t="shared" si="35"/>
        <v>16</v>
      </c>
      <c r="BU22" s="61">
        <f t="shared" si="36"/>
        <v>56</v>
      </c>
      <c r="BV22" s="66">
        <f>IF(OR(B22=0,B22=""),"",IF(AND($E$3="3rd"),'Marks Entry 3rd'!AL21,IF(AND($E$3="4th"),'Marks Entry 4th'!AL21,"")))</f>
        <v>49</v>
      </c>
      <c r="BW22" s="66">
        <f>IF(OR(B22=0,B22=""),"",IF(AND($E$3="3rd"),'Marks Entry 3rd'!AM21,IF(AND($E$3="4th"),'Marks Entry 4th'!AM21,"")))</f>
        <v>16</v>
      </c>
      <c r="BX22" s="65">
        <f t="shared" si="37"/>
        <v>65</v>
      </c>
      <c r="BY22" s="61">
        <f t="shared" si="38"/>
        <v>121</v>
      </c>
      <c r="BZ22" s="104">
        <f t="shared" si="39"/>
        <v>0</v>
      </c>
      <c r="CA22" s="104">
        <f t="shared" si="40"/>
        <v>200</v>
      </c>
      <c r="CB22" s="104" t="str">
        <f t="shared" si="41"/>
        <v/>
      </c>
      <c r="CC22" s="104" t="str">
        <f t="shared" si="42"/>
        <v>P</v>
      </c>
      <c r="CD22" s="104" t="str">
        <f t="shared" si="43"/>
        <v>I</v>
      </c>
      <c r="CE22" s="108" t="str">
        <f t="shared" si="44"/>
        <v>C</v>
      </c>
      <c r="CF22" s="257">
        <f>IF(OR(B22=0,B22=""),"",IF(AND($E$3="3rd"),'Marks Entry 3rd'!AN21,IF(AND($E$3="4th"),'Marks Entry 4th'!AN21,"")))</f>
        <v>19</v>
      </c>
      <c r="CG22" s="257">
        <f>IF(OR(B22=0,B22=""),"",IF(AND($E$3="3rd"),'Marks Entry 3rd'!AO21,IF(AND($E$3="4th"),'Marks Entry 4th'!AO21,"")))</f>
        <v>15</v>
      </c>
      <c r="CH22" s="257">
        <f>IF(OR(B22=0,B22=""),"",IF(AND($E$3="3rd"),'Marks Entry 3rd'!AP21,IF(AND($E$3="4th"),'Marks Entry 4th'!AP21,"")))</f>
        <v>16</v>
      </c>
      <c r="CI22" s="257">
        <f>IF(OR(B22=0,B22=""),"",IF(AND($E$3="3rd"),'Marks Entry 3rd'!AQ21,IF(AND($E$3="4th"),'Marks Entry 4th'!AQ21,"")))</f>
        <v>14</v>
      </c>
      <c r="CJ22" s="257">
        <f>IF(OR(B22=0,B22=""),"",IF(AND($E$3="3rd"),'Marks Entry 3rd'!AR21,IF(AND($E$3="4th"),'Marks Entry 4th'!AR21,"")))</f>
        <v>17</v>
      </c>
      <c r="CK22" s="126">
        <f t="shared" si="45"/>
        <v>81</v>
      </c>
      <c r="CL22" s="127">
        <f t="shared" si="46"/>
        <v>0</v>
      </c>
      <c r="CM22" s="127">
        <f t="shared" si="47"/>
        <v>100</v>
      </c>
      <c r="CN22" s="127" t="str">
        <f t="shared" si="48"/>
        <v>P</v>
      </c>
      <c r="CO22" s="107" t="str">
        <f t="shared" si="49"/>
        <v>A</v>
      </c>
      <c r="CP22" s="257">
        <f>IF(OR(B22=0,B22=""),"",IF(AND($E$3="3rd"),'Marks Entry 3rd'!AS21,IF(AND($E$3="4th"),'Marks Entry 4th'!AS21,"")))</f>
        <v>15</v>
      </c>
      <c r="CQ22" s="257">
        <f>IF(OR(B22=0,B22=""),"",IF(AND($E$3="3rd"),'Marks Entry 3rd'!AT21,IF(AND($E$3="4th"),'Marks Entry 4th'!AT21,"")))</f>
        <v>20</v>
      </c>
      <c r="CR22" s="257">
        <f>IF(OR(B22=0,B22=""),"",IF(AND($E$3="3rd"),'Marks Entry 3rd'!AU21,IF(AND($E$3="4th"),'Marks Entry 4th'!AU21,"")))</f>
        <v>15</v>
      </c>
      <c r="CS22" s="257">
        <f>IF(OR(B22=0,B22=""),"",IF(AND($E$3="3rd"),'Marks Entry 3rd'!AV21,IF(AND($E$3="4th"),'Marks Entry 4th'!AV21,"")))</f>
        <v>14</v>
      </c>
      <c r="CT22" s="257">
        <f>IF(OR(B22=0,B22=""),"",IF(AND($E$3="3rd"),'Marks Entry 3rd'!AW21,IF(AND($E$3="4th"),'Marks Entry 4th'!AW21,"")))</f>
        <v>15</v>
      </c>
      <c r="CU22" s="126">
        <f t="shared" si="50"/>
        <v>79</v>
      </c>
      <c r="CV22" s="127">
        <f t="shared" si="51"/>
        <v>0</v>
      </c>
      <c r="CW22" s="127">
        <f t="shared" si="52"/>
        <v>100</v>
      </c>
      <c r="CX22" s="127" t="str">
        <f t="shared" si="53"/>
        <v>P</v>
      </c>
      <c r="CY22" s="107" t="str">
        <f t="shared" si="54"/>
        <v>A</v>
      </c>
      <c r="CZ22" s="257">
        <f>IF(OR(B22=0,B22=""),"",IF(AND($E$3="3rd"),'Marks Entry 3rd'!AX21,IF(AND($E$3="4th"),'Marks Entry 4th'!AX21,"")))</f>
        <v>20</v>
      </c>
      <c r="DA22" s="257">
        <f>IF(OR(B22=0,B22=""),"",IF(AND($E$3="3rd"),'Marks Entry 3rd'!AY21,IF(AND($E$3="4th"),'Marks Entry 4th'!AY21,"")))</f>
        <v>19</v>
      </c>
      <c r="DB22" s="257">
        <f>IF(OR(B22=0,B22=""),"",IF(AND($E$3="3rd"),'Marks Entry 3rd'!AZ21,IF(AND($E$3="4th"),'Marks Entry 4th'!AZ21,"")))</f>
        <v>14</v>
      </c>
      <c r="DC22" s="257">
        <f>IF(OR(B22=0,B22=""),"",IF(AND($E$3="3rd"),'Marks Entry 3rd'!BA21,IF(AND($E$3="4th"),'Marks Entry 4th'!BA21,"")))</f>
        <v>10</v>
      </c>
      <c r="DD22" s="257">
        <f>IF(OR(B22=0,B22=""),"",IF(AND($E$3="3rd"),'Marks Entry 3rd'!BB21,IF(AND($E$3="4th"),'Marks Entry 4th'!BB21,"")))</f>
        <v>15</v>
      </c>
      <c r="DE22" s="126">
        <f t="shared" si="55"/>
        <v>78</v>
      </c>
      <c r="DF22" s="127">
        <f t="shared" si="56"/>
        <v>0</v>
      </c>
      <c r="DG22" s="127">
        <f t="shared" si="57"/>
        <v>100</v>
      </c>
      <c r="DH22" s="127" t="str">
        <f t="shared" si="58"/>
        <v>P</v>
      </c>
      <c r="DI22" s="107" t="str">
        <f t="shared" si="59"/>
        <v>A</v>
      </c>
      <c r="DJ22" s="257" t="str">
        <f>IF(OR(B22=0,B22=""),"",IF(AND('Marks Entry 3rd'!BC21="",'Marks Entry 4th'!BC21=""),"",IF(AND($E$3="3rd"),'Marks Entry 3rd'!BC21,IF(AND($E$3="4th"),'Marks Entry 4th'!BC21,""))))</f>
        <v/>
      </c>
      <c r="DK22" s="257" t="str">
        <f>IF(OR(B22=0,B22=""),"",IF(AND('Marks Entry 3rd'!BD21="",'Marks Entry 4th'!BD21=""),"",IF(AND($E$3="3rd"),'Marks Entry 3rd'!BD21,IF(AND($E$3="4th"),'Marks Entry 4th'!BD21,""))))</f>
        <v/>
      </c>
      <c r="DL22" s="416" t="str">
        <f t="shared" si="60"/>
        <v/>
      </c>
      <c r="DM22" s="108" t="str">
        <f t="shared" si="61"/>
        <v/>
      </c>
      <c r="DN22" s="257" t="str">
        <f>IF(OR(B22=0,B22=""),"",IF(AND('Marks Entry 3rd'!BE21="",'Marks Entry 4th'!BE21=""),"",IF(AND($E$3="3rd"),'Marks Entry 3rd'!BE21,IF(AND($E$3="4th"),'Marks Entry 4th'!BE21,""))))</f>
        <v/>
      </c>
      <c r="DO22" s="257" t="str">
        <f>IF(OR(B22=0,B22=""),"",IF(AND('Marks Entry 3rd'!BF21="",'Marks Entry 4th'!BF21=""),"",IF(AND($E$3="3rd"),'Marks Entry 3rd'!BF21,IF(AND($E$3="4th"),'Marks Entry 4th'!BF21,""))))</f>
        <v/>
      </c>
      <c r="DP22" s="416" t="str">
        <f t="shared" si="62"/>
        <v/>
      </c>
      <c r="DQ22" s="108" t="str">
        <f t="shared" si="63"/>
        <v/>
      </c>
      <c r="DR22" s="75">
        <f t="shared" si="67"/>
        <v>402</v>
      </c>
      <c r="DS22" s="76">
        <f t="shared" si="68"/>
        <v>57.428571428571431</v>
      </c>
      <c r="DT22" s="81" t="str">
        <f t="shared" si="64"/>
        <v>II</v>
      </c>
      <c r="DU22" s="82">
        <f t="shared" si="65"/>
        <v>9.9999999999999964</v>
      </c>
      <c r="DV22" s="262" t="str">
        <f t="shared" si="0"/>
        <v>Promoted</v>
      </c>
      <c r="DW22" s="52">
        <f>IF(OR(B22=0,B22=""),"",IF(AND($E$3="3rd"),'Marks Entry 3rd'!BG21,IF(AND($E$3="4th"),'Marks Entry 4th'!BG21,"")))</f>
        <v>220</v>
      </c>
      <c r="DX22" s="52">
        <f>IF(OR(B22=0,B22=""),"",IF(AND($E$3="3rd"),'Marks Entry 3rd'!BH21,IF(AND($E$3="4th"),'Marks Entry 4th'!BH21,"")))</f>
        <v>206</v>
      </c>
      <c r="DY22" s="242" t="str">
        <f t="shared" si="66"/>
        <v>C</v>
      </c>
      <c r="DZ22" s="54"/>
      <c r="EG22" s="55">
        <f>IF(AND($E$3="3rd"),'Marks Entry 3rd'!I21,IF(AND($E$3="4th"),'Marks Entry 4th'!I21,""))</f>
        <v>415</v>
      </c>
    </row>
    <row r="23" spans="1:137" ht="18.95" customHeight="1">
      <c r="A23" s="67">
        <v>16</v>
      </c>
      <c r="B23" s="302">
        <f>IF(OR(EG23=0,EG23=""),"",IF(AND($E$3="3rd"),'Marks Entry 3rd'!I22,IF(AND($E$3="4th"),'Marks Entry 4th'!I22,"")))</f>
        <v>416</v>
      </c>
      <c r="C23" s="68">
        <f>IF(OR(B23=0,B23=""),"",IF(AND($E$3="3rd"),'Marks Entry 3rd'!B22,IF(AND($E$3="4th"),'Marks Entry 4th'!B22,"")))</f>
        <v>4</v>
      </c>
      <c r="D23" s="68" t="str">
        <f>IF(OR(B23=0,B23=""),"",IF(AND($E$3="3rd"),'Marks Entry 3rd'!C22,IF(AND($E$3="4th"),'Marks Entry 4th'!C22,"")))</f>
        <v>A</v>
      </c>
      <c r="E23" s="69" t="str">
        <f>IF(OR(B23=0,B23=""),"",IF(AND($E$3="3rd"),'Marks Entry 3rd'!E22,IF(AND($E$3="4th"),'Marks Entry 4th'!E22,"")))</f>
        <v>21-01-2016</v>
      </c>
      <c r="F23" s="301">
        <f>IF(OR(B23=0,B23=""),"",IF(AND($E$3="3rd"),'Marks Entry 3rd'!D22,IF(AND($E$3="4th"),'Marks Entry 4th'!D22,"")))</f>
        <v>940</v>
      </c>
      <c r="G23" s="63" t="str">
        <f>IF(OR(B23=0,B23=""),"",IF(AND($E$3="3rd"),'Marks Entry 3rd'!F22,IF(AND($E$3="4th"),'Marks Entry 4th'!F22,"")))</f>
        <v>KINJAL SAINI</v>
      </c>
      <c r="H23" s="63" t="str">
        <f>IF(OR(B23=0,B23=""),"",IF(AND($E$3="3rd"),'Marks Entry 3rd'!G22,IF(AND($E$3="4th"),'Marks Entry 4th'!G22,"")))</f>
        <v>DURGESH CHAND BAGRI</v>
      </c>
      <c r="I23" s="63" t="str">
        <f>IF(OR(B23=0,B23=""),"",IF(AND($E$3="3rd"),'Marks Entry 3rd'!H22,IF(AND($E$3="4th"),'Marks Entry 4th'!H22,"")))</f>
        <v>PUSHPA DEVI</v>
      </c>
      <c r="J23" s="256" t="str">
        <f>IF(OR(B23=0,B23=""),"",IF(AND($E$3="3rd"),'Marks Entry 3rd'!J22,IF(AND($E$3="4th"),'Marks Entry 4th'!J22,"")))</f>
        <v>F</v>
      </c>
      <c r="K23" s="256" t="str">
        <f>IF(OR(B23=0,B23=""),"",IF(AND($E$3="3rd"),'Marks Entry 3rd'!K22,IF(AND($E$3="4th"),'Marks Entry 4th'!K22,"")))</f>
        <v>OBC</v>
      </c>
      <c r="L23" s="125">
        <f>IF(OR(B23=0,B23=""),"",IF(AND($E$3="3rd"),'Marks Entry 3rd'!L22,IF(AND($E$3="4th"),'Marks Entry 4th'!L22,"")))</f>
        <v>9</v>
      </c>
      <c r="M23" s="125">
        <f>IF(OR(B23=0,B23=""),"",IF(AND($E$3="3rd"),'Marks Entry 3rd'!M22,IF(AND($E$3="4th"),'Marks Entry 4th'!M22,"")))</f>
        <v>9</v>
      </c>
      <c r="N23" s="125">
        <f>IF(OR(B23=0,B23=""),"",IF(AND($E$3="3rd"),'Marks Entry 3rd'!N22,IF(AND($E$3="4th"),'Marks Entry 4th'!N22,"")))</f>
        <v>27</v>
      </c>
      <c r="O23" s="61">
        <f t="shared" si="1"/>
        <v>45</v>
      </c>
      <c r="P23" s="125">
        <f>IF(OR(B23=0,B23=""),"",IF(AND($E$3="3rd"),'Marks Entry 3rd'!O22,IF(AND($E$3="4th"),'Marks Entry 4th'!O22,"")))</f>
        <v>6</v>
      </c>
      <c r="Q23" s="125">
        <f>IF(OR(B23=0,B23=""),"",IF(AND($E$3="3rd"),'Marks Entry 3rd'!P22,IF(AND($E$3="4th"),'Marks Entry 4th'!P22,"")))</f>
        <v>0</v>
      </c>
      <c r="R23" s="64">
        <f t="shared" si="2"/>
        <v>6</v>
      </c>
      <c r="S23" s="61">
        <f t="shared" si="3"/>
        <v>51</v>
      </c>
      <c r="T23" s="66">
        <f>IF(OR(B23=0,B23=""),"",IF(AND($E$3="3rd"),'Marks Entry 3rd'!Q22,IF(AND($E$3="4th"),'Marks Entry 4th'!Q22,"")))</f>
        <v>37</v>
      </c>
      <c r="U23" s="66">
        <f>IF(OR(B23=0,B23=""),"",IF(AND($E$3="3rd"),'Marks Entry 3rd'!R22,IF(AND($E$3="4th"),'Marks Entry 4th'!R22,"")))</f>
        <v>4</v>
      </c>
      <c r="V23" s="65">
        <f t="shared" si="4"/>
        <v>41</v>
      </c>
      <c r="W23" s="61">
        <f t="shared" si="5"/>
        <v>92</v>
      </c>
      <c r="X23" s="104">
        <f t="shared" si="6"/>
        <v>0</v>
      </c>
      <c r="Y23" s="104">
        <f t="shared" si="7"/>
        <v>200</v>
      </c>
      <c r="Z23" s="104" t="str">
        <f t="shared" si="8"/>
        <v/>
      </c>
      <c r="AA23" s="104" t="str">
        <f t="shared" si="9"/>
        <v>P</v>
      </c>
      <c r="AB23" s="104" t="str">
        <f t="shared" si="10"/>
        <v>III</v>
      </c>
      <c r="AC23" s="108" t="str">
        <f t="shared" si="11"/>
        <v>D</v>
      </c>
      <c r="AD23" s="125">
        <f>IF(OR(B23=0,B23=""),"",IF(AND($E$3="3rd"),'Marks Entry 3rd'!S22,IF(AND($E$3="4th"),'Marks Entry 4th'!S22,"")))</f>
        <v>4</v>
      </c>
      <c r="AE23" s="125">
        <f>IF(OR(B23=0,B23=""),"",IF(AND($E$3="3rd"),'Marks Entry 3rd'!T22,IF(AND($E$3="4th"),'Marks Entry 4th'!T22,"")))</f>
        <v>3</v>
      </c>
      <c r="AF23" s="125">
        <f>IF(OR(B23=0,B23=""),"",IF(AND($E$3="3rd"),'Marks Entry 3rd'!U22,IF(AND($E$3="4th"),'Marks Entry 4th'!U22,"")))</f>
        <v>5</v>
      </c>
      <c r="AG23" s="61">
        <f t="shared" si="12"/>
        <v>12</v>
      </c>
      <c r="AH23" s="125">
        <f>IF(OR(B23=0,B23=""),"",IF(AND($E$3="3rd"),'Marks Entry 3rd'!V22,IF(AND($E$3="4th"),'Marks Entry 4th'!V22,"")))</f>
        <v>18</v>
      </c>
      <c r="AI23" s="125">
        <f>IF(OR(B23=0,B23=""),"",IF(AND($E$3="3rd"),'Marks Entry 3rd'!W22,IF(AND($E$3="4th"),'Marks Entry 4th'!W22,"")))</f>
        <v>5</v>
      </c>
      <c r="AJ23" s="64">
        <f t="shared" si="13"/>
        <v>23</v>
      </c>
      <c r="AK23" s="61">
        <f t="shared" si="14"/>
        <v>35</v>
      </c>
      <c r="AL23" s="66">
        <f>IF(OR(B23=0,B23=""),"",IF(AND($E$3="3rd"),'Marks Entry 3rd'!X22,IF(AND($E$3="4th"),'Marks Entry 4th'!X22,"")))</f>
        <v>24</v>
      </c>
      <c r="AM23" s="66">
        <f>IF(OR(B23=0,B23=""),"",IF(AND($E$3="3rd"),'Marks Entry 3rd'!Y22,IF(AND($E$3="4th"),'Marks Entry 4th'!Y22,"")))</f>
        <v>16</v>
      </c>
      <c r="AN23" s="65">
        <f t="shared" si="15"/>
        <v>40</v>
      </c>
      <c r="AO23" s="61">
        <f t="shared" si="16"/>
        <v>75</v>
      </c>
      <c r="AP23" s="104">
        <f t="shared" si="17"/>
        <v>0</v>
      </c>
      <c r="AQ23" s="104">
        <f t="shared" si="18"/>
        <v>100</v>
      </c>
      <c r="AR23" s="104" t="str">
        <f t="shared" si="19"/>
        <v/>
      </c>
      <c r="AS23" s="104" t="str">
        <f t="shared" si="20"/>
        <v>P</v>
      </c>
      <c r="AT23" s="104" t="str">
        <f t="shared" si="21"/>
        <v>D</v>
      </c>
      <c r="AU23" s="108" t="str">
        <f t="shared" si="22"/>
        <v>B</v>
      </c>
      <c r="AV23" s="125">
        <f>IF(OR(B23=0,B23=""),"",IF(AND($E$3="3rd"),'Marks Entry 3rd'!Z22,IF(AND($E$3="4th"),'Marks Entry 4th'!Z22,"")))</f>
        <v>9</v>
      </c>
      <c r="AW23" s="125">
        <f>IF(OR(B23=0,B23=""),"",IF(AND($E$3="3rd"),'Marks Entry 3rd'!AA22,IF(AND($E$3="4th"),'Marks Entry 4th'!AA22,"")))</f>
        <v>6</v>
      </c>
      <c r="AX23" s="125">
        <f>IF(OR(B23=0,B23=""),"",IF(AND($E$3="3rd"),'Marks Entry 3rd'!AB22,IF(AND($E$3="4th"),'Marks Entry 4th'!AB22,"")))</f>
        <v>25</v>
      </c>
      <c r="AY23" s="61">
        <f t="shared" si="23"/>
        <v>40</v>
      </c>
      <c r="AZ23" s="125">
        <f>IF(OR(B23=0,B23=""),"",IF(AND($E$3="3rd"),'Marks Entry 3rd'!AC22,IF(AND($E$3="4th"),'Marks Entry 4th'!AC22,"")))</f>
        <v>5</v>
      </c>
      <c r="BA23" s="125">
        <f>IF(OR(B23=0,B23=""),"",IF(AND($E$3="3rd"),'Marks Entry 3rd'!AD22,IF(AND($E$3="4th"),'Marks Entry 4th'!AD22,"")))</f>
        <v>9</v>
      </c>
      <c r="BB23" s="64">
        <f t="shared" si="24"/>
        <v>14</v>
      </c>
      <c r="BC23" s="61">
        <f t="shared" si="25"/>
        <v>54</v>
      </c>
      <c r="BD23" s="66">
        <f>IF(OR(B23=0,B23=""),"",IF(AND($E$3="3rd"),'Marks Entry 3rd'!AE22,IF(AND($E$3="4th"),'Marks Entry 4th'!AE22,"")))</f>
        <v>48</v>
      </c>
      <c r="BE23" s="66">
        <f>IF(OR(B23=0,B23=""),"",IF(AND($E$3="3rd"),'Marks Entry 3rd'!AF22,IF(AND($E$3="4th"),'Marks Entry 4th'!AF22,"")))</f>
        <v>15</v>
      </c>
      <c r="BF23" s="65">
        <f t="shared" si="26"/>
        <v>63</v>
      </c>
      <c r="BG23" s="61">
        <f t="shared" si="27"/>
        <v>117</v>
      </c>
      <c r="BH23" s="104">
        <f t="shared" si="28"/>
        <v>0</v>
      </c>
      <c r="BI23" s="104">
        <f t="shared" si="29"/>
        <v>200</v>
      </c>
      <c r="BJ23" s="104" t="str">
        <f t="shared" si="30"/>
        <v/>
      </c>
      <c r="BK23" s="104" t="str">
        <f t="shared" si="31"/>
        <v>P</v>
      </c>
      <c r="BL23" s="104" t="str">
        <f t="shared" si="32"/>
        <v>II</v>
      </c>
      <c r="BM23" s="108" t="str">
        <f t="shared" si="33"/>
        <v>C</v>
      </c>
      <c r="BN23" s="125">
        <f>IF(OR(B23=0,B23=""),"",IF(AND($E$3="3rd"),'Marks Entry 3rd'!AG22,IF(AND($E$3="4th"),'Marks Entry 4th'!AG22,"")))</f>
        <v>9</v>
      </c>
      <c r="BO23" s="125">
        <f>IF(OR(B23=0,B23=""),"",IF(AND($E$3="3rd"),'Marks Entry 3rd'!AH22,IF(AND($E$3="4th"),'Marks Entry 4th'!AH22,"")))</f>
        <v>7</v>
      </c>
      <c r="BP23" s="125">
        <f>IF(OR(B23=0,B23=""),"",IF(AND($E$3="3rd"),'Marks Entry 3rd'!AI22,IF(AND($E$3="4th"),'Marks Entry 4th'!AI22,"")))</f>
        <v>21</v>
      </c>
      <c r="BQ23" s="61">
        <f t="shared" si="34"/>
        <v>37</v>
      </c>
      <c r="BR23" s="125">
        <f>IF(OR(B23=0,B23=""),"",IF(AND($E$3="3rd"),'Marks Entry 3rd'!AJ22,IF(AND($E$3="4th"),'Marks Entry 4th'!AJ22,"")))</f>
        <v>4</v>
      </c>
      <c r="BS23" s="125">
        <f>IF(OR(B23=0,B23=""),"",IF(AND($E$3="3rd"),'Marks Entry 3rd'!AK22,IF(AND($E$3="4th"),'Marks Entry 4th'!AK22,"")))</f>
        <v>12</v>
      </c>
      <c r="BT23" s="64">
        <f t="shared" si="35"/>
        <v>16</v>
      </c>
      <c r="BU23" s="61">
        <f t="shared" si="36"/>
        <v>53</v>
      </c>
      <c r="BV23" s="66">
        <f>IF(OR(B23=0,B23=""),"",IF(AND($E$3="3rd"),'Marks Entry 3rd'!AL22,IF(AND($E$3="4th"),'Marks Entry 4th'!AL22,"")))</f>
        <v>48</v>
      </c>
      <c r="BW23" s="66">
        <f>IF(OR(B23=0,B23=""),"",IF(AND($E$3="3rd"),'Marks Entry 3rd'!AM22,IF(AND($E$3="4th"),'Marks Entry 4th'!AM22,"")))</f>
        <v>16</v>
      </c>
      <c r="BX23" s="65">
        <f t="shared" si="37"/>
        <v>64</v>
      </c>
      <c r="BY23" s="61">
        <f t="shared" si="38"/>
        <v>117</v>
      </c>
      <c r="BZ23" s="104">
        <f t="shared" si="39"/>
        <v>0</v>
      </c>
      <c r="CA23" s="104">
        <f t="shared" si="40"/>
        <v>200</v>
      </c>
      <c r="CB23" s="104" t="str">
        <f t="shared" si="41"/>
        <v/>
      </c>
      <c r="CC23" s="104" t="str">
        <f t="shared" si="42"/>
        <v>P</v>
      </c>
      <c r="CD23" s="104" t="str">
        <f t="shared" si="43"/>
        <v>II</v>
      </c>
      <c r="CE23" s="108" t="str">
        <f t="shared" si="44"/>
        <v>C</v>
      </c>
      <c r="CF23" s="257">
        <f>IF(OR(B23=0,B23=""),"",IF(AND($E$3="3rd"),'Marks Entry 3rd'!AN22,IF(AND($E$3="4th"),'Marks Entry 4th'!AN22,"")))</f>
        <v>17</v>
      </c>
      <c r="CG23" s="257">
        <f>IF(OR(B23=0,B23=""),"",IF(AND($E$3="3rd"),'Marks Entry 3rd'!AO22,IF(AND($E$3="4th"),'Marks Entry 4th'!AO22,"")))</f>
        <v>16</v>
      </c>
      <c r="CH23" s="257">
        <f>IF(OR(B23=0,B23=""),"",IF(AND($E$3="3rd"),'Marks Entry 3rd'!AP22,IF(AND($E$3="4th"),'Marks Entry 4th'!AP22,"")))</f>
        <v>16</v>
      </c>
      <c r="CI23" s="257">
        <f>IF(OR(B23=0,B23=""),"",IF(AND($E$3="3rd"),'Marks Entry 3rd'!AQ22,IF(AND($E$3="4th"),'Marks Entry 4th'!AQ22,"")))</f>
        <v>14</v>
      </c>
      <c r="CJ23" s="257">
        <f>IF(OR(B23=0,B23=""),"",IF(AND($E$3="3rd"),'Marks Entry 3rd'!AR22,IF(AND($E$3="4th"),'Marks Entry 4th'!AR22,"")))</f>
        <v>17</v>
      </c>
      <c r="CK23" s="126">
        <f t="shared" si="45"/>
        <v>80</v>
      </c>
      <c r="CL23" s="127">
        <f t="shared" si="46"/>
        <v>0</v>
      </c>
      <c r="CM23" s="127">
        <f t="shared" si="47"/>
        <v>100</v>
      </c>
      <c r="CN23" s="127" t="str">
        <f t="shared" si="48"/>
        <v>P</v>
      </c>
      <c r="CO23" s="107" t="str">
        <f t="shared" si="49"/>
        <v>A</v>
      </c>
      <c r="CP23" s="257">
        <f>IF(OR(B23=0,B23=""),"",IF(AND($E$3="3rd"),'Marks Entry 3rd'!AS22,IF(AND($E$3="4th"),'Marks Entry 4th'!AS22,"")))</f>
        <v>15</v>
      </c>
      <c r="CQ23" s="257">
        <f>IF(OR(B23=0,B23=""),"",IF(AND($E$3="3rd"),'Marks Entry 3rd'!AT22,IF(AND($E$3="4th"),'Marks Entry 4th'!AT22,"")))</f>
        <v>20</v>
      </c>
      <c r="CR23" s="257">
        <f>IF(OR(B23=0,B23=""),"",IF(AND($E$3="3rd"),'Marks Entry 3rd'!AU22,IF(AND($E$3="4th"),'Marks Entry 4th'!AU22,"")))</f>
        <v>15</v>
      </c>
      <c r="CS23" s="257">
        <f>IF(OR(B23=0,B23=""),"",IF(AND($E$3="3rd"),'Marks Entry 3rd'!AV22,IF(AND($E$3="4th"),'Marks Entry 4th'!AV22,"")))</f>
        <v>14</v>
      </c>
      <c r="CT23" s="257">
        <f>IF(OR(B23=0,B23=""),"",IF(AND($E$3="3rd"),'Marks Entry 3rd'!AW22,IF(AND($E$3="4th"),'Marks Entry 4th'!AW22,"")))</f>
        <v>16</v>
      </c>
      <c r="CU23" s="126">
        <f t="shared" si="50"/>
        <v>80</v>
      </c>
      <c r="CV23" s="127">
        <f t="shared" si="51"/>
        <v>0</v>
      </c>
      <c r="CW23" s="127">
        <f t="shared" si="52"/>
        <v>100</v>
      </c>
      <c r="CX23" s="127" t="str">
        <f t="shared" si="53"/>
        <v>P</v>
      </c>
      <c r="CY23" s="107" t="str">
        <f t="shared" si="54"/>
        <v>A</v>
      </c>
      <c r="CZ23" s="257">
        <f>IF(OR(B23=0,B23=""),"",IF(AND($E$3="3rd"),'Marks Entry 3rd'!AX22,IF(AND($E$3="4th"),'Marks Entry 4th'!AX22,"")))</f>
        <v>20</v>
      </c>
      <c r="DA23" s="257">
        <f>IF(OR(B23=0,B23=""),"",IF(AND($E$3="3rd"),'Marks Entry 3rd'!AY22,IF(AND($E$3="4th"),'Marks Entry 4th'!AY22,"")))</f>
        <v>19</v>
      </c>
      <c r="DB23" s="257">
        <f>IF(OR(B23=0,B23=""),"",IF(AND($E$3="3rd"),'Marks Entry 3rd'!AZ22,IF(AND($E$3="4th"),'Marks Entry 4th'!AZ22,"")))</f>
        <v>15</v>
      </c>
      <c r="DC23" s="257">
        <f>IF(OR(B23=0,B23=""),"",IF(AND($E$3="3rd"),'Marks Entry 3rd'!BA22,IF(AND($E$3="4th"),'Marks Entry 4th'!BA22,"")))</f>
        <v>10</v>
      </c>
      <c r="DD23" s="257">
        <f>IF(OR(B23=0,B23=""),"",IF(AND($E$3="3rd"),'Marks Entry 3rd'!BB22,IF(AND($E$3="4th"),'Marks Entry 4th'!BB22,"")))</f>
        <v>15</v>
      </c>
      <c r="DE23" s="126">
        <f t="shared" si="55"/>
        <v>79</v>
      </c>
      <c r="DF23" s="127">
        <f t="shared" si="56"/>
        <v>0</v>
      </c>
      <c r="DG23" s="127">
        <f t="shared" si="57"/>
        <v>100</v>
      </c>
      <c r="DH23" s="127" t="str">
        <f t="shared" si="58"/>
        <v>P</v>
      </c>
      <c r="DI23" s="107" t="str">
        <f t="shared" si="59"/>
        <v>A</v>
      </c>
      <c r="DJ23" s="257" t="str">
        <f>IF(OR(B23=0,B23=""),"",IF(AND('Marks Entry 3rd'!BC22="",'Marks Entry 4th'!BC22=""),"",IF(AND($E$3="3rd"),'Marks Entry 3rd'!BC22,IF(AND($E$3="4th"),'Marks Entry 4th'!BC22,""))))</f>
        <v/>
      </c>
      <c r="DK23" s="257" t="str">
        <f>IF(OR(B23=0,B23=""),"",IF(AND('Marks Entry 3rd'!BD22="",'Marks Entry 4th'!BD22=""),"",IF(AND($E$3="3rd"),'Marks Entry 3rd'!BD22,IF(AND($E$3="4th"),'Marks Entry 4th'!BD22,""))))</f>
        <v/>
      </c>
      <c r="DL23" s="416" t="str">
        <f t="shared" si="60"/>
        <v/>
      </c>
      <c r="DM23" s="108" t="str">
        <f t="shared" si="61"/>
        <v/>
      </c>
      <c r="DN23" s="257" t="str">
        <f>IF(OR(B23=0,B23=""),"",IF(AND('Marks Entry 3rd'!BE22="",'Marks Entry 4th'!BE22=""),"",IF(AND($E$3="3rd"),'Marks Entry 3rd'!BE22,IF(AND($E$3="4th"),'Marks Entry 4th'!BE22,""))))</f>
        <v/>
      </c>
      <c r="DO23" s="257" t="str">
        <f>IF(OR(B23=0,B23=""),"",IF(AND('Marks Entry 3rd'!BF22="",'Marks Entry 4th'!BF22=""),"",IF(AND($E$3="3rd"),'Marks Entry 3rd'!BF22,IF(AND($E$3="4th"),'Marks Entry 4th'!BF22,""))))</f>
        <v/>
      </c>
      <c r="DP23" s="416" t="str">
        <f t="shared" si="62"/>
        <v/>
      </c>
      <c r="DQ23" s="108" t="str">
        <f t="shared" si="63"/>
        <v/>
      </c>
      <c r="DR23" s="75">
        <f t="shared" si="67"/>
        <v>401</v>
      </c>
      <c r="DS23" s="76">
        <f t="shared" si="68"/>
        <v>57.285714285714285</v>
      </c>
      <c r="DT23" s="81" t="str">
        <f t="shared" si="64"/>
        <v>II</v>
      </c>
      <c r="DU23" s="82">
        <f t="shared" si="65"/>
        <v>10.999999999999996</v>
      </c>
      <c r="DV23" s="262" t="str">
        <f t="shared" si="0"/>
        <v>Promoted</v>
      </c>
      <c r="DW23" s="52">
        <f>IF(OR(B23=0,B23=""),"",IF(AND($E$3="3rd"),'Marks Entry 3rd'!BG22,IF(AND($E$3="4th"),'Marks Entry 4th'!BG22,"")))</f>
        <v>220</v>
      </c>
      <c r="DX23" s="52">
        <f>IF(OR(B23=0,B23=""),"",IF(AND($E$3="3rd"),'Marks Entry 3rd'!BH22,IF(AND($E$3="4th"),'Marks Entry 4th'!BH22,"")))</f>
        <v>200</v>
      </c>
      <c r="DY23" s="242" t="str">
        <f t="shared" si="66"/>
        <v>C</v>
      </c>
      <c r="DZ23" s="54"/>
      <c r="EG23" s="55">
        <f>IF(AND($E$3="3rd"),'Marks Entry 3rd'!I22,IF(AND($E$3="4th"),'Marks Entry 4th'!I22,""))</f>
        <v>416</v>
      </c>
    </row>
    <row r="24" spans="1:137" ht="18.95" customHeight="1">
      <c r="A24" s="67">
        <v>17</v>
      </c>
      <c r="B24" s="302">
        <f>IF(OR(EG24=0,EG24=""),"",IF(AND($E$3="3rd"),'Marks Entry 3rd'!I23,IF(AND($E$3="4th"),'Marks Entry 4th'!I23,"")))</f>
        <v>417</v>
      </c>
      <c r="C24" s="68">
        <f>IF(OR(B24=0,B24=""),"",IF(AND($E$3="3rd"),'Marks Entry 3rd'!B23,IF(AND($E$3="4th"),'Marks Entry 4th'!B23,"")))</f>
        <v>4</v>
      </c>
      <c r="D24" s="68" t="str">
        <f>IF(OR(B24=0,B24=""),"",IF(AND($E$3="3rd"),'Marks Entry 3rd'!C23,IF(AND($E$3="4th"),'Marks Entry 4th'!C23,"")))</f>
        <v>A</v>
      </c>
      <c r="E24" s="69" t="str">
        <f>IF(OR(B24=0,B24=""),"",IF(AND($E$3="3rd"),'Marks Entry 3rd'!E23,IF(AND($E$3="4th"),'Marks Entry 4th'!E23,"")))</f>
        <v>14-02-2016</v>
      </c>
      <c r="F24" s="301">
        <f>IF(OR(B24=0,B24=""),"",IF(AND($E$3="3rd"),'Marks Entry 3rd'!D23,IF(AND($E$3="4th"),'Marks Entry 4th'!D23,"")))</f>
        <v>924</v>
      </c>
      <c r="G24" s="63" t="str">
        <f>IF(OR(B24=0,B24=""),"",IF(AND($E$3="3rd"),'Marks Entry 3rd'!F23,IF(AND($E$3="4th"),'Marks Entry 4th'!F23,"")))</f>
        <v>LUCKY PRAJAPATI</v>
      </c>
      <c r="H24" s="63" t="str">
        <f>IF(OR(B24=0,B24=""),"",IF(AND($E$3="3rd"),'Marks Entry 3rd'!G23,IF(AND($E$3="4th"),'Marks Entry 4th'!G23,"")))</f>
        <v>NAR SINGH</v>
      </c>
      <c r="I24" s="63" t="str">
        <f>IF(OR(B24=0,B24=""),"",IF(AND($E$3="3rd"),'Marks Entry 3rd'!H23,IF(AND($E$3="4th"),'Marks Entry 4th'!H23,"")))</f>
        <v>BHAWNA</v>
      </c>
      <c r="J24" s="256" t="str">
        <f>IF(OR(B24=0,B24=""),"",IF(AND($E$3="3rd"),'Marks Entry 3rd'!J23,IF(AND($E$3="4th"),'Marks Entry 4th'!J23,"")))</f>
        <v>M</v>
      </c>
      <c r="K24" s="256" t="str">
        <f>IF(OR(B24=0,B24=""),"",IF(AND($E$3="3rd"),'Marks Entry 3rd'!K23,IF(AND($E$3="4th"),'Marks Entry 4th'!K23,"")))</f>
        <v>OBC</v>
      </c>
      <c r="L24" s="125">
        <f>IF(OR(B24=0,B24=""),"",IF(AND($E$3="3rd"),'Marks Entry 3rd'!L23,IF(AND($E$3="4th"),'Marks Entry 4th'!L23,"")))</f>
        <v>9</v>
      </c>
      <c r="M24" s="125">
        <f>IF(OR(B24=0,B24=""),"",IF(AND($E$3="3rd"),'Marks Entry 3rd'!M23,IF(AND($E$3="4th"),'Marks Entry 4th'!M23,"")))</f>
        <v>9</v>
      </c>
      <c r="N24" s="125">
        <f>IF(OR(B24=0,B24=""),"",IF(AND($E$3="3rd"),'Marks Entry 3rd'!N23,IF(AND($E$3="4th"),'Marks Entry 4th'!N23,"")))</f>
        <v>28</v>
      </c>
      <c r="O24" s="61">
        <f t="shared" si="1"/>
        <v>46</v>
      </c>
      <c r="P24" s="125">
        <f>IF(OR(B24=0,B24=""),"",IF(AND($E$3="3rd"),'Marks Entry 3rd'!O23,IF(AND($E$3="4th"),'Marks Entry 4th'!O23,"")))</f>
        <v>6</v>
      </c>
      <c r="Q24" s="125">
        <f>IF(OR(B24=0,B24=""),"",IF(AND($E$3="3rd"),'Marks Entry 3rd'!P23,IF(AND($E$3="4th"),'Marks Entry 4th'!P23,"")))</f>
        <v>0</v>
      </c>
      <c r="R24" s="64">
        <f t="shared" si="2"/>
        <v>6</v>
      </c>
      <c r="S24" s="61">
        <f t="shared" si="3"/>
        <v>52</v>
      </c>
      <c r="T24" s="66">
        <f>IF(OR(B24=0,B24=""),"",IF(AND($E$3="3rd"),'Marks Entry 3rd'!Q23,IF(AND($E$3="4th"),'Marks Entry 4th'!Q23,"")))</f>
        <v>37</v>
      </c>
      <c r="U24" s="66">
        <f>IF(OR(B24=0,B24=""),"",IF(AND($E$3="3rd"),'Marks Entry 3rd'!R23,IF(AND($E$3="4th"),'Marks Entry 4th'!R23,"")))</f>
        <v>4</v>
      </c>
      <c r="V24" s="65">
        <f t="shared" si="4"/>
        <v>41</v>
      </c>
      <c r="W24" s="61">
        <f t="shared" si="5"/>
        <v>93</v>
      </c>
      <c r="X24" s="104">
        <f t="shared" si="6"/>
        <v>0</v>
      </c>
      <c r="Y24" s="104">
        <f t="shared" si="7"/>
        <v>200</v>
      </c>
      <c r="Z24" s="104" t="str">
        <f t="shared" si="8"/>
        <v/>
      </c>
      <c r="AA24" s="104" t="str">
        <f t="shared" si="9"/>
        <v>P</v>
      </c>
      <c r="AB24" s="104" t="str">
        <f t="shared" si="10"/>
        <v>III</v>
      </c>
      <c r="AC24" s="108" t="str">
        <f t="shared" si="11"/>
        <v>D</v>
      </c>
      <c r="AD24" s="125">
        <f>IF(OR(B24=0,B24=""),"",IF(AND($E$3="3rd"),'Marks Entry 3rd'!S23,IF(AND($E$3="4th"),'Marks Entry 4th'!S23,"")))</f>
        <v>4</v>
      </c>
      <c r="AE24" s="125">
        <f>IF(OR(B24=0,B24=""),"",IF(AND($E$3="3rd"),'Marks Entry 3rd'!T23,IF(AND($E$3="4th"),'Marks Entry 4th'!T23,"")))</f>
        <v>3</v>
      </c>
      <c r="AF24" s="125">
        <f>IF(OR(B24=0,B24=""),"",IF(AND($E$3="3rd"),'Marks Entry 3rd'!U23,IF(AND($E$3="4th"),'Marks Entry 4th'!U23,"")))</f>
        <v>4</v>
      </c>
      <c r="AG24" s="61">
        <f t="shared" si="12"/>
        <v>11</v>
      </c>
      <c r="AH24" s="125">
        <f>IF(OR(B24=0,B24=""),"",IF(AND($E$3="3rd"),'Marks Entry 3rd'!V23,IF(AND($E$3="4th"),'Marks Entry 4th'!V23,"")))</f>
        <v>19</v>
      </c>
      <c r="AI24" s="125">
        <f>IF(OR(B24=0,B24=""),"",IF(AND($E$3="3rd"),'Marks Entry 3rd'!W23,IF(AND($E$3="4th"),'Marks Entry 4th'!W23,"")))</f>
        <v>5</v>
      </c>
      <c r="AJ24" s="64">
        <f t="shared" si="13"/>
        <v>24</v>
      </c>
      <c r="AK24" s="61">
        <f t="shared" si="14"/>
        <v>35</v>
      </c>
      <c r="AL24" s="66">
        <f>IF(OR(B24=0,B24=""),"",IF(AND($E$3="3rd"),'Marks Entry 3rd'!X23,IF(AND($E$3="4th"),'Marks Entry 4th'!X23,"")))</f>
        <v>27</v>
      </c>
      <c r="AM24" s="66">
        <f>IF(OR(B24=0,B24=""),"",IF(AND($E$3="3rd"),'Marks Entry 3rd'!Y23,IF(AND($E$3="4th"),'Marks Entry 4th'!Y23,"")))</f>
        <v>15</v>
      </c>
      <c r="AN24" s="65">
        <f t="shared" si="15"/>
        <v>42</v>
      </c>
      <c r="AO24" s="61">
        <f t="shared" si="16"/>
        <v>77</v>
      </c>
      <c r="AP24" s="104">
        <f t="shared" si="17"/>
        <v>0</v>
      </c>
      <c r="AQ24" s="104">
        <f t="shared" si="18"/>
        <v>100</v>
      </c>
      <c r="AR24" s="104" t="str">
        <f t="shared" si="19"/>
        <v/>
      </c>
      <c r="AS24" s="104" t="str">
        <f t="shared" si="20"/>
        <v>P</v>
      </c>
      <c r="AT24" s="104" t="str">
        <f t="shared" si="21"/>
        <v>D</v>
      </c>
      <c r="AU24" s="108" t="str">
        <f t="shared" si="22"/>
        <v>B</v>
      </c>
      <c r="AV24" s="125">
        <f>IF(OR(B24=0,B24=""),"",IF(AND($E$3="3rd"),'Marks Entry 3rd'!Z23,IF(AND($E$3="4th"),'Marks Entry 4th'!Z23,"")))</f>
        <v>9</v>
      </c>
      <c r="AW24" s="125">
        <f>IF(OR(B24=0,B24=""),"",IF(AND($E$3="3rd"),'Marks Entry 3rd'!AA23,IF(AND($E$3="4th"),'Marks Entry 4th'!AA23,"")))</f>
        <v>6</v>
      </c>
      <c r="AX24" s="125">
        <f>IF(OR(B24=0,B24=""),"",IF(AND($E$3="3rd"),'Marks Entry 3rd'!AB23,IF(AND($E$3="4th"),'Marks Entry 4th'!AB23,"")))</f>
        <v>24</v>
      </c>
      <c r="AY24" s="61">
        <f t="shared" si="23"/>
        <v>39</v>
      </c>
      <c r="AZ24" s="125">
        <f>IF(OR(B24=0,B24=""),"",IF(AND($E$3="3rd"),'Marks Entry 3rd'!AC23,IF(AND($E$3="4th"),'Marks Entry 4th'!AC23,"")))</f>
        <v>5</v>
      </c>
      <c r="BA24" s="125">
        <f>IF(OR(B24=0,B24=""),"",IF(AND($E$3="3rd"),'Marks Entry 3rd'!AD23,IF(AND($E$3="4th"),'Marks Entry 4th'!AD23,"")))</f>
        <v>9</v>
      </c>
      <c r="BB24" s="64">
        <f t="shared" si="24"/>
        <v>14</v>
      </c>
      <c r="BC24" s="61">
        <f t="shared" si="25"/>
        <v>53</v>
      </c>
      <c r="BD24" s="66">
        <f>IF(OR(B24=0,B24=""),"",IF(AND($E$3="3rd"),'Marks Entry 3rd'!AE23,IF(AND($E$3="4th"),'Marks Entry 4th'!AE23,"")))</f>
        <v>47</v>
      </c>
      <c r="BE24" s="66">
        <f>IF(OR(B24=0,B24=""),"",IF(AND($E$3="3rd"),'Marks Entry 3rd'!AF23,IF(AND($E$3="4th"),'Marks Entry 4th'!AF23,"")))</f>
        <v>15</v>
      </c>
      <c r="BF24" s="65">
        <f t="shared" si="26"/>
        <v>62</v>
      </c>
      <c r="BG24" s="61">
        <f t="shared" si="27"/>
        <v>115</v>
      </c>
      <c r="BH24" s="104">
        <f t="shared" si="28"/>
        <v>0</v>
      </c>
      <c r="BI24" s="104">
        <f t="shared" si="29"/>
        <v>200</v>
      </c>
      <c r="BJ24" s="104" t="str">
        <f t="shared" si="30"/>
        <v/>
      </c>
      <c r="BK24" s="104" t="str">
        <f t="shared" si="31"/>
        <v>P</v>
      </c>
      <c r="BL24" s="104" t="str">
        <f t="shared" si="32"/>
        <v>II</v>
      </c>
      <c r="BM24" s="108" t="str">
        <f t="shared" si="33"/>
        <v>C</v>
      </c>
      <c r="BN24" s="125">
        <f>IF(OR(B24=0,B24=""),"",IF(AND($E$3="3rd"),'Marks Entry 3rd'!AG23,IF(AND($E$3="4th"),'Marks Entry 4th'!AG23,"")))</f>
        <v>9</v>
      </c>
      <c r="BO24" s="125">
        <f>IF(OR(B24=0,B24=""),"",IF(AND($E$3="3rd"),'Marks Entry 3rd'!AH23,IF(AND($E$3="4th"),'Marks Entry 4th'!AH23,"")))</f>
        <v>7</v>
      </c>
      <c r="BP24" s="125">
        <f>IF(OR(B24=0,B24=""),"",IF(AND($E$3="3rd"),'Marks Entry 3rd'!AI23,IF(AND($E$3="4th"),'Marks Entry 4th'!AI23,"")))</f>
        <v>32</v>
      </c>
      <c r="BQ24" s="61">
        <f t="shared" si="34"/>
        <v>48</v>
      </c>
      <c r="BR24" s="125">
        <f>IF(OR(B24=0,B24=""),"",IF(AND($E$3="3rd"),'Marks Entry 3rd'!AJ23,IF(AND($E$3="4th"),'Marks Entry 4th'!AJ23,"")))</f>
        <v>4</v>
      </c>
      <c r="BS24" s="125">
        <f>IF(OR(B24=0,B24=""),"",IF(AND($E$3="3rd"),'Marks Entry 3rd'!AK23,IF(AND($E$3="4th"),'Marks Entry 4th'!AK23,"")))</f>
        <v>12</v>
      </c>
      <c r="BT24" s="64">
        <f t="shared" si="35"/>
        <v>16</v>
      </c>
      <c r="BU24" s="61">
        <f t="shared" si="36"/>
        <v>64</v>
      </c>
      <c r="BV24" s="66">
        <f>IF(OR(B24=0,B24=""),"",IF(AND($E$3="3rd"),'Marks Entry 3rd'!AL23,IF(AND($E$3="4th"),'Marks Entry 4th'!AL23,"")))</f>
        <v>47</v>
      </c>
      <c r="BW24" s="66">
        <f>IF(OR(B24=0,B24=""),"",IF(AND($E$3="3rd"),'Marks Entry 3rd'!AM23,IF(AND($E$3="4th"),'Marks Entry 4th'!AM23,"")))</f>
        <v>16</v>
      </c>
      <c r="BX24" s="65">
        <f t="shared" si="37"/>
        <v>63</v>
      </c>
      <c r="BY24" s="61">
        <f t="shared" si="38"/>
        <v>127</v>
      </c>
      <c r="BZ24" s="104">
        <f t="shared" si="39"/>
        <v>0</v>
      </c>
      <c r="CA24" s="104">
        <f t="shared" si="40"/>
        <v>200</v>
      </c>
      <c r="CB24" s="104" t="str">
        <f t="shared" si="41"/>
        <v/>
      </c>
      <c r="CC24" s="104" t="str">
        <f t="shared" si="42"/>
        <v>P</v>
      </c>
      <c r="CD24" s="104" t="str">
        <f t="shared" si="43"/>
        <v>I</v>
      </c>
      <c r="CE24" s="108" t="str">
        <f t="shared" si="44"/>
        <v>C</v>
      </c>
      <c r="CF24" s="257">
        <f>IF(OR(B24=0,B24=""),"",IF(AND($E$3="3rd"),'Marks Entry 3rd'!AN23,IF(AND($E$3="4th"),'Marks Entry 4th'!AN23,"")))</f>
        <v>18</v>
      </c>
      <c r="CG24" s="257">
        <f>IF(OR(B24=0,B24=""),"",IF(AND($E$3="3rd"),'Marks Entry 3rd'!AO23,IF(AND($E$3="4th"),'Marks Entry 4th'!AO23,"")))</f>
        <v>14</v>
      </c>
      <c r="CH24" s="257">
        <f>IF(OR(B24=0,B24=""),"",IF(AND($E$3="3rd"),'Marks Entry 3rd'!AP23,IF(AND($E$3="4th"),'Marks Entry 4th'!AP23,"")))</f>
        <v>16</v>
      </c>
      <c r="CI24" s="257">
        <f>IF(OR(B24=0,B24=""),"",IF(AND($E$3="3rd"),'Marks Entry 3rd'!AQ23,IF(AND($E$3="4th"),'Marks Entry 4th'!AQ23,"")))</f>
        <v>14</v>
      </c>
      <c r="CJ24" s="257">
        <f>IF(OR(B24=0,B24=""),"",IF(AND($E$3="3rd"),'Marks Entry 3rd'!AR23,IF(AND($E$3="4th"),'Marks Entry 4th'!AR23,"")))</f>
        <v>17</v>
      </c>
      <c r="CK24" s="126">
        <f t="shared" si="45"/>
        <v>79</v>
      </c>
      <c r="CL24" s="127">
        <f t="shared" si="46"/>
        <v>0</v>
      </c>
      <c r="CM24" s="127">
        <f t="shared" si="47"/>
        <v>100</v>
      </c>
      <c r="CN24" s="127" t="str">
        <f t="shared" si="48"/>
        <v>P</v>
      </c>
      <c r="CO24" s="107" t="str">
        <f t="shared" si="49"/>
        <v>A</v>
      </c>
      <c r="CP24" s="257">
        <f>IF(OR(B24=0,B24=""),"",IF(AND($E$3="3rd"),'Marks Entry 3rd'!AS23,IF(AND($E$3="4th"),'Marks Entry 4th'!AS23,"")))</f>
        <v>15</v>
      </c>
      <c r="CQ24" s="257">
        <f>IF(OR(B24=0,B24=""),"",IF(AND($E$3="3rd"),'Marks Entry 3rd'!AT23,IF(AND($E$3="4th"),'Marks Entry 4th'!AT23,"")))</f>
        <v>20</v>
      </c>
      <c r="CR24" s="257">
        <f>IF(OR(B24=0,B24=""),"",IF(AND($E$3="3rd"),'Marks Entry 3rd'!AU23,IF(AND($E$3="4th"),'Marks Entry 4th'!AU23,"")))</f>
        <v>15</v>
      </c>
      <c r="CS24" s="257">
        <f>IF(OR(B24=0,B24=""),"",IF(AND($E$3="3rd"),'Marks Entry 3rd'!AV23,IF(AND($E$3="4th"),'Marks Entry 4th'!AV23,"")))</f>
        <v>14</v>
      </c>
      <c r="CT24" s="257">
        <f>IF(OR(B24=0,B24=""),"",IF(AND($E$3="3rd"),'Marks Entry 3rd'!AW23,IF(AND($E$3="4th"),'Marks Entry 4th'!AW23,"")))</f>
        <v>14</v>
      </c>
      <c r="CU24" s="126">
        <f t="shared" si="50"/>
        <v>78</v>
      </c>
      <c r="CV24" s="127">
        <f t="shared" si="51"/>
        <v>0</v>
      </c>
      <c r="CW24" s="127">
        <f t="shared" si="52"/>
        <v>100</v>
      </c>
      <c r="CX24" s="127" t="str">
        <f t="shared" si="53"/>
        <v>P</v>
      </c>
      <c r="CY24" s="107" t="str">
        <f t="shared" si="54"/>
        <v>A</v>
      </c>
      <c r="CZ24" s="257">
        <f>IF(OR(B24=0,B24=""),"",IF(AND($E$3="3rd"),'Marks Entry 3rd'!AX23,IF(AND($E$3="4th"),'Marks Entry 4th'!AX23,"")))</f>
        <v>20</v>
      </c>
      <c r="DA24" s="257">
        <f>IF(OR(B24=0,B24=""),"",IF(AND($E$3="3rd"),'Marks Entry 3rd'!AY23,IF(AND($E$3="4th"),'Marks Entry 4th'!AY23,"")))</f>
        <v>19</v>
      </c>
      <c r="DB24" s="257">
        <f>IF(OR(B24=0,B24=""),"",IF(AND($E$3="3rd"),'Marks Entry 3rd'!AZ23,IF(AND($E$3="4th"),'Marks Entry 4th'!AZ23,"")))</f>
        <v>16</v>
      </c>
      <c r="DC24" s="257">
        <f>IF(OR(B24=0,B24=""),"",IF(AND($E$3="3rd"),'Marks Entry 3rd'!BA23,IF(AND($E$3="4th"),'Marks Entry 4th'!BA23,"")))</f>
        <v>10</v>
      </c>
      <c r="DD24" s="257">
        <f>IF(OR(B24=0,B24=""),"",IF(AND($E$3="3rd"),'Marks Entry 3rd'!BB23,IF(AND($E$3="4th"),'Marks Entry 4th'!BB23,"")))</f>
        <v>15</v>
      </c>
      <c r="DE24" s="126">
        <f t="shared" si="55"/>
        <v>80</v>
      </c>
      <c r="DF24" s="127">
        <f t="shared" si="56"/>
        <v>0</v>
      </c>
      <c r="DG24" s="127">
        <f t="shared" si="57"/>
        <v>100</v>
      </c>
      <c r="DH24" s="127" t="str">
        <f t="shared" si="58"/>
        <v>P</v>
      </c>
      <c r="DI24" s="107" t="str">
        <f t="shared" si="59"/>
        <v>A</v>
      </c>
      <c r="DJ24" s="257" t="str">
        <f>IF(OR(B24=0,B24=""),"",IF(AND('Marks Entry 3rd'!BC23="",'Marks Entry 4th'!BC23=""),"",IF(AND($E$3="3rd"),'Marks Entry 3rd'!BC23,IF(AND($E$3="4th"),'Marks Entry 4th'!BC23,""))))</f>
        <v/>
      </c>
      <c r="DK24" s="257" t="str">
        <f>IF(OR(B24=0,B24=""),"",IF(AND('Marks Entry 3rd'!BD23="",'Marks Entry 4th'!BD23=""),"",IF(AND($E$3="3rd"),'Marks Entry 3rd'!BD23,IF(AND($E$3="4th"),'Marks Entry 4th'!BD23,""))))</f>
        <v/>
      </c>
      <c r="DL24" s="416" t="str">
        <f t="shared" si="60"/>
        <v/>
      </c>
      <c r="DM24" s="108" t="str">
        <f t="shared" si="61"/>
        <v/>
      </c>
      <c r="DN24" s="257" t="str">
        <f>IF(OR(B24=0,B24=""),"",IF(AND('Marks Entry 3rd'!BE23="",'Marks Entry 4th'!BE23=""),"",IF(AND($E$3="3rd"),'Marks Entry 3rd'!BE23,IF(AND($E$3="4th"),'Marks Entry 4th'!BE23,""))))</f>
        <v/>
      </c>
      <c r="DO24" s="257" t="str">
        <f>IF(OR(B24=0,B24=""),"",IF(AND('Marks Entry 3rd'!BF23="",'Marks Entry 4th'!BF23=""),"",IF(AND($E$3="3rd"),'Marks Entry 3rd'!BF23,IF(AND($E$3="4th"),'Marks Entry 4th'!BF23,""))))</f>
        <v/>
      </c>
      <c r="DP24" s="416" t="str">
        <f t="shared" si="62"/>
        <v/>
      </c>
      <c r="DQ24" s="108" t="str">
        <f t="shared" si="63"/>
        <v/>
      </c>
      <c r="DR24" s="75">
        <f t="shared" si="67"/>
        <v>412</v>
      </c>
      <c r="DS24" s="76">
        <f t="shared" si="68"/>
        <v>58.857142857142854</v>
      </c>
      <c r="DT24" s="81" t="str">
        <f t="shared" si="64"/>
        <v>II</v>
      </c>
      <c r="DU24" s="82">
        <f t="shared" si="65"/>
        <v>3.9999999999999964</v>
      </c>
      <c r="DV24" s="262" t="str">
        <f t="shared" si="0"/>
        <v>Promoted</v>
      </c>
      <c r="DW24" s="52">
        <f>IF(OR(B24=0,B24=""),"",IF(AND($E$3="3rd"),'Marks Entry 3rd'!BG23,IF(AND($E$3="4th"),'Marks Entry 4th'!BG23,"")))</f>
        <v>220</v>
      </c>
      <c r="DX24" s="52">
        <f>IF(OR(B24=0,B24=""),"",IF(AND($E$3="3rd"),'Marks Entry 3rd'!BH23,IF(AND($E$3="4th"),'Marks Entry 4th'!BH23,"")))</f>
        <v>212</v>
      </c>
      <c r="DY24" s="242" t="str">
        <f t="shared" si="66"/>
        <v>C</v>
      </c>
      <c r="DZ24" s="53"/>
      <c r="EG24" s="55">
        <f>IF(AND($E$3="3rd"),'Marks Entry 3rd'!I23,IF(AND($E$3="4th"),'Marks Entry 4th'!I23,""))</f>
        <v>417</v>
      </c>
    </row>
    <row r="25" spans="1:137" ht="18.95" customHeight="1">
      <c r="A25" s="67">
        <v>18</v>
      </c>
      <c r="B25" s="302">
        <f>IF(OR(EG25=0,EG25=""),"",IF(AND($E$3="3rd"),'Marks Entry 3rd'!I24,IF(AND($E$3="4th"),'Marks Entry 4th'!I24,"")))</f>
        <v>418</v>
      </c>
      <c r="C25" s="68">
        <f>IF(OR(B25=0,B25=""),"",IF(AND($E$3="3rd"),'Marks Entry 3rd'!B24,IF(AND($E$3="4th"),'Marks Entry 4th'!B24,"")))</f>
        <v>4</v>
      </c>
      <c r="D25" s="68" t="str">
        <f>IF(OR(B25=0,B25=""),"",IF(AND($E$3="3rd"),'Marks Entry 3rd'!C24,IF(AND($E$3="4th"),'Marks Entry 4th'!C24,"")))</f>
        <v>A</v>
      </c>
      <c r="E25" s="69">
        <f>IF(OR(B25=0,B25=""),"",IF(AND($E$3="3rd"),'Marks Entry 3rd'!E24,IF(AND($E$3="4th"),'Marks Entry 4th'!E24,"")))</f>
        <v>42008</v>
      </c>
      <c r="F25" s="301">
        <f>IF(OR(B25=0,B25=""),"",IF(AND($E$3="3rd"),'Marks Entry 3rd'!D24,IF(AND($E$3="4th"),'Marks Entry 4th'!D24,"")))</f>
        <v>921</v>
      </c>
      <c r="G25" s="63" t="str">
        <f>IF(OR(B25=0,B25=""),"",IF(AND($E$3="3rd"),'Marks Entry 3rd'!F24,IF(AND($E$3="4th"),'Marks Entry 4th'!F24,"")))</f>
        <v>MAHENDRA PARTAP SINGH CHUNDAWAT</v>
      </c>
      <c r="H25" s="63" t="str">
        <f>IF(OR(B25=0,B25=""),"",IF(AND($E$3="3rd"),'Marks Entry 3rd'!G24,IF(AND($E$3="4th"),'Marks Entry 4th'!G24,"")))</f>
        <v>CHANDRA SINGH CHUNDAWAT</v>
      </c>
      <c r="I25" s="63" t="str">
        <f>IF(OR(B25=0,B25=""),"",IF(AND($E$3="3rd"),'Marks Entry 3rd'!H24,IF(AND($E$3="4th"),'Marks Entry 4th'!H24,"")))</f>
        <v>RITU KANWAR</v>
      </c>
      <c r="J25" s="256" t="str">
        <f>IF(OR(B25=0,B25=""),"",IF(AND($E$3="3rd"),'Marks Entry 3rd'!J24,IF(AND($E$3="4th"),'Marks Entry 4th'!J24,"")))</f>
        <v>M</v>
      </c>
      <c r="K25" s="256" t="str">
        <f>IF(OR(B25=0,B25=""),"",IF(AND($E$3="3rd"),'Marks Entry 3rd'!K24,IF(AND($E$3="4th"),'Marks Entry 4th'!K24,"")))</f>
        <v>GEN</v>
      </c>
      <c r="L25" s="125">
        <f>IF(OR(B25=0,B25=""),"",IF(AND($E$3="3rd"),'Marks Entry 3rd'!L24,IF(AND($E$3="4th"),'Marks Entry 4th'!L24,"")))</f>
        <v>9</v>
      </c>
      <c r="M25" s="125">
        <f>IF(OR(B25=0,B25=""),"",IF(AND($E$3="3rd"),'Marks Entry 3rd'!M24,IF(AND($E$3="4th"),'Marks Entry 4th'!M24,"")))</f>
        <v>9</v>
      </c>
      <c r="N25" s="125">
        <f>IF(OR(B25=0,B25=""),"",IF(AND($E$3="3rd"),'Marks Entry 3rd'!N24,IF(AND($E$3="4th"),'Marks Entry 4th'!N24,"")))</f>
        <v>26</v>
      </c>
      <c r="O25" s="61">
        <f t="shared" si="1"/>
        <v>44</v>
      </c>
      <c r="P25" s="125">
        <f>IF(OR(B25=0,B25=""),"",IF(AND($E$3="3rd"),'Marks Entry 3rd'!O24,IF(AND($E$3="4th"),'Marks Entry 4th'!O24,"")))</f>
        <v>6</v>
      </c>
      <c r="Q25" s="125">
        <f>IF(OR(B25=0,B25=""),"",IF(AND($E$3="3rd"),'Marks Entry 3rd'!P24,IF(AND($E$3="4th"),'Marks Entry 4th'!P24,"")))</f>
        <v>0</v>
      </c>
      <c r="R25" s="64">
        <f t="shared" si="2"/>
        <v>6</v>
      </c>
      <c r="S25" s="61">
        <f t="shared" si="3"/>
        <v>50</v>
      </c>
      <c r="T25" s="66">
        <f>IF(OR(B25=0,B25=""),"",IF(AND($E$3="3rd"),'Marks Entry 3rd'!Q24,IF(AND($E$3="4th"),'Marks Entry 4th'!Q24,"")))</f>
        <v>37</v>
      </c>
      <c r="U25" s="66">
        <f>IF(OR(B25=0,B25=""),"",IF(AND($E$3="3rd"),'Marks Entry 3rd'!R24,IF(AND($E$3="4th"),'Marks Entry 4th'!R24,"")))</f>
        <v>4</v>
      </c>
      <c r="V25" s="65">
        <f t="shared" si="4"/>
        <v>41</v>
      </c>
      <c r="W25" s="61">
        <f t="shared" si="5"/>
        <v>91</v>
      </c>
      <c r="X25" s="104">
        <f t="shared" si="6"/>
        <v>0</v>
      </c>
      <c r="Y25" s="104">
        <f t="shared" si="7"/>
        <v>200</v>
      </c>
      <c r="Z25" s="104" t="str">
        <f t="shared" si="8"/>
        <v/>
      </c>
      <c r="AA25" s="104" t="str">
        <f t="shared" si="9"/>
        <v>P</v>
      </c>
      <c r="AB25" s="104" t="str">
        <f t="shared" si="10"/>
        <v>III</v>
      </c>
      <c r="AC25" s="108" t="str">
        <f t="shared" si="11"/>
        <v>D</v>
      </c>
      <c r="AD25" s="125">
        <f>IF(OR(B25=0,B25=""),"",IF(AND($E$3="3rd"),'Marks Entry 3rd'!S24,IF(AND($E$3="4th"),'Marks Entry 4th'!S24,"")))</f>
        <v>4</v>
      </c>
      <c r="AE25" s="125">
        <f>IF(OR(B25=0,B25=""),"",IF(AND($E$3="3rd"),'Marks Entry 3rd'!T24,IF(AND($E$3="4th"),'Marks Entry 4th'!T24,"")))</f>
        <v>3</v>
      </c>
      <c r="AF25" s="125">
        <f>IF(OR(B25=0,B25=""),"",IF(AND($E$3="3rd"),'Marks Entry 3rd'!U24,IF(AND($E$3="4th"),'Marks Entry 4th'!U24,"")))</f>
        <v>4</v>
      </c>
      <c r="AG25" s="61">
        <f t="shared" si="12"/>
        <v>11</v>
      </c>
      <c r="AH25" s="125">
        <f>IF(OR(B25=0,B25=""),"",IF(AND($E$3="3rd"),'Marks Entry 3rd'!V24,IF(AND($E$3="4th"),'Marks Entry 4th'!V24,"")))</f>
        <v>14</v>
      </c>
      <c r="AI25" s="125">
        <f>IF(OR(B25=0,B25=""),"",IF(AND($E$3="3rd"),'Marks Entry 3rd'!W24,IF(AND($E$3="4th"),'Marks Entry 4th'!W24,"")))</f>
        <v>5</v>
      </c>
      <c r="AJ25" s="64">
        <f t="shared" si="13"/>
        <v>19</v>
      </c>
      <c r="AK25" s="61">
        <f t="shared" si="14"/>
        <v>30</v>
      </c>
      <c r="AL25" s="66">
        <f>IF(OR(B25=0,B25=""),"",IF(AND($E$3="3rd"),'Marks Entry 3rd'!X24,IF(AND($E$3="4th"),'Marks Entry 4th'!X24,"")))</f>
        <v>26</v>
      </c>
      <c r="AM25" s="66">
        <f>IF(OR(B25=0,B25=""),"",IF(AND($E$3="3rd"),'Marks Entry 3rd'!Y24,IF(AND($E$3="4th"),'Marks Entry 4th'!Y24,"")))</f>
        <v>14</v>
      </c>
      <c r="AN25" s="65">
        <f t="shared" si="15"/>
        <v>40</v>
      </c>
      <c r="AO25" s="61">
        <f t="shared" si="16"/>
        <v>70</v>
      </c>
      <c r="AP25" s="104">
        <f t="shared" si="17"/>
        <v>0</v>
      </c>
      <c r="AQ25" s="104">
        <f t="shared" si="18"/>
        <v>100</v>
      </c>
      <c r="AR25" s="104" t="str">
        <f t="shared" si="19"/>
        <v/>
      </c>
      <c r="AS25" s="104" t="str">
        <f t="shared" si="20"/>
        <v>P</v>
      </c>
      <c r="AT25" s="104" t="str">
        <f t="shared" si="21"/>
        <v>I</v>
      </c>
      <c r="AU25" s="108" t="str">
        <f t="shared" si="22"/>
        <v>C</v>
      </c>
      <c r="AV25" s="125">
        <f>IF(OR(B25=0,B25=""),"",IF(AND($E$3="3rd"),'Marks Entry 3rd'!Z24,IF(AND($E$3="4th"),'Marks Entry 4th'!Z24,"")))</f>
        <v>9</v>
      </c>
      <c r="AW25" s="125">
        <f>IF(OR(B25=0,B25=""),"",IF(AND($E$3="3rd"),'Marks Entry 3rd'!AA24,IF(AND($E$3="4th"),'Marks Entry 4th'!AA24,"")))</f>
        <v>6</v>
      </c>
      <c r="AX25" s="125">
        <f>IF(OR(B25=0,B25=""),"",IF(AND($E$3="3rd"),'Marks Entry 3rd'!AB24,IF(AND($E$3="4th"),'Marks Entry 4th'!AB24,"")))</f>
        <v>28</v>
      </c>
      <c r="AY25" s="61">
        <f t="shared" si="23"/>
        <v>43</v>
      </c>
      <c r="AZ25" s="125">
        <f>IF(OR(B25=0,B25=""),"",IF(AND($E$3="3rd"),'Marks Entry 3rd'!AC24,IF(AND($E$3="4th"),'Marks Entry 4th'!AC24,"")))</f>
        <v>5</v>
      </c>
      <c r="BA25" s="125">
        <f>IF(OR(B25=0,B25=""),"",IF(AND($E$3="3rd"),'Marks Entry 3rd'!AD24,IF(AND($E$3="4th"),'Marks Entry 4th'!AD24,"")))</f>
        <v>8</v>
      </c>
      <c r="BB25" s="64">
        <f t="shared" si="24"/>
        <v>13</v>
      </c>
      <c r="BC25" s="61">
        <f t="shared" si="25"/>
        <v>56</v>
      </c>
      <c r="BD25" s="66">
        <f>IF(OR(B25=0,B25=""),"",IF(AND($E$3="3rd"),'Marks Entry 3rd'!AE24,IF(AND($E$3="4th"),'Marks Entry 4th'!AE24,"")))</f>
        <v>45</v>
      </c>
      <c r="BE25" s="66">
        <f>IF(OR(B25=0,B25=""),"",IF(AND($E$3="3rd"),'Marks Entry 3rd'!AF24,IF(AND($E$3="4th"),'Marks Entry 4th'!AF24,"")))</f>
        <v>15</v>
      </c>
      <c r="BF25" s="65">
        <f t="shared" si="26"/>
        <v>60</v>
      </c>
      <c r="BG25" s="61">
        <f t="shared" si="27"/>
        <v>116</v>
      </c>
      <c r="BH25" s="104">
        <f t="shared" si="28"/>
        <v>0</v>
      </c>
      <c r="BI25" s="104">
        <f t="shared" si="29"/>
        <v>200</v>
      </c>
      <c r="BJ25" s="104" t="str">
        <f t="shared" si="30"/>
        <v/>
      </c>
      <c r="BK25" s="104" t="str">
        <f t="shared" si="31"/>
        <v>P</v>
      </c>
      <c r="BL25" s="104" t="str">
        <f t="shared" si="32"/>
        <v>II</v>
      </c>
      <c r="BM25" s="108" t="str">
        <f t="shared" si="33"/>
        <v>C</v>
      </c>
      <c r="BN25" s="125">
        <f>IF(OR(B25=0,B25=""),"",IF(AND($E$3="3rd"),'Marks Entry 3rd'!AG24,IF(AND($E$3="4th"),'Marks Entry 4th'!AG24,"")))</f>
        <v>9</v>
      </c>
      <c r="BO25" s="125">
        <f>IF(OR(B25=0,B25=""),"",IF(AND($E$3="3rd"),'Marks Entry 3rd'!AH24,IF(AND($E$3="4th"),'Marks Entry 4th'!AH24,"")))</f>
        <v>7</v>
      </c>
      <c r="BP25" s="125">
        <f>IF(OR(B25=0,B25=""),"",IF(AND($E$3="3rd"),'Marks Entry 3rd'!AI24,IF(AND($E$3="4th"),'Marks Entry 4th'!AI24,"")))</f>
        <v>30</v>
      </c>
      <c r="BQ25" s="61">
        <f t="shared" si="34"/>
        <v>46</v>
      </c>
      <c r="BR25" s="125">
        <f>IF(OR(B25=0,B25=""),"",IF(AND($E$3="3rd"),'Marks Entry 3rd'!AJ24,IF(AND($E$3="4th"),'Marks Entry 4th'!AJ24,"")))</f>
        <v>4</v>
      </c>
      <c r="BS25" s="125">
        <f>IF(OR(B25=0,B25=""),"",IF(AND($E$3="3rd"),'Marks Entry 3rd'!AK24,IF(AND($E$3="4th"),'Marks Entry 4th'!AK24,"")))</f>
        <v>12</v>
      </c>
      <c r="BT25" s="64">
        <f t="shared" si="35"/>
        <v>16</v>
      </c>
      <c r="BU25" s="61">
        <f t="shared" si="36"/>
        <v>62</v>
      </c>
      <c r="BV25" s="66">
        <f>IF(OR(B25=0,B25=""),"",IF(AND($E$3="3rd"),'Marks Entry 3rd'!AL24,IF(AND($E$3="4th"),'Marks Entry 4th'!AL24,"")))</f>
        <v>49</v>
      </c>
      <c r="BW25" s="66">
        <f>IF(OR(B25=0,B25=""),"",IF(AND($E$3="3rd"),'Marks Entry 3rd'!AM24,IF(AND($E$3="4th"),'Marks Entry 4th'!AM24,"")))</f>
        <v>16</v>
      </c>
      <c r="BX25" s="65">
        <f t="shared" si="37"/>
        <v>65</v>
      </c>
      <c r="BY25" s="61">
        <f t="shared" si="38"/>
        <v>127</v>
      </c>
      <c r="BZ25" s="104">
        <f t="shared" si="39"/>
        <v>0</v>
      </c>
      <c r="CA25" s="104">
        <f t="shared" si="40"/>
        <v>200</v>
      </c>
      <c r="CB25" s="104" t="str">
        <f t="shared" si="41"/>
        <v/>
      </c>
      <c r="CC25" s="104" t="str">
        <f t="shared" si="42"/>
        <v>P</v>
      </c>
      <c r="CD25" s="104" t="str">
        <f t="shared" si="43"/>
        <v>I</v>
      </c>
      <c r="CE25" s="108" t="str">
        <f t="shared" si="44"/>
        <v>C</v>
      </c>
      <c r="CF25" s="257">
        <f>IF(OR(B25=0,B25=""),"",IF(AND($E$3="3rd"),'Marks Entry 3rd'!AN24,IF(AND($E$3="4th"),'Marks Entry 4th'!AN24,"")))</f>
        <v>19</v>
      </c>
      <c r="CG25" s="257">
        <f>IF(OR(B25=0,B25=""),"",IF(AND($E$3="3rd"),'Marks Entry 3rd'!AO24,IF(AND($E$3="4th"),'Marks Entry 4th'!AO24,"")))</f>
        <v>15</v>
      </c>
      <c r="CH25" s="257">
        <f>IF(OR(B25=0,B25=""),"",IF(AND($E$3="3rd"),'Marks Entry 3rd'!AP24,IF(AND($E$3="4th"),'Marks Entry 4th'!AP24,"")))</f>
        <v>16</v>
      </c>
      <c r="CI25" s="257">
        <f>IF(OR(B25=0,B25=""),"",IF(AND($E$3="3rd"),'Marks Entry 3rd'!AQ24,IF(AND($E$3="4th"),'Marks Entry 4th'!AQ24,"")))</f>
        <v>14</v>
      </c>
      <c r="CJ25" s="257">
        <f>IF(OR(B25=0,B25=""),"",IF(AND($E$3="3rd"),'Marks Entry 3rd'!AR24,IF(AND($E$3="4th"),'Marks Entry 4th'!AR24,"")))</f>
        <v>17</v>
      </c>
      <c r="CK25" s="126">
        <f t="shared" si="45"/>
        <v>81</v>
      </c>
      <c r="CL25" s="127">
        <f t="shared" si="46"/>
        <v>0</v>
      </c>
      <c r="CM25" s="127">
        <f t="shared" si="47"/>
        <v>100</v>
      </c>
      <c r="CN25" s="127" t="str">
        <f t="shared" si="48"/>
        <v>P</v>
      </c>
      <c r="CO25" s="107" t="str">
        <f t="shared" si="49"/>
        <v>A</v>
      </c>
      <c r="CP25" s="257">
        <f>IF(OR(B25=0,B25=""),"",IF(AND($E$3="3rd"),'Marks Entry 3rd'!AS24,IF(AND($E$3="4th"),'Marks Entry 4th'!AS24,"")))</f>
        <v>15</v>
      </c>
      <c r="CQ25" s="257">
        <f>IF(OR(B25=0,B25=""),"",IF(AND($E$3="3rd"),'Marks Entry 3rd'!AT24,IF(AND($E$3="4th"),'Marks Entry 4th'!AT24,"")))</f>
        <v>20</v>
      </c>
      <c r="CR25" s="257">
        <f>IF(OR(B25=0,B25=""),"",IF(AND($E$3="3rd"),'Marks Entry 3rd'!AU24,IF(AND($E$3="4th"),'Marks Entry 4th'!AU24,"")))</f>
        <v>15</v>
      </c>
      <c r="CS25" s="257">
        <f>IF(OR(B25=0,B25=""),"",IF(AND($E$3="3rd"),'Marks Entry 3rd'!AV24,IF(AND($E$3="4th"),'Marks Entry 4th'!AV24,"")))</f>
        <v>14</v>
      </c>
      <c r="CT25" s="257">
        <f>IF(OR(B25=0,B25=""),"",IF(AND($E$3="3rd"),'Marks Entry 3rd'!AW24,IF(AND($E$3="4th"),'Marks Entry 4th'!AW24,"")))</f>
        <v>15</v>
      </c>
      <c r="CU25" s="126">
        <f t="shared" si="50"/>
        <v>79</v>
      </c>
      <c r="CV25" s="127">
        <f t="shared" si="51"/>
        <v>0</v>
      </c>
      <c r="CW25" s="127">
        <f t="shared" si="52"/>
        <v>100</v>
      </c>
      <c r="CX25" s="127" t="str">
        <f t="shared" si="53"/>
        <v>P</v>
      </c>
      <c r="CY25" s="107" t="str">
        <f t="shared" si="54"/>
        <v>A</v>
      </c>
      <c r="CZ25" s="257">
        <f>IF(OR(B25=0,B25=""),"",IF(AND($E$3="3rd"),'Marks Entry 3rd'!AX24,IF(AND($E$3="4th"),'Marks Entry 4th'!AX24,"")))</f>
        <v>20</v>
      </c>
      <c r="DA25" s="257">
        <f>IF(OR(B25=0,B25=""),"",IF(AND($E$3="3rd"),'Marks Entry 3rd'!AY24,IF(AND($E$3="4th"),'Marks Entry 4th'!AY24,"")))</f>
        <v>19</v>
      </c>
      <c r="DB25" s="257">
        <f>IF(OR(B25=0,B25=""),"",IF(AND($E$3="3rd"),'Marks Entry 3rd'!AZ24,IF(AND($E$3="4th"),'Marks Entry 4th'!AZ24,"")))</f>
        <v>17</v>
      </c>
      <c r="DC25" s="257">
        <f>IF(OR(B25=0,B25=""),"",IF(AND($E$3="3rd"),'Marks Entry 3rd'!BA24,IF(AND($E$3="4th"),'Marks Entry 4th'!BA24,"")))</f>
        <v>10</v>
      </c>
      <c r="DD25" s="257">
        <f>IF(OR(B25=0,B25=""),"",IF(AND($E$3="3rd"),'Marks Entry 3rd'!BB24,IF(AND($E$3="4th"),'Marks Entry 4th'!BB24,"")))</f>
        <v>15</v>
      </c>
      <c r="DE25" s="126">
        <f t="shared" si="55"/>
        <v>81</v>
      </c>
      <c r="DF25" s="127">
        <f t="shared" si="56"/>
        <v>0</v>
      </c>
      <c r="DG25" s="127">
        <f t="shared" si="57"/>
        <v>100</v>
      </c>
      <c r="DH25" s="127" t="str">
        <f t="shared" si="58"/>
        <v>P</v>
      </c>
      <c r="DI25" s="107" t="str">
        <f t="shared" si="59"/>
        <v>A</v>
      </c>
      <c r="DJ25" s="257" t="str">
        <f>IF(OR(B25=0,B25=""),"",IF(AND('Marks Entry 3rd'!BC24="",'Marks Entry 4th'!BC24=""),"",IF(AND($E$3="3rd"),'Marks Entry 3rd'!BC24,IF(AND($E$3="4th"),'Marks Entry 4th'!BC24,""))))</f>
        <v/>
      </c>
      <c r="DK25" s="257" t="str">
        <f>IF(OR(B25=0,B25=""),"",IF(AND('Marks Entry 3rd'!BD24="",'Marks Entry 4th'!BD24=""),"",IF(AND($E$3="3rd"),'Marks Entry 3rd'!BD24,IF(AND($E$3="4th"),'Marks Entry 4th'!BD24,""))))</f>
        <v/>
      </c>
      <c r="DL25" s="416" t="str">
        <f t="shared" si="60"/>
        <v/>
      </c>
      <c r="DM25" s="108" t="str">
        <f t="shared" si="61"/>
        <v/>
      </c>
      <c r="DN25" s="257" t="str">
        <f>IF(OR(B25=0,B25=""),"",IF(AND('Marks Entry 3rd'!BE24="",'Marks Entry 4th'!BE24=""),"",IF(AND($E$3="3rd"),'Marks Entry 3rd'!BE24,IF(AND($E$3="4th"),'Marks Entry 4th'!BE24,""))))</f>
        <v/>
      </c>
      <c r="DO25" s="257" t="str">
        <f>IF(OR(B25=0,B25=""),"",IF(AND('Marks Entry 3rd'!BF24="",'Marks Entry 4th'!BF24=""),"",IF(AND($E$3="3rd"),'Marks Entry 3rd'!BF24,IF(AND($E$3="4th"),'Marks Entry 4th'!BF24,""))))</f>
        <v/>
      </c>
      <c r="DP25" s="416" t="str">
        <f t="shared" si="62"/>
        <v/>
      </c>
      <c r="DQ25" s="108" t="str">
        <f t="shared" si="63"/>
        <v/>
      </c>
      <c r="DR25" s="75">
        <f t="shared" si="67"/>
        <v>404</v>
      </c>
      <c r="DS25" s="76">
        <f t="shared" si="68"/>
        <v>57.714285714285715</v>
      </c>
      <c r="DT25" s="81" t="str">
        <f t="shared" si="64"/>
        <v>II</v>
      </c>
      <c r="DU25" s="82">
        <f t="shared" si="65"/>
        <v>7.9999999999999964</v>
      </c>
      <c r="DV25" s="262" t="str">
        <f t="shared" si="0"/>
        <v>Promoted</v>
      </c>
      <c r="DW25" s="52">
        <f>IF(OR(B25=0,B25=""),"",IF(AND($E$3="3rd"),'Marks Entry 3rd'!BG24,IF(AND($E$3="4th"),'Marks Entry 4th'!BG24,"")))</f>
        <v>220</v>
      </c>
      <c r="DX25" s="52">
        <f>IF(OR(B25=0,B25=""),"",IF(AND($E$3="3rd"),'Marks Entry 3rd'!BH24,IF(AND($E$3="4th"),'Marks Entry 4th'!BH24,"")))</f>
        <v>210</v>
      </c>
      <c r="DY25" s="242" t="str">
        <f t="shared" si="66"/>
        <v>C</v>
      </c>
      <c r="DZ25" s="53"/>
      <c r="EG25" s="55">
        <f>IF(AND($E$3="3rd"),'Marks Entry 3rd'!I24,IF(AND($E$3="4th"),'Marks Entry 4th'!I24,""))</f>
        <v>418</v>
      </c>
    </row>
    <row r="26" spans="1:137" ht="18.95" customHeight="1">
      <c r="A26" s="67">
        <v>19</v>
      </c>
      <c r="B26" s="302">
        <f>IF(OR(EG26=0,EG26=""),"",IF(AND($E$3="3rd"),'Marks Entry 3rd'!I25,IF(AND($E$3="4th"),'Marks Entry 4th'!I25,"")))</f>
        <v>419</v>
      </c>
      <c r="C26" s="68">
        <f>IF(OR(B26=0,B26=""),"",IF(AND($E$3="3rd"),'Marks Entry 3rd'!B25,IF(AND($E$3="4th"),'Marks Entry 4th'!B25,"")))</f>
        <v>4</v>
      </c>
      <c r="D26" s="68" t="str">
        <f>IF(OR(B26=0,B26=""),"",IF(AND($E$3="3rd"),'Marks Entry 3rd'!C25,IF(AND($E$3="4th"),'Marks Entry 4th'!C25,"")))</f>
        <v>A</v>
      </c>
      <c r="E26" s="69">
        <f>IF(OR(B26=0,B26=""),"",IF(AND($E$3="3rd"),'Marks Entry 3rd'!E25,IF(AND($E$3="4th"),'Marks Entry 4th'!E25,"")))</f>
        <v>42257</v>
      </c>
      <c r="F26" s="301">
        <f>IF(OR(B26=0,B26=""),"",IF(AND($E$3="3rd"),'Marks Entry 3rd'!D25,IF(AND($E$3="4th"),'Marks Entry 4th'!D25,"")))</f>
        <v>948</v>
      </c>
      <c r="G26" s="63" t="str">
        <f>IF(OR(B26=0,B26=""),"",IF(AND($E$3="3rd"),'Marks Entry 3rd'!F25,IF(AND($E$3="4th"),'Marks Entry 4th'!F25,"")))</f>
        <v>MANVEER GURJAR</v>
      </c>
      <c r="H26" s="63" t="str">
        <f>IF(OR(B26=0,B26=""),"",IF(AND($E$3="3rd"),'Marks Entry 3rd'!G25,IF(AND($E$3="4th"),'Marks Entry 4th'!G25,"")))</f>
        <v>VIKRAM SINGH</v>
      </c>
      <c r="I26" s="63" t="str">
        <f>IF(OR(B26=0,B26=""),"",IF(AND($E$3="3rd"),'Marks Entry 3rd'!H25,IF(AND($E$3="4th"),'Marks Entry 4th'!H25,"")))</f>
        <v>BARKHA</v>
      </c>
      <c r="J26" s="256" t="str">
        <f>IF(OR(B26=0,B26=""),"",IF(AND($E$3="3rd"),'Marks Entry 3rd'!J25,IF(AND($E$3="4th"),'Marks Entry 4th'!J25,"")))</f>
        <v>M</v>
      </c>
      <c r="K26" s="256" t="str">
        <f>IF(OR(B26=0,B26=""),"",IF(AND($E$3="3rd"),'Marks Entry 3rd'!K25,IF(AND($E$3="4th"),'Marks Entry 4th'!K25,"")))</f>
        <v>SBC</v>
      </c>
      <c r="L26" s="125">
        <f>IF(OR(B26=0,B26=""),"",IF(AND($E$3="3rd"),'Marks Entry 3rd'!L25,IF(AND($E$3="4th"),'Marks Entry 4th'!L25,"")))</f>
        <v>9</v>
      </c>
      <c r="M26" s="125">
        <f>IF(OR(B26=0,B26=""),"",IF(AND($E$3="3rd"),'Marks Entry 3rd'!M25,IF(AND($E$3="4th"),'Marks Entry 4th'!M25,"")))</f>
        <v>9</v>
      </c>
      <c r="N26" s="125">
        <f>IF(OR(B26=0,B26=""),"",IF(AND($E$3="3rd"),'Marks Entry 3rd'!N25,IF(AND($E$3="4th"),'Marks Entry 4th'!N25,"")))</f>
        <v>23</v>
      </c>
      <c r="O26" s="61">
        <f t="shared" si="1"/>
        <v>41</v>
      </c>
      <c r="P26" s="125">
        <f>IF(OR(B26=0,B26=""),"",IF(AND($E$3="3rd"),'Marks Entry 3rd'!O25,IF(AND($E$3="4th"),'Marks Entry 4th'!O25,"")))</f>
        <v>6</v>
      </c>
      <c r="Q26" s="125">
        <f>IF(OR(B26=0,B26=""),"",IF(AND($E$3="3rd"),'Marks Entry 3rd'!P25,IF(AND($E$3="4th"),'Marks Entry 4th'!P25,"")))</f>
        <v>0</v>
      </c>
      <c r="R26" s="64">
        <f t="shared" si="2"/>
        <v>6</v>
      </c>
      <c r="S26" s="61">
        <f t="shared" si="3"/>
        <v>47</v>
      </c>
      <c r="T26" s="66">
        <f>IF(OR(B26=0,B26=""),"",IF(AND($E$3="3rd"),'Marks Entry 3rd'!Q25,IF(AND($E$3="4th"),'Marks Entry 4th'!Q25,"")))</f>
        <v>37</v>
      </c>
      <c r="U26" s="66">
        <f>IF(OR(B26=0,B26=""),"",IF(AND($E$3="3rd"),'Marks Entry 3rd'!R25,IF(AND($E$3="4th"),'Marks Entry 4th'!R25,"")))</f>
        <v>4</v>
      </c>
      <c r="V26" s="65">
        <f t="shared" si="4"/>
        <v>41</v>
      </c>
      <c r="W26" s="61">
        <f t="shared" si="5"/>
        <v>88</v>
      </c>
      <c r="X26" s="104">
        <f t="shared" si="6"/>
        <v>0</v>
      </c>
      <c r="Y26" s="104">
        <f t="shared" si="7"/>
        <v>200</v>
      </c>
      <c r="Z26" s="104" t="str">
        <f t="shared" si="8"/>
        <v/>
      </c>
      <c r="AA26" s="104" t="str">
        <f t="shared" si="9"/>
        <v>P</v>
      </c>
      <c r="AB26" s="104" t="str">
        <f t="shared" si="10"/>
        <v>III</v>
      </c>
      <c r="AC26" s="108" t="str">
        <f t="shared" si="11"/>
        <v>D</v>
      </c>
      <c r="AD26" s="125">
        <f>IF(OR(B26=0,B26=""),"",IF(AND($E$3="3rd"),'Marks Entry 3rd'!S25,IF(AND($E$3="4th"),'Marks Entry 4th'!S25,"")))</f>
        <v>5</v>
      </c>
      <c r="AE26" s="125">
        <f>IF(OR(B26=0,B26=""),"",IF(AND($E$3="3rd"),'Marks Entry 3rd'!T25,IF(AND($E$3="4th"),'Marks Entry 4th'!T25,"")))</f>
        <v>3</v>
      </c>
      <c r="AF26" s="125">
        <f>IF(OR(B26=0,B26=""),"",IF(AND($E$3="3rd"),'Marks Entry 3rd'!U25,IF(AND($E$3="4th"),'Marks Entry 4th'!U25,"")))</f>
        <v>4</v>
      </c>
      <c r="AG26" s="61">
        <f t="shared" si="12"/>
        <v>12</v>
      </c>
      <c r="AH26" s="125">
        <f>IF(OR(B26=0,B26=""),"",IF(AND($E$3="3rd"),'Marks Entry 3rd'!V25,IF(AND($E$3="4th"),'Marks Entry 4th'!V25,"")))</f>
        <v>6</v>
      </c>
      <c r="AI26" s="125">
        <f>IF(OR(B26=0,B26=""),"",IF(AND($E$3="3rd"),'Marks Entry 3rd'!W25,IF(AND($E$3="4th"),'Marks Entry 4th'!W25,"")))</f>
        <v>5</v>
      </c>
      <c r="AJ26" s="64">
        <f t="shared" si="13"/>
        <v>11</v>
      </c>
      <c r="AK26" s="61">
        <f t="shared" si="14"/>
        <v>23</v>
      </c>
      <c r="AL26" s="66">
        <f>IF(OR(B26=0,B26=""),"",IF(AND($E$3="3rd"),'Marks Entry 3rd'!X25,IF(AND($E$3="4th"),'Marks Entry 4th'!X25,"")))</f>
        <v>25</v>
      </c>
      <c r="AM26" s="66">
        <f>IF(OR(B26=0,B26=""),"",IF(AND($E$3="3rd"),'Marks Entry 3rd'!Y25,IF(AND($E$3="4th"),'Marks Entry 4th'!Y25,"")))</f>
        <v>16</v>
      </c>
      <c r="AN26" s="65">
        <f t="shared" si="15"/>
        <v>41</v>
      </c>
      <c r="AO26" s="61">
        <f t="shared" si="16"/>
        <v>64</v>
      </c>
      <c r="AP26" s="104">
        <f t="shared" si="17"/>
        <v>0</v>
      </c>
      <c r="AQ26" s="104">
        <f t="shared" si="18"/>
        <v>100</v>
      </c>
      <c r="AR26" s="104" t="str">
        <f t="shared" si="19"/>
        <v/>
      </c>
      <c r="AS26" s="104" t="str">
        <f t="shared" si="20"/>
        <v>P</v>
      </c>
      <c r="AT26" s="104" t="str">
        <f t="shared" si="21"/>
        <v>I</v>
      </c>
      <c r="AU26" s="108" t="str">
        <f t="shared" si="22"/>
        <v>C</v>
      </c>
      <c r="AV26" s="125">
        <f>IF(OR(B26=0,B26=""),"",IF(AND($E$3="3rd"),'Marks Entry 3rd'!Z25,IF(AND($E$3="4th"),'Marks Entry 4th'!Z25,"")))</f>
        <v>9</v>
      </c>
      <c r="AW26" s="125">
        <f>IF(OR(B26=0,B26=""),"",IF(AND($E$3="3rd"),'Marks Entry 3rd'!AA25,IF(AND($E$3="4th"),'Marks Entry 4th'!AA25,"")))</f>
        <v>6</v>
      </c>
      <c r="AX26" s="125">
        <f>IF(OR(B26=0,B26=""),"",IF(AND($E$3="3rd"),'Marks Entry 3rd'!AB25,IF(AND($E$3="4th"),'Marks Entry 4th'!AB25,"")))</f>
        <v>27</v>
      </c>
      <c r="AY26" s="61">
        <f t="shared" si="23"/>
        <v>42</v>
      </c>
      <c r="AZ26" s="125">
        <f>IF(OR(B26=0,B26=""),"",IF(AND($E$3="3rd"),'Marks Entry 3rd'!AC25,IF(AND($E$3="4th"),'Marks Entry 4th'!AC25,"")))</f>
        <v>5</v>
      </c>
      <c r="BA26" s="125">
        <f>IF(OR(B26=0,B26=""),"",IF(AND($E$3="3rd"),'Marks Entry 3rd'!AD25,IF(AND($E$3="4th"),'Marks Entry 4th'!AD25,"")))</f>
        <v>9</v>
      </c>
      <c r="BB26" s="64">
        <f t="shared" si="24"/>
        <v>14</v>
      </c>
      <c r="BC26" s="61">
        <f t="shared" si="25"/>
        <v>56</v>
      </c>
      <c r="BD26" s="66">
        <f>IF(OR(B26=0,B26=""),"",IF(AND($E$3="3rd"),'Marks Entry 3rd'!AE25,IF(AND($E$3="4th"),'Marks Entry 4th'!AE25,"")))</f>
        <v>45</v>
      </c>
      <c r="BE26" s="66">
        <f>IF(OR(B26=0,B26=""),"",IF(AND($E$3="3rd"),'Marks Entry 3rd'!AF25,IF(AND($E$3="4th"),'Marks Entry 4th'!AF25,"")))</f>
        <v>15</v>
      </c>
      <c r="BF26" s="65">
        <f t="shared" si="26"/>
        <v>60</v>
      </c>
      <c r="BG26" s="61">
        <f t="shared" si="27"/>
        <v>116</v>
      </c>
      <c r="BH26" s="104">
        <f t="shared" si="28"/>
        <v>0</v>
      </c>
      <c r="BI26" s="104">
        <f t="shared" si="29"/>
        <v>200</v>
      </c>
      <c r="BJ26" s="104" t="str">
        <f t="shared" si="30"/>
        <v/>
      </c>
      <c r="BK26" s="104" t="str">
        <f t="shared" si="31"/>
        <v>P</v>
      </c>
      <c r="BL26" s="104" t="str">
        <f t="shared" si="32"/>
        <v>II</v>
      </c>
      <c r="BM26" s="108" t="str">
        <f t="shared" si="33"/>
        <v>C</v>
      </c>
      <c r="BN26" s="125">
        <f>IF(OR(B26=0,B26=""),"",IF(AND($E$3="3rd"),'Marks Entry 3rd'!AG25,IF(AND($E$3="4th"),'Marks Entry 4th'!AG25,"")))</f>
        <v>9</v>
      </c>
      <c r="BO26" s="125">
        <f>IF(OR(B26=0,B26=""),"",IF(AND($E$3="3rd"),'Marks Entry 3rd'!AH25,IF(AND($E$3="4th"),'Marks Entry 4th'!AH25,"")))</f>
        <v>7</v>
      </c>
      <c r="BP26" s="125">
        <f>IF(OR(B26=0,B26=""),"",IF(AND($E$3="3rd"),'Marks Entry 3rd'!AI25,IF(AND($E$3="4th"),'Marks Entry 4th'!AI25,"")))</f>
        <v>31</v>
      </c>
      <c r="BQ26" s="61">
        <f t="shared" si="34"/>
        <v>47</v>
      </c>
      <c r="BR26" s="125">
        <f>IF(OR(B26=0,B26=""),"",IF(AND($E$3="3rd"),'Marks Entry 3rd'!AJ25,IF(AND($E$3="4th"),'Marks Entry 4th'!AJ25,"")))</f>
        <v>4</v>
      </c>
      <c r="BS26" s="125">
        <f>IF(OR(B26=0,B26=""),"",IF(AND($E$3="3rd"),'Marks Entry 3rd'!AK25,IF(AND($E$3="4th"),'Marks Entry 4th'!AK25,"")))</f>
        <v>10</v>
      </c>
      <c r="BT26" s="64">
        <f t="shared" si="35"/>
        <v>14</v>
      </c>
      <c r="BU26" s="61">
        <f t="shared" si="36"/>
        <v>61</v>
      </c>
      <c r="BV26" s="66">
        <f>IF(OR(B26=0,B26=""),"",IF(AND($E$3="3rd"),'Marks Entry 3rd'!AL25,IF(AND($E$3="4th"),'Marks Entry 4th'!AL25,"")))</f>
        <v>41</v>
      </c>
      <c r="BW26" s="66">
        <f>IF(OR(B26=0,B26=""),"",IF(AND($E$3="3rd"),'Marks Entry 3rd'!AM25,IF(AND($E$3="4th"),'Marks Entry 4th'!AM25,"")))</f>
        <v>16</v>
      </c>
      <c r="BX26" s="65">
        <f t="shared" si="37"/>
        <v>57</v>
      </c>
      <c r="BY26" s="61">
        <f t="shared" si="38"/>
        <v>118</v>
      </c>
      <c r="BZ26" s="104">
        <f t="shared" si="39"/>
        <v>0</v>
      </c>
      <c r="CA26" s="104">
        <f t="shared" si="40"/>
        <v>200</v>
      </c>
      <c r="CB26" s="104" t="str">
        <f t="shared" si="41"/>
        <v/>
      </c>
      <c r="CC26" s="104" t="str">
        <f t="shared" si="42"/>
        <v>P</v>
      </c>
      <c r="CD26" s="104" t="str">
        <f t="shared" si="43"/>
        <v>II</v>
      </c>
      <c r="CE26" s="108" t="str">
        <f t="shared" si="44"/>
        <v>C</v>
      </c>
      <c r="CF26" s="257">
        <f>IF(OR(B26=0,B26=""),"",IF(AND($E$3="3rd"),'Marks Entry 3rd'!AN25,IF(AND($E$3="4th"),'Marks Entry 4th'!AN25,"")))</f>
        <v>17</v>
      </c>
      <c r="CG26" s="257">
        <f>IF(OR(B26=0,B26=""),"",IF(AND($E$3="3rd"),'Marks Entry 3rd'!AO25,IF(AND($E$3="4th"),'Marks Entry 4th'!AO25,"")))</f>
        <v>16</v>
      </c>
      <c r="CH26" s="257">
        <f>IF(OR(B26=0,B26=""),"",IF(AND($E$3="3rd"),'Marks Entry 3rd'!AP25,IF(AND($E$3="4th"),'Marks Entry 4th'!AP25,"")))</f>
        <v>16</v>
      </c>
      <c r="CI26" s="257">
        <f>IF(OR(B26=0,B26=""),"",IF(AND($E$3="3rd"),'Marks Entry 3rd'!AQ25,IF(AND($E$3="4th"),'Marks Entry 4th'!AQ25,"")))</f>
        <v>14</v>
      </c>
      <c r="CJ26" s="257">
        <f>IF(OR(B26=0,B26=""),"",IF(AND($E$3="3rd"),'Marks Entry 3rd'!AR25,IF(AND($E$3="4th"),'Marks Entry 4th'!AR25,"")))</f>
        <v>17</v>
      </c>
      <c r="CK26" s="126">
        <f t="shared" si="45"/>
        <v>80</v>
      </c>
      <c r="CL26" s="127">
        <f t="shared" si="46"/>
        <v>0</v>
      </c>
      <c r="CM26" s="127">
        <f t="shared" si="47"/>
        <v>100</v>
      </c>
      <c r="CN26" s="127" t="str">
        <f t="shared" si="48"/>
        <v>P</v>
      </c>
      <c r="CO26" s="107" t="str">
        <f t="shared" si="49"/>
        <v>A</v>
      </c>
      <c r="CP26" s="257">
        <f>IF(OR(B26=0,B26=""),"",IF(AND($E$3="3rd"),'Marks Entry 3rd'!AS25,IF(AND($E$3="4th"),'Marks Entry 4th'!AS25,"")))</f>
        <v>15</v>
      </c>
      <c r="CQ26" s="257">
        <f>IF(OR(B26=0,B26=""),"",IF(AND($E$3="3rd"),'Marks Entry 3rd'!AT25,IF(AND($E$3="4th"),'Marks Entry 4th'!AT25,"")))</f>
        <v>20</v>
      </c>
      <c r="CR26" s="257">
        <f>IF(OR(B26=0,B26=""),"",IF(AND($E$3="3rd"),'Marks Entry 3rd'!AU25,IF(AND($E$3="4th"),'Marks Entry 4th'!AU25,"")))</f>
        <v>15</v>
      </c>
      <c r="CS26" s="257">
        <f>IF(OR(B26=0,B26=""),"",IF(AND($E$3="3rd"),'Marks Entry 3rd'!AV25,IF(AND($E$3="4th"),'Marks Entry 4th'!AV25,"")))</f>
        <v>14</v>
      </c>
      <c r="CT26" s="257">
        <f>IF(OR(B26=0,B26=""),"",IF(AND($E$3="3rd"),'Marks Entry 3rd'!AW25,IF(AND($E$3="4th"),'Marks Entry 4th'!AW25,"")))</f>
        <v>16</v>
      </c>
      <c r="CU26" s="126">
        <f t="shared" si="50"/>
        <v>80</v>
      </c>
      <c r="CV26" s="127">
        <f t="shared" si="51"/>
        <v>0</v>
      </c>
      <c r="CW26" s="127">
        <f t="shared" si="52"/>
        <v>100</v>
      </c>
      <c r="CX26" s="127" t="str">
        <f t="shared" si="53"/>
        <v>P</v>
      </c>
      <c r="CY26" s="107" t="str">
        <f t="shared" si="54"/>
        <v>A</v>
      </c>
      <c r="CZ26" s="257">
        <f>IF(OR(B26=0,B26=""),"",IF(AND($E$3="3rd"),'Marks Entry 3rd'!AX25,IF(AND($E$3="4th"),'Marks Entry 4th'!AX25,"")))</f>
        <v>20</v>
      </c>
      <c r="DA26" s="257">
        <f>IF(OR(B26=0,B26=""),"",IF(AND($E$3="3rd"),'Marks Entry 3rd'!AY25,IF(AND($E$3="4th"),'Marks Entry 4th'!AY25,"")))</f>
        <v>19</v>
      </c>
      <c r="DB26" s="257">
        <f>IF(OR(B26=0,B26=""),"",IF(AND($E$3="3rd"),'Marks Entry 3rd'!AZ25,IF(AND($E$3="4th"),'Marks Entry 4th'!AZ25,"")))</f>
        <v>18</v>
      </c>
      <c r="DC26" s="257">
        <f>IF(OR(B26=0,B26=""),"",IF(AND($E$3="3rd"),'Marks Entry 3rd'!BA25,IF(AND($E$3="4th"),'Marks Entry 4th'!BA25,"")))</f>
        <v>15</v>
      </c>
      <c r="DD26" s="257">
        <f>IF(OR(B26=0,B26=""),"",IF(AND($E$3="3rd"),'Marks Entry 3rd'!BB25,IF(AND($E$3="4th"),'Marks Entry 4th'!BB25,"")))</f>
        <v>15</v>
      </c>
      <c r="DE26" s="126">
        <f t="shared" si="55"/>
        <v>87</v>
      </c>
      <c r="DF26" s="127">
        <f t="shared" si="56"/>
        <v>0</v>
      </c>
      <c r="DG26" s="127">
        <f t="shared" si="57"/>
        <v>100</v>
      </c>
      <c r="DH26" s="127" t="str">
        <f t="shared" si="58"/>
        <v>P</v>
      </c>
      <c r="DI26" s="107" t="str">
        <f t="shared" si="59"/>
        <v>A</v>
      </c>
      <c r="DJ26" s="257" t="str">
        <f>IF(OR(B26=0,B26=""),"",IF(AND('Marks Entry 3rd'!BC25="",'Marks Entry 4th'!BC25=""),"",IF(AND($E$3="3rd"),'Marks Entry 3rd'!BC25,IF(AND($E$3="4th"),'Marks Entry 4th'!BC25,""))))</f>
        <v/>
      </c>
      <c r="DK26" s="257" t="str">
        <f>IF(OR(B26=0,B26=""),"",IF(AND('Marks Entry 3rd'!BD25="",'Marks Entry 4th'!BD25=""),"",IF(AND($E$3="3rd"),'Marks Entry 3rd'!BD25,IF(AND($E$3="4th"),'Marks Entry 4th'!BD25,""))))</f>
        <v/>
      </c>
      <c r="DL26" s="416" t="str">
        <f t="shared" si="60"/>
        <v/>
      </c>
      <c r="DM26" s="108" t="str">
        <f t="shared" si="61"/>
        <v/>
      </c>
      <c r="DN26" s="257" t="str">
        <f>IF(OR(B26=0,B26=""),"",IF(AND('Marks Entry 3rd'!BE25="",'Marks Entry 4th'!BE25=""),"",IF(AND($E$3="3rd"),'Marks Entry 3rd'!BE25,IF(AND($E$3="4th"),'Marks Entry 4th'!BE25,""))))</f>
        <v/>
      </c>
      <c r="DO26" s="257" t="str">
        <f>IF(OR(B26=0,B26=""),"",IF(AND('Marks Entry 3rd'!BF25="",'Marks Entry 4th'!BF25=""),"",IF(AND($E$3="3rd"),'Marks Entry 3rd'!BF25,IF(AND($E$3="4th"),'Marks Entry 4th'!BF25,""))))</f>
        <v/>
      </c>
      <c r="DP26" s="416" t="str">
        <f t="shared" si="62"/>
        <v/>
      </c>
      <c r="DQ26" s="108" t="str">
        <f t="shared" si="63"/>
        <v/>
      </c>
      <c r="DR26" s="75">
        <f t="shared" si="67"/>
        <v>386</v>
      </c>
      <c r="DS26" s="76">
        <f t="shared" si="68"/>
        <v>55.142857142857146</v>
      </c>
      <c r="DT26" s="81" t="str">
        <f t="shared" si="64"/>
        <v>II</v>
      </c>
      <c r="DU26" s="82">
        <f t="shared" si="65"/>
        <v>22.000000000000298</v>
      </c>
      <c r="DV26" s="262" t="str">
        <f t="shared" si="0"/>
        <v>Promoted</v>
      </c>
      <c r="DW26" s="52">
        <f>IF(OR(B26=0,B26=""),"",IF(AND($E$3="3rd"),'Marks Entry 3rd'!BG25,IF(AND($E$3="4th"),'Marks Entry 4th'!BG25,"")))</f>
        <v>220</v>
      </c>
      <c r="DX26" s="52">
        <f>IF(OR(B26=0,B26=""),"",IF(AND($E$3="3rd"),'Marks Entry 3rd'!BH25,IF(AND($E$3="4th"),'Marks Entry 4th'!BH25,"")))</f>
        <v>212</v>
      </c>
      <c r="DY26" s="242" t="str">
        <f t="shared" si="66"/>
        <v>C</v>
      </c>
      <c r="DZ26" s="53"/>
      <c r="EG26" s="55">
        <f>IF(AND($E$3="3rd"),'Marks Entry 3rd'!I25,IF(AND($E$3="4th"),'Marks Entry 4th'!I25,""))</f>
        <v>419</v>
      </c>
    </row>
    <row r="27" spans="1:137" ht="18.95" customHeight="1">
      <c r="A27" s="67">
        <v>20</v>
      </c>
      <c r="B27" s="302">
        <f>IF(OR(EG27=0,EG27=""),"",IF(AND($E$3="3rd"),'Marks Entry 3rd'!I26,IF(AND($E$3="4th"),'Marks Entry 4th'!I26,"")))</f>
        <v>420</v>
      </c>
      <c r="C27" s="68">
        <f>IF(OR(B27=0,B27=""),"",IF(AND($E$3="3rd"),'Marks Entry 3rd'!B26,IF(AND($E$3="4th"),'Marks Entry 4th'!B26,"")))</f>
        <v>4</v>
      </c>
      <c r="D27" s="68" t="str">
        <f>IF(OR(B27=0,B27=""),"",IF(AND($E$3="3rd"),'Marks Entry 3rd'!C26,IF(AND($E$3="4th"),'Marks Entry 4th'!C26,"")))</f>
        <v>A</v>
      </c>
      <c r="E27" s="69" t="str">
        <f>IF(OR(B27=0,B27=""),"",IF(AND($E$3="3rd"),'Marks Entry 3rd'!E26,IF(AND($E$3="4th"),'Marks Entry 4th'!E26,"")))</f>
        <v>13-01-2015</v>
      </c>
      <c r="F27" s="301">
        <f>IF(OR(B27=0,B27=""),"",IF(AND($E$3="3rd"),'Marks Entry 3rd'!D26,IF(AND($E$3="4th"),'Marks Entry 4th'!D26,"")))</f>
        <v>943</v>
      </c>
      <c r="G27" s="63" t="str">
        <f>IF(OR(B27=0,B27=""),"",IF(AND($E$3="3rd"),'Marks Entry 3rd'!F26,IF(AND($E$3="4th"),'Marks Entry 4th'!F26,"")))</f>
        <v>PALAK DAMER</v>
      </c>
      <c r="H27" s="63" t="str">
        <f>IF(OR(B27=0,B27=""),"",IF(AND($E$3="3rd"),'Marks Entry 3rd'!G26,IF(AND($E$3="4th"),'Marks Entry 4th'!G26,"")))</f>
        <v>GOVIND LAL</v>
      </c>
      <c r="I27" s="63" t="str">
        <f>IF(OR(B27=0,B27=""),"",IF(AND($E$3="3rd"),'Marks Entry 3rd'!H26,IF(AND($E$3="4th"),'Marks Entry 4th'!H26,"")))</f>
        <v>LEELA</v>
      </c>
      <c r="J27" s="256" t="str">
        <f>IF(OR(B27=0,B27=""),"",IF(AND($E$3="3rd"),'Marks Entry 3rd'!J26,IF(AND($E$3="4th"),'Marks Entry 4th'!J26,"")))</f>
        <v>F</v>
      </c>
      <c r="K27" s="256" t="str">
        <f>IF(OR(B27=0,B27=""),"",IF(AND($E$3="3rd"),'Marks Entry 3rd'!K26,IF(AND($E$3="4th"),'Marks Entry 4th'!K26,"")))</f>
        <v>SC</v>
      </c>
      <c r="L27" s="125">
        <f>IF(OR(B27=0,B27=""),"",IF(AND($E$3="3rd"),'Marks Entry 3rd'!L26,IF(AND($E$3="4th"),'Marks Entry 4th'!L26,"")))</f>
        <v>9</v>
      </c>
      <c r="M27" s="125">
        <f>IF(OR(B27=0,B27=""),"",IF(AND($E$3="3rd"),'Marks Entry 3rd'!M26,IF(AND($E$3="4th"),'Marks Entry 4th'!M26,"")))</f>
        <v>9</v>
      </c>
      <c r="N27" s="125">
        <f>IF(OR(B27=0,B27=""),"",IF(AND($E$3="3rd"),'Marks Entry 3rd'!N26,IF(AND($E$3="4th"),'Marks Entry 4th'!N26,"")))</f>
        <v>25</v>
      </c>
      <c r="O27" s="61">
        <f t="shared" si="1"/>
        <v>43</v>
      </c>
      <c r="P27" s="125">
        <f>IF(OR(B27=0,B27=""),"",IF(AND($E$3="3rd"),'Marks Entry 3rd'!O26,IF(AND($E$3="4th"),'Marks Entry 4th'!O26,"")))</f>
        <v>6</v>
      </c>
      <c r="Q27" s="125">
        <f>IF(OR(B27=0,B27=""),"",IF(AND($E$3="3rd"),'Marks Entry 3rd'!P26,IF(AND($E$3="4th"),'Marks Entry 4th'!P26,"")))</f>
        <v>0</v>
      </c>
      <c r="R27" s="64">
        <f t="shared" si="2"/>
        <v>6</v>
      </c>
      <c r="S27" s="61">
        <f t="shared" si="3"/>
        <v>49</v>
      </c>
      <c r="T27" s="66">
        <f>IF(OR(B27=0,B27=""),"",IF(AND($E$3="3rd"),'Marks Entry 3rd'!Q26,IF(AND($E$3="4th"),'Marks Entry 4th'!Q26,"")))</f>
        <v>37</v>
      </c>
      <c r="U27" s="66">
        <f>IF(OR(B27=0,B27=""),"",IF(AND($E$3="3rd"),'Marks Entry 3rd'!R26,IF(AND($E$3="4th"),'Marks Entry 4th'!R26,"")))</f>
        <v>4</v>
      </c>
      <c r="V27" s="65">
        <f t="shared" si="4"/>
        <v>41</v>
      </c>
      <c r="W27" s="61">
        <f t="shared" si="5"/>
        <v>90</v>
      </c>
      <c r="X27" s="104">
        <f t="shared" si="6"/>
        <v>0</v>
      </c>
      <c r="Y27" s="104">
        <f t="shared" si="7"/>
        <v>200</v>
      </c>
      <c r="Z27" s="104" t="str">
        <f t="shared" si="8"/>
        <v/>
      </c>
      <c r="AA27" s="104" t="str">
        <f t="shared" si="9"/>
        <v>P</v>
      </c>
      <c r="AB27" s="104" t="str">
        <f t="shared" si="10"/>
        <v>III</v>
      </c>
      <c r="AC27" s="108" t="str">
        <f t="shared" si="11"/>
        <v>D</v>
      </c>
      <c r="AD27" s="125">
        <f>IF(OR(B27=0,B27=""),"",IF(AND($E$3="3rd"),'Marks Entry 3rd'!S26,IF(AND($E$3="4th"),'Marks Entry 4th'!S26,"")))</f>
        <v>5</v>
      </c>
      <c r="AE27" s="125">
        <f>IF(OR(B27=0,B27=""),"",IF(AND($E$3="3rd"),'Marks Entry 3rd'!T26,IF(AND($E$3="4th"),'Marks Entry 4th'!T26,"")))</f>
        <v>2</v>
      </c>
      <c r="AF27" s="125">
        <f>IF(OR(B27=0,B27=""),"",IF(AND($E$3="3rd"),'Marks Entry 3rd'!U26,IF(AND($E$3="4th"),'Marks Entry 4th'!U26,"")))</f>
        <v>4</v>
      </c>
      <c r="AG27" s="61">
        <f t="shared" si="12"/>
        <v>11</v>
      </c>
      <c r="AH27" s="125">
        <f>IF(OR(B27=0,B27=""),"",IF(AND($E$3="3rd"),'Marks Entry 3rd'!V26,IF(AND($E$3="4th"),'Marks Entry 4th'!V26,"")))</f>
        <v>10</v>
      </c>
      <c r="AI27" s="125">
        <f>IF(OR(B27=0,B27=""),"",IF(AND($E$3="3rd"),'Marks Entry 3rd'!W26,IF(AND($E$3="4th"),'Marks Entry 4th'!W26,"")))</f>
        <v>5</v>
      </c>
      <c r="AJ27" s="64">
        <f t="shared" si="13"/>
        <v>15</v>
      </c>
      <c r="AK27" s="61">
        <f t="shared" si="14"/>
        <v>26</v>
      </c>
      <c r="AL27" s="66">
        <f>IF(OR(B27=0,B27=""),"",IF(AND($E$3="3rd"),'Marks Entry 3rd'!X26,IF(AND($E$3="4th"),'Marks Entry 4th'!X26,"")))</f>
        <v>24</v>
      </c>
      <c r="AM27" s="66">
        <f>IF(OR(B27=0,B27=""),"",IF(AND($E$3="3rd"),'Marks Entry 3rd'!Y26,IF(AND($E$3="4th"),'Marks Entry 4th'!Y26,"")))</f>
        <v>15</v>
      </c>
      <c r="AN27" s="65">
        <f t="shared" si="15"/>
        <v>39</v>
      </c>
      <c r="AO27" s="61">
        <f t="shared" si="16"/>
        <v>65</v>
      </c>
      <c r="AP27" s="104">
        <f t="shared" si="17"/>
        <v>0</v>
      </c>
      <c r="AQ27" s="104">
        <f t="shared" si="18"/>
        <v>100</v>
      </c>
      <c r="AR27" s="104" t="str">
        <f t="shared" si="19"/>
        <v/>
      </c>
      <c r="AS27" s="104" t="str">
        <f t="shared" si="20"/>
        <v>P</v>
      </c>
      <c r="AT27" s="104" t="str">
        <f t="shared" si="21"/>
        <v>I</v>
      </c>
      <c r="AU27" s="108" t="str">
        <f t="shared" si="22"/>
        <v>C</v>
      </c>
      <c r="AV27" s="125">
        <f>IF(OR(B27=0,B27=""),"",IF(AND($E$3="3rd"),'Marks Entry 3rd'!Z26,IF(AND($E$3="4th"),'Marks Entry 4th'!Z26,"")))</f>
        <v>9</v>
      </c>
      <c r="AW27" s="125">
        <f>IF(OR(B27=0,B27=""),"",IF(AND($E$3="3rd"),'Marks Entry 3rd'!AA26,IF(AND($E$3="4th"),'Marks Entry 4th'!AA26,"")))</f>
        <v>6</v>
      </c>
      <c r="AX27" s="125">
        <f>IF(OR(B27=0,B27=""),"",IF(AND($E$3="3rd"),'Marks Entry 3rd'!AB26,IF(AND($E$3="4th"),'Marks Entry 4th'!AB26,"")))</f>
        <v>28</v>
      </c>
      <c r="AY27" s="61">
        <f t="shared" si="23"/>
        <v>43</v>
      </c>
      <c r="AZ27" s="125">
        <f>IF(OR(B27=0,B27=""),"",IF(AND($E$3="3rd"),'Marks Entry 3rd'!AC26,IF(AND($E$3="4th"),'Marks Entry 4th'!AC26,"")))</f>
        <v>5</v>
      </c>
      <c r="BA27" s="125">
        <f>IF(OR(B27=0,B27=""),"",IF(AND($E$3="3rd"),'Marks Entry 3rd'!AD26,IF(AND($E$3="4th"),'Marks Entry 4th'!AD26,"")))</f>
        <v>8</v>
      </c>
      <c r="BB27" s="64">
        <f t="shared" si="24"/>
        <v>13</v>
      </c>
      <c r="BC27" s="61">
        <f t="shared" si="25"/>
        <v>56</v>
      </c>
      <c r="BD27" s="66">
        <f>IF(OR(B27=0,B27=""),"",IF(AND($E$3="3rd"),'Marks Entry 3rd'!AE26,IF(AND($E$3="4th"),'Marks Entry 4th'!AE26,"")))</f>
        <v>44</v>
      </c>
      <c r="BE27" s="66">
        <f>IF(OR(B27=0,B27=""),"",IF(AND($E$3="3rd"),'Marks Entry 3rd'!AF26,IF(AND($E$3="4th"),'Marks Entry 4th'!AF26,"")))</f>
        <v>15</v>
      </c>
      <c r="BF27" s="65">
        <f t="shared" si="26"/>
        <v>59</v>
      </c>
      <c r="BG27" s="61">
        <f t="shared" si="27"/>
        <v>115</v>
      </c>
      <c r="BH27" s="104">
        <f t="shared" si="28"/>
        <v>0</v>
      </c>
      <c r="BI27" s="104">
        <f t="shared" si="29"/>
        <v>200</v>
      </c>
      <c r="BJ27" s="104" t="str">
        <f t="shared" si="30"/>
        <v/>
      </c>
      <c r="BK27" s="104" t="str">
        <f t="shared" si="31"/>
        <v>P</v>
      </c>
      <c r="BL27" s="104" t="str">
        <f t="shared" si="32"/>
        <v>II</v>
      </c>
      <c r="BM27" s="108" t="str">
        <f t="shared" si="33"/>
        <v>C</v>
      </c>
      <c r="BN27" s="125">
        <f>IF(OR(B27=0,B27=""),"",IF(AND($E$3="3rd"),'Marks Entry 3rd'!AG26,IF(AND($E$3="4th"),'Marks Entry 4th'!AG26,"")))</f>
        <v>9</v>
      </c>
      <c r="BO27" s="125">
        <f>IF(OR(B27=0,B27=""),"",IF(AND($E$3="3rd"),'Marks Entry 3rd'!AH26,IF(AND($E$3="4th"),'Marks Entry 4th'!AH26,"")))</f>
        <v>7</v>
      </c>
      <c r="BP27" s="125">
        <f>IF(OR(B27=0,B27=""),"",IF(AND($E$3="3rd"),'Marks Entry 3rd'!AI26,IF(AND($E$3="4th"),'Marks Entry 4th'!AI26,"")))</f>
        <v>32</v>
      </c>
      <c r="BQ27" s="61">
        <f t="shared" si="34"/>
        <v>48</v>
      </c>
      <c r="BR27" s="125">
        <f>IF(OR(B27=0,B27=""),"",IF(AND($E$3="3rd"),'Marks Entry 3rd'!AJ26,IF(AND($E$3="4th"),'Marks Entry 4th'!AJ26,"")))</f>
        <v>4</v>
      </c>
      <c r="BS27" s="125">
        <f>IF(OR(B27=0,B27=""),"",IF(AND($E$3="3rd"),'Marks Entry 3rd'!AK26,IF(AND($E$3="4th"),'Marks Entry 4th'!AK26,"")))</f>
        <v>10</v>
      </c>
      <c r="BT27" s="64">
        <f t="shared" si="35"/>
        <v>14</v>
      </c>
      <c r="BU27" s="61">
        <f t="shared" si="36"/>
        <v>62</v>
      </c>
      <c r="BV27" s="66">
        <f>IF(OR(B27=0,B27=""),"",IF(AND($E$3="3rd"),'Marks Entry 3rd'!AL26,IF(AND($E$3="4th"),'Marks Entry 4th'!AL26,"")))</f>
        <v>44</v>
      </c>
      <c r="BW27" s="66">
        <f>IF(OR(B27=0,B27=""),"",IF(AND($E$3="3rd"),'Marks Entry 3rd'!AM26,IF(AND($E$3="4th"),'Marks Entry 4th'!AM26,"")))</f>
        <v>16</v>
      </c>
      <c r="BX27" s="65">
        <f t="shared" si="37"/>
        <v>60</v>
      </c>
      <c r="BY27" s="61">
        <f t="shared" si="38"/>
        <v>122</v>
      </c>
      <c r="BZ27" s="104">
        <f t="shared" si="39"/>
        <v>0</v>
      </c>
      <c r="CA27" s="104">
        <f t="shared" si="40"/>
        <v>200</v>
      </c>
      <c r="CB27" s="104" t="str">
        <f t="shared" si="41"/>
        <v/>
      </c>
      <c r="CC27" s="104" t="str">
        <f t="shared" si="42"/>
        <v>P</v>
      </c>
      <c r="CD27" s="104" t="str">
        <f t="shared" si="43"/>
        <v>I</v>
      </c>
      <c r="CE27" s="108" t="str">
        <f t="shared" si="44"/>
        <v>C</v>
      </c>
      <c r="CF27" s="257">
        <f>IF(OR(B27=0,B27=""),"",IF(AND($E$3="3rd"),'Marks Entry 3rd'!AN26,IF(AND($E$3="4th"),'Marks Entry 4th'!AN26,"")))</f>
        <v>0</v>
      </c>
      <c r="CG27" s="257">
        <f>IF(OR(B27=0,B27=""),"",IF(AND($E$3="3rd"),'Marks Entry 3rd'!AO26,IF(AND($E$3="4th"),'Marks Entry 4th'!AO26,"")))</f>
        <v>0</v>
      </c>
      <c r="CH27" s="257">
        <f>IF(OR(B27=0,B27=""),"",IF(AND($E$3="3rd"),'Marks Entry 3rd'!AP26,IF(AND($E$3="4th"),'Marks Entry 4th'!AP26,"")))</f>
        <v>0</v>
      </c>
      <c r="CI27" s="257">
        <f>IF(OR(B27=0,B27=""),"",IF(AND($E$3="3rd"),'Marks Entry 3rd'!AQ26,IF(AND($E$3="4th"),'Marks Entry 4th'!AQ26,"")))</f>
        <v>0</v>
      </c>
      <c r="CJ27" s="257">
        <f>IF(OR(B27=0,B27=""),"",IF(AND($E$3="3rd"),'Marks Entry 3rd'!AR26,IF(AND($E$3="4th"),'Marks Entry 4th'!AR26,"")))</f>
        <v>0</v>
      </c>
      <c r="CK27" s="126">
        <f t="shared" si="45"/>
        <v>0</v>
      </c>
      <c r="CL27" s="127">
        <f t="shared" si="46"/>
        <v>0</v>
      </c>
      <c r="CM27" s="127" t="str">
        <f t="shared" si="47"/>
        <v/>
      </c>
      <c r="CN27" s="127" t="str">
        <f t="shared" si="48"/>
        <v/>
      </c>
      <c r="CO27" s="107" t="str">
        <f t="shared" si="49"/>
        <v/>
      </c>
      <c r="CP27" s="257">
        <f>IF(OR(B27=0,B27=""),"",IF(AND($E$3="3rd"),'Marks Entry 3rd'!AS26,IF(AND($E$3="4th"),'Marks Entry 4th'!AS26,"")))</f>
        <v>0</v>
      </c>
      <c r="CQ27" s="257">
        <f>IF(OR(B27=0,B27=""),"",IF(AND($E$3="3rd"),'Marks Entry 3rd'!AT26,IF(AND($E$3="4th"),'Marks Entry 4th'!AT26,"")))</f>
        <v>0</v>
      </c>
      <c r="CR27" s="257">
        <f>IF(OR(B27=0,B27=""),"",IF(AND($E$3="3rd"),'Marks Entry 3rd'!AU26,IF(AND($E$3="4th"),'Marks Entry 4th'!AU26,"")))</f>
        <v>0</v>
      </c>
      <c r="CS27" s="257">
        <f>IF(OR(B27=0,B27=""),"",IF(AND($E$3="3rd"),'Marks Entry 3rd'!AV26,IF(AND($E$3="4th"),'Marks Entry 4th'!AV26,"")))</f>
        <v>0</v>
      </c>
      <c r="CT27" s="257">
        <f>IF(OR(B27=0,B27=""),"",IF(AND($E$3="3rd"),'Marks Entry 3rd'!AW26,IF(AND($E$3="4th"),'Marks Entry 4th'!AW26,"")))</f>
        <v>0</v>
      </c>
      <c r="CU27" s="126">
        <f t="shared" si="50"/>
        <v>0</v>
      </c>
      <c r="CV27" s="127">
        <f t="shared" si="51"/>
        <v>0</v>
      </c>
      <c r="CW27" s="127" t="str">
        <f t="shared" si="52"/>
        <v/>
      </c>
      <c r="CX27" s="127" t="str">
        <f t="shared" si="53"/>
        <v/>
      </c>
      <c r="CY27" s="107" t="str">
        <f t="shared" si="54"/>
        <v/>
      </c>
      <c r="CZ27" s="257">
        <f>IF(OR(B27=0,B27=""),"",IF(AND($E$3="3rd"),'Marks Entry 3rd'!AX26,IF(AND($E$3="4th"),'Marks Entry 4th'!AX26,"")))</f>
        <v>0</v>
      </c>
      <c r="DA27" s="257">
        <f>IF(OR(B27=0,B27=""),"",IF(AND($E$3="3rd"),'Marks Entry 3rd'!AY26,IF(AND($E$3="4th"),'Marks Entry 4th'!AY26,"")))</f>
        <v>0</v>
      </c>
      <c r="DB27" s="257">
        <f>IF(OR(B27=0,B27=""),"",IF(AND($E$3="3rd"),'Marks Entry 3rd'!AZ26,IF(AND($E$3="4th"),'Marks Entry 4th'!AZ26,"")))</f>
        <v>0</v>
      </c>
      <c r="DC27" s="257">
        <f>IF(OR(B27=0,B27=""),"",IF(AND($E$3="3rd"),'Marks Entry 3rd'!BA26,IF(AND($E$3="4th"),'Marks Entry 4th'!BA26,"")))</f>
        <v>0</v>
      </c>
      <c r="DD27" s="257">
        <f>IF(OR(B27=0,B27=""),"",IF(AND($E$3="3rd"),'Marks Entry 3rd'!BB26,IF(AND($E$3="4th"),'Marks Entry 4th'!BB26,"")))</f>
        <v>0</v>
      </c>
      <c r="DE27" s="126">
        <f t="shared" si="55"/>
        <v>0</v>
      </c>
      <c r="DF27" s="127">
        <f t="shared" si="56"/>
        <v>0</v>
      </c>
      <c r="DG27" s="127" t="str">
        <f t="shared" si="57"/>
        <v/>
      </c>
      <c r="DH27" s="127" t="str">
        <f t="shared" si="58"/>
        <v/>
      </c>
      <c r="DI27" s="107" t="str">
        <f t="shared" si="59"/>
        <v/>
      </c>
      <c r="DJ27" s="257" t="str">
        <f>IF(OR(B27=0,B27=""),"",IF(AND('Marks Entry 3rd'!BC26="",'Marks Entry 4th'!BC26=""),"",IF(AND($E$3="3rd"),'Marks Entry 3rd'!BC26,IF(AND($E$3="4th"),'Marks Entry 4th'!BC26,""))))</f>
        <v/>
      </c>
      <c r="DK27" s="257" t="str">
        <f>IF(OR(B27=0,B27=""),"",IF(AND('Marks Entry 3rd'!BD26="",'Marks Entry 4th'!BD26=""),"",IF(AND($E$3="3rd"),'Marks Entry 3rd'!BD26,IF(AND($E$3="4th"),'Marks Entry 4th'!BD26,""))))</f>
        <v/>
      </c>
      <c r="DL27" s="416" t="str">
        <f t="shared" si="60"/>
        <v/>
      </c>
      <c r="DM27" s="108" t="str">
        <f t="shared" si="61"/>
        <v/>
      </c>
      <c r="DN27" s="257" t="str">
        <f>IF(OR(B27=0,B27=""),"",IF(AND('Marks Entry 3rd'!BE26="",'Marks Entry 4th'!BE26=""),"",IF(AND($E$3="3rd"),'Marks Entry 3rd'!BE26,IF(AND($E$3="4th"),'Marks Entry 4th'!BE26,""))))</f>
        <v/>
      </c>
      <c r="DO27" s="257" t="str">
        <f>IF(OR(B27=0,B27=""),"",IF(AND('Marks Entry 3rd'!BF26="",'Marks Entry 4th'!BF26=""),"",IF(AND($E$3="3rd"),'Marks Entry 3rd'!BF26,IF(AND($E$3="4th"),'Marks Entry 4th'!BF26,""))))</f>
        <v/>
      </c>
      <c r="DP27" s="416" t="str">
        <f t="shared" si="62"/>
        <v/>
      </c>
      <c r="DQ27" s="108" t="str">
        <f t="shared" si="63"/>
        <v/>
      </c>
      <c r="DR27" s="75">
        <f t="shared" si="67"/>
        <v>392</v>
      </c>
      <c r="DS27" s="76">
        <f t="shared" si="68"/>
        <v>56</v>
      </c>
      <c r="DT27" s="81" t="str">
        <f t="shared" si="64"/>
        <v>II</v>
      </c>
      <c r="DU27" s="82">
        <f t="shared" si="65"/>
        <v>19.000000000000298</v>
      </c>
      <c r="DV27" s="262" t="str">
        <f t="shared" si="0"/>
        <v>Promoted</v>
      </c>
      <c r="DW27" s="52">
        <f>IF(OR(B27=0,B27=""),"",IF(AND($E$3="3rd"),'Marks Entry 3rd'!BG26,IF(AND($E$3="4th"),'Marks Entry 4th'!BG26,"")))</f>
        <v>220</v>
      </c>
      <c r="DX27" s="52">
        <f>IF(OR(B27=0,B27=""),"",IF(AND($E$3="3rd"),'Marks Entry 3rd'!BH26,IF(AND($E$3="4th"),'Marks Entry 4th'!BH26,"")))</f>
        <v>210</v>
      </c>
      <c r="DY27" s="242" t="str">
        <f t="shared" si="66"/>
        <v>C</v>
      </c>
      <c r="DZ27" s="53"/>
      <c r="EG27" s="55">
        <f>IF(AND($E$3="3rd"),'Marks Entry 3rd'!I26,IF(AND($E$3="4th"),'Marks Entry 4th'!I26,""))</f>
        <v>420</v>
      </c>
    </row>
    <row r="28" spans="1:137" ht="18.95" customHeight="1">
      <c r="A28" s="67">
        <v>21</v>
      </c>
      <c r="B28" s="302">
        <f>IF(OR(EG28=0,EG28=""),"",IF(AND($E$3="3rd"),'Marks Entry 3rd'!I27,IF(AND($E$3="4th"),'Marks Entry 4th'!I27,"")))</f>
        <v>421</v>
      </c>
      <c r="C28" s="68">
        <f>IF(OR(B28=0,B28=""),"",IF(AND($E$3="3rd"),'Marks Entry 3rd'!B27,IF(AND($E$3="4th"),'Marks Entry 4th'!B27,"")))</f>
        <v>4</v>
      </c>
      <c r="D28" s="68" t="str">
        <f>IF(OR(B28=0,B28=""),"",IF(AND($E$3="3rd"),'Marks Entry 3rd'!C27,IF(AND($E$3="4th"),'Marks Entry 4th'!C27,"")))</f>
        <v>A</v>
      </c>
      <c r="E28" s="69" t="str">
        <f>IF(OR(B28=0,B28=""),"",IF(AND($E$3="3rd"),'Marks Entry 3rd'!E27,IF(AND($E$3="4th"),'Marks Entry 4th'!E27,"")))</f>
        <v>21-10-2014</v>
      </c>
      <c r="F28" s="301">
        <f>IF(OR(B28=0,B28=""),"",IF(AND($E$3="3rd"),'Marks Entry 3rd'!D27,IF(AND($E$3="4th"),'Marks Entry 4th'!D27,"")))</f>
        <v>929</v>
      </c>
      <c r="G28" s="63" t="str">
        <f>IF(OR(B28=0,B28=""),"",IF(AND($E$3="3rd"),'Marks Entry 3rd'!F27,IF(AND($E$3="4th"),'Marks Entry 4th'!F27,"")))</f>
        <v>PAWAN CHOUHAN</v>
      </c>
      <c r="H28" s="63" t="str">
        <f>IF(OR(B28=0,B28=""),"",IF(AND($E$3="3rd"),'Marks Entry 3rd'!G27,IF(AND($E$3="4th"),'Marks Entry 4th'!G27,"")))</f>
        <v>NARENDRA SINGH</v>
      </c>
      <c r="I28" s="63" t="str">
        <f>IF(OR(B28=0,B28=""),"",IF(AND($E$3="3rd"),'Marks Entry 3rd'!H27,IF(AND($E$3="4th"),'Marks Entry 4th'!H27,"")))</f>
        <v>SHOBHA</v>
      </c>
      <c r="J28" s="256" t="str">
        <f>IF(OR(B28=0,B28=""),"",IF(AND($E$3="3rd"),'Marks Entry 3rd'!J27,IF(AND($E$3="4th"),'Marks Entry 4th'!J27,"")))</f>
        <v>M</v>
      </c>
      <c r="K28" s="256" t="str">
        <f>IF(OR(B28=0,B28=""),"",IF(AND($E$3="3rd"),'Marks Entry 3rd'!K27,IF(AND($E$3="4th"),'Marks Entry 4th'!K27,"")))</f>
        <v>OBC</v>
      </c>
      <c r="L28" s="125">
        <f>IF(OR(B28=0,B28=""),"",IF(AND($E$3="3rd"),'Marks Entry 3rd'!L27,IF(AND($E$3="4th"),'Marks Entry 4th'!L27,"")))</f>
        <v>9</v>
      </c>
      <c r="M28" s="125">
        <f>IF(OR(B28=0,B28=""),"",IF(AND($E$3="3rd"),'Marks Entry 3rd'!M27,IF(AND($E$3="4th"),'Marks Entry 4th'!M27,"")))</f>
        <v>9</v>
      </c>
      <c r="N28" s="125">
        <f>IF(OR(B28=0,B28=""),"",IF(AND($E$3="3rd"),'Marks Entry 3rd'!N27,IF(AND($E$3="4th"),'Marks Entry 4th'!N27,"")))</f>
        <v>26</v>
      </c>
      <c r="O28" s="61">
        <f t="shared" si="1"/>
        <v>44</v>
      </c>
      <c r="P28" s="125">
        <f>IF(OR(B28=0,B28=""),"",IF(AND($E$3="3rd"),'Marks Entry 3rd'!O27,IF(AND($E$3="4th"),'Marks Entry 4th'!O27,"")))</f>
        <v>6</v>
      </c>
      <c r="Q28" s="125">
        <f>IF(OR(B28=0,B28=""),"",IF(AND($E$3="3rd"),'Marks Entry 3rd'!P27,IF(AND($E$3="4th"),'Marks Entry 4th'!P27,"")))</f>
        <v>0</v>
      </c>
      <c r="R28" s="64">
        <f t="shared" si="2"/>
        <v>6</v>
      </c>
      <c r="S28" s="61">
        <f t="shared" si="3"/>
        <v>50</v>
      </c>
      <c r="T28" s="66">
        <f>IF(OR(B28=0,B28=""),"",IF(AND($E$3="3rd"),'Marks Entry 3rd'!Q27,IF(AND($E$3="4th"),'Marks Entry 4th'!Q27,"")))</f>
        <v>37</v>
      </c>
      <c r="U28" s="66">
        <f>IF(OR(B28=0,B28=""),"",IF(AND($E$3="3rd"),'Marks Entry 3rd'!R27,IF(AND($E$3="4th"),'Marks Entry 4th'!R27,"")))</f>
        <v>4</v>
      </c>
      <c r="V28" s="65">
        <f t="shared" si="4"/>
        <v>41</v>
      </c>
      <c r="W28" s="61">
        <f t="shared" si="5"/>
        <v>91</v>
      </c>
      <c r="X28" s="104">
        <f t="shared" si="6"/>
        <v>0</v>
      </c>
      <c r="Y28" s="104">
        <f t="shared" si="7"/>
        <v>200</v>
      </c>
      <c r="Z28" s="104" t="str">
        <f t="shared" si="8"/>
        <v/>
      </c>
      <c r="AA28" s="104" t="str">
        <f t="shared" si="9"/>
        <v>P</v>
      </c>
      <c r="AB28" s="104" t="str">
        <f t="shared" si="10"/>
        <v>III</v>
      </c>
      <c r="AC28" s="108" t="str">
        <f t="shared" si="11"/>
        <v>D</v>
      </c>
      <c r="AD28" s="125">
        <f>IF(OR(B28=0,B28=""),"",IF(AND($E$3="3rd"),'Marks Entry 3rd'!S27,IF(AND($E$3="4th"),'Marks Entry 4th'!S27,"")))</f>
        <v>5</v>
      </c>
      <c r="AE28" s="125">
        <f>IF(OR(B28=0,B28=""),"",IF(AND($E$3="3rd"),'Marks Entry 3rd'!T27,IF(AND($E$3="4th"),'Marks Entry 4th'!T27,"")))</f>
        <v>2</v>
      </c>
      <c r="AF28" s="125">
        <f>IF(OR(B28=0,B28=""),"",IF(AND($E$3="3rd"),'Marks Entry 3rd'!U27,IF(AND($E$3="4th"),'Marks Entry 4th'!U27,"")))</f>
        <v>4</v>
      </c>
      <c r="AG28" s="61">
        <f t="shared" si="12"/>
        <v>11</v>
      </c>
      <c r="AH28" s="125">
        <f>IF(OR(B28=0,B28=""),"",IF(AND($E$3="3rd"),'Marks Entry 3rd'!V27,IF(AND($E$3="4th"),'Marks Entry 4th'!V27,"")))</f>
        <v>12</v>
      </c>
      <c r="AI28" s="125">
        <f>IF(OR(B28=0,B28=""),"",IF(AND($E$3="3rd"),'Marks Entry 3rd'!W27,IF(AND($E$3="4th"),'Marks Entry 4th'!W27,"")))</f>
        <v>5</v>
      </c>
      <c r="AJ28" s="64">
        <f t="shared" si="13"/>
        <v>17</v>
      </c>
      <c r="AK28" s="61">
        <f t="shared" si="14"/>
        <v>28</v>
      </c>
      <c r="AL28" s="66">
        <f>IF(OR(B28=0,B28=""),"",IF(AND($E$3="3rd"),'Marks Entry 3rd'!X27,IF(AND($E$3="4th"),'Marks Entry 4th'!X27,"")))</f>
        <v>25</v>
      </c>
      <c r="AM28" s="66">
        <f>IF(OR(B28=0,B28=""),"",IF(AND($E$3="3rd"),'Marks Entry 3rd'!Y27,IF(AND($E$3="4th"),'Marks Entry 4th'!Y27,"")))</f>
        <v>14</v>
      </c>
      <c r="AN28" s="65">
        <f t="shared" si="15"/>
        <v>39</v>
      </c>
      <c r="AO28" s="61">
        <f t="shared" si="16"/>
        <v>67</v>
      </c>
      <c r="AP28" s="104">
        <f t="shared" si="17"/>
        <v>0</v>
      </c>
      <c r="AQ28" s="104">
        <f t="shared" si="18"/>
        <v>100</v>
      </c>
      <c r="AR28" s="104" t="str">
        <f t="shared" si="19"/>
        <v/>
      </c>
      <c r="AS28" s="104" t="str">
        <f t="shared" si="20"/>
        <v>P</v>
      </c>
      <c r="AT28" s="104" t="str">
        <f t="shared" si="21"/>
        <v>I</v>
      </c>
      <c r="AU28" s="108" t="str">
        <f t="shared" si="22"/>
        <v>C</v>
      </c>
      <c r="AV28" s="125">
        <f>IF(OR(B28=0,B28=""),"",IF(AND($E$3="3rd"),'Marks Entry 3rd'!Z27,IF(AND($E$3="4th"),'Marks Entry 4th'!Z27,"")))</f>
        <v>9</v>
      </c>
      <c r="AW28" s="125">
        <f>IF(OR(B28=0,B28=""),"",IF(AND($E$3="3rd"),'Marks Entry 3rd'!AA27,IF(AND($E$3="4th"),'Marks Entry 4th'!AA27,"")))</f>
        <v>6</v>
      </c>
      <c r="AX28" s="125">
        <f>IF(OR(B28=0,B28=""),"",IF(AND($E$3="3rd"),'Marks Entry 3rd'!AB27,IF(AND($E$3="4th"),'Marks Entry 4th'!AB27,"")))</f>
        <v>29</v>
      </c>
      <c r="AY28" s="61">
        <f t="shared" si="23"/>
        <v>44</v>
      </c>
      <c r="AZ28" s="125">
        <f>IF(OR(B28=0,B28=""),"",IF(AND($E$3="3rd"),'Marks Entry 3rd'!AC27,IF(AND($E$3="4th"),'Marks Entry 4th'!AC27,"")))</f>
        <v>5</v>
      </c>
      <c r="BA28" s="125">
        <f>IF(OR(B28=0,B28=""),"",IF(AND($E$3="3rd"),'Marks Entry 3rd'!AD27,IF(AND($E$3="4th"),'Marks Entry 4th'!AD27,"")))</f>
        <v>9</v>
      </c>
      <c r="BB28" s="64">
        <f t="shared" si="24"/>
        <v>14</v>
      </c>
      <c r="BC28" s="61">
        <f t="shared" si="25"/>
        <v>58</v>
      </c>
      <c r="BD28" s="66">
        <f>IF(OR(B28=0,B28=""),"",IF(AND($E$3="3rd"),'Marks Entry 3rd'!AE27,IF(AND($E$3="4th"),'Marks Entry 4th'!AE27,"")))</f>
        <v>49</v>
      </c>
      <c r="BE28" s="66">
        <f>IF(OR(B28=0,B28=""),"",IF(AND($E$3="3rd"),'Marks Entry 3rd'!AF27,IF(AND($E$3="4th"),'Marks Entry 4th'!AF27,"")))</f>
        <v>15</v>
      </c>
      <c r="BF28" s="65">
        <f t="shared" si="26"/>
        <v>64</v>
      </c>
      <c r="BG28" s="61">
        <f t="shared" si="27"/>
        <v>122</v>
      </c>
      <c r="BH28" s="104">
        <f t="shared" si="28"/>
        <v>0</v>
      </c>
      <c r="BI28" s="104">
        <f t="shared" si="29"/>
        <v>200</v>
      </c>
      <c r="BJ28" s="104" t="str">
        <f t="shared" si="30"/>
        <v/>
      </c>
      <c r="BK28" s="104" t="str">
        <f t="shared" si="31"/>
        <v>P</v>
      </c>
      <c r="BL28" s="104" t="str">
        <f t="shared" si="32"/>
        <v>I</v>
      </c>
      <c r="BM28" s="108" t="str">
        <f t="shared" si="33"/>
        <v>C</v>
      </c>
      <c r="BN28" s="125">
        <f>IF(OR(B28=0,B28=""),"",IF(AND($E$3="3rd"),'Marks Entry 3rd'!AG27,IF(AND($E$3="4th"),'Marks Entry 4th'!AG27,"")))</f>
        <v>9</v>
      </c>
      <c r="BO28" s="125">
        <f>IF(OR(B28=0,B28=""),"",IF(AND($E$3="3rd"),'Marks Entry 3rd'!AH27,IF(AND($E$3="4th"),'Marks Entry 4th'!AH27,"")))</f>
        <v>7</v>
      </c>
      <c r="BP28" s="125">
        <f>IF(OR(B28=0,B28=""),"",IF(AND($E$3="3rd"),'Marks Entry 3rd'!AI27,IF(AND($E$3="4th"),'Marks Entry 4th'!AI27,"")))</f>
        <v>15</v>
      </c>
      <c r="BQ28" s="61">
        <f t="shared" si="34"/>
        <v>31</v>
      </c>
      <c r="BR28" s="125">
        <f>IF(OR(B28=0,B28=""),"",IF(AND($E$3="3rd"),'Marks Entry 3rd'!AJ27,IF(AND($E$3="4th"),'Marks Entry 4th'!AJ27,"")))</f>
        <v>6</v>
      </c>
      <c r="BS28" s="125">
        <f>IF(OR(B28=0,B28=""),"",IF(AND($E$3="3rd"),'Marks Entry 3rd'!AK27,IF(AND($E$3="4th"),'Marks Entry 4th'!AK27,"")))</f>
        <v>10</v>
      </c>
      <c r="BT28" s="64">
        <f t="shared" si="35"/>
        <v>16</v>
      </c>
      <c r="BU28" s="61">
        <f t="shared" si="36"/>
        <v>47</v>
      </c>
      <c r="BV28" s="66">
        <f>IF(OR(B28=0,B28=""),"",IF(AND($E$3="3rd"),'Marks Entry 3rd'!AL27,IF(AND($E$3="4th"),'Marks Entry 4th'!AL27,"")))</f>
        <v>42</v>
      </c>
      <c r="BW28" s="66">
        <f>IF(OR(B28=0,B28=""),"",IF(AND($E$3="3rd"),'Marks Entry 3rd'!AM27,IF(AND($E$3="4th"),'Marks Entry 4th'!AM27,"")))</f>
        <v>16</v>
      </c>
      <c r="BX28" s="65">
        <f t="shared" si="37"/>
        <v>58</v>
      </c>
      <c r="BY28" s="61">
        <f t="shared" si="38"/>
        <v>105</v>
      </c>
      <c r="BZ28" s="104">
        <f t="shared" si="39"/>
        <v>0</v>
      </c>
      <c r="CA28" s="104">
        <f t="shared" si="40"/>
        <v>200</v>
      </c>
      <c r="CB28" s="104" t="str">
        <f t="shared" si="41"/>
        <v/>
      </c>
      <c r="CC28" s="104" t="str">
        <f t="shared" si="42"/>
        <v>P</v>
      </c>
      <c r="CD28" s="104" t="str">
        <f t="shared" si="43"/>
        <v>II</v>
      </c>
      <c r="CE28" s="108" t="str">
        <f t="shared" si="44"/>
        <v>C</v>
      </c>
      <c r="CF28" s="257">
        <f>IF(OR(B28=0,B28=""),"",IF(AND($E$3="3rd"),'Marks Entry 3rd'!AN27,IF(AND($E$3="4th"),'Marks Entry 4th'!AN27,"")))</f>
        <v>0</v>
      </c>
      <c r="CG28" s="257">
        <f>IF(OR(B28=0,B28=""),"",IF(AND($E$3="3rd"),'Marks Entry 3rd'!AO27,IF(AND($E$3="4th"),'Marks Entry 4th'!AO27,"")))</f>
        <v>0</v>
      </c>
      <c r="CH28" s="257">
        <f>IF(OR(B28=0,B28=""),"",IF(AND($E$3="3rd"),'Marks Entry 3rd'!AP27,IF(AND($E$3="4th"),'Marks Entry 4th'!AP27,"")))</f>
        <v>0</v>
      </c>
      <c r="CI28" s="257">
        <f>IF(OR(B28=0,B28=""),"",IF(AND($E$3="3rd"),'Marks Entry 3rd'!AQ27,IF(AND($E$3="4th"),'Marks Entry 4th'!AQ27,"")))</f>
        <v>0</v>
      </c>
      <c r="CJ28" s="257">
        <f>IF(OR(B28=0,B28=""),"",IF(AND($E$3="3rd"),'Marks Entry 3rd'!AR27,IF(AND($E$3="4th"),'Marks Entry 4th'!AR27,"")))</f>
        <v>0</v>
      </c>
      <c r="CK28" s="126">
        <f t="shared" si="45"/>
        <v>0</v>
      </c>
      <c r="CL28" s="127">
        <f t="shared" si="46"/>
        <v>0</v>
      </c>
      <c r="CM28" s="127" t="str">
        <f t="shared" si="47"/>
        <v/>
      </c>
      <c r="CN28" s="127" t="str">
        <f t="shared" si="48"/>
        <v/>
      </c>
      <c r="CO28" s="107" t="str">
        <f t="shared" si="49"/>
        <v/>
      </c>
      <c r="CP28" s="257">
        <f>IF(OR(B28=0,B28=""),"",IF(AND($E$3="3rd"),'Marks Entry 3rd'!AS27,IF(AND($E$3="4th"),'Marks Entry 4th'!AS27,"")))</f>
        <v>0</v>
      </c>
      <c r="CQ28" s="257">
        <f>IF(OR(B28=0,B28=""),"",IF(AND($E$3="3rd"),'Marks Entry 3rd'!AT27,IF(AND($E$3="4th"),'Marks Entry 4th'!AT27,"")))</f>
        <v>0</v>
      </c>
      <c r="CR28" s="257">
        <f>IF(OR(B28=0,B28=""),"",IF(AND($E$3="3rd"),'Marks Entry 3rd'!AU27,IF(AND($E$3="4th"),'Marks Entry 4th'!AU27,"")))</f>
        <v>0</v>
      </c>
      <c r="CS28" s="257">
        <f>IF(OR(B28=0,B28=""),"",IF(AND($E$3="3rd"),'Marks Entry 3rd'!AV27,IF(AND($E$3="4th"),'Marks Entry 4th'!AV27,"")))</f>
        <v>0</v>
      </c>
      <c r="CT28" s="257">
        <f>IF(OR(B28=0,B28=""),"",IF(AND($E$3="3rd"),'Marks Entry 3rd'!AW27,IF(AND($E$3="4th"),'Marks Entry 4th'!AW27,"")))</f>
        <v>0</v>
      </c>
      <c r="CU28" s="126">
        <f t="shared" si="50"/>
        <v>0</v>
      </c>
      <c r="CV28" s="127">
        <f t="shared" si="51"/>
        <v>0</v>
      </c>
      <c r="CW28" s="127" t="str">
        <f t="shared" si="52"/>
        <v/>
      </c>
      <c r="CX28" s="127" t="str">
        <f t="shared" si="53"/>
        <v/>
      </c>
      <c r="CY28" s="107" t="str">
        <f t="shared" si="54"/>
        <v/>
      </c>
      <c r="CZ28" s="257">
        <f>IF(OR(B28=0,B28=""),"",IF(AND($E$3="3rd"),'Marks Entry 3rd'!AX27,IF(AND($E$3="4th"),'Marks Entry 4th'!AX27,"")))</f>
        <v>0</v>
      </c>
      <c r="DA28" s="257">
        <f>IF(OR(B28=0,B28=""),"",IF(AND($E$3="3rd"),'Marks Entry 3rd'!AY27,IF(AND($E$3="4th"),'Marks Entry 4th'!AY27,"")))</f>
        <v>0</v>
      </c>
      <c r="DB28" s="257">
        <f>IF(OR(B28=0,B28=""),"",IF(AND($E$3="3rd"),'Marks Entry 3rd'!AZ27,IF(AND($E$3="4th"),'Marks Entry 4th'!AZ27,"")))</f>
        <v>0</v>
      </c>
      <c r="DC28" s="257">
        <f>IF(OR(B28=0,B28=""),"",IF(AND($E$3="3rd"),'Marks Entry 3rd'!BA27,IF(AND($E$3="4th"),'Marks Entry 4th'!BA27,"")))</f>
        <v>0</v>
      </c>
      <c r="DD28" s="257">
        <f>IF(OR(B28=0,B28=""),"",IF(AND($E$3="3rd"),'Marks Entry 3rd'!BB27,IF(AND($E$3="4th"),'Marks Entry 4th'!BB27,"")))</f>
        <v>0</v>
      </c>
      <c r="DE28" s="126">
        <f t="shared" si="55"/>
        <v>0</v>
      </c>
      <c r="DF28" s="127">
        <f t="shared" si="56"/>
        <v>0</v>
      </c>
      <c r="DG28" s="127" t="str">
        <f t="shared" si="57"/>
        <v/>
      </c>
      <c r="DH28" s="127" t="str">
        <f t="shared" si="58"/>
        <v/>
      </c>
      <c r="DI28" s="107" t="str">
        <f t="shared" si="59"/>
        <v/>
      </c>
      <c r="DJ28" s="257" t="str">
        <f>IF(OR(B28=0,B28=""),"",IF(AND('Marks Entry 3rd'!BC27="",'Marks Entry 4th'!BC27=""),"",IF(AND($E$3="3rd"),'Marks Entry 3rd'!BC27,IF(AND($E$3="4th"),'Marks Entry 4th'!BC27,""))))</f>
        <v/>
      </c>
      <c r="DK28" s="257" t="str">
        <f>IF(OR(B28=0,B28=""),"",IF(AND('Marks Entry 3rd'!BD27="",'Marks Entry 4th'!BD27=""),"",IF(AND($E$3="3rd"),'Marks Entry 3rd'!BD27,IF(AND($E$3="4th"),'Marks Entry 4th'!BD27,""))))</f>
        <v/>
      </c>
      <c r="DL28" s="416" t="str">
        <f t="shared" si="60"/>
        <v/>
      </c>
      <c r="DM28" s="108" t="str">
        <f t="shared" si="61"/>
        <v/>
      </c>
      <c r="DN28" s="257" t="str">
        <f>IF(OR(B28=0,B28=""),"",IF(AND('Marks Entry 3rd'!BE27="",'Marks Entry 4th'!BE27=""),"",IF(AND($E$3="3rd"),'Marks Entry 3rd'!BE27,IF(AND($E$3="4th"),'Marks Entry 4th'!BE27,""))))</f>
        <v/>
      </c>
      <c r="DO28" s="257" t="str">
        <f>IF(OR(B28=0,B28=""),"",IF(AND('Marks Entry 3rd'!BF27="",'Marks Entry 4th'!BF27=""),"",IF(AND($E$3="3rd"),'Marks Entry 3rd'!BF27,IF(AND($E$3="4th"),'Marks Entry 4th'!BF27,""))))</f>
        <v/>
      </c>
      <c r="DP28" s="416" t="str">
        <f t="shared" si="62"/>
        <v/>
      </c>
      <c r="DQ28" s="108" t="str">
        <f t="shared" si="63"/>
        <v/>
      </c>
      <c r="DR28" s="75">
        <f t="shared" si="67"/>
        <v>385</v>
      </c>
      <c r="DS28" s="76">
        <f t="shared" si="68"/>
        <v>55</v>
      </c>
      <c r="DT28" s="81" t="str">
        <f t="shared" si="64"/>
        <v>II</v>
      </c>
      <c r="DU28" s="82">
        <f t="shared" si="65"/>
        <v>23.000000000000298</v>
      </c>
      <c r="DV28" s="262" t="str">
        <f t="shared" si="0"/>
        <v>Promoted</v>
      </c>
      <c r="DW28" s="52">
        <f>IF(OR(B28=0,B28=""),"",IF(AND($E$3="3rd"),'Marks Entry 3rd'!BG27,IF(AND($E$3="4th"),'Marks Entry 4th'!BG27,"")))</f>
        <v>220</v>
      </c>
      <c r="DX28" s="52">
        <f>IF(OR(B28=0,B28=""),"",IF(AND($E$3="3rd"),'Marks Entry 3rd'!BH27,IF(AND($E$3="4th"),'Marks Entry 4th'!BH27,"")))</f>
        <v>162</v>
      </c>
      <c r="DY28" s="242" t="str">
        <f t="shared" si="66"/>
        <v>C</v>
      </c>
      <c r="DZ28" s="53"/>
      <c r="EG28" s="55">
        <f>IF(AND($E$3="3rd"),'Marks Entry 3rd'!I27,IF(AND($E$3="4th"),'Marks Entry 4th'!I27,""))</f>
        <v>421</v>
      </c>
    </row>
    <row r="29" spans="1:137" ht="18.95" customHeight="1">
      <c r="A29" s="67">
        <v>22</v>
      </c>
      <c r="B29" s="302">
        <f>IF(OR(EG29=0,EG29=""),"",IF(AND($E$3="3rd"),'Marks Entry 3rd'!I28,IF(AND($E$3="4th"),'Marks Entry 4th'!I28,"")))</f>
        <v>422</v>
      </c>
      <c r="C29" s="68">
        <f>IF(OR(B29=0,B29=""),"",IF(AND($E$3="3rd"),'Marks Entry 3rd'!B28,IF(AND($E$3="4th"),'Marks Entry 4th'!B28,"")))</f>
        <v>4</v>
      </c>
      <c r="D29" s="68" t="str">
        <f>IF(OR(B29=0,B29=""),"",IF(AND($E$3="3rd"),'Marks Entry 3rd'!C28,IF(AND($E$3="4th"),'Marks Entry 4th'!C28,"")))</f>
        <v>A</v>
      </c>
      <c r="E29" s="69" t="str">
        <f>IF(OR(B29=0,B29=""),"",IF(AND($E$3="3rd"),'Marks Entry 3rd'!E28,IF(AND($E$3="4th"),'Marks Entry 4th'!E28,"")))</f>
        <v>15-11-2014</v>
      </c>
      <c r="F29" s="301">
        <f>IF(OR(B29=0,B29=""),"",IF(AND($E$3="3rd"),'Marks Entry 3rd'!D28,IF(AND($E$3="4th"),'Marks Entry 4th'!D28,"")))</f>
        <v>932</v>
      </c>
      <c r="G29" s="63" t="str">
        <f>IF(OR(B29=0,B29=""),"",IF(AND($E$3="3rd"),'Marks Entry 3rd'!F28,IF(AND($E$3="4th"),'Marks Entry 4th'!F28,"")))</f>
        <v>PRAGYA</v>
      </c>
      <c r="H29" s="63" t="str">
        <f>IF(OR(B29=0,B29=""),"",IF(AND($E$3="3rd"),'Marks Entry 3rd'!G28,IF(AND($E$3="4th"),'Marks Entry 4th'!G28,"")))</f>
        <v>SUGANDAS</v>
      </c>
      <c r="I29" s="63" t="str">
        <f>IF(OR(B29=0,B29=""),"",IF(AND($E$3="3rd"),'Marks Entry 3rd'!H28,IF(AND($E$3="4th"),'Marks Entry 4th'!H28,"")))</f>
        <v>ANITA</v>
      </c>
      <c r="J29" s="256" t="str">
        <f>IF(OR(B29=0,B29=""),"",IF(AND($E$3="3rd"),'Marks Entry 3rd'!J28,IF(AND($E$3="4th"),'Marks Entry 4th'!J28,"")))</f>
        <v>F</v>
      </c>
      <c r="K29" s="256" t="str">
        <f>IF(OR(B29=0,B29=""),"",IF(AND($E$3="3rd"),'Marks Entry 3rd'!K28,IF(AND($E$3="4th"),'Marks Entry 4th'!K28,"")))</f>
        <v>OBC</v>
      </c>
      <c r="L29" s="125">
        <f>IF(OR(B29=0,B29=""),"",IF(AND($E$3="3rd"),'Marks Entry 3rd'!L28,IF(AND($E$3="4th"),'Marks Entry 4th'!L28,"")))</f>
        <v>9</v>
      </c>
      <c r="M29" s="125">
        <f>IF(OR(B29=0,B29=""),"",IF(AND($E$3="3rd"),'Marks Entry 3rd'!M28,IF(AND($E$3="4th"),'Marks Entry 4th'!M28,"")))</f>
        <v>9</v>
      </c>
      <c r="N29" s="125">
        <f>IF(OR(B29=0,B29=""),"",IF(AND($E$3="3rd"),'Marks Entry 3rd'!N28,IF(AND($E$3="4th"),'Marks Entry 4th'!N28,"")))</f>
        <v>26</v>
      </c>
      <c r="O29" s="61">
        <f t="shared" si="1"/>
        <v>44</v>
      </c>
      <c r="P29" s="125">
        <f>IF(OR(B29=0,B29=""),"",IF(AND($E$3="3rd"),'Marks Entry 3rd'!O28,IF(AND($E$3="4th"),'Marks Entry 4th'!O28,"")))</f>
        <v>6</v>
      </c>
      <c r="Q29" s="125">
        <f>IF(OR(B29=0,B29=""),"",IF(AND($E$3="3rd"),'Marks Entry 3rd'!P28,IF(AND($E$3="4th"),'Marks Entry 4th'!P28,"")))</f>
        <v>0</v>
      </c>
      <c r="R29" s="64">
        <f t="shared" si="2"/>
        <v>6</v>
      </c>
      <c r="S29" s="61">
        <f t="shared" si="3"/>
        <v>50</v>
      </c>
      <c r="T29" s="66">
        <f>IF(OR(B29=0,B29=""),"",IF(AND($E$3="3rd"),'Marks Entry 3rd'!Q28,IF(AND($E$3="4th"),'Marks Entry 4th'!Q28,"")))</f>
        <v>37</v>
      </c>
      <c r="U29" s="66">
        <f>IF(OR(B29=0,B29=""),"",IF(AND($E$3="3rd"),'Marks Entry 3rd'!R28,IF(AND($E$3="4th"),'Marks Entry 4th'!R28,"")))</f>
        <v>4</v>
      </c>
      <c r="V29" s="65">
        <f t="shared" si="4"/>
        <v>41</v>
      </c>
      <c r="W29" s="61">
        <f t="shared" si="5"/>
        <v>91</v>
      </c>
      <c r="X29" s="104">
        <f t="shared" si="6"/>
        <v>0</v>
      </c>
      <c r="Y29" s="104">
        <f t="shared" si="7"/>
        <v>200</v>
      </c>
      <c r="Z29" s="104" t="str">
        <f t="shared" si="8"/>
        <v/>
      </c>
      <c r="AA29" s="104" t="str">
        <f t="shared" si="9"/>
        <v>P</v>
      </c>
      <c r="AB29" s="104" t="str">
        <f t="shared" si="10"/>
        <v>III</v>
      </c>
      <c r="AC29" s="108" t="str">
        <f t="shared" si="11"/>
        <v>D</v>
      </c>
      <c r="AD29" s="125">
        <f>IF(OR(B29=0,B29=""),"",IF(AND($E$3="3rd"),'Marks Entry 3rd'!S28,IF(AND($E$3="4th"),'Marks Entry 4th'!S28,"")))</f>
        <v>5</v>
      </c>
      <c r="AE29" s="125">
        <f>IF(OR(B29=0,B29=""),"",IF(AND($E$3="3rd"),'Marks Entry 3rd'!T28,IF(AND($E$3="4th"),'Marks Entry 4th'!T28,"")))</f>
        <v>2</v>
      </c>
      <c r="AF29" s="125">
        <f>IF(OR(B29=0,B29=""),"",IF(AND($E$3="3rd"),'Marks Entry 3rd'!U28,IF(AND($E$3="4th"),'Marks Entry 4th'!U28,"")))</f>
        <v>3</v>
      </c>
      <c r="AG29" s="61">
        <f t="shared" si="12"/>
        <v>10</v>
      </c>
      <c r="AH29" s="125">
        <f>IF(OR(B29=0,B29=""),"",IF(AND($E$3="3rd"),'Marks Entry 3rd'!V28,IF(AND($E$3="4th"),'Marks Entry 4th'!V28,"")))</f>
        <v>13</v>
      </c>
      <c r="AI29" s="125">
        <f>IF(OR(B29=0,B29=""),"",IF(AND($E$3="3rd"),'Marks Entry 3rd'!W28,IF(AND($E$3="4th"),'Marks Entry 4th'!W28,"")))</f>
        <v>9</v>
      </c>
      <c r="AJ29" s="64">
        <f t="shared" si="13"/>
        <v>22</v>
      </c>
      <c r="AK29" s="61">
        <f t="shared" si="14"/>
        <v>32</v>
      </c>
      <c r="AL29" s="66">
        <f>IF(OR(B29=0,B29=""),"",IF(AND($E$3="3rd"),'Marks Entry 3rd'!X28,IF(AND($E$3="4th"),'Marks Entry 4th'!X28,"")))</f>
        <v>26</v>
      </c>
      <c r="AM29" s="66">
        <f>IF(OR(B29=0,B29=""),"",IF(AND($E$3="3rd"),'Marks Entry 3rd'!Y28,IF(AND($E$3="4th"),'Marks Entry 4th'!Y28,"")))</f>
        <v>17</v>
      </c>
      <c r="AN29" s="65">
        <f t="shared" si="15"/>
        <v>43</v>
      </c>
      <c r="AO29" s="61">
        <f t="shared" si="16"/>
        <v>75</v>
      </c>
      <c r="AP29" s="104">
        <f t="shared" si="17"/>
        <v>0</v>
      </c>
      <c r="AQ29" s="104">
        <f t="shared" si="18"/>
        <v>100</v>
      </c>
      <c r="AR29" s="104" t="str">
        <f t="shared" si="19"/>
        <v/>
      </c>
      <c r="AS29" s="104" t="str">
        <f t="shared" si="20"/>
        <v>P</v>
      </c>
      <c r="AT29" s="104" t="str">
        <f t="shared" si="21"/>
        <v>D</v>
      </c>
      <c r="AU29" s="108" t="str">
        <f t="shared" si="22"/>
        <v>B</v>
      </c>
      <c r="AV29" s="125">
        <f>IF(OR(B29=0,B29=""),"",IF(AND($E$3="3rd"),'Marks Entry 3rd'!Z28,IF(AND($E$3="4th"),'Marks Entry 4th'!Z28,"")))</f>
        <v>9</v>
      </c>
      <c r="AW29" s="125">
        <f>IF(OR(B29=0,B29=""),"",IF(AND($E$3="3rd"),'Marks Entry 3rd'!AA28,IF(AND($E$3="4th"),'Marks Entry 4th'!AA28,"")))</f>
        <v>6</v>
      </c>
      <c r="AX29" s="125">
        <f>IF(OR(B29=0,B29=""),"",IF(AND($E$3="3rd"),'Marks Entry 3rd'!AB28,IF(AND($E$3="4th"),'Marks Entry 4th'!AB28,"")))</f>
        <v>24</v>
      </c>
      <c r="AY29" s="61">
        <f t="shared" si="23"/>
        <v>39</v>
      </c>
      <c r="AZ29" s="125">
        <f>IF(OR(B29=0,B29=""),"",IF(AND($E$3="3rd"),'Marks Entry 3rd'!AC28,IF(AND($E$3="4th"),'Marks Entry 4th'!AC28,"")))</f>
        <v>5</v>
      </c>
      <c r="BA29" s="125">
        <f>IF(OR(B29=0,B29=""),"",IF(AND($E$3="3rd"),'Marks Entry 3rd'!AD28,IF(AND($E$3="4th"),'Marks Entry 4th'!AD28,"")))</f>
        <v>8</v>
      </c>
      <c r="BB29" s="64">
        <f t="shared" si="24"/>
        <v>13</v>
      </c>
      <c r="BC29" s="61">
        <f t="shared" si="25"/>
        <v>52</v>
      </c>
      <c r="BD29" s="66">
        <f>IF(OR(B29=0,B29=""),"",IF(AND($E$3="3rd"),'Marks Entry 3rd'!AE28,IF(AND($E$3="4th"),'Marks Entry 4th'!AE28,"")))</f>
        <v>48</v>
      </c>
      <c r="BE29" s="66">
        <f>IF(OR(B29=0,B29=""),"",IF(AND($E$3="3rd"),'Marks Entry 3rd'!AF28,IF(AND($E$3="4th"),'Marks Entry 4th'!AF28,"")))</f>
        <v>15</v>
      </c>
      <c r="BF29" s="65">
        <f t="shared" si="26"/>
        <v>63</v>
      </c>
      <c r="BG29" s="61">
        <f t="shared" si="27"/>
        <v>115</v>
      </c>
      <c r="BH29" s="104">
        <f t="shared" si="28"/>
        <v>0</v>
      </c>
      <c r="BI29" s="104">
        <f t="shared" si="29"/>
        <v>200</v>
      </c>
      <c r="BJ29" s="104" t="str">
        <f t="shared" si="30"/>
        <v/>
      </c>
      <c r="BK29" s="104" t="str">
        <f t="shared" si="31"/>
        <v>P</v>
      </c>
      <c r="BL29" s="104" t="str">
        <f t="shared" si="32"/>
        <v>II</v>
      </c>
      <c r="BM29" s="108" t="str">
        <f t="shared" si="33"/>
        <v>C</v>
      </c>
      <c r="BN29" s="125">
        <f>IF(OR(B29=0,B29=""),"",IF(AND($E$3="3rd"),'Marks Entry 3rd'!AG28,IF(AND($E$3="4th"),'Marks Entry 4th'!AG28,"")))</f>
        <v>9</v>
      </c>
      <c r="BO29" s="125">
        <f>IF(OR(B29=0,B29=""),"",IF(AND($E$3="3rd"),'Marks Entry 3rd'!AH28,IF(AND($E$3="4th"),'Marks Entry 4th'!AH28,"")))</f>
        <v>7</v>
      </c>
      <c r="BP29" s="125">
        <f>IF(OR(B29=0,B29=""),"",IF(AND($E$3="3rd"),'Marks Entry 3rd'!AI28,IF(AND($E$3="4th"),'Marks Entry 4th'!AI28,"")))</f>
        <v>16</v>
      </c>
      <c r="BQ29" s="61">
        <f t="shared" si="34"/>
        <v>32</v>
      </c>
      <c r="BR29" s="125">
        <f>IF(OR(B29=0,B29=""),"",IF(AND($E$3="3rd"),'Marks Entry 3rd'!AJ28,IF(AND($E$3="4th"),'Marks Entry 4th'!AJ28,"")))</f>
        <v>6</v>
      </c>
      <c r="BS29" s="125">
        <f>IF(OR(B29=0,B29=""),"",IF(AND($E$3="3rd"),'Marks Entry 3rd'!AK28,IF(AND($E$3="4th"),'Marks Entry 4th'!AK28,"")))</f>
        <v>10</v>
      </c>
      <c r="BT29" s="64">
        <f t="shared" si="35"/>
        <v>16</v>
      </c>
      <c r="BU29" s="61">
        <f t="shared" si="36"/>
        <v>48</v>
      </c>
      <c r="BV29" s="66">
        <f>IF(OR(B29=0,B29=""),"",IF(AND($E$3="3rd"),'Marks Entry 3rd'!AL28,IF(AND($E$3="4th"),'Marks Entry 4th'!AL28,"")))</f>
        <v>45</v>
      </c>
      <c r="BW29" s="66">
        <f>IF(OR(B29=0,B29=""),"",IF(AND($E$3="3rd"),'Marks Entry 3rd'!AM28,IF(AND($E$3="4th"),'Marks Entry 4th'!AM28,"")))</f>
        <v>16</v>
      </c>
      <c r="BX29" s="65">
        <f t="shared" si="37"/>
        <v>61</v>
      </c>
      <c r="BY29" s="61">
        <f t="shared" si="38"/>
        <v>109</v>
      </c>
      <c r="BZ29" s="104">
        <f t="shared" si="39"/>
        <v>0</v>
      </c>
      <c r="CA29" s="104">
        <f t="shared" si="40"/>
        <v>200</v>
      </c>
      <c r="CB29" s="104" t="str">
        <f t="shared" si="41"/>
        <v/>
      </c>
      <c r="CC29" s="104" t="str">
        <f t="shared" si="42"/>
        <v>P</v>
      </c>
      <c r="CD29" s="104" t="str">
        <f t="shared" si="43"/>
        <v>II</v>
      </c>
      <c r="CE29" s="108" t="str">
        <f t="shared" si="44"/>
        <v>C</v>
      </c>
      <c r="CF29" s="257">
        <f>IF(OR(B29=0,B29=""),"",IF(AND($E$3="3rd"),'Marks Entry 3rd'!AN28,IF(AND($E$3="4th"),'Marks Entry 4th'!AN28,"")))</f>
        <v>0</v>
      </c>
      <c r="CG29" s="257">
        <f>IF(OR(B29=0,B29=""),"",IF(AND($E$3="3rd"),'Marks Entry 3rd'!AO28,IF(AND($E$3="4th"),'Marks Entry 4th'!AO28,"")))</f>
        <v>0</v>
      </c>
      <c r="CH29" s="257">
        <f>IF(OR(B29=0,B29=""),"",IF(AND($E$3="3rd"),'Marks Entry 3rd'!AP28,IF(AND($E$3="4th"),'Marks Entry 4th'!AP28,"")))</f>
        <v>0</v>
      </c>
      <c r="CI29" s="257">
        <f>IF(OR(B29=0,B29=""),"",IF(AND($E$3="3rd"),'Marks Entry 3rd'!AQ28,IF(AND($E$3="4th"),'Marks Entry 4th'!AQ28,"")))</f>
        <v>0</v>
      </c>
      <c r="CJ29" s="257">
        <f>IF(OR(B29=0,B29=""),"",IF(AND($E$3="3rd"),'Marks Entry 3rd'!AR28,IF(AND($E$3="4th"),'Marks Entry 4th'!AR28,"")))</f>
        <v>0</v>
      </c>
      <c r="CK29" s="126">
        <f t="shared" si="45"/>
        <v>0</v>
      </c>
      <c r="CL29" s="127">
        <f t="shared" si="46"/>
        <v>0</v>
      </c>
      <c r="CM29" s="127" t="str">
        <f t="shared" si="47"/>
        <v/>
      </c>
      <c r="CN29" s="127" t="str">
        <f t="shared" si="48"/>
        <v/>
      </c>
      <c r="CO29" s="107" t="str">
        <f t="shared" si="49"/>
        <v/>
      </c>
      <c r="CP29" s="257">
        <f>IF(OR(B29=0,B29=""),"",IF(AND($E$3="3rd"),'Marks Entry 3rd'!AS28,IF(AND($E$3="4th"),'Marks Entry 4th'!AS28,"")))</f>
        <v>0</v>
      </c>
      <c r="CQ29" s="257">
        <f>IF(OR(B29=0,B29=""),"",IF(AND($E$3="3rd"),'Marks Entry 3rd'!AT28,IF(AND($E$3="4th"),'Marks Entry 4th'!AT28,"")))</f>
        <v>0</v>
      </c>
      <c r="CR29" s="257">
        <f>IF(OR(B29=0,B29=""),"",IF(AND($E$3="3rd"),'Marks Entry 3rd'!AU28,IF(AND($E$3="4th"),'Marks Entry 4th'!AU28,"")))</f>
        <v>0</v>
      </c>
      <c r="CS29" s="257">
        <f>IF(OR(B29=0,B29=""),"",IF(AND($E$3="3rd"),'Marks Entry 3rd'!AV28,IF(AND($E$3="4th"),'Marks Entry 4th'!AV28,"")))</f>
        <v>0</v>
      </c>
      <c r="CT29" s="257">
        <f>IF(OR(B29=0,B29=""),"",IF(AND($E$3="3rd"),'Marks Entry 3rd'!AW28,IF(AND($E$3="4th"),'Marks Entry 4th'!AW28,"")))</f>
        <v>0</v>
      </c>
      <c r="CU29" s="126">
        <f t="shared" si="50"/>
        <v>0</v>
      </c>
      <c r="CV29" s="127">
        <f t="shared" si="51"/>
        <v>0</v>
      </c>
      <c r="CW29" s="127" t="str">
        <f t="shared" si="52"/>
        <v/>
      </c>
      <c r="CX29" s="127" t="str">
        <f t="shared" si="53"/>
        <v/>
      </c>
      <c r="CY29" s="107" t="str">
        <f t="shared" si="54"/>
        <v/>
      </c>
      <c r="CZ29" s="257">
        <f>IF(OR(B29=0,B29=""),"",IF(AND($E$3="3rd"),'Marks Entry 3rd'!AX28,IF(AND($E$3="4th"),'Marks Entry 4th'!AX28,"")))</f>
        <v>0</v>
      </c>
      <c r="DA29" s="257">
        <f>IF(OR(B29=0,B29=""),"",IF(AND($E$3="3rd"),'Marks Entry 3rd'!AY28,IF(AND($E$3="4th"),'Marks Entry 4th'!AY28,"")))</f>
        <v>0</v>
      </c>
      <c r="DB29" s="257">
        <f>IF(OR(B29=0,B29=""),"",IF(AND($E$3="3rd"),'Marks Entry 3rd'!AZ28,IF(AND($E$3="4th"),'Marks Entry 4th'!AZ28,"")))</f>
        <v>0</v>
      </c>
      <c r="DC29" s="257">
        <f>IF(OR(B29=0,B29=""),"",IF(AND($E$3="3rd"),'Marks Entry 3rd'!BA28,IF(AND($E$3="4th"),'Marks Entry 4th'!BA28,"")))</f>
        <v>0</v>
      </c>
      <c r="DD29" s="257">
        <f>IF(OR(B29=0,B29=""),"",IF(AND($E$3="3rd"),'Marks Entry 3rd'!BB28,IF(AND($E$3="4th"),'Marks Entry 4th'!BB28,"")))</f>
        <v>0</v>
      </c>
      <c r="DE29" s="126">
        <f t="shared" si="55"/>
        <v>0</v>
      </c>
      <c r="DF29" s="127">
        <f t="shared" si="56"/>
        <v>0</v>
      </c>
      <c r="DG29" s="127" t="str">
        <f t="shared" si="57"/>
        <v/>
      </c>
      <c r="DH29" s="127" t="str">
        <f t="shared" si="58"/>
        <v/>
      </c>
      <c r="DI29" s="107" t="str">
        <f t="shared" si="59"/>
        <v/>
      </c>
      <c r="DJ29" s="257" t="str">
        <f>IF(OR(B29=0,B29=""),"",IF(AND('Marks Entry 3rd'!BC28="",'Marks Entry 4th'!BC28=""),"",IF(AND($E$3="3rd"),'Marks Entry 3rd'!BC28,IF(AND($E$3="4th"),'Marks Entry 4th'!BC28,""))))</f>
        <v/>
      </c>
      <c r="DK29" s="257" t="str">
        <f>IF(OR(B29=0,B29=""),"",IF(AND('Marks Entry 3rd'!BD28="",'Marks Entry 4th'!BD28=""),"",IF(AND($E$3="3rd"),'Marks Entry 3rd'!BD28,IF(AND($E$3="4th"),'Marks Entry 4th'!BD28,""))))</f>
        <v/>
      </c>
      <c r="DL29" s="416" t="str">
        <f t="shared" si="60"/>
        <v/>
      </c>
      <c r="DM29" s="108" t="str">
        <f t="shared" si="61"/>
        <v/>
      </c>
      <c r="DN29" s="257" t="str">
        <f>IF(OR(B29=0,B29=""),"",IF(AND('Marks Entry 3rd'!BE28="",'Marks Entry 4th'!BE28=""),"",IF(AND($E$3="3rd"),'Marks Entry 3rd'!BE28,IF(AND($E$3="4th"),'Marks Entry 4th'!BE28,""))))</f>
        <v/>
      </c>
      <c r="DO29" s="257" t="str">
        <f>IF(OR(B29=0,B29=""),"",IF(AND('Marks Entry 3rd'!BF28="",'Marks Entry 4th'!BF28=""),"",IF(AND($E$3="3rd"),'Marks Entry 3rd'!BF28,IF(AND($E$3="4th"),'Marks Entry 4th'!BF28,""))))</f>
        <v/>
      </c>
      <c r="DP29" s="416" t="str">
        <f t="shared" si="62"/>
        <v/>
      </c>
      <c r="DQ29" s="108" t="str">
        <f t="shared" si="63"/>
        <v/>
      </c>
      <c r="DR29" s="75">
        <f t="shared" si="67"/>
        <v>390</v>
      </c>
      <c r="DS29" s="76">
        <f t="shared" si="68"/>
        <v>55.714285714285715</v>
      </c>
      <c r="DT29" s="81" t="str">
        <f t="shared" si="64"/>
        <v>II</v>
      </c>
      <c r="DU29" s="82">
        <f t="shared" si="65"/>
        <v>20.000000000000298</v>
      </c>
      <c r="DV29" s="262" t="str">
        <f t="shared" si="0"/>
        <v>Promoted</v>
      </c>
      <c r="DW29" s="52">
        <f>IF(OR(B29=0,B29=""),"",IF(AND($E$3="3rd"),'Marks Entry 3rd'!BG28,IF(AND($E$3="4th"),'Marks Entry 4th'!BG28,"")))</f>
        <v>220</v>
      </c>
      <c r="DX29" s="52">
        <f>IF(OR(B29=0,B29=""),"",IF(AND($E$3="3rd"),'Marks Entry 3rd'!BH28,IF(AND($E$3="4th"),'Marks Entry 4th'!BH28,"")))</f>
        <v>168</v>
      </c>
      <c r="DY29" s="242" t="str">
        <f t="shared" si="66"/>
        <v>C</v>
      </c>
      <c r="DZ29" s="53"/>
      <c r="EG29" s="55">
        <f>IF(AND($E$3="3rd"),'Marks Entry 3rd'!I28,IF(AND($E$3="4th"),'Marks Entry 4th'!I28,""))</f>
        <v>422</v>
      </c>
    </row>
    <row r="30" spans="1:137" ht="18.95" customHeight="1">
      <c r="A30" s="67">
        <v>23</v>
      </c>
      <c r="B30" s="302">
        <f>IF(OR(EG30=0,EG30=""),"",IF(AND($E$3="3rd"),'Marks Entry 3rd'!I29,IF(AND($E$3="4th"),'Marks Entry 4th'!I29,"")))</f>
        <v>423</v>
      </c>
      <c r="C30" s="68">
        <f>IF(OR(B30=0,B30=""),"",IF(AND($E$3="3rd"),'Marks Entry 3rd'!B29,IF(AND($E$3="4th"),'Marks Entry 4th'!B29,"")))</f>
        <v>4</v>
      </c>
      <c r="D30" s="68" t="str">
        <f>IF(OR(B30=0,B30=""),"",IF(AND($E$3="3rd"),'Marks Entry 3rd'!C29,IF(AND($E$3="4th"),'Marks Entry 4th'!C29,"")))</f>
        <v>A</v>
      </c>
      <c r="E30" s="69" t="str">
        <f>IF(OR(B30=0,B30=""),"",IF(AND($E$3="3rd"),'Marks Entry 3rd'!E29,IF(AND($E$3="4th"),'Marks Entry 4th'!E29,"")))</f>
        <v>31-01-2016</v>
      </c>
      <c r="F30" s="301">
        <f>IF(OR(B30=0,B30=""),"",IF(AND($E$3="3rd"),'Marks Entry 3rd'!D29,IF(AND($E$3="4th"),'Marks Entry 4th'!D29,"")))</f>
        <v>927</v>
      </c>
      <c r="G30" s="63" t="str">
        <f>IF(OR(B30=0,B30=""),"",IF(AND($E$3="3rd"),'Marks Entry 3rd'!F29,IF(AND($E$3="4th"),'Marks Entry 4th'!F29,"")))</f>
        <v>PRAMOD BHATI</v>
      </c>
      <c r="H30" s="63" t="str">
        <f>IF(OR(B30=0,B30=""),"",IF(AND($E$3="3rd"),'Marks Entry 3rd'!G29,IF(AND($E$3="4th"),'Marks Entry 4th'!G29,"")))</f>
        <v>PANKAJ</v>
      </c>
      <c r="I30" s="63" t="str">
        <f>IF(OR(B30=0,B30=""),"",IF(AND($E$3="3rd"),'Marks Entry 3rd'!H29,IF(AND($E$3="4th"),'Marks Entry 4th'!H29,"")))</f>
        <v>PINKI</v>
      </c>
      <c r="J30" s="256" t="str">
        <f>IF(OR(B30=0,B30=""),"",IF(AND($E$3="3rd"),'Marks Entry 3rd'!J29,IF(AND($E$3="4th"),'Marks Entry 4th'!J29,"")))</f>
        <v>M</v>
      </c>
      <c r="K30" s="256" t="str">
        <f>IF(OR(B30=0,B30=""),"",IF(AND($E$3="3rd"),'Marks Entry 3rd'!K29,IF(AND($E$3="4th"),'Marks Entry 4th'!K29,"")))</f>
        <v>OBC</v>
      </c>
      <c r="L30" s="125">
        <f>IF(OR(B30=0,B30=""),"",IF(AND($E$3="3rd"),'Marks Entry 3rd'!L29,IF(AND($E$3="4th"),'Marks Entry 4th'!L29,"")))</f>
        <v>9</v>
      </c>
      <c r="M30" s="125">
        <f>IF(OR(B30=0,B30=""),"",IF(AND($E$3="3rd"),'Marks Entry 3rd'!M29,IF(AND($E$3="4th"),'Marks Entry 4th'!M29,"")))</f>
        <v>9</v>
      </c>
      <c r="N30" s="125">
        <f>IF(OR(B30=0,B30=""),"",IF(AND($E$3="3rd"),'Marks Entry 3rd'!N29,IF(AND($E$3="4th"),'Marks Entry 4th'!N29,"")))</f>
        <v>29</v>
      </c>
      <c r="O30" s="61">
        <f t="shared" si="1"/>
        <v>47</v>
      </c>
      <c r="P30" s="125">
        <f>IF(OR(B30=0,B30=""),"",IF(AND($E$3="3rd"),'Marks Entry 3rd'!O29,IF(AND($E$3="4th"),'Marks Entry 4th'!O29,"")))</f>
        <v>6</v>
      </c>
      <c r="Q30" s="125">
        <f>IF(OR(B30=0,B30=""),"",IF(AND($E$3="3rd"),'Marks Entry 3rd'!P29,IF(AND($E$3="4th"),'Marks Entry 4th'!P29,"")))</f>
        <v>0</v>
      </c>
      <c r="R30" s="64">
        <f t="shared" si="2"/>
        <v>6</v>
      </c>
      <c r="S30" s="61">
        <f t="shared" si="3"/>
        <v>53</v>
      </c>
      <c r="T30" s="66">
        <f>IF(OR(B30=0,B30=""),"",IF(AND($E$3="3rd"),'Marks Entry 3rd'!Q29,IF(AND($E$3="4th"),'Marks Entry 4th'!Q29,"")))</f>
        <v>37</v>
      </c>
      <c r="U30" s="66">
        <f>IF(OR(B30=0,B30=""),"",IF(AND($E$3="3rd"),'Marks Entry 3rd'!R29,IF(AND($E$3="4th"),'Marks Entry 4th'!R29,"")))</f>
        <v>4</v>
      </c>
      <c r="V30" s="65">
        <f t="shared" si="4"/>
        <v>41</v>
      </c>
      <c r="W30" s="61">
        <f t="shared" si="5"/>
        <v>94</v>
      </c>
      <c r="X30" s="104">
        <f t="shared" si="6"/>
        <v>0</v>
      </c>
      <c r="Y30" s="104">
        <f t="shared" si="7"/>
        <v>200</v>
      </c>
      <c r="Z30" s="104" t="str">
        <f t="shared" si="8"/>
        <v/>
      </c>
      <c r="AA30" s="104" t="str">
        <f t="shared" si="9"/>
        <v>P</v>
      </c>
      <c r="AB30" s="104" t="str">
        <f t="shared" si="10"/>
        <v>III</v>
      </c>
      <c r="AC30" s="108" t="str">
        <f t="shared" si="11"/>
        <v>D</v>
      </c>
      <c r="AD30" s="125">
        <f>IF(OR(B30=0,B30=""),"",IF(AND($E$3="3rd"),'Marks Entry 3rd'!S29,IF(AND($E$3="4th"),'Marks Entry 4th'!S29,"")))</f>
        <v>5</v>
      </c>
      <c r="AE30" s="125">
        <f>IF(OR(B30=0,B30=""),"",IF(AND($E$3="3rd"),'Marks Entry 3rd'!T29,IF(AND($E$3="4th"),'Marks Entry 4th'!T29,"")))</f>
        <v>2</v>
      </c>
      <c r="AF30" s="125">
        <f>IF(OR(B30=0,B30=""),"",IF(AND($E$3="3rd"),'Marks Entry 3rd'!U29,IF(AND($E$3="4th"),'Marks Entry 4th'!U29,"")))</f>
        <v>3</v>
      </c>
      <c r="AG30" s="61">
        <f t="shared" si="12"/>
        <v>10</v>
      </c>
      <c r="AH30" s="125">
        <f>IF(OR(B30=0,B30=""),"",IF(AND($E$3="3rd"),'Marks Entry 3rd'!V29,IF(AND($E$3="4th"),'Marks Entry 4th'!V29,"")))</f>
        <v>10</v>
      </c>
      <c r="AI30" s="125">
        <f>IF(OR(B30=0,B30=""),"",IF(AND($E$3="3rd"),'Marks Entry 3rd'!W29,IF(AND($E$3="4th"),'Marks Entry 4th'!W29,"")))</f>
        <v>9</v>
      </c>
      <c r="AJ30" s="64">
        <f t="shared" si="13"/>
        <v>19</v>
      </c>
      <c r="AK30" s="61">
        <f t="shared" si="14"/>
        <v>29</v>
      </c>
      <c r="AL30" s="66">
        <f>IF(OR(B30=0,B30=""),"",IF(AND($E$3="3rd"),'Marks Entry 3rd'!X29,IF(AND($E$3="4th"),'Marks Entry 4th'!X29,"")))</f>
        <v>25</v>
      </c>
      <c r="AM30" s="66">
        <f>IF(OR(B30=0,B30=""),"",IF(AND($E$3="3rd"),'Marks Entry 3rd'!Y29,IF(AND($E$3="4th"),'Marks Entry 4th'!Y29,"")))</f>
        <v>19</v>
      </c>
      <c r="AN30" s="65">
        <f t="shared" si="15"/>
        <v>44</v>
      </c>
      <c r="AO30" s="61">
        <f t="shared" si="16"/>
        <v>73</v>
      </c>
      <c r="AP30" s="104">
        <f t="shared" si="17"/>
        <v>0</v>
      </c>
      <c r="AQ30" s="104">
        <f t="shared" si="18"/>
        <v>100</v>
      </c>
      <c r="AR30" s="104" t="str">
        <f t="shared" si="19"/>
        <v/>
      </c>
      <c r="AS30" s="104" t="str">
        <f t="shared" si="20"/>
        <v>P</v>
      </c>
      <c r="AT30" s="104" t="str">
        <f t="shared" si="21"/>
        <v>I</v>
      </c>
      <c r="AU30" s="108" t="str">
        <f t="shared" si="22"/>
        <v>B</v>
      </c>
      <c r="AV30" s="125">
        <f>IF(OR(B30=0,B30=""),"",IF(AND($E$3="3rd"),'Marks Entry 3rd'!Z29,IF(AND($E$3="4th"),'Marks Entry 4th'!Z29,"")))</f>
        <v>9</v>
      </c>
      <c r="AW30" s="125">
        <f>IF(OR(B30=0,B30=""),"",IF(AND($E$3="3rd"),'Marks Entry 3rd'!AA29,IF(AND($E$3="4th"),'Marks Entry 4th'!AA29,"")))</f>
        <v>6</v>
      </c>
      <c r="AX30" s="125">
        <f>IF(OR(B30=0,B30=""),"",IF(AND($E$3="3rd"),'Marks Entry 3rd'!AB29,IF(AND($E$3="4th"),'Marks Entry 4th'!AB29,"")))</f>
        <v>21</v>
      </c>
      <c r="AY30" s="61">
        <f t="shared" si="23"/>
        <v>36</v>
      </c>
      <c r="AZ30" s="125">
        <f>IF(OR(B30=0,B30=""),"",IF(AND($E$3="3rd"),'Marks Entry 3rd'!AC29,IF(AND($E$3="4th"),'Marks Entry 4th'!AC29,"")))</f>
        <v>5</v>
      </c>
      <c r="BA30" s="125">
        <f>IF(OR(B30=0,B30=""),"",IF(AND($E$3="3rd"),'Marks Entry 3rd'!AD29,IF(AND($E$3="4th"),'Marks Entry 4th'!AD29,"")))</f>
        <v>9</v>
      </c>
      <c r="BB30" s="64">
        <f t="shared" si="24"/>
        <v>14</v>
      </c>
      <c r="BC30" s="61">
        <f t="shared" si="25"/>
        <v>50</v>
      </c>
      <c r="BD30" s="66">
        <f>IF(OR(B30=0,B30=""),"",IF(AND($E$3="3rd"),'Marks Entry 3rd'!AE29,IF(AND($E$3="4th"),'Marks Entry 4th'!AE29,"")))</f>
        <v>47</v>
      </c>
      <c r="BE30" s="66">
        <f>IF(OR(B30=0,B30=""),"",IF(AND($E$3="3rd"),'Marks Entry 3rd'!AF29,IF(AND($E$3="4th"),'Marks Entry 4th'!AF29,"")))</f>
        <v>15</v>
      </c>
      <c r="BF30" s="65">
        <f t="shared" si="26"/>
        <v>62</v>
      </c>
      <c r="BG30" s="61">
        <f t="shared" si="27"/>
        <v>112</v>
      </c>
      <c r="BH30" s="104">
        <f t="shared" si="28"/>
        <v>0</v>
      </c>
      <c r="BI30" s="104">
        <f t="shared" si="29"/>
        <v>200</v>
      </c>
      <c r="BJ30" s="104" t="str">
        <f t="shared" si="30"/>
        <v/>
      </c>
      <c r="BK30" s="104" t="str">
        <f t="shared" si="31"/>
        <v>P</v>
      </c>
      <c r="BL30" s="104" t="str">
        <f t="shared" si="32"/>
        <v>II</v>
      </c>
      <c r="BM30" s="108" t="str">
        <f t="shared" si="33"/>
        <v>C</v>
      </c>
      <c r="BN30" s="125">
        <f>IF(OR(B30=0,B30=""),"",IF(AND($E$3="3rd"),'Marks Entry 3rd'!AG29,IF(AND($E$3="4th"),'Marks Entry 4th'!AG29,"")))</f>
        <v>9</v>
      </c>
      <c r="BO30" s="125">
        <f>IF(OR(B30=0,B30=""),"",IF(AND($E$3="3rd"),'Marks Entry 3rd'!AH29,IF(AND($E$3="4th"),'Marks Entry 4th'!AH29,"")))</f>
        <v>7</v>
      </c>
      <c r="BP30" s="125">
        <f>IF(OR(B30=0,B30=""),"",IF(AND($E$3="3rd"),'Marks Entry 3rd'!AI29,IF(AND($E$3="4th"),'Marks Entry 4th'!AI29,"")))</f>
        <v>25</v>
      </c>
      <c r="BQ30" s="61">
        <f t="shared" si="34"/>
        <v>41</v>
      </c>
      <c r="BR30" s="125">
        <f>IF(OR(B30=0,B30=""),"",IF(AND($E$3="3rd"),'Marks Entry 3rd'!AJ29,IF(AND($E$3="4th"),'Marks Entry 4th'!AJ29,"")))</f>
        <v>6</v>
      </c>
      <c r="BS30" s="125">
        <f>IF(OR(B30=0,B30=""),"",IF(AND($E$3="3rd"),'Marks Entry 3rd'!AK29,IF(AND($E$3="4th"),'Marks Entry 4th'!AK29,"")))</f>
        <v>9</v>
      </c>
      <c r="BT30" s="64">
        <f t="shared" si="35"/>
        <v>15</v>
      </c>
      <c r="BU30" s="61">
        <f t="shared" si="36"/>
        <v>56</v>
      </c>
      <c r="BV30" s="66">
        <f>IF(OR(B30=0,B30=""),"",IF(AND($E$3="3rd"),'Marks Entry 3rd'!AL29,IF(AND($E$3="4th"),'Marks Entry 4th'!AL29,"")))</f>
        <v>46</v>
      </c>
      <c r="BW30" s="66">
        <f>IF(OR(B30=0,B30=""),"",IF(AND($E$3="3rd"),'Marks Entry 3rd'!AM29,IF(AND($E$3="4th"),'Marks Entry 4th'!AM29,"")))</f>
        <v>16</v>
      </c>
      <c r="BX30" s="65">
        <f t="shared" si="37"/>
        <v>62</v>
      </c>
      <c r="BY30" s="61">
        <f t="shared" si="38"/>
        <v>118</v>
      </c>
      <c r="BZ30" s="104">
        <f t="shared" si="39"/>
        <v>0</v>
      </c>
      <c r="CA30" s="104">
        <f t="shared" si="40"/>
        <v>200</v>
      </c>
      <c r="CB30" s="104" t="str">
        <f t="shared" si="41"/>
        <v/>
      </c>
      <c r="CC30" s="104" t="str">
        <f t="shared" si="42"/>
        <v>P</v>
      </c>
      <c r="CD30" s="104" t="str">
        <f t="shared" si="43"/>
        <v>II</v>
      </c>
      <c r="CE30" s="108" t="str">
        <f t="shared" si="44"/>
        <v>C</v>
      </c>
      <c r="CF30" s="257">
        <f>IF(OR(B30=0,B30=""),"",IF(AND($E$3="3rd"),'Marks Entry 3rd'!AN29,IF(AND($E$3="4th"),'Marks Entry 4th'!AN29,"")))</f>
        <v>0</v>
      </c>
      <c r="CG30" s="257">
        <f>IF(OR(B30=0,B30=""),"",IF(AND($E$3="3rd"),'Marks Entry 3rd'!AO29,IF(AND($E$3="4th"),'Marks Entry 4th'!AO29,"")))</f>
        <v>0</v>
      </c>
      <c r="CH30" s="257">
        <f>IF(OR(B30=0,B30=""),"",IF(AND($E$3="3rd"),'Marks Entry 3rd'!AP29,IF(AND($E$3="4th"),'Marks Entry 4th'!AP29,"")))</f>
        <v>0</v>
      </c>
      <c r="CI30" s="257">
        <f>IF(OR(B30=0,B30=""),"",IF(AND($E$3="3rd"),'Marks Entry 3rd'!AQ29,IF(AND($E$3="4th"),'Marks Entry 4th'!AQ29,"")))</f>
        <v>0</v>
      </c>
      <c r="CJ30" s="257">
        <f>IF(OR(B30=0,B30=""),"",IF(AND($E$3="3rd"),'Marks Entry 3rd'!AR29,IF(AND($E$3="4th"),'Marks Entry 4th'!AR29,"")))</f>
        <v>0</v>
      </c>
      <c r="CK30" s="126">
        <f t="shared" si="45"/>
        <v>0</v>
      </c>
      <c r="CL30" s="127">
        <f t="shared" si="46"/>
        <v>0</v>
      </c>
      <c r="CM30" s="127" t="str">
        <f t="shared" si="47"/>
        <v/>
      </c>
      <c r="CN30" s="127" t="str">
        <f t="shared" si="48"/>
        <v/>
      </c>
      <c r="CO30" s="107" t="str">
        <f t="shared" si="49"/>
        <v/>
      </c>
      <c r="CP30" s="257">
        <f>IF(OR(B30=0,B30=""),"",IF(AND($E$3="3rd"),'Marks Entry 3rd'!AS29,IF(AND($E$3="4th"),'Marks Entry 4th'!AS29,"")))</f>
        <v>0</v>
      </c>
      <c r="CQ30" s="257">
        <f>IF(OR(B30=0,B30=""),"",IF(AND($E$3="3rd"),'Marks Entry 3rd'!AT29,IF(AND($E$3="4th"),'Marks Entry 4th'!AT29,"")))</f>
        <v>0</v>
      </c>
      <c r="CR30" s="257">
        <f>IF(OR(B30=0,B30=""),"",IF(AND($E$3="3rd"),'Marks Entry 3rd'!AU29,IF(AND($E$3="4th"),'Marks Entry 4th'!AU29,"")))</f>
        <v>0</v>
      </c>
      <c r="CS30" s="257">
        <f>IF(OR(B30=0,B30=""),"",IF(AND($E$3="3rd"),'Marks Entry 3rd'!AV29,IF(AND($E$3="4th"),'Marks Entry 4th'!AV29,"")))</f>
        <v>0</v>
      </c>
      <c r="CT30" s="257">
        <f>IF(OR(B30=0,B30=""),"",IF(AND($E$3="3rd"),'Marks Entry 3rd'!AW29,IF(AND($E$3="4th"),'Marks Entry 4th'!AW29,"")))</f>
        <v>0</v>
      </c>
      <c r="CU30" s="126">
        <f t="shared" si="50"/>
        <v>0</v>
      </c>
      <c r="CV30" s="127">
        <f t="shared" si="51"/>
        <v>0</v>
      </c>
      <c r="CW30" s="127" t="str">
        <f t="shared" si="52"/>
        <v/>
      </c>
      <c r="CX30" s="127" t="str">
        <f t="shared" si="53"/>
        <v/>
      </c>
      <c r="CY30" s="107" t="str">
        <f t="shared" si="54"/>
        <v/>
      </c>
      <c r="CZ30" s="257">
        <f>IF(OR(B30=0,B30=""),"",IF(AND($E$3="3rd"),'Marks Entry 3rd'!AX29,IF(AND($E$3="4th"),'Marks Entry 4th'!AX29,"")))</f>
        <v>0</v>
      </c>
      <c r="DA30" s="257">
        <f>IF(OR(B30=0,B30=""),"",IF(AND($E$3="3rd"),'Marks Entry 3rd'!AY29,IF(AND($E$3="4th"),'Marks Entry 4th'!AY29,"")))</f>
        <v>0</v>
      </c>
      <c r="DB30" s="257">
        <f>IF(OR(B30=0,B30=""),"",IF(AND($E$3="3rd"),'Marks Entry 3rd'!AZ29,IF(AND($E$3="4th"),'Marks Entry 4th'!AZ29,"")))</f>
        <v>0</v>
      </c>
      <c r="DC30" s="257">
        <f>IF(OR(B30=0,B30=""),"",IF(AND($E$3="3rd"),'Marks Entry 3rd'!BA29,IF(AND($E$3="4th"),'Marks Entry 4th'!BA29,"")))</f>
        <v>0</v>
      </c>
      <c r="DD30" s="257">
        <f>IF(OR(B30=0,B30=""),"",IF(AND($E$3="3rd"),'Marks Entry 3rd'!BB29,IF(AND($E$3="4th"),'Marks Entry 4th'!BB29,"")))</f>
        <v>0</v>
      </c>
      <c r="DE30" s="126">
        <f t="shared" si="55"/>
        <v>0</v>
      </c>
      <c r="DF30" s="127">
        <f t="shared" si="56"/>
        <v>0</v>
      </c>
      <c r="DG30" s="127" t="str">
        <f t="shared" si="57"/>
        <v/>
      </c>
      <c r="DH30" s="127" t="str">
        <f t="shared" si="58"/>
        <v/>
      </c>
      <c r="DI30" s="107" t="str">
        <f t="shared" si="59"/>
        <v/>
      </c>
      <c r="DJ30" s="257" t="str">
        <f>IF(OR(B30=0,B30=""),"",IF(AND('Marks Entry 3rd'!BC29="",'Marks Entry 4th'!BC29=""),"",IF(AND($E$3="3rd"),'Marks Entry 3rd'!BC29,IF(AND($E$3="4th"),'Marks Entry 4th'!BC29,""))))</f>
        <v/>
      </c>
      <c r="DK30" s="257" t="str">
        <f>IF(OR(B30=0,B30=""),"",IF(AND('Marks Entry 3rd'!BD29="",'Marks Entry 4th'!BD29=""),"",IF(AND($E$3="3rd"),'Marks Entry 3rd'!BD29,IF(AND($E$3="4th"),'Marks Entry 4th'!BD29,""))))</f>
        <v/>
      </c>
      <c r="DL30" s="416" t="str">
        <f t="shared" si="60"/>
        <v/>
      </c>
      <c r="DM30" s="108" t="str">
        <f t="shared" si="61"/>
        <v/>
      </c>
      <c r="DN30" s="257" t="str">
        <f>IF(OR(B30=0,B30=""),"",IF(AND('Marks Entry 3rd'!BE29="",'Marks Entry 4th'!BE29=""),"",IF(AND($E$3="3rd"),'Marks Entry 3rd'!BE29,IF(AND($E$3="4th"),'Marks Entry 4th'!BE29,""))))</f>
        <v/>
      </c>
      <c r="DO30" s="257" t="str">
        <f>IF(OR(B30=0,B30=""),"",IF(AND('Marks Entry 3rd'!BF29="",'Marks Entry 4th'!BF29=""),"",IF(AND($E$3="3rd"),'Marks Entry 3rd'!BF29,IF(AND($E$3="4th"),'Marks Entry 4th'!BF29,""))))</f>
        <v/>
      </c>
      <c r="DP30" s="416" t="str">
        <f t="shared" si="62"/>
        <v/>
      </c>
      <c r="DQ30" s="108" t="str">
        <f t="shared" si="63"/>
        <v/>
      </c>
      <c r="DR30" s="75">
        <f t="shared" si="67"/>
        <v>397</v>
      </c>
      <c r="DS30" s="76">
        <f t="shared" si="68"/>
        <v>56.714285714285715</v>
      </c>
      <c r="DT30" s="81" t="str">
        <f t="shared" si="64"/>
        <v>II</v>
      </c>
      <c r="DU30" s="82">
        <f t="shared" si="65"/>
        <v>13.999999999999996</v>
      </c>
      <c r="DV30" s="262" t="str">
        <f t="shared" si="0"/>
        <v>Promoted</v>
      </c>
      <c r="DW30" s="52">
        <f>IF(OR(B30=0,B30=""),"",IF(AND($E$3="3rd"),'Marks Entry 3rd'!BG29,IF(AND($E$3="4th"),'Marks Entry 4th'!BG29,"")))</f>
        <v>220</v>
      </c>
      <c r="DX30" s="52">
        <f>IF(OR(B30=0,B30=""),"",IF(AND($E$3="3rd"),'Marks Entry 3rd'!BH29,IF(AND($E$3="4th"),'Marks Entry 4th'!BH29,"")))</f>
        <v>160</v>
      </c>
      <c r="DY30" s="242" t="str">
        <f t="shared" si="66"/>
        <v>C</v>
      </c>
      <c r="DZ30" s="53"/>
      <c r="EG30" s="55">
        <f>IF(AND($E$3="3rd"),'Marks Entry 3rd'!I29,IF(AND($E$3="4th"),'Marks Entry 4th'!I29,""))</f>
        <v>423</v>
      </c>
    </row>
    <row r="31" spans="1:137" ht="18.95" customHeight="1">
      <c r="A31" s="67">
        <v>24</v>
      </c>
      <c r="B31" s="302">
        <f>IF(OR(EG31=0,EG31=""),"",IF(AND($E$3="3rd"),'Marks Entry 3rd'!I30,IF(AND($E$3="4th"),'Marks Entry 4th'!I30,"")))</f>
        <v>424</v>
      </c>
      <c r="C31" s="68">
        <f>IF(OR(B31=0,B31=""),"",IF(AND($E$3="3rd"),'Marks Entry 3rd'!B30,IF(AND($E$3="4th"),'Marks Entry 4th'!B30,"")))</f>
        <v>4</v>
      </c>
      <c r="D31" s="68" t="str">
        <f>IF(OR(B31=0,B31=""),"",IF(AND($E$3="3rd"),'Marks Entry 3rd'!C30,IF(AND($E$3="4th"),'Marks Entry 4th'!C30,"")))</f>
        <v>A</v>
      </c>
      <c r="E31" s="69" t="str">
        <f>IF(OR(B31=0,B31=""),"",IF(AND($E$3="3rd"),'Marks Entry 3rd'!E30,IF(AND($E$3="4th"),'Marks Entry 4th'!E30,"")))</f>
        <v>24-06-2015</v>
      </c>
      <c r="F31" s="301">
        <f>IF(OR(B31=0,B31=""),"",IF(AND($E$3="3rd"),'Marks Entry 3rd'!D30,IF(AND($E$3="4th"),'Marks Entry 4th'!D30,"")))</f>
        <v>938</v>
      </c>
      <c r="G31" s="63" t="str">
        <f>IF(OR(B31=0,B31=""),"",IF(AND($E$3="3rd"),'Marks Entry 3rd'!F30,IF(AND($E$3="4th"),'Marks Entry 4th'!F30,"")))</f>
        <v>PRAVEEN GURJAR</v>
      </c>
      <c r="H31" s="63" t="str">
        <f>IF(OR(B31=0,B31=""),"",IF(AND($E$3="3rd"),'Marks Entry 3rd'!G30,IF(AND($E$3="4th"),'Marks Entry 4th'!G30,"")))</f>
        <v>SUKHDEV</v>
      </c>
      <c r="I31" s="63" t="str">
        <f>IF(OR(B31=0,B31=""),"",IF(AND($E$3="3rd"),'Marks Entry 3rd'!H30,IF(AND($E$3="4th"),'Marks Entry 4th'!H30,"")))</f>
        <v>MANJU DEVI</v>
      </c>
      <c r="J31" s="256" t="str">
        <f>IF(OR(B31=0,B31=""),"",IF(AND($E$3="3rd"),'Marks Entry 3rd'!J30,IF(AND($E$3="4th"),'Marks Entry 4th'!J30,"")))</f>
        <v>M</v>
      </c>
      <c r="K31" s="256" t="str">
        <f>IF(OR(B31=0,B31=""),"",IF(AND($E$3="3rd"),'Marks Entry 3rd'!K30,IF(AND($E$3="4th"),'Marks Entry 4th'!K30,"")))</f>
        <v>SBC</v>
      </c>
      <c r="L31" s="125">
        <f>IF(OR(B31=0,B31=""),"",IF(AND($E$3="3rd"),'Marks Entry 3rd'!L30,IF(AND($E$3="4th"),'Marks Entry 4th'!L30,"")))</f>
        <v>9</v>
      </c>
      <c r="M31" s="125">
        <f>IF(OR(B31=0,B31=""),"",IF(AND($E$3="3rd"),'Marks Entry 3rd'!M30,IF(AND($E$3="4th"),'Marks Entry 4th'!M30,"")))</f>
        <v>9</v>
      </c>
      <c r="N31" s="125">
        <f>IF(OR(B31=0,B31=""),"",IF(AND($E$3="3rd"),'Marks Entry 3rd'!N30,IF(AND($E$3="4th"),'Marks Entry 4th'!N30,"")))</f>
        <v>28</v>
      </c>
      <c r="O31" s="61">
        <f t="shared" si="1"/>
        <v>46</v>
      </c>
      <c r="P31" s="125">
        <f>IF(OR(B31=0,B31=""),"",IF(AND($E$3="3rd"),'Marks Entry 3rd'!O30,IF(AND($E$3="4th"),'Marks Entry 4th'!O30,"")))</f>
        <v>6</v>
      </c>
      <c r="Q31" s="125">
        <f>IF(OR(B31=0,B31=""),"",IF(AND($E$3="3rd"),'Marks Entry 3rd'!P30,IF(AND($E$3="4th"),'Marks Entry 4th'!P30,"")))</f>
        <v>0</v>
      </c>
      <c r="R31" s="64">
        <f t="shared" si="2"/>
        <v>6</v>
      </c>
      <c r="S31" s="61">
        <f t="shared" si="3"/>
        <v>52</v>
      </c>
      <c r="T31" s="66">
        <f>IF(OR(B31=0,B31=""),"",IF(AND($E$3="3rd"),'Marks Entry 3rd'!Q30,IF(AND($E$3="4th"),'Marks Entry 4th'!Q30,"")))</f>
        <v>37</v>
      </c>
      <c r="U31" s="66">
        <f>IF(OR(B31=0,B31=""),"",IF(AND($E$3="3rd"),'Marks Entry 3rd'!R30,IF(AND($E$3="4th"),'Marks Entry 4th'!R30,"")))</f>
        <v>4</v>
      </c>
      <c r="V31" s="65">
        <f t="shared" si="4"/>
        <v>41</v>
      </c>
      <c r="W31" s="61">
        <f t="shared" si="5"/>
        <v>93</v>
      </c>
      <c r="X31" s="104">
        <f t="shared" si="6"/>
        <v>0</v>
      </c>
      <c r="Y31" s="104">
        <f t="shared" si="7"/>
        <v>200</v>
      </c>
      <c r="Z31" s="104" t="str">
        <f t="shared" si="8"/>
        <v/>
      </c>
      <c r="AA31" s="104" t="str">
        <f t="shared" si="9"/>
        <v>P</v>
      </c>
      <c r="AB31" s="104" t="str">
        <f t="shared" si="10"/>
        <v>III</v>
      </c>
      <c r="AC31" s="108" t="str">
        <f t="shared" si="11"/>
        <v>D</v>
      </c>
      <c r="AD31" s="125">
        <f>IF(OR(B31=0,B31=""),"",IF(AND($E$3="3rd"),'Marks Entry 3rd'!S30,IF(AND($E$3="4th"),'Marks Entry 4th'!S30,"")))</f>
        <v>5</v>
      </c>
      <c r="AE31" s="125">
        <f>IF(OR(B31=0,B31=""),"",IF(AND($E$3="3rd"),'Marks Entry 3rd'!T30,IF(AND($E$3="4th"),'Marks Entry 4th'!T30,"")))</f>
        <v>2</v>
      </c>
      <c r="AF31" s="125">
        <f>IF(OR(B31=0,B31=""),"",IF(AND($E$3="3rd"),'Marks Entry 3rd'!U30,IF(AND($E$3="4th"),'Marks Entry 4th'!U30,"")))</f>
        <v>4</v>
      </c>
      <c r="AG31" s="61">
        <f t="shared" si="12"/>
        <v>11</v>
      </c>
      <c r="AH31" s="125">
        <f>IF(OR(B31=0,B31=""),"",IF(AND($E$3="3rd"),'Marks Entry 3rd'!V30,IF(AND($E$3="4th"),'Marks Entry 4th'!V30,"")))</f>
        <v>12</v>
      </c>
      <c r="AI31" s="125">
        <f>IF(OR(B31=0,B31=""),"",IF(AND($E$3="3rd"),'Marks Entry 3rd'!W30,IF(AND($E$3="4th"),'Marks Entry 4th'!W30,"")))</f>
        <v>9</v>
      </c>
      <c r="AJ31" s="64">
        <f t="shared" si="13"/>
        <v>21</v>
      </c>
      <c r="AK31" s="61">
        <f t="shared" si="14"/>
        <v>32</v>
      </c>
      <c r="AL31" s="66">
        <f>IF(OR(B31=0,B31=""),"",IF(AND($E$3="3rd"),'Marks Entry 3rd'!X30,IF(AND($E$3="4th"),'Marks Entry 4th'!X30,"")))</f>
        <v>24</v>
      </c>
      <c r="AM31" s="66">
        <f>IF(OR(B31=0,B31=""),"",IF(AND($E$3="3rd"),'Marks Entry 3rd'!Y30,IF(AND($E$3="4th"),'Marks Entry 4th'!Y30,"")))</f>
        <v>16</v>
      </c>
      <c r="AN31" s="65">
        <f t="shared" si="15"/>
        <v>40</v>
      </c>
      <c r="AO31" s="61">
        <f t="shared" si="16"/>
        <v>72</v>
      </c>
      <c r="AP31" s="104">
        <f t="shared" si="17"/>
        <v>0</v>
      </c>
      <c r="AQ31" s="104">
        <f t="shared" si="18"/>
        <v>100</v>
      </c>
      <c r="AR31" s="104" t="str">
        <f t="shared" si="19"/>
        <v/>
      </c>
      <c r="AS31" s="104" t="str">
        <f t="shared" si="20"/>
        <v>P</v>
      </c>
      <c r="AT31" s="104" t="str">
        <f t="shared" si="21"/>
        <v>I</v>
      </c>
      <c r="AU31" s="108" t="str">
        <f t="shared" si="22"/>
        <v>B</v>
      </c>
      <c r="AV31" s="125">
        <f>IF(OR(B31=0,B31=""),"",IF(AND($E$3="3rd"),'Marks Entry 3rd'!Z30,IF(AND($E$3="4th"),'Marks Entry 4th'!Z30,"")))</f>
        <v>9</v>
      </c>
      <c r="AW31" s="125">
        <f>IF(OR(B31=0,B31=""),"",IF(AND($E$3="3rd"),'Marks Entry 3rd'!AA30,IF(AND($E$3="4th"),'Marks Entry 4th'!AA30,"")))</f>
        <v>6</v>
      </c>
      <c r="AX31" s="125">
        <f>IF(OR(B31=0,B31=""),"",IF(AND($E$3="3rd"),'Marks Entry 3rd'!AB30,IF(AND($E$3="4th"),'Marks Entry 4th'!AB30,"")))</f>
        <v>25</v>
      </c>
      <c r="AY31" s="61">
        <f t="shared" si="23"/>
        <v>40</v>
      </c>
      <c r="AZ31" s="125">
        <f>IF(OR(B31=0,B31=""),"",IF(AND($E$3="3rd"),'Marks Entry 3rd'!AC30,IF(AND($E$3="4th"),'Marks Entry 4th'!AC30,"")))</f>
        <v>5</v>
      </c>
      <c r="BA31" s="125">
        <f>IF(OR(B31=0,B31=""),"",IF(AND($E$3="3rd"),'Marks Entry 3rd'!AD30,IF(AND($E$3="4th"),'Marks Entry 4th'!AD30,"")))</f>
        <v>8</v>
      </c>
      <c r="BB31" s="64">
        <f t="shared" si="24"/>
        <v>13</v>
      </c>
      <c r="BC31" s="61">
        <f t="shared" si="25"/>
        <v>53</v>
      </c>
      <c r="BD31" s="66">
        <f>IF(OR(B31=0,B31=""),"",IF(AND($E$3="3rd"),'Marks Entry 3rd'!AE30,IF(AND($E$3="4th"),'Marks Entry 4th'!AE30,"")))</f>
        <v>49</v>
      </c>
      <c r="BE31" s="66">
        <f>IF(OR(B31=0,B31=""),"",IF(AND($E$3="3rd"),'Marks Entry 3rd'!AF30,IF(AND($E$3="4th"),'Marks Entry 4th'!AF30,"")))</f>
        <v>15</v>
      </c>
      <c r="BF31" s="65">
        <f t="shared" si="26"/>
        <v>64</v>
      </c>
      <c r="BG31" s="61">
        <f t="shared" si="27"/>
        <v>117</v>
      </c>
      <c r="BH31" s="104">
        <f t="shared" si="28"/>
        <v>0</v>
      </c>
      <c r="BI31" s="104">
        <f t="shared" si="29"/>
        <v>200</v>
      </c>
      <c r="BJ31" s="104" t="str">
        <f t="shared" si="30"/>
        <v/>
      </c>
      <c r="BK31" s="104" t="str">
        <f t="shared" si="31"/>
        <v>P</v>
      </c>
      <c r="BL31" s="104" t="str">
        <f t="shared" si="32"/>
        <v>II</v>
      </c>
      <c r="BM31" s="108" t="str">
        <f t="shared" si="33"/>
        <v>C</v>
      </c>
      <c r="BN31" s="125">
        <f>IF(OR(B31=0,B31=""),"",IF(AND($E$3="3rd"),'Marks Entry 3rd'!AG30,IF(AND($E$3="4th"),'Marks Entry 4th'!AG30,"")))</f>
        <v>9</v>
      </c>
      <c r="BO31" s="125">
        <f>IF(OR(B31=0,B31=""),"",IF(AND($E$3="3rd"),'Marks Entry 3rd'!AH30,IF(AND($E$3="4th"),'Marks Entry 4th'!AH30,"")))</f>
        <v>7</v>
      </c>
      <c r="BP31" s="125">
        <f>IF(OR(B31=0,B31=""),"",IF(AND($E$3="3rd"),'Marks Entry 3rd'!AI30,IF(AND($E$3="4th"),'Marks Entry 4th'!AI30,"")))</f>
        <v>32</v>
      </c>
      <c r="BQ31" s="61">
        <f t="shared" si="34"/>
        <v>48</v>
      </c>
      <c r="BR31" s="125">
        <f>IF(OR(B31=0,B31=""),"",IF(AND($E$3="3rd"),'Marks Entry 3rd'!AJ30,IF(AND($E$3="4th"),'Marks Entry 4th'!AJ30,"")))</f>
        <v>6</v>
      </c>
      <c r="BS31" s="125">
        <f>IF(OR(B31=0,B31=""),"",IF(AND($E$3="3rd"),'Marks Entry 3rd'!AK30,IF(AND($E$3="4th"),'Marks Entry 4th'!AK30,"")))</f>
        <v>9</v>
      </c>
      <c r="BT31" s="64">
        <f t="shared" si="35"/>
        <v>15</v>
      </c>
      <c r="BU31" s="61">
        <f t="shared" si="36"/>
        <v>63</v>
      </c>
      <c r="BV31" s="66">
        <f>IF(OR(B31=0,B31=""),"",IF(AND($E$3="3rd"),'Marks Entry 3rd'!AL30,IF(AND($E$3="4th"),'Marks Entry 4th'!AL30,"")))</f>
        <v>48</v>
      </c>
      <c r="BW31" s="66">
        <f>IF(OR(B31=0,B31=""),"",IF(AND($E$3="3rd"),'Marks Entry 3rd'!AM30,IF(AND($E$3="4th"),'Marks Entry 4th'!AM30,"")))</f>
        <v>16</v>
      </c>
      <c r="BX31" s="65">
        <f t="shared" si="37"/>
        <v>64</v>
      </c>
      <c r="BY31" s="61">
        <f t="shared" si="38"/>
        <v>127</v>
      </c>
      <c r="BZ31" s="104">
        <f t="shared" si="39"/>
        <v>0</v>
      </c>
      <c r="CA31" s="104">
        <f t="shared" si="40"/>
        <v>200</v>
      </c>
      <c r="CB31" s="104" t="str">
        <f t="shared" si="41"/>
        <v/>
      </c>
      <c r="CC31" s="104" t="str">
        <f t="shared" si="42"/>
        <v>P</v>
      </c>
      <c r="CD31" s="104" t="str">
        <f t="shared" si="43"/>
        <v>I</v>
      </c>
      <c r="CE31" s="108" t="str">
        <f t="shared" si="44"/>
        <v>C</v>
      </c>
      <c r="CF31" s="257">
        <f>IF(OR(B31=0,B31=""),"",IF(AND($E$3="3rd"),'Marks Entry 3rd'!AN30,IF(AND($E$3="4th"),'Marks Entry 4th'!AN30,"")))</f>
        <v>0</v>
      </c>
      <c r="CG31" s="257">
        <f>IF(OR(B31=0,B31=""),"",IF(AND($E$3="3rd"),'Marks Entry 3rd'!AO30,IF(AND($E$3="4th"),'Marks Entry 4th'!AO30,"")))</f>
        <v>0</v>
      </c>
      <c r="CH31" s="257">
        <f>IF(OR(B31=0,B31=""),"",IF(AND($E$3="3rd"),'Marks Entry 3rd'!AP30,IF(AND($E$3="4th"),'Marks Entry 4th'!AP30,"")))</f>
        <v>0</v>
      </c>
      <c r="CI31" s="257">
        <f>IF(OR(B31=0,B31=""),"",IF(AND($E$3="3rd"),'Marks Entry 3rd'!AQ30,IF(AND($E$3="4th"),'Marks Entry 4th'!AQ30,"")))</f>
        <v>0</v>
      </c>
      <c r="CJ31" s="257">
        <f>IF(OR(B31=0,B31=""),"",IF(AND($E$3="3rd"),'Marks Entry 3rd'!AR30,IF(AND($E$3="4th"),'Marks Entry 4th'!AR30,"")))</f>
        <v>0</v>
      </c>
      <c r="CK31" s="126">
        <f t="shared" si="45"/>
        <v>0</v>
      </c>
      <c r="CL31" s="127">
        <f t="shared" si="46"/>
        <v>0</v>
      </c>
      <c r="CM31" s="127" t="str">
        <f t="shared" si="47"/>
        <v/>
      </c>
      <c r="CN31" s="127" t="str">
        <f t="shared" si="48"/>
        <v/>
      </c>
      <c r="CO31" s="107" t="str">
        <f t="shared" si="49"/>
        <v/>
      </c>
      <c r="CP31" s="257">
        <f>IF(OR(B31=0,B31=""),"",IF(AND($E$3="3rd"),'Marks Entry 3rd'!AS30,IF(AND($E$3="4th"),'Marks Entry 4th'!AS30,"")))</f>
        <v>0</v>
      </c>
      <c r="CQ31" s="257">
        <f>IF(OR(B31=0,B31=""),"",IF(AND($E$3="3rd"),'Marks Entry 3rd'!AT30,IF(AND($E$3="4th"),'Marks Entry 4th'!AT30,"")))</f>
        <v>0</v>
      </c>
      <c r="CR31" s="257">
        <f>IF(OR(B31=0,B31=""),"",IF(AND($E$3="3rd"),'Marks Entry 3rd'!AU30,IF(AND($E$3="4th"),'Marks Entry 4th'!AU30,"")))</f>
        <v>0</v>
      </c>
      <c r="CS31" s="257">
        <f>IF(OR(B31=0,B31=""),"",IF(AND($E$3="3rd"),'Marks Entry 3rd'!AV30,IF(AND($E$3="4th"),'Marks Entry 4th'!AV30,"")))</f>
        <v>0</v>
      </c>
      <c r="CT31" s="257">
        <f>IF(OR(B31=0,B31=""),"",IF(AND($E$3="3rd"),'Marks Entry 3rd'!AW30,IF(AND($E$3="4th"),'Marks Entry 4th'!AW30,"")))</f>
        <v>0</v>
      </c>
      <c r="CU31" s="126">
        <f t="shared" si="50"/>
        <v>0</v>
      </c>
      <c r="CV31" s="127">
        <f t="shared" si="51"/>
        <v>0</v>
      </c>
      <c r="CW31" s="127" t="str">
        <f t="shared" si="52"/>
        <v/>
      </c>
      <c r="CX31" s="127" t="str">
        <f t="shared" si="53"/>
        <v/>
      </c>
      <c r="CY31" s="107" t="str">
        <f t="shared" si="54"/>
        <v/>
      </c>
      <c r="CZ31" s="257">
        <f>IF(OR(B31=0,B31=""),"",IF(AND($E$3="3rd"),'Marks Entry 3rd'!AX30,IF(AND($E$3="4th"),'Marks Entry 4th'!AX30,"")))</f>
        <v>0</v>
      </c>
      <c r="DA31" s="257">
        <f>IF(OR(B31=0,B31=""),"",IF(AND($E$3="3rd"),'Marks Entry 3rd'!AY30,IF(AND($E$3="4th"),'Marks Entry 4th'!AY30,"")))</f>
        <v>0</v>
      </c>
      <c r="DB31" s="257">
        <f>IF(OR(B31=0,B31=""),"",IF(AND($E$3="3rd"),'Marks Entry 3rd'!AZ30,IF(AND($E$3="4th"),'Marks Entry 4th'!AZ30,"")))</f>
        <v>0</v>
      </c>
      <c r="DC31" s="257">
        <f>IF(OR(B31=0,B31=""),"",IF(AND($E$3="3rd"),'Marks Entry 3rd'!BA30,IF(AND($E$3="4th"),'Marks Entry 4th'!BA30,"")))</f>
        <v>0</v>
      </c>
      <c r="DD31" s="257">
        <f>IF(OR(B31=0,B31=""),"",IF(AND($E$3="3rd"),'Marks Entry 3rd'!BB30,IF(AND($E$3="4th"),'Marks Entry 4th'!BB30,"")))</f>
        <v>0</v>
      </c>
      <c r="DE31" s="126">
        <f t="shared" si="55"/>
        <v>0</v>
      </c>
      <c r="DF31" s="127">
        <f t="shared" si="56"/>
        <v>0</v>
      </c>
      <c r="DG31" s="127" t="str">
        <f t="shared" si="57"/>
        <v/>
      </c>
      <c r="DH31" s="127" t="str">
        <f t="shared" si="58"/>
        <v/>
      </c>
      <c r="DI31" s="107" t="str">
        <f t="shared" si="59"/>
        <v/>
      </c>
      <c r="DJ31" s="257" t="str">
        <f>IF(OR(B31=0,B31=""),"",IF(AND('Marks Entry 3rd'!BC30="",'Marks Entry 4th'!BC30=""),"",IF(AND($E$3="3rd"),'Marks Entry 3rd'!BC30,IF(AND($E$3="4th"),'Marks Entry 4th'!BC30,""))))</f>
        <v/>
      </c>
      <c r="DK31" s="257" t="str">
        <f>IF(OR(B31=0,B31=""),"",IF(AND('Marks Entry 3rd'!BD30="",'Marks Entry 4th'!BD30=""),"",IF(AND($E$3="3rd"),'Marks Entry 3rd'!BD30,IF(AND($E$3="4th"),'Marks Entry 4th'!BD30,""))))</f>
        <v/>
      </c>
      <c r="DL31" s="416" t="str">
        <f t="shared" si="60"/>
        <v/>
      </c>
      <c r="DM31" s="108" t="str">
        <f t="shared" si="61"/>
        <v/>
      </c>
      <c r="DN31" s="257" t="str">
        <f>IF(OR(B31=0,B31=""),"",IF(AND('Marks Entry 3rd'!BE30="",'Marks Entry 4th'!BE30=""),"",IF(AND($E$3="3rd"),'Marks Entry 3rd'!BE30,IF(AND($E$3="4th"),'Marks Entry 4th'!BE30,""))))</f>
        <v/>
      </c>
      <c r="DO31" s="257" t="str">
        <f>IF(OR(B31=0,B31=""),"",IF(AND('Marks Entry 3rd'!BF30="",'Marks Entry 4th'!BF30=""),"",IF(AND($E$3="3rd"),'Marks Entry 3rd'!BF30,IF(AND($E$3="4th"),'Marks Entry 4th'!BF30,""))))</f>
        <v/>
      </c>
      <c r="DP31" s="416" t="str">
        <f t="shared" si="62"/>
        <v/>
      </c>
      <c r="DQ31" s="108" t="str">
        <f t="shared" si="63"/>
        <v/>
      </c>
      <c r="DR31" s="75">
        <f t="shared" si="67"/>
        <v>409</v>
      </c>
      <c r="DS31" s="76">
        <f t="shared" si="68"/>
        <v>58.428571428571431</v>
      </c>
      <c r="DT31" s="81" t="str">
        <f t="shared" si="64"/>
        <v>II</v>
      </c>
      <c r="DU31" s="82">
        <f t="shared" si="65"/>
        <v>4.9999999999999964</v>
      </c>
      <c r="DV31" s="262" t="str">
        <f t="shared" si="0"/>
        <v>Promoted</v>
      </c>
      <c r="DW31" s="52">
        <f>IF(OR(B31=0,B31=""),"",IF(AND($E$3="3rd"),'Marks Entry 3rd'!BG30,IF(AND($E$3="4th"),'Marks Entry 4th'!BG30,"")))</f>
        <v>220</v>
      </c>
      <c r="DX31" s="52">
        <f>IF(OR(B31=0,B31=""),"",IF(AND($E$3="3rd"),'Marks Entry 3rd'!BH30,IF(AND($E$3="4th"),'Marks Entry 4th'!BH30,"")))</f>
        <v>166</v>
      </c>
      <c r="DY31" s="242" t="str">
        <f t="shared" si="66"/>
        <v>C</v>
      </c>
      <c r="DZ31" s="53"/>
      <c r="EG31" s="55">
        <f>IF(AND($E$3="3rd"),'Marks Entry 3rd'!I30,IF(AND($E$3="4th"),'Marks Entry 4th'!I30,""))</f>
        <v>424</v>
      </c>
    </row>
    <row r="32" spans="1:137" ht="18.95" customHeight="1">
      <c r="A32" s="67">
        <v>25</v>
      </c>
      <c r="B32" s="302">
        <f>IF(OR(EG32=0,EG32=""),"",IF(AND($E$3="3rd"),'Marks Entry 3rd'!I31,IF(AND($E$3="4th"),'Marks Entry 4th'!I31,"")))</f>
        <v>425</v>
      </c>
      <c r="C32" s="68">
        <f>IF(OR(B32=0,B32=""),"",IF(AND($E$3="3rd"),'Marks Entry 3rd'!B31,IF(AND($E$3="4th"),'Marks Entry 4th'!B31,"")))</f>
        <v>4</v>
      </c>
      <c r="D32" s="68" t="str">
        <f>IF(OR(B32=0,B32=""),"",IF(AND($E$3="3rd"),'Marks Entry 3rd'!C31,IF(AND($E$3="4th"),'Marks Entry 4th'!C31,"")))</f>
        <v>A</v>
      </c>
      <c r="E32" s="69" t="str">
        <f>IF(OR(B32=0,B32=""),"",IF(AND($E$3="3rd"),'Marks Entry 3rd'!E31,IF(AND($E$3="4th"),'Marks Entry 4th'!E31,"")))</f>
        <v>27-02-2016</v>
      </c>
      <c r="F32" s="301">
        <f>IF(OR(B32=0,B32=""),"",IF(AND($E$3="3rd"),'Marks Entry 3rd'!D31,IF(AND($E$3="4th"),'Marks Entry 4th'!D31,"")))</f>
        <v>950</v>
      </c>
      <c r="G32" s="63" t="str">
        <f>IF(OR(B32=0,B32=""),"",IF(AND($E$3="3rd"),'Marks Entry 3rd'!F31,IF(AND($E$3="4th"),'Marks Entry 4th'!F31,"")))</f>
        <v>PRIYANSHU</v>
      </c>
      <c r="H32" s="63" t="str">
        <f>IF(OR(B32=0,B32=""),"",IF(AND($E$3="3rd"),'Marks Entry 3rd'!G31,IF(AND($E$3="4th"),'Marks Entry 4th'!G31,"")))</f>
        <v>KULDEEP</v>
      </c>
      <c r="I32" s="63" t="str">
        <f>IF(OR(B32=0,B32=""),"",IF(AND($E$3="3rd"),'Marks Entry 3rd'!H31,IF(AND($E$3="4th"),'Marks Entry 4th'!H31,"")))</f>
        <v>KHUSBOO MALI</v>
      </c>
      <c r="J32" s="256" t="str">
        <f>IF(OR(B32=0,B32=""),"",IF(AND($E$3="3rd"),'Marks Entry 3rd'!J31,IF(AND($E$3="4th"),'Marks Entry 4th'!J31,"")))</f>
        <v>M</v>
      </c>
      <c r="K32" s="256" t="str">
        <f>IF(OR(B32=0,B32=""),"",IF(AND($E$3="3rd"),'Marks Entry 3rd'!K31,IF(AND($E$3="4th"),'Marks Entry 4th'!K31,"")))</f>
        <v>OBC</v>
      </c>
      <c r="L32" s="125">
        <f>IF(OR(B32=0,B32=""),"",IF(AND($E$3="3rd"),'Marks Entry 3rd'!L31,IF(AND($E$3="4th"),'Marks Entry 4th'!L31,"")))</f>
        <v>9</v>
      </c>
      <c r="M32" s="125">
        <f>IF(OR(B32=0,B32=""),"",IF(AND($E$3="3rd"),'Marks Entry 3rd'!M31,IF(AND($E$3="4th"),'Marks Entry 4th'!M31,"")))</f>
        <v>9</v>
      </c>
      <c r="N32" s="125">
        <f>IF(OR(B32=0,B32=""),"",IF(AND($E$3="3rd"),'Marks Entry 3rd'!N31,IF(AND($E$3="4th"),'Marks Entry 4th'!N31,"")))</f>
        <v>27</v>
      </c>
      <c r="O32" s="61">
        <f t="shared" si="1"/>
        <v>45</v>
      </c>
      <c r="P32" s="125">
        <f>IF(OR(B32=0,B32=""),"",IF(AND($E$3="3rd"),'Marks Entry 3rd'!O31,IF(AND($E$3="4th"),'Marks Entry 4th'!O31,"")))</f>
        <v>6</v>
      </c>
      <c r="Q32" s="125">
        <f>IF(OR(B32=0,B32=""),"",IF(AND($E$3="3rd"),'Marks Entry 3rd'!P31,IF(AND($E$3="4th"),'Marks Entry 4th'!P31,"")))</f>
        <v>0</v>
      </c>
      <c r="R32" s="64">
        <f t="shared" si="2"/>
        <v>6</v>
      </c>
      <c r="S32" s="61">
        <f t="shared" si="3"/>
        <v>51</v>
      </c>
      <c r="T32" s="66">
        <f>IF(OR(B32=0,B32=""),"",IF(AND($E$3="3rd"),'Marks Entry 3rd'!Q31,IF(AND($E$3="4th"),'Marks Entry 4th'!Q31,"")))</f>
        <v>37</v>
      </c>
      <c r="U32" s="66">
        <f>IF(OR(B32=0,B32=""),"",IF(AND($E$3="3rd"),'Marks Entry 3rd'!R31,IF(AND($E$3="4th"),'Marks Entry 4th'!R31,"")))</f>
        <v>4</v>
      </c>
      <c r="V32" s="65">
        <f t="shared" si="4"/>
        <v>41</v>
      </c>
      <c r="W32" s="61">
        <f t="shared" si="5"/>
        <v>92</v>
      </c>
      <c r="X32" s="104">
        <f t="shared" si="6"/>
        <v>0</v>
      </c>
      <c r="Y32" s="104">
        <f t="shared" si="7"/>
        <v>200</v>
      </c>
      <c r="Z32" s="104" t="str">
        <f t="shared" si="8"/>
        <v/>
      </c>
      <c r="AA32" s="104" t="str">
        <f t="shared" si="9"/>
        <v>P</v>
      </c>
      <c r="AB32" s="104" t="str">
        <f t="shared" si="10"/>
        <v>III</v>
      </c>
      <c r="AC32" s="108" t="str">
        <f t="shared" si="11"/>
        <v>D</v>
      </c>
      <c r="AD32" s="125">
        <f>IF(OR(B32=0,B32=""),"",IF(AND($E$3="3rd"),'Marks Entry 3rd'!S31,IF(AND($E$3="4th"),'Marks Entry 4th'!S31,"")))</f>
        <v>5</v>
      </c>
      <c r="AE32" s="125">
        <f>IF(OR(B32=0,B32=""),"",IF(AND($E$3="3rd"),'Marks Entry 3rd'!T31,IF(AND($E$3="4th"),'Marks Entry 4th'!T31,"")))</f>
        <v>2</v>
      </c>
      <c r="AF32" s="125">
        <f>IF(OR(B32=0,B32=""),"",IF(AND($E$3="3rd"),'Marks Entry 3rd'!U31,IF(AND($E$3="4th"),'Marks Entry 4th'!U31,"")))</f>
        <v>5</v>
      </c>
      <c r="AG32" s="61">
        <f t="shared" si="12"/>
        <v>12</v>
      </c>
      <c r="AH32" s="125">
        <f>IF(OR(B32=0,B32=""),"",IF(AND($E$3="3rd"),'Marks Entry 3rd'!V31,IF(AND($E$3="4th"),'Marks Entry 4th'!V31,"")))</f>
        <v>13</v>
      </c>
      <c r="AI32" s="125">
        <f>IF(OR(B32=0,B32=""),"",IF(AND($E$3="3rd"),'Marks Entry 3rd'!W31,IF(AND($E$3="4th"),'Marks Entry 4th'!W31,"")))</f>
        <v>9</v>
      </c>
      <c r="AJ32" s="64">
        <f t="shared" si="13"/>
        <v>22</v>
      </c>
      <c r="AK32" s="61">
        <f t="shared" si="14"/>
        <v>34</v>
      </c>
      <c r="AL32" s="66">
        <f>IF(OR(B32=0,B32=""),"",IF(AND($E$3="3rd"),'Marks Entry 3rd'!X31,IF(AND($E$3="4th"),'Marks Entry 4th'!X31,"")))</f>
        <v>25</v>
      </c>
      <c r="AM32" s="66">
        <f>IF(OR(B32=0,B32=""),"",IF(AND($E$3="3rd"),'Marks Entry 3rd'!Y31,IF(AND($E$3="4th"),'Marks Entry 4th'!Y31,"")))</f>
        <v>15</v>
      </c>
      <c r="AN32" s="65">
        <f t="shared" si="15"/>
        <v>40</v>
      </c>
      <c r="AO32" s="61">
        <f t="shared" si="16"/>
        <v>74</v>
      </c>
      <c r="AP32" s="104">
        <f t="shared" si="17"/>
        <v>0</v>
      </c>
      <c r="AQ32" s="104">
        <f t="shared" si="18"/>
        <v>100</v>
      </c>
      <c r="AR32" s="104" t="str">
        <f t="shared" si="19"/>
        <v/>
      </c>
      <c r="AS32" s="104" t="str">
        <f t="shared" si="20"/>
        <v>P</v>
      </c>
      <c r="AT32" s="104" t="str">
        <f t="shared" si="21"/>
        <v>I</v>
      </c>
      <c r="AU32" s="108" t="str">
        <f t="shared" si="22"/>
        <v>B</v>
      </c>
      <c r="AV32" s="125">
        <f>IF(OR(B32=0,B32=""),"",IF(AND($E$3="3rd"),'Marks Entry 3rd'!Z31,IF(AND($E$3="4th"),'Marks Entry 4th'!Z31,"")))</f>
        <v>9</v>
      </c>
      <c r="AW32" s="125">
        <f>IF(OR(B32=0,B32=""),"",IF(AND($E$3="3rd"),'Marks Entry 3rd'!AA31,IF(AND($E$3="4th"),'Marks Entry 4th'!AA31,"")))</f>
        <v>6</v>
      </c>
      <c r="AX32" s="125">
        <f>IF(OR(B32=0,B32=""),"",IF(AND($E$3="3rd"),'Marks Entry 3rd'!AB31,IF(AND($E$3="4th"),'Marks Entry 4th'!AB31,"")))</f>
        <v>26</v>
      </c>
      <c r="AY32" s="61">
        <f t="shared" si="23"/>
        <v>41</v>
      </c>
      <c r="AZ32" s="125">
        <f>IF(OR(B32=0,B32=""),"",IF(AND($E$3="3rd"),'Marks Entry 3rd'!AC31,IF(AND($E$3="4th"),'Marks Entry 4th'!AC31,"")))</f>
        <v>5</v>
      </c>
      <c r="BA32" s="125">
        <f>IF(OR(B32=0,B32=""),"",IF(AND($E$3="3rd"),'Marks Entry 3rd'!AD31,IF(AND($E$3="4th"),'Marks Entry 4th'!AD31,"")))</f>
        <v>9</v>
      </c>
      <c r="BB32" s="64">
        <f t="shared" si="24"/>
        <v>14</v>
      </c>
      <c r="BC32" s="61">
        <f t="shared" si="25"/>
        <v>55</v>
      </c>
      <c r="BD32" s="66">
        <f>IF(OR(B32=0,B32=""),"",IF(AND($E$3="3rd"),'Marks Entry 3rd'!AE31,IF(AND($E$3="4th"),'Marks Entry 4th'!AE31,"")))</f>
        <v>48</v>
      </c>
      <c r="BE32" s="66">
        <f>IF(OR(B32=0,B32=""),"",IF(AND($E$3="3rd"),'Marks Entry 3rd'!AF31,IF(AND($E$3="4th"),'Marks Entry 4th'!AF31,"")))</f>
        <v>15</v>
      </c>
      <c r="BF32" s="65">
        <f t="shared" si="26"/>
        <v>63</v>
      </c>
      <c r="BG32" s="61">
        <f t="shared" si="27"/>
        <v>118</v>
      </c>
      <c r="BH32" s="104">
        <f t="shared" si="28"/>
        <v>0</v>
      </c>
      <c r="BI32" s="104">
        <f t="shared" si="29"/>
        <v>200</v>
      </c>
      <c r="BJ32" s="104" t="str">
        <f t="shared" si="30"/>
        <v/>
      </c>
      <c r="BK32" s="104" t="str">
        <f t="shared" si="31"/>
        <v>P</v>
      </c>
      <c r="BL32" s="104" t="str">
        <f t="shared" si="32"/>
        <v>II</v>
      </c>
      <c r="BM32" s="108" t="str">
        <f t="shared" si="33"/>
        <v>C</v>
      </c>
      <c r="BN32" s="125">
        <f>IF(OR(B32=0,B32=""),"",IF(AND($E$3="3rd"),'Marks Entry 3rd'!AG31,IF(AND($E$3="4th"),'Marks Entry 4th'!AG31,"")))</f>
        <v>9</v>
      </c>
      <c r="BO32" s="125">
        <f>IF(OR(B32=0,B32=""),"",IF(AND($E$3="3rd"),'Marks Entry 3rd'!AH31,IF(AND($E$3="4th"),'Marks Entry 4th'!AH31,"")))</f>
        <v>7</v>
      </c>
      <c r="BP32" s="125">
        <f>IF(OR(B32=0,B32=""),"",IF(AND($E$3="3rd"),'Marks Entry 3rd'!AI31,IF(AND($E$3="4th"),'Marks Entry 4th'!AI31,"")))</f>
        <v>28</v>
      </c>
      <c r="BQ32" s="61">
        <f t="shared" si="34"/>
        <v>44</v>
      </c>
      <c r="BR32" s="125">
        <f>IF(OR(B32=0,B32=""),"",IF(AND($E$3="3rd"),'Marks Entry 3rd'!AJ31,IF(AND($E$3="4th"),'Marks Entry 4th'!AJ31,"")))</f>
        <v>6</v>
      </c>
      <c r="BS32" s="125">
        <f>IF(OR(B32=0,B32=""),"",IF(AND($E$3="3rd"),'Marks Entry 3rd'!AK31,IF(AND($E$3="4th"),'Marks Entry 4th'!AK31,"")))</f>
        <v>9</v>
      </c>
      <c r="BT32" s="64">
        <f t="shared" si="35"/>
        <v>15</v>
      </c>
      <c r="BU32" s="61">
        <f t="shared" si="36"/>
        <v>59</v>
      </c>
      <c r="BV32" s="66">
        <f>IF(OR(B32=0,B32=""),"",IF(AND($E$3="3rd"),'Marks Entry 3rd'!AL31,IF(AND($E$3="4th"),'Marks Entry 4th'!AL31,"")))</f>
        <v>48</v>
      </c>
      <c r="BW32" s="66">
        <f>IF(OR(B32=0,B32=""),"",IF(AND($E$3="3rd"),'Marks Entry 3rd'!AM31,IF(AND($E$3="4th"),'Marks Entry 4th'!AM31,"")))</f>
        <v>16</v>
      </c>
      <c r="BX32" s="65">
        <f t="shared" si="37"/>
        <v>64</v>
      </c>
      <c r="BY32" s="61">
        <f t="shared" si="38"/>
        <v>123</v>
      </c>
      <c r="BZ32" s="104">
        <f t="shared" si="39"/>
        <v>0</v>
      </c>
      <c r="CA32" s="104">
        <f t="shared" si="40"/>
        <v>200</v>
      </c>
      <c r="CB32" s="104" t="str">
        <f t="shared" si="41"/>
        <v/>
      </c>
      <c r="CC32" s="104" t="str">
        <f t="shared" si="42"/>
        <v>P</v>
      </c>
      <c r="CD32" s="104" t="str">
        <f t="shared" si="43"/>
        <v>I</v>
      </c>
      <c r="CE32" s="108" t="str">
        <f t="shared" si="44"/>
        <v>C</v>
      </c>
      <c r="CF32" s="257">
        <f>IF(OR(B32=0,B32=""),"",IF(AND($E$3="3rd"),'Marks Entry 3rd'!AN31,IF(AND($E$3="4th"),'Marks Entry 4th'!AN31,"")))</f>
        <v>0</v>
      </c>
      <c r="CG32" s="257">
        <f>IF(OR(B32=0,B32=""),"",IF(AND($E$3="3rd"),'Marks Entry 3rd'!AO31,IF(AND($E$3="4th"),'Marks Entry 4th'!AO31,"")))</f>
        <v>0</v>
      </c>
      <c r="CH32" s="257">
        <f>IF(OR(B32=0,B32=""),"",IF(AND($E$3="3rd"),'Marks Entry 3rd'!AP31,IF(AND($E$3="4th"),'Marks Entry 4th'!AP31,"")))</f>
        <v>0</v>
      </c>
      <c r="CI32" s="257">
        <f>IF(OR(B32=0,B32=""),"",IF(AND($E$3="3rd"),'Marks Entry 3rd'!AQ31,IF(AND($E$3="4th"),'Marks Entry 4th'!AQ31,"")))</f>
        <v>0</v>
      </c>
      <c r="CJ32" s="257">
        <f>IF(OR(B32=0,B32=""),"",IF(AND($E$3="3rd"),'Marks Entry 3rd'!AR31,IF(AND($E$3="4th"),'Marks Entry 4th'!AR31,"")))</f>
        <v>0</v>
      </c>
      <c r="CK32" s="126">
        <f t="shared" si="45"/>
        <v>0</v>
      </c>
      <c r="CL32" s="127">
        <f t="shared" si="46"/>
        <v>0</v>
      </c>
      <c r="CM32" s="127" t="str">
        <f t="shared" si="47"/>
        <v/>
      </c>
      <c r="CN32" s="127" t="str">
        <f t="shared" si="48"/>
        <v/>
      </c>
      <c r="CO32" s="107" t="str">
        <f t="shared" si="49"/>
        <v/>
      </c>
      <c r="CP32" s="257">
        <f>IF(OR(B32=0,B32=""),"",IF(AND($E$3="3rd"),'Marks Entry 3rd'!AS31,IF(AND($E$3="4th"),'Marks Entry 4th'!AS31,"")))</f>
        <v>0</v>
      </c>
      <c r="CQ32" s="257">
        <f>IF(OR(B32=0,B32=""),"",IF(AND($E$3="3rd"),'Marks Entry 3rd'!AT31,IF(AND($E$3="4th"),'Marks Entry 4th'!AT31,"")))</f>
        <v>0</v>
      </c>
      <c r="CR32" s="257">
        <f>IF(OR(B32=0,B32=""),"",IF(AND($E$3="3rd"),'Marks Entry 3rd'!AU31,IF(AND($E$3="4th"),'Marks Entry 4th'!AU31,"")))</f>
        <v>0</v>
      </c>
      <c r="CS32" s="257">
        <f>IF(OR(B32=0,B32=""),"",IF(AND($E$3="3rd"),'Marks Entry 3rd'!AV31,IF(AND($E$3="4th"),'Marks Entry 4th'!AV31,"")))</f>
        <v>0</v>
      </c>
      <c r="CT32" s="257">
        <f>IF(OR(B32=0,B32=""),"",IF(AND($E$3="3rd"),'Marks Entry 3rd'!AW31,IF(AND($E$3="4th"),'Marks Entry 4th'!AW31,"")))</f>
        <v>0</v>
      </c>
      <c r="CU32" s="126">
        <f t="shared" si="50"/>
        <v>0</v>
      </c>
      <c r="CV32" s="127">
        <f t="shared" si="51"/>
        <v>0</v>
      </c>
      <c r="CW32" s="127" t="str">
        <f t="shared" si="52"/>
        <v/>
      </c>
      <c r="CX32" s="127" t="str">
        <f t="shared" si="53"/>
        <v/>
      </c>
      <c r="CY32" s="107" t="str">
        <f t="shared" si="54"/>
        <v/>
      </c>
      <c r="CZ32" s="257">
        <f>IF(OR(B32=0,B32=""),"",IF(AND($E$3="3rd"),'Marks Entry 3rd'!AX31,IF(AND($E$3="4th"),'Marks Entry 4th'!AX31,"")))</f>
        <v>0</v>
      </c>
      <c r="DA32" s="257">
        <f>IF(OR(B32=0,B32=""),"",IF(AND($E$3="3rd"),'Marks Entry 3rd'!AY31,IF(AND($E$3="4th"),'Marks Entry 4th'!AY31,"")))</f>
        <v>0</v>
      </c>
      <c r="DB32" s="257">
        <f>IF(OR(B32=0,B32=""),"",IF(AND($E$3="3rd"),'Marks Entry 3rd'!AZ31,IF(AND($E$3="4th"),'Marks Entry 4th'!AZ31,"")))</f>
        <v>0</v>
      </c>
      <c r="DC32" s="257">
        <f>IF(OR(B32=0,B32=""),"",IF(AND($E$3="3rd"),'Marks Entry 3rd'!BA31,IF(AND($E$3="4th"),'Marks Entry 4th'!BA31,"")))</f>
        <v>0</v>
      </c>
      <c r="DD32" s="257">
        <f>IF(OR(B32=0,B32=""),"",IF(AND($E$3="3rd"),'Marks Entry 3rd'!BB31,IF(AND($E$3="4th"),'Marks Entry 4th'!BB31,"")))</f>
        <v>0</v>
      </c>
      <c r="DE32" s="126">
        <f t="shared" si="55"/>
        <v>0</v>
      </c>
      <c r="DF32" s="127">
        <f t="shared" si="56"/>
        <v>0</v>
      </c>
      <c r="DG32" s="127" t="str">
        <f t="shared" si="57"/>
        <v/>
      </c>
      <c r="DH32" s="127" t="str">
        <f t="shared" si="58"/>
        <v/>
      </c>
      <c r="DI32" s="107" t="str">
        <f t="shared" si="59"/>
        <v/>
      </c>
      <c r="DJ32" s="257" t="str">
        <f>IF(OR(B32=0,B32=""),"",IF(AND('Marks Entry 3rd'!BC31="",'Marks Entry 4th'!BC31=""),"",IF(AND($E$3="3rd"),'Marks Entry 3rd'!BC31,IF(AND($E$3="4th"),'Marks Entry 4th'!BC31,""))))</f>
        <v/>
      </c>
      <c r="DK32" s="257" t="str">
        <f>IF(OR(B32=0,B32=""),"",IF(AND('Marks Entry 3rd'!BD31="",'Marks Entry 4th'!BD31=""),"",IF(AND($E$3="3rd"),'Marks Entry 3rd'!BD31,IF(AND($E$3="4th"),'Marks Entry 4th'!BD31,""))))</f>
        <v/>
      </c>
      <c r="DL32" s="416" t="str">
        <f t="shared" si="60"/>
        <v/>
      </c>
      <c r="DM32" s="108" t="str">
        <f t="shared" si="61"/>
        <v/>
      </c>
      <c r="DN32" s="257" t="str">
        <f>IF(OR(B32=0,B32=""),"",IF(AND('Marks Entry 3rd'!BE31="",'Marks Entry 4th'!BE31=""),"",IF(AND($E$3="3rd"),'Marks Entry 3rd'!BE31,IF(AND($E$3="4th"),'Marks Entry 4th'!BE31,""))))</f>
        <v/>
      </c>
      <c r="DO32" s="257" t="str">
        <f>IF(OR(B32=0,B32=""),"",IF(AND('Marks Entry 3rd'!BF31="",'Marks Entry 4th'!BF31=""),"",IF(AND($E$3="3rd"),'Marks Entry 3rd'!BF31,IF(AND($E$3="4th"),'Marks Entry 4th'!BF31,""))))</f>
        <v/>
      </c>
      <c r="DP32" s="416" t="str">
        <f t="shared" si="62"/>
        <v/>
      </c>
      <c r="DQ32" s="108" t="str">
        <f t="shared" si="63"/>
        <v/>
      </c>
      <c r="DR32" s="75">
        <f t="shared" si="67"/>
        <v>407</v>
      </c>
      <c r="DS32" s="76">
        <f t="shared" si="68"/>
        <v>58.142857142857146</v>
      </c>
      <c r="DT32" s="81" t="str">
        <f t="shared" si="64"/>
        <v>II</v>
      </c>
      <c r="DU32" s="82">
        <f t="shared" si="65"/>
        <v>6.9999999999999964</v>
      </c>
      <c r="DV32" s="262" t="str">
        <f t="shared" si="0"/>
        <v>Promoted</v>
      </c>
      <c r="DW32" s="52">
        <f>IF(OR(B32=0,B32=""),"",IF(AND($E$3="3rd"),'Marks Entry 3rd'!BG31,IF(AND($E$3="4th"),'Marks Entry 4th'!BG31,"")))</f>
        <v>220</v>
      </c>
      <c r="DX32" s="52">
        <f>IF(OR(B32=0,B32=""),"",IF(AND($E$3="3rd"),'Marks Entry 3rd'!BH31,IF(AND($E$3="4th"),'Marks Entry 4th'!BH31,"")))</f>
        <v>160</v>
      </c>
      <c r="DY32" s="242" t="str">
        <f t="shared" si="66"/>
        <v>C</v>
      </c>
      <c r="DZ32" s="53"/>
      <c r="EG32" s="55">
        <f>IF(AND($E$3="3rd"),'Marks Entry 3rd'!I31,IF(AND($E$3="4th"),'Marks Entry 4th'!I31,""))</f>
        <v>425</v>
      </c>
    </row>
    <row r="33" spans="1:137" ht="18.95" customHeight="1">
      <c r="A33" s="67">
        <v>26</v>
      </c>
      <c r="B33" s="302">
        <f>IF(OR(EG33=0,EG33=""),"",IF(AND($E$3="3rd"),'Marks Entry 3rd'!I32,IF(AND($E$3="4th"),'Marks Entry 4th'!I32,"")))</f>
        <v>426</v>
      </c>
      <c r="C33" s="68">
        <f>IF(OR(B33=0,B33=""),"",IF(AND($E$3="3rd"),'Marks Entry 3rd'!B32,IF(AND($E$3="4th"),'Marks Entry 4th'!B32,"")))</f>
        <v>4</v>
      </c>
      <c r="D33" s="68" t="str">
        <f>IF(OR(B33=0,B33=""),"",IF(AND($E$3="3rd"),'Marks Entry 3rd'!C32,IF(AND($E$3="4th"),'Marks Entry 4th'!C32,"")))</f>
        <v>A</v>
      </c>
      <c r="E33" s="69" t="str">
        <f>IF(OR(B33=0,B33=""),"",IF(AND($E$3="3rd"),'Marks Entry 3rd'!E32,IF(AND($E$3="4th"),'Marks Entry 4th'!E32,"")))</f>
        <v>22-07-2015</v>
      </c>
      <c r="F33" s="301">
        <f>IF(OR(B33=0,B33=""),"",IF(AND($E$3="3rd"),'Marks Entry 3rd'!D32,IF(AND($E$3="4th"),'Marks Entry 4th'!D32,"")))</f>
        <v>945</v>
      </c>
      <c r="G33" s="63" t="str">
        <f>IF(OR(B33=0,B33=""),"",IF(AND($E$3="3rd"),'Marks Entry 3rd'!F32,IF(AND($E$3="4th"),'Marks Entry 4th'!F32,"")))</f>
        <v>PRIYANSHU RAWAT</v>
      </c>
      <c r="H33" s="63" t="str">
        <f>IF(OR(B33=0,B33=""),"",IF(AND($E$3="3rd"),'Marks Entry 3rd'!G32,IF(AND($E$3="4th"),'Marks Entry 4th'!G32,"")))</f>
        <v>MANOHAR SINGH</v>
      </c>
      <c r="I33" s="63" t="str">
        <f>IF(OR(B33=0,B33=""),"",IF(AND($E$3="3rd"),'Marks Entry 3rd'!H32,IF(AND($E$3="4th"),'Marks Entry 4th'!H32,"")))</f>
        <v>SAPNA</v>
      </c>
      <c r="J33" s="256" t="str">
        <f>IF(OR(B33=0,B33=""),"",IF(AND($E$3="3rd"),'Marks Entry 3rd'!J32,IF(AND($E$3="4th"),'Marks Entry 4th'!J32,"")))</f>
        <v>M</v>
      </c>
      <c r="K33" s="256" t="str">
        <f>IF(OR(B33=0,B33=""),"",IF(AND($E$3="3rd"),'Marks Entry 3rd'!K32,IF(AND($E$3="4th"),'Marks Entry 4th'!K32,"")))</f>
        <v>OBC</v>
      </c>
      <c r="L33" s="125">
        <f>IF(OR(B33=0,B33=""),"",IF(AND($E$3="3rd"),'Marks Entry 3rd'!L32,IF(AND($E$3="4th"),'Marks Entry 4th'!L32,"")))</f>
        <v>9</v>
      </c>
      <c r="M33" s="125">
        <f>IF(OR(B33=0,B33=""),"",IF(AND($E$3="3rd"),'Marks Entry 3rd'!M32,IF(AND($E$3="4th"),'Marks Entry 4th'!M32,"")))</f>
        <v>9</v>
      </c>
      <c r="N33" s="125">
        <f>IF(OR(B33=0,B33=""),"",IF(AND($E$3="3rd"),'Marks Entry 3rd'!N32,IF(AND($E$3="4th"),'Marks Entry 4th'!N32,"")))</f>
        <v>21</v>
      </c>
      <c r="O33" s="61">
        <f t="shared" si="1"/>
        <v>39</v>
      </c>
      <c r="P33" s="125">
        <f>IF(OR(B33=0,B33=""),"",IF(AND($E$3="3rd"),'Marks Entry 3rd'!O32,IF(AND($E$3="4th"),'Marks Entry 4th'!O32,"")))</f>
        <v>6</v>
      </c>
      <c r="Q33" s="125">
        <f>IF(OR(B33=0,B33=""),"",IF(AND($E$3="3rd"),'Marks Entry 3rd'!P32,IF(AND($E$3="4th"),'Marks Entry 4th'!P32,"")))</f>
        <v>0</v>
      </c>
      <c r="R33" s="64">
        <f t="shared" si="2"/>
        <v>6</v>
      </c>
      <c r="S33" s="61">
        <f t="shared" si="3"/>
        <v>45</v>
      </c>
      <c r="T33" s="66">
        <f>IF(OR(B33=0,B33=""),"",IF(AND($E$3="3rd"),'Marks Entry 3rd'!Q32,IF(AND($E$3="4th"),'Marks Entry 4th'!Q32,"")))</f>
        <v>37</v>
      </c>
      <c r="U33" s="66">
        <f>IF(OR(B33=0,B33=""),"",IF(AND($E$3="3rd"),'Marks Entry 3rd'!R32,IF(AND($E$3="4th"),'Marks Entry 4th'!R32,"")))</f>
        <v>4</v>
      </c>
      <c r="V33" s="65">
        <f t="shared" si="4"/>
        <v>41</v>
      </c>
      <c r="W33" s="61">
        <f t="shared" si="5"/>
        <v>86</v>
      </c>
      <c r="X33" s="104">
        <f t="shared" si="6"/>
        <v>0</v>
      </c>
      <c r="Y33" s="104">
        <f t="shared" si="7"/>
        <v>200</v>
      </c>
      <c r="Z33" s="104" t="str">
        <f t="shared" si="8"/>
        <v/>
      </c>
      <c r="AA33" s="104" t="str">
        <f t="shared" si="9"/>
        <v>P</v>
      </c>
      <c r="AB33" s="104" t="str">
        <f t="shared" si="10"/>
        <v>III</v>
      </c>
      <c r="AC33" s="108" t="str">
        <f t="shared" si="11"/>
        <v>D</v>
      </c>
      <c r="AD33" s="125">
        <f>IF(OR(B33=0,B33=""),"",IF(AND($E$3="3rd"),'Marks Entry 3rd'!S32,IF(AND($E$3="4th"),'Marks Entry 4th'!S32,"")))</f>
        <v>5</v>
      </c>
      <c r="AE33" s="125">
        <f>IF(OR(B33=0,B33=""),"",IF(AND($E$3="3rd"),'Marks Entry 3rd'!T32,IF(AND($E$3="4th"),'Marks Entry 4th'!T32,"")))</f>
        <v>3</v>
      </c>
      <c r="AF33" s="125">
        <f>IF(OR(B33=0,B33=""),"",IF(AND($E$3="3rd"),'Marks Entry 3rd'!U32,IF(AND($E$3="4th"),'Marks Entry 4th'!U32,"")))</f>
        <v>4</v>
      </c>
      <c r="AG33" s="61">
        <f t="shared" si="12"/>
        <v>12</v>
      </c>
      <c r="AH33" s="125">
        <f>IF(OR(B33=0,B33=""),"",IF(AND($E$3="3rd"),'Marks Entry 3rd'!V32,IF(AND($E$3="4th"),'Marks Entry 4th'!V32,"")))</f>
        <v>14</v>
      </c>
      <c r="AI33" s="125">
        <f>IF(OR(B33=0,B33=""),"",IF(AND($E$3="3rd"),'Marks Entry 3rd'!W32,IF(AND($E$3="4th"),'Marks Entry 4th'!W32,"")))</f>
        <v>9</v>
      </c>
      <c r="AJ33" s="64">
        <f t="shared" si="13"/>
        <v>23</v>
      </c>
      <c r="AK33" s="61">
        <f t="shared" si="14"/>
        <v>35</v>
      </c>
      <c r="AL33" s="66">
        <f>IF(OR(B33=0,B33=""),"",IF(AND($E$3="3rd"),'Marks Entry 3rd'!X32,IF(AND($E$3="4th"),'Marks Entry 4th'!X32,"")))</f>
        <v>26</v>
      </c>
      <c r="AM33" s="66">
        <f>IF(OR(B33=0,B33=""),"",IF(AND($E$3="3rd"),'Marks Entry 3rd'!Y32,IF(AND($E$3="4th"),'Marks Entry 4th'!Y32,"")))</f>
        <v>14</v>
      </c>
      <c r="AN33" s="65">
        <f t="shared" si="15"/>
        <v>40</v>
      </c>
      <c r="AO33" s="61">
        <f t="shared" si="16"/>
        <v>75</v>
      </c>
      <c r="AP33" s="104">
        <f t="shared" si="17"/>
        <v>0</v>
      </c>
      <c r="AQ33" s="104">
        <f t="shared" si="18"/>
        <v>100</v>
      </c>
      <c r="AR33" s="104" t="str">
        <f t="shared" si="19"/>
        <v/>
      </c>
      <c r="AS33" s="104" t="str">
        <f t="shared" si="20"/>
        <v>P</v>
      </c>
      <c r="AT33" s="104" t="str">
        <f t="shared" si="21"/>
        <v>D</v>
      </c>
      <c r="AU33" s="108" t="str">
        <f t="shared" si="22"/>
        <v>B</v>
      </c>
      <c r="AV33" s="125">
        <f>IF(OR(B33=0,B33=""),"",IF(AND($E$3="3rd"),'Marks Entry 3rd'!Z32,IF(AND($E$3="4th"),'Marks Entry 4th'!Z32,"")))</f>
        <v>9</v>
      </c>
      <c r="AW33" s="125">
        <f>IF(OR(B33=0,B33=""),"",IF(AND($E$3="3rd"),'Marks Entry 3rd'!AA32,IF(AND($E$3="4th"),'Marks Entry 4th'!AA32,"")))</f>
        <v>6</v>
      </c>
      <c r="AX33" s="125">
        <f>IF(OR(B33=0,B33=""),"",IF(AND($E$3="3rd"),'Marks Entry 3rd'!AB32,IF(AND($E$3="4th"),'Marks Entry 4th'!AB32,"")))</f>
        <v>21</v>
      </c>
      <c r="AY33" s="61">
        <f t="shared" si="23"/>
        <v>36</v>
      </c>
      <c r="AZ33" s="125">
        <f>IF(OR(B33=0,B33=""),"",IF(AND($E$3="3rd"),'Marks Entry 3rd'!AC32,IF(AND($E$3="4th"),'Marks Entry 4th'!AC32,"")))</f>
        <v>5</v>
      </c>
      <c r="BA33" s="125">
        <f>IF(OR(B33=0,B33=""),"",IF(AND($E$3="3rd"),'Marks Entry 3rd'!AD32,IF(AND($E$3="4th"),'Marks Entry 4th'!AD32,"")))</f>
        <v>8</v>
      </c>
      <c r="BB33" s="64">
        <f t="shared" si="24"/>
        <v>13</v>
      </c>
      <c r="BC33" s="61">
        <f t="shared" si="25"/>
        <v>49</v>
      </c>
      <c r="BD33" s="66">
        <f>IF(OR(B33=0,B33=""),"",IF(AND($E$3="3rd"),'Marks Entry 3rd'!AE32,IF(AND($E$3="4th"),'Marks Entry 4th'!AE32,"")))</f>
        <v>47</v>
      </c>
      <c r="BE33" s="66">
        <f>IF(OR(B33=0,B33=""),"",IF(AND($E$3="3rd"),'Marks Entry 3rd'!AF32,IF(AND($E$3="4th"),'Marks Entry 4th'!AF32,"")))</f>
        <v>15</v>
      </c>
      <c r="BF33" s="65">
        <f t="shared" si="26"/>
        <v>62</v>
      </c>
      <c r="BG33" s="61">
        <f t="shared" si="27"/>
        <v>111</v>
      </c>
      <c r="BH33" s="104">
        <f t="shared" si="28"/>
        <v>0</v>
      </c>
      <c r="BI33" s="104">
        <f t="shared" si="29"/>
        <v>200</v>
      </c>
      <c r="BJ33" s="104" t="str">
        <f t="shared" si="30"/>
        <v/>
      </c>
      <c r="BK33" s="104" t="str">
        <f t="shared" si="31"/>
        <v>P</v>
      </c>
      <c r="BL33" s="104" t="str">
        <f t="shared" si="32"/>
        <v>II</v>
      </c>
      <c r="BM33" s="108" t="str">
        <f t="shared" si="33"/>
        <v>C</v>
      </c>
      <c r="BN33" s="125">
        <f>IF(OR(B33=0,B33=""),"",IF(AND($E$3="3rd"),'Marks Entry 3rd'!AG32,IF(AND($E$3="4th"),'Marks Entry 4th'!AG32,"")))</f>
        <v>9</v>
      </c>
      <c r="BO33" s="125">
        <f>IF(OR(B33=0,B33=""),"",IF(AND($E$3="3rd"),'Marks Entry 3rd'!AH32,IF(AND($E$3="4th"),'Marks Entry 4th'!AH32,"")))</f>
        <v>7</v>
      </c>
      <c r="BP33" s="125">
        <f>IF(OR(B33=0,B33=""),"",IF(AND($E$3="3rd"),'Marks Entry 3rd'!AI32,IF(AND($E$3="4th"),'Marks Entry 4th'!AI32,"")))</f>
        <v>29</v>
      </c>
      <c r="BQ33" s="61">
        <f t="shared" si="34"/>
        <v>45</v>
      </c>
      <c r="BR33" s="125">
        <f>IF(OR(B33=0,B33=""),"",IF(AND($E$3="3rd"),'Marks Entry 3rd'!AJ32,IF(AND($E$3="4th"),'Marks Entry 4th'!AJ32,"")))</f>
        <v>6</v>
      </c>
      <c r="BS33" s="125">
        <f>IF(OR(B33=0,B33=""),"",IF(AND($E$3="3rd"),'Marks Entry 3rd'!AK32,IF(AND($E$3="4th"),'Marks Entry 4th'!AK32,"")))</f>
        <v>9</v>
      </c>
      <c r="BT33" s="64">
        <f t="shared" si="35"/>
        <v>15</v>
      </c>
      <c r="BU33" s="61">
        <f t="shared" si="36"/>
        <v>60</v>
      </c>
      <c r="BV33" s="66">
        <f>IF(OR(B33=0,B33=""),"",IF(AND($E$3="3rd"),'Marks Entry 3rd'!AL32,IF(AND($E$3="4th"),'Marks Entry 4th'!AL32,"")))</f>
        <v>47</v>
      </c>
      <c r="BW33" s="66">
        <f>IF(OR(B33=0,B33=""),"",IF(AND($E$3="3rd"),'Marks Entry 3rd'!AM32,IF(AND($E$3="4th"),'Marks Entry 4th'!AM32,"")))</f>
        <v>16</v>
      </c>
      <c r="BX33" s="65">
        <f t="shared" si="37"/>
        <v>63</v>
      </c>
      <c r="BY33" s="61">
        <f t="shared" si="38"/>
        <v>123</v>
      </c>
      <c r="BZ33" s="104">
        <f t="shared" si="39"/>
        <v>0</v>
      </c>
      <c r="CA33" s="104">
        <f t="shared" si="40"/>
        <v>200</v>
      </c>
      <c r="CB33" s="104" t="str">
        <f t="shared" si="41"/>
        <v/>
      </c>
      <c r="CC33" s="104" t="str">
        <f t="shared" si="42"/>
        <v>P</v>
      </c>
      <c r="CD33" s="104" t="str">
        <f t="shared" si="43"/>
        <v>I</v>
      </c>
      <c r="CE33" s="108" t="str">
        <f t="shared" si="44"/>
        <v>C</v>
      </c>
      <c r="CF33" s="257">
        <f>IF(OR(B33=0,B33=""),"",IF(AND($E$3="3rd"),'Marks Entry 3rd'!AN32,IF(AND($E$3="4th"),'Marks Entry 4th'!AN32,"")))</f>
        <v>0</v>
      </c>
      <c r="CG33" s="257">
        <f>IF(OR(B33=0,B33=""),"",IF(AND($E$3="3rd"),'Marks Entry 3rd'!AO32,IF(AND($E$3="4th"),'Marks Entry 4th'!AO32,"")))</f>
        <v>0</v>
      </c>
      <c r="CH33" s="257">
        <f>IF(OR(B33=0,B33=""),"",IF(AND($E$3="3rd"),'Marks Entry 3rd'!AP32,IF(AND($E$3="4th"),'Marks Entry 4th'!AP32,"")))</f>
        <v>0</v>
      </c>
      <c r="CI33" s="257">
        <f>IF(OR(B33=0,B33=""),"",IF(AND($E$3="3rd"),'Marks Entry 3rd'!AQ32,IF(AND($E$3="4th"),'Marks Entry 4th'!AQ32,"")))</f>
        <v>0</v>
      </c>
      <c r="CJ33" s="257">
        <f>IF(OR(B33=0,B33=""),"",IF(AND($E$3="3rd"),'Marks Entry 3rd'!AR32,IF(AND($E$3="4th"),'Marks Entry 4th'!AR32,"")))</f>
        <v>0</v>
      </c>
      <c r="CK33" s="126">
        <f t="shared" si="45"/>
        <v>0</v>
      </c>
      <c r="CL33" s="127">
        <f t="shared" si="46"/>
        <v>0</v>
      </c>
      <c r="CM33" s="127" t="str">
        <f t="shared" si="47"/>
        <v/>
      </c>
      <c r="CN33" s="127" t="str">
        <f t="shared" si="48"/>
        <v/>
      </c>
      <c r="CO33" s="107" t="str">
        <f t="shared" si="49"/>
        <v/>
      </c>
      <c r="CP33" s="257">
        <f>IF(OR(B33=0,B33=""),"",IF(AND($E$3="3rd"),'Marks Entry 3rd'!AS32,IF(AND($E$3="4th"),'Marks Entry 4th'!AS32,"")))</f>
        <v>0</v>
      </c>
      <c r="CQ33" s="257">
        <f>IF(OR(B33=0,B33=""),"",IF(AND($E$3="3rd"),'Marks Entry 3rd'!AT32,IF(AND($E$3="4th"),'Marks Entry 4th'!AT32,"")))</f>
        <v>0</v>
      </c>
      <c r="CR33" s="257">
        <f>IF(OR(B33=0,B33=""),"",IF(AND($E$3="3rd"),'Marks Entry 3rd'!AU32,IF(AND($E$3="4th"),'Marks Entry 4th'!AU32,"")))</f>
        <v>0</v>
      </c>
      <c r="CS33" s="257">
        <f>IF(OR(B33=0,B33=""),"",IF(AND($E$3="3rd"),'Marks Entry 3rd'!AV32,IF(AND($E$3="4th"),'Marks Entry 4th'!AV32,"")))</f>
        <v>0</v>
      </c>
      <c r="CT33" s="257">
        <f>IF(OR(B33=0,B33=""),"",IF(AND($E$3="3rd"),'Marks Entry 3rd'!AW32,IF(AND($E$3="4th"),'Marks Entry 4th'!AW32,"")))</f>
        <v>0</v>
      </c>
      <c r="CU33" s="126">
        <f t="shared" si="50"/>
        <v>0</v>
      </c>
      <c r="CV33" s="127">
        <f t="shared" si="51"/>
        <v>0</v>
      </c>
      <c r="CW33" s="127" t="str">
        <f t="shared" si="52"/>
        <v/>
      </c>
      <c r="CX33" s="127" t="str">
        <f t="shared" si="53"/>
        <v/>
      </c>
      <c r="CY33" s="107" t="str">
        <f t="shared" si="54"/>
        <v/>
      </c>
      <c r="CZ33" s="257">
        <f>IF(OR(B33=0,B33=""),"",IF(AND($E$3="3rd"),'Marks Entry 3rd'!AX32,IF(AND($E$3="4th"),'Marks Entry 4th'!AX32,"")))</f>
        <v>0</v>
      </c>
      <c r="DA33" s="257">
        <f>IF(OR(B33=0,B33=""),"",IF(AND($E$3="3rd"),'Marks Entry 3rd'!AY32,IF(AND($E$3="4th"),'Marks Entry 4th'!AY32,"")))</f>
        <v>0</v>
      </c>
      <c r="DB33" s="257">
        <f>IF(OR(B33=0,B33=""),"",IF(AND($E$3="3rd"),'Marks Entry 3rd'!AZ32,IF(AND($E$3="4th"),'Marks Entry 4th'!AZ32,"")))</f>
        <v>0</v>
      </c>
      <c r="DC33" s="257">
        <f>IF(OR(B33=0,B33=""),"",IF(AND($E$3="3rd"),'Marks Entry 3rd'!BA32,IF(AND($E$3="4th"),'Marks Entry 4th'!BA32,"")))</f>
        <v>0</v>
      </c>
      <c r="DD33" s="257">
        <f>IF(OR(B33=0,B33=""),"",IF(AND($E$3="3rd"),'Marks Entry 3rd'!BB32,IF(AND($E$3="4th"),'Marks Entry 4th'!BB32,"")))</f>
        <v>0</v>
      </c>
      <c r="DE33" s="126">
        <f t="shared" si="55"/>
        <v>0</v>
      </c>
      <c r="DF33" s="127">
        <f t="shared" si="56"/>
        <v>0</v>
      </c>
      <c r="DG33" s="127" t="str">
        <f t="shared" si="57"/>
        <v/>
      </c>
      <c r="DH33" s="127" t="str">
        <f t="shared" si="58"/>
        <v/>
      </c>
      <c r="DI33" s="107" t="str">
        <f t="shared" si="59"/>
        <v/>
      </c>
      <c r="DJ33" s="257" t="str">
        <f>IF(OR(B33=0,B33=""),"",IF(AND('Marks Entry 3rd'!BC32="",'Marks Entry 4th'!BC32=""),"",IF(AND($E$3="3rd"),'Marks Entry 3rd'!BC32,IF(AND($E$3="4th"),'Marks Entry 4th'!BC32,""))))</f>
        <v/>
      </c>
      <c r="DK33" s="257" t="str">
        <f>IF(OR(B33=0,B33=""),"",IF(AND('Marks Entry 3rd'!BD32="",'Marks Entry 4th'!BD32=""),"",IF(AND($E$3="3rd"),'Marks Entry 3rd'!BD32,IF(AND($E$3="4th"),'Marks Entry 4th'!BD32,""))))</f>
        <v/>
      </c>
      <c r="DL33" s="416" t="str">
        <f t="shared" si="60"/>
        <v/>
      </c>
      <c r="DM33" s="108" t="str">
        <f t="shared" si="61"/>
        <v/>
      </c>
      <c r="DN33" s="257" t="str">
        <f>IF(OR(B33=0,B33=""),"",IF(AND('Marks Entry 3rd'!BE32="",'Marks Entry 4th'!BE32=""),"",IF(AND($E$3="3rd"),'Marks Entry 3rd'!BE32,IF(AND($E$3="4th"),'Marks Entry 4th'!BE32,""))))</f>
        <v/>
      </c>
      <c r="DO33" s="257" t="str">
        <f>IF(OR(B33=0,B33=""),"",IF(AND('Marks Entry 3rd'!BF32="",'Marks Entry 4th'!BF32=""),"",IF(AND($E$3="3rd"),'Marks Entry 3rd'!BF32,IF(AND($E$3="4th"),'Marks Entry 4th'!BF32,""))))</f>
        <v/>
      </c>
      <c r="DP33" s="416" t="str">
        <f t="shared" si="62"/>
        <v/>
      </c>
      <c r="DQ33" s="108" t="str">
        <f t="shared" si="63"/>
        <v/>
      </c>
      <c r="DR33" s="75">
        <f t="shared" si="67"/>
        <v>395</v>
      </c>
      <c r="DS33" s="76">
        <f t="shared" si="68"/>
        <v>56.428571428571431</v>
      </c>
      <c r="DT33" s="81" t="str">
        <f t="shared" si="64"/>
        <v>II</v>
      </c>
      <c r="DU33" s="82">
        <f t="shared" si="65"/>
        <v>15.999999999999996</v>
      </c>
      <c r="DV33" s="262" t="str">
        <f t="shared" si="0"/>
        <v>Promoted</v>
      </c>
      <c r="DW33" s="52">
        <f>IF(OR(B33=0,B33=""),"",IF(AND($E$3="3rd"),'Marks Entry 3rd'!BG32,IF(AND($E$3="4th"),'Marks Entry 4th'!BG32,"")))</f>
        <v>220</v>
      </c>
      <c r="DX33" s="52">
        <f>IF(OR(B33=0,B33=""),"",IF(AND($E$3="3rd"),'Marks Entry 3rd'!BH32,IF(AND($E$3="4th"),'Marks Entry 4th'!BH32,"")))</f>
        <v>158</v>
      </c>
      <c r="DY33" s="242" t="str">
        <f t="shared" si="66"/>
        <v>C</v>
      </c>
      <c r="DZ33" s="53"/>
      <c r="EG33" s="55">
        <f>IF(AND($E$3="3rd"),'Marks Entry 3rd'!I32,IF(AND($E$3="4th"),'Marks Entry 4th'!I32,""))</f>
        <v>426</v>
      </c>
    </row>
    <row r="34" spans="1:137" ht="18.95" customHeight="1">
      <c r="A34" s="67">
        <v>27</v>
      </c>
      <c r="B34" s="302">
        <f>IF(OR(EG34=0,EG34=""),"",IF(AND($E$3="3rd"),'Marks Entry 3rd'!I33,IF(AND($E$3="4th"),'Marks Entry 4th'!I33,"")))</f>
        <v>427</v>
      </c>
      <c r="C34" s="68">
        <f>IF(OR(B34=0,B34=""),"",IF(AND($E$3="3rd"),'Marks Entry 3rd'!B33,IF(AND($E$3="4th"),'Marks Entry 4th'!B33,"")))</f>
        <v>4</v>
      </c>
      <c r="D34" s="68" t="str">
        <f>IF(OR(B34=0,B34=""),"",IF(AND($E$3="3rd"),'Marks Entry 3rd'!C33,IF(AND($E$3="4th"),'Marks Entry 4th'!C33,"")))</f>
        <v>A</v>
      </c>
      <c r="E34" s="69">
        <f>IF(OR(B34=0,B34=""),"",IF(AND($E$3="3rd"),'Marks Entry 3rd'!E33,IF(AND($E$3="4th"),'Marks Entry 4th'!E33,"")))</f>
        <v>42676</v>
      </c>
      <c r="F34" s="301">
        <f>IF(OR(B34=0,B34=""),"",IF(AND($E$3="3rd"),'Marks Entry 3rd'!D33,IF(AND($E$3="4th"),'Marks Entry 4th'!D33,"")))</f>
        <v>928</v>
      </c>
      <c r="G34" s="63" t="str">
        <f>IF(OR(B34=0,B34=""),"",IF(AND($E$3="3rd"),'Marks Entry 3rd'!F33,IF(AND($E$3="4th"),'Marks Entry 4th'!F33,"")))</f>
        <v>RANVEER</v>
      </c>
      <c r="H34" s="63" t="str">
        <f>IF(OR(B34=0,B34=""),"",IF(AND($E$3="3rd"),'Marks Entry 3rd'!G33,IF(AND($E$3="4th"),'Marks Entry 4th'!G33,"")))</f>
        <v>TOTA RAM</v>
      </c>
      <c r="I34" s="63" t="str">
        <f>IF(OR(B34=0,B34=""),"",IF(AND($E$3="3rd"),'Marks Entry 3rd'!H33,IF(AND($E$3="4th"),'Marks Entry 4th'!H33,"")))</f>
        <v>JAYA</v>
      </c>
      <c r="J34" s="256" t="str">
        <f>IF(OR(B34=0,B34=""),"",IF(AND($E$3="3rd"),'Marks Entry 3rd'!J33,IF(AND($E$3="4th"),'Marks Entry 4th'!J33,"")))</f>
        <v>M</v>
      </c>
      <c r="K34" s="256" t="str">
        <f>IF(OR(B34=0,B34=""),"",IF(AND($E$3="3rd"),'Marks Entry 3rd'!K33,IF(AND($E$3="4th"),'Marks Entry 4th'!K33,"")))</f>
        <v>OBC</v>
      </c>
      <c r="L34" s="125">
        <f>IF(OR(B34=0,B34=""),"",IF(AND($E$3="3rd"),'Marks Entry 3rd'!L33,IF(AND($E$3="4th"),'Marks Entry 4th'!L33,"")))</f>
        <v>9</v>
      </c>
      <c r="M34" s="125">
        <f>IF(OR(B34=0,B34=""),"",IF(AND($E$3="3rd"),'Marks Entry 3rd'!M33,IF(AND($E$3="4th"),'Marks Entry 4th'!M33,"")))</f>
        <v>9</v>
      </c>
      <c r="N34" s="125">
        <f>IF(OR(B34=0,B34=""),"",IF(AND($E$3="3rd"),'Marks Entry 3rd'!N33,IF(AND($E$3="4th"),'Marks Entry 4th'!N33,"")))</f>
        <v>22</v>
      </c>
      <c r="O34" s="61">
        <f t="shared" si="1"/>
        <v>40</v>
      </c>
      <c r="P34" s="125">
        <f>IF(OR(B34=0,B34=""),"",IF(AND($E$3="3rd"),'Marks Entry 3rd'!O33,IF(AND($E$3="4th"),'Marks Entry 4th'!O33,"")))</f>
        <v>6</v>
      </c>
      <c r="Q34" s="125">
        <f>IF(OR(B34=0,B34=""),"",IF(AND($E$3="3rd"),'Marks Entry 3rd'!P33,IF(AND($E$3="4th"),'Marks Entry 4th'!P33,"")))</f>
        <v>0</v>
      </c>
      <c r="R34" s="64">
        <f t="shared" si="2"/>
        <v>6</v>
      </c>
      <c r="S34" s="61">
        <f t="shared" si="3"/>
        <v>46</v>
      </c>
      <c r="T34" s="66">
        <f>IF(OR(B34=0,B34=""),"",IF(AND($E$3="3rd"),'Marks Entry 3rd'!Q33,IF(AND($E$3="4th"),'Marks Entry 4th'!Q33,"")))</f>
        <v>37</v>
      </c>
      <c r="U34" s="66">
        <f>IF(OR(B34=0,B34=""),"",IF(AND($E$3="3rd"),'Marks Entry 3rd'!R33,IF(AND($E$3="4th"),'Marks Entry 4th'!R33,"")))</f>
        <v>4</v>
      </c>
      <c r="V34" s="65">
        <f t="shared" si="4"/>
        <v>41</v>
      </c>
      <c r="W34" s="61">
        <f t="shared" si="5"/>
        <v>87</v>
      </c>
      <c r="X34" s="104">
        <f t="shared" si="6"/>
        <v>0</v>
      </c>
      <c r="Y34" s="104">
        <f t="shared" si="7"/>
        <v>200</v>
      </c>
      <c r="Z34" s="104" t="str">
        <f t="shared" si="8"/>
        <v/>
      </c>
      <c r="AA34" s="104" t="str">
        <f t="shared" si="9"/>
        <v>P</v>
      </c>
      <c r="AB34" s="104" t="str">
        <f t="shared" si="10"/>
        <v>III</v>
      </c>
      <c r="AC34" s="108" t="str">
        <f t="shared" si="11"/>
        <v>D</v>
      </c>
      <c r="AD34" s="125">
        <f>IF(OR(B34=0,B34=""),"",IF(AND($E$3="3rd"),'Marks Entry 3rd'!S33,IF(AND($E$3="4th"),'Marks Entry 4th'!S33,"")))</f>
        <v>4</v>
      </c>
      <c r="AE34" s="125">
        <f>IF(OR(B34=0,B34=""),"",IF(AND($E$3="3rd"),'Marks Entry 3rd'!T33,IF(AND($E$3="4th"),'Marks Entry 4th'!T33,"")))</f>
        <v>3</v>
      </c>
      <c r="AF34" s="125">
        <f>IF(OR(B34=0,B34=""),"",IF(AND($E$3="3rd"),'Marks Entry 3rd'!U33,IF(AND($E$3="4th"),'Marks Entry 4th'!U33,"")))</f>
        <v>4</v>
      </c>
      <c r="AG34" s="61">
        <f t="shared" si="12"/>
        <v>11</v>
      </c>
      <c r="AH34" s="125">
        <f>IF(OR(B34=0,B34=""),"",IF(AND($E$3="3rd"),'Marks Entry 3rd'!V33,IF(AND($E$3="4th"),'Marks Entry 4th'!V33,"")))</f>
        <v>10</v>
      </c>
      <c r="AI34" s="125">
        <f>IF(OR(B34=0,B34=""),"",IF(AND($E$3="3rd"),'Marks Entry 3rd'!W33,IF(AND($E$3="4th"),'Marks Entry 4th'!W33,"")))</f>
        <v>9</v>
      </c>
      <c r="AJ34" s="64">
        <f t="shared" si="13"/>
        <v>19</v>
      </c>
      <c r="AK34" s="61">
        <f t="shared" si="14"/>
        <v>30</v>
      </c>
      <c r="AL34" s="66">
        <f>IF(OR(B34=0,B34=""),"",IF(AND($E$3="3rd"),'Marks Entry 3rd'!X33,IF(AND($E$3="4th"),'Marks Entry 4th'!X33,"")))</f>
        <v>25</v>
      </c>
      <c r="AM34" s="66">
        <f>IF(OR(B34=0,B34=""),"",IF(AND($E$3="3rd"),'Marks Entry 3rd'!Y33,IF(AND($E$3="4th"),'Marks Entry 4th'!Y33,"")))</f>
        <v>19</v>
      </c>
      <c r="AN34" s="65">
        <f t="shared" si="15"/>
        <v>44</v>
      </c>
      <c r="AO34" s="61">
        <f t="shared" si="16"/>
        <v>74</v>
      </c>
      <c r="AP34" s="104">
        <f t="shared" si="17"/>
        <v>0</v>
      </c>
      <c r="AQ34" s="104">
        <f t="shared" si="18"/>
        <v>100</v>
      </c>
      <c r="AR34" s="104" t="str">
        <f t="shared" si="19"/>
        <v/>
      </c>
      <c r="AS34" s="104" t="str">
        <f t="shared" si="20"/>
        <v>P</v>
      </c>
      <c r="AT34" s="104" t="str">
        <f t="shared" si="21"/>
        <v>I</v>
      </c>
      <c r="AU34" s="108" t="str">
        <f t="shared" si="22"/>
        <v>B</v>
      </c>
      <c r="AV34" s="125">
        <f>IF(OR(B34=0,B34=""),"",IF(AND($E$3="3rd"),'Marks Entry 3rd'!Z33,IF(AND($E$3="4th"),'Marks Entry 4th'!Z33,"")))</f>
        <v>9</v>
      </c>
      <c r="AW34" s="125">
        <f>IF(OR(B34=0,B34=""),"",IF(AND($E$3="3rd"),'Marks Entry 3rd'!AA33,IF(AND($E$3="4th"),'Marks Entry 4th'!AA33,"")))</f>
        <v>6</v>
      </c>
      <c r="AX34" s="125">
        <f>IF(OR(B34=0,B34=""),"",IF(AND($E$3="3rd"),'Marks Entry 3rd'!AB33,IF(AND($E$3="4th"),'Marks Entry 4th'!AB33,"")))</f>
        <v>22</v>
      </c>
      <c r="AY34" s="61">
        <f t="shared" si="23"/>
        <v>37</v>
      </c>
      <c r="AZ34" s="125">
        <f>IF(OR(B34=0,B34=""),"",IF(AND($E$3="3rd"),'Marks Entry 3rd'!AC33,IF(AND($E$3="4th"),'Marks Entry 4th'!AC33,"")))</f>
        <v>5</v>
      </c>
      <c r="BA34" s="125">
        <f>IF(OR(B34=0,B34=""),"",IF(AND($E$3="3rd"),'Marks Entry 3rd'!AD33,IF(AND($E$3="4th"),'Marks Entry 4th'!AD33,"")))</f>
        <v>9</v>
      </c>
      <c r="BB34" s="64">
        <f t="shared" si="24"/>
        <v>14</v>
      </c>
      <c r="BC34" s="61">
        <f t="shared" si="25"/>
        <v>51</v>
      </c>
      <c r="BD34" s="66">
        <f>IF(OR(B34=0,B34=""),"",IF(AND($E$3="3rd"),'Marks Entry 3rd'!AE33,IF(AND($E$3="4th"),'Marks Entry 4th'!AE33,"")))</f>
        <v>49</v>
      </c>
      <c r="BE34" s="66">
        <f>IF(OR(B34=0,B34=""),"",IF(AND($E$3="3rd"),'Marks Entry 3rd'!AF33,IF(AND($E$3="4th"),'Marks Entry 4th'!AF33,"")))</f>
        <v>15</v>
      </c>
      <c r="BF34" s="65">
        <f t="shared" si="26"/>
        <v>64</v>
      </c>
      <c r="BG34" s="61">
        <f t="shared" si="27"/>
        <v>115</v>
      </c>
      <c r="BH34" s="104">
        <f t="shared" si="28"/>
        <v>0</v>
      </c>
      <c r="BI34" s="104">
        <f t="shared" si="29"/>
        <v>200</v>
      </c>
      <c r="BJ34" s="104" t="str">
        <f t="shared" si="30"/>
        <v/>
      </c>
      <c r="BK34" s="104" t="str">
        <f t="shared" si="31"/>
        <v>P</v>
      </c>
      <c r="BL34" s="104" t="str">
        <f t="shared" si="32"/>
        <v>II</v>
      </c>
      <c r="BM34" s="108" t="str">
        <f t="shared" si="33"/>
        <v>C</v>
      </c>
      <c r="BN34" s="125">
        <f>IF(OR(B34=0,B34=""),"",IF(AND($E$3="3rd"),'Marks Entry 3rd'!AG33,IF(AND($E$3="4th"),'Marks Entry 4th'!AG33,"")))</f>
        <v>9</v>
      </c>
      <c r="BO34" s="125">
        <f>IF(OR(B34=0,B34=""),"",IF(AND($E$3="3rd"),'Marks Entry 3rd'!AH33,IF(AND($E$3="4th"),'Marks Entry 4th'!AH33,"")))</f>
        <v>7</v>
      </c>
      <c r="BP34" s="125">
        <f>IF(OR(B34=0,B34=""),"",IF(AND($E$3="3rd"),'Marks Entry 3rd'!AI33,IF(AND($E$3="4th"),'Marks Entry 4th'!AI33,"")))</f>
        <v>24</v>
      </c>
      <c r="BQ34" s="61">
        <f t="shared" si="34"/>
        <v>40</v>
      </c>
      <c r="BR34" s="125">
        <f>IF(OR(B34=0,B34=""),"",IF(AND($E$3="3rd"),'Marks Entry 3rd'!AJ33,IF(AND($E$3="4th"),'Marks Entry 4th'!AJ33,"")))</f>
        <v>6</v>
      </c>
      <c r="BS34" s="125">
        <f>IF(OR(B34=0,B34=""),"",IF(AND($E$3="3rd"),'Marks Entry 3rd'!AK33,IF(AND($E$3="4th"),'Marks Entry 4th'!AK33,"")))</f>
        <v>9</v>
      </c>
      <c r="BT34" s="64">
        <f t="shared" si="35"/>
        <v>15</v>
      </c>
      <c r="BU34" s="61">
        <f t="shared" si="36"/>
        <v>55</v>
      </c>
      <c r="BV34" s="66">
        <f>IF(OR(B34=0,B34=""),"",IF(AND($E$3="3rd"),'Marks Entry 3rd'!AL33,IF(AND($E$3="4th"),'Marks Entry 4th'!AL33,"")))</f>
        <v>49</v>
      </c>
      <c r="BW34" s="66">
        <f>IF(OR(B34=0,B34=""),"",IF(AND($E$3="3rd"),'Marks Entry 3rd'!AM33,IF(AND($E$3="4th"),'Marks Entry 4th'!AM33,"")))</f>
        <v>16</v>
      </c>
      <c r="BX34" s="65">
        <f t="shared" si="37"/>
        <v>65</v>
      </c>
      <c r="BY34" s="61">
        <f t="shared" si="38"/>
        <v>120</v>
      </c>
      <c r="BZ34" s="104">
        <f t="shared" si="39"/>
        <v>0</v>
      </c>
      <c r="CA34" s="104">
        <f t="shared" si="40"/>
        <v>200</v>
      </c>
      <c r="CB34" s="104" t="str">
        <f t="shared" si="41"/>
        <v/>
      </c>
      <c r="CC34" s="104" t="str">
        <f t="shared" si="42"/>
        <v>P</v>
      </c>
      <c r="CD34" s="104" t="str">
        <f t="shared" si="43"/>
        <v>I</v>
      </c>
      <c r="CE34" s="108" t="str">
        <f t="shared" si="44"/>
        <v>C</v>
      </c>
      <c r="CF34" s="257">
        <f>IF(OR(B34=0,B34=""),"",IF(AND($E$3="3rd"),'Marks Entry 3rd'!AN33,IF(AND($E$3="4th"),'Marks Entry 4th'!AN33,"")))</f>
        <v>0</v>
      </c>
      <c r="CG34" s="257">
        <f>IF(OR(B34=0,B34=""),"",IF(AND($E$3="3rd"),'Marks Entry 3rd'!AO33,IF(AND($E$3="4th"),'Marks Entry 4th'!AO33,"")))</f>
        <v>0</v>
      </c>
      <c r="CH34" s="257">
        <f>IF(OR(B34=0,B34=""),"",IF(AND($E$3="3rd"),'Marks Entry 3rd'!AP33,IF(AND($E$3="4th"),'Marks Entry 4th'!AP33,"")))</f>
        <v>0</v>
      </c>
      <c r="CI34" s="257">
        <f>IF(OR(B34=0,B34=""),"",IF(AND($E$3="3rd"),'Marks Entry 3rd'!AQ33,IF(AND($E$3="4th"),'Marks Entry 4th'!AQ33,"")))</f>
        <v>0</v>
      </c>
      <c r="CJ34" s="257">
        <f>IF(OR(B34=0,B34=""),"",IF(AND($E$3="3rd"),'Marks Entry 3rd'!AR33,IF(AND($E$3="4th"),'Marks Entry 4th'!AR33,"")))</f>
        <v>0</v>
      </c>
      <c r="CK34" s="126">
        <f t="shared" si="45"/>
        <v>0</v>
      </c>
      <c r="CL34" s="127">
        <f t="shared" si="46"/>
        <v>0</v>
      </c>
      <c r="CM34" s="127" t="str">
        <f t="shared" si="47"/>
        <v/>
      </c>
      <c r="CN34" s="127" t="str">
        <f t="shared" si="48"/>
        <v/>
      </c>
      <c r="CO34" s="107" t="str">
        <f t="shared" si="49"/>
        <v/>
      </c>
      <c r="CP34" s="257">
        <f>IF(OR(B34=0,B34=""),"",IF(AND($E$3="3rd"),'Marks Entry 3rd'!AS33,IF(AND($E$3="4th"),'Marks Entry 4th'!AS33,"")))</f>
        <v>0</v>
      </c>
      <c r="CQ34" s="257">
        <f>IF(OR(B34=0,B34=""),"",IF(AND($E$3="3rd"),'Marks Entry 3rd'!AT33,IF(AND($E$3="4th"),'Marks Entry 4th'!AT33,"")))</f>
        <v>0</v>
      </c>
      <c r="CR34" s="257">
        <f>IF(OR(B34=0,B34=""),"",IF(AND($E$3="3rd"),'Marks Entry 3rd'!AU33,IF(AND($E$3="4th"),'Marks Entry 4th'!AU33,"")))</f>
        <v>0</v>
      </c>
      <c r="CS34" s="257">
        <f>IF(OR(B34=0,B34=""),"",IF(AND($E$3="3rd"),'Marks Entry 3rd'!AV33,IF(AND($E$3="4th"),'Marks Entry 4th'!AV33,"")))</f>
        <v>0</v>
      </c>
      <c r="CT34" s="257">
        <f>IF(OR(B34=0,B34=""),"",IF(AND($E$3="3rd"),'Marks Entry 3rd'!AW33,IF(AND($E$3="4th"),'Marks Entry 4th'!AW33,"")))</f>
        <v>0</v>
      </c>
      <c r="CU34" s="126">
        <f t="shared" si="50"/>
        <v>0</v>
      </c>
      <c r="CV34" s="127">
        <f t="shared" si="51"/>
        <v>0</v>
      </c>
      <c r="CW34" s="127" t="str">
        <f t="shared" si="52"/>
        <v/>
      </c>
      <c r="CX34" s="127" t="str">
        <f t="shared" si="53"/>
        <v/>
      </c>
      <c r="CY34" s="107" t="str">
        <f t="shared" si="54"/>
        <v/>
      </c>
      <c r="CZ34" s="257">
        <f>IF(OR(B34=0,B34=""),"",IF(AND($E$3="3rd"),'Marks Entry 3rd'!AX33,IF(AND($E$3="4th"),'Marks Entry 4th'!AX33,"")))</f>
        <v>0</v>
      </c>
      <c r="DA34" s="257">
        <f>IF(OR(B34=0,B34=""),"",IF(AND($E$3="3rd"),'Marks Entry 3rd'!AY33,IF(AND($E$3="4th"),'Marks Entry 4th'!AY33,"")))</f>
        <v>0</v>
      </c>
      <c r="DB34" s="257">
        <f>IF(OR(B34=0,B34=""),"",IF(AND($E$3="3rd"),'Marks Entry 3rd'!AZ33,IF(AND($E$3="4th"),'Marks Entry 4th'!AZ33,"")))</f>
        <v>0</v>
      </c>
      <c r="DC34" s="257">
        <f>IF(OR(B34=0,B34=""),"",IF(AND($E$3="3rd"),'Marks Entry 3rd'!BA33,IF(AND($E$3="4th"),'Marks Entry 4th'!BA33,"")))</f>
        <v>0</v>
      </c>
      <c r="DD34" s="257">
        <f>IF(OR(B34=0,B34=""),"",IF(AND($E$3="3rd"),'Marks Entry 3rd'!BB33,IF(AND($E$3="4th"),'Marks Entry 4th'!BB33,"")))</f>
        <v>0</v>
      </c>
      <c r="DE34" s="126">
        <f t="shared" si="55"/>
        <v>0</v>
      </c>
      <c r="DF34" s="127">
        <f t="shared" si="56"/>
        <v>0</v>
      </c>
      <c r="DG34" s="127" t="str">
        <f t="shared" si="57"/>
        <v/>
      </c>
      <c r="DH34" s="127" t="str">
        <f t="shared" si="58"/>
        <v/>
      </c>
      <c r="DI34" s="107" t="str">
        <f t="shared" si="59"/>
        <v/>
      </c>
      <c r="DJ34" s="257" t="str">
        <f>IF(OR(B34=0,B34=""),"",IF(AND('Marks Entry 3rd'!BC33="",'Marks Entry 4th'!BC33=""),"",IF(AND($E$3="3rd"),'Marks Entry 3rd'!BC33,IF(AND($E$3="4th"),'Marks Entry 4th'!BC33,""))))</f>
        <v/>
      </c>
      <c r="DK34" s="257" t="str">
        <f>IF(OR(B34=0,B34=""),"",IF(AND('Marks Entry 3rd'!BD33="",'Marks Entry 4th'!BD33=""),"",IF(AND($E$3="3rd"),'Marks Entry 3rd'!BD33,IF(AND($E$3="4th"),'Marks Entry 4th'!BD33,""))))</f>
        <v/>
      </c>
      <c r="DL34" s="416" t="str">
        <f t="shared" si="60"/>
        <v/>
      </c>
      <c r="DM34" s="108" t="str">
        <f t="shared" si="61"/>
        <v/>
      </c>
      <c r="DN34" s="257" t="str">
        <f>IF(OR(B34=0,B34=""),"",IF(AND('Marks Entry 3rd'!BE33="",'Marks Entry 4th'!BE33=""),"",IF(AND($E$3="3rd"),'Marks Entry 3rd'!BE33,IF(AND($E$3="4th"),'Marks Entry 4th'!BE33,""))))</f>
        <v/>
      </c>
      <c r="DO34" s="257" t="str">
        <f>IF(OR(B34=0,B34=""),"",IF(AND('Marks Entry 3rd'!BF33="",'Marks Entry 4th'!BF33=""),"",IF(AND($E$3="3rd"),'Marks Entry 3rd'!BF33,IF(AND($E$3="4th"),'Marks Entry 4th'!BF33,""))))</f>
        <v/>
      </c>
      <c r="DP34" s="416" t="str">
        <f t="shared" si="62"/>
        <v/>
      </c>
      <c r="DQ34" s="108" t="str">
        <f t="shared" si="63"/>
        <v/>
      </c>
      <c r="DR34" s="75">
        <f t="shared" si="67"/>
        <v>396</v>
      </c>
      <c r="DS34" s="76">
        <f t="shared" si="68"/>
        <v>56.571428571428569</v>
      </c>
      <c r="DT34" s="81" t="str">
        <f t="shared" si="64"/>
        <v>II</v>
      </c>
      <c r="DU34" s="82">
        <f t="shared" si="65"/>
        <v>14.999999999999996</v>
      </c>
      <c r="DV34" s="262" t="str">
        <f t="shared" si="0"/>
        <v>Promoted</v>
      </c>
      <c r="DW34" s="52">
        <f>IF(OR(B34=0,B34=""),"",IF(AND($E$3="3rd"),'Marks Entry 3rd'!BG33,IF(AND($E$3="4th"),'Marks Entry 4th'!BG33,"")))</f>
        <v>220</v>
      </c>
      <c r="DX34" s="52">
        <f>IF(OR(B34=0,B34=""),"",IF(AND($E$3="3rd"),'Marks Entry 3rd'!BH33,IF(AND($E$3="4th"),'Marks Entry 4th'!BH33,"")))</f>
        <v>158</v>
      </c>
      <c r="DY34" s="242" t="str">
        <f t="shared" si="66"/>
        <v>C</v>
      </c>
      <c r="DZ34" s="53"/>
      <c r="EG34" s="55">
        <f>IF(AND($E$3="3rd"),'Marks Entry 3rd'!I33,IF(AND($E$3="4th"),'Marks Entry 4th'!I33,""))</f>
        <v>427</v>
      </c>
    </row>
    <row r="35" spans="1:137" ht="18.95" customHeight="1">
      <c r="A35" s="67">
        <v>28</v>
      </c>
      <c r="B35" s="302">
        <f>IF(OR(EG35=0,EG35=""),"",IF(AND($E$3="3rd"),'Marks Entry 3rd'!I34,IF(AND($E$3="4th"),'Marks Entry 4th'!I34,"")))</f>
        <v>428</v>
      </c>
      <c r="C35" s="68">
        <f>IF(OR(B35=0,B35=""),"",IF(AND($E$3="3rd"),'Marks Entry 3rd'!B34,IF(AND($E$3="4th"),'Marks Entry 4th'!B34,"")))</f>
        <v>4</v>
      </c>
      <c r="D35" s="68" t="str">
        <f>IF(OR(B35=0,B35=""),"",IF(AND($E$3="3rd"),'Marks Entry 3rd'!C34,IF(AND($E$3="4th"),'Marks Entry 4th'!C34,"")))</f>
        <v>A</v>
      </c>
      <c r="E35" s="69" t="str">
        <f>IF(OR(B35=0,B35=""),"",IF(AND($E$3="3rd"),'Marks Entry 3rd'!E34,IF(AND($E$3="4th"),'Marks Entry 4th'!E34,"")))</f>
        <v>18-07-2015</v>
      </c>
      <c r="F35" s="301">
        <f>IF(OR(B35=0,B35=""),"",IF(AND($E$3="3rd"),'Marks Entry 3rd'!D34,IF(AND($E$3="4th"),'Marks Entry 4th'!D34,"")))</f>
        <v>947</v>
      </c>
      <c r="G35" s="63" t="str">
        <f>IF(OR(B35=0,B35=""),"",IF(AND($E$3="3rd"),'Marks Entry 3rd'!F34,IF(AND($E$3="4th"),'Marks Entry 4th'!F34,"")))</f>
        <v>SURAJ BHATI</v>
      </c>
      <c r="H35" s="63" t="str">
        <f>IF(OR(B35=0,B35=""),"",IF(AND($E$3="3rd"),'Marks Entry 3rd'!G34,IF(AND($E$3="4th"),'Marks Entry 4th'!G34,"")))</f>
        <v>RAJURAM BHATI</v>
      </c>
      <c r="I35" s="63" t="str">
        <f>IF(OR(B35=0,B35=""),"",IF(AND($E$3="3rd"),'Marks Entry 3rd'!H34,IF(AND($E$3="4th"),'Marks Entry 4th'!H34,"")))</f>
        <v>REKHA DEVI</v>
      </c>
      <c r="J35" s="256" t="str">
        <f>IF(OR(B35=0,B35=""),"",IF(AND($E$3="3rd"),'Marks Entry 3rd'!J34,IF(AND($E$3="4th"),'Marks Entry 4th'!J34,"")))</f>
        <v>M</v>
      </c>
      <c r="K35" s="256" t="str">
        <f>IF(OR(B35=0,B35=""),"",IF(AND($E$3="3rd"),'Marks Entry 3rd'!K34,IF(AND($E$3="4th"),'Marks Entry 4th'!K34,"")))</f>
        <v>OBC</v>
      </c>
      <c r="L35" s="125">
        <f>IF(OR(B35=0,B35=""),"",IF(AND($E$3="3rd"),'Marks Entry 3rd'!L34,IF(AND($E$3="4th"),'Marks Entry 4th'!L34,"")))</f>
        <v>9</v>
      </c>
      <c r="M35" s="125">
        <f>IF(OR(B35=0,B35=""),"",IF(AND($E$3="3rd"),'Marks Entry 3rd'!M34,IF(AND($E$3="4th"),'Marks Entry 4th'!M34,"")))</f>
        <v>9</v>
      </c>
      <c r="N35" s="125">
        <f>IF(OR(B35=0,B35=""),"",IF(AND($E$3="3rd"),'Marks Entry 3rd'!N34,IF(AND($E$3="4th"),'Marks Entry 4th'!N34,"")))</f>
        <v>23</v>
      </c>
      <c r="O35" s="61">
        <f t="shared" si="1"/>
        <v>41</v>
      </c>
      <c r="P35" s="125">
        <f>IF(OR(B35=0,B35=""),"",IF(AND($E$3="3rd"),'Marks Entry 3rd'!O34,IF(AND($E$3="4th"),'Marks Entry 4th'!O34,"")))</f>
        <v>6</v>
      </c>
      <c r="Q35" s="125">
        <f>IF(OR(B35=0,B35=""),"",IF(AND($E$3="3rd"),'Marks Entry 3rd'!P34,IF(AND($E$3="4th"),'Marks Entry 4th'!P34,"")))</f>
        <v>0</v>
      </c>
      <c r="R35" s="64">
        <f t="shared" si="2"/>
        <v>6</v>
      </c>
      <c r="S35" s="61">
        <f t="shared" si="3"/>
        <v>47</v>
      </c>
      <c r="T35" s="66">
        <f>IF(OR(B35=0,B35=""),"",IF(AND($E$3="3rd"),'Marks Entry 3rd'!Q34,IF(AND($E$3="4th"),'Marks Entry 4th'!Q34,"")))</f>
        <v>37</v>
      </c>
      <c r="U35" s="66">
        <f>IF(OR(B35=0,B35=""),"",IF(AND($E$3="3rd"),'Marks Entry 3rd'!R34,IF(AND($E$3="4th"),'Marks Entry 4th'!R34,"")))</f>
        <v>4</v>
      </c>
      <c r="V35" s="65">
        <f t="shared" si="4"/>
        <v>41</v>
      </c>
      <c r="W35" s="61">
        <f t="shared" si="5"/>
        <v>88</v>
      </c>
      <c r="X35" s="104">
        <f t="shared" si="6"/>
        <v>0</v>
      </c>
      <c r="Y35" s="104">
        <f t="shared" si="7"/>
        <v>200</v>
      </c>
      <c r="Z35" s="104" t="str">
        <f t="shared" si="8"/>
        <v/>
      </c>
      <c r="AA35" s="104" t="str">
        <f t="shared" si="9"/>
        <v>P</v>
      </c>
      <c r="AB35" s="104" t="str">
        <f t="shared" si="10"/>
        <v>III</v>
      </c>
      <c r="AC35" s="108" t="str">
        <f t="shared" si="11"/>
        <v>D</v>
      </c>
      <c r="AD35" s="125">
        <f>IF(OR(B35=0,B35=""),"",IF(AND($E$3="3rd"),'Marks Entry 3rd'!S34,IF(AND($E$3="4th"),'Marks Entry 4th'!S34,"")))</f>
        <v>4</v>
      </c>
      <c r="AE35" s="125">
        <f>IF(OR(B35=0,B35=""),"",IF(AND($E$3="3rd"),'Marks Entry 3rd'!T34,IF(AND($E$3="4th"),'Marks Entry 4th'!T34,"")))</f>
        <v>3</v>
      </c>
      <c r="AF35" s="125">
        <f>IF(OR(B35=0,B35=""),"",IF(AND($E$3="3rd"),'Marks Entry 3rd'!U34,IF(AND($E$3="4th"),'Marks Entry 4th'!U34,"")))</f>
        <v>5</v>
      </c>
      <c r="AG35" s="61">
        <f t="shared" si="12"/>
        <v>12</v>
      </c>
      <c r="AH35" s="125">
        <f>IF(OR(B35=0,B35=""),"",IF(AND($E$3="3rd"),'Marks Entry 3rd'!V34,IF(AND($E$3="4th"),'Marks Entry 4th'!V34,"")))</f>
        <v>12</v>
      </c>
      <c r="AI35" s="125">
        <f>IF(OR(B35=0,B35=""),"",IF(AND($E$3="3rd"),'Marks Entry 3rd'!W34,IF(AND($E$3="4th"),'Marks Entry 4th'!W34,"")))</f>
        <v>9</v>
      </c>
      <c r="AJ35" s="64">
        <f t="shared" si="13"/>
        <v>21</v>
      </c>
      <c r="AK35" s="61">
        <f t="shared" si="14"/>
        <v>33</v>
      </c>
      <c r="AL35" s="66">
        <f>IF(OR(B35=0,B35=""),"",IF(AND($E$3="3rd"),'Marks Entry 3rd'!X34,IF(AND($E$3="4th"),'Marks Entry 4th'!X34,"")))</f>
        <v>21</v>
      </c>
      <c r="AM35" s="66">
        <f>IF(OR(B35=0,B35=""),"",IF(AND($E$3="3rd"),'Marks Entry 3rd'!Y34,IF(AND($E$3="4th"),'Marks Entry 4th'!Y34,"")))</f>
        <v>18</v>
      </c>
      <c r="AN35" s="65">
        <f t="shared" si="15"/>
        <v>39</v>
      </c>
      <c r="AO35" s="61">
        <f t="shared" si="16"/>
        <v>72</v>
      </c>
      <c r="AP35" s="104">
        <f t="shared" si="17"/>
        <v>0</v>
      </c>
      <c r="AQ35" s="104">
        <f t="shared" si="18"/>
        <v>100</v>
      </c>
      <c r="AR35" s="104" t="str">
        <f t="shared" si="19"/>
        <v/>
      </c>
      <c r="AS35" s="104" t="str">
        <f t="shared" si="20"/>
        <v>P</v>
      </c>
      <c r="AT35" s="104" t="str">
        <f t="shared" si="21"/>
        <v>I</v>
      </c>
      <c r="AU35" s="108" t="str">
        <f t="shared" si="22"/>
        <v>B</v>
      </c>
      <c r="AV35" s="125">
        <f>IF(OR(B35=0,B35=""),"",IF(AND($E$3="3rd"),'Marks Entry 3rd'!Z34,IF(AND($E$3="4th"),'Marks Entry 4th'!Z34,"")))</f>
        <v>9</v>
      </c>
      <c r="AW35" s="125">
        <f>IF(OR(B35=0,B35=""),"",IF(AND($E$3="3rd"),'Marks Entry 3rd'!AA34,IF(AND($E$3="4th"),'Marks Entry 4th'!AA34,"")))</f>
        <v>6</v>
      </c>
      <c r="AX35" s="125">
        <f>IF(OR(B35=0,B35=""),"",IF(AND($E$3="3rd"),'Marks Entry 3rd'!AB34,IF(AND($E$3="4th"),'Marks Entry 4th'!AB34,"")))</f>
        <v>23</v>
      </c>
      <c r="AY35" s="61">
        <f t="shared" si="23"/>
        <v>38</v>
      </c>
      <c r="AZ35" s="125">
        <f>IF(OR(B35=0,B35=""),"",IF(AND($E$3="3rd"),'Marks Entry 3rd'!AC34,IF(AND($E$3="4th"),'Marks Entry 4th'!AC34,"")))</f>
        <v>5</v>
      </c>
      <c r="BA35" s="125">
        <f>IF(OR(B35=0,B35=""),"",IF(AND($E$3="3rd"),'Marks Entry 3rd'!AD34,IF(AND($E$3="4th"),'Marks Entry 4th'!AD34,"")))</f>
        <v>9</v>
      </c>
      <c r="BB35" s="64">
        <f t="shared" si="24"/>
        <v>14</v>
      </c>
      <c r="BC35" s="61">
        <f t="shared" si="25"/>
        <v>52</v>
      </c>
      <c r="BD35" s="66">
        <f>IF(OR(B35=0,B35=""),"",IF(AND($E$3="3rd"),'Marks Entry 3rd'!AE34,IF(AND($E$3="4th"),'Marks Entry 4th'!AE34,"")))</f>
        <v>48</v>
      </c>
      <c r="BE35" s="66">
        <f>IF(OR(B35=0,B35=""),"",IF(AND($E$3="3rd"),'Marks Entry 3rd'!AF34,IF(AND($E$3="4th"),'Marks Entry 4th'!AF34,"")))</f>
        <v>15</v>
      </c>
      <c r="BF35" s="65">
        <f t="shared" si="26"/>
        <v>63</v>
      </c>
      <c r="BG35" s="61">
        <f t="shared" si="27"/>
        <v>115</v>
      </c>
      <c r="BH35" s="104">
        <f t="shared" si="28"/>
        <v>0</v>
      </c>
      <c r="BI35" s="104">
        <f t="shared" si="29"/>
        <v>200</v>
      </c>
      <c r="BJ35" s="104" t="str">
        <f t="shared" si="30"/>
        <v/>
      </c>
      <c r="BK35" s="104" t="str">
        <f t="shared" si="31"/>
        <v>P</v>
      </c>
      <c r="BL35" s="104" t="str">
        <f t="shared" si="32"/>
        <v>II</v>
      </c>
      <c r="BM35" s="108" t="str">
        <f t="shared" si="33"/>
        <v>C</v>
      </c>
      <c r="BN35" s="125">
        <f>IF(OR(B35=0,B35=""),"",IF(AND($E$3="3rd"),'Marks Entry 3rd'!AG34,IF(AND($E$3="4th"),'Marks Entry 4th'!AG34,"")))</f>
        <v>9</v>
      </c>
      <c r="BO35" s="125">
        <f>IF(OR(B35=0,B35=""),"",IF(AND($E$3="3rd"),'Marks Entry 3rd'!AH34,IF(AND($E$3="4th"),'Marks Entry 4th'!AH34,"")))</f>
        <v>7</v>
      </c>
      <c r="BP35" s="125">
        <f>IF(OR(B35=0,B35=""),"",IF(AND($E$3="3rd"),'Marks Entry 3rd'!AI34,IF(AND($E$3="4th"),'Marks Entry 4th'!AI34,"")))</f>
        <v>25</v>
      </c>
      <c r="BQ35" s="61">
        <f t="shared" si="34"/>
        <v>41</v>
      </c>
      <c r="BR35" s="125">
        <f>IF(OR(B35=0,B35=""),"",IF(AND($E$3="3rd"),'Marks Entry 3rd'!AJ34,IF(AND($E$3="4th"),'Marks Entry 4th'!AJ34,"")))</f>
        <v>6</v>
      </c>
      <c r="BS35" s="125">
        <f>IF(OR(B35=0,B35=""),"",IF(AND($E$3="3rd"),'Marks Entry 3rd'!AK34,IF(AND($E$3="4th"),'Marks Entry 4th'!AK34,"")))</f>
        <v>9</v>
      </c>
      <c r="BT35" s="64">
        <f t="shared" si="35"/>
        <v>15</v>
      </c>
      <c r="BU35" s="61">
        <f t="shared" si="36"/>
        <v>56</v>
      </c>
      <c r="BV35" s="66">
        <f>IF(OR(B35=0,B35=""),"",IF(AND($E$3="3rd"),'Marks Entry 3rd'!AL34,IF(AND($E$3="4th"),'Marks Entry 4th'!AL34,"")))</f>
        <v>46</v>
      </c>
      <c r="BW35" s="66">
        <f>IF(OR(B35=0,B35=""),"",IF(AND($E$3="3rd"),'Marks Entry 3rd'!AM34,IF(AND($E$3="4th"),'Marks Entry 4th'!AM34,"")))</f>
        <v>16</v>
      </c>
      <c r="BX35" s="65">
        <f t="shared" si="37"/>
        <v>62</v>
      </c>
      <c r="BY35" s="61">
        <f t="shared" si="38"/>
        <v>118</v>
      </c>
      <c r="BZ35" s="104">
        <f t="shared" si="39"/>
        <v>0</v>
      </c>
      <c r="CA35" s="104">
        <f t="shared" si="40"/>
        <v>200</v>
      </c>
      <c r="CB35" s="104" t="str">
        <f t="shared" si="41"/>
        <v/>
      </c>
      <c r="CC35" s="104" t="str">
        <f t="shared" si="42"/>
        <v>P</v>
      </c>
      <c r="CD35" s="104" t="str">
        <f t="shared" si="43"/>
        <v>II</v>
      </c>
      <c r="CE35" s="108" t="str">
        <f t="shared" si="44"/>
        <v>C</v>
      </c>
      <c r="CF35" s="257">
        <f>IF(OR(B35=0,B35=""),"",IF(AND($E$3="3rd"),'Marks Entry 3rd'!AN34,IF(AND($E$3="4th"),'Marks Entry 4th'!AN34,"")))</f>
        <v>0</v>
      </c>
      <c r="CG35" s="257">
        <f>IF(OR(B35=0,B35=""),"",IF(AND($E$3="3rd"),'Marks Entry 3rd'!AO34,IF(AND($E$3="4th"),'Marks Entry 4th'!AO34,"")))</f>
        <v>0</v>
      </c>
      <c r="CH35" s="257">
        <f>IF(OR(B35=0,B35=""),"",IF(AND($E$3="3rd"),'Marks Entry 3rd'!AP34,IF(AND($E$3="4th"),'Marks Entry 4th'!AP34,"")))</f>
        <v>0</v>
      </c>
      <c r="CI35" s="257">
        <f>IF(OR(B35=0,B35=""),"",IF(AND($E$3="3rd"),'Marks Entry 3rd'!AQ34,IF(AND($E$3="4th"),'Marks Entry 4th'!AQ34,"")))</f>
        <v>0</v>
      </c>
      <c r="CJ35" s="257">
        <f>IF(OR(B35=0,B35=""),"",IF(AND($E$3="3rd"),'Marks Entry 3rd'!AR34,IF(AND($E$3="4th"),'Marks Entry 4th'!AR34,"")))</f>
        <v>0</v>
      </c>
      <c r="CK35" s="126">
        <f t="shared" si="45"/>
        <v>0</v>
      </c>
      <c r="CL35" s="127">
        <f t="shared" si="46"/>
        <v>0</v>
      </c>
      <c r="CM35" s="127" t="str">
        <f t="shared" si="47"/>
        <v/>
      </c>
      <c r="CN35" s="127" t="str">
        <f t="shared" si="48"/>
        <v/>
      </c>
      <c r="CO35" s="107" t="str">
        <f t="shared" si="49"/>
        <v/>
      </c>
      <c r="CP35" s="257">
        <f>IF(OR(B35=0,B35=""),"",IF(AND($E$3="3rd"),'Marks Entry 3rd'!AS34,IF(AND($E$3="4th"),'Marks Entry 4th'!AS34,"")))</f>
        <v>0</v>
      </c>
      <c r="CQ35" s="257">
        <f>IF(OR(B35=0,B35=""),"",IF(AND($E$3="3rd"),'Marks Entry 3rd'!AT34,IF(AND($E$3="4th"),'Marks Entry 4th'!AT34,"")))</f>
        <v>0</v>
      </c>
      <c r="CR35" s="257">
        <f>IF(OR(B35=0,B35=""),"",IF(AND($E$3="3rd"),'Marks Entry 3rd'!AU34,IF(AND($E$3="4th"),'Marks Entry 4th'!AU34,"")))</f>
        <v>0</v>
      </c>
      <c r="CS35" s="257">
        <f>IF(OR(B35=0,B35=""),"",IF(AND($E$3="3rd"),'Marks Entry 3rd'!AV34,IF(AND($E$3="4th"),'Marks Entry 4th'!AV34,"")))</f>
        <v>0</v>
      </c>
      <c r="CT35" s="257">
        <f>IF(OR(B35=0,B35=""),"",IF(AND($E$3="3rd"),'Marks Entry 3rd'!AW34,IF(AND($E$3="4th"),'Marks Entry 4th'!AW34,"")))</f>
        <v>0</v>
      </c>
      <c r="CU35" s="126">
        <f t="shared" si="50"/>
        <v>0</v>
      </c>
      <c r="CV35" s="127">
        <f t="shared" si="51"/>
        <v>0</v>
      </c>
      <c r="CW35" s="127" t="str">
        <f t="shared" si="52"/>
        <v/>
      </c>
      <c r="CX35" s="127" t="str">
        <f t="shared" si="53"/>
        <v/>
      </c>
      <c r="CY35" s="107" t="str">
        <f t="shared" si="54"/>
        <v/>
      </c>
      <c r="CZ35" s="257">
        <f>IF(OR(B35=0,B35=""),"",IF(AND($E$3="3rd"),'Marks Entry 3rd'!AX34,IF(AND($E$3="4th"),'Marks Entry 4th'!AX34,"")))</f>
        <v>0</v>
      </c>
      <c r="DA35" s="257">
        <f>IF(OR(B35=0,B35=""),"",IF(AND($E$3="3rd"),'Marks Entry 3rd'!AY34,IF(AND($E$3="4th"),'Marks Entry 4th'!AY34,"")))</f>
        <v>0</v>
      </c>
      <c r="DB35" s="257">
        <f>IF(OR(B35=0,B35=""),"",IF(AND($E$3="3rd"),'Marks Entry 3rd'!AZ34,IF(AND($E$3="4th"),'Marks Entry 4th'!AZ34,"")))</f>
        <v>0</v>
      </c>
      <c r="DC35" s="257">
        <f>IF(OR(B35=0,B35=""),"",IF(AND($E$3="3rd"),'Marks Entry 3rd'!BA34,IF(AND($E$3="4th"),'Marks Entry 4th'!BA34,"")))</f>
        <v>0</v>
      </c>
      <c r="DD35" s="257">
        <f>IF(OR(B35=0,B35=""),"",IF(AND($E$3="3rd"),'Marks Entry 3rd'!BB34,IF(AND($E$3="4th"),'Marks Entry 4th'!BB34,"")))</f>
        <v>0</v>
      </c>
      <c r="DE35" s="126">
        <f t="shared" si="55"/>
        <v>0</v>
      </c>
      <c r="DF35" s="127">
        <f t="shared" si="56"/>
        <v>0</v>
      </c>
      <c r="DG35" s="127" t="str">
        <f t="shared" si="57"/>
        <v/>
      </c>
      <c r="DH35" s="127" t="str">
        <f t="shared" si="58"/>
        <v/>
      </c>
      <c r="DI35" s="107" t="str">
        <f t="shared" si="59"/>
        <v/>
      </c>
      <c r="DJ35" s="257" t="str">
        <f>IF(OR(B35=0,B35=""),"",IF(AND('Marks Entry 3rd'!BC34="",'Marks Entry 4th'!BC34=""),"",IF(AND($E$3="3rd"),'Marks Entry 3rd'!BC34,IF(AND($E$3="4th"),'Marks Entry 4th'!BC34,""))))</f>
        <v/>
      </c>
      <c r="DK35" s="257" t="str">
        <f>IF(OR(B35=0,B35=""),"",IF(AND('Marks Entry 3rd'!BD34="",'Marks Entry 4th'!BD34=""),"",IF(AND($E$3="3rd"),'Marks Entry 3rd'!BD34,IF(AND($E$3="4th"),'Marks Entry 4th'!BD34,""))))</f>
        <v/>
      </c>
      <c r="DL35" s="416" t="str">
        <f t="shared" si="60"/>
        <v/>
      </c>
      <c r="DM35" s="108" t="str">
        <f t="shared" si="61"/>
        <v/>
      </c>
      <c r="DN35" s="257" t="str">
        <f>IF(OR(B35=0,B35=""),"",IF(AND('Marks Entry 3rd'!BE34="",'Marks Entry 4th'!BE34=""),"",IF(AND($E$3="3rd"),'Marks Entry 3rd'!BE34,IF(AND($E$3="4th"),'Marks Entry 4th'!BE34,""))))</f>
        <v/>
      </c>
      <c r="DO35" s="257" t="str">
        <f>IF(OR(B35=0,B35=""),"",IF(AND('Marks Entry 3rd'!BF34="",'Marks Entry 4th'!BF34=""),"",IF(AND($E$3="3rd"),'Marks Entry 3rd'!BF34,IF(AND($E$3="4th"),'Marks Entry 4th'!BF34,""))))</f>
        <v/>
      </c>
      <c r="DP35" s="416" t="str">
        <f t="shared" si="62"/>
        <v/>
      </c>
      <c r="DQ35" s="108" t="str">
        <f t="shared" si="63"/>
        <v/>
      </c>
      <c r="DR35" s="75">
        <f t="shared" si="67"/>
        <v>393</v>
      </c>
      <c r="DS35" s="76">
        <f t="shared" si="68"/>
        <v>56.142857142857146</v>
      </c>
      <c r="DT35" s="81" t="str">
        <f t="shared" si="64"/>
        <v>II</v>
      </c>
      <c r="DU35" s="82">
        <f t="shared" si="65"/>
        <v>18.000000000000298</v>
      </c>
      <c r="DV35" s="262" t="str">
        <f t="shared" si="0"/>
        <v>Promoted</v>
      </c>
      <c r="DW35" s="52">
        <f>IF(OR(B35=0,B35=""),"",IF(AND($E$3="3rd"),'Marks Entry 3rd'!BG34,IF(AND($E$3="4th"),'Marks Entry 4th'!BG34,"")))</f>
        <v>220</v>
      </c>
      <c r="DX35" s="52">
        <f>IF(OR(B35=0,B35=""),"",IF(AND($E$3="3rd"),'Marks Entry 3rd'!BH34,IF(AND($E$3="4th"),'Marks Entry 4th'!BH34,"")))</f>
        <v>126</v>
      </c>
      <c r="DY35" s="242" t="str">
        <f t="shared" si="66"/>
        <v>C</v>
      </c>
      <c r="DZ35" s="53"/>
      <c r="EG35" s="55">
        <f>IF(AND($E$3="3rd"),'Marks Entry 3rd'!I34,IF(AND($E$3="4th"),'Marks Entry 4th'!I34,""))</f>
        <v>428</v>
      </c>
    </row>
    <row r="36" spans="1:137" ht="18.95" customHeight="1">
      <c r="A36" s="67">
        <v>29</v>
      </c>
      <c r="B36" s="302">
        <f>IF(OR(EG36=0,EG36=""),"",IF(AND($E$3="3rd"),'Marks Entry 3rd'!I35,IF(AND($E$3="4th"),'Marks Entry 4th'!I35,"")))</f>
        <v>429</v>
      </c>
      <c r="C36" s="68">
        <f>IF(OR(B36=0,B36=""),"",IF(AND($E$3="3rd"),'Marks Entry 3rd'!B35,IF(AND($E$3="4th"),'Marks Entry 4th'!B35,"")))</f>
        <v>4</v>
      </c>
      <c r="D36" s="68" t="str">
        <f>IF(OR(B36=0,B36=""),"",IF(AND($E$3="3rd"),'Marks Entry 3rd'!C35,IF(AND($E$3="4th"),'Marks Entry 4th'!C35,"")))</f>
        <v>A</v>
      </c>
      <c r="E36" s="69" t="str">
        <f>IF(OR(B36=0,B36=""),"",IF(AND($E$3="3rd"),'Marks Entry 3rd'!E35,IF(AND($E$3="4th"),'Marks Entry 4th'!E35,"")))</f>
        <v>13-03-2015</v>
      </c>
      <c r="F36" s="301">
        <f>IF(OR(B36=0,B36=""),"",IF(AND($E$3="3rd"),'Marks Entry 3rd'!D35,IF(AND($E$3="4th"),'Marks Entry 4th'!D35,"")))</f>
        <v>930</v>
      </c>
      <c r="G36" s="63" t="str">
        <f>IF(OR(B36=0,B36=""),"",IF(AND($E$3="3rd"),'Marks Entry 3rd'!F35,IF(AND($E$3="4th"),'Marks Entry 4th'!F35,"")))</f>
        <v>YUVRAJ SHARMA</v>
      </c>
      <c r="H36" s="63" t="str">
        <f>IF(OR(B36=0,B36=""),"",IF(AND($E$3="3rd"),'Marks Entry 3rd'!G35,IF(AND($E$3="4th"),'Marks Entry 4th'!G35,"")))</f>
        <v>ARVIND SHARMA</v>
      </c>
      <c r="I36" s="63" t="str">
        <f>IF(OR(B36=0,B36=""),"",IF(AND($E$3="3rd"),'Marks Entry 3rd'!H35,IF(AND($E$3="4th"),'Marks Entry 4th'!H35,"")))</f>
        <v>ANKITA SHARMA</v>
      </c>
      <c r="J36" s="256" t="str">
        <f>IF(OR(B36=0,B36=""),"",IF(AND($E$3="3rd"),'Marks Entry 3rd'!J35,IF(AND($E$3="4th"),'Marks Entry 4th'!J35,"")))</f>
        <v>M</v>
      </c>
      <c r="K36" s="256" t="str">
        <f>IF(OR(B36=0,B36=""),"",IF(AND($E$3="3rd"),'Marks Entry 3rd'!K35,IF(AND($E$3="4th"),'Marks Entry 4th'!K35,"")))</f>
        <v>OBC</v>
      </c>
      <c r="L36" s="125">
        <f>IF(OR(B36=0,B36=""),"",IF(AND($E$3="3rd"),'Marks Entry 3rd'!L35,IF(AND($E$3="4th"),'Marks Entry 4th'!L35,"")))</f>
        <v>9</v>
      </c>
      <c r="M36" s="125">
        <f>IF(OR(B36=0,B36=""),"",IF(AND($E$3="3rd"),'Marks Entry 3rd'!M35,IF(AND($E$3="4th"),'Marks Entry 4th'!M35,"")))</f>
        <v>9</v>
      </c>
      <c r="N36" s="125">
        <f>IF(OR(B36=0,B36=""),"",IF(AND($E$3="3rd"),'Marks Entry 3rd'!N35,IF(AND($E$3="4th"),'Marks Entry 4th'!N35,"")))</f>
        <v>23</v>
      </c>
      <c r="O36" s="61">
        <f t="shared" si="1"/>
        <v>41</v>
      </c>
      <c r="P36" s="125">
        <f>IF(OR(B36=0,B36=""),"",IF(AND($E$3="3rd"),'Marks Entry 3rd'!O35,IF(AND($E$3="4th"),'Marks Entry 4th'!O35,"")))</f>
        <v>6</v>
      </c>
      <c r="Q36" s="125">
        <f>IF(OR(B36=0,B36=""),"",IF(AND($E$3="3rd"),'Marks Entry 3rd'!P35,IF(AND($E$3="4th"),'Marks Entry 4th'!P35,"")))</f>
        <v>0</v>
      </c>
      <c r="R36" s="64">
        <f t="shared" si="2"/>
        <v>6</v>
      </c>
      <c r="S36" s="61">
        <f t="shared" si="3"/>
        <v>47</v>
      </c>
      <c r="T36" s="66">
        <f>IF(OR(B36=0,B36=""),"",IF(AND($E$3="3rd"),'Marks Entry 3rd'!Q35,IF(AND($E$3="4th"),'Marks Entry 4th'!Q35,"")))</f>
        <v>37</v>
      </c>
      <c r="U36" s="66">
        <f>IF(OR(B36=0,B36=""),"",IF(AND($E$3="3rd"),'Marks Entry 3rd'!R35,IF(AND($E$3="4th"),'Marks Entry 4th'!R35,"")))</f>
        <v>4</v>
      </c>
      <c r="V36" s="65">
        <f t="shared" si="4"/>
        <v>41</v>
      </c>
      <c r="W36" s="61">
        <f t="shared" si="5"/>
        <v>88</v>
      </c>
      <c r="X36" s="104">
        <f t="shared" si="6"/>
        <v>0</v>
      </c>
      <c r="Y36" s="104">
        <f t="shared" si="7"/>
        <v>200</v>
      </c>
      <c r="Z36" s="104" t="str">
        <f t="shared" si="8"/>
        <v/>
      </c>
      <c r="AA36" s="104" t="str">
        <f t="shared" si="9"/>
        <v>P</v>
      </c>
      <c r="AB36" s="104" t="str">
        <f t="shared" si="10"/>
        <v>III</v>
      </c>
      <c r="AC36" s="108" t="str">
        <f t="shared" si="11"/>
        <v>D</v>
      </c>
      <c r="AD36" s="125">
        <f>IF(OR(B36=0,B36=""),"",IF(AND($E$3="3rd"),'Marks Entry 3rd'!S35,IF(AND($E$3="4th"),'Marks Entry 4th'!S35,"")))</f>
        <v>4</v>
      </c>
      <c r="AE36" s="125">
        <f>IF(OR(B36=0,B36=""),"",IF(AND($E$3="3rd"),'Marks Entry 3rd'!T35,IF(AND($E$3="4th"),'Marks Entry 4th'!T35,"")))</f>
        <v>3</v>
      </c>
      <c r="AF36" s="125">
        <f>IF(OR(B36=0,B36=""),"",IF(AND($E$3="3rd"),'Marks Entry 3rd'!U35,IF(AND($E$3="4th"),'Marks Entry 4th'!U35,"")))</f>
        <v>4</v>
      </c>
      <c r="AG36" s="61">
        <f t="shared" si="12"/>
        <v>11</v>
      </c>
      <c r="AH36" s="125">
        <f>IF(OR(B36=0,B36=""),"",IF(AND($E$3="3rd"),'Marks Entry 3rd'!V35,IF(AND($E$3="4th"),'Marks Entry 4th'!V35,"")))</f>
        <v>15</v>
      </c>
      <c r="AI36" s="125">
        <f>IF(OR(B36=0,B36=""),"",IF(AND($E$3="3rd"),'Marks Entry 3rd'!W35,IF(AND($E$3="4th"),'Marks Entry 4th'!W35,"")))</f>
        <v>9</v>
      </c>
      <c r="AJ36" s="64">
        <f t="shared" si="13"/>
        <v>24</v>
      </c>
      <c r="AK36" s="61">
        <f t="shared" si="14"/>
        <v>35</v>
      </c>
      <c r="AL36" s="66">
        <f>IF(OR(B36=0,B36=""),"",IF(AND($E$3="3rd"),'Marks Entry 3rd'!X35,IF(AND($E$3="4th"),'Marks Entry 4th'!X35,"")))</f>
        <v>20</v>
      </c>
      <c r="AM36" s="66">
        <f>IF(OR(B36=0,B36=""),"",IF(AND($E$3="3rd"),'Marks Entry 3rd'!Y35,IF(AND($E$3="4th"),'Marks Entry 4th'!Y35,"")))</f>
        <v>17</v>
      </c>
      <c r="AN36" s="65">
        <f t="shared" si="15"/>
        <v>37</v>
      </c>
      <c r="AO36" s="61">
        <f t="shared" si="16"/>
        <v>72</v>
      </c>
      <c r="AP36" s="104">
        <f t="shared" si="17"/>
        <v>0</v>
      </c>
      <c r="AQ36" s="104">
        <f t="shared" si="18"/>
        <v>100</v>
      </c>
      <c r="AR36" s="104" t="str">
        <f t="shared" si="19"/>
        <v/>
      </c>
      <c r="AS36" s="104" t="str">
        <f t="shared" si="20"/>
        <v>P</v>
      </c>
      <c r="AT36" s="104" t="str">
        <f t="shared" si="21"/>
        <v>I</v>
      </c>
      <c r="AU36" s="108" t="str">
        <f t="shared" si="22"/>
        <v>B</v>
      </c>
      <c r="AV36" s="125">
        <f>IF(OR(B36=0,B36=""),"",IF(AND($E$3="3rd"),'Marks Entry 3rd'!Z35,IF(AND($E$3="4th"),'Marks Entry 4th'!Z35,"")))</f>
        <v>9</v>
      </c>
      <c r="AW36" s="125">
        <f>IF(OR(B36=0,B36=""),"",IF(AND($E$3="3rd"),'Marks Entry 3rd'!AA35,IF(AND($E$3="4th"),'Marks Entry 4th'!AA35,"")))</f>
        <v>6</v>
      </c>
      <c r="AX36" s="125">
        <f>IF(OR(B36=0,B36=""),"",IF(AND($E$3="3rd"),'Marks Entry 3rd'!AB35,IF(AND($E$3="4th"),'Marks Entry 4th'!AB35,"")))</f>
        <v>26</v>
      </c>
      <c r="AY36" s="61">
        <f t="shared" si="23"/>
        <v>41</v>
      </c>
      <c r="AZ36" s="125">
        <f>IF(OR(B36=0,B36=""),"",IF(AND($E$3="3rd"),'Marks Entry 3rd'!AC35,IF(AND($E$3="4th"),'Marks Entry 4th'!AC35,"")))</f>
        <v>5</v>
      </c>
      <c r="BA36" s="125">
        <f>IF(OR(B36=0,B36=""),"",IF(AND($E$3="3rd"),'Marks Entry 3rd'!AD35,IF(AND($E$3="4th"),'Marks Entry 4th'!AD35,"")))</f>
        <v>9</v>
      </c>
      <c r="BB36" s="64">
        <f t="shared" si="24"/>
        <v>14</v>
      </c>
      <c r="BC36" s="61">
        <f t="shared" si="25"/>
        <v>55</v>
      </c>
      <c r="BD36" s="66">
        <f>IF(OR(B36=0,B36=""),"",IF(AND($E$3="3rd"),'Marks Entry 3rd'!AE35,IF(AND($E$3="4th"),'Marks Entry 4th'!AE35,"")))</f>
        <v>47</v>
      </c>
      <c r="BE36" s="66">
        <f>IF(OR(B36=0,B36=""),"",IF(AND($E$3="3rd"),'Marks Entry 3rd'!AF35,IF(AND($E$3="4th"),'Marks Entry 4th'!AF35,"")))</f>
        <v>15</v>
      </c>
      <c r="BF36" s="65">
        <f t="shared" si="26"/>
        <v>62</v>
      </c>
      <c r="BG36" s="61">
        <f t="shared" si="27"/>
        <v>117</v>
      </c>
      <c r="BH36" s="104">
        <f t="shared" si="28"/>
        <v>0</v>
      </c>
      <c r="BI36" s="104">
        <f t="shared" si="29"/>
        <v>200</v>
      </c>
      <c r="BJ36" s="104" t="str">
        <f t="shared" si="30"/>
        <v/>
      </c>
      <c r="BK36" s="104" t="str">
        <f t="shared" si="31"/>
        <v>P</v>
      </c>
      <c r="BL36" s="104" t="str">
        <f t="shared" si="32"/>
        <v>II</v>
      </c>
      <c r="BM36" s="108" t="str">
        <f t="shared" si="33"/>
        <v>C</v>
      </c>
      <c r="BN36" s="125">
        <f>IF(OR(B36=0,B36=""),"",IF(AND($E$3="3rd"),'Marks Entry 3rd'!AG35,IF(AND($E$3="4th"),'Marks Entry 4th'!AG35,"")))</f>
        <v>9</v>
      </c>
      <c r="BO36" s="125">
        <f>IF(OR(B36=0,B36=""),"",IF(AND($E$3="3rd"),'Marks Entry 3rd'!AH35,IF(AND($E$3="4th"),'Marks Entry 4th'!AH35,"")))</f>
        <v>7</v>
      </c>
      <c r="BP36" s="125">
        <f>IF(OR(B36=0,B36=""),"",IF(AND($E$3="3rd"),'Marks Entry 3rd'!AI35,IF(AND($E$3="4th"),'Marks Entry 4th'!AI35,"")))</f>
        <v>26</v>
      </c>
      <c r="BQ36" s="61">
        <f t="shared" si="34"/>
        <v>42</v>
      </c>
      <c r="BR36" s="125">
        <f>IF(OR(B36=0,B36=""),"",IF(AND($E$3="3rd"),'Marks Entry 3rd'!AJ35,IF(AND($E$3="4th"),'Marks Entry 4th'!AJ35,"")))</f>
        <v>6</v>
      </c>
      <c r="BS36" s="125">
        <f>IF(OR(B36=0,B36=""),"",IF(AND($E$3="3rd"),'Marks Entry 3rd'!AK35,IF(AND($E$3="4th"),'Marks Entry 4th'!AK35,"")))</f>
        <v>8</v>
      </c>
      <c r="BT36" s="64">
        <f t="shared" si="35"/>
        <v>14</v>
      </c>
      <c r="BU36" s="61">
        <f t="shared" si="36"/>
        <v>56</v>
      </c>
      <c r="BV36" s="66">
        <f>IF(OR(B36=0,B36=""),"",IF(AND($E$3="3rd"),'Marks Entry 3rd'!AL35,IF(AND($E$3="4th"),'Marks Entry 4th'!AL35,"")))</f>
        <v>47</v>
      </c>
      <c r="BW36" s="66">
        <f>IF(OR(B36=0,B36=""),"",IF(AND($E$3="3rd"),'Marks Entry 3rd'!AM35,IF(AND($E$3="4th"),'Marks Entry 4th'!AM35,"")))</f>
        <v>16</v>
      </c>
      <c r="BX36" s="65">
        <f t="shared" si="37"/>
        <v>63</v>
      </c>
      <c r="BY36" s="61">
        <f t="shared" si="38"/>
        <v>119</v>
      </c>
      <c r="BZ36" s="104">
        <f t="shared" si="39"/>
        <v>0</v>
      </c>
      <c r="CA36" s="104">
        <f t="shared" si="40"/>
        <v>200</v>
      </c>
      <c r="CB36" s="104" t="str">
        <f t="shared" si="41"/>
        <v/>
      </c>
      <c r="CC36" s="104" t="str">
        <f t="shared" si="42"/>
        <v>P</v>
      </c>
      <c r="CD36" s="104" t="str">
        <f t="shared" si="43"/>
        <v>II</v>
      </c>
      <c r="CE36" s="108" t="str">
        <f t="shared" si="44"/>
        <v>C</v>
      </c>
      <c r="CF36" s="257">
        <f>IF(OR(B36=0,B36=""),"",IF(AND($E$3="3rd"),'Marks Entry 3rd'!AN35,IF(AND($E$3="4th"),'Marks Entry 4th'!AN35,"")))</f>
        <v>0</v>
      </c>
      <c r="CG36" s="257">
        <f>IF(OR(B36=0,B36=""),"",IF(AND($E$3="3rd"),'Marks Entry 3rd'!AO35,IF(AND($E$3="4th"),'Marks Entry 4th'!AO35,"")))</f>
        <v>0</v>
      </c>
      <c r="CH36" s="257">
        <f>IF(OR(B36=0,B36=""),"",IF(AND($E$3="3rd"),'Marks Entry 3rd'!AP35,IF(AND($E$3="4th"),'Marks Entry 4th'!AP35,"")))</f>
        <v>0</v>
      </c>
      <c r="CI36" s="257">
        <f>IF(OR(B36=0,B36=""),"",IF(AND($E$3="3rd"),'Marks Entry 3rd'!AQ35,IF(AND($E$3="4th"),'Marks Entry 4th'!AQ35,"")))</f>
        <v>0</v>
      </c>
      <c r="CJ36" s="257">
        <f>IF(OR(B36=0,B36=""),"",IF(AND($E$3="3rd"),'Marks Entry 3rd'!AR35,IF(AND($E$3="4th"),'Marks Entry 4th'!AR35,"")))</f>
        <v>0</v>
      </c>
      <c r="CK36" s="126">
        <f t="shared" si="45"/>
        <v>0</v>
      </c>
      <c r="CL36" s="127">
        <f t="shared" si="46"/>
        <v>0</v>
      </c>
      <c r="CM36" s="127" t="str">
        <f t="shared" si="47"/>
        <v/>
      </c>
      <c r="CN36" s="127" t="str">
        <f t="shared" si="48"/>
        <v/>
      </c>
      <c r="CO36" s="107" t="str">
        <f t="shared" si="49"/>
        <v/>
      </c>
      <c r="CP36" s="257">
        <f>IF(OR(B36=0,B36=""),"",IF(AND($E$3="3rd"),'Marks Entry 3rd'!AS35,IF(AND($E$3="4th"),'Marks Entry 4th'!AS35,"")))</f>
        <v>0</v>
      </c>
      <c r="CQ36" s="257">
        <f>IF(OR(B36=0,B36=""),"",IF(AND($E$3="3rd"),'Marks Entry 3rd'!AT35,IF(AND($E$3="4th"),'Marks Entry 4th'!AT35,"")))</f>
        <v>0</v>
      </c>
      <c r="CR36" s="257">
        <f>IF(OR(B36=0,B36=""),"",IF(AND($E$3="3rd"),'Marks Entry 3rd'!AU35,IF(AND($E$3="4th"),'Marks Entry 4th'!AU35,"")))</f>
        <v>0</v>
      </c>
      <c r="CS36" s="257">
        <f>IF(OR(B36=0,B36=""),"",IF(AND($E$3="3rd"),'Marks Entry 3rd'!AV35,IF(AND($E$3="4th"),'Marks Entry 4th'!AV35,"")))</f>
        <v>0</v>
      </c>
      <c r="CT36" s="257">
        <f>IF(OR(B36=0,B36=""),"",IF(AND($E$3="3rd"),'Marks Entry 3rd'!AW35,IF(AND($E$3="4th"),'Marks Entry 4th'!AW35,"")))</f>
        <v>0</v>
      </c>
      <c r="CU36" s="126">
        <f t="shared" si="50"/>
        <v>0</v>
      </c>
      <c r="CV36" s="127">
        <f t="shared" si="51"/>
        <v>0</v>
      </c>
      <c r="CW36" s="127" t="str">
        <f t="shared" si="52"/>
        <v/>
      </c>
      <c r="CX36" s="127" t="str">
        <f t="shared" si="53"/>
        <v/>
      </c>
      <c r="CY36" s="107" t="str">
        <f t="shared" si="54"/>
        <v/>
      </c>
      <c r="CZ36" s="257">
        <f>IF(OR(B36=0,B36=""),"",IF(AND($E$3="3rd"),'Marks Entry 3rd'!AX35,IF(AND($E$3="4th"),'Marks Entry 4th'!AX35,"")))</f>
        <v>0</v>
      </c>
      <c r="DA36" s="257">
        <f>IF(OR(B36=0,B36=""),"",IF(AND($E$3="3rd"),'Marks Entry 3rd'!AY35,IF(AND($E$3="4th"),'Marks Entry 4th'!AY35,"")))</f>
        <v>0</v>
      </c>
      <c r="DB36" s="257">
        <f>IF(OR(B36=0,B36=""),"",IF(AND($E$3="3rd"),'Marks Entry 3rd'!AZ35,IF(AND($E$3="4th"),'Marks Entry 4th'!AZ35,"")))</f>
        <v>0</v>
      </c>
      <c r="DC36" s="257">
        <f>IF(OR(B36=0,B36=""),"",IF(AND($E$3="3rd"),'Marks Entry 3rd'!BA35,IF(AND($E$3="4th"),'Marks Entry 4th'!BA35,"")))</f>
        <v>0</v>
      </c>
      <c r="DD36" s="257">
        <f>IF(OR(B36=0,B36=""),"",IF(AND($E$3="3rd"),'Marks Entry 3rd'!BB35,IF(AND($E$3="4th"),'Marks Entry 4th'!BB35,"")))</f>
        <v>0</v>
      </c>
      <c r="DE36" s="126">
        <f t="shared" si="55"/>
        <v>0</v>
      </c>
      <c r="DF36" s="127">
        <f t="shared" si="56"/>
        <v>0</v>
      </c>
      <c r="DG36" s="127" t="str">
        <f t="shared" si="57"/>
        <v/>
      </c>
      <c r="DH36" s="127" t="str">
        <f t="shared" si="58"/>
        <v/>
      </c>
      <c r="DI36" s="107" t="str">
        <f t="shared" si="59"/>
        <v/>
      </c>
      <c r="DJ36" s="257" t="str">
        <f>IF(OR(B36=0,B36=""),"",IF(AND('Marks Entry 3rd'!BC35="",'Marks Entry 4th'!BC35=""),"",IF(AND($E$3="3rd"),'Marks Entry 3rd'!BC35,IF(AND($E$3="4th"),'Marks Entry 4th'!BC35,""))))</f>
        <v/>
      </c>
      <c r="DK36" s="257" t="str">
        <f>IF(OR(B36=0,B36=""),"",IF(AND('Marks Entry 3rd'!BD35="",'Marks Entry 4th'!BD35=""),"",IF(AND($E$3="3rd"),'Marks Entry 3rd'!BD35,IF(AND($E$3="4th"),'Marks Entry 4th'!BD35,""))))</f>
        <v/>
      </c>
      <c r="DL36" s="416" t="str">
        <f t="shared" si="60"/>
        <v/>
      </c>
      <c r="DM36" s="108" t="str">
        <f t="shared" si="61"/>
        <v/>
      </c>
      <c r="DN36" s="257" t="str">
        <f>IF(OR(B36=0,B36=""),"",IF(AND('Marks Entry 3rd'!BE35="",'Marks Entry 4th'!BE35=""),"",IF(AND($E$3="3rd"),'Marks Entry 3rd'!BE35,IF(AND($E$3="4th"),'Marks Entry 4th'!BE35,""))))</f>
        <v/>
      </c>
      <c r="DO36" s="257" t="str">
        <f>IF(OR(B36=0,B36=""),"",IF(AND('Marks Entry 3rd'!BF35="",'Marks Entry 4th'!BF35=""),"",IF(AND($E$3="3rd"),'Marks Entry 3rd'!BF35,IF(AND($E$3="4th"),'Marks Entry 4th'!BF35,""))))</f>
        <v/>
      </c>
      <c r="DP36" s="416" t="str">
        <f t="shared" si="62"/>
        <v/>
      </c>
      <c r="DQ36" s="108" t="str">
        <f t="shared" si="63"/>
        <v/>
      </c>
      <c r="DR36" s="75">
        <f t="shared" si="67"/>
        <v>396</v>
      </c>
      <c r="DS36" s="76">
        <f t="shared" si="68"/>
        <v>56.571428571428569</v>
      </c>
      <c r="DT36" s="81" t="str">
        <f t="shared" si="64"/>
        <v>II</v>
      </c>
      <c r="DU36" s="82">
        <f t="shared" si="65"/>
        <v>14.999999999999996</v>
      </c>
      <c r="DV36" s="262" t="str">
        <f t="shared" si="0"/>
        <v>Promoted</v>
      </c>
      <c r="DW36" s="52">
        <f>IF(OR(B36=0,B36=""),"",IF(AND($E$3="3rd"),'Marks Entry 3rd'!BG35,IF(AND($E$3="4th"),'Marks Entry 4th'!BG35,"")))</f>
        <v>220</v>
      </c>
      <c r="DX36" s="52">
        <f>IF(OR(B36=0,B36=""),"",IF(AND($E$3="3rd"),'Marks Entry 3rd'!BH35,IF(AND($E$3="4th"),'Marks Entry 4th'!BH35,"")))</f>
        <v>124</v>
      </c>
      <c r="DY36" s="242" t="str">
        <f t="shared" si="66"/>
        <v>C</v>
      </c>
      <c r="DZ36" s="53"/>
      <c r="EG36" s="55">
        <f>IF(AND($E$3="3rd"),'Marks Entry 3rd'!I35,IF(AND($E$3="4th"),'Marks Entry 4th'!I35,""))</f>
        <v>429</v>
      </c>
    </row>
    <row r="37" spans="1:137" ht="18.95" customHeight="1">
      <c r="A37" s="67">
        <v>30</v>
      </c>
      <c r="B37" s="302">
        <f>IF(OR(EG37=0,EG37=""),"",IF(AND($E$3="3rd"),'Marks Entry 3rd'!I36,IF(AND($E$3="4th"),'Marks Entry 4th'!I36,"")))</f>
        <v>430</v>
      </c>
      <c r="C37" s="68">
        <f>IF(OR(B37=0,B37=""),"",IF(AND($E$3="3rd"),'Marks Entry 3rd'!B36,IF(AND($E$3="4th"),'Marks Entry 4th'!B36,"")))</f>
        <v>4</v>
      </c>
      <c r="D37" s="68" t="str">
        <f>IF(OR(B37=0,B37=""),"",IF(AND($E$3="3rd"),'Marks Entry 3rd'!C36,IF(AND($E$3="4th"),'Marks Entry 4th'!C36,"")))</f>
        <v>A</v>
      </c>
      <c r="E37" s="69">
        <f>IF(OR(B37=0,B37=""),"",IF(AND($E$3="3rd"),'Marks Entry 3rd'!E36,IF(AND($E$3="4th"),'Marks Entry 4th'!E36,"")))</f>
        <v>42219</v>
      </c>
      <c r="F37" s="301">
        <f>IF(OR(B37=0,B37=""),"",IF(AND($E$3="3rd"),'Marks Entry 3rd'!D36,IF(AND($E$3="4th"),'Marks Entry 4th'!D36,"")))</f>
        <v>941</v>
      </c>
      <c r="G37" s="63" t="str">
        <f>IF(OR(B37=0,B37=""),"",IF(AND($E$3="3rd"),'Marks Entry 3rd'!F36,IF(AND($E$3="4th"),'Marks Entry 4th'!F36,"")))</f>
        <v>ZEENAT SHEIKH</v>
      </c>
      <c r="H37" s="63" t="str">
        <f>IF(OR(B37=0,B37=""),"",IF(AND($E$3="3rd"),'Marks Entry 3rd'!G36,IF(AND($E$3="4th"),'Marks Entry 4th'!G36,"")))</f>
        <v>SAMEER SHEIKH</v>
      </c>
      <c r="I37" s="63" t="str">
        <f>IF(OR(B37=0,B37=""),"",IF(AND($E$3="3rd"),'Marks Entry 3rd'!H36,IF(AND($E$3="4th"),'Marks Entry 4th'!H36,"")))</f>
        <v>SHABNAM KHNAM</v>
      </c>
      <c r="J37" s="256" t="str">
        <f>IF(OR(B37=0,B37=""),"",IF(AND($E$3="3rd"),'Marks Entry 3rd'!J36,IF(AND($E$3="4th"),'Marks Entry 4th'!J36,"")))</f>
        <v>F</v>
      </c>
      <c r="K37" s="256" t="str">
        <f>IF(OR(B37=0,B37=""),"",IF(AND($E$3="3rd"),'Marks Entry 3rd'!K36,IF(AND($E$3="4th"),'Marks Entry 4th'!K36,"")))</f>
        <v>GEN</v>
      </c>
      <c r="L37" s="125">
        <f>IF(OR(B37=0,B37=""),"",IF(AND($E$3="3rd"),'Marks Entry 3rd'!L36,IF(AND($E$3="4th"),'Marks Entry 4th'!L36,"")))</f>
        <v>9</v>
      </c>
      <c r="M37" s="125">
        <f>IF(OR(B37=0,B37=""),"",IF(AND($E$3="3rd"),'Marks Entry 3rd'!M36,IF(AND($E$3="4th"),'Marks Entry 4th'!M36,"")))</f>
        <v>9</v>
      </c>
      <c r="N37" s="125">
        <f>IF(OR(B37=0,B37=""),"",IF(AND($E$3="3rd"),'Marks Entry 3rd'!N36,IF(AND($E$3="4th"),'Marks Entry 4th'!N36,"")))</f>
        <v>26</v>
      </c>
      <c r="O37" s="61">
        <f t="shared" si="1"/>
        <v>44</v>
      </c>
      <c r="P37" s="125">
        <f>IF(OR(B37=0,B37=""),"",IF(AND($E$3="3rd"),'Marks Entry 3rd'!O36,IF(AND($E$3="4th"),'Marks Entry 4th'!O36,"")))</f>
        <v>6</v>
      </c>
      <c r="Q37" s="125">
        <f>IF(OR(B37=0,B37=""),"",IF(AND($E$3="3rd"),'Marks Entry 3rd'!P36,IF(AND($E$3="4th"),'Marks Entry 4th'!P36,"")))</f>
        <v>0</v>
      </c>
      <c r="R37" s="64">
        <f t="shared" si="2"/>
        <v>6</v>
      </c>
      <c r="S37" s="61">
        <f t="shared" si="3"/>
        <v>50</v>
      </c>
      <c r="T37" s="66">
        <f>IF(OR(B37=0,B37=""),"",IF(AND($E$3="3rd"),'Marks Entry 3rd'!Q36,IF(AND($E$3="4th"),'Marks Entry 4th'!Q36,"")))</f>
        <v>37</v>
      </c>
      <c r="U37" s="66">
        <f>IF(OR(B37=0,B37=""),"",IF(AND($E$3="3rd"),'Marks Entry 3rd'!R36,IF(AND($E$3="4th"),'Marks Entry 4th'!R36,"")))</f>
        <v>4</v>
      </c>
      <c r="V37" s="65">
        <f t="shared" si="4"/>
        <v>41</v>
      </c>
      <c r="W37" s="61">
        <f t="shared" si="5"/>
        <v>91</v>
      </c>
      <c r="X37" s="104">
        <f t="shared" si="6"/>
        <v>0</v>
      </c>
      <c r="Y37" s="104">
        <f t="shared" si="7"/>
        <v>200</v>
      </c>
      <c r="Z37" s="104" t="str">
        <f t="shared" si="8"/>
        <v/>
      </c>
      <c r="AA37" s="104" t="str">
        <f t="shared" si="9"/>
        <v>P</v>
      </c>
      <c r="AB37" s="104" t="str">
        <f t="shared" si="10"/>
        <v>III</v>
      </c>
      <c r="AC37" s="108" t="str">
        <f t="shared" si="11"/>
        <v>D</v>
      </c>
      <c r="AD37" s="125">
        <f>IF(OR(B37=0,B37=""),"",IF(AND($E$3="3rd"),'Marks Entry 3rd'!S36,IF(AND($E$3="4th"),'Marks Entry 4th'!S36,"")))</f>
        <v>9</v>
      </c>
      <c r="AE37" s="125">
        <f>IF(OR(B37=0,B37=""),"",IF(AND($E$3="3rd"),'Marks Entry 3rd'!T36,IF(AND($E$3="4th"),'Marks Entry 4th'!T36,"")))</f>
        <v>5</v>
      </c>
      <c r="AF37" s="125">
        <f>IF(OR(B37=0,B37=""),"",IF(AND($E$3="3rd"),'Marks Entry 3rd'!U36,IF(AND($E$3="4th"),'Marks Entry 4th'!U36,"")))</f>
        <v>4</v>
      </c>
      <c r="AG37" s="61">
        <f t="shared" si="12"/>
        <v>18</v>
      </c>
      <c r="AH37" s="125">
        <f>IF(OR(B37=0,B37=""),"",IF(AND($E$3="3rd"),'Marks Entry 3rd'!V36,IF(AND($E$3="4th"),'Marks Entry 4th'!V36,"")))</f>
        <v>18</v>
      </c>
      <c r="AI37" s="125">
        <f>IF(OR(B37=0,B37=""),"",IF(AND($E$3="3rd"),'Marks Entry 3rd'!W36,IF(AND($E$3="4th"),'Marks Entry 4th'!W36,"")))</f>
        <v>9</v>
      </c>
      <c r="AJ37" s="64">
        <f t="shared" si="13"/>
        <v>27</v>
      </c>
      <c r="AK37" s="61">
        <f t="shared" si="14"/>
        <v>45</v>
      </c>
      <c r="AL37" s="66">
        <f>IF(OR(B37=0,B37=""),"",IF(AND($E$3="3rd"),'Marks Entry 3rd'!X36,IF(AND($E$3="4th"),'Marks Entry 4th'!X36,"")))</f>
        <v>23</v>
      </c>
      <c r="AM37" s="66">
        <f>IF(OR(B37=0,B37=""),"",IF(AND($E$3="3rd"),'Marks Entry 3rd'!Y36,IF(AND($E$3="4th"),'Marks Entry 4th'!Y36,"")))</f>
        <v>20</v>
      </c>
      <c r="AN37" s="65">
        <f t="shared" si="15"/>
        <v>43</v>
      </c>
      <c r="AO37" s="61">
        <f t="shared" si="16"/>
        <v>88</v>
      </c>
      <c r="AP37" s="104">
        <f t="shared" si="17"/>
        <v>0</v>
      </c>
      <c r="AQ37" s="104">
        <f t="shared" si="18"/>
        <v>100</v>
      </c>
      <c r="AR37" s="104" t="str">
        <f t="shared" si="19"/>
        <v/>
      </c>
      <c r="AS37" s="104" t="str">
        <f t="shared" si="20"/>
        <v>P</v>
      </c>
      <c r="AT37" s="104" t="str">
        <f t="shared" si="21"/>
        <v>D</v>
      </c>
      <c r="AU37" s="108" t="str">
        <f t="shared" si="22"/>
        <v>A</v>
      </c>
      <c r="AV37" s="125">
        <f>IF(OR(B37=0,B37=""),"",IF(AND($E$3="3rd"),'Marks Entry 3rd'!Z36,IF(AND($E$3="4th"),'Marks Entry 4th'!Z36,"")))</f>
        <v>9</v>
      </c>
      <c r="AW37" s="125">
        <f>IF(OR(B37=0,B37=""),"",IF(AND($E$3="3rd"),'Marks Entry 3rd'!AA36,IF(AND($E$3="4th"),'Marks Entry 4th'!AA36,"")))</f>
        <v>6</v>
      </c>
      <c r="AX37" s="125">
        <f>IF(OR(B37=0,B37=""),"",IF(AND($E$3="3rd"),'Marks Entry 3rd'!AB36,IF(AND($E$3="4th"),'Marks Entry 4th'!AB36,"")))</f>
        <v>25</v>
      </c>
      <c r="AY37" s="61">
        <f>IF(AND(AV37="",AW37="",AX37=""),"",IF(AND(AV37="NA",AW37="NA",AX37="NA"),"NA",IF(AND(AV37="AB",AW37="AB",AX37="NA"),"AB",SUM(AV37:AX37))))</f>
        <v>40</v>
      </c>
      <c r="AZ37" s="125">
        <f>IF(OR(B37=0,B37=""),"",IF(AND($E$3="3rd"),'Marks Entry 3rd'!AC36,IF(AND($E$3="4th"),'Marks Entry 4th'!AC36,"")))</f>
        <v>5</v>
      </c>
      <c r="BA37" s="125">
        <f>IF(OR(B37=0,B37=""),"",IF(AND($E$3="3rd"),'Marks Entry 3rd'!AD36,IF(AND($E$3="4th"),'Marks Entry 4th'!AD36,"")))</f>
        <v>9</v>
      </c>
      <c r="BB37" s="64">
        <f t="shared" si="24"/>
        <v>14</v>
      </c>
      <c r="BC37" s="61">
        <f t="shared" si="25"/>
        <v>54</v>
      </c>
      <c r="BD37" s="66">
        <f>IF(OR(B37=0,B37=""),"",IF(AND($E$3="3rd"),'Marks Entry 3rd'!AE36,IF(AND($E$3="4th"),'Marks Entry 4th'!AE36,"")))</f>
        <v>45</v>
      </c>
      <c r="BE37" s="66">
        <f>IF(OR(B37=0,B37=""),"",IF(AND($E$3="3rd"),'Marks Entry 3rd'!AF36,IF(AND($E$3="4th"),'Marks Entry 4th'!AF36,"")))</f>
        <v>15</v>
      </c>
      <c r="BF37" s="65">
        <f t="shared" si="26"/>
        <v>60</v>
      </c>
      <c r="BG37" s="61">
        <f t="shared" si="27"/>
        <v>114</v>
      </c>
      <c r="BH37" s="104">
        <f t="shared" si="28"/>
        <v>0</v>
      </c>
      <c r="BI37" s="104">
        <f t="shared" si="29"/>
        <v>200</v>
      </c>
      <c r="BJ37" s="104" t="str">
        <f t="shared" si="30"/>
        <v/>
      </c>
      <c r="BK37" s="104" t="str">
        <f t="shared" si="31"/>
        <v>P</v>
      </c>
      <c r="BL37" s="104" t="str">
        <f t="shared" si="32"/>
        <v>II</v>
      </c>
      <c r="BM37" s="108" t="str">
        <f t="shared" si="33"/>
        <v>C</v>
      </c>
      <c r="BN37" s="125">
        <f>IF(OR(B37=0,B37=""),"",IF(AND($E$3="3rd"),'Marks Entry 3rd'!AG36,IF(AND($E$3="4th"),'Marks Entry 4th'!AG36,"")))</f>
        <v>9</v>
      </c>
      <c r="BO37" s="125">
        <f>IF(OR(B37=0,B37=""),"",IF(AND($E$3="3rd"),'Marks Entry 3rd'!AH36,IF(AND($E$3="4th"),'Marks Entry 4th'!AH36,"")))</f>
        <v>7</v>
      </c>
      <c r="BP37" s="125">
        <f>IF(OR(B37=0,B37=""),"",IF(AND($E$3="3rd"),'Marks Entry 3rd'!AI36,IF(AND($E$3="4th"),'Marks Entry 4th'!AI36,"")))</f>
        <v>27</v>
      </c>
      <c r="BQ37" s="61">
        <f t="shared" si="34"/>
        <v>43</v>
      </c>
      <c r="BR37" s="125">
        <f>IF(OR(B37=0,B37=""),"",IF(AND($E$3="3rd"),'Marks Entry 3rd'!AJ36,IF(AND($E$3="4th"),'Marks Entry 4th'!AJ36,"")))</f>
        <v>6</v>
      </c>
      <c r="BS37" s="125">
        <f>IF(OR(B37=0,B37=""),"",IF(AND($E$3="3rd"),'Marks Entry 3rd'!AK36,IF(AND($E$3="4th"),'Marks Entry 4th'!AK36,"")))</f>
        <v>8</v>
      </c>
      <c r="BT37" s="64">
        <f t="shared" si="35"/>
        <v>14</v>
      </c>
      <c r="BU37" s="61">
        <f t="shared" si="36"/>
        <v>57</v>
      </c>
      <c r="BV37" s="66">
        <f>IF(OR(B37=0,B37=""),"",IF(AND($E$3="3rd"),'Marks Entry 3rd'!AL36,IF(AND($E$3="4th"),'Marks Entry 4th'!AL36,"")))</f>
        <v>42</v>
      </c>
      <c r="BW37" s="66">
        <f>IF(OR(B37=0,B37=""),"",IF(AND($E$3="3rd"),'Marks Entry 3rd'!AM36,IF(AND($E$3="4th"),'Marks Entry 4th'!AM36,"")))</f>
        <v>16</v>
      </c>
      <c r="BX37" s="65">
        <f t="shared" si="37"/>
        <v>58</v>
      </c>
      <c r="BY37" s="61">
        <f t="shared" si="38"/>
        <v>115</v>
      </c>
      <c r="BZ37" s="104">
        <f t="shared" si="39"/>
        <v>0</v>
      </c>
      <c r="CA37" s="104">
        <f t="shared" si="40"/>
        <v>200</v>
      </c>
      <c r="CB37" s="104" t="str">
        <f t="shared" si="41"/>
        <v/>
      </c>
      <c r="CC37" s="104" t="str">
        <f t="shared" si="42"/>
        <v>P</v>
      </c>
      <c r="CD37" s="104" t="str">
        <f t="shared" si="43"/>
        <v>II</v>
      </c>
      <c r="CE37" s="108" t="str">
        <f t="shared" si="44"/>
        <v>C</v>
      </c>
      <c r="CF37" s="257">
        <f>IF(OR(B37=0,B37=""),"",IF(AND($E$3="3rd"),'Marks Entry 3rd'!AN36,IF(AND($E$3="4th"),'Marks Entry 4th'!AN36,"")))</f>
        <v>0</v>
      </c>
      <c r="CG37" s="257">
        <f>IF(OR(B37=0,B37=""),"",IF(AND($E$3="3rd"),'Marks Entry 3rd'!AO36,IF(AND($E$3="4th"),'Marks Entry 4th'!AO36,"")))</f>
        <v>0</v>
      </c>
      <c r="CH37" s="257">
        <f>IF(OR(B37=0,B37=""),"",IF(AND($E$3="3rd"),'Marks Entry 3rd'!AP36,IF(AND($E$3="4th"),'Marks Entry 4th'!AP36,"")))</f>
        <v>0</v>
      </c>
      <c r="CI37" s="257">
        <f>IF(OR(B37=0,B37=""),"",IF(AND($E$3="3rd"),'Marks Entry 3rd'!AQ36,IF(AND($E$3="4th"),'Marks Entry 4th'!AQ36,"")))</f>
        <v>0</v>
      </c>
      <c r="CJ37" s="257">
        <f>IF(OR(B37=0,B37=""),"",IF(AND($E$3="3rd"),'Marks Entry 3rd'!AR36,IF(AND($E$3="4th"),'Marks Entry 4th'!AR36,"")))</f>
        <v>0</v>
      </c>
      <c r="CK37" s="126">
        <f t="shared" si="45"/>
        <v>0</v>
      </c>
      <c r="CL37" s="127">
        <f t="shared" si="46"/>
        <v>0</v>
      </c>
      <c r="CM37" s="127" t="str">
        <f t="shared" si="47"/>
        <v/>
      </c>
      <c r="CN37" s="127" t="str">
        <f t="shared" si="48"/>
        <v/>
      </c>
      <c r="CO37" s="107" t="str">
        <f t="shared" si="49"/>
        <v/>
      </c>
      <c r="CP37" s="257">
        <f>IF(OR(B37=0,B37=""),"",IF(AND($E$3="3rd"),'Marks Entry 3rd'!AS36,IF(AND($E$3="4th"),'Marks Entry 4th'!AS36,"")))</f>
        <v>0</v>
      </c>
      <c r="CQ37" s="257">
        <f>IF(OR(B37=0,B37=""),"",IF(AND($E$3="3rd"),'Marks Entry 3rd'!AT36,IF(AND($E$3="4th"),'Marks Entry 4th'!AT36,"")))</f>
        <v>0</v>
      </c>
      <c r="CR37" s="257">
        <f>IF(OR(B37=0,B37=""),"",IF(AND($E$3="3rd"),'Marks Entry 3rd'!AU36,IF(AND($E$3="4th"),'Marks Entry 4th'!AU36,"")))</f>
        <v>0</v>
      </c>
      <c r="CS37" s="257">
        <f>IF(OR(B37=0,B37=""),"",IF(AND($E$3="3rd"),'Marks Entry 3rd'!AV36,IF(AND($E$3="4th"),'Marks Entry 4th'!AV36,"")))</f>
        <v>0</v>
      </c>
      <c r="CT37" s="257">
        <f>IF(OR(B37=0,B37=""),"",IF(AND($E$3="3rd"),'Marks Entry 3rd'!AW36,IF(AND($E$3="4th"),'Marks Entry 4th'!AW36,"")))</f>
        <v>0</v>
      </c>
      <c r="CU37" s="126">
        <f t="shared" si="50"/>
        <v>0</v>
      </c>
      <c r="CV37" s="127">
        <f t="shared" si="51"/>
        <v>0</v>
      </c>
      <c r="CW37" s="127" t="str">
        <f t="shared" si="52"/>
        <v/>
      </c>
      <c r="CX37" s="127" t="str">
        <f t="shared" si="53"/>
        <v/>
      </c>
      <c r="CY37" s="107" t="str">
        <f t="shared" si="54"/>
        <v/>
      </c>
      <c r="CZ37" s="257">
        <f>IF(OR(B37=0,B37=""),"",IF(AND($E$3="3rd"),'Marks Entry 3rd'!AX36,IF(AND($E$3="4th"),'Marks Entry 4th'!AX36,"")))</f>
        <v>0</v>
      </c>
      <c r="DA37" s="257">
        <f>IF(OR(B37=0,B37=""),"",IF(AND($E$3="3rd"),'Marks Entry 3rd'!AY36,IF(AND($E$3="4th"),'Marks Entry 4th'!AY36,"")))</f>
        <v>0</v>
      </c>
      <c r="DB37" s="257">
        <f>IF(OR(B37=0,B37=""),"",IF(AND($E$3="3rd"),'Marks Entry 3rd'!AZ36,IF(AND($E$3="4th"),'Marks Entry 4th'!AZ36,"")))</f>
        <v>0</v>
      </c>
      <c r="DC37" s="257">
        <f>IF(OR(B37=0,B37=""),"",IF(AND($E$3="3rd"),'Marks Entry 3rd'!BA36,IF(AND($E$3="4th"),'Marks Entry 4th'!BA36,"")))</f>
        <v>0</v>
      </c>
      <c r="DD37" s="257">
        <f>IF(OR(B37=0,B37=""),"",IF(AND($E$3="3rd"),'Marks Entry 3rd'!BB36,IF(AND($E$3="4th"),'Marks Entry 4th'!BB36,"")))</f>
        <v>0</v>
      </c>
      <c r="DE37" s="126">
        <f t="shared" si="55"/>
        <v>0</v>
      </c>
      <c r="DF37" s="127">
        <f t="shared" si="56"/>
        <v>0</v>
      </c>
      <c r="DG37" s="127" t="str">
        <f t="shared" si="57"/>
        <v/>
      </c>
      <c r="DH37" s="127" t="str">
        <f t="shared" si="58"/>
        <v/>
      </c>
      <c r="DI37" s="107" t="str">
        <f t="shared" si="59"/>
        <v/>
      </c>
      <c r="DJ37" s="257" t="str">
        <f>IF(OR(B37=0,B37=""),"",IF(AND('Marks Entry 3rd'!BC36="",'Marks Entry 4th'!BC36=""),"",IF(AND($E$3="3rd"),'Marks Entry 3rd'!BC36,IF(AND($E$3="4th"),'Marks Entry 4th'!BC36,""))))</f>
        <v/>
      </c>
      <c r="DK37" s="257" t="str">
        <f>IF(OR(B37=0,B37=""),"",IF(AND('Marks Entry 3rd'!BD36="",'Marks Entry 4th'!BD36=""),"",IF(AND($E$3="3rd"),'Marks Entry 3rd'!BD36,IF(AND($E$3="4th"),'Marks Entry 4th'!BD36,""))))</f>
        <v/>
      </c>
      <c r="DL37" s="416" t="str">
        <f t="shared" si="60"/>
        <v/>
      </c>
      <c r="DM37" s="108" t="str">
        <f t="shared" si="61"/>
        <v/>
      </c>
      <c r="DN37" s="257" t="str">
        <f>IF(OR(B37=0,B37=""),"",IF(AND('Marks Entry 3rd'!BE36="",'Marks Entry 4th'!BE36=""),"",IF(AND($E$3="3rd"),'Marks Entry 3rd'!BE36,IF(AND($E$3="4th"),'Marks Entry 4th'!BE36,""))))</f>
        <v/>
      </c>
      <c r="DO37" s="257" t="str">
        <f>IF(OR(B37=0,B37=""),"",IF(AND('Marks Entry 3rd'!BF36="",'Marks Entry 4th'!BF36=""),"",IF(AND($E$3="3rd"),'Marks Entry 3rd'!BF36,IF(AND($E$3="4th"),'Marks Entry 4th'!BF36,""))))</f>
        <v/>
      </c>
      <c r="DP37" s="416" t="str">
        <f t="shared" si="62"/>
        <v/>
      </c>
      <c r="DQ37" s="108" t="str">
        <f t="shared" si="63"/>
        <v/>
      </c>
      <c r="DR37" s="75">
        <f t="shared" si="67"/>
        <v>408</v>
      </c>
      <c r="DS37" s="76">
        <f t="shared" si="68"/>
        <v>58.285714285714285</v>
      </c>
      <c r="DT37" s="81" t="str">
        <f t="shared" si="64"/>
        <v>II</v>
      </c>
      <c r="DU37" s="82">
        <f t="shared" si="65"/>
        <v>5.9999999999999964</v>
      </c>
      <c r="DV37" s="262" t="str">
        <f t="shared" si="0"/>
        <v>Promoted</v>
      </c>
      <c r="DW37" s="52">
        <f>IF(OR(B37=0,B37=""),"",IF(AND($E$3="3rd"),'Marks Entry 3rd'!BG36,IF(AND($E$3="4th"),'Marks Entry 4th'!BG36,"")))</f>
        <v>220</v>
      </c>
      <c r="DX37" s="52">
        <f>IF(OR(B37=0,B37=""),"",IF(AND($E$3="3rd"),'Marks Entry 3rd'!BH36,IF(AND($E$3="4th"),'Marks Entry 4th'!BH36,"")))</f>
        <v>120</v>
      </c>
      <c r="DY37" s="242" t="str">
        <f t="shared" si="66"/>
        <v>C</v>
      </c>
      <c r="DZ37" s="53"/>
      <c r="EG37" s="55">
        <f>IF(AND($E$3="3rd"),'Marks Entry 3rd'!I36,IF(AND($E$3="4th"),'Marks Entry 4th'!I36,""))</f>
        <v>430</v>
      </c>
    </row>
    <row r="38" spans="1:137" ht="18.95" customHeight="1">
      <c r="A38" s="67">
        <v>31</v>
      </c>
      <c r="B38" s="302" t="str">
        <f>IF(OR(EG38=0,EG38=""),"",IF(AND($E$3="3rd"),'Marks Entry 3rd'!I37,IF(AND($E$3="4th"),'Marks Entry 4th'!I37,"")))</f>
        <v/>
      </c>
      <c r="C38" s="68" t="str">
        <f>IF(OR(B38=0,B38=""),"",IF(AND($E$3="3rd"),'Marks Entry 3rd'!B37,IF(AND($E$3="4th"),'Marks Entry 4th'!B37,"")))</f>
        <v/>
      </c>
      <c r="D38" s="68" t="str">
        <f>IF(OR(B38=0,B38=""),"",IF(AND($E$3="3rd"),'Marks Entry 3rd'!C37,IF(AND($E$3="4th"),'Marks Entry 4th'!C37,"")))</f>
        <v/>
      </c>
      <c r="E38" s="69" t="str">
        <f>IF(OR(B38=0,B38=""),"",IF(AND($E$3="3rd"),'Marks Entry 3rd'!E37,IF(AND($E$3="4th"),'Marks Entry 4th'!E37,"")))</f>
        <v/>
      </c>
      <c r="F38" s="301" t="str">
        <f>IF(OR(B38=0,B38=""),"",IF(AND($E$3="3rd"),'Marks Entry 3rd'!D37,IF(AND($E$3="4th"),'Marks Entry 4th'!D37,"")))</f>
        <v/>
      </c>
      <c r="G38" s="63" t="str">
        <f>IF(OR(B38=0,B38=""),"",IF(AND($E$3="3rd"),'Marks Entry 3rd'!F37,IF(AND($E$3="4th"),'Marks Entry 4th'!F37,"")))</f>
        <v/>
      </c>
      <c r="H38" s="63" t="str">
        <f>IF(OR(B38=0,B38=""),"",IF(AND($E$3="3rd"),'Marks Entry 3rd'!G37,IF(AND($E$3="4th"),'Marks Entry 4th'!G37,"")))</f>
        <v/>
      </c>
      <c r="I38" s="63" t="str">
        <f>IF(OR(B38=0,B38=""),"",IF(AND($E$3="3rd"),'Marks Entry 3rd'!H37,IF(AND($E$3="4th"),'Marks Entry 4th'!H37,"")))</f>
        <v/>
      </c>
      <c r="J38" s="256" t="str">
        <f>IF(OR(B38=0,B38=""),"",IF(AND($E$3="3rd"),'Marks Entry 3rd'!J37,IF(AND($E$3="4th"),'Marks Entry 4th'!J37,"")))</f>
        <v/>
      </c>
      <c r="K38" s="256" t="str">
        <f>IF(OR(B38=0,B38=""),"",IF(AND($E$3="3rd"),'Marks Entry 3rd'!K37,IF(AND($E$3="4th"),'Marks Entry 4th'!K37,"")))</f>
        <v/>
      </c>
      <c r="L38" s="125" t="str">
        <f>IF(OR(B38=0,B38=""),"",IF(AND($E$3="3rd"),'Marks Entry 3rd'!L37,IF(AND($E$3="4th"),'Marks Entry 4th'!L37,"")))</f>
        <v/>
      </c>
      <c r="M38" s="125" t="str">
        <f>IF(OR(B38=0,B38=""),"",IF(AND($E$3="3rd"),'Marks Entry 3rd'!M37,IF(AND($E$3="4th"),'Marks Entry 4th'!M37,"")))</f>
        <v/>
      </c>
      <c r="N38" s="125" t="str">
        <f>IF(OR(B38=0,B38=""),"",IF(AND($E$3="3rd"),'Marks Entry 3rd'!N37,IF(AND($E$3="4th"),'Marks Entry 4th'!N37,"")))</f>
        <v/>
      </c>
      <c r="O38" s="61" t="str">
        <f t="shared" si="1"/>
        <v/>
      </c>
      <c r="P38" s="125" t="str">
        <f>IF(OR(B38=0,B38=""),"",IF(AND($E$3="3rd"),'Marks Entry 3rd'!O37,IF(AND($E$3="4th"),'Marks Entry 4th'!O37,"")))</f>
        <v/>
      </c>
      <c r="Q38" s="125" t="str">
        <f>IF(OR(B38=0,B38=""),"",IF(AND($E$3="3rd"),'Marks Entry 3rd'!P37,IF(AND($E$3="4th"),'Marks Entry 4th'!P37,"")))</f>
        <v/>
      </c>
      <c r="R38" s="64" t="str">
        <f t="shared" si="2"/>
        <v/>
      </c>
      <c r="S38" s="61">
        <f t="shared" si="3"/>
        <v>0</v>
      </c>
      <c r="T38" s="66" t="str">
        <f>IF(OR(B38=0,B38=""),"",IF(AND($E$3="3rd"),'Marks Entry 3rd'!Q37,IF(AND($E$3="4th"),'Marks Entry 4th'!Q37,"")))</f>
        <v/>
      </c>
      <c r="U38" s="66" t="str">
        <f>IF(OR(B38=0,B38=""),"",IF(AND($E$3="3rd"),'Marks Entry 3rd'!R37,IF(AND($E$3="4th"),'Marks Entry 4th'!R37,"")))</f>
        <v/>
      </c>
      <c r="V38" s="65" t="str">
        <f t="shared" si="4"/>
        <v/>
      </c>
      <c r="W38" s="61" t="str">
        <f t="shared" si="5"/>
        <v/>
      </c>
      <c r="X38" s="104">
        <f t="shared" si="6"/>
        <v>0</v>
      </c>
      <c r="Y38" s="104" t="str">
        <f t="shared" si="7"/>
        <v/>
      </c>
      <c r="Z38" s="104" t="str">
        <f t="shared" si="8"/>
        <v/>
      </c>
      <c r="AA38" s="104" t="str">
        <f t="shared" si="9"/>
        <v/>
      </c>
      <c r="AB38" s="104" t="str">
        <f t="shared" si="10"/>
        <v/>
      </c>
      <c r="AC38" s="108" t="str">
        <f t="shared" si="11"/>
        <v/>
      </c>
      <c r="AD38" s="125" t="str">
        <f>IF(OR(B38=0,B38=""),"",IF(AND($E$3="3rd"),'Marks Entry 3rd'!S37,IF(AND($E$3="4th"),'Marks Entry 4th'!S37,"")))</f>
        <v/>
      </c>
      <c r="AE38" s="125" t="str">
        <f>IF(OR(B38=0,B38=""),"",IF(AND($E$3="3rd"),'Marks Entry 3rd'!T37,IF(AND($E$3="4th"),'Marks Entry 4th'!T37,"")))</f>
        <v/>
      </c>
      <c r="AF38" s="125" t="str">
        <f>IF(OR(B38=0,B38=""),"",IF(AND($E$3="3rd"),'Marks Entry 3rd'!U37,IF(AND($E$3="4th"),'Marks Entry 4th'!U37,"")))</f>
        <v/>
      </c>
      <c r="AG38" s="61" t="str">
        <f t="shared" si="12"/>
        <v/>
      </c>
      <c r="AH38" s="125" t="str">
        <f>IF(OR(B38=0,B38=""),"",IF(AND($E$3="3rd"),'Marks Entry 3rd'!V37,IF(AND($E$3="4th"),'Marks Entry 4th'!V37,"")))</f>
        <v/>
      </c>
      <c r="AI38" s="125" t="str">
        <f>IF(OR(B38=0,B38=""),"",IF(AND($E$3="3rd"),'Marks Entry 3rd'!W37,IF(AND($E$3="4th"),'Marks Entry 4th'!W37,"")))</f>
        <v/>
      </c>
      <c r="AJ38" s="64" t="str">
        <f t="shared" si="13"/>
        <v/>
      </c>
      <c r="AK38" s="61">
        <f t="shared" si="14"/>
        <v>0</v>
      </c>
      <c r="AL38" s="66" t="str">
        <f>IF(OR(B38=0,B38=""),"",IF(AND($E$3="3rd"),'Marks Entry 3rd'!X37,IF(AND($E$3="4th"),'Marks Entry 4th'!X37,"")))</f>
        <v/>
      </c>
      <c r="AM38" s="66" t="str">
        <f>IF(OR(B38=0,B38=""),"",IF(AND($E$3="3rd"),'Marks Entry 3rd'!Y37,IF(AND($E$3="4th"),'Marks Entry 4th'!Y37,"")))</f>
        <v/>
      </c>
      <c r="AN38" s="65" t="str">
        <f t="shared" si="15"/>
        <v/>
      </c>
      <c r="AO38" s="61" t="str">
        <f t="shared" si="16"/>
        <v/>
      </c>
      <c r="AP38" s="104">
        <f t="shared" si="17"/>
        <v>0</v>
      </c>
      <c r="AQ38" s="104" t="str">
        <f t="shared" si="18"/>
        <v/>
      </c>
      <c r="AR38" s="104" t="str">
        <f t="shared" si="19"/>
        <v/>
      </c>
      <c r="AS38" s="104" t="str">
        <f t="shared" si="20"/>
        <v/>
      </c>
      <c r="AT38" s="104" t="str">
        <f t="shared" si="21"/>
        <v/>
      </c>
      <c r="AU38" s="108" t="str">
        <f t="shared" si="22"/>
        <v/>
      </c>
      <c r="AV38" s="125" t="str">
        <f>IF(OR(B38=0,B38=""),"",IF(AND($E$3="3rd"),'Marks Entry 3rd'!Z37,IF(AND($E$3="4th"),'Marks Entry 4th'!Z37,"")))</f>
        <v/>
      </c>
      <c r="AW38" s="125" t="str">
        <f>IF(OR(B38=0,B38=""),"",IF(AND($E$3="3rd"),'Marks Entry 3rd'!AA37,IF(AND($E$3="4th"),'Marks Entry 4th'!AA37,"")))</f>
        <v/>
      </c>
      <c r="AX38" s="125" t="str">
        <f>IF(OR(B38=0,B38=""),"",IF(AND($E$3="3rd"),'Marks Entry 3rd'!AB37,IF(AND($E$3="4th"),'Marks Entry 4th'!AB37,"")))</f>
        <v/>
      </c>
      <c r="AY38" s="61" t="str">
        <f t="shared" si="23"/>
        <v/>
      </c>
      <c r="AZ38" s="125" t="str">
        <f>IF(OR(B38=0,B38=""),"",IF(AND($E$3="3rd"),'Marks Entry 3rd'!AC37,IF(AND($E$3="4th"),'Marks Entry 4th'!AC37,"")))</f>
        <v/>
      </c>
      <c r="BA38" s="125" t="str">
        <f>IF(OR(B38=0,B38=""),"",IF(AND($E$3="3rd"),'Marks Entry 3rd'!AD37,IF(AND($E$3="4th"),'Marks Entry 4th'!AD37,"")))</f>
        <v/>
      </c>
      <c r="BB38" s="64" t="str">
        <f t="shared" si="24"/>
        <v/>
      </c>
      <c r="BC38" s="61">
        <f t="shared" si="25"/>
        <v>0</v>
      </c>
      <c r="BD38" s="66" t="str">
        <f>IF(OR(B38=0,B38=""),"",IF(AND($E$3="3rd"),'Marks Entry 3rd'!AE37,IF(AND($E$3="4th"),'Marks Entry 4th'!AE37,"")))</f>
        <v/>
      </c>
      <c r="BE38" s="66" t="str">
        <f>IF(OR(B38=0,B38=""),"",IF(AND($E$3="3rd"),'Marks Entry 3rd'!AF37,IF(AND($E$3="4th"),'Marks Entry 4th'!AF37,"")))</f>
        <v/>
      </c>
      <c r="BF38" s="65" t="str">
        <f t="shared" si="26"/>
        <v/>
      </c>
      <c r="BG38" s="61" t="str">
        <f t="shared" si="27"/>
        <v/>
      </c>
      <c r="BH38" s="104">
        <f t="shared" si="28"/>
        <v>0</v>
      </c>
      <c r="BI38" s="104" t="str">
        <f t="shared" si="29"/>
        <v/>
      </c>
      <c r="BJ38" s="104" t="str">
        <f t="shared" si="30"/>
        <v/>
      </c>
      <c r="BK38" s="104" t="str">
        <f t="shared" si="31"/>
        <v/>
      </c>
      <c r="BL38" s="104" t="str">
        <f t="shared" si="32"/>
        <v/>
      </c>
      <c r="BM38" s="108" t="str">
        <f t="shared" si="33"/>
        <v/>
      </c>
      <c r="BN38" s="125" t="str">
        <f>IF(OR(B38=0,B38=""),"",IF(AND($E$3="3rd"),'Marks Entry 3rd'!AG37,IF(AND($E$3="4th"),'Marks Entry 4th'!AG37,"")))</f>
        <v/>
      </c>
      <c r="BO38" s="125" t="str">
        <f>IF(OR(B38=0,B38=""),"",IF(AND($E$3="3rd"),'Marks Entry 3rd'!AH37,IF(AND($E$3="4th"),'Marks Entry 4th'!AH37,"")))</f>
        <v/>
      </c>
      <c r="BP38" s="125" t="str">
        <f>IF(OR(B38=0,B38=""),"",IF(AND($E$3="3rd"),'Marks Entry 3rd'!AI37,IF(AND($E$3="4th"),'Marks Entry 4th'!AI37,"")))</f>
        <v/>
      </c>
      <c r="BQ38" s="61" t="str">
        <f t="shared" si="34"/>
        <v/>
      </c>
      <c r="BR38" s="125" t="str">
        <f>IF(OR(B38=0,B38=""),"",IF(AND($E$3="3rd"),'Marks Entry 3rd'!AJ37,IF(AND($E$3="4th"),'Marks Entry 4th'!AJ37,"")))</f>
        <v/>
      </c>
      <c r="BS38" s="125" t="str">
        <f>IF(OR(B38=0,B38=""),"",IF(AND($E$3="3rd"),'Marks Entry 3rd'!AK37,IF(AND($E$3="4th"),'Marks Entry 4th'!AK37,"")))</f>
        <v/>
      </c>
      <c r="BT38" s="64" t="str">
        <f t="shared" si="35"/>
        <v/>
      </c>
      <c r="BU38" s="61">
        <f t="shared" si="36"/>
        <v>0</v>
      </c>
      <c r="BV38" s="66" t="str">
        <f>IF(OR(B38=0,B38=""),"",IF(AND($E$3="3rd"),'Marks Entry 3rd'!AL37,IF(AND($E$3="4th"),'Marks Entry 4th'!AL37,"")))</f>
        <v/>
      </c>
      <c r="BW38" s="66" t="str">
        <f>IF(OR(B38=0,B38=""),"",IF(AND($E$3="3rd"),'Marks Entry 3rd'!AM37,IF(AND($E$3="4th"),'Marks Entry 4th'!AM37,"")))</f>
        <v/>
      </c>
      <c r="BX38" s="65" t="str">
        <f t="shared" si="37"/>
        <v/>
      </c>
      <c r="BY38" s="61" t="str">
        <f t="shared" si="38"/>
        <v/>
      </c>
      <c r="BZ38" s="104">
        <f t="shared" si="39"/>
        <v>0</v>
      </c>
      <c r="CA38" s="104" t="str">
        <f t="shared" si="40"/>
        <v/>
      </c>
      <c r="CB38" s="104" t="str">
        <f t="shared" si="41"/>
        <v/>
      </c>
      <c r="CC38" s="104" t="str">
        <f t="shared" si="42"/>
        <v/>
      </c>
      <c r="CD38" s="104" t="str">
        <f t="shared" si="43"/>
        <v/>
      </c>
      <c r="CE38" s="108" t="str">
        <f t="shared" si="44"/>
        <v/>
      </c>
      <c r="CF38" s="257" t="str">
        <f>IF(OR(B38=0,B38=""),"",IF(AND($E$3="3rd"),'Marks Entry 3rd'!AN37,IF(AND($E$3="4th"),'Marks Entry 4th'!AN37,"")))</f>
        <v/>
      </c>
      <c r="CG38" s="257" t="str">
        <f>IF(OR(B38=0,B38=""),"",IF(AND($E$3="3rd"),'Marks Entry 3rd'!AO37,IF(AND($E$3="4th"),'Marks Entry 4th'!AO37,"")))</f>
        <v/>
      </c>
      <c r="CH38" s="257" t="str">
        <f>IF(OR(B38=0,B38=""),"",IF(AND($E$3="3rd"),'Marks Entry 3rd'!AP37,IF(AND($E$3="4th"),'Marks Entry 4th'!AP37,"")))</f>
        <v/>
      </c>
      <c r="CI38" s="257" t="str">
        <f>IF(OR(B38=0,B38=""),"",IF(AND($E$3="3rd"),'Marks Entry 3rd'!AQ37,IF(AND($E$3="4th"),'Marks Entry 4th'!AQ37,"")))</f>
        <v/>
      </c>
      <c r="CJ38" s="257" t="str">
        <f>IF(OR(B38=0,B38=""),"",IF(AND($E$3="3rd"),'Marks Entry 3rd'!AR37,IF(AND($E$3="4th"),'Marks Entry 4th'!AR37,"")))</f>
        <v/>
      </c>
      <c r="CK38" s="126" t="str">
        <f t="shared" si="45"/>
        <v/>
      </c>
      <c r="CL38" s="127">
        <f t="shared" si="46"/>
        <v>0</v>
      </c>
      <c r="CM38" s="127" t="str">
        <f t="shared" si="47"/>
        <v/>
      </c>
      <c r="CN38" s="127" t="str">
        <f t="shared" si="48"/>
        <v/>
      </c>
      <c r="CO38" s="107" t="str">
        <f t="shared" si="49"/>
        <v/>
      </c>
      <c r="CP38" s="257" t="str">
        <f>IF(OR(B38=0,B38=""),"",IF(AND($E$3="3rd"),'Marks Entry 3rd'!AS37,IF(AND($E$3="4th"),'Marks Entry 4th'!AS37,"")))</f>
        <v/>
      </c>
      <c r="CQ38" s="257" t="str">
        <f>IF(OR(B38=0,B38=""),"",IF(AND($E$3="3rd"),'Marks Entry 3rd'!AT37,IF(AND($E$3="4th"),'Marks Entry 4th'!AT37,"")))</f>
        <v/>
      </c>
      <c r="CR38" s="257" t="str">
        <f>IF(OR(B38=0,B38=""),"",IF(AND($E$3="3rd"),'Marks Entry 3rd'!AU37,IF(AND($E$3="4th"),'Marks Entry 4th'!AU37,"")))</f>
        <v/>
      </c>
      <c r="CS38" s="257" t="str">
        <f>IF(OR(B38=0,B38=""),"",IF(AND($E$3="3rd"),'Marks Entry 3rd'!AV37,IF(AND($E$3="4th"),'Marks Entry 4th'!AV37,"")))</f>
        <v/>
      </c>
      <c r="CT38" s="257" t="str">
        <f>IF(OR(B38=0,B38=""),"",IF(AND($E$3="3rd"),'Marks Entry 3rd'!AW37,IF(AND($E$3="4th"),'Marks Entry 4th'!AW37,"")))</f>
        <v/>
      </c>
      <c r="CU38" s="126" t="str">
        <f t="shared" si="50"/>
        <v/>
      </c>
      <c r="CV38" s="127">
        <f t="shared" si="51"/>
        <v>0</v>
      </c>
      <c r="CW38" s="127" t="str">
        <f t="shared" si="52"/>
        <v/>
      </c>
      <c r="CX38" s="127" t="str">
        <f t="shared" si="53"/>
        <v/>
      </c>
      <c r="CY38" s="107" t="str">
        <f t="shared" si="54"/>
        <v/>
      </c>
      <c r="CZ38" s="257" t="str">
        <f>IF(OR(B38=0,B38=""),"",IF(AND($E$3="3rd"),'Marks Entry 3rd'!AX37,IF(AND($E$3="4th"),'Marks Entry 4th'!AX37,"")))</f>
        <v/>
      </c>
      <c r="DA38" s="257" t="str">
        <f>IF(OR(B38=0,B38=""),"",IF(AND($E$3="3rd"),'Marks Entry 3rd'!AY37,IF(AND($E$3="4th"),'Marks Entry 4th'!AY37,"")))</f>
        <v/>
      </c>
      <c r="DB38" s="257" t="str">
        <f>IF(OR(B38=0,B38=""),"",IF(AND($E$3="3rd"),'Marks Entry 3rd'!AZ37,IF(AND($E$3="4th"),'Marks Entry 4th'!AZ37,"")))</f>
        <v/>
      </c>
      <c r="DC38" s="257" t="str">
        <f>IF(OR(B38=0,B38=""),"",IF(AND($E$3="3rd"),'Marks Entry 3rd'!BA37,IF(AND($E$3="4th"),'Marks Entry 4th'!BA37,"")))</f>
        <v/>
      </c>
      <c r="DD38" s="257" t="str">
        <f>IF(OR(B38=0,B38=""),"",IF(AND($E$3="3rd"),'Marks Entry 3rd'!BB37,IF(AND($E$3="4th"),'Marks Entry 4th'!BB37,"")))</f>
        <v/>
      </c>
      <c r="DE38" s="126" t="str">
        <f t="shared" si="55"/>
        <v/>
      </c>
      <c r="DF38" s="127">
        <f t="shared" si="56"/>
        <v>0</v>
      </c>
      <c r="DG38" s="127" t="str">
        <f t="shared" si="57"/>
        <v/>
      </c>
      <c r="DH38" s="127" t="str">
        <f t="shared" si="58"/>
        <v/>
      </c>
      <c r="DI38" s="107" t="str">
        <f t="shared" si="59"/>
        <v/>
      </c>
      <c r="DJ38" s="257" t="str">
        <f>IF(OR(B38=0,B38=""),"",IF(AND('Marks Entry 3rd'!BC37="",'Marks Entry 4th'!BC37=""),"",IF(AND($E$3="3rd"),'Marks Entry 3rd'!BC37,IF(AND($E$3="4th"),'Marks Entry 4th'!BC37,""))))</f>
        <v/>
      </c>
      <c r="DK38" s="257" t="str">
        <f>IF(OR(B38=0,B38=""),"",IF(AND('Marks Entry 3rd'!BD37="",'Marks Entry 4th'!BD37=""),"",IF(AND($E$3="3rd"),'Marks Entry 3rd'!BD37,IF(AND($E$3="4th"),'Marks Entry 4th'!BD37,""))))</f>
        <v/>
      </c>
      <c r="DL38" s="416" t="str">
        <f t="shared" si="60"/>
        <v/>
      </c>
      <c r="DM38" s="108" t="str">
        <f t="shared" si="61"/>
        <v/>
      </c>
      <c r="DN38" s="257" t="str">
        <f>IF(OR(B38=0,B38=""),"",IF(AND('Marks Entry 3rd'!BE37="",'Marks Entry 4th'!BE37=""),"",IF(AND($E$3="3rd"),'Marks Entry 3rd'!BE37,IF(AND($E$3="4th"),'Marks Entry 4th'!BE37,""))))</f>
        <v/>
      </c>
      <c r="DO38" s="257" t="str">
        <f>IF(OR(B38=0,B38=""),"",IF(AND('Marks Entry 3rd'!BF37="",'Marks Entry 4th'!BF37=""),"",IF(AND($E$3="3rd"),'Marks Entry 3rd'!BF37,IF(AND($E$3="4th"),'Marks Entry 4th'!BF37,""))))</f>
        <v/>
      </c>
      <c r="DP38" s="416" t="str">
        <f t="shared" si="62"/>
        <v/>
      </c>
      <c r="DQ38" s="108" t="str">
        <f t="shared" si="63"/>
        <v/>
      </c>
      <c r="DR38" s="75" t="str">
        <f t="shared" si="67"/>
        <v/>
      </c>
      <c r="DS38" s="76" t="str">
        <f t="shared" si="68"/>
        <v/>
      </c>
      <c r="DT38" s="81" t="str">
        <f t="shared" si="64"/>
        <v/>
      </c>
      <c r="DU38" s="82" t="str">
        <f t="shared" si="65"/>
        <v/>
      </c>
      <c r="DV38" s="262" t="str">
        <f t="shared" si="0"/>
        <v/>
      </c>
      <c r="DW38" s="52" t="str">
        <f>IF(OR(B38=0,B38=""),"",IF(AND($E$3="3rd"),'Marks Entry 3rd'!BG37,IF(AND($E$3="4th"),'Marks Entry 4th'!BG37,"")))</f>
        <v/>
      </c>
      <c r="DX38" s="52" t="str">
        <f>IF(OR(B38=0,B38=""),"",IF(AND($E$3="3rd"),'Marks Entry 3rd'!BH37,IF(AND($E$3="4th"),'Marks Entry 4th'!BH37,"")))</f>
        <v/>
      </c>
      <c r="DY38" s="242" t="str">
        <f t="shared" si="66"/>
        <v/>
      </c>
      <c r="DZ38" s="53"/>
      <c r="EG38" s="55">
        <f>IF(AND($E$3="3rd"),'Marks Entry 3rd'!I37,IF(AND($E$3="4th"),'Marks Entry 4th'!I37,""))</f>
        <v>0</v>
      </c>
    </row>
    <row r="39" spans="1:137" ht="18.95" customHeight="1">
      <c r="A39" s="67">
        <v>32</v>
      </c>
      <c r="B39" s="302" t="str">
        <f>IF(OR(EG39=0,EG39=""),"",IF(AND($E$3="3rd"),'Marks Entry 3rd'!I38,IF(AND($E$3="4th"),'Marks Entry 4th'!I38,"")))</f>
        <v/>
      </c>
      <c r="C39" s="68" t="str">
        <f>IF(OR(B39=0,B39=""),"",IF(AND($E$3="3rd"),'Marks Entry 3rd'!B38,IF(AND($E$3="4th"),'Marks Entry 4th'!B38,"")))</f>
        <v/>
      </c>
      <c r="D39" s="68" t="str">
        <f>IF(OR(B39=0,B39=""),"",IF(AND($E$3="3rd"),'Marks Entry 3rd'!C38,IF(AND($E$3="4th"),'Marks Entry 4th'!C38,"")))</f>
        <v/>
      </c>
      <c r="E39" s="69" t="str">
        <f>IF(OR(B39=0,B39=""),"",IF(AND($E$3="3rd"),'Marks Entry 3rd'!E38,IF(AND($E$3="4th"),'Marks Entry 4th'!E38,"")))</f>
        <v/>
      </c>
      <c r="F39" s="301" t="str">
        <f>IF(OR(B39=0,B39=""),"",IF(AND($E$3="3rd"),'Marks Entry 3rd'!D38,IF(AND($E$3="4th"),'Marks Entry 4th'!D38,"")))</f>
        <v/>
      </c>
      <c r="G39" s="63" t="str">
        <f>IF(OR(B39=0,B39=""),"",IF(AND($E$3="3rd"),'Marks Entry 3rd'!F38,IF(AND($E$3="4th"),'Marks Entry 4th'!F38,"")))</f>
        <v/>
      </c>
      <c r="H39" s="63" t="str">
        <f>IF(OR(B39=0,B39=""),"",IF(AND($E$3="3rd"),'Marks Entry 3rd'!G38,IF(AND($E$3="4th"),'Marks Entry 4th'!G38,"")))</f>
        <v/>
      </c>
      <c r="I39" s="63" t="str">
        <f>IF(OR(B39=0,B39=""),"",IF(AND($E$3="3rd"),'Marks Entry 3rd'!H38,IF(AND($E$3="4th"),'Marks Entry 4th'!H38,"")))</f>
        <v/>
      </c>
      <c r="J39" s="256" t="str">
        <f>IF(OR(B39=0,B39=""),"",IF(AND($E$3="3rd"),'Marks Entry 3rd'!J38,IF(AND($E$3="4th"),'Marks Entry 4th'!J38,"")))</f>
        <v/>
      </c>
      <c r="K39" s="256" t="str">
        <f>IF(OR(B39=0,B39=""),"",IF(AND($E$3="3rd"),'Marks Entry 3rd'!K38,IF(AND($E$3="4th"),'Marks Entry 4th'!K38,"")))</f>
        <v/>
      </c>
      <c r="L39" s="125" t="str">
        <f>IF(OR(B39=0,B39=""),"",IF(AND($E$3="3rd"),'Marks Entry 3rd'!L38,IF(AND($E$3="4th"),'Marks Entry 4th'!L38,"")))</f>
        <v/>
      </c>
      <c r="M39" s="125" t="str">
        <f>IF(OR(B39=0,B39=""),"",IF(AND($E$3="3rd"),'Marks Entry 3rd'!M38,IF(AND($E$3="4th"),'Marks Entry 4th'!M38,"")))</f>
        <v/>
      </c>
      <c r="N39" s="125" t="str">
        <f>IF(OR(B39=0,B39=""),"",IF(AND($E$3="3rd"),'Marks Entry 3rd'!N38,IF(AND($E$3="4th"),'Marks Entry 4th'!N38,"")))</f>
        <v/>
      </c>
      <c r="O39" s="61" t="str">
        <f t="shared" si="1"/>
        <v/>
      </c>
      <c r="P39" s="125" t="str">
        <f>IF(OR(B39=0,B39=""),"",IF(AND($E$3="3rd"),'Marks Entry 3rd'!O38,IF(AND($E$3="4th"),'Marks Entry 4th'!O38,"")))</f>
        <v/>
      </c>
      <c r="Q39" s="125" t="str">
        <f>IF(OR(B39=0,B39=""),"",IF(AND($E$3="3rd"),'Marks Entry 3rd'!P38,IF(AND($E$3="4th"),'Marks Entry 4th'!P38,"")))</f>
        <v/>
      </c>
      <c r="R39" s="64" t="str">
        <f t="shared" si="2"/>
        <v/>
      </c>
      <c r="S39" s="61">
        <f t="shared" si="3"/>
        <v>0</v>
      </c>
      <c r="T39" s="66" t="str">
        <f>IF(OR(B39=0,B39=""),"",IF(AND($E$3="3rd"),'Marks Entry 3rd'!Q38,IF(AND($E$3="4th"),'Marks Entry 4th'!Q38,"")))</f>
        <v/>
      </c>
      <c r="U39" s="66" t="str">
        <f>IF(OR(B39=0,B39=""),"",IF(AND($E$3="3rd"),'Marks Entry 3rd'!R38,IF(AND($E$3="4th"),'Marks Entry 4th'!R38,"")))</f>
        <v/>
      </c>
      <c r="V39" s="65" t="str">
        <f t="shared" si="4"/>
        <v/>
      </c>
      <c r="W39" s="61" t="str">
        <f t="shared" si="5"/>
        <v/>
      </c>
      <c r="X39" s="104">
        <f t="shared" si="6"/>
        <v>0</v>
      </c>
      <c r="Y39" s="104" t="str">
        <f t="shared" si="7"/>
        <v/>
      </c>
      <c r="Z39" s="104" t="str">
        <f t="shared" si="8"/>
        <v/>
      </c>
      <c r="AA39" s="104" t="str">
        <f t="shared" si="9"/>
        <v/>
      </c>
      <c r="AB39" s="104" t="str">
        <f t="shared" si="10"/>
        <v/>
      </c>
      <c r="AC39" s="108" t="str">
        <f t="shared" si="11"/>
        <v/>
      </c>
      <c r="AD39" s="125" t="str">
        <f>IF(OR(B39=0,B39=""),"",IF(AND($E$3="3rd"),'Marks Entry 3rd'!S38,IF(AND($E$3="4th"),'Marks Entry 4th'!S38,"")))</f>
        <v/>
      </c>
      <c r="AE39" s="125" t="str">
        <f>IF(OR(B39=0,B39=""),"",IF(AND($E$3="3rd"),'Marks Entry 3rd'!T38,IF(AND($E$3="4th"),'Marks Entry 4th'!T38,"")))</f>
        <v/>
      </c>
      <c r="AF39" s="125" t="str">
        <f>IF(OR(B39=0,B39=""),"",IF(AND($E$3="3rd"),'Marks Entry 3rd'!U38,IF(AND($E$3="4th"),'Marks Entry 4th'!U38,"")))</f>
        <v/>
      </c>
      <c r="AG39" s="61" t="str">
        <f t="shared" si="12"/>
        <v/>
      </c>
      <c r="AH39" s="125" t="str">
        <f>IF(OR(B39=0,B39=""),"",IF(AND($E$3="3rd"),'Marks Entry 3rd'!V38,IF(AND($E$3="4th"),'Marks Entry 4th'!V38,"")))</f>
        <v/>
      </c>
      <c r="AI39" s="125" t="str">
        <f>IF(OR(B39=0,B39=""),"",IF(AND($E$3="3rd"),'Marks Entry 3rd'!W38,IF(AND($E$3="4th"),'Marks Entry 4th'!W38,"")))</f>
        <v/>
      </c>
      <c r="AJ39" s="64" t="str">
        <f t="shared" si="13"/>
        <v/>
      </c>
      <c r="AK39" s="61">
        <f t="shared" si="14"/>
        <v>0</v>
      </c>
      <c r="AL39" s="66" t="str">
        <f>IF(OR(B39=0,B39=""),"",IF(AND($E$3="3rd"),'Marks Entry 3rd'!X38,IF(AND($E$3="4th"),'Marks Entry 4th'!X38,"")))</f>
        <v/>
      </c>
      <c r="AM39" s="66" t="str">
        <f>IF(OR(B39=0,B39=""),"",IF(AND($E$3="3rd"),'Marks Entry 3rd'!Y38,IF(AND($E$3="4th"),'Marks Entry 4th'!Y38,"")))</f>
        <v/>
      </c>
      <c r="AN39" s="65" t="str">
        <f t="shared" si="15"/>
        <v/>
      </c>
      <c r="AO39" s="61" t="str">
        <f t="shared" si="16"/>
        <v/>
      </c>
      <c r="AP39" s="104">
        <f t="shared" si="17"/>
        <v>0</v>
      </c>
      <c r="AQ39" s="104" t="str">
        <f t="shared" si="18"/>
        <v/>
      </c>
      <c r="AR39" s="104" t="str">
        <f t="shared" si="19"/>
        <v/>
      </c>
      <c r="AS39" s="104" t="str">
        <f t="shared" si="20"/>
        <v/>
      </c>
      <c r="AT39" s="104" t="str">
        <f t="shared" si="21"/>
        <v/>
      </c>
      <c r="AU39" s="108" t="str">
        <f t="shared" si="22"/>
        <v/>
      </c>
      <c r="AV39" s="125" t="str">
        <f>IF(OR(B39=0,B39=""),"",IF(AND($E$3="3rd"),'Marks Entry 3rd'!Z38,IF(AND($E$3="4th"),'Marks Entry 4th'!Z38,"")))</f>
        <v/>
      </c>
      <c r="AW39" s="125" t="str">
        <f>IF(OR(B39=0,B39=""),"",IF(AND($E$3="3rd"),'Marks Entry 3rd'!AA38,IF(AND($E$3="4th"),'Marks Entry 4th'!AA38,"")))</f>
        <v/>
      </c>
      <c r="AX39" s="125" t="str">
        <f>IF(OR(B39=0,B39=""),"",IF(AND($E$3="3rd"),'Marks Entry 3rd'!AB38,IF(AND($E$3="4th"),'Marks Entry 4th'!AB38,"")))</f>
        <v/>
      </c>
      <c r="AY39" s="61" t="str">
        <f t="shared" si="23"/>
        <v/>
      </c>
      <c r="AZ39" s="125" t="str">
        <f>IF(OR(B39=0,B39=""),"",IF(AND($E$3="3rd"),'Marks Entry 3rd'!AC38,IF(AND($E$3="4th"),'Marks Entry 4th'!AC38,"")))</f>
        <v/>
      </c>
      <c r="BA39" s="125" t="str">
        <f>IF(OR(B39=0,B39=""),"",IF(AND($E$3="3rd"),'Marks Entry 3rd'!AD38,IF(AND($E$3="4th"),'Marks Entry 4th'!AD38,"")))</f>
        <v/>
      </c>
      <c r="BB39" s="64" t="str">
        <f t="shared" si="24"/>
        <v/>
      </c>
      <c r="BC39" s="61">
        <f t="shared" si="25"/>
        <v>0</v>
      </c>
      <c r="BD39" s="66" t="str">
        <f>IF(OR(B39=0,B39=""),"",IF(AND($E$3="3rd"),'Marks Entry 3rd'!AE38,IF(AND($E$3="4th"),'Marks Entry 4th'!AE38,"")))</f>
        <v/>
      </c>
      <c r="BE39" s="66" t="str">
        <f>IF(OR(B39=0,B39=""),"",IF(AND($E$3="3rd"),'Marks Entry 3rd'!AF38,IF(AND($E$3="4th"),'Marks Entry 4th'!AF38,"")))</f>
        <v/>
      </c>
      <c r="BF39" s="65" t="str">
        <f t="shared" si="26"/>
        <v/>
      </c>
      <c r="BG39" s="61" t="str">
        <f t="shared" si="27"/>
        <v/>
      </c>
      <c r="BH39" s="104">
        <f t="shared" si="28"/>
        <v>0</v>
      </c>
      <c r="BI39" s="104" t="str">
        <f t="shared" si="29"/>
        <v/>
      </c>
      <c r="BJ39" s="104" t="str">
        <f t="shared" si="30"/>
        <v/>
      </c>
      <c r="BK39" s="104" t="str">
        <f t="shared" si="31"/>
        <v/>
      </c>
      <c r="BL39" s="104" t="str">
        <f t="shared" si="32"/>
        <v/>
      </c>
      <c r="BM39" s="108" t="str">
        <f t="shared" si="33"/>
        <v/>
      </c>
      <c r="BN39" s="125" t="str">
        <f>IF(OR(B39=0,B39=""),"",IF(AND($E$3="3rd"),'Marks Entry 3rd'!AG38,IF(AND($E$3="4th"),'Marks Entry 4th'!AG38,"")))</f>
        <v/>
      </c>
      <c r="BO39" s="125" t="str">
        <f>IF(OR(B39=0,B39=""),"",IF(AND($E$3="3rd"),'Marks Entry 3rd'!AH38,IF(AND($E$3="4th"),'Marks Entry 4th'!AH38,"")))</f>
        <v/>
      </c>
      <c r="BP39" s="125" t="str">
        <f>IF(OR(B39=0,B39=""),"",IF(AND($E$3="3rd"),'Marks Entry 3rd'!AI38,IF(AND($E$3="4th"),'Marks Entry 4th'!AI38,"")))</f>
        <v/>
      </c>
      <c r="BQ39" s="61" t="str">
        <f t="shared" si="34"/>
        <v/>
      </c>
      <c r="BR39" s="125" t="str">
        <f>IF(OR(B39=0,B39=""),"",IF(AND($E$3="3rd"),'Marks Entry 3rd'!AJ38,IF(AND($E$3="4th"),'Marks Entry 4th'!AJ38,"")))</f>
        <v/>
      </c>
      <c r="BS39" s="125" t="str">
        <f>IF(OR(B39=0,B39=""),"",IF(AND($E$3="3rd"),'Marks Entry 3rd'!AK38,IF(AND($E$3="4th"),'Marks Entry 4th'!AK38,"")))</f>
        <v/>
      </c>
      <c r="BT39" s="64" t="str">
        <f t="shared" si="35"/>
        <v/>
      </c>
      <c r="BU39" s="61">
        <f t="shared" si="36"/>
        <v>0</v>
      </c>
      <c r="BV39" s="66" t="str">
        <f>IF(OR(B39=0,B39=""),"",IF(AND($E$3="3rd"),'Marks Entry 3rd'!AL38,IF(AND($E$3="4th"),'Marks Entry 4th'!AL38,"")))</f>
        <v/>
      </c>
      <c r="BW39" s="66" t="str">
        <f>IF(OR(B39=0,B39=""),"",IF(AND($E$3="3rd"),'Marks Entry 3rd'!AM38,IF(AND($E$3="4th"),'Marks Entry 4th'!AM38,"")))</f>
        <v/>
      </c>
      <c r="BX39" s="65" t="str">
        <f t="shared" si="37"/>
        <v/>
      </c>
      <c r="BY39" s="61" t="str">
        <f t="shared" si="38"/>
        <v/>
      </c>
      <c r="BZ39" s="104">
        <f t="shared" si="39"/>
        <v>0</v>
      </c>
      <c r="CA39" s="104" t="str">
        <f t="shared" si="40"/>
        <v/>
      </c>
      <c r="CB39" s="104" t="str">
        <f t="shared" si="41"/>
        <v/>
      </c>
      <c r="CC39" s="104" t="str">
        <f t="shared" si="42"/>
        <v/>
      </c>
      <c r="CD39" s="104" t="str">
        <f t="shared" si="43"/>
        <v/>
      </c>
      <c r="CE39" s="108" t="str">
        <f t="shared" si="44"/>
        <v/>
      </c>
      <c r="CF39" s="257" t="str">
        <f>IF(OR(B39=0,B39=""),"",IF(AND($E$3="3rd"),'Marks Entry 3rd'!AN38,IF(AND($E$3="4th"),'Marks Entry 4th'!AN38,"")))</f>
        <v/>
      </c>
      <c r="CG39" s="257" t="str">
        <f>IF(OR(B39=0,B39=""),"",IF(AND($E$3="3rd"),'Marks Entry 3rd'!AO38,IF(AND($E$3="4th"),'Marks Entry 4th'!AO38,"")))</f>
        <v/>
      </c>
      <c r="CH39" s="257" t="str">
        <f>IF(OR(B39=0,B39=""),"",IF(AND($E$3="3rd"),'Marks Entry 3rd'!AP38,IF(AND($E$3="4th"),'Marks Entry 4th'!AP38,"")))</f>
        <v/>
      </c>
      <c r="CI39" s="257" t="str">
        <f>IF(OR(B39=0,B39=""),"",IF(AND($E$3="3rd"),'Marks Entry 3rd'!AQ38,IF(AND($E$3="4th"),'Marks Entry 4th'!AQ38,"")))</f>
        <v/>
      </c>
      <c r="CJ39" s="257" t="str">
        <f>IF(OR(B39=0,B39=""),"",IF(AND($E$3="3rd"),'Marks Entry 3rd'!AR38,IF(AND($E$3="4th"),'Marks Entry 4th'!AR38,"")))</f>
        <v/>
      </c>
      <c r="CK39" s="126" t="str">
        <f t="shared" si="45"/>
        <v/>
      </c>
      <c r="CL39" s="127">
        <f t="shared" si="46"/>
        <v>0</v>
      </c>
      <c r="CM39" s="127" t="str">
        <f t="shared" si="47"/>
        <v/>
      </c>
      <c r="CN39" s="127" t="str">
        <f t="shared" si="48"/>
        <v/>
      </c>
      <c r="CO39" s="107" t="str">
        <f t="shared" si="49"/>
        <v/>
      </c>
      <c r="CP39" s="257" t="str">
        <f>IF(OR(B39=0,B39=""),"",IF(AND($E$3="3rd"),'Marks Entry 3rd'!AS38,IF(AND($E$3="4th"),'Marks Entry 4th'!AS38,"")))</f>
        <v/>
      </c>
      <c r="CQ39" s="257" t="str">
        <f>IF(OR(B39=0,B39=""),"",IF(AND($E$3="3rd"),'Marks Entry 3rd'!AT38,IF(AND($E$3="4th"),'Marks Entry 4th'!AT38,"")))</f>
        <v/>
      </c>
      <c r="CR39" s="257" t="str">
        <f>IF(OR(B39=0,B39=""),"",IF(AND($E$3="3rd"),'Marks Entry 3rd'!AU38,IF(AND($E$3="4th"),'Marks Entry 4th'!AU38,"")))</f>
        <v/>
      </c>
      <c r="CS39" s="257" t="str">
        <f>IF(OR(B39=0,B39=""),"",IF(AND($E$3="3rd"),'Marks Entry 3rd'!AV38,IF(AND($E$3="4th"),'Marks Entry 4th'!AV38,"")))</f>
        <v/>
      </c>
      <c r="CT39" s="257" t="str">
        <f>IF(OR(B39=0,B39=""),"",IF(AND($E$3="3rd"),'Marks Entry 3rd'!AW38,IF(AND($E$3="4th"),'Marks Entry 4th'!AW38,"")))</f>
        <v/>
      </c>
      <c r="CU39" s="126" t="str">
        <f t="shared" si="50"/>
        <v/>
      </c>
      <c r="CV39" s="127">
        <f t="shared" si="51"/>
        <v>0</v>
      </c>
      <c r="CW39" s="127" t="str">
        <f t="shared" si="52"/>
        <v/>
      </c>
      <c r="CX39" s="127" t="str">
        <f t="shared" si="53"/>
        <v/>
      </c>
      <c r="CY39" s="107" t="str">
        <f t="shared" si="54"/>
        <v/>
      </c>
      <c r="CZ39" s="257" t="str">
        <f>IF(OR(B39=0,B39=""),"",IF(AND($E$3="3rd"),'Marks Entry 3rd'!AX38,IF(AND($E$3="4th"),'Marks Entry 4th'!AX38,"")))</f>
        <v/>
      </c>
      <c r="DA39" s="257" t="str">
        <f>IF(OR(B39=0,B39=""),"",IF(AND($E$3="3rd"),'Marks Entry 3rd'!AY38,IF(AND($E$3="4th"),'Marks Entry 4th'!AY38,"")))</f>
        <v/>
      </c>
      <c r="DB39" s="257" t="str">
        <f>IF(OR(B39=0,B39=""),"",IF(AND($E$3="3rd"),'Marks Entry 3rd'!AZ38,IF(AND($E$3="4th"),'Marks Entry 4th'!AZ38,"")))</f>
        <v/>
      </c>
      <c r="DC39" s="257" t="str">
        <f>IF(OR(B39=0,B39=""),"",IF(AND($E$3="3rd"),'Marks Entry 3rd'!BA38,IF(AND($E$3="4th"),'Marks Entry 4th'!BA38,"")))</f>
        <v/>
      </c>
      <c r="DD39" s="257" t="str">
        <f>IF(OR(B39=0,B39=""),"",IF(AND($E$3="3rd"),'Marks Entry 3rd'!BB38,IF(AND($E$3="4th"),'Marks Entry 4th'!BB38,"")))</f>
        <v/>
      </c>
      <c r="DE39" s="126" t="str">
        <f t="shared" si="55"/>
        <v/>
      </c>
      <c r="DF39" s="127">
        <f t="shared" si="56"/>
        <v>0</v>
      </c>
      <c r="DG39" s="127" t="str">
        <f t="shared" si="57"/>
        <v/>
      </c>
      <c r="DH39" s="127" t="str">
        <f t="shared" si="58"/>
        <v/>
      </c>
      <c r="DI39" s="107" t="str">
        <f t="shared" si="59"/>
        <v/>
      </c>
      <c r="DJ39" s="257" t="str">
        <f>IF(OR(B39=0,B39=""),"",IF(AND('Marks Entry 3rd'!BC38="",'Marks Entry 4th'!BC38=""),"",IF(AND($E$3="3rd"),'Marks Entry 3rd'!BC38,IF(AND($E$3="4th"),'Marks Entry 4th'!BC38,""))))</f>
        <v/>
      </c>
      <c r="DK39" s="257" t="str">
        <f>IF(OR(B39=0,B39=""),"",IF(AND('Marks Entry 3rd'!BD38="",'Marks Entry 4th'!BD38=""),"",IF(AND($E$3="3rd"),'Marks Entry 3rd'!BD38,IF(AND($E$3="4th"),'Marks Entry 4th'!BD38,""))))</f>
        <v/>
      </c>
      <c r="DL39" s="416" t="str">
        <f t="shared" si="60"/>
        <v/>
      </c>
      <c r="DM39" s="108" t="str">
        <f t="shared" si="61"/>
        <v/>
      </c>
      <c r="DN39" s="257" t="str">
        <f>IF(OR(B39=0,B39=""),"",IF(AND('Marks Entry 3rd'!BE38="",'Marks Entry 4th'!BE38=""),"",IF(AND($E$3="3rd"),'Marks Entry 3rd'!BE38,IF(AND($E$3="4th"),'Marks Entry 4th'!BE38,""))))</f>
        <v/>
      </c>
      <c r="DO39" s="257" t="str">
        <f>IF(OR(B39=0,B39=""),"",IF(AND('Marks Entry 3rd'!BF38="",'Marks Entry 4th'!BF38=""),"",IF(AND($E$3="3rd"),'Marks Entry 3rd'!BF38,IF(AND($E$3="4th"),'Marks Entry 4th'!BF38,""))))</f>
        <v/>
      </c>
      <c r="DP39" s="416" t="str">
        <f t="shared" si="62"/>
        <v/>
      </c>
      <c r="DQ39" s="108" t="str">
        <f t="shared" si="63"/>
        <v/>
      </c>
      <c r="DR39" s="75" t="str">
        <f t="shared" si="67"/>
        <v/>
      </c>
      <c r="DS39" s="76" t="str">
        <f t="shared" si="68"/>
        <v/>
      </c>
      <c r="DT39" s="81" t="str">
        <f t="shared" si="64"/>
        <v/>
      </c>
      <c r="DU39" s="82" t="str">
        <f t="shared" si="65"/>
        <v/>
      </c>
      <c r="DV39" s="262" t="str">
        <f t="shared" si="0"/>
        <v/>
      </c>
      <c r="DW39" s="52" t="str">
        <f>IF(OR(B39=0,B39=""),"",IF(AND($E$3="3rd"),'Marks Entry 3rd'!BG38,IF(AND($E$3="4th"),'Marks Entry 4th'!BG38,"")))</f>
        <v/>
      </c>
      <c r="DX39" s="52" t="str">
        <f>IF(OR(B39=0,B39=""),"",IF(AND($E$3="3rd"),'Marks Entry 3rd'!BH38,IF(AND($E$3="4th"),'Marks Entry 4th'!BH38,"")))</f>
        <v/>
      </c>
      <c r="DY39" s="242" t="str">
        <f t="shared" si="66"/>
        <v/>
      </c>
      <c r="DZ39" s="53"/>
      <c r="EG39" s="55">
        <f>IF(AND($E$3="3rd"),'Marks Entry 3rd'!I38,IF(AND($E$3="4th"),'Marks Entry 4th'!I38,""))</f>
        <v>0</v>
      </c>
    </row>
    <row r="40" spans="1:137" ht="18.95" customHeight="1">
      <c r="A40" s="67">
        <v>33</v>
      </c>
      <c r="B40" s="302" t="str">
        <f>IF(OR(EG40=0,EG40=""),"",IF(AND($E$3="3rd"),'Marks Entry 3rd'!I39,IF(AND($E$3="4th"),'Marks Entry 4th'!I39,"")))</f>
        <v/>
      </c>
      <c r="C40" s="68" t="str">
        <f>IF(OR(B40=0,B40=""),"",IF(AND($E$3="3rd"),'Marks Entry 3rd'!B39,IF(AND($E$3="4th"),'Marks Entry 4th'!B39,"")))</f>
        <v/>
      </c>
      <c r="D40" s="68" t="str">
        <f>IF(OR(B40=0,B40=""),"",IF(AND($E$3="3rd"),'Marks Entry 3rd'!C39,IF(AND($E$3="4th"),'Marks Entry 4th'!C39,"")))</f>
        <v/>
      </c>
      <c r="E40" s="69" t="str">
        <f>IF(OR(B40=0,B40=""),"",IF(AND($E$3="3rd"),'Marks Entry 3rd'!E39,IF(AND($E$3="4th"),'Marks Entry 4th'!E39,"")))</f>
        <v/>
      </c>
      <c r="F40" s="301" t="str">
        <f>IF(OR(B40=0,B40=""),"",IF(AND($E$3="3rd"),'Marks Entry 3rd'!D39,IF(AND($E$3="4th"),'Marks Entry 4th'!D39,"")))</f>
        <v/>
      </c>
      <c r="G40" s="63" t="str">
        <f>IF(OR(B40=0,B40=""),"",IF(AND($E$3="3rd"),'Marks Entry 3rd'!F39,IF(AND($E$3="4th"),'Marks Entry 4th'!F39,"")))</f>
        <v/>
      </c>
      <c r="H40" s="63" t="str">
        <f>IF(OR(B40=0,B40=""),"",IF(AND($E$3="3rd"),'Marks Entry 3rd'!G39,IF(AND($E$3="4th"),'Marks Entry 4th'!G39,"")))</f>
        <v/>
      </c>
      <c r="I40" s="63" t="str">
        <f>IF(OR(B40=0,B40=""),"",IF(AND($E$3="3rd"),'Marks Entry 3rd'!H39,IF(AND($E$3="4th"),'Marks Entry 4th'!H39,"")))</f>
        <v/>
      </c>
      <c r="J40" s="256" t="str">
        <f>IF(OR(B40=0,B40=""),"",IF(AND($E$3="3rd"),'Marks Entry 3rd'!J39,IF(AND($E$3="4th"),'Marks Entry 4th'!J39,"")))</f>
        <v/>
      </c>
      <c r="K40" s="256" t="str">
        <f>IF(OR(B40=0,B40=""),"",IF(AND($E$3="3rd"),'Marks Entry 3rd'!K39,IF(AND($E$3="4th"),'Marks Entry 4th'!K39,"")))</f>
        <v/>
      </c>
      <c r="L40" s="125" t="str">
        <f>IF(OR(B40=0,B40=""),"",IF(AND($E$3="3rd"),'Marks Entry 3rd'!L39,IF(AND($E$3="4th"),'Marks Entry 4th'!L39,"")))</f>
        <v/>
      </c>
      <c r="M40" s="125" t="str">
        <f>IF(OR(B40=0,B40=""),"",IF(AND($E$3="3rd"),'Marks Entry 3rd'!M39,IF(AND($E$3="4th"),'Marks Entry 4th'!M39,"")))</f>
        <v/>
      </c>
      <c r="N40" s="125" t="str">
        <f>IF(OR(B40=0,B40=""),"",IF(AND($E$3="3rd"),'Marks Entry 3rd'!N39,IF(AND($E$3="4th"),'Marks Entry 4th'!N39,"")))</f>
        <v/>
      </c>
      <c r="O40" s="61" t="str">
        <f t="shared" si="1"/>
        <v/>
      </c>
      <c r="P40" s="125" t="str">
        <f>IF(OR(B40=0,B40=""),"",IF(AND($E$3="3rd"),'Marks Entry 3rd'!O39,IF(AND($E$3="4th"),'Marks Entry 4th'!O39,"")))</f>
        <v/>
      </c>
      <c r="Q40" s="125" t="str">
        <f>IF(OR(B40=0,B40=""),"",IF(AND($E$3="3rd"),'Marks Entry 3rd'!P39,IF(AND($E$3="4th"),'Marks Entry 4th'!P39,"")))</f>
        <v/>
      </c>
      <c r="R40" s="64" t="str">
        <f t="shared" si="2"/>
        <v/>
      </c>
      <c r="S40" s="61">
        <f t="shared" si="3"/>
        <v>0</v>
      </c>
      <c r="T40" s="66" t="str">
        <f>IF(OR(B40=0,B40=""),"",IF(AND($E$3="3rd"),'Marks Entry 3rd'!Q39,IF(AND($E$3="4th"),'Marks Entry 4th'!Q39,"")))</f>
        <v/>
      </c>
      <c r="U40" s="66" t="str">
        <f>IF(OR(B40=0,B40=""),"",IF(AND($E$3="3rd"),'Marks Entry 3rd'!R39,IF(AND($E$3="4th"),'Marks Entry 4th'!R39,"")))</f>
        <v/>
      </c>
      <c r="V40" s="65" t="str">
        <f t="shared" si="4"/>
        <v/>
      </c>
      <c r="W40" s="61" t="str">
        <f t="shared" si="5"/>
        <v/>
      </c>
      <c r="X40" s="104">
        <f t="shared" si="6"/>
        <v>0</v>
      </c>
      <c r="Y40" s="104" t="str">
        <f t="shared" si="7"/>
        <v/>
      </c>
      <c r="Z40" s="104" t="str">
        <f t="shared" si="8"/>
        <v/>
      </c>
      <c r="AA40" s="104" t="str">
        <f t="shared" si="9"/>
        <v/>
      </c>
      <c r="AB40" s="104" t="str">
        <f t="shared" si="10"/>
        <v/>
      </c>
      <c r="AC40" s="108" t="str">
        <f t="shared" si="11"/>
        <v/>
      </c>
      <c r="AD40" s="125" t="str">
        <f>IF(OR(B40=0,B40=""),"",IF(AND($E$3="3rd"),'Marks Entry 3rd'!S39,IF(AND($E$3="4th"),'Marks Entry 4th'!S39,"")))</f>
        <v/>
      </c>
      <c r="AE40" s="125" t="str">
        <f>IF(OR(B40=0,B40=""),"",IF(AND($E$3="3rd"),'Marks Entry 3rd'!T39,IF(AND($E$3="4th"),'Marks Entry 4th'!T39,"")))</f>
        <v/>
      </c>
      <c r="AF40" s="125" t="str">
        <f>IF(OR(B40=0,B40=""),"",IF(AND($E$3="3rd"),'Marks Entry 3rd'!U39,IF(AND($E$3="4th"),'Marks Entry 4th'!U39,"")))</f>
        <v/>
      </c>
      <c r="AG40" s="61" t="str">
        <f t="shared" si="12"/>
        <v/>
      </c>
      <c r="AH40" s="125" t="str">
        <f>IF(OR(B40=0,B40=""),"",IF(AND($E$3="3rd"),'Marks Entry 3rd'!V39,IF(AND($E$3="4th"),'Marks Entry 4th'!V39,"")))</f>
        <v/>
      </c>
      <c r="AI40" s="125" t="str">
        <f>IF(OR(B40=0,B40=""),"",IF(AND($E$3="3rd"),'Marks Entry 3rd'!W39,IF(AND($E$3="4th"),'Marks Entry 4th'!W39,"")))</f>
        <v/>
      </c>
      <c r="AJ40" s="64" t="str">
        <f t="shared" si="13"/>
        <v/>
      </c>
      <c r="AK40" s="61">
        <f t="shared" si="14"/>
        <v>0</v>
      </c>
      <c r="AL40" s="66" t="str">
        <f>IF(OR(B40=0,B40=""),"",IF(AND($E$3="3rd"),'Marks Entry 3rd'!X39,IF(AND($E$3="4th"),'Marks Entry 4th'!X39,"")))</f>
        <v/>
      </c>
      <c r="AM40" s="66" t="str">
        <f>IF(OR(B40=0,B40=""),"",IF(AND($E$3="3rd"),'Marks Entry 3rd'!Y39,IF(AND($E$3="4th"),'Marks Entry 4th'!Y39,"")))</f>
        <v/>
      </c>
      <c r="AN40" s="65" t="str">
        <f t="shared" si="15"/>
        <v/>
      </c>
      <c r="AO40" s="61" t="str">
        <f t="shared" si="16"/>
        <v/>
      </c>
      <c r="AP40" s="104">
        <f t="shared" si="17"/>
        <v>0</v>
      </c>
      <c r="AQ40" s="104" t="str">
        <f t="shared" si="18"/>
        <v/>
      </c>
      <c r="AR40" s="104" t="str">
        <f t="shared" si="19"/>
        <v/>
      </c>
      <c r="AS40" s="104" t="str">
        <f t="shared" si="20"/>
        <v/>
      </c>
      <c r="AT40" s="104" t="str">
        <f t="shared" si="21"/>
        <v/>
      </c>
      <c r="AU40" s="108" t="str">
        <f t="shared" si="22"/>
        <v/>
      </c>
      <c r="AV40" s="125" t="str">
        <f>IF(OR(B40=0,B40=""),"",IF(AND($E$3="3rd"),'Marks Entry 3rd'!Z39,IF(AND($E$3="4th"),'Marks Entry 4th'!Z39,"")))</f>
        <v/>
      </c>
      <c r="AW40" s="125" t="str">
        <f>IF(OR(B40=0,B40=""),"",IF(AND($E$3="3rd"),'Marks Entry 3rd'!AA39,IF(AND($E$3="4th"),'Marks Entry 4th'!AA39,"")))</f>
        <v/>
      </c>
      <c r="AX40" s="125" t="str">
        <f>IF(OR(B40=0,B40=""),"",IF(AND($E$3="3rd"),'Marks Entry 3rd'!AB39,IF(AND($E$3="4th"),'Marks Entry 4th'!AB39,"")))</f>
        <v/>
      </c>
      <c r="AY40" s="61" t="str">
        <f t="shared" si="23"/>
        <v/>
      </c>
      <c r="AZ40" s="125" t="str">
        <f>IF(OR(B40=0,B40=""),"",IF(AND($E$3="3rd"),'Marks Entry 3rd'!AC39,IF(AND($E$3="4th"),'Marks Entry 4th'!AC39,"")))</f>
        <v/>
      </c>
      <c r="BA40" s="125" t="str">
        <f>IF(OR(B40=0,B40=""),"",IF(AND($E$3="3rd"),'Marks Entry 3rd'!AD39,IF(AND($E$3="4th"),'Marks Entry 4th'!AD39,"")))</f>
        <v/>
      </c>
      <c r="BB40" s="64" t="str">
        <f t="shared" si="24"/>
        <v/>
      </c>
      <c r="BC40" s="61">
        <f t="shared" si="25"/>
        <v>0</v>
      </c>
      <c r="BD40" s="66" t="str">
        <f>IF(OR(B40=0,B40=""),"",IF(AND($E$3="3rd"),'Marks Entry 3rd'!AE39,IF(AND($E$3="4th"),'Marks Entry 4th'!AE39,"")))</f>
        <v/>
      </c>
      <c r="BE40" s="66" t="str">
        <f>IF(OR(B40=0,B40=""),"",IF(AND($E$3="3rd"),'Marks Entry 3rd'!AF39,IF(AND($E$3="4th"),'Marks Entry 4th'!AF39,"")))</f>
        <v/>
      </c>
      <c r="BF40" s="65" t="str">
        <f t="shared" si="26"/>
        <v/>
      </c>
      <c r="BG40" s="61" t="str">
        <f t="shared" si="27"/>
        <v/>
      </c>
      <c r="BH40" s="104">
        <f t="shared" si="28"/>
        <v>0</v>
      </c>
      <c r="BI40" s="104" t="str">
        <f t="shared" si="29"/>
        <v/>
      </c>
      <c r="BJ40" s="104" t="str">
        <f t="shared" si="30"/>
        <v/>
      </c>
      <c r="BK40" s="104" t="str">
        <f t="shared" si="31"/>
        <v/>
      </c>
      <c r="BL40" s="104" t="str">
        <f t="shared" si="32"/>
        <v/>
      </c>
      <c r="BM40" s="108" t="str">
        <f t="shared" si="33"/>
        <v/>
      </c>
      <c r="BN40" s="125" t="str">
        <f>IF(OR(B40=0,B40=""),"",IF(AND($E$3="3rd"),'Marks Entry 3rd'!AG39,IF(AND($E$3="4th"),'Marks Entry 4th'!AG39,"")))</f>
        <v/>
      </c>
      <c r="BO40" s="125" t="str">
        <f>IF(OR(B40=0,B40=""),"",IF(AND($E$3="3rd"),'Marks Entry 3rd'!AH39,IF(AND($E$3="4th"),'Marks Entry 4th'!AH39,"")))</f>
        <v/>
      </c>
      <c r="BP40" s="125" t="str">
        <f>IF(OR(B40=0,B40=""),"",IF(AND($E$3="3rd"),'Marks Entry 3rd'!AI39,IF(AND($E$3="4th"),'Marks Entry 4th'!AI39,"")))</f>
        <v/>
      </c>
      <c r="BQ40" s="61" t="str">
        <f t="shared" si="34"/>
        <v/>
      </c>
      <c r="BR40" s="125" t="str">
        <f>IF(OR(B40=0,B40=""),"",IF(AND($E$3="3rd"),'Marks Entry 3rd'!AJ39,IF(AND($E$3="4th"),'Marks Entry 4th'!AJ39,"")))</f>
        <v/>
      </c>
      <c r="BS40" s="125" t="str">
        <f>IF(OR(B40=0,B40=""),"",IF(AND($E$3="3rd"),'Marks Entry 3rd'!AK39,IF(AND($E$3="4th"),'Marks Entry 4th'!AK39,"")))</f>
        <v/>
      </c>
      <c r="BT40" s="64" t="str">
        <f t="shared" si="35"/>
        <v/>
      </c>
      <c r="BU40" s="61">
        <f t="shared" si="36"/>
        <v>0</v>
      </c>
      <c r="BV40" s="66" t="str">
        <f>IF(OR(B40=0,B40=""),"",IF(AND($E$3="3rd"),'Marks Entry 3rd'!AL39,IF(AND($E$3="4th"),'Marks Entry 4th'!AL39,"")))</f>
        <v/>
      </c>
      <c r="BW40" s="66" t="str">
        <f>IF(OR(B40=0,B40=""),"",IF(AND($E$3="3rd"),'Marks Entry 3rd'!AM39,IF(AND($E$3="4th"),'Marks Entry 4th'!AM39,"")))</f>
        <v/>
      </c>
      <c r="BX40" s="65" t="str">
        <f t="shared" si="37"/>
        <v/>
      </c>
      <c r="BY40" s="61" t="str">
        <f t="shared" si="38"/>
        <v/>
      </c>
      <c r="BZ40" s="104">
        <f t="shared" si="39"/>
        <v>0</v>
      </c>
      <c r="CA40" s="104" t="str">
        <f t="shared" si="40"/>
        <v/>
      </c>
      <c r="CB40" s="104" t="str">
        <f t="shared" si="41"/>
        <v/>
      </c>
      <c r="CC40" s="104" t="str">
        <f t="shared" si="42"/>
        <v/>
      </c>
      <c r="CD40" s="104" t="str">
        <f t="shared" si="43"/>
        <v/>
      </c>
      <c r="CE40" s="108" t="str">
        <f t="shared" si="44"/>
        <v/>
      </c>
      <c r="CF40" s="257" t="str">
        <f>IF(OR(B40=0,B40=""),"",IF(AND($E$3="3rd"),'Marks Entry 3rd'!AN39,IF(AND($E$3="4th"),'Marks Entry 4th'!AN39,"")))</f>
        <v/>
      </c>
      <c r="CG40" s="257" t="str">
        <f>IF(OR(B40=0,B40=""),"",IF(AND($E$3="3rd"),'Marks Entry 3rd'!AO39,IF(AND($E$3="4th"),'Marks Entry 4th'!AO39,"")))</f>
        <v/>
      </c>
      <c r="CH40" s="257" t="str">
        <f>IF(OR(B40=0,B40=""),"",IF(AND($E$3="3rd"),'Marks Entry 3rd'!AP39,IF(AND($E$3="4th"),'Marks Entry 4th'!AP39,"")))</f>
        <v/>
      </c>
      <c r="CI40" s="257" t="str">
        <f>IF(OR(B40=0,B40=""),"",IF(AND($E$3="3rd"),'Marks Entry 3rd'!AQ39,IF(AND($E$3="4th"),'Marks Entry 4th'!AQ39,"")))</f>
        <v/>
      </c>
      <c r="CJ40" s="257" t="str">
        <f>IF(OR(B40=0,B40=""),"",IF(AND($E$3="3rd"),'Marks Entry 3rd'!AR39,IF(AND($E$3="4th"),'Marks Entry 4th'!AR39,"")))</f>
        <v/>
      </c>
      <c r="CK40" s="126" t="str">
        <f t="shared" si="45"/>
        <v/>
      </c>
      <c r="CL40" s="127">
        <f t="shared" si="46"/>
        <v>0</v>
      </c>
      <c r="CM40" s="127" t="str">
        <f t="shared" si="47"/>
        <v/>
      </c>
      <c r="CN40" s="127" t="str">
        <f t="shared" si="48"/>
        <v/>
      </c>
      <c r="CO40" s="107" t="str">
        <f t="shared" si="49"/>
        <v/>
      </c>
      <c r="CP40" s="257" t="str">
        <f>IF(OR(B40=0,B40=""),"",IF(AND($E$3="3rd"),'Marks Entry 3rd'!AS39,IF(AND($E$3="4th"),'Marks Entry 4th'!AS39,"")))</f>
        <v/>
      </c>
      <c r="CQ40" s="257" t="str">
        <f>IF(OR(B40=0,B40=""),"",IF(AND($E$3="3rd"),'Marks Entry 3rd'!AT39,IF(AND($E$3="4th"),'Marks Entry 4th'!AT39,"")))</f>
        <v/>
      </c>
      <c r="CR40" s="257" t="str">
        <f>IF(OR(B40=0,B40=""),"",IF(AND($E$3="3rd"),'Marks Entry 3rd'!AU39,IF(AND($E$3="4th"),'Marks Entry 4th'!AU39,"")))</f>
        <v/>
      </c>
      <c r="CS40" s="257" t="str">
        <f>IF(OR(B40=0,B40=""),"",IF(AND($E$3="3rd"),'Marks Entry 3rd'!AV39,IF(AND($E$3="4th"),'Marks Entry 4th'!AV39,"")))</f>
        <v/>
      </c>
      <c r="CT40" s="257" t="str">
        <f>IF(OR(B40=0,B40=""),"",IF(AND($E$3="3rd"),'Marks Entry 3rd'!AW39,IF(AND($E$3="4th"),'Marks Entry 4th'!AW39,"")))</f>
        <v/>
      </c>
      <c r="CU40" s="126" t="str">
        <f t="shared" si="50"/>
        <v/>
      </c>
      <c r="CV40" s="127">
        <f t="shared" si="51"/>
        <v>0</v>
      </c>
      <c r="CW40" s="127" t="str">
        <f t="shared" si="52"/>
        <v/>
      </c>
      <c r="CX40" s="127" t="str">
        <f t="shared" si="53"/>
        <v/>
      </c>
      <c r="CY40" s="107" t="str">
        <f t="shared" si="54"/>
        <v/>
      </c>
      <c r="CZ40" s="257" t="str">
        <f>IF(OR(B40=0,B40=""),"",IF(AND($E$3="3rd"),'Marks Entry 3rd'!AX39,IF(AND($E$3="4th"),'Marks Entry 4th'!AX39,"")))</f>
        <v/>
      </c>
      <c r="DA40" s="257" t="str">
        <f>IF(OR(B40=0,B40=""),"",IF(AND($E$3="3rd"),'Marks Entry 3rd'!AY39,IF(AND($E$3="4th"),'Marks Entry 4th'!AY39,"")))</f>
        <v/>
      </c>
      <c r="DB40" s="257" t="str">
        <f>IF(OR(B40=0,B40=""),"",IF(AND($E$3="3rd"),'Marks Entry 3rd'!AZ39,IF(AND($E$3="4th"),'Marks Entry 4th'!AZ39,"")))</f>
        <v/>
      </c>
      <c r="DC40" s="257" t="str">
        <f>IF(OR(B40=0,B40=""),"",IF(AND($E$3="3rd"),'Marks Entry 3rd'!BA39,IF(AND($E$3="4th"),'Marks Entry 4th'!BA39,"")))</f>
        <v/>
      </c>
      <c r="DD40" s="257" t="str">
        <f>IF(OR(B40=0,B40=""),"",IF(AND($E$3="3rd"),'Marks Entry 3rd'!BB39,IF(AND($E$3="4th"),'Marks Entry 4th'!BB39,"")))</f>
        <v/>
      </c>
      <c r="DE40" s="126" t="str">
        <f t="shared" si="55"/>
        <v/>
      </c>
      <c r="DF40" s="127">
        <f t="shared" si="56"/>
        <v>0</v>
      </c>
      <c r="DG40" s="127" t="str">
        <f t="shared" si="57"/>
        <v/>
      </c>
      <c r="DH40" s="127" t="str">
        <f t="shared" si="58"/>
        <v/>
      </c>
      <c r="DI40" s="107" t="str">
        <f t="shared" si="59"/>
        <v/>
      </c>
      <c r="DJ40" s="257" t="str">
        <f>IF(OR(B40=0,B40=""),"",IF(AND('Marks Entry 3rd'!BC39="",'Marks Entry 4th'!BC39=""),"",IF(AND($E$3="3rd"),'Marks Entry 3rd'!BC39,IF(AND($E$3="4th"),'Marks Entry 4th'!BC39,""))))</f>
        <v/>
      </c>
      <c r="DK40" s="257" t="str">
        <f>IF(OR(B40=0,B40=""),"",IF(AND('Marks Entry 3rd'!BD39="",'Marks Entry 4th'!BD39=""),"",IF(AND($E$3="3rd"),'Marks Entry 3rd'!BD39,IF(AND($E$3="4th"),'Marks Entry 4th'!BD39,""))))</f>
        <v/>
      </c>
      <c r="DL40" s="416" t="str">
        <f t="shared" si="60"/>
        <v/>
      </c>
      <c r="DM40" s="108" t="str">
        <f t="shared" si="61"/>
        <v/>
      </c>
      <c r="DN40" s="257" t="str">
        <f>IF(OR(B40=0,B40=""),"",IF(AND('Marks Entry 3rd'!BE39="",'Marks Entry 4th'!BE39=""),"",IF(AND($E$3="3rd"),'Marks Entry 3rd'!BE39,IF(AND($E$3="4th"),'Marks Entry 4th'!BE39,""))))</f>
        <v/>
      </c>
      <c r="DO40" s="257" t="str">
        <f>IF(OR(B40=0,B40=""),"",IF(AND('Marks Entry 3rd'!BF39="",'Marks Entry 4th'!BF39=""),"",IF(AND($E$3="3rd"),'Marks Entry 3rd'!BF39,IF(AND($E$3="4th"),'Marks Entry 4th'!BF39,""))))</f>
        <v/>
      </c>
      <c r="DP40" s="416" t="str">
        <f t="shared" si="62"/>
        <v/>
      </c>
      <c r="DQ40" s="108" t="str">
        <f t="shared" si="63"/>
        <v/>
      </c>
      <c r="DR40" s="75" t="str">
        <f t="shared" si="67"/>
        <v/>
      </c>
      <c r="DS40" s="76" t="str">
        <f t="shared" si="68"/>
        <v/>
      </c>
      <c r="DT40" s="81" t="str">
        <f t="shared" si="64"/>
        <v/>
      </c>
      <c r="DU40" s="82" t="str">
        <f t="shared" si="65"/>
        <v/>
      </c>
      <c r="DV40" s="262" t="str">
        <f t="shared" ref="DV40:DV71" si="69">IF(B40="NSO","NSO",IF(OR(D40="",G40="",F40="",B40="",DR40=0),"","Promoted"))</f>
        <v/>
      </c>
      <c r="DW40" s="52" t="str">
        <f>IF(OR(B40=0,B40=""),"",IF(AND($E$3="3rd"),'Marks Entry 3rd'!BG39,IF(AND($E$3="4th"),'Marks Entry 4th'!BG39,"")))</f>
        <v/>
      </c>
      <c r="DX40" s="52" t="str">
        <f>IF(OR(B40=0,B40=""),"",IF(AND($E$3="3rd"),'Marks Entry 3rd'!BH39,IF(AND($E$3="4th"),'Marks Entry 4th'!BH39,"")))</f>
        <v/>
      </c>
      <c r="DY40" s="242" t="str">
        <f t="shared" si="66"/>
        <v/>
      </c>
      <c r="DZ40" s="53"/>
      <c r="EG40" s="55">
        <f>IF(AND($E$3="3rd"),'Marks Entry 3rd'!I39,IF(AND($E$3="4th"),'Marks Entry 4th'!I39,""))</f>
        <v>0</v>
      </c>
    </row>
    <row r="41" spans="1:137" ht="18.95" customHeight="1">
      <c r="A41" s="67">
        <v>34</v>
      </c>
      <c r="B41" s="302" t="str">
        <f>IF(OR(EG41=0,EG41=""),"",IF(AND($E$3="3rd"),'Marks Entry 3rd'!I40,IF(AND($E$3="4th"),'Marks Entry 4th'!I40,"")))</f>
        <v/>
      </c>
      <c r="C41" s="68" t="str">
        <f>IF(OR(B41=0,B41=""),"",IF(AND($E$3="3rd"),'Marks Entry 3rd'!B40,IF(AND($E$3="4th"),'Marks Entry 4th'!B40,"")))</f>
        <v/>
      </c>
      <c r="D41" s="68" t="str">
        <f>IF(OR(B41=0,B41=""),"",IF(AND($E$3="3rd"),'Marks Entry 3rd'!C40,IF(AND($E$3="4th"),'Marks Entry 4th'!C40,"")))</f>
        <v/>
      </c>
      <c r="E41" s="69" t="str">
        <f>IF(OR(B41=0,B41=""),"",IF(AND($E$3="3rd"),'Marks Entry 3rd'!E40,IF(AND($E$3="4th"),'Marks Entry 4th'!E40,"")))</f>
        <v/>
      </c>
      <c r="F41" s="301" t="str">
        <f>IF(OR(B41=0,B41=""),"",IF(AND($E$3="3rd"),'Marks Entry 3rd'!D40,IF(AND($E$3="4th"),'Marks Entry 4th'!D40,"")))</f>
        <v/>
      </c>
      <c r="G41" s="63" t="str">
        <f>IF(OR(B41=0,B41=""),"",IF(AND($E$3="3rd"),'Marks Entry 3rd'!F40,IF(AND($E$3="4th"),'Marks Entry 4th'!F40,"")))</f>
        <v/>
      </c>
      <c r="H41" s="63" t="str">
        <f>IF(OR(B41=0,B41=""),"",IF(AND($E$3="3rd"),'Marks Entry 3rd'!G40,IF(AND($E$3="4th"),'Marks Entry 4th'!G40,"")))</f>
        <v/>
      </c>
      <c r="I41" s="63" t="str">
        <f>IF(OR(B41=0,B41=""),"",IF(AND($E$3="3rd"),'Marks Entry 3rd'!H40,IF(AND($E$3="4th"),'Marks Entry 4th'!H40,"")))</f>
        <v/>
      </c>
      <c r="J41" s="256" t="str">
        <f>IF(OR(B41=0,B41=""),"",IF(AND($E$3="3rd"),'Marks Entry 3rd'!J40,IF(AND($E$3="4th"),'Marks Entry 4th'!J40,"")))</f>
        <v/>
      </c>
      <c r="K41" s="256" t="str">
        <f>IF(OR(B41=0,B41=""),"",IF(AND($E$3="3rd"),'Marks Entry 3rd'!K40,IF(AND($E$3="4th"),'Marks Entry 4th'!K40,"")))</f>
        <v/>
      </c>
      <c r="L41" s="125" t="str">
        <f>IF(OR(B41=0,B41=""),"",IF(AND($E$3="3rd"),'Marks Entry 3rd'!L40,IF(AND($E$3="4th"),'Marks Entry 4th'!L40,"")))</f>
        <v/>
      </c>
      <c r="M41" s="125" t="str">
        <f>IF(OR(B41=0,B41=""),"",IF(AND($E$3="3rd"),'Marks Entry 3rd'!M40,IF(AND($E$3="4th"),'Marks Entry 4th'!M40,"")))</f>
        <v/>
      </c>
      <c r="N41" s="125" t="str">
        <f>IF(OR(B41=0,B41=""),"",IF(AND($E$3="3rd"),'Marks Entry 3rd'!N40,IF(AND($E$3="4th"),'Marks Entry 4th'!N40,"")))</f>
        <v/>
      </c>
      <c r="O41" s="61" t="str">
        <f t="shared" si="1"/>
        <v/>
      </c>
      <c r="P41" s="125" t="str">
        <f>IF(OR(B41=0,B41=""),"",IF(AND($E$3="3rd"),'Marks Entry 3rd'!O40,IF(AND($E$3="4th"),'Marks Entry 4th'!O40,"")))</f>
        <v/>
      </c>
      <c r="Q41" s="125" t="str">
        <f>IF(OR(B41=0,B41=""),"",IF(AND($E$3="3rd"),'Marks Entry 3rd'!P40,IF(AND($E$3="4th"),'Marks Entry 4th'!P40,"")))</f>
        <v/>
      </c>
      <c r="R41" s="64" t="str">
        <f t="shared" si="2"/>
        <v/>
      </c>
      <c r="S41" s="61">
        <f t="shared" si="3"/>
        <v>0</v>
      </c>
      <c r="T41" s="66" t="str">
        <f>IF(OR(B41=0,B41=""),"",IF(AND($E$3="3rd"),'Marks Entry 3rd'!Q40,IF(AND($E$3="4th"),'Marks Entry 4th'!Q40,"")))</f>
        <v/>
      </c>
      <c r="U41" s="66" t="str">
        <f>IF(OR(B41=0,B41=""),"",IF(AND($E$3="3rd"),'Marks Entry 3rd'!R40,IF(AND($E$3="4th"),'Marks Entry 4th'!R40,"")))</f>
        <v/>
      </c>
      <c r="V41" s="65" t="str">
        <f t="shared" si="4"/>
        <v/>
      </c>
      <c r="W41" s="61" t="str">
        <f t="shared" si="5"/>
        <v/>
      </c>
      <c r="X41" s="104">
        <f t="shared" si="6"/>
        <v>0</v>
      </c>
      <c r="Y41" s="104" t="str">
        <f t="shared" si="7"/>
        <v/>
      </c>
      <c r="Z41" s="104" t="str">
        <f t="shared" si="8"/>
        <v/>
      </c>
      <c r="AA41" s="104" t="str">
        <f t="shared" si="9"/>
        <v/>
      </c>
      <c r="AB41" s="104" t="str">
        <f t="shared" si="10"/>
        <v/>
      </c>
      <c r="AC41" s="108" t="str">
        <f t="shared" si="11"/>
        <v/>
      </c>
      <c r="AD41" s="125" t="str">
        <f>IF(OR(B41=0,B41=""),"",IF(AND($E$3="3rd"),'Marks Entry 3rd'!S40,IF(AND($E$3="4th"),'Marks Entry 4th'!S40,"")))</f>
        <v/>
      </c>
      <c r="AE41" s="125" t="str">
        <f>IF(OR(B41=0,B41=""),"",IF(AND($E$3="3rd"),'Marks Entry 3rd'!T40,IF(AND($E$3="4th"),'Marks Entry 4th'!T40,"")))</f>
        <v/>
      </c>
      <c r="AF41" s="125" t="str">
        <f>IF(OR(B41=0,B41=""),"",IF(AND($E$3="3rd"),'Marks Entry 3rd'!U40,IF(AND($E$3="4th"),'Marks Entry 4th'!U40,"")))</f>
        <v/>
      </c>
      <c r="AG41" s="61" t="str">
        <f t="shared" si="12"/>
        <v/>
      </c>
      <c r="AH41" s="125" t="str">
        <f>IF(OR(B41=0,B41=""),"",IF(AND($E$3="3rd"),'Marks Entry 3rd'!V40,IF(AND($E$3="4th"),'Marks Entry 4th'!V40,"")))</f>
        <v/>
      </c>
      <c r="AI41" s="125" t="str">
        <f>IF(OR(B41=0,B41=""),"",IF(AND($E$3="3rd"),'Marks Entry 3rd'!W40,IF(AND($E$3="4th"),'Marks Entry 4th'!W40,"")))</f>
        <v/>
      </c>
      <c r="AJ41" s="64" t="str">
        <f t="shared" si="13"/>
        <v/>
      </c>
      <c r="AK41" s="61">
        <f t="shared" si="14"/>
        <v>0</v>
      </c>
      <c r="AL41" s="66" t="str">
        <f>IF(OR(B41=0,B41=""),"",IF(AND($E$3="3rd"),'Marks Entry 3rd'!X40,IF(AND($E$3="4th"),'Marks Entry 4th'!X40,"")))</f>
        <v/>
      </c>
      <c r="AM41" s="66" t="str">
        <f>IF(OR(B41=0,B41=""),"",IF(AND($E$3="3rd"),'Marks Entry 3rd'!Y40,IF(AND($E$3="4th"),'Marks Entry 4th'!Y40,"")))</f>
        <v/>
      </c>
      <c r="AN41" s="65" t="str">
        <f t="shared" si="15"/>
        <v/>
      </c>
      <c r="AO41" s="61" t="str">
        <f t="shared" si="16"/>
        <v/>
      </c>
      <c r="AP41" s="104">
        <f t="shared" si="17"/>
        <v>0</v>
      </c>
      <c r="AQ41" s="104" t="str">
        <f t="shared" si="18"/>
        <v/>
      </c>
      <c r="AR41" s="104" t="str">
        <f t="shared" si="19"/>
        <v/>
      </c>
      <c r="AS41" s="104" t="str">
        <f t="shared" si="20"/>
        <v/>
      </c>
      <c r="AT41" s="104" t="str">
        <f t="shared" si="21"/>
        <v/>
      </c>
      <c r="AU41" s="108" t="str">
        <f t="shared" si="22"/>
        <v/>
      </c>
      <c r="AV41" s="125" t="str">
        <f>IF(OR(B41=0,B41=""),"",IF(AND($E$3="3rd"),'Marks Entry 3rd'!Z40,IF(AND($E$3="4th"),'Marks Entry 4th'!Z40,"")))</f>
        <v/>
      </c>
      <c r="AW41" s="125" t="str">
        <f>IF(OR(B41=0,B41=""),"",IF(AND($E$3="3rd"),'Marks Entry 3rd'!AA40,IF(AND($E$3="4th"),'Marks Entry 4th'!AA40,"")))</f>
        <v/>
      </c>
      <c r="AX41" s="125" t="str">
        <f>IF(OR(B41=0,B41=""),"",IF(AND($E$3="3rd"),'Marks Entry 3rd'!AB40,IF(AND($E$3="4th"),'Marks Entry 4th'!AB40,"")))</f>
        <v/>
      </c>
      <c r="AY41" s="61" t="str">
        <f t="shared" si="23"/>
        <v/>
      </c>
      <c r="AZ41" s="125" t="str">
        <f>IF(OR(B41=0,B41=""),"",IF(AND($E$3="3rd"),'Marks Entry 3rd'!AC40,IF(AND($E$3="4th"),'Marks Entry 4th'!AC40,"")))</f>
        <v/>
      </c>
      <c r="BA41" s="125" t="str">
        <f>IF(OR(B41=0,B41=""),"",IF(AND($E$3="3rd"),'Marks Entry 3rd'!AD40,IF(AND($E$3="4th"),'Marks Entry 4th'!AD40,"")))</f>
        <v/>
      </c>
      <c r="BB41" s="64" t="str">
        <f t="shared" si="24"/>
        <v/>
      </c>
      <c r="BC41" s="61">
        <f t="shared" si="25"/>
        <v>0</v>
      </c>
      <c r="BD41" s="66" t="str">
        <f>IF(OR(B41=0,B41=""),"",IF(AND($E$3="3rd"),'Marks Entry 3rd'!AE40,IF(AND($E$3="4th"),'Marks Entry 4th'!AE40,"")))</f>
        <v/>
      </c>
      <c r="BE41" s="66" t="str">
        <f>IF(OR(B41=0,B41=""),"",IF(AND($E$3="3rd"),'Marks Entry 3rd'!AF40,IF(AND($E$3="4th"),'Marks Entry 4th'!AF40,"")))</f>
        <v/>
      </c>
      <c r="BF41" s="65" t="str">
        <f t="shared" si="26"/>
        <v/>
      </c>
      <c r="BG41" s="61" t="str">
        <f t="shared" si="27"/>
        <v/>
      </c>
      <c r="BH41" s="104">
        <f t="shared" si="28"/>
        <v>0</v>
      </c>
      <c r="BI41" s="104" t="str">
        <f t="shared" si="29"/>
        <v/>
      </c>
      <c r="BJ41" s="104" t="str">
        <f t="shared" si="30"/>
        <v/>
      </c>
      <c r="BK41" s="104" t="str">
        <f t="shared" si="31"/>
        <v/>
      </c>
      <c r="BL41" s="104" t="str">
        <f t="shared" si="32"/>
        <v/>
      </c>
      <c r="BM41" s="108" t="str">
        <f t="shared" si="33"/>
        <v/>
      </c>
      <c r="BN41" s="125" t="str">
        <f>IF(OR(B41=0,B41=""),"",IF(AND($E$3="3rd"),'Marks Entry 3rd'!AG40,IF(AND($E$3="4th"),'Marks Entry 4th'!AG40,"")))</f>
        <v/>
      </c>
      <c r="BO41" s="125" t="str">
        <f>IF(OR(B41=0,B41=""),"",IF(AND($E$3="3rd"),'Marks Entry 3rd'!AH40,IF(AND($E$3="4th"),'Marks Entry 4th'!AH40,"")))</f>
        <v/>
      </c>
      <c r="BP41" s="125" t="str">
        <f>IF(OR(B41=0,B41=""),"",IF(AND($E$3="3rd"),'Marks Entry 3rd'!AI40,IF(AND($E$3="4th"),'Marks Entry 4th'!AI40,"")))</f>
        <v/>
      </c>
      <c r="BQ41" s="61" t="str">
        <f t="shared" si="34"/>
        <v/>
      </c>
      <c r="BR41" s="125" t="str">
        <f>IF(OR(B41=0,B41=""),"",IF(AND($E$3="3rd"),'Marks Entry 3rd'!AJ40,IF(AND($E$3="4th"),'Marks Entry 4th'!AJ40,"")))</f>
        <v/>
      </c>
      <c r="BS41" s="125" t="str">
        <f>IF(OR(B41=0,B41=""),"",IF(AND($E$3="3rd"),'Marks Entry 3rd'!AK40,IF(AND($E$3="4th"),'Marks Entry 4th'!AK40,"")))</f>
        <v/>
      </c>
      <c r="BT41" s="64" t="str">
        <f t="shared" si="35"/>
        <v/>
      </c>
      <c r="BU41" s="61">
        <f t="shared" si="36"/>
        <v>0</v>
      </c>
      <c r="BV41" s="66" t="str">
        <f>IF(OR(B41=0,B41=""),"",IF(AND($E$3="3rd"),'Marks Entry 3rd'!AL40,IF(AND($E$3="4th"),'Marks Entry 4th'!AL40,"")))</f>
        <v/>
      </c>
      <c r="BW41" s="66" t="str">
        <f>IF(OR(B41=0,B41=""),"",IF(AND($E$3="3rd"),'Marks Entry 3rd'!AM40,IF(AND($E$3="4th"),'Marks Entry 4th'!AM40,"")))</f>
        <v/>
      </c>
      <c r="BX41" s="65" t="str">
        <f t="shared" si="37"/>
        <v/>
      </c>
      <c r="BY41" s="61" t="str">
        <f t="shared" si="38"/>
        <v/>
      </c>
      <c r="BZ41" s="104">
        <f t="shared" si="39"/>
        <v>0</v>
      </c>
      <c r="CA41" s="104" t="str">
        <f t="shared" si="40"/>
        <v/>
      </c>
      <c r="CB41" s="104" t="str">
        <f t="shared" si="41"/>
        <v/>
      </c>
      <c r="CC41" s="104" t="str">
        <f t="shared" si="42"/>
        <v/>
      </c>
      <c r="CD41" s="104" t="str">
        <f t="shared" si="43"/>
        <v/>
      </c>
      <c r="CE41" s="108" t="str">
        <f t="shared" si="44"/>
        <v/>
      </c>
      <c r="CF41" s="257" t="str">
        <f>IF(OR(B41=0,B41=""),"",IF(AND($E$3="3rd"),'Marks Entry 3rd'!AN40,IF(AND($E$3="4th"),'Marks Entry 4th'!AN40,"")))</f>
        <v/>
      </c>
      <c r="CG41" s="257" t="str">
        <f>IF(OR(B41=0,B41=""),"",IF(AND($E$3="3rd"),'Marks Entry 3rd'!AO40,IF(AND($E$3="4th"),'Marks Entry 4th'!AO40,"")))</f>
        <v/>
      </c>
      <c r="CH41" s="257" t="str">
        <f>IF(OR(B41=0,B41=""),"",IF(AND($E$3="3rd"),'Marks Entry 3rd'!AP40,IF(AND($E$3="4th"),'Marks Entry 4th'!AP40,"")))</f>
        <v/>
      </c>
      <c r="CI41" s="257" t="str">
        <f>IF(OR(B41=0,B41=""),"",IF(AND($E$3="3rd"),'Marks Entry 3rd'!AQ40,IF(AND($E$3="4th"),'Marks Entry 4th'!AQ40,"")))</f>
        <v/>
      </c>
      <c r="CJ41" s="257" t="str">
        <f>IF(OR(B41=0,B41=""),"",IF(AND($E$3="3rd"),'Marks Entry 3rd'!AR40,IF(AND($E$3="4th"),'Marks Entry 4th'!AR40,"")))</f>
        <v/>
      </c>
      <c r="CK41" s="126" t="str">
        <f t="shared" si="45"/>
        <v/>
      </c>
      <c r="CL41" s="127">
        <f t="shared" si="46"/>
        <v>0</v>
      </c>
      <c r="CM41" s="127" t="str">
        <f t="shared" si="47"/>
        <v/>
      </c>
      <c r="CN41" s="127" t="str">
        <f t="shared" si="48"/>
        <v/>
      </c>
      <c r="CO41" s="107" t="str">
        <f t="shared" si="49"/>
        <v/>
      </c>
      <c r="CP41" s="257" t="str">
        <f>IF(OR(B41=0,B41=""),"",IF(AND($E$3="3rd"),'Marks Entry 3rd'!AS40,IF(AND($E$3="4th"),'Marks Entry 4th'!AS40,"")))</f>
        <v/>
      </c>
      <c r="CQ41" s="257" t="str">
        <f>IF(OR(B41=0,B41=""),"",IF(AND($E$3="3rd"),'Marks Entry 3rd'!AT40,IF(AND($E$3="4th"),'Marks Entry 4th'!AT40,"")))</f>
        <v/>
      </c>
      <c r="CR41" s="257" t="str">
        <f>IF(OR(B41=0,B41=""),"",IF(AND($E$3="3rd"),'Marks Entry 3rd'!AU40,IF(AND($E$3="4th"),'Marks Entry 4th'!AU40,"")))</f>
        <v/>
      </c>
      <c r="CS41" s="257" t="str">
        <f>IF(OR(B41=0,B41=""),"",IF(AND($E$3="3rd"),'Marks Entry 3rd'!AV40,IF(AND($E$3="4th"),'Marks Entry 4th'!AV40,"")))</f>
        <v/>
      </c>
      <c r="CT41" s="257" t="str">
        <f>IF(OR(B41=0,B41=""),"",IF(AND($E$3="3rd"),'Marks Entry 3rd'!AW40,IF(AND($E$3="4th"),'Marks Entry 4th'!AW40,"")))</f>
        <v/>
      </c>
      <c r="CU41" s="126" t="str">
        <f t="shared" si="50"/>
        <v/>
      </c>
      <c r="CV41" s="127">
        <f t="shared" si="51"/>
        <v>0</v>
      </c>
      <c r="CW41" s="127" t="str">
        <f t="shared" si="52"/>
        <v/>
      </c>
      <c r="CX41" s="127" t="str">
        <f t="shared" si="53"/>
        <v/>
      </c>
      <c r="CY41" s="107" t="str">
        <f t="shared" si="54"/>
        <v/>
      </c>
      <c r="CZ41" s="257" t="str">
        <f>IF(OR(B41=0,B41=""),"",IF(AND($E$3="3rd"),'Marks Entry 3rd'!AX40,IF(AND($E$3="4th"),'Marks Entry 4th'!AX40,"")))</f>
        <v/>
      </c>
      <c r="DA41" s="257" t="str">
        <f>IF(OR(B41=0,B41=""),"",IF(AND($E$3="3rd"),'Marks Entry 3rd'!AY40,IF(AND($E$3="4th"),'Marks Entry 4th'!AY40,"")))</f>
        <v/>
      </c>
      <c r="DB41" s="257" t="str">
        <f>IF(OR(B41=0,B41=""),"",IF(AND($E$3="3rd"),'Marks Entry 3rd'!AZ40,IF(AND($E$3="4th"),'Marks Entry 4th'!AZ40,"")))</f>
        <v/>
      </c>
      <c r="DC41" s="257" t="str">
        <f>IF(OR(B41=0,B41=""),"",IF(AND($E$3="3rd"),'Marks Entry 3rd'!BA40,IF(AND($E$3="4th"),'Marks Entry 4th'!BA40,"")))</f>
        <v/>
      </c>
      <c r="DD41" s="257" t="str">
        <f>IF(OR(B41=0,B41=""),"",IF(AND($E$3="3rd"),'Marks Entry 3rd'!BB40,IF(AND($E$3="4th"),'Marks Entry 4th'!BB40,"")))</f>
        <v/>
      </c>
      <c r="DE41" s="126" t="str">
        <f t="shared" si="55"/>
        <v/>
      </c>
      <c r="DF41" s="127">
        <f t="shared" si="56"/>
        <v>0</v>
      </c>
      <c r="DG41" s="127" t="str">
        <f t="shared" si="57"/>
        <v/>
      </c>
      <c r="DH41" s="127" t="str">
        <f t="shared" si="58"/>
        <v/>
      </c>
      <c r="DI41" s="107" t="str">
        <f t="shared" si="59"/>
        <v/>
      </c>
      <c r="DJ41" s="257" t="str">
        <f>IF(OR(B41=0,B41=""),"",IF(AND('Marks Entry 3rd'!BC40="",'Marks Entry 4th'!BC40=""),"",IF(AND($E$3="3rd"),'Marks Entry 3rd'!BC40,IF(AND($E$3="4th"),'Marks Entry 4th'!BC40,""))))</f>
        <v/>
      </c>
      <c r="DK41" s="257" t="str">
        <f>IF(OR(B41=0,B41=""),"",IF(AND('Marks Entry 3rd'!BD40="",'Marks Entry 4th'!BD40=""),"",IF(AND($E$3="3rd"),'Marks Entry 3rd'!BD40,IF(AND($E$3="4th"),'Marks Entry 4th'!BD40,""))))</f>
        <v/>
      </c>
      <c r="DL41" s="416" t="str">
        <f t="shared" si="60"/>
        <v/>
      </c>
      <c r="DM41" s="108" t="str">
        <f t="shared" si="61"/>
        <v/>
      </c>
      <c r="DN41" s="257" t="str">
        <f>IF(OR(B41=0,B41=""),"",IF(AND('Marks Entry 3rd'!BE40="",'Marks Entry 4th'!BE40=""),"",IF(AND($E$3="3rd"),'Marks Entry 3rd'!BE40,IF(AND($E$3="4th"),'Marks Entry 4th'!BE40,""))))</f>
        <v/>
      </c>
      <c r="DO41" s="257" t="str">
        <f>IF(OR(B41=0,B41=""),"",IF(AND('Marks Entry 3rd'!BF40="",'Marks Entry 4th'!BF40=""),"",IF(AND($E$3="3rd"),'Marks Entry 3rd'!BF40,IF(AND($E$3="4th"),'Marks Entry 4th'!BF40,""))))</f>
        <v/>
      </c>
      <c r="DP41" s="416" t="str">
        <f t="shared" si="62"/>
        <v/>
      </c>
      <c r="DQ41" s="108" t="str">
        <f t="shared" si="63"/>
        <v/>
      </c>
      <c r="DR41" s="75" t="str">
        <f t="shared" si="67"/>
        <v/>
      </c>
      <c r="DS41" s="76" t="str">
        <f t="shared" si="68"/>
        <v/>
      </c>
      <c r="DT41" s="81" t="str">
        <f t="shared" si="64"/>
        <v/>
      </c>
      <c r="DU41" s="82" t="str">
        <f t="shared" si="65"/>
        <v/>
      </c>
      <c r="DV41" s="262" t="str">
        <f t="shared" si="69"/>
        <v/>
      </c>
      <c r="DW41" s="52" t="str">
        <f>IF(OR(B41=0,B41=""),"",IF(AND($E$3="3rd"),'Marks Entry 3rd'!BG40,IF(AND($E$3="4th"),'Marks Entry 4th'!BG40,"")))</f>
        <v/>
      </c>
      <c r="DX41" s="52" t="str">
        <f>IF(OR(B41=0,B41=""),"",IF(AND($E$3="3rd"),'Marks Entry 3rd'!BH40,IF(AND($E$3="4th"),'Marks Entry 4th'!BH40,"")))</f>
        <v/>
      </c>
      <c r="DY41" s="242" t="str">
        <f t="shared" si="66"/>
        <v/>
      </c>
      <c r="DZ41" s="53"/>
      <c r="EG41" s="55">
        <f>IF(AND($E$3="3rd"),'Marks Entry 3rd'!I40,IF(AND($E$3="4th"),'Marks Entry 4th'!I40,""))</f>
        <v>0</v>
      </c>
    </row>
    <row r="42" spans="1:137" ht="18.95" customHeight="1">
      <c r="A42" s="67">
        <v>35</v>
      </c>
      <c r="B42" s="302" t="str">
        <f>IF(OR(EG42=0,EG42=""),"",IF(AND($E$3="3rd"),'Marks Entry 3rd'!I41,IF(AND($E$3="4th"),'Marks Entry 4th'!I41,"")))</f>
        <v/>
      </c>
      <c r="C42" s="68" t="str">
        <f>IF(OR(B42=0,B42=""),"",IF(AND($E$3="3rd"),'Marks Entry 3rd'!B41,IF(AND($E$3="4th"),'Marks Entry 4th'!B41,"")))</f>
        <v/>
      </c>
      <c r="D42" s="68" t="str">
        <f>IF(OR(B42=0,B42=""),"",IF(AND($E$3="3rd"),'Marks Entry 3rd'!C41,IF(AND($E$3="4th"),'Marks Entry 4th'!C41,"")))</f>
        <v/>
      </c>
      <c r="E42" s="69" t="str">
        <f>IF(OR(B42=0,B42=""),"",IF(AND($E$3="3rd"),'Marks Entry 3rd'!E41,IF(AND($E$3="4th"),'Marks Entry 4th'!E41,"")))</f>
        <v/>
      </c>
      <c r="F42" s="301" t="str">
        <f>IF(OR(B42=0,B42=""),"",IF(AND($E$3="3rd"),'Marks Entry 3rd'!D41,IF(AND($E$3="4th"),'Marks Entry 4th'!D41,"")))</f>
        <v/>
      </c>
      <c r="G42" s="63" t="str">
        <f>IF(OR(B42=0,B42=""),"",IF(AND($E$3="3rd"),'Marks Entry 3rd'!F41,IF(AND($E$3="4th"),'Marks Entry 4th'!F41,"")))</f>
        <v/>
      </c>
      <c r="H42" s="63" t="str">
        <f>IF(OR(B42=0,B42=""),"",IF(AND($E$3="3rd"),'Marks Entry 3rd'!G41,IF(AND($E$3="4th"),'Marks Entry 4th'!G41,"")))</f>
        <v/>
      </c>
      <c r="I42" s="63" t="str">
        <f>IF(OR(B42=0,B42=""),"",IF(AND($E$3="3rd"),'Marks Entry 3rd'!H41,IF(AND($E$3="4th"),'Marks Entry 4th'!H41,"")))</f>
        <v/>
      </c>
      <c r="J42" s="256" t="str">
        <f>IF(OR(B42=0,B42=""),"",IF(AND($E$3="3rd"),'Marks Entry 3rd'!J41,IF(AND($E$3="4th"),'Marks Entry 4th'!J41,"")))</f>
        <v/>
      </c>
      <c r="K42" s="256" t="str">
        <f>IF(OR(B42=0,B42=""),"",IF(AND($E$3="3rd"),'Marks Entry 3rd'!K41,IF(AND($E$3="4th"),'Marks Entry 4th'!K41,"")))</f>
        <v/>
      </c>
      <c r="L42" s="125" t="str">
        <f>IF(OR(B42=0,B42=""),"",IF(AND($E$3="3rd"),'Marks Entry 3rd'!L41,IF(AND($E$3="4th"),'Marks Entry 4th'!L41,"")))</f>
        <v/>
      </c>
      <c r="M42" s="125" t="str">
        <f>IF(OR(B42=0,B42=""),"",IF(AND($E$3="3rd"),'Marks Entry 3rd'!M41,IF(AND($E$3="4th"),'Marks Entry 4th'!M41,"")))</f>
        <v/>
      </c>
      <c r="N42" s="125" t="str">
        <f>IF(OR(B42=0,B42=""),"",IF(AND($E$3="3rd"),'Marks Entry 3rd'!N41,IF(AND($E$3="4th"),'Marks Entry 4th'!N41,"")))</f>
        <v/>
      </c>
      <c r="O42" s="61" t="str">
        <f t="shared" si="1"/>
        <v/>
      </c>
      <c r="P42" s="125" t="str">
        <f>IF(OR(B42=0,B42=""),"",IF(AND($E$3="3rd"),'Marks Entry 3rd'!O41,IF(AND($E$3="4th"),'Marks Entry 4th'!O41,"")))</f>
        <v/>
      </c>
      <c r="Q42" s="125" t="str">
        <f>IF(OR(B42=0,B42=""),"",IF(AND($E$3="3rd"),'Marks Entry 3rd'!P41,IF(AND($E$3="4th"),'Marks Entry 4th'!P41,"")))</f>
        <v/>
      </c>
      <c r="R42" s="64" t="str">
        <f t="shared" si="2"/>
        <v/>
      </c>
      <c r="S42" s="61">
        <f t="shared" si="3"/>
        <v>0</v>
      </c>
      <c r="T42" s="66" t="str">
        <f>IF(OR(B42=0,B42=""),"",IF(AND($E$3="3rd"),'Marks Entry 3rd'!Q41,IF(AND($E$3="4th"),'Marks Entry 4th'!Q41,"")))</f>
        <v/>
      </c>
      <c r="U42" s="66" t="str">
        <f>IF(OR(B42=0,B42=""),"",IF(AND($E$3="3rd"),'Marks Entry 3rd'!R41,IF(AND($E$3="4th"),'Marks Entry 4th'!R41,"")))</f>
        <v/>
      </c>
      <c r="V42" s="65" t="str">
        <f t="shared" si="4"/>
        <v/>
      </c>
      <c r="W42" s="61" t="str">
        <f t="shared" si="5"/>
        <v/>
      </c>
      <c r="X42" s="104">
        <f t="shared" si="6"/>
        <v>0</v>
      </c>
      <c r="Y42" s="104" t="str">
        <f t="shared" si="7"/>
        <v/>
      </c>
      <c r="Z42" s="104" t="str">
        <f t="shared" si="8"/>
        <v/>
      </c>
      <c r="AA42" s="104" t="str">
        <f t="shared" si="9"/>
        <v/>
      </c>
      <c r="AB42" s="104" t="str">
        <f t="shared" si="10"/>
        <v/>
      </c>
      <c r="AC42" s="108" t="str">
        <f t="shared" si="11"/>
        <v/>
      </c>
      <c r="AD42" s="125" t="str">
        <f>IF(OR(B42=0,B42=""),"",IF(AND($E$3="3rd"),'Marks Entry 3rd'!S41,IF(AND($E$3="4th"),'Marks Entry 4th'!S41,"")))</f>
        <v/>
      </c>
      <c r="AE42" s="125" t="str">
        <f>IF(OR(B42=0,B42=""),"",IF(AND($E$3="3rd"),'Marks Entry 3rd'!T41,IF(AND($E$3="4th"),'Marks Entry 4th'!T41,"")))</f>
        <v/>
      </c>
      <c r="AF42" s="125" t="str">
        <f>IF(OR(B42=0,B42=""),"",IF(AND($E$3="3rd"),'Marks Entry 3rd'!U41,IF(AND($E$3="4th"),'Marks Entry 4th'!U41,"")))</f>
        <v/>
      </c>
      <c r="AG42" s="61" t="str">
        <f t="shared" si="12"/>
        <v/>
      </c>
      <c r="AH42" s="125" t="str">
        <f>IF(OR(B42=0,B42=""),"",IF(AND($E$3="3rd"),'Marks Entry 3rd'!V41,IF(AND($E$3="4th"),'Marks Entry 4th'!V41,"")))</f>
        <v/>
      </c>
      <c r="AI42" s="125" t="str">
        <f>IF(OR(B42=0,B42=""),"",IF(AND($E$3="3rd"),'Marks Entry 3rd'!W41,IF(AND($E$3="4th"),'Marks Entry 4th'!W41,"")))</f>
        <v/>
      </c>
      <c r="AJ42" s="64" t="str">
        <f t="shared" si="13"/>
        <v/>
      </c>
      <c r="AK42" s="61">
        <f t="shared" si="14"/>
        <v>0</v>
      </c>
      <c r="AL42" s="66" t="str">
        <f>IF(OR(B42=0,B42=""),"",IF(AND($E$3="3rd"),'Marks Entry 3rd'!X41,IF(AND($E$3="4th"),'Marks Entry 4th'!X41,"")))</f>
        <v/>
      </c>
      <c r="AM42" s="66" t="str">
        <f>IF(OR(B42=0,B42=""),"",IF(AND($E$3="3rd"),'Marks Entry 3rd'!Y41,IF(AND($E$3="4th"),'Marks Entry 4th'!Y41,"")))</f>
        <v/>
      </c>
      <c r="AN42" s="65" t="str">
        <f t="shared" si="15"/>
        <v/>
      </c>
      <c r="AO42" s="61" t="str">
        <f t="shared" si="16"/>
        <v/>
      </c>
      <c r="AP42" s="104">
        <f t="shared" si="17"/>
        <v>0</v>
      </c>
      <c r="AQ42" s="104" t="str">
        <f t="shared" si="18"/>
        <v/>
      </c>
      <c r="AR42" s="104" t="str">
        <f t="shared" si="19"/>
        <v/>
      </c>
      <c r="AS42" s="104" t="str">
        <f t="shared" si="20"/>
        <v/>
      </c>
      <c r="AT42" s="104" t="str">
        <f t="shared" si="21"/>
        <v/>
      </c>
      <c r="AU42" s="108" t="str">
        <f t="shared" si="22"/>
        <v/>
      </c>
      <c r="AV42" s="125" t="str">
        <f>IF(OR(B42=0,B42=""),"",IF(AND($E$3="3rd"),'Marks Entry 3rd'!Z41,IF(AND($E$3="4th"),'Marks Entry 4th'!Z41,"")))</f>
        <v/>
      </c>
      <c r="AW42" s="125" t="str">
        <f>IF(OR(B42=0,B42=""),"",IF(AND($E$3="3rd"),'Marks Entry 3rd'!AA41,IF(AND($E$3="4th"),'Marks Entry 4th'!AA41,"")))</f>
        <v/>
      </c>
      <c r="AX42" s="125" t="str">
        <f>IF(OR(B42=0,B42=""),"",IF(AND($E$3="3rd"),'Marks Entry 3rd'!AB41,IF(AND($E$3="4th"),'Marks Entry 4th'!AB41,"")))</f>
        <v/>
      </c>
      <c r="AY42" s="61" t="str">
        <f t="shared" si="23"/>
        <v/>
      </c>
      <c r="AZ42" s="125" t="str">
        <f>IF(OR(B42=0,B42=""),"",IF(AND($E$3="3rd"),'Marks Entry 3rd'!AC41,IF(AND($E$3="4th"),'Marks Entry 4th'!AC41,"")))</f>
        <v/>
      </c>
      <c r="BA42" s="125" t="str">
        <f>IF(OR(B42=0,B42=""),"",IF(AND($E$3="3rd"),'Marks Entry 3rd'!AD41,IF(AND($E$3="4th"),'Marks Entry 4th'!AD41,"")))</f>
        <v/>
      </c>
      <c r="BB42" s="64" t="str">
        <f t="shared" si="24"/>
        <v/>
      </c>
      <c r="BC42" s="61">
        <f t="shared" si="25"/>
        <v>0</v>
      </c>
      <c r="BD42" s="66" t="str">
        <f>IF(OR(B42=0,B42=""),"",IF(AND($E$3="3rd"),'Marks Entry 3rd'!AE41,IF(AND($E$3="4th"),'Marks Entry 4th'!AE41,"")))</f>
        <v/>
      </c>
      <c r="BE42" s="66" t="str">
        <f>IF(OR(B42=0,B42=""),"",IF(AND($E$3="3rd"),'Marks Entry 3rd'!AF41,IF(AND($E$3="4th"),'Marks Entry 4th'!AF41,"")))</f>
        <v/>
      </c>
      <c r="BF42" s="65" t="str">
        <f t="shared" si="26"/>
        <v/>
      </c>
      <c r="BG42" s="61" t="str">
        <f t="shared" si="27"/>
        <v/>
      </c>
      <c r="BH42" s="104">
        <f t="shared" si="28"/>
        <v>0</v>
      </c>
      <c r="BI42" s="104" t="str">
        <f t="shared" si="29"/>
        <v/>
      </c>
      <c r="BJ42" s="104" t="str">
        <f t="shared" si="30"/>
        <v/>
      </c>
      <c r="BK42" s="104" t="str">
        <f t="shared" si="31"/>
        <v/>
      </c>
      <c r="BL42" s="104" t="str">
        <f t="shared" si="32"/>
        <v/>
      </c>
      <c r="BM42" s="108" t="str">
        <f t="shared" si="33"/>
        <v/>
      </c>
      <c r="BN42" s="125" t="str">
        <f>IF(OR(B42=0,B42=""),"",IF(AND($E$3="3rd"),'Marks Entry 3rd'!AG41,IF(AND($E$3="4th"),'Marks Entry 4th'!AG41,"")))</f>
        <v/>
      </c>
      <c r="BO42" s="125" t="str">
        <f>IF(OR(B42=0,B42=""),"",IF(AND($E$3="3rd"),'Marks Entry 3rd'!AH41,IF(AND($E$3="4th"),'Marks Entry 4th'!AH41,"")))</f>
        <v/>
      </c>
      <c r="BP42" s="125" t="str">
        <f>IF(OR(B42=0,B42=""),"",IF(AND($E$3="3rd"),'Marks Entry 3rd'!AI41,IF(AND($E$3="4th"),'Marks Entry 4th'!AI41,"")))</f>
        <v/>
      </c>
      <c r="BQ42" s="61" t="str">
        <f t="shared" si="34"/>
        <v/>
      </c>
      <c r="BR42" s="125" t="str">
        <f>IF(OR(B42=0,B42=""),"",IF(AND($E$3="3rd"),'Marks Entry 3rd'!AJ41,IF(AND($E$3="4th"),'Marks Entry 4th'!AJ41,"")))</f>
        <v/>
      </c>
      <c r="BS42" s="125" t="str">
        <f>IF(OR(B42=0,B42=""),"",IF(AND($E$3="3rd"),'Marks Entry 3rd'!AK41,IF(AND($E$3="4th"),'Marks Entry 4th'!AK41,"")))</f>
        <v/>
      </c>
      <c r="BT42" s="64" t="str">
        <f t="shared" si="35"/>
        <v/>
      </c>
      <c r="BU42" s="61">
        <f t="shared" si="36"/>
        <v>0</v>
      </c>
      <c r="BV42" s="66" t="str">
        <f>IF(OR(B42=0,B42=""),"",IF(AND($E$3="3rd"),'Marks Entry 3rd'!AL41,IF(AND($E$3="4th"),'Marks Entry 4th'!AL41,"")))</f>
        <v/>
      </c>
      <c r="BW42" s="66" t="str">
        <f>IF(OR(B42=0,B42=""),"",IF(AND($E$3="3rd"),'Marks Entry 3rd'!AM41,IF(AND($E$3="4th"),'Marks Entry 4th'!AM41,"")))</f>
        <v/>
      </c>
      <c r="BX42" s="65" t="str">
        <f t="shared" si="37"/>
        <v/>
      </c>
      <c r="BY42" s="61" t="str">
        <f t="shared" si="38"/>
        <v/>
      </c>
      <c r="BZ42" s="104">
        <f t="shared" si="39"/>
        <v>0</v>
      </c>
      <c r="CA42" s="104" t="str">
        <f t="shared" si="40"/>
        <v/>
      </c>
      <c r="CB42" s="104" t="str">
        <f t="shared" si="41"/>
        <v/>
      </c>
      <c r="CC42" s="104" t="str">
        <f t="shared" si="42"/>
        <v/>
      </c>
      <c r="CD42" s="104" t="str">
        <f t="shared" si="43"/>
        <v/>
      </c>
      <c r="CE42" s="108" t="str">
        <f t="shared" si="44"/>
        <v/>
      </c>
      <c r="CF42" s="257" t="str">
        <f>IF(OR(B42=0,B42=""),"",IF(AND($E$3="3rd"),'Marks Entry 3rd'!AN41,IF(AND($E$3="4th"),'Marks Entry 4th'!AN41,"")))</f>
        <v/>
      </c>
      <c r="CG42" s="257" t="str">
        <f>IF(OR(B42=0,B42=""),"",IF(AND($E$3="3rd"),'Marks Entry 3rd'!AO41,IF(AND($E$3="4th"),'Marks Entry 4th'!AO41,"")))</f>
        <v/>
      </c>
      <c r="CH42" s="257" t="str">
        <f>IF(OR(B42=0,B42=""),"",IF(AND($E$3="3rd"),'Marks Entry 3rd'!AP41,IF(AND($E$3="4th"),'Marks Entry 4th'!AP41,"")))</f>
        <v/>
      </c>
      <c r="CI42" s="257" t="str">
        <f>IF(OR(B42=0,B42=""),"",IF(AND($E$3="3rd"),'Marks Entry 3rd'!AQ41,IF(AND($E$3="4th"),'Marks Entry 4th'!AQ41,"")))</f>
        <v/>
      </c>
      <c r="CJ42" s="257" t="str">
        <f>IF(OR(B42=0,B42=""),"",IF(AND($E$3="3rd"),'Marks Entry 3rd'!AR41,IF(AND($E$3="4th"),'Marks Entry 4th'!AR41,"")))</f>
        <v/>
      </c>
      <c r="CK42" s="126" t="str">
        <f t="shared" si="45"/>
        <v/>
      </c>
      <c r="CL42" s="127">
        <f t="shared" si="46"/>
        <v>0</v>
      </c>
      <c r="CM42" s="127" t="str">
        <f t="shared" si="47"/>
        <v/>
      </c>
      <c r="CN42" s="127" t="str">
        <f t="shared" si="48"/>
        <v/>
      </c>
      <c r="CO42" s="107" t="str">
        <f t="shared" si="49"/>
        <v/>
      </c>
      <c r="CP42" s="257" t="str">
        <f>IF(OR(B42=0,B42=""),"",IF(AND($E$3="3rd"),'Marks Entry 3rd'!AS41,IF(AND($E$3="4th"),'Marks Entry 4th'!AS41,"")))</f>
        <v/>
      </c>
      <c r="CQ42" s="257" t="str">
        <f>IF(OR(B42=0,B42=""),"",IF(AND($E$3="3rd"),'Marks Entry 3rd'!AT41,IF(AND($E$3="4th"),'Marks Entry 4th'!AT41,"")))</f>
        <v/>
      </c>
      <c r="CR42" s="257" t="str">
        <f>IF(OR(B42=0,B42=""),"",IF(AND($E$3="3rd"),'Marks Entry 3rd'!AU41,IF(AND($E$3="4th"),'Marks Entry 4th'!AU41,"")))</f>
        <v/>
      </c>
      <c r="CS42" s="257" t="str">
        <f>IF(OR(B42=0,B42=""),"",IF(AND($E$3="3rd"),'Marks Entry 3rd'!AV41,IF(AND($E$3="4th"),'Marks Entry 4th'!AV41,"")))</f>
        <v/>
      </c>
      <c r="CT42" s="257" t="str">
        <f>IF(OR(B42=0,B42=""),"",IF(AND($E$3="3rd"),'Marks Entry 3rd'!AW41,IF(AND($E$3="4th"),'Marks Entry 4th'!AW41,"")))</f>
        <v/>
      </c>
      <c r="CU42" s="126" t="str">
        <f t="shared" si="50"/>
        <v/>
      </c>
      <c r="CV42" s="127">
        <f t="shared" si="51"/>
        <v>0</v>
      </c>
      <c r="CW42" s="127" t="str">
        <f t="shared" si="52"/>
        <v/>
      </c>
      <c r="CX42" s="127" t="str">
        <f t="shared" si="53"/>
        <v/>
      </c>
      <c r="CY42" s="107" t="str">
        <f t="shared" si="54"/>
        <v/>
      </c>
      <c r="CZ42" s="257" t="str">
        <f>IF(OR(B42=0,B42=""),"",IF(AND($E$3="3rd"),'Marks Entry 3rd'!AX41,IF(AND($E$3="4th"),'Marks Entry 4th'!AX41,"")))</f>
        <v/>
      </c>
      <c r="DA42" s="257" t="str">
        <f>IF(OR(B42=0,B42=""),"",IF(AND($E$3="3rd"),'Marks Entry 3rd'!AY41,IF(AND($E$3="4th"),'Marks Entry 4th'!AY41,"")))</f>
        <v/>
      </c>
      <c r="DB42" s="257" t="str">
        <f>IF(OR(B42=0,B42=""),"",IF(AND($E$3="3rd"),'Marks Entry 3rd'!AZ41,IF(AND($E$3="4th"),'Marks Entry 4th'!AZ41,"")))</f>
        <v/>
      </c>
      <c r="DC42" s="257" t="str">
        <f>IF(OR(B42=0,B42=""),"",IF(AND($E$3="3rd"),'Marks Entry 3rd'!BA41,IF(AND($E$3="4th"),'Marks Entry 4th'!BA41,"")))</f>
        <v/>
      </c>
      <c r="DD42" s="257" t="str">
        <f>IF(OR(B42=0,B42=""),"",IF(AND($E$3="3rd"),'Marks Entry 3rd'!BB41,IF(AND($E$3="4th"),'Marks Entry 4th'!BB41,"")))</f>
        <v/>
      </c>
      <c r="DE42" s="126" t="str">
        <f t="shared" si="55"/>
        <v/>
      </c>
      <c r="DF42" s="127">
        <f t="shared" si="56"/>
        <v>0</v>
      </c>
      <c r="DG42" s="127" t="str">
        <f t="shared" si="57"/>
        <v/>
      </c>
      <c r="DH42" s="127" t="str">
        <f t="shared" si="58"/>
        <v/>
      </c>
      <c r="DI42" s="107" t="str">
        <f t="shared" si="59"/>
        <v/>
      </c>
      <c r="DJ42" s="257" t="str">
        <f>IF(OR(B42=0,B42=""),"",IF(AND('Marks Entry 3rd'!BC41="",'Marks Entry 4th'!BC41=""),"",IF(AND($E$3="3rd"),'Marks Entry 3rd'!BC41,IF(AND($E$3="4th"),'Marks Entry 4th'!BC41,""))))</f>
        <v/>
      </c>
      <c r="DK42" s="257" t="str">
        <f>IF(OR(B42=0,B42=""),"",IF(AND('Marks Entry 3rd'!BD41="",'Marks Entry 4th'!BD41=""),"",IF(AND($E$3="3rd"),'Marks Entry 3rd'!BD41,IF(AND($E$3="4th"),'Marks Entry 4th'!BD41,""))))</f>
        <v/>
      </c>
      <c r="DL42" s="416" t="str">
        <f t="shared" si="60"/>
        <v/>
      </c>
      <c r="DM42" s="108" t="str">
        <f t="shared" si="61"/>
        <v/>
      </c>
      <c r="DN42" s="257" t="str">
        <f>IF(OR(B42=0,B42=""),"",IF(AND('Marks Entry 3rd'!BE41="",'Marks Entry 4th'!BE41=""),"",IF(AND($E$3="3rd"),'Marks Entry 3rd'!BE41,IF(AND($E$3="4th"),'Marks Entry 4th'!BE41,""))))</f>
        <v/>
      </c>
      <c r="DO42" s="257" t="str">
        <f>IF(OR(B42=0,B42=""),"",IF(AND('Marks Entry 3rd'!BF41="",'Marks Entry 4th'!BF41=""),"",IF(AND($E$3="3rd"),'Marks Entry 3rd'!BF41,IF(AND($E$3="4th"),'Marks Entry 4th'!BF41,""))))</f>
        <v/>
      </c>
      <c r="DP42" s="416" t="str">
        <f t="shared" si="62"/>
        <v/>
      </c>
      <c r="DQ42" s="108" t="str">
        <f t="shared" si="63"/>
        <v/>
      </c>
      <c r="DR42" s="75" t="str">
        <f t="shared" si="67"/>
        <v/>
      </c>
      <c r="DS42" s="76" t="str">
        <f t="shared" si="68"/>
        <v/>
      </c>
      <c r="DT42" s="81" t="str">
        <f t="shared" si="64"/>
        <v/>
      </c>
      <c r="DU42" s="82" t="str">
        <f t="shared" si="65"/>
        <v/>
      </c>
      <c r="DV42" s="262" t="str">
        <f t="shared" si="69"/>
        <v/>
      </c>
      <c r="DW42" s="52" t="str">
        <f>IF(OR(B42=0,B42=""),"",IF(AND($E$3="3rd"),'Marks Entry 3rd'!BG41,IF(AND($E$3="4th"),'Marks Entry 4th'!BG41,"")))</f>
        <v/>
      </c>
      <c r="DX42" s="52" t="str">
        <f>IF(OR(B42=0,B42=""),"",IF(AND($E$3="3rd"),'Marks Entry 3rd'!BH41,IF(AND($E$3="4th"),'Marks Entry 4th'!BH41,"")))</f>
        <v/>
      </c>
      <c r="DY42" s="242" t="str">
        <f t="shared" si="66"/>
        <v/>
      </c>
      <c r="DZ42" s="53"/>
      <c r="EG42" s="55">
        <f>IF(AND($E$3="3rd"),'Marks Entry 3rd'!I41,IF(AND($E$3="4th"),'Marks Entry 4th'!I41,""))</f>
        <v>0</v>
      </c>
    </row>
    <row r="43" spans="1:137" ht="18.95" customHeight="1">
      <c r="A43" s="67">
        <v>36</v>
      </c>
      <c r="B43" s="302" t="str">
        <f>IF(OR(EG43=0,EG43=""),"",IF(AND($E$3="3rd"),'Marks Entry 3rd'!I42,IF(AND($E$3="4th"),'Marks Entry 4th'!I42,"")))</f>
        <v/>
      </c>
      <c r="C43" s="68" t="str">
        <f>IF(OR(B43=0,B43=""),"",IF(AND($E$3="3rd"),'Marks Entry 3rd'!B42,IF(AND($E$3="4th"),'Marks Entry 4th'!B42,"")))</f>
        <v/>
      </c>
      <c r="D43" s="68" t="str">
        <f>IF(OR(B43=0,B43=""),"",IF(AND($E$3="3rd"),'Marks Entry 3rd'!C42,IF(AND($E$3="4th"),'Marks Entry 4th'!C42,"")))</f>
        <v/>
      </c>
      <c r="E43" s="69" t="str">
        <f>IF(OR(B43=0,B43=""),"",IF(AND($E$3="3rd"),'Marks Entry 3rd'!E42,IF(AND($E$3="4th"),'Marks Entry 4th'!E42,"")))</f>
        <v/>
      </c>
      <c r="F43" s="301" t="str">
        <f>IF(OR(B43=0,B43=""),"",IF(AND($E$3="3rd"),'Marks Entry 3rd'!D42,IF(AND($E$3="4th"),'Marks Entry 4th'!D42,"")))</f>
        <v/>
      </c>
      <c r="G43" s="63" t="str">
        <f>IF(OR(B43=0,B43=""),"",IF(AND($E$3="3rd"),'Marks Entry 3rd'!F42,IF(AND($E$3="4th"),'Marks Entry 4th'!F42,"")))</f>
        <v/>
      </c>
      <c r="H43" s="63" t="str">
        <f>IF(OR(B43=0,B43=""),"",IF(AND($E$3="3rd"),'Marks Entry 3rd'!G42,IF(AND($E$3="4th"),'Marks Entry 4th'!G42,"")))</f>
        <v/>
      </c>
      <c r="I43" s="63" t="str">
        <f>IF(OR(B43=0,B43=""),"",IF(AND($E$3="3rd"),'Marks Entry 3rd'!H42,IF(AND($E$3="4th"),'Marks Entry 4th'!H42,"")))</f>
        <v/>
      </c>
      <c r="J43" s="256" t="str">
        <f>IF(OR(B43=0,B43=""),"",IF(AND($E$3="3rd"),'Marks Entry 3rd'!J42,IF(AND($E$3="4th"),'Marks Entry 4th'!J42,"")))</f>
        <v/>
      </c>
      <c r="K43" s="256" t="str">
        <f>IF(OR(B43=0,B43=""),"",IF(AND($E$3="3rd"),'Marks Entry 3rd'!K42,IF(AND($E$3="4th"),'Marks Entry 4th'!K42,"")))</f>
        <v/>
      </c>
      <c r="L43" s="125" t="str">
        <f>IF(OR(B43=0,B43=""),"",IF(AND($E$3="3rd"),'Marks Entry 3rd'!L42,IF(AND($E$3="4th"),'Marks Entry 4th'!L42,"")))</f>
        <v/>
      </c>
      <c r="M43" s="125" t="str">
        <f>IF(OR(B43=0,B43=""),"",IF(AND($E$3="3rd"),'Marks Entry 3rd'!M42,IF(AND($E$3="4th"),'Marks Entry 4th'!M42,"")))</f>
        <v/>
      </c>
      <c r="N43" s="125" t="str">
        <f>IF(OR(B43=0,B43=""),"",IF(AND($E$3="3rd"),'Marks Entry 3rd'!N42,IF(AND($E$3="4th"),'Marks Entry 4th'!N42,"")))</f>
        <v/>
      </c>
      <c r="O43" s="61" t="str">
        <f t="shared" si="1"/>
        <v/>
      </c>
      <c r="P43" s="125" t="str">
        <f>IF(OR(B43=0,B43=""),"",IF(AND($E$3="3rd"),'Marks Entry 3rd'!O42,IF(AND($E$3="4th"),'Marks Entry 4th'!O42,"")))</f>
        <v/>
      </c>
      <c r="Q43" s="125" t="str">
        <f>IF(OR(B43=0,B43=""),"",IF(AND($E$3="3rd"),'Marks Entry 3rd'!P42,IF(AND($E$3="4th"),'Marks Entry 4th'!P42,"")))</f>
        <v/>
      </c>
      <c r="R43" s="64" t="str">
        <f t="shared" si="2"/>
        <v/>
      </c>
      <c r="S43" s="61">
        <f t="shared" si="3"/>
        <v>0</v>
      </c>
      <c r="T43" s="66" t="str">
        <f>IF(OR(B43=0,B43=""),"",IF(AND($E$3="3rd"),'Marks Entry 3rd'!Q42,IF(AND($E$3="4th"),'Marks Entry 4th'!Q42,"")))</f>
        <v/>
      </c>
      <c r="U43" s="66" t="str">
        <f>IF(OR(B43=0,B43=""),"",IF(AND($E$3="3rd"),'Marks Entry 3rd'!R42,IF(AND($E$3="4th"),'Marks Entry 4th'!R42,"")))</f>
        <v/>
      </c>
      <c r="V43" s="65" t="str">
        <f t="shared" si="4"/>
        <v/>
      </c>
      <c r="W43" s="61" t="str">
        <f t="shared" si="5"/>
        <v/>
      </c>
      <c r="X43" s="104">
        <f t="shared" si="6"/>
        <v>0</v>
      </c>
      <c r="Y43" s="104" t="str">
        <f t="shared" si="7"/>
        <v/>
      </c>
      <c r="Z43" s="104" t="str">
        <f t="shared" si="8"/>
        <v/>
      </c>
      <c r="AA43" s="104" t="str">
        <f t="shared" si="9"/>
        <v/>
      </c>
      <c r="AB43" s="104" t="str">
        <f t="shared" si="10"/>
        <v/>
      </c>
      <c r="AC43" s="108" t="str">
        <f t="shared" si="11"/>
        <v/>
      </c>
      <c r="AD43" s="125" t="str">
        <f>IF(OR(B43=0,B43=""),"",IF(AND($E$3="3rd"),'Marks Entry 3rd'!S42,IF(AND($E$3="4th"),'Marks Entry 4th'!S42,"")))</f>
        <v/>
      </c>
      <c r="AE43" s="125" t="str">
        <f>IF(OR(B43=0,B43=""),"",IF(AND($E$3="3rd"),'Marks Entry 3rd'!T42,IF(AND($E$3="4th"),'Marks Entry 4th'!T42,"")))</f>
        <v/>
      </c>
      <c r="AF43" s="125" t="str">
        <f>IF(OR(B43=0,B43=""),"",IF(AND($E$3="3rd"),'Marks Entry 3rd'!U42,IF(AND($E$3="4th"),'Marks Entry 4th'!U42,"")))</f>
        <v/>
      </c>
      <c r="AG43" s="61" t="str">
        <f t="shared" si="12"/>
        <v/>
      </c>
      <c r="AH43" s="125" t="str">
        <f>IF(OR(B43=0,B43=""),"",IF(AND($E$3="3rd"),'Marks Entry 3rd'!V42,IF(AND($E$3="4th"),'Marks Entry 4th'!V42,"")))</f>
        <v/>
      </c>
      <c r="AI43" s="125" t="str">
        <f>IF(OR(B43=0,B43=""),"",IF(AND($E$3="3rd"),'Marks Entry 3rd'!W42,IF(AND($E$3="4th"),'Marks Entry 4th'!W42,"")))</f>
        <v/>
      </c>
      <c r="AJ43" s="64" t="str">
        <f t="shared" si="13"/>
        <v/>
      </c>
      <c r="AK43" s="61">
        <f t="shared" si="14"/>
        <v>0</v>
      </c>
      <c r="AL43" s="66" t="str">
        <f>IF(OR(B43=0,B43=""),"",IF(AND($E$3="3rd"),'Marks Entry 3rd'!X42,IF(AND($E$3="4th"),'Marks Entry 4th'!X42,"")))</f>
        <v/>
      </c>
      <c r="AM43" s="66" t="str">
        <f>IF(OR(B43=0,B43=""),"",IF(AND($E$3="3rd"),'Marks Entry 3rd'!Y42,IF(AND($E$3="4th"),'Marks Entry 4th'!Y42,"")))</f>
        <v/>
      </c>
      <c r="AN43" s="65" t="str">
        <f t="shared" si="15"/>
        <v/>
      </c>
      <c r="AO43" s="61" t="str">
        <f t="shared" si="16"/>
        <v/>
      </c>
      <c r="AP43" s="104">
        <f t="shared" si="17"/>
        <v>0</v>
      </c>
      <c r="AQ43" s="104" t="str">
        <f t="shared" si="18"/>
        <v/>
      </c>
      <c r="AR43" s="104" t="str">
        <f t="shared" si="19"/>
        <v/>
      </c>
      <c r="AS43" s="104" t="str">
        <f t="shared" si="20"/>
        <v/>
      </c>
      <c r="AT43" s="104" t="str">
        <f t="shared" si="21"/>
        <v/>
      </c>
      <c r="AU43" s="108" t="str">
        <f t="shared" si="22"/>
        <v/>
      </c>
      <c r="AV43" s="125" t="str">
        <f>IF(OR(B43=0,B43=""),"",IF(AND($E$3="3rd"),'Marks Entry 3rd'!Z42,IF(AND($E$3="4th"),'Marks Entry 4th'!Z42,"")))</f>
        <v/>
      </c>
      <c r="AW43" s="125" t="str">
        <f>IF(OR(B43=0,B43=""),"",IF(AND($E$3="3rd"),'Marks Entry 3rd'!AA42,IF(AND($E$3="4th"),'Marks Entry 4th'!AA42,"")))</f>
        <v/>
      </c>
      <c r="AX43" s="125" t="str">
        <f>IF(OR(B43=0,B43=""),"",IF(AND($E$3="3rd"),'Marks Entry 3rd'!AB42,IF(AND($E$3="4th"),'Marks Entry 4th'!AB42,"")))</f>
        <v/>
      </c>
      <c r="AY43" s="61" t="str">
        <f t="shared" si="23"/>
        <v/>
      </c>
      <c r="AZ43" s="125" t="str">
        <f>IF(OR(B43=0,B43=""),"",IF(AND($E$3="3rd"),'Marks Entry 3rd'!AC42,IF(AND($E$3="4th"),'Marks Entry 4th'!AC42,"")))</f>
        <v/>
      </c>
      <c r="BA43" s="125" t="str">
        <f>IF(OR(B43=0,B43=""),"",IF(AND($E$3="3rd"),'Marks Entry 3rd'!AD42,IF(AND($E$3="4th"),'Marks Entry 4th'!AD42,"")))</f>
        <v/>
      </c>
      <c r="BB43" s="64" t="str">
        <f t="shared" si="24"/>
        <v/>
      </c>
      <c r="BC43" s="61">
        <f t="shared" si="25"/>
        <v>0</v>
      </c>
      <c r="BD43" s="66" t="str">
        <f>IF(OR(B43=0,B43=""),"",IF(AND($E$3="3rd"),'Marks Entry 3rd'!AE42,IF(AND($E$3="4th"),'Marks Entry 4th'!AE42,"")))</f>
        <v/>
      </c>
      <c r="BE43" s="66" t="str">
        <f>IF(OR(B43=0,B43=""),"",IF(AND($E$3="3rd"),'Marks Entry 3rd'!AF42,IF(AND($E$3="4th"),'Marks Entry 4th'!AF42,"")))</f>
        <v/>
      </c>
      <c r="BF43" s="65" t="str">
        <f t="shared" si="26"/>
        <v/>
      </c>
      <c r="BG43" s="61" t="str">
        <f t="shared" si="27"/>
        <v/>
      </c>
      <c r="BH43" s="104">
        <f t="shared" si="28"/>
        <v>0</v>
      </c>
      <c r="BI43" s="104" t="str">
        <f t="shared" si="29"/>
        <v/>
      </c>
      <c r="BJ43" s="104" t="str">
        <f t="shared" si="30"/>
        <v/>
      </c>
      <c r="BK43" s="104" t="str">
        <f t="shared" si="31"/>
        <v/>
      </c>
      <c r="BL43" s="104" t="str">
        <f t="shared" si="32"/>
        <v/>
      </c>
      <c r="BM43" s="108" t="str">
        <f t="shared" si="33"/>
        <v/>
      </c>
      <c r="BN43" s="125" t="str">
        <f>IF(OR(B43=0,B43=""),"",IF(AND($E$3="3rd"),'Marks Entry 3rd'!AG42,IF(AND($E$3="4th"),'Marks Entry 4th'!AG42,"")))</f>
        <v/>
      </c>
      <c r="BO43" s="125" t="str">
        <f>IF(OR(B43=0,B43=""),"",IF(AND($E$3="3rd"),'Marks Entry 3rd'!AH42,IF(AND($E$3="4th"),'Marks Entry 4th'!AH42,"")))</f>
        <v/>
      </c>
      <c r="BP43" s="125" t="str">
        <f>IF(OR(B43=0,B43=""),"",IF(AND($E$3="3rd"),'Marks Entry 3rd'!AI42,IF(AND($E$3="4th"),'Marks Entry 4th'!AI42,"")))</f>
        <v/>
      </c>
      <c r="BQ43" s="61" t="str">
        <f t="shared" si="34"/>
        <v/>
      </c>
      <c r="BR43" s="125" t="str">
        <f>IF(OR(B43=0,B43=""),"",IF(AND($E$3="3rd"),'Marks Entry 3rd'!AJ42,IF(AND($E$3="4th"),'Marks Entry 4th'!AJ42,"")))</f>
        <v/>
      </c>
      <c r="BS43" s="125" t="str">
        <f>IF(OR(B43=0,B43=""),"",IF(AND($E$3="3rd"),'Marks Entry 3rd'!AK42,IF(AND($E$3="4th"),'Marks Entry 4th'!AK42,"")))</f>
        <v/>
      </c>
      <c r="BT43" s="64" t="str">
        <f t="shared" si="35"/>
        <v/>
      </c>
      <c r="BU43" s="61">
        <f t="shared" si="36"/>
        <v>0</v>
      </c>
      <c r="BV43" s="66" t="str">
        <f>IF(OR(B43=0,B43=""),"",IF(AND($E$3="3rd"),'Marks Entry 3rd'!AL42,IF(AND($E$3="4th"),'Marks Entry 4th'!AL42,"")))</f>
        <v/>
      </c>
      <c r="BW43" s="66" t="str">
        <f>IF(OR(B43=0,B43=""),"",IF(AND($E$3="3rd"),'Marks Entry 3rd'!AM42,IF(AND($E$3="4th"),'Marks Entry 4th'!AM42,"")))</f>
        <v/>
      </c>
      <c r="BX43" s="65" t="str">
        <f t="shared" si="37"/>
        <v/>
      </c>
      <c r="BY43" s="61" t="str">
        <f t="shared" si="38"/>
        <v/>
      </c>
      <c r="BZ43" s="104">
        <f t="shared" si="39"/>
        <v>0</v>
      </c>
      <c r="CA43" s="104" t="str">
        <f t="shared" si="40"/>
        <v/>
      </c>
      <c r="CB43" s="104" t="str">
        <f t="shared" si="41"/>
        <v/>
      </c>
      <c r="CC43" s="104" t="str">
        <f t="shared" si="42"/>
        <v/>
      </c>
      <c r="CD43" s="104" t="str">
        <f t="shared" si="43"/>
        <v/>
      </c>
      <c r="CE43" s="108" t="str">
        <f t="shared" si="44"/>
        <v/>
      </c>
      <c r="CF43" s="257" t="str">
        <f>IF(OR(B43=0,B43=""),"",IF(AND($E$3="3rd"),'Marks Entry 3rd'!AN42,IF(AND($E$3="4th"),'Marks Entry 4th'!AN42,"")))</f>
        <v/>
      </c>
      <c r="CG43" s="257" t="str">
        <f>IF(OR(B43=0,B43=""),"",IF(AND($E$3="3rd"),'Marks Entry 3rd'!AO42,IF(AND($E$3="4th"),'Marks Entry 4th'!AO42,"")))</f>
        <v/>
      </c>
      <c r="CH43" s="257" t="str">
        <f>IF(OR(B43=0,B43=""),"",IF(AND($E$3="3rd"),'Marks Entry 3rd'!AP42,IF(AND($E$3="4th"),'Marks Entry 4th'!AP42,"")))</f>
        <v/>
      </c>
      <c r="CI43" s="257" t="str">
        <f>IF(OR(B43=0,B43=""),"",IF(AND($E$3="3rd"),'Marks Entry 3rd'!AQ42,IF(AND($E$3="4th"),'Marks Entry 4th'!AQ42,"")))</f>
        <v/>
      </c>
      <c r="CJ43" s="257" t="str">
        <f>IF(OR(B43=0,B43=""),"",IF(AND($E$3="3rd"),'Marks Entry 3rd'!AR42,IF(AND($E$3="4th"),'Marks Entry 4th'!AR42,"")))</f>
        <v/>
      </c>
      <c r="CK43" s="126" t="str">
        <f t="shared" si="45"/>
        <v/>
      </c>
      <c r="CL43" s="127">
        <f t="shared" si="46"/>
        <v>0</v>
      </c>
      <c r="CM43" s="127" t="str">
        <f t="shared" si="47"/>
        <v/>
      </c>
      <c r="CN43" s="127" t="str">
        <f t="shared" si="48"/>
        <v/>
      </c>
      <c r="CO43" s="107" t="str">
        <f t="shared" si="49"/>
        <v/>
      </c>
      <c r="CP43" s="257" t="str">
        <f>IF(OR(B43=0,B43=""),"",IF(AND($E$3="3rd"),'Marks Entry 3rd'!AS42,IF(AND($E$3="4th"),'Marks Entry 4th'!AS42,"")))</f>
        <v/>
      </c>
      <c r="CQ43" s="257" t="str">
        <f>IF(OR(B43=0,B43=""),"",IF(AND($E$3="3rd"),'Marks Entry 3rd'!AT42,IF(AND($E$3="4th"),'Marks Entry 4th'!AT42,"")))</f>
        <v/>
      </c>
      <c r="CR43" s="257" t="str">
        <f>IF(OR(B43=0,B43=""),"",IF(AND($E$3="3rd"),'Marks Entry 3rd'!AU42,IF(AND($E$3="4th"),'Marks Entry 4th'!AU42,"")))</f>
        <v/>
      </c>
      <c r="CS43" s="257" t="str">
        <f>IF(OR(B43=0,B43=""),"",IF(AND($E$3="3rd"),'Marks Entry 3rd'!AV42,IF(AND($E$3="4th"),'Marks Entry 4th'!AV42,"")))</f>
        <v/>
      </c>
      <c r="CT43" s="257" t="str">
        <f>IF(OR(B43=0,B43=""),"",IF(AND($E$3="3rd"),'Marks Entry 3rd'!AW42,IF(AND($E$3="4th"),'Marks Entry 4th'!AW42,"")))</f>
        <v/>
      </c>
      <c r="CU43" s="126" t="str">
        <f t="shared" si="50"/>
        <v/>
      </c>
      <c r="CV43" s="127">
        <f t="shared" si="51"/>
        <v>0</v>
      </c>
      <c r="CW43" s="127" t="str">
        <f t="shared" si="52"/>
        <v/>
      </c>
      <c r="CX43" s="127" t="str">
        <f t="shared" si="53"/>
        <v/>
      </c>
      <c r="CY43" s="107" t="str">
        <f t="shared" si="54"/>
        <v/>
      </c>
      <c r="CZ43" s="257" t="str">
        <f>IF(OR(B43=0,B43=""),"",IF(AND($E$3="3rd"),'Marks Entry 3rd'!AX42,IF(AND($E$3="4th"),'Marks Entry 4th'!AX42,"")))</f>
        <v/>
      </c>
      <c r="DA43" s="257" t="str">
        <f>IF(OR(B43=0,B43=""),"",IF(AND($E$3="3rd"),'Marks Entry 3rd'!AY42,IF(AND($E$3="4th"),'Marks Entry 4th'!AY42,"")))</f>
        <v/>
      </c>
      <c r="DB43" s="257" t="str">
        <f>IF(OR(B43=0,B43=""),"",IF(AND($E$3="3rd"),'Marks Entry 3rd'!AZ42,IF(AND($E$3="4th"),'Marks Entry 4th'!AZ42,"")))</f>
        <v/>
      </c>
      <c r="DC43" s="257" t="str">
        <f>IF(OR(B43=0,B43=""),"",IF(AND($E$3="3rd"),'Marks Entry 3rd'!BA42,IF(AND($E$3="4th"),'Marks Entry 4th'!BA42,"")))</f>
        <v/>
      </c>
      <c r="DD43" s="257" t="str">
        <f>IF(OR(B43=0,B43=""),"",IF(AND($E$3="3rd"),'Marks Entry 3rd'!BB42,IF(AND($E$3="4th"),'Marks Entry 4th'!BB42,"")))</f>
        <v/>
      </c>
      <c r="DE43" s="126" t="str">
        <f t="shared" si="55"/>
        <v/>
      </c>
      <c r="DF43" s="127">
        <f t="shared" si="56"/>
        <v>0</v>
      </c>
      <c r="DG43" s="127" t="str">
        <f t="shared" si="57"/>
        <v/>
      </c>
      <c r="DH43" s="127" t="str">
        <f t="shared" si="58"/>
        <v/>
      </c>
      <c r="DI43" s="107" t="str">
        <f t="shared" si="59"/>
        <v/>
      </c>
      <c r="DJ43" s="257" t="str">
        <f>IF(OR(B43=0,B43=""),"",IF(AND('Marks Entry 3rd'!BC42="",'Marks Entry 4th'!BC42=""),"",IF(AND($E$3="3rd"),'Marks Entry 3rd'!BC42,IF(AND($E$3="4th"),'Marks Entry 4th'!BC42,""))))</f>
        <v/>
      </c>
      <c r="DK43" s="257" t="str">
        <f>IF(OR(B43=0,B43=""),"",IF(AND('Marks Entry 3rd'!BD42="",'Marks Entry 4th'!BD42=""),"",IF(AND($E$3="3rd"),'Marks Entry 3rd'!BD42,IF(AND($E$3="4th"),'Marks Entry 4th'!BD42,""))))</f>
        <v/>
      </c>
      <c r="DL43" s="416" t="str">
        <f t="shared" si="60"/>
        <v/>
      </c>
      <c r="DM43" s="108" t="str">
        <f t="shared" si="61"/>
        <v/>
      </c>
      <c r="DN43" s="257" t="str">
        <f>IF(OR(B43=0,B43=""),"",IF(AND('Marks Entry 3rd'!BE42="",'Marks Entry 4th'!BE42=""),"",IF(AND($E$3="3rd"),'Marks Entry 3rd'!BE42,IF(AND($E$3="4th"),'Marks Entry 4th'!BE42,""))))</f>
        <v/>
      </c>
      <c r="DO43" s="257" t="str">
        <f>IF(OR(B43=0,B43=""),"",IF(AND('Marks Entry 3rd'!BF42="",'Marks Entry 4th'!BF42=""),"",IF(AND($E$3="3rd"),'Marks Entry 3rd'!BF42,IF(AND($E$3="4th"),'Marks Entry 4th'!BF42,""))))</f>
        <v/>
      </c>
      <c r="DP43" s="416" t="str">
        <f t="shared" si="62"/>
        <v/>
      </c>
      <c r="DQ43" s="108" t="str">
        <f t="shared" si="63"/>
        <v/>
      </c>
      <c r="DR43" s="75" t="str">
        <f t="shared" si="67"/>
        <v/>
      </c>
      <c r="DS43" s="76" t="str">
        <f t="shared" si="68"/>
        <v/>
      </c>
      <c r="DT43" s="81" t="str">
        <f t="shared" si="64"/>
        <v/>
      </c>
      <c r="DU43" s="82" t="str">
        <f t="shared" si="65"/>
        <v/>
      </c>
      <c r="DV43" s="262" t="str">
        <f t="shared" si="69"/>
        <v/>
      </c>
      <c r="DW43" s="52" t="str">
        <f>IF(OR(B43=0,B43=""),"",IF(AND($E$3="3rd"),'Marks Entry 3rd'!BG42,IF(AND($E$3="4th"),'Marks Entry 4th'!BG42,"")))</f>
        <v/>
      </c>
      <c r="DX43" s="52" t="str">
        <f>IF(OR(B43=0,B43=""),"",IF(AND($E$3="3rd"),'Marks Entry 3rd'!BH42,IF(AND($E$3="4th"),'Marks Entry 4th'!BH42,"")))</f>
        <v/>
      </c>
      <c r="DY43" s="242" t="str">
        <f t="shared" si="66"/>
        <v/>
      </c>
      <c r="DZ43" s="53"/>
      <c r="EG43" s="55">
        <f>IF(AND($E$3="3rd"),'Marks Entry 3rd'!I42,IF(AND($E$3="4th"),'Marks Entry 4th'!I42,""))</f>
        <v>0</v>
      </c>
    </row>
    <row r="44" spans="1:137" ht="18.95" customHeight="1">
      <c r="A44" s="67">
        <v>37</v>
      </c>
      <c r="B44" s="302" t="str">
        <f>IF(OR(EG44=0,EG44=""),"",IF(AND($E$3="3rd"),'Marks Entry 3rd'!I43,IF(AND($E$3="4th"),'Marks Entry 4th'!I43,"")))</f>
        <v/>
      </c>
      <c r="C44" s="68" t="str">
        <f>IF(OR(B44=0,B44=""),"",IF(AND($E$3="3rd"),'Marks Entry 3rd'!B43,IF(AND($E$3="4th"),'Marks Entry 4th'!B43,"")))</f>
        <v/>
      </c>
      <c r="D44" s="68" t="str">
        <f>IF(OR(B44=0,B44=""),"",IF(AND($E$3="3rd"),'Marks Entry 3rd'!C43,IF(AND($E$3="4th"),'Marks Entry 4th'!C43,"")))</f>
        <v/>
      </c>
      <c r="E44" s="69" t="str">
        <f>IF(OR(B44=0,B44=""),"",IF(AND($E$3="3rd"),'Marks Entry 3rd'!E43,IF(AND($E$3="4th"),'Marks Entry 4th'!E43,"")))</f>
        <v/>
      </c>
      <c r="F44" s="301" t="str">
        <f>IF(OR(B44=0,B44=""),"",IF(AND($E$3="3rd"),'Marks Entry 3rd'!D43,IF(AND($E$3="4th"),'Marks Entry 4th'!D43,"")))</f>
        <v/>
      </c>
      <c r="G44" s="63" t="str">
        <f>IF(OR(B44=0,B44=""),"",IF(AND($E$3="3rd"),'Marks Entry 3rd'!F43,IF(AND($E$3="4th"),'Marks Entry 4th'!F43,"")))</f>
        <v/>
      </c>
      <c r="H44" s="63" t="str">
        <f>IF(OR(B44=0,B44=""),"",IF(AND($E$3="3rd"),'Marks Entry 3rd'!G43,IF(AND($E$3="4th"),'Marks Entry 4th'!G43,"")))</f>
        <v/>
      </c>
      <c r="I44" s="63" t="str">
        <f>IF(OR(B44=0,B44=""),"",IF(AND($E$3="3rd"),'Marks Entry 3rd'!H43,IF(AND($E$3="4th"),'Marks Entry 4th'!H43,"")))</f>
        <v/>
      </c>
      <c r="J44" s="256" t="str">
        <f>IF(OR(B44=0,B44=""),"",IF(AND($E$3="3rd"),'Marks Entry 3rd'!J43,IF(AND($E$3="4th"),'Marks Entry 4th'!J43,"")))</f>
        <v/>
      </c>
      <c r="K44" s="256" t="str">
        <f>IF(OR(B44=0,B44=""),"",IF(AND($E$3="3rd"),'Marks Entry 3rd'!K43,IF(AND($E$3="4th"),'Marks Entry 4th'!K43,"")))</f>
        <v/>
      </c>
      <c r="L44" s="125" t="str">
        <f>IF(OR(B44=0,B44=""),"",IF(AND($E$3="3rd"),'Marks Entry 3rd'!L43,IF(AND($E$3="4th"),'Marks Entry 4th'!L43,"")))</f>
        <v/>
      </c>
      <c r="M44" s="125" t="str">
        <f>IF(OR(B44=0,B44=""),"",IF(AND($E$3="3rd"),'Marks Entry 3rd'!M43,IF(AND($E$3="4th"),'Marks Entry 4th'!M43,"")))</f>
        <v/>
      </c>
      <c r="N44" s="125" t="str">
        <f>IF(OR(B44=0,B44=""),"",IF(AND($E$3="3rd"),'Marks Entry 3rd'!N43,IF(AND($E$3="4th"),'Marks Entry 4th'!N43,"")))</f>
        <v/>
      </c>
      <c r="O44" s="61" t="str">
        <f t="shared" si="1"/>
        <v/>
      </c>
      <c r="P44" s="125" t="str">
        <f>IF(OR(B44=0,B44=""),"",IF(AND($E$3="3rd"),'Marks Entry 3rd'!O43,IF(AND($E$3="4th"),'Marks Entry 4th'!O43,"")))</f>
        <v/>
      </c>
      <c r="Q44" s="125" t="str">
        <f>IF(OR(B44=0,B44=""),"",IF(AND($E$3="3rd"),'Marks Entry 3rd'!P43,IF(AND($E$3="4th"),'Marks Entry 4th'!P43,"")))</f>
        <v/>
      </c>
      <c r="R44" s="64" t="str">
        <f t="shared" si="2"/>
        <v/>
      </c>
      <c r="S44" s="61">
        <f t="shared" si="3"/>
        <v>0</v>
      </c>
      <c r="T44" s="66" t="str">
        <f>IF(OR(B44=0,B44=""),"",IF(AND($E$3="3rd"),'Marks Entry 3rd'!Q43,IF(AND($E$3="4th"),'Marks Entry 4th'!Q43,"")))</f>
        <v/>
      </c>
      <c r="U44" s="66" t="str">
        <f>IF(OR(B44=0,B44=""),"",IF(AND($E$3="3rd"),'Marks Entry 3rd'!R43,IF(AND($E$3="4th"),'Marks Entry 4th'!R43,"")))</f>
        <v/>
      </c>
      <c r="V44" s="65" t="str">
        <f t="shared" si="4"/>
        <v/>
      </c>
      <c r="W44" s="61" t="str">
        <f t="shared" si="5"/>
        <v/>
      </c>
      <c r="X44" s="104">
        <f t="shared" si="6"/>
        <v>0</v>
      </c>
      <c r="Y44" s="104" t="str">
        <f t="shared" si="7"/>
        <v/>
      </c>
      <c r="Z44" s="104" t="str">
        <f t="shared" si="8"/>
        <v/>
      </c>
      <c r="AA44" s="104" t="str">
        <f t="shared" si="9"/>
        <v/>
      </c>
      <c r="AB44" s="104" t="str">
        <f t="shared" si="10"/>
        <v/>
      </c>
      <c r="AC44" s="108" t="str">
        <f t="shared" si="11"/>
        <v/>
      </c>
      <c r="AD44" s="125" t="str">
        <f>IF(OR(B44=0,B44=""),"",IF(AND($E$3="3rd"),'Marks Entry 3rd'!S43,IF(AND($E$3="4th"),'Marks Entry 4th'!S43,"")))</f>
        <v/>
      </c>
      <c r="AE44" s="125" t="str">
        <f>IF(OR(B44=0,B44=""),"",IF(AND($E$3="3rd"),'Marks Entry 3rd'!T43,IF(AND($E$3="4th"),'Marks Entry 4th'!T43,"")))</f>
        <v/>
      </c>
      <c r="AF44" s="125" t="str">
        <f>IF(OR(B44=0,B44=""),"",IF(AND($E$3="3rd"),'Marks Entry 3rd'!U43,IF(AND($E$3="4th"),'Marks Entry 4th'!U43,"")))</f>
        <v/>
      </c>
      <c r="AG44" s="61" t="str">
        <f t="shared" si="12"/>
        <v/>
      </c>
      <c r="AH44" s="125" t="str">
        <f>IF(OR(B44=0,B44=""),"",IF(AND($E$3="3rd"),'Marks Entry 3rd'!V43,IF(AND($E$3="4th"),'Marks Entry 4th'!V43,"")))</f>
        <v/>
      </c>
      <c r="AI44" s="125" t="str">
        <f>IF(OR(B44=0,B44=""),"",IF(AND($E$3="3rd"),'Marks Entry 3rd'!W43,IF(AND($E$3="4th"),'Marks Entry 4th'!W43,"")))</f>
        <v/>
      </c>
      <c r="AJ44" s="64" t="str">
        <f t="shared" si="13"/>
        <v/>
      </c>
      <c r="AK44" s="61">
        <f t="shared" si="14"/>
        <v>0</v>
      </c>
      <c r="AL44" s="66" t="str">
        <f>IF(OR(B44=0,B44=""),"",IF(AND($E$3="3rd"),'Marks Entry 3rd'!X43,IF(AND($E$3="4th"),'Marks Entry 4th'!X43,"")))</f>
        <v/>
      </c>
      <c r="AM44" s="66" t="str">
        <f>IF(OR(B44=0,B44=""),"",IF(AND($E$3="3rd"),'Marks Entry 3rd'!Y43,IF(AND($E$3="4th"),'Marks Entry 4th'!Y43,"")))</f>
        <v/>
      </c>
      <c r="AN44" s="65" t="str">
        <f t="shared" si="15"/>
        <v/>
      </c>
      <c r="AO44" s="61" t="str">
        <f t="shared" si="16"/>
        <v/>
      </c>
      <c r="AP44" s="104">
        <f t="shared" si="17"/>
        <v>0</v>
      </c>
      <c r="AQ44" s="104" t="str">
        <f t="shared" si="18"/>
        <v/>
      </c>
      <c r="AR44" s="104" t="str">
        <f t="shared" si="19"/>
        <v/>
      </c>
      <c r="AS44" s="104" t="str">
        <f t="shared" si="20"/>
        <v/>
      </c>
      <c r="AT44" s="104" t="str">
        <f t="shared" si="21"/>
        <v/>
      </c>
      <c r="AU44" s="108" t="str">
        <f t="shared" si="22"/>
        <v/>
      </c>
      <c r="AV44" s="125" t="str">
        <f>IF(OR(B44=0,B44=""),"",IF(AND($E$3="3rd"),'Marks Entry 3rd'!Z43,IF(AND($E$3="4th"),'Marks Entry 4th'!Z43,"")))</f>
        <v/>
      </c>
      <c r="AW44" s="125" t="str">
        <f>IF(OR(B44=0,B44=""),"",IF(AND($E$3="3rd"),'Marks Entry 3rd'!AA43,IF(AND($E$3="4th"),'Marks Entry 4th'!AA43,"")))</f>
        <v/>
      </c>
      <c r="AX44" s="125" t="str">
        <f>IF(OR(B44=0,B44=""),"",IF(AND($E$3="3rd"),'Marks Entry 3rd'!AB43,IF(AND($E$3="4th"),'Marks Entry 4th'!AB43,"")))</f>
        <v/>
      </c>
      <c r="AY44" s="61" t="str">
        <f t="shared" si="23"/>
        <v/>
      </c>
      <c r="AZ44" s="125" t="str">
        <f>IF(OR(B44=0,B44=""),"",IF(AND($E$3="3rd"),'Marks Entry 3rd'!AC43,IF(AND($E$3="4th"),'Marks Entry 4th'!AC43,"")))</f>
        <v/>
      </c>
      <c r="BA44" s="125" t="str">
        <f>IF(OR(B44=0,B44=""),"",IF(AND($E$3="3rd"),'Marks Entry 3rd'!AD43,IF(AND($E$3="4th"),'Marks Entry 4th'!AD43,"")))</f>
        <v/>
      </c>
      <c r="BB44" s="64" t="str">
        <f t="shared" si="24"/>
        <v/>
      </c>
      <c r="BC44" s="61">
        <f t="shared" si="25"/>
        <v>0</v>
      </c>
      <c r="BD44" s="66" t="str">
        <f>IF(OR(B44=0,B44=""),"",IF(AND($E$3="3rd"),'Marks Entry 3rd'!AE43,IF(AND($E$3="4th"),'Marks Entry 4th'!AE43,"")))</f>
        <v/>
      </c>
      <c r="BE44" s="66" t="str">
        <f>IF(OR(B44=0,B44=""),"",IF(AND($E$3="3rd"),'Marks Entry 3rd'!AF43,IF(AND($E$3="4th"),'Marks Entry 4th'!AF43,"")))</f>
        <v/>
      </c>
      <c r="BF44" s="65" t="str">
        <f t="shared" si="26"/>
        <v/>
      </c>
      <c r="BG44" s="61" t="str">
        <f t="shared" si="27"/>
        <v/>
      </c>
      <c r="BH44" s="104">
        <f t="shared" si="28"/>
        <v>0</v>
      </c>
      <c r="BI44" s="104" t="str">
        <f t="shared" si="29"/>
        <v/>
      </c>
      <c r="BJ44" s="104" t="str">
        <f t="shared" si="30"/>
        <v/>
      </c>
      <c r="BK44" s="104" t="str">
        <f t="shared" si="31"/>
        <v/>
      </c>
      <c r="BL44" s="104" t="str">
        <f t="shared" si="32"/>
        <v/>
      </c>
      <c r="BM44" s="108" t="str">
        <f t="shared" si="33"/>
        <v/>
      </c>
      <c r="BN44" s="125" t="str">
        <f>IF(OR(B44=0,B44=""),"",IF(AND($E$3="3rd"),'Marks Entry 3rd'!AG43,IF(AND($E$3="4th"),'Marks Entry 4th'!AG43,"")))</f>
        <v/>
      </c>
      <c r="BO44" s="125" t="str">
        <f>IF(OR(B44=0,B44=""),"",IF(AND($E$3="3rd"),'Marks Entry 3rd'!AH43,IF(AND($E$3="4th"),'Marks Entry 4th'!AH43,"")))</f>
        <v/>
      </c>
      <c r="BP44" s="125" t="str">
        <f>IF(OR(B44=0,B44=""),"",IF(AND($E$3="3rd"),'Marks Entry 3rd'!AI43,IF(AND($E$3="4th"),'Marks Entry 4th'!AI43,"")))</f>
        <v/>
      </c>
      <c r="BQ44" s="61" t="str">
        <f t="shared" si="34"/>
        <v/>
      </c>
      <c r="BR44" s="125" t="str">
        <f>IF(OR(B44=0,B44=""),"",IF(AND($E$3="3rd"),'Marks Entry 3rd'!AJ43,IF(AND($E$3="4th"),'Marks Entry 4th'!AJ43,"")))</f>
        <v/>
      </c>
      <c r="BS44" s="125" t="str">
        <f>IF(OR(B44=0,B44=""),"",IF(AND($E$3="3rd"),'Marks Entry 3rd'!AK43,IF(AND($E$3="4th"),'Marks Entry 4th'!AK43,"")))</f>
        <v/>
      </c>
      <c r="BT44" s="64" t="str">
        <f t="shared" si="35"/>
        <v/>
      </c>
      <c r="BU44" s="61">
        <f t="shared" si="36"/>
        <v>0</v>
      </c>
      <c r="BV44" s="66" t="str">
        <f>IF(OR(B44=0,B44=""),"",IF(AND($E$3="3rd"),'Marks Entry 3rd'!AL43,IF(AND($E$3="4th"),'Marks Entry 4th'!AL43,"")))</f>
        <v/>
      </c>
      <c r="BW44" s="66" t="str">
        <f>IF(OR(B44=0,B44=""),"",IF(AND($E$3="3rd"),'Marks Entry 3rd'!AM43,IF(AND($E$3="4th"),'Marks Entry 4th'!AM43,"")))</f>
        <v/>
      </c>
      <c r="BX44" s="65" t="str">
        <f t="shared" si="37"/>
        <v/>
      </c>
      <c r="BY44" s="61" t="str">
        <f t="shared" si="38"/>
        <v/>
      </c>
      <c r="BZ44" s="104">
        <f t="shared" si="39"/>
        <v>0</v>
      </c>
      <c r="CA44" s="104" t="str">
        <f t="shared" si="40"/>
        <v/>
      </c>
      <c r="CB44" s="104" t="str">
        <f t="shared" si="41"/>
        <v/>
      </c>
      <c r="CC44" s="104" t="str">
        <f t="shared" si="42"/>
        <v/>
      </c>
      <c r="CD44" s="104" t="str">
        <f t="shared" si="43"/>
        <v/>
      </c>
      <c r="CE44" s="108" t="str">
        <f t="shared" si="44"/>
        <v/>
      </c>
      <c r="CF44" s="257" t="str">
        <f>IF(OR(B44=0,B44=""),"",IF(AND($E$3="3rd"),'Marks Entry 3rd'!AN43,IF(AND($E$3="4th"),'Marks Entry 4th'!AN43,"")))</f>
        <v/>
      </c>
      <c r="CG44" s="257" t="str">
        <f>IF(OR(B44=0,B44=""),"",IF(AND($E$3="3rd"),'Marks Entry 3rd'!AO43,IF(AND($E$3="4th"),'Marks Entry 4th'!AO43,"")))</f>
        <v/>
      </c>
      <c r="CH44" s="257" t="str">
        <f>IF(OR(B44=0,B44=""),"",IF(AND($E$3="3rd"),'Marks Entry 3rd'!AP43,IF(AND($E$3="4th"),'Marks Entry 4th'!AP43,"")))</f>
        <v/>
      </c>
      <c r="CI44" s="257" t="str">
        <f>IF(OR(B44=0,B44=""),"",IF(AND($E$3="3rd"),'Marks Entry 3rd'!AQ43,IF(AND($E$3="4th"),'Marks Entry 4th'!AQ43,"")))</f>
        <v/>
      </c>
      <c r="CJ44" s="257" t="str">
        <f>IF(OR(B44=0,B44=""),"",IF(AND($E$3="3rd"),'Marks Entry 3rd'!AR43,IF(AND($E$3="4th"),'Marks Entry 4th'!AR43,"")))</f>
        <v/>
      </c>
      <c r="CK44" s="126" t="str">
        <f t="shared" si="45"/>
        <v/>
      </c>
      <c r="CL44" s="127">
        <f t="shared" si="46"/>
        <v>0</v>
      </c>
      <c r="CM44" s="127" t="str">
        <f t="shared" si="47"/>
        <v/>
      </c>
      <c r="CN44" s="127" t="str">
        <f t="shared" si="48"/>
        <v/>
      </c>
      <c r="CO44" s="107" t="str">
        <f t="shared" si="49"/>
        <v/>
      </c>
      <c r="CP44" s="257" t="str">
        <f>IF(OR(B44=0,B44=""),"",IF(AND($E$3="3rd"),'Marks Entry 3rd'!AS43,IF(AND($E$3="4th"),'Marks Entry 4th'!AS43,"")))</f>
        <v/>
      </c>
      <c r="CQ44" s="257" t="str">
        <f>IF(OR(B44=0,B44=""),"",IF(AND($E$3="3rd"),'Marks Entry 3rd'!AT43,IF(AND($E$3="4th"),'Marks Entry 4th'!AT43,"")))</f>
        <v/>
      </c>
      <c r="CR44" s="257" t="str">
        <f>IF(OR(B44=0,B44=""),"",IF(AND($E$3="3rd"),'Marks Entry 3rd'!AU43,IF(AND($E$3="4th"),'Marks Entry 4th'!AU43,"")))</f>
        <v/>
      </c>
      <c r="CS44" s="257" t="str">
        <f>IF(OR(B44=0,B44=""),"",IF(AND($E$3="3rd"),'Marks Entry 3rd'!AV43,IF(AND($E$3="4th"),'Marks Entry 4th'!AV43,"")))</f>
        <v/>
      </c>
      <c r="CT44" s="257" t="str">
        <f>IF(OR(B44=0,B44=""),"",IF(AND($E$3="3rd"),'Marks Entry 3rd'!AW43,IF(AND($E$3="4th"),'Marks Entry 4th'!AW43,"")))</f>
        <v/>
      </c>
      <c r="CU44" s="126" t="str">
        <f t="shared" si="50"/>
        <v/>
      </c>
      <c r="CV44" s="127">
        <f t="shared" si="51"/>
        <v>0</v>
      </c>
      <c r="CW44" s="127" t="str">
        <f t="shared" si="52"/>
        <v/>
      </c>
      <c r="CX44" s="127" t="str">
        <f t="shared" si="53"/>
        <v/>
      </c>
      <c r="CY44" s="107" t="str">
        <f t="shared" si="54"/>
        <v/>
      </c>
      <c r="CZ44" s="257" t="str">
        <f>IF(OR(B44=0,B44=""),"",IF(AND($E$3="3rd"),'Marks Entry 3rd'!AX43,IF(AND($E$3="4th"),'Marks Entry 4th'!AX43,"")))</f>
        <v/>
      </c>
      <c r="DA44" s="257" t="str">
        <f>IF(OR(B44=0,B44=""),"",IF(AND($E$3="3rd"),'Marks Entry 3rd'!AY43,IF(AND($E$3="4th"),'Marks Entry 4th'!AY43,"")))</f>
        <v/>
      </c>
      <c r="DB44" s="257" t="str">
        <f>IF(OR(B44=0,B44=""),"",IF(AND($E$3="3rd"),'Marks Entry 3rd'!AZ43,IF(AND($E$3="4th"),'Marks Entry 4th'!AZ43,"")))</f>
        <v/>
      </c>
      <c r="DC44" s="257" t="str">
        <f>IF(OR(B44=0,B44=""),"",IF(AND($E$3="3rd"),'Marks Entry 3rd'!BA43,IF(AND($E$3="4th"),'Marks Entry 4th'!BA43,"")))</f>
        <v/>
      </c>
      <c r="DD44" s="257" t="str">
        <f>IF(OR(B44=0,B44=""),"",IF(AND($E$3="3rd"),'Marks Entry 3rd'!BB43,IF(AND($E$3="4th"),'Marks Entry 4th'!BB43,"")))</f>
        <v/>
      </c>
      <c r="DE44" s="126" t="str">
        <f t="shared" si="55"/>
        <v/>
      </c>
      <c r="DF44" s="127">
        <f t="shared" si="56"/>
        <v>0</v>
      </c>
      <c r="DG44" s="127" t="str">
        <f t="shared" si="57"/>
        <v/>
      </c>
      <c r="DH44" s="127" t="str">
        <f t="shared" si="58"/>
        <v/>
      </c>
      <c r="DI44" s="107" t="str">
        <f t="shared" si="59"/>
        <v/>
      </c>
      <c r="DJ44" s="257" t="str">
        <f>IF(OR(B44=0,B44=""),"",IF(AND('Marks Entry 3rd'!BC43="",'Marks Entry 4th'!BC43=""),"",IF(AND($E$3="3rd"),'Marks Entry 3rd'!BC43,IF(AND($E$3="4th"),'Marks Entry 4th'!BC43,""))))</f>
        <v/>
      </c>
      <c r="DK44" s="257" t="str">
        <f>IF(OR(B44=0,B44=""),"",IF(AND('Marks Entry 3rd'!BD43="",'Marks Entry 4th'!BD43=""),"",IF(AND($E$3="3rd"),'Marks Entry 3rd'!BD43,IF(AND($E$3="4th"),'Marks Entry 4th'!BD43,""))))</f>
        <v/>
      </c>
      <c r="DL44" s="416" t="str">
        <f t="shared" si="60"/>
        <v/>
      </c>
      <c r="DM44" s="108" t="str">
        <f t="shared" si="61"/>
        <v/>
      </c>
      <c r="DN44" s="257" t="str">
        <f>IF(OR(B44=0,B44=""),"",IF(AND('Marks Entry 3rd'!BE43="",'Marks Entry 4th'!BE43=""),"",IF(AND($E$3="3rd"),'Marks Entry 3rd'!BE43,IF(AND($E$3="4th"),'Marks Entry 4th'!BE43,""))))</f>
        <v/>
      </c>
      <c r="DO44" s="257" t="str">
        <f>IF(OR(B44=0,B44=""),"",IF(AND('Marks Entry 3rd'!BF43="",'Marks Entry 4th'!BF43=""),"",IF(AND($E$3="3rd"),'Marks Entry 3rd'!BF43,IF(AND($E$3="4th"),'Marks Entry 4th'!BF43,""))))</f>
        <v/>
      </c>
      <c r="DP44" s="416" t="str">
        <f t="shared" si="62"/>
        <v/>
      </c>
      <c r="DQ44" s="108" t="str">
        <f t="shared" si="63"/>
        <v/>
      </c>
      <c r="DR44" s="75" t="str">
        <f t="shared" si="67"/>
        <v/>
      </c>
      <c r="DS44" s="76" t="str">
        <f t="shared" si="68"/>
        <v/>
      </c>
      <c r="DT44" s="81" t="str">
        <f t="shared" si="64"/>
        <v/>
      </c>
      <c r="DU44" s="82" t="str">
        <f t="shared" si="65"/>
        <v/>
      </c>
      <c r="DV44" s="262" t="str">
        <f t="shared" si="69"/>
        <v/>
      </c>
      <c r="DW44" s="52" t="str">
        <f>IF(OR(B44=0,B44=""),"",IF(AND($E$3="3rd"),'Marks Entry 3rd'!BG43,IF(AND($E$3="4th"),'Marks Entry 4th'!BG43,"")))</f>
        <v/>
      </c>
      <c r="DX44" s="52" t="str">
        <f>IF(OR(B44=0,B44=""),"",IF(AND($E$3="3rd"),'Marks Entry 3rd'!BH43,IF(AND($E$3="4th"),'Marks Entry 4th'!BH43,"")))</f>
        <v/>
      </c>
      <c r="DY44" s="242" t="str">
        <f t="shared" si="66"/>
        <v/>
      </c>
      <c r="DZ44" s="53"/>
      <c r="EG44" s="55">
        <f>IF(AND($E$3="3rd"),'Marks Entry 3rd'!I43,IF(AND($E$3="4th"),'Marks Entry 4th'!I43,""))</f>
        <v>0</v>
      </c>
    </row>
    <row r="45" spans="1:137" ht="18.95" customHeight="1">
      <c r="A45" s="67">
        <v>38</v>
      </c>
      <c r="B45" s="302" t="str">
        <f>IF(OR(EG45=0,EG45=""),"",IF(AND($E$3="3rd"),'Marks Entry 3rd'!I44,IF(AND($E$3="4th"),'Marks Entry 4th'!I44,"")))</f>
        <v/>
      </c>
      <c r="C45" s="68" t="str">
        <f>IF(OR(B45=0,B45=""),"",IF(AND($E$3="3rd"),'Marks Entry 3rd'!B44,IF(AND($E$3="4th"),'Marks Entry 4th'!B44,"")))</f>
        <v/>
      </c>
      <c r="D45" s="68" t="str">
        <f>IF(OR(B45=0,B45=""),"",IF(AND($E$3="3rd"),'Marks Entry 3rd'!C44,IF(AND($E$3="4th"),'Marks Entry 4th'!C44,"")))</f>
        <v/>
      </c>
      <c r="E45" s="69" t="str">
        <f>IF(OR(B45=0,B45=""),"",IF(AND($E$3="3rd"),'Marks Entry 3rd'!E44,IF(AND($E$3="4th"),'Marks Entry 4th'!E44,"")))</f>
        <v/>
      </c>
      <c r="F45" s="301" t="str">
        <f>IF(OR(B45=0,B45=""),"",IF(AND($E$3="3rd"),'Marks Entry 3rd'!D44,IF(AND($E$3="4th"),'Marks Entry 4th'!D44,"")))</f>
        <v/>
      </c>
      <c r="G45" s="63" t="str">
        <f>IF(OR(B45=0,B45=""),"",IF(AND($E$3="3rd"),'Marks Entry 3rd'!F44,IF(AND($E$3="4th"),'Marks Entry 4th'!F44,"")))</f>
        <v/>
      </c>
      <c r="H45" s="63" t="str">
        <f>IF(OR(B45=0,B45=""),"",IF(AND($E$3="3rd"),'Marks Entry 3rd'!G44,IF(AND($E$3="4th"),'Marks Entry 4th'!G44,"")))</f>
        <v/>
      </c>
      <c r="I45" s="63" t="str">
        <f>IF(OR(B45=0,B45=""),"",IF(AND($E$3="3rd"),'Marks Entry 3rd'!H44,IF(AND($E$3="4th"),'Marks Entry 4th'!H44,"")))</f>
        <v/>
      </c>
      <c r="J45" s="256" t="str">
        <f>IF(OR(B45=0,B45=""),"",IF(AND($E$3="3rd"),'Marks Entry 3rd'!J44,IF(AND($E$3="4th"),'Marks Entry 4th'!J44,"")))</f>
        <v/>
      </c>
      <c r="K45" s="256" t="str">
        <f>IF(OR(B45=0,B45=""),"",IF(AND($E$3="3rd"),'Marks Entry 3rd'!K44,IF(AND($E$3="4th"),'Marks Entry 4th'!K44,"")))</f>
        <v/>
      </c>
      <c r="L45" s="125" t="str">
        <f>IF(OR(B45=0,B45=""),"",IF(AND($E$3="3rd"),'Marks Entry 3rd'!L44,IF(AND($E$3="4th"),'Marks Entry 4th'!L44,"")))</f>
        <v/>
      </c>
      <c r="M45" s="125" t="str">
        <f>IF(OR(B45=0,B45=""),"",IF(AND($E$3="3rd"),'Marks Entry 3rd'!M44,IF(AND($E$3="4th"),'Marks Entry 4th'!M44,"")))</f>
        <v/>
      </c>
      <c r="N45" s="125" t="str">
        <f>IF(OR(B45=0,B45=""),"",IF(AND($E$3="3rd"),'Marks Entry 3rd'!N44,IF(AND($E$3="4th"),'Marks Entry 4th'!N44,"")))</f>
        <v/>
      </c>
      <c r="O45" s="61" t="str">
        <f t="shared" si="1"/>
        <v/>
      </c>
      <c r="P45" s="125" t="str">
        <f>IF(OR(B45=0,B45=""),"",IF(AND($E$3="3rd"),'Marks Entry 3rd'!O44,IF(AND($E$3="4th"),'Marks Entry 4th'!O44,"")))</f>
        <v/>
      </c>
      <c r="Q45" s="125" t="str">
        <f>IF(OR(B45=0,B45=""),"",IF(AND($E$3="3rd"),'Marks Entry 3rd'!P44,IF(AND($E$3="4th"),'Marks Entry 4th'!P44,"")))</f>
        <v/>
      </c>
      <c r="R45" s="64" t="str">
        <f t="shared" si="2"/>
        <v/>
      </c>
      <c r="S45" s="61">
        <f t="shared" si="3"/>
        <v>0</v>
      </c>
      <c r="T45" s="66" t="str">
        <f>IF(OR(B45=0,B45=""),"",IF(AND($E$3="3rd"),'Marks Entry 3rd'!Q44,IF(AND($E$3="4th"),'Marks Entry 4th'!Q44,"")))</f>
        <v/>
      </c>
      <c r="U45" s="66" t="str">
        <f>IF(OR(B45=0,B45=""),"",IF(AND($E$3="3rd"),'Marks Entry 3rd'!R44,IF(AND($E$3="4th"),'Marks Entry 4th'!R44,"")))</f>
        <v/>
      </c>
      <c r="V45" s="65" t="str">
        <f t="shared" si="4"/>
        <v/>
      </c>
      <c r="W45" s="61" t="str">
        <f t="shared" si="5"/>
        <v/>
      </c>
      <c r="X45" s="104">
        <f t="shared" si="6"/>
        <v>0</v>
      </c>
      <c r="Y45" s="104" t="str">
        <f t="shared" si="7"/>
        <v/>
      </c>
      <c r="Z45" s="104" t="str">
        <f t="shared" si="8"/>
        <v/>
      </c>
      <c r="AA45" s="104" t="str">
        <f t="shared" si="9"/>
        <v/>
      </c>
      <c r="AB45" s="104" t="str">
        <f t="shared" si="10"/>
        <v/>
      </c>
      <c r="AC45" s="108" t="str">
        <f t="shared" si="11"/>
        <v/>
      </c>
      <c r="AD45" s="125" t="str">
        <f>IF(OR(B45=0,B45=""),"",IF(AND($E$3="3rd"),'Marks Entry 3rd'!S44,IF(AND($E$3="4th"),'Marks Entry 4th'!S44,"")))</f>
        <v/>
      </c>
      <c r="AE45" s="125" t="str">
        <f>IF(OR(B45=0,B45=""),"",IF(AND($E$3="3rd"),'Marks Entry 3rd'!T44,IF(AND($E$3="4th"),'Marks Entry 4th'!T44,"")))</f>
        <v/>
      </c>
      <c r="AF45" s="125" t="str">
        <f>IF(OR(B45=0,B45=""),"",IF(AND($E$3="3rd"),'Marks Entry 3rd'!U44,IF(AND($E$3="4th"),'Marks Entry 4th'!U44,"")))</f>
        <v/>
      </c>
      <c r="AG45" s="61" t="str">
        <f t="shared" si="12"/>
        <v/>
      </c>
      <c r="AH45" s="125" t="str">
        <f>IF(OR(B45=0,B45=""),"",IF(AND($E$3="3rd"),'Marks Entry 3rd'!V44,IF(AND($E$3="4th"),'Marks Entry 4th'!V44,"")))</f>
        <v/>
      </c>
      <c r="AI45" s="125" t="str">
        <f>IF(OR(B45=0,B45=""),"",IF(AND($E$3="3rd"),'Marks Entry 3rd'!W44,IF(AND($E$3="4th"),'Marks Entry 4th'!W44,"")))</f>
        <v/>
      </c>
      <c r="AJ45" s="64" t="str">
        <f t="shared" si="13"/>
        <v/>
      </c>
      <c r="AK45" s="61">
        <f t="shared" si="14"/>
        <v>0</v>
      </c>
      <c r="AL45" s="66" t="str">
        <f>IF(OR(B45=0,B45=""),"",IF(AND($E$3="3rd"),'Marks Entry 3rd'!X44,IF(AND($E$3="4th"),'Marks Entry 4th'!X44,"")))</f>
        <v/>
      </c>
      <c r="AM45" s="66" t="str">
        <f>IF(OR(B45=0,B45=""),"",IF(AND($E$3="3rd"),'Marks Entry 3rd'!Y44,IF(AND($E$3="4th"),'Marks Entry 4th'!Y44,"")))</f>
        <v/>
      </c>
      <c r="AN45" s="65" t="str">
        <f t="shared" si="15"/>
        <v/>
      </c>
      <c r="AO45" s="61" t="str">
        <f t="shared" si="16"/>
        <v/>
      </c>
      <c r="AP45" s="104">
        <f t="shared" si="17"/>
        <v>0</v>
      </c>
      <c r="AQ45" s="104" t="str">
        <f t="shared" si="18"/>
        <v/>
      </c>
      <c r="AR45" s="104" t="str">
        <f t="shared" si="19"/>
        <v/>
      </c>
      <c r="AS45" s="104" t="str">
        <f t="shared" si="20"/>
        <v/>
      </c>
      <c r="AT45" s="104" t="str">
        <f t="shared" si="21"/>
        <v/>
      </c>
      <c r="AU45" s="108" t="str">
        <f t="shared" si="22"/>
        <v/>
      </c>
      <c r="AV45" s="125" t="str">
        <f>IF(OR(B45=0,B45=""),"",IF(AND($E$3="3rd"),'Marks Entry 3rd'!Z44,IF(AND($E$3="4th"),'Marks Entry 4th'!Z44,"")))</f>
        <v/>
      </c>
      <c r="AW45" s="125" t="str">
        <f>IF(OR(B45=0,B45=""),"",IF(AND($E$3="3rd"),'Marks Entry 3rd'!AA44,IF(AND($E$3="4th"),'Marks Entry 4th'!AA44,"")))</f>
        <v/>
      </c>
      <c r="AX45" s="125" t="str">
        <f>IF(OR(B45=0,B45=""),"",IF(AND($E$3="3rd"),'Marks Entry 3rd'!AB44,IF(AND($E$3="4th"),'Marks Entry 4th'!AB44,"")))</f>
        <v/>
      </c>
      <c r="AY45" s="61" t="str">
        <f t="shared" si="23"/>
        <v/>
      </c>
      <c r="AZ45" s="125" t="str">
        <f>IF(OR(B45=0,B45=""),"",IF(AND($E$3="3rd"),'Marks Entry 3rd'!AC44,IF(AND($E$3="4th"),'Marks Entry 4th'!AC44,"")))</f>
        <v/>
      </c>
      <c r="BA45" s="125" t="str">
        <f>IF(OR(B45=0,B45=""),"",IF(AND($E$3="3rd"),'Marks Entry 3rd'!AD44,IF(AND($E$3="4th"),'Marks Entry 4th'!AD44,"")))</f>
        <v/>
      </c>
      <c r="BB45" s="64" t="str">
        <f t="shared" si="24"/>
        <v/>
      </c>
      <c r="BC45" s="61">
        <f t="shared" si="25"/>
        <v>0</v>
      </c>
      <c r="BD45" s="66" t="str">
        <f>IF(OR(B45=0,B45=""),"",IF(AND($E$3="3rd"),'Marks Entry 3rd'!AE44,IF(AND($E$3="4th"),'Marks Entry 4th'!AE44,"")))</f>
        <v/>
      </c>
      <c r="BE45" s="66" t="str">
        <f>IF(OR(B45=0,B45=""),"",IF(AND($E$3="3rd"),'Marks Entry 3rd'!AF44,IF(AND($E$3="4th"),'Marks Entry 4th'!AF44,"")))</f>
        <v/>
      </c>
      <c r="BF45" s="65" t="str">
        <f t="shared" si="26"/>
        <v/>
      </c>
      <c r="BG45" s="61" t="str">
        <f t="shared" si="27"/>
        <v/>
      </c>
      <c r="BH45" s="104">
        <f t="shared" si="28"/>
        <v>0</v>
      </c>
      <c r="BI45" s="104" t="str">
        <f t="shared" si="29"/>
        <v/>
      </c>
      <c r="BJ45" s="104" t="str">
        <f t="shared" si="30"/>
        <v/>
      </c>
      <c r="BK45" s="104" t="str">
        <f t="shared" si="31"/>
        <v/>
      </c>
      <c r="BL45" s="104" t="str">
        <f t="shared" si="32"/>
        <v/>
      </c>
      <c r="BM45" s="108" t="str">
        <f t="shared" si="33"/>
        <v/>
      </c>
      <c r="BN45" s="125" t="str">
        <f>IF(OR(B45=0,B45=""),"",IF(AND($E$3="3rd"),'Marks Entry 3rd'!AG44,IF(AND($E$3="4th"),'Marks Entry 4th'!AG44,"")))</f>
        <v/>
      </c>
      <c r="BO45" s="125" t="str">
        <f>IF(OR(B45=0,B45=""),"",IF(AND($E$3="3rd"),'Marks Entry 3rd'!AH44,IF(AND($E$3="4th"),'Marks Entry 4th'!AH44,"")))</f>
        <v/>
      </c>
      <c r="BP45" s="125" t="str">
        <f>IF(OR(B45=0,B45=""),"",IF(AND($E$3="3rd"),'Marks Entry 3rd'!AI44,IF(AND($E$3="4th"),'Marks Entry 4th'!AI44,"")))</f>
        <v/>
      </c>
      <c r="BQ45" s="61" t="str">
        <f t="shared" si="34"/>
        <v/>
      </c>
      <c r="BR45" s="125" t="str">
        <f>IF(OR(B45=0,B45=""),"",IF(AND($E$3="3rd"),'Marks Entry 3rd'!AJ44,IF(AND($E$3="4th"),'Marks Entry 4th'!AJ44,"")))</f>
        <v/>
      </c>
      <c r="BS45" s="125" t="str">
        <f>IF(OR(B45=0,B45=""),"",IF(AND($E$3="3rd"),'Marks Entry 3rd'!AK44,IF(AND($E$3="4th"),'Marks Entry 4th'!AK44,"")))</f>
        <v/>
      </c>
      <c r="BT45" s="64" t="str">
        <f t="shared" si="35"/>
        <v/>
      </c>
      <c r="BU45" s="61">
        <f t="shared" si="36"/>
        <v>0</v>
      </c>
      <c r="BV45" s="66" t="str">
        <f>IF(OR(B45=0,B45=""),"",IF(AND($E$3="3rd"),'Marks Entry 3rd'!AL44,IF(AND($E$3="4th"),'Marks Entry 4th'!AL44,"")))</f>
        <v/>
      </c>
      <c r="BW45" s="66" t="str">
        <f>IF(OR(B45=0,B45=""),"",IF(AND($E$3="3rd"),'Marks Entry 3rd'!AM44,IF(AND($E$3="4th"),'Marks Entry 4th'!AM44,"")))</f>
        <v/>
      </c>
      <c r="BX45" s="65" t="str">
        <f t="shared" si="37"/>
        <v/>
      </c>
      <c r="BY45" s="61" t="str">
        <f t="shared" si="38"/>
        <v/>
      </c>
      <c r="BZ45" s="104">
        <f t="shared" si="39"/>
        <v>0</v>
      </c>
      <c r="CA45" s="104" t="str">
        <f t="shared" si="40"/>
        <v/>
      </c>
      <c r="CB45" s="104" t="str">
        <f t="shared" si="41"/>
        <v/>
      </c>
      <c r="CC45" s="104" t="str">
        <f t="shared" si="42"/>
        <v/>
      </c>
      <c r="CD45" s="104" t="str">
        <f t="shared" si="43"/>
        <v/>
      </c>
      <c r="CE45" s="108" t="str">
        <f t="shared" si="44"/>
        <v/>
      </c>
      <c r="CF45" s="257" t="str">
        <f>IF(OR(B45=0,B45=""),"",IF(AND($E$3="3rd"),'Marks Entry 3rd'!AN44,IF(AND($E$3="4th"),'Marks Entry 4th'!AN44,"")))</f>
        <v/>
      </c>
      <c r="CG45" s="257" t="str">
        <f>IF(OR(B45=0,B45=""),"",IF(AND($E$3="3rd"),'Marks Entry 3rd'!AO44,IF(AND($E$3="4th"),'Marks Entry 4th'!AO44,"")))</f>
        <v/>
      </c>
      <c r="CH45" s="257" t="str">
        <f>IF(OR(B45=0,B45=""),"",IF(AND($E$3="3rd"),'Marks Entry 3rd'!AP44,IF(AND($E$3="4th"),'Marks Entry 4th'!AP44,"")))</f>
        <v/>
      </c>
      <c r="CI45" s="257" t="str">
        <f>IF(OR(B45=0,B45=""),"",IF(AND($E$3="3rd"),'Marks Entry 3rd'!AQ44,IF(AND($E$3="4th"),'Marks Entry 4th'!AQ44,"")))</f>
        <v/>
      </c>
      <c r="CJ45" s="257" t="str">
        <f>IF(OR(B45=0,B45=""),"",IF(AND($E$3="3rd"),'Marks Entry 3rd'!AR44,IF(AND($E$3="4th"),'Marks Entry 4th'!AR44,"")))</f>
        <v/>
      </c>
      <c r="CK45" s="126" t="str">
        <f t="shared" si="45"/>
        <v/>
      </c>
      <c r="CL45" s="127">
        <f t="shared" si="46"/>
        <v>0</v>
      </c>
      <c r="CM45" s="127" t="str">
        <f t="shared" si="47"/>
        <v/>
      </c>
      <c r="CN45" s="127" t="str">
        <f t="shared" si="48"/>
        <v/>
      </c>
      <c r="CO45" s="107" t="str">
        <f t="shared" si="49"/>
        <v/>
      </c>
      <c r="CP45" s="257" t="str">
        <f>IF(OR(B45=0,B45=""),"",IF(AND($E$3="3rd"),'Marks Entry 3rd'!AS44,IF(AND($E$3="4th"),'Marks Entry 4th'!AS44,"")))</f>
        <v/>
      </c>
      <c r="CQ45" s="257" t="str">
        <f>IF(OR(B45=0,B45=""),"",IF(AND($E$3="3rd"),'Marks Entry 3rd'!AT44,IF(AND($E$3="4th"),'Marks Entry 4th'!AT44,"")))</f>
        <v/>
      </c>
      <c r="CR45" s="257" t="str">
        <f>IF(OR(B45=0,B45=""),"",IF(AND($E$3="3rd"),'Marks Entry 3rd'!AU44,IF(AND($E$3="4th"),'Marks Entry 4th'!AU44,"")))</f>
        <v/>
      </c>
      <c r="CS45" s="257" t="str">
        <f>IF(OR(B45=0,B45=""),"",IF(AND($E$3="3rd"),'Marks Entry 3rd'!AV44,IF(AND($E$3="4th"),'Marks Entry 4th'!AV44,"")))</f>
        <v/>
      </c>
      <c r="CT45" s="257" t="str">
        <f>IF(OR(B45=0,B45=""),"",IF(AND($E$3="3rd"),'Marks Entry 3rd'!AW44,IF(AND($E$3="4th"),'Marks Entry 4th'!AW44,"")))</f>
        <v/>
      </c>
      <c r="CU45" s="126" t="str">
        <f t="shared" si="50"/>
        <v/>
      </c>
      <c r="CV45" s="127">
        <f t="shared" si="51"/>
        <v>0</v>
      </c>
      <c r="CW45" s="127" t="str">
        <f t="shared" si="52"/>
        <v/>
      </c>
      <c r="CX45" s="127" t="str">
        <f t="shared" si="53"/>
        <v/>
      </c>
      <c r="CY45" s="107" t="str">
        <f t="shared" si="54"/>
        <v/>
      </c>
      <c r="CZ45" s="257" t="str">
        <f>IF(OR(B45=0,B45=""),"",IF(AND($E$3="3rd"),'Marks Entry 3rd'!AX44,IF(AND($E$3="4th"),'Marks Entry 4th'!AX44,"")))</f>
        <v/>
      </c>
      <c r="DA45" s="257" t="str">
        <f>IF(OR(B45=0,B45=""),"",IF(AND($E$3="3rd"),'Marks Entry 3rd'!AY44,IF(AND($E$3="4th"),'Marks Entry 4th'!AY44,"")))</f>
        <v/>
      </c>
      <c r="DB45" s="257" t="str">
        <f>IF(OR(B45=0,B45=""),"",IF(AND($E$3="3rd"),'Marks Entry 3rd'!AZ44,IF(AND($E$3="4th"),'Marks Entry 4th'!AZ44,"")))</f>
        <v/>
      </c>
      <c r="DC45" s="257" t="str">
        <f>IF(OR(B45=0,B45=""),"",IF(AND($E$3="3rd"),'Marks Entry 3rd'!BA44,IF(AND($E$3="4th"),'Marks Entry 4th'!BA44,"")))</f>
        <v/>
      </c>
      <c r="DD45" s="257" t="str">
        <f>IF(OR(B45=0,B45=""),"",IF(AND($E$3="3rd"),'Marks Entry 3rd'!BB44,IF(AND($E$3="4th"),'Marks Entry 4th'!BB44,"")))</f>
        <v/>
      </c>
      <c r="DE45" s="126" t="str">
        <f t="shared" si="55"/>
        <v/>
      </c>
      <c r="DF45" s="127">
        <f t="shared" si="56"/>
        <v>0</v>
      </c>
      <c r="DG45" s="127" t="str">
        <f t="shared" si="57"/>
        <v/>
      </c>
      <c r="DH45" s="127" t="str">
        <f t="shared" si="58"/>
        <v/>
      </c>
      <c r="DI45" s="107" t="str">
        <f t="shared" si="59"/>
        <v/>
      </c>
      <c r="DJ45" s="257" t="str">
        <f>IF(OR(B45=0,B45=""),"",IF(AND('Marks Entry 3rd'!BC44="",'Marks Entry 4th'!BC44=""),"",IF(AND($E$3="3rd"),'Marks Entry 3rd'!BC44,IF(AND($E$3="4th"),'Marks Entry 4th'!BC44,""))))</f>
        <v/>
      </c>
      <c r="DK45" s="257" t="str">
        <f>IF(OR(B45=0,B45=""),"",IF(AND('Marks Entry 3rd'!BD44="",'Marks Entry 4th'!BD44=""),"",IF(AND($E$3="3rd"),'Marks Entry 3rd'!BD44,IF(AND($E$3="4th"),'Marks Entry 4th'!BD44,""))))</f>
        <v/>
      </c>
      <c r="DL45" s="416" t="str">
        <f t="shared" si="60"/>
        <v/>
      </c>
      <c r="DM45" s="108" t="str">
        <f t="shared" si="61"/>
        <v/>
      </c>
      <c r="DN45" s="257" t="str">
        <f>IF(OR(B45=0,B45=""),"",IF(AND('Marks Entry 3rd'!BE44="",'Marks Entry 4th'!BE44=""),"",IF(AND($E$3="3rd"),'Marks Entry 3rd'!BE44,IF(AND($E$3="4th"),'Marks Entry 4th'!BE44,""))))</f>
        <v/>
      </c>
      <c r="DO45" s="257" t="str">
        <f>IF(OR(B45=0,B45=""),"",IF(AND('Marks Entry 3rd'!BF44="",'Marks Entry 4th'!BF44=""),"",IF(AND($E$3="3rd"),'Marks Entry 3rd'!BF44,IF(AND($E$3="4th"),'Marks Entry 4th'!BF44,""))))</f>
        <v/>
      </c>
      <c r="DP45" s="416" t="str">
        <f t="shared" si="62"/>
        <v/>
      </c>
      <c r="DQ45" s="108" t="str">
        <f t="shared" si="63"/>
        <v/>
      </c>
      <c r="DR45" s="75" t="str">
        <f t="shared" si="67"/>
        <v/>
      </c>
      <c r="DS45" s="76" t="str">
        <f t="shared" si="68"/>
        <v/>
      </c>
      <c r="DT45" s="81" t="str">
        <f t="shared" si="64"/>
        <v/>
      </c>
      <c r="DU45" s="82" t="str">
        <f t="shared" si="65"/>
        <v/>
      </c>
      <c r="DV45" s="262" t="str">
        <f t="shared" si="69"/>
        <v/>
      </c>
      <c r="DW45" s="52" t="str">
        <f>IF(OR(B45=0,B45=""),"",IF(AND($E$3="3rd"),'Marks Entry 3rd'!BG44,IF(AND($E$3="4th"),'Marks Entry 4th'!BG44,"")))</f>
        <v/>
      </c>
      <c r="DX45" s="52" t="str">
        <f>IF(OR(B45=0,B45=""),"",IF(AND($E$3="3rd"),'Marks Entry 3rd'!BH44,IF(AND($E$3="4th"),'Marks Entry 4th'!BH44,"")))</f>
        <v/>
      </c>
      <c r="DY45" s="242" t="str">
        <f t="shared" si="66"/>
        <v/>
      </c>
      <c r="DZ45" s="53"/>
      <c r="EG45" s="55">
        <f>IF(AND($E$3="3rd"),'Marks Entry 3rd'!I44,IF(AND($E$3="4th"),'Marks Entry 4th'!I44,""))</f>
        <v>0</v>
      </c>
    </row>
    <row r="46" spans="1:137" ht="18.95" customHeight="1">
      <c r="A46" s="67">
        <v>39</v>
      </c>
      <c r="B46" s="302" t="str">
        <f>IF(OR(EG46=0,EG46=""),"",IF(AND($E$3="3rd"),'Marks Entry 3rd'!I45,IF(AND($E$3="4th"),'Marks Entry 4th'!I45,"")))</f>
        <v/>
      </c>
      <c r="C46" s="68" t="str">
        <f>IF(OR(B46=0,B46=""),"",IF(AND($E$3="3rd"),'Marks Entry 3rd'!B45,IF(AND($E$3="4th"),'Marks Entry 4th'!B45,"")))</f>
        <v/>
      </c>
      <c r="D46" s="68" t="str">
        <f>IF(OR(B46=0,B46=""),"",IF(AND($E$3="3rd"),'Marks Entry 3rd'!C45,IF(AND($E$3="4th"),'Marks Entry 4th'!C45,"")))</f>
        <v/>
      </c>
      <c r="E46" s="69" t="str">
        <f>IF(OR(B46=0,B46=""),"",IF(AND($E$3="3rd"),'Marks Entry 3rd'!E45,IF(AND($E$3="4th"),'Marks Entry 4th'!E45,"")))</f>
        <v/>
      </c>
      <c r="F46" s="301" t="str">
        <f>IF(OR(B46=0,B46=""),"",IF(AND($E$3="3rd"),'Marks Entry 3rd'!D45,IF(AND($E$3="4th"),'Marks Entry 4th'!D45,"")))</f>
        <v/>
      </c>
      <c r="G46" s="63" t="str">
        <f>IF(OR(B46=0,B46=""),"",IF(AND($E$3="3rd"),'Marks Entry 3rd'!F45,IF(AND($E$3="4th"),'Marks Entry 4th'!F45,"")))</f>
        <v/>
      </c>
      <c r="H46" s="63" t="str">
        <f>IF(OR(B46=0,B46=""),"",IF(AND($E$3="3rd"),'Marks Entry 3rd'!G45,IF(AND($E$3="4th"),'Marks Entry 4th'!G45,"")))</f>
        <v/>
      </c>
      <c r="I46" s="63" t="str">
        <f>IF(OR(B46=0,B46=""),"",IF(AND($E$3="3rd"),'Marks Entry 3rd'!H45,IF(AND($E$3="4th"),'Marks Entry 4th'!H45,"")))</f>
        <v/>
      </c>
      <c r="J46" s="256" t="str">
        <f>IF(OR(B46=0,B46=""),"",IF(AND($E$3="3rd"),'Marks Entry 3rd'!J45,IF(AND($E$3="4th"),'Marks Entry 4th'!J45,"")))</f>
        <v/>
      </c>
      <c r="K46" s="256" t="str">
        <f>IF(OR(B46=0,B46=""),"",IF(AND($E$3="3rd"),'Marks Entry 3rd'!K45,IF(AND($E$3="4th"),'Marks Entry 4th'!K45,"")))</f>
        <v/>
      </c>
      <c r="L46" s="125" t="str">
        <f>IF(OR(B46=0,B46=""),"",IF(AND($E$3="3rd"),'Marks Entry 3rd'!L45,IF(AND($E$3="4th"),'Marks Entry 4th'!L45,"")))</f>
        <v/>
      </c>
      <c r="M46" s="125" t="str">
        <f>IF(OR(B46=0,B46=""),"",IF(AND($E$3="3rd"),'Marks Entry 3rd'!M45,IF(AND($E$3="4th"),'Marks Entry 4th'!M45,"")))</f>
        <v/>
      </c>
      <c r="N46" s="125" t="str">
        <f>IF(OR(B46=0,B46=""),"",IF(AND($E$3="3rd"),'Marks Entry 3rd'!N45,IF(AND($E$3="4th"),'Marks Entry 4th'!N45,"")))</f>
        <v/>
      </c>
      <c r="O46" s="61" t="str">
        <f t="shared" si="1"/>
        <v/>
      </c>
      <c r="P46" s="125" t="str">
        <f>IF(OR(B46=0,B46=""),"",IF(AND($E$3="3rd"),'Marks Entry 3rd'!O45,IF(AND($E$3="4th"),'Marks Entry 4th'!O45,"")))</f>
        <v/>
      </c>
      <c r="Q46" s="125" t="str">
        <f>IF(OR(B46=0,B46=""),"",IF(AND($E$3="3rd"),'Marks Entry 3rd'!P45,IF(AND($E$3="4th"),'Marks Entry 4th'!P45,"")))</f>
        <v/>
      </c>
      <c r="R46" s="64" t="str">
        <f t="shared" si="2"/>
        <v/>
      </c>
      <c r="S46" s="61">
        <f t="shared" si="3"/>
        <v>0</v>
      </c>
      <c r="T46" s="66" t="str">
        <f>IF(OR(B46=0,B46=""),"",IF(AND($E$3="3rd"),'Marks Entry 3rd'!Q45,IF(AND($E$3="4th"),'Marks Entry 4th'!Q45,"")))</f>
        <v/>
      </c>
      <c r="U46" s="66" t="str">
        <f>IF(OR(B46=0,B46=""),"",IF(AND($E$3="3rd"),'Marks Entry 3rd'!R45,IF(AND($E$3="4th"),'Marks Entry 4th'!R45,"")))</f>
        <v/>
      </c>
      <c r="V46" s="65" t="str">
        <f t="shared" si="4"/>
        <v/>
      </c>
      <c r="W46" s="61" t="str">
        <f t="shared" si="5"/>
        <v/>
      </c>
      <c r="X46" s="104">
        <f t="shared" si="6"/>
        <v>0</v>
      </c>
      <c r="Y46" s="104" t="str">
        <f t="shared" si="7"/>
        <v/>
      </c>
      <c r="Z46" s="104" t="str">
        <f t="shared" si="8"/>
        <v/>
      </c>
      <c r="AA46" s="104" t="str">
        <f t="shared" si="9"/>
        <v/>
      </c>
      <c r="AB46" s="104" t="str">
        <f t="shared" si="10"/>
        <v/>
      </c>
      <c r="AC46" s="108" t="str">
        <f t="shared" si="11"/>
        <v/>
      </c>
      <c r="AD46" s="125" t="str">
        <f>IF(OR(B46=0,B46=""),"",IF(AND($E$3="3rd"),'Marks Entry 3rd'!S45,IF(AND($E$3="4th"),'Marks Entry 4th'!S45,"")))</f>
        <v/>
      </c>
      <c r="AE46" s="125" t="str">
        <f>IF(OR(B46=0,B46=""),"",IF(AND($E$3="3rd"),'Marks Entry 3rd'!T45,IF(AND($E$3="4th"),'Marks Entry 4th'!T45,"")))</f>
        <v/>
      </c>
      <c r="AF46" s="125" t="str">
        <f>IF(OR(B46=0,B46=""),"",IF(AND($E$3="3rd"),'Marks Entry 3rd'!U45,IF(AND($E$3="4th"),'Marks Entry 4th'!U45,"")))</f>
        <v/>
      </c>
      <c r="AG46" s="61" t="str">
        <f t="shared" si="12"/>
        <v/>
      </c>
      <c r="AH46" s="125" t="str">
        <f>IF(OR(B46=0,B46=""),"",IF(AND($E$3="3rd"),'Marks Entry 3rd'!V45,IF(AND($E$3="4th"),'Marks Entry 4th'!V45,"")))</f>
        <v/>
      </c>
      <c r="AI46" s="125" t="str">
        <f>IF(OR(B46=0,B46=""),"",IF(AND($E$3="3rd"),'Marks Entry 3rd'!W45,IF(AND($E$3="4th"),'Marks Entry 4th'!W45,"")))</f>
        <v/>
      </c>
      <c r="AJ46" s="64" t="str">
        <f t="shared" si="13"/>
        <v/>
      </c>
      <c r="AK46" s="61">
        <f t="shared" si="14"/>
        <v>0</v>
      </c>
      <c r="AL46" s="66" t="str">
        <f>IF(OR(B46=0,B46=""),"",IF(AND($E$3="3rd"),'Marks Entry 3rd'!X45,IF(AND($E$3="4th"),'Marks Entry 4th'!X45,"")))</f>
        <v/>
      </c>
      <c r="AM46" s="66" t="str">
        <f>IF(OR(B46=0,B46=""),"",IF(AND($E$3="3rd"),'Marks Entry 3rd'!Y45,IF(AND($E$3="4th"),'Marks Entry 4th'!Y45,"")))</f>
        <v/>
      </c>
      <c r="AN46" s="65" t="str">
        <f t="shared" si="15"/>
        <v/>
      </c>
      <c r="AO46" s="61" t="str">
        <f t="shared" si="16"/>
        <v/>
      </c>
      <c r="AP46" s="104">
        <f t="shared" si="17"/>
        <v>0</v>
      </c>
      <c r="AQ46" s="104" t="str">
        <f t="shared" si="18"/>
        <v/>
      </c>
      <c r="AR46" s="104" t="str">
        <f t="shared" si="19"/>
        <v/>
      </c>
      <c r="AS46" s="104" t="str">
        <f t="shared" si="20"/>
        <v/>
      </c>
      <c r="AT46" s="104" t="str">
        <f t="shared" si="21"/>
        <v/>
      </c>
      <c r="AU46" s="108" t="str">
        <f t="shared" si="22"/>
        <v/>
      </c>
      <c r="AV46" s="125" t="str">
        <f>IF(OR(B46=0,B46=""),"",IF(AND($E$3="3rd"),'Marks Entry 3rd'!Z45,IF(AND($E$3="4th"),'Marks Entry 4th'!Z45,"")))</f>
        <v/>
      </c>
      <c r="AW46" s="125" t="str">
        <f>IF(OR(B46=0,B46=""),"",IF(AND($E$3="3rd"),'Marks Entry 3rd'!AA45,IF(AND($E$3="4th"),'Marks Entry 4th'!AA45,"")))</f>
        <v/>
      </c>
      <c r="AX46" s="125" t="str">
        <f>IF(OR(B46=0,B46=""),"",IF(AND($E$3="3rd"),'Marks Entry 3rd'!AB45,IF(AND($E$3="4th"),'Marks Entry 4th'!AB45,"")))</f>
        <v/>
      </c>
      <c r="AY46" s="61" t="str">
        <f t="shared" si="23"/>
        <v/>
      </c>
      <c r="AZ46" s="125" t="str">
        <f>IF(OR(B46=0,B46=""),"",IF(AND($E$3="3rd"),'Marks Entry 3rd'!AC45,IF(AND($E$3="4th"),'Marks Entry 4th'!AC45,"")))</f>
        <v/>
      </c>
      <c r="BA46" s="125" t="str">
        <f>IF(OR(B46=0,B46=""),"",IF(AND($E$3="3rd"),'Marks Entry 3rd'!AD45,IF(AND($E$3="4th"),'Marks Entry 4th'!AD45,"")))</f>
        <v/>
      </c>
      <c r="BB46" s="64" t="str">
        <f t="shared" si="24"/>
        <v/>
      </c>
      <c r="BC46" s="61">
        <f t="shared" si="25"/>
        <v>0</v>
      </c>
      <c r="BD46" s="66" t="str">
        <f>IF(OR(B46=0,B46=""),"",IF(AND($E$3="3rd"),'Marks Entry 3rd'!AE45,IF(AND($E$3="4th"),'Marks Entry 4th'!AE45,"")))</f>
        <v/>
      </c>
      <c r="BE46" s="66" t="str">
        <f>IF(OR(B46=0,B46=""),"",IF(AND($E$3="3rd"),'Marks Entry 3rd'!AF45,IF(AND($E$3="4th"),'Marks Entry 4th'!AF45,"")))</f>
        <v/>
      </c>
      <c r="BF46" s="65" t="str">
        <f t="shared" si="26"/>
        <v/>
      </c>
      <c r="BG46" s="61" t="str">
        <f t="shared" si="27"/>
        <v/>
      </c>
      <c r="BH46" s="104">
        <f t="shared" si="28"/>
        <v>0</v>
      </c>
      <c r="BI46" s="104" t="str">
        <f t="shared" si="29"/>
        <v/>
      </c>
      <c r="BJ46" s="104" t="str">
        <f t="shared" si="30"/>
        <v/>
      </c>
      <c r="BK46" s="104" t="str">
        <f t="shared" si="31"/>
        <v/>
      </c>
      <c r="BL46" s="104" t="str">
        <f t="shared" si="32"/>
        <v/>
      </c>
      <c r="BM46" s="108" t="str">
        <f t="shared" si="33"/>
        <v/>
      </c>
      <c r="BN46" s="125" t="str">
        <f>IF(OR(B46=0,B46=""),"",IF(AND($E$3="3rd"),'Marks Entry 3rd'!AG45,IF(AND($E$3="4th"),'Marks Entry 4th'!AG45,"")))</f>
        <v/>
      </c>
      <c r="BO46" s="125" t="str">
        <f>IF(OR(B46=0,B46=""),"",IF(AND($E$3="3rd"),'Marks Entry 3rd'!AH45,IF(AND($E$3="4th"),'Marks Entry 4th'!AH45,"")))</f>
        <v/>
      </c>
      <c r="BP46" s="125" t="str">
        <f>IF(OR(B46=0,B46=""),"",IF(AND($E$3="3rd"),'Marks Entry 3rd'!AI45,IF(AND($E$3="4th"),'Marks Entry 4th'!AI45,"")))</f>
        <v/>
      </c>
      <c r="BQ46" s="61" t="str">
        <f t="shared" si="34"/>
        <v/>
      </c>
      <c r="BR46" s="125" t="str">
        <f>IF(OR(B46=0,B46=""),"",IF(AND($E$3="3rd"),'Marks Entry 3rd'!AJ45,IF(AND($E$3="4th"),'Marks Entry 4th'!AJ45,"")))</f>
        <v/>
      </c>
      <c r="BS46" s="125" t="str">
        <f>IF(OR(B46=0,B46=""),"",IF(AND($E$3="3rd"),'Marks Entry 3rd'!AK45,IF(AND($E$3="4th"),'Marks Entry 4th'!AK45,"")))</f>
        <v/>
      </c>
      <c r="BT46" s="64" t="str">
        <f t="shared" si="35"/>
        <v/>
      </c>
      <c r="BU46" s="61">
        <f t="shared" si="36"/>
        <v>0</v>
      </c>
      <c r="BV46" s="66" t="str">
        <f>IF(OR(B46=0,B46=""),"",IF(AND($E$3="3rd"),'Marks Entry 3rd'!AL45,IF(AND($E$3="4th"),'Marks Entry 4th'!AL45,"")))</f>
        <v/>
      </c>
      <c r="BW46" s="66" t="str">
        <f>IF(OR(B46=0,B46=""),"",IF(AND($E$3="3rd"),'Marks Entry 3rd'!AM45,IF(AND($E$3="4th"),'Marks Entry 4th'!AM45,"")))</f>
        <v/>
      </c>
      <c r="BX46" s="65" t="str">
        <f t="shared" si="37"/>
        <v/>
      </c>
      <c r="BY46" s="61" t="str">
        <f t="shared" si="38"/>
        <v/>
      </c>
      <c r="BZ46" s="104">
        <f t="shared" si="39"/>
        <v>0</v>
      </c>
      <c r="CA46" s="104" t="str">
        <f t="shared" si="40"/>
        <v/>
      </c>
      <c r="CB46" s="104" t="str">
        <f t="shared" si="41"/>
        <v/>
      </c>
      <c r="CC46" s="104" t="str">
        <f t="shared" si="42"/>
        <v/>
      </c>
      <c r="CD46" s="104" t="str">
        <f t="shared" si="43"/>
        <v/>
      </c>
      <c r="CE46" s="108" t="str">
        <f t="shared" si="44"/>
        <v/>
      </c>
      <c r="CF46" s="257" t="str">
        <f>IF(OR(B46=0,B46=""),"",IF(AND($E$3="3rd"),'Marks Entry 3rd'!AN45,IF(AND($E$3="4th"),'Marks Entry 4th'!AN45,"")))</f>
        <v/>
      </c>
      <c r="CG46" s="257" t="str">
        <f>IF(OR(B46=0,B46=""),"",IF(AND($E$3="3rd"),'Marks Entry 3rd'!AO45,IF(AND($E$3="4th"),'Marks Entry 4th'!AO45,"")))</f>
        <v/>
      </c>
      <c r="CH46" s="257" t="str">
        <f>IF(OR(B46=0,B46=""),"",IF(AND($E$3="3rd"),'Marks Entry 3rd'!AP45,IF(AND($E$3="4th"),'Marks Entry 4th'!AP45,"")))</f>
        <v/>
      </c>
      <c r="CI46" s="257" t="str">
        <f>IF(OR(B46=0,B46=""),"",IF(AND($E$3="3rd"),'Marks Entry 3rd'!AQ45,IF(AND($E$3="4th"),'Marks Entry 4th'!AQ45,"")))</f>
        <v/>
      </c>
      <c r="CJ46" s="257" t="str">
        <f>IF(OR(B46=0,B46=""),"",IF(AND($E$3="3rd"),'Marks Entry 3rd'!AR45,IF(AND($E$3="4th"),'Marks Entry 4th'!AR45,"")))</f>
        <v/>
      </c>
      <c r="CK46" s="126" t="str">
        <f t="shared" si="45"/>
        <v/>
      </c>
      <c r="CL46" s="127">
        <f t="shared" si="46"/>
        <v>0</v>
      </c>
      <c r="CM46" s="127" t="str">
        <f t="shared" si="47"/>
        <v/>
      </c>
      <c r="CN46" s="127" t="str">
        <f t="shared" si="48"/>
        <v/>
      </c>
      <c r="CO46" s="107" t="str">
        <f t="shared" si="49"/>
        <v/>
      </c>
      <c r="CP46" s="257" t="str">
        <f>IF(OR(B46=0,B46=""),"",IF(AND($E$3="3rd"),'Marks Entry 3rd'!AS45,IF(AND($E$3="4th"),'Marks Entry 4th'!AS45,"")))</f>
        <v/>
      </c>
      <c r="CQ46" s="257" t="str">
        <f>IF(OR(B46=0,B46=""),"",IF(AND($E$3="3rd"),'Marks Entry 3rd'!AT45,IF(AND($E$3="4th"),'Marks Entry 4th'!AT45,"")))</f>
        <v/>
      </c>
      <c r="CR46" s="257" t="str">
        <f>IF(OR(B46=0,B46=""),"",IF(AND($E$3="3rd"),'Marks Entry 3rd'!AU45,IF(AND($E$3="4th"),'Marks Entry 4th'!AU45,"")))</f>
        <v/>
      </c>
      <c r="CS46" s="257" t="str">
        <f>IF(OR(B46=0,B46=""),"",IF(AND($E$3="3rd"),'Marks Entry 3rd'!AV45,IF(AND($E$3="4th"),'Marks Entry 4th'!AV45,"")))</f>
        <v/>
      </c>
      <c r="CT46" s="257" t="str">
        <f>IF(OR(B46=0,B46=""),"",IF(AND($E$3="3rd"),'Marks Entry 3rd'!AW45,IF(AND($E$3="4th"),'Marks Entry 4th'!AW45,"")))</f>
        <v/>
      </c>
      <c r="CU46" s="126" t="str">
        <f t="shared" si="50"/>
        <v/>
      </c>
      <c r="CV46" s="127">
        <f t="shared" si="51"/>
        <v>0</v>
      </c>
      <c r="CW46" s="127" t="str">
        <f t="shared" si="52"/>
        <v/>
      </c>
      <c r="CX46" s="127" t="str">
        <f t="shared" si="53"/>
        <v/>
      </c>
      <c r="CY46" s="107" t="str">
        <f t="shared" si="54"/>
        <v/>
      </c>
      <c r="CZ46" s="257" t="str">
        <f>IF(OR(B46=0,B46=""),"",IF(AND($E$3="3rd"),'Marks Entry 3rd'!AX45,IF(AND($E$3="4th"),'Marks Entry 4th'!AX45,"")))</f>
        <v/>
      </c>
      <c r="DA46" s="257" t="str">
        <f>IF(OR(B46=0,B46=""),"",IF(AND($E$3="3rd"),'Marks Entry 3rd'!AY45,IF(AND($E$3="4th"),'Marks Entry 4th'!AY45,"")))</f>
        <v/>
      </c>
      <c r="DB46" s="257" t="str">
        <f>IF(OR(B46=0,B46=""),"",IF(AND($E$3="3rd"),'Marks Entry 3rd'!AZ45,IF(AND($E$3="4th"),'Marks Entry 4th'!AZ45,"")))</f>
        <v/>
      </c>
      <c r="DC46" s="257" t="str">
        <f>IF(OR(B46=0,B46=""),"",IF(AND($E$3="3rd"),'Marks Entry 3rd'!BA45,IF(AND($E$3="4th"),'Marks Entry 4th'!BA45,"")))</f>
        <v/>
      </c>
      <c r="DD46" s="257" t="str">
        <f>IF(OR(B46=0,B46=""),"",IF(AND($E$3="3rd"),'Marks Entry 3rd'!BB45,IF(AND($E$3="4th"),'Marks Entry 4th'!BB45,"")))</f>
        <v/>
      </c>
      <c r="DE46" s="126" t="str">
        <f t="shared" si="55"/>
        <v/>
      </c>
      <c r="DF46" s="127">
        <f t="shared" si="56"/>
        <v>0</v>
      </c>
      <c r="DG46" s="127" t="str">
        <f t="shared" si="57"/>
        <v/>
      </c>
      <c r="DH46" s="127" t="str">
        <f t="shared" si="58"/>
        <v/>
      </c>
      <c r="DI46" s="107" t="str">
        <f t="shared" si="59"/>
        <v/>
      </c>
      <c r="DJ46" s="257" t="str">
        <f>IF(OR(B46=0,B46=""),"",IF(AND('Marks Entry 3rd'!BC45="",'Marks Entry 4th'!BC45=""),"",IF(AND($E$3="3rd"),'Marks Entry 3rd'!BC45,IF(AND($E$3="4th"),'Marks Entry 4th'!BC45,""))))</f>
        <v/>
      </c>
      <c r="DK46" s="257" t="str">
        <f>IF(OR(B46=0,B46=""),"",IF(AND('Marks Entry 3rd'!BD45="",'Marks Entry 4th'!BD45=""),"",IF(AND($E$3="3rd"),'Marks Entry 3rd'!BD45,IF(AND($E$3="4th"),'Marks Entry 4th'!BD45,""))))</f>
        <v/>
      </c>
      <c r="DL46" s="416" t="str">
        <f t="shared" si="60"/>
        <v/>
      </c>
      <c r="DM46" s="108" t="str">
        <f t="shared" si="61"/>
        <v/>
      </c>
      <c r="DN46" s="257" t="str">
        <f>IF(OR(B46=0,B46=""),"",IF(AND('Marks Entry 3rd'!BE45="",'Marks Entry 4th'!BE45=""),"",IF(AND($E$3="3rd"),'Marks Entry 3rd'!BE45,IF(AND($E$3="4th"),'Marks Entry 4th'!BE45,""))))</f>
        <v/>
      </c>
      <c r="DO46" s="257" t="str">
        <f>IF(OR(B46=0,B46=""),"",IF(AND('Marks Entry 3rd'!BF45="",'Marks Entry 4th'!BF45=""),"",IF(AND($E$3="3rd"),'Marks Entry 3rd'!BF45,IF(AND($E$3="4th"),'Marks Entry 4th'!BF45,""))))</f>
        <v/>
      </c>
      <c r="DP46" s="416" t="str">
        <f t="shared" si="62"/>
        <v/>
      </c>
      <c r="DQ46" s="108" t="str">
        <f t="shared" si="63"/>
        <v/>
      </c>
      <c r="DR46" s="75" t="str">
        <f t="shared" si="67"/>
        <v/>
      </c>
      <c r="DS46" s="76" t="str">
        <f t="shared" si="68"/>
        <v/>
      </c>
      <c r="DT46" s="81" t="str">
        <f t="shared" si="64"/>
        <v/>
      </c>
      <c r="DU46" s="82" t="str">
        <f t="shared" si="65"/>
        <v/>
      </c>
      <c r="DV46" s="262" t="str">
        <f t="shared" si="69"/>
        <v/>
      </c>
      <c r="DW46" s="52" t="str">
        <f>IF(OR(B46=0,B46=""),"",IF(AND($E$3="3rd"),'Marks Entry 3rd'!BG45,IF(AND($E$3="4th"),'Marks Entry 4th'!BG45,"")))</f>
        <v/>
      </c>
      <c r="DX46" s="52" t="str">
        <f>IF(OR(B46=0,B46=""),"",IF(AND($E$3="3rd"),'Marks Entry 3rd'!BH45,IF(AND($E$3="4th"),'Marks Entry 4th'!BH45,"")))</f>
        <v/>
      </c>
      <c r="DY46" s="242" t="str">
        <f t="shared" si="66"/>
        <v/>
      </c>
      <c r="DZ46" s="53"/>
      <c r="EG46" s="55">
        <f>IF(AND($E$3="3rd"),'Marks Entry 3rd'!I45,IF(AND($E$3="4th"),'Marks Entry 4th'!I45,""))</f>
        <v>0</v>
      </c>
    </row>
    <row r="47" spans="1:137" ht="18.95" customHeight="1">
      <c r="A47" s="67">
        <v>40</v>
      </c>
      <c r="B47" s="302" t="str">
        <f>IF(OR(EG47=0,EG47=""),"",IF(AND($E$3="3rd"),'Marks Entry 3rd'!I46,IF(AND($E$3="4th"),'Marks Entry 4th'!I46,"")))</f>
        <v/>
      </c>
      <c r="C47" s="68" t="str">
        <f>IF(OR(B47=0,B47=""),"",IF(AND($E$3="3rd"),'Marks Entry 3rd'!B46,IF(AND($E$3="4th"),'Marks Entry 4th'!B46,"")))</f>
        <v/>
      </c>
      <c r="D47" s="68" t="str">
        <f>IF(OR(B47=0,B47=""),"",IF(AND($E$3="3rd"),'Marks Entry 3rd'!C46,IF(AND($E$3="4th"),'Marks Entry 4th'!C46,"")))</f>
        <v/>
      </c>
      <c r="E47" s="69" t="str">
        <f>IF(OR(B47=0,B47=""),"",IF(AND($E$3="3rd"),'Marks Entry 3rd'!E46,IF(AND($E$3="4th"),'Marks Entry 4th'!E46,"")))</f>
        <v/>
      </c>
      <c r="F47" s="301" t="str">
        <f>IF(OR(B47=0,B47=""),"",IF(AND($E$3="3rd"),'Marks Entry 3rd'!D46,IF(AND($E$3="4th"),'Marks Entry 4th'!D46,"")))</f>
        <v/>
      </c>
      <c r="G47" s="63" t="str">
        <f>IF(OR(B47=0,B47=""),"",IF(AND($E$3="3rd"),'Marks Entry 3rd'!F46,IF(AND($E$3="4th"),'Marks Entry 4th'!F46,"")))</f>
        <v/>
      </c>
      <c r="H47" s="63" t="str">
        <f>IF(OR(B47=0,B47=""),"",IF(AND($E$3="3rd"),'Marks Entry 3rd'!G46,IF(AND($E$3="4th"),'Marks Entry 4th'!G46,"")))</f>
        <v/>
      </c>
      <c r="I47" s="63" t="str">
        <f>IF(OR(B47=0,B47=""),"",IF(AND($E$3="3rd"),'Marks Entry 3rd'!H46,IF(AND($E$3="4th"),'Marks Entry 4th'!H46,"")))</f>
        <v/>
      </c>
      <c r="J47" s="256" t="str">
        <f>IF(OR(B47=0,B47=""),"",IF(AND($E$3="3rd"),'Marks Entry 3rd'!J46,IF(AND($E$3="4th"),'Marks Entry 4th'!J46,"")))</f>
        <v/>
      </c>
      <c r="K47" s="256" t="str">
        <f>IF(OR(B47=0,B47=""),"",IF(AND($E$3="3rd"),'Marks Entry 3rd'!K46,IF(AND($E$3="4th"),'Marks Entry 4th'!K46,"")))</f>
        <v/>
      </c>
      <c r="L47" s="125" t="str">
        <f>IF(OR(B47=0,B47=""),"",IF(AND($E$3="3rd"),'Marks Entry 3rd'!L46,IF(AND($E$3="4th"),'Marks Entry 4th'!L46,"")))</f>
        <v/>
      </c>
      <c r="M47" s="125" t="str">
        <f>IF(OR(B47=0,B47=""),"",IF(AND($E$3="3rd"),'Marks Entry 3rd'!M46,IF(AND($E$3="4th"),'Marks Entry 4th'!M46,"")))</f>
        <v/>
      </c>
      <c r="N47" s="125" t="str">
        <f>IF(OR(B47=0,B47=""),"",IF(AND($E$3="3rd"),'Marks Entry 3rd'!N46,IF(AND($E$3="4th"),'Marks Entry 4th'!N46,"")))</f>
        <v/>
      </c>
      <c r="O47" s="61" t="str">
        <f t="shared" si="1"/>
        <v/>
      </c>
      <c r="P47" s="125" t="str">
        <f>IF(OR(B47=0,B47=""),"",IF(AND($E$3="3rd"),'Marks Entry 3rd'!O46,IF(AND($E$3="4th"),'Marks Entry 4th'!O46,"")))</f>
        <v/>
      </c>
      <c r="Q47" s="125" t="str">
        <f>IF(OR(B47=0,B47=""),"",IF(AND($E$3="3rd"),'Marks Entry 3rd'!P46,IF(AND($E$3="4th"),'Marks Entry 4th'!P46,"")))</f>
        <v/>
      </c>
      <c r="R47" s="64" t="str">
        <f t="shared" si="2"/>
        <v/>
      </c>
      <c r="S47" s="61">
        <f t="shared" si="3"/>
        <v>0</v>
      </c>
      <c r="T47" s="66" t="str">
        <f>IF(OR(B47=0,B47=""),"",IF(AND($E$3="3rd"),'Marks Entry 3rd'!Q46,IF(AND($E$3="4th"),'Marks Entry 4th'!Q46,"")))</f>
        <v/>
      </c>
      <c r="U47" s="66" t="str">
        <f>IF(OR(B47=0,B47=""),"",IF(AND($E$3="3rd"),'Marks Entry 3rd'!R46,IF(AND($E$3="4th"),'Marks Entry 4th'!R46,"")))</f>
        <v/>
      </c>
      <c r="V47" s="65" t="str">
        <f t="shared" si="4"/>
        <v/>
      </c>
      <c r="W47" s="61" t="str">
        <f t="shared" si="5"/>
        <v/>
      </c>
      <c r="X47" s="104">
        <f t="shared" si="6"/>
        <v>0</v>
      </c>
      <c r="Y47" s="104" t="str">
        <f t="shared" si="7"/>
        <v/>
      </c>
      <c r="Z47" s="104" t="str">
        <f t="shared" si="8"/>
        <v/>
      </c>
      <c r="AA47" s="104" t="str">
        <f t="shared" si="9"/>
        <v/>
      </c>
      <c r="AB47" s="104" t="str">
        <f t="shared" si="10"/>
        <v/>
      </c>
      <c r="AC47" s="108" t="str">
        <f t="shared" si="11"/>
        <v/>
      </c>
      <c r="AD47" s="125" t="str">
        <f>IF(OR(B47=0,B47=""),"",IF(AND($E$3="3rd"),'Marks Entry 3rd'!S46,IF(AND($E$3="4th"),'Marks Entry 4th'!S46,"")))</f>
        <v/>
      </c>
      <c r="AE47" s="125" t="str">
        <f>IF(OR(B47=0,B47=""),"",IF(AND($E$3="3rd"),'Marks Entry 3rd'!T46,IF(AND($E$3="4th"),'Marks Entry 4th'!T46,"")))</f>
        <v/>
      </c>
      <c r="AF47" s="125" t="str">
        <f>IF(OR(B47=0,B47=""),"",IF(AND($E$3="3rd"),'Marks Entry 3rd'!U46,IF(AND($E$3="4th"),'Marks Entry 4th'!U46,"")))</f>
        <v/>
      </c>
      <c r="AG47" s="61" t="str">
        <f t="shared" si="12"/>
        <v/>
      </c>
      <c r="AH47" s="125" t="str">
        <f>IF(OR(B47=0,B47=""),"",IF(AND($E$3="3rd"),'Marks Entry 3rd'!V46,IF(AND($E$3="4th"),'Marks Entry 4th'!V46,"")))</f>
        <v/>
      </c>
      <c r="AI47" s="125" t="str">
        <f>IF(OR(B47=0,B47=""),"",IF(AND($E$3="3rd"),'Marks Entry 3rd'!W46,IF(AND($E$3="4th"),'Marks Entry 4th'!W46,"")))</f>
        <v/>
      </c>
      <c r="AJ47" s="64" t="str">
        <f t="shared" si="13"/>
        <v/>
      </c>
      <c r="AK47" s="61">
        <f t="shared" si="14"/>
        <v>0</v>
      </c>
      <c r="AL47" s="66" t="str">
        <f>IF(OR(B47=0,B47=""),"",IF(AND($E$3="3rd"),'Marks Entry 3rd'!X46,IF(AND($E$3="4th"),'Marks Entry 4th'!X46,"")))</f>
        <v/>
      </c>
      <c r="AM47" s="66" t="str">
        <f>IF(OR(B47=0,B47=""),"",IF(AND($E$3="3rd"),'Marks Entry 3rd'!Y46,IF(AND($E$3="4th"),'Marks Entry 4th'!Y46,"")))</f>
        <v/>
      </c>
      <c r="AN47" s="65" t="str">
        <f t="shared" si="15"/>
        <v/>
      </c>
      <c r="AO47" s="61" t="str">
        <f t="shared" si="16"/>
        <v/>
      </c>
      <c r="AP47" s="104">
        <f t="shared" si="17"/>
        <v>0</v>
      </c>
      <c r="AQ47" s="104" t="str">
        <f t="shared" si="18"/>
        <v/>
      </c>
      <c r="AR47" s="104" t="str">
        <f t="shared" si="19"/>
        <v/>
      </c>
      <c r="AS47" s="104" t="str">
        <f t="shared" si="20"/>
        <v/>
      </c>
      <c r="AT47" s="104" t="str">
        <f t="shared" si="21"/>
        <v/>
      </c>
      <c r="AU47" s="108" t="str">
        <f t="shared" si="22"/>
        <v/>
      </c>
      <c r="AV47" s="125" t="str">
        <f>IF(OR(B47=0,B47=""),"",IF(AND($E$3="3rd"),'Marks Entry 3rd'!Z46,IF(AND($E$3="4th"),'Marks Entry 4th'!Z46,"")))</f>
        <v/>
      </c>
      <c r="AW47" s="125" t="str">
        <f>IF(OR(B47=0,B47=""),"",IF(AND($E$3="3rd"),'Marks Entry 3rd'!AA46,IF(AND($E$3="4th"),'Marks Entry 4th'!AA46,"")))</f>
        <v/>
      </c>
      <c r="AX47" s="125" t="str">
        <f>IF(OR(B47=0,B47=""),"",IF(AND($E$3="3rd"),'Marks Entry 3rd'!AB46,IF(AND($E$3="4th"),'Marks Entry 4th'!AB46,"")))</f>
        <v/>
      </c>
      <c r="AY47" s="61" t="str">
        <f t="shared" si="23"/>
        <v/>
      </c>
      <c r="AZ47" s="125" t="str">
        <f>IF(OR(B47=0,B47=""),"",IF(AND($E$3="3rd"),'Marks Entry 3rd'!AC46,IF(AND($E$3="4th"),'Marks Entry 4th'!AC46,"")))</f>
        <v/>
      </c>
      <c r="BA47" s="125" t="str">
        <f>IF(OR(B47=0,B47=""),"",IF(AND($E$3="3rd"),'Marks Entry 3rd'!AD46,IF(AND($E$3="4th"),'Marks Entry 4th'!AD46,"")))</f>
        <v/>
      </c>
      <c r="BB47" s="64" t="str">
        <f t="shared" si="24"/>
        <v/>
      </c>
      <c r="BC47" s="61">
        <f t="shared" si="25"/>
        <v>0</v>
      </c>
      <c r="BD47" s="66" t="str">
        <f>IF(OR(B47=0,B47=""),"",IF(AND($E$3="3rd"),'Marks Entry 3rd'!AE46,IF(AND($E$3="4th"),'Marks Entry 4th'!AE46,"")))</f>
        <v/>
      </c>
      <c r="BE47" s="66" t="str">
        <f>IF(OR(B47=0,B47=""),"",IF(AND($E$3="3rd"),'Marks Entry 3rd'!AF46,IF(AND($E$3="4th"),'Marks Entry 4th'!AF46,"")))</f>
        <v/>
      </c>
      <c r="BF47" s="65" t="str">
        <f t="shared" si="26"/>
        <v/>
      </c>
      <c r="BG47" s="61" t="str">
        <f t="shared" si="27"/>
        <v/>
      </c>
      <c r="BH47" s="104">
        <f t="shared" si="28"/>
        <v>0</v>
      </c>
      <c r="BI47" s="104" t="str">
        <f t="shared" si="29"/>
        <v/>
      </c>
      <c r="BJ47" s="104" t="str">
        <f t="shared" si="30"/>
        <v/>
      </c>
      <c r="BK47" s="104" t="str">
        <f t="shared" si="31"/>
        <v/>
      </c>
      <c r="BL47" s="104" t="str">
        <f t="shared" si="32"/>
        <v/>
      </c>
      <c r="BM47" s="108" t="str">
        <f t="shared" si="33"/>
        <v/>
      </c>
      <c r="BN47" s="125" t="str">
        <f>IF(OR(B47=0,B47=""),"",IF(AND($E$3="3rd"),'Marks Entry 3rd'!AG46,IF(AND($E$3="4th"),'Marks Entry 4th'!AG46,"")))</f>
        <v/>
      </c>
      <c r="BO47" s="125" t="str">
        <f>IF(OR(B47=0,B47=""),"",IF(AND($E$3="3rd"),'Marks Entry 3rd'!AH46,IF(AND($E$3="4th"),'Marks Entry 4th'!AH46,"")))</f>
        <v/>
      </c>
      <c r="BP47" s="125" t="str">
        <f>IF(OR(B47=0,B47=""),"",IF(AND($E$3="3rd"),'Marks Entry 3rd'!AI46,IF(AND($E$3="4th"),'Marks Entry 4th'!AI46,"")))</f>
        <v/>
      </c>
      <c r="BQ47" s="61" t="str">
        <f t="shared" si="34"/>
        <v/>
      </c>
      <c r="BR47" s="125" t="str">
        <f>IF(OR(B47=0,B47=""),"",IF(AND($E$3="3rd"),'Marks Entry 3rd'!AJ46,IF(AND($E$3="4th"),'Marks Entry 4th'!AJ46,"")))</f>
        <v/>
      </c>
      <c r="BS47" s="125" t="str">
        <f>IF(OR(B47=0,B47=""),"",IF(AND($E$3="3rd"),'Marks Entry 3rd'!AK46,IF(AND($E$3="4th"),'Marks Entry 4th'!AK46,"")))</f>
        <v/>
      </c>
      <c r="BT47" s="64" t="str">
        <f t="shared" si="35"/>
        <v/>
      </c>
      <c r="BU47" s="61">
        <f t="shared" si="36"/>
        <v>0</v>
      </c>
      <c r="BV47" s="66" t="str">
        <f>IF(OR(B47=0,B47=""),"",IF(AND($E$3="3rd"),'Marks Entry 3rd'!AL46,IF(AND($E$3="4th"),'Marks Entry 4th'!AL46,"")))</f>
        <v/>
      </c>
      <c r="BW47" s="66" t="str">
        <f>IF(OR(B47=0,B47=""),"",IF(AND($E$3="3rd"),'Marks Entry 3rd'!AM46,IF(AND($E$3="4th"),'Marks Entry 4th'!AM46,"")))</f>
        <v/>
      </c>
      <c r="BX47" s="65" t="str">
        <f t="shared" si="37"/>
        <v/>
      </c>
      <c r="BY47" s="61" t="str">
        <f t="shared" si="38"/>
        <v/>
      </c>
      <c r="BZ47" s="104">
        <f t="shared" si="39"/>
        <v>0</v>
      </c>
      <c r="CA47" s="104" t="str">
        <f t="shared" si="40"/>
        <v/>
      </c>
      <c r="CB47" s="104" t="str">
        <f t="shared" si="41"/>
        <v/>
      </c>
      <c r="CC47" s="104" t="str">
        <f t="shared" si="42"/>
        <v/>
      </c>
      <c r="CD47" s="104" t="str">
        <f t="shared" si="43"/>
        <v/>
      </c>
      <c r="CE47" s="108" t="str">
        <f t="shared" si="44"/>
        <v/>
      </c>
      <c r="CF47" s="257" t="str">
        <f>IF(OR(B47=0,B47=""),"",IF(AND($E$3="3rd"),'Marks Entry 3rd'!AN46,IF(AND($E$3="4th"),'Marks Entry 4th'!AN46,"")))</f>
        <v/>
      </c>
      <c r="CG47" s="257" t="str">
        <f>IF(OR(B47=0,B47=""),"",IF(AND($E$3="3rd"),'Marks Entry 3rd'!AO46,IF(AND($E$3="4th"),'Marks Entry 4th'!AO46,"")))</f>
        <v/>
      </c>
      <c r="CH47" s="257" t="str">
        <f>IF(OR(B47=0,B47=""),"",IF(AND($E$3="3rd"),'Marks Entry 3rd'!AP46,IF(AND($E$3="4th"),'Marks Entry 4th'!AP46,"")))</f>
        <v/>
      </c>
      <c r="CI47" s="257" t="str">
        <f>IF(OR(B47=0,B47=""),"",IF(AND($E$3="3rd"),'Marks Entry 3rd'!AQ46,IF(AND($E$3="4th"),'Marks Entry 4th'!AQ46,"")))</f>
        <v/>
      </c>
      <c r="CJ47" s="257" t="str">
        <f>IF(OR(B47=0,B47=""),"",IF(AND($E$3="3rd"),'Marks Entry 3rd'!AR46,IF(AND($E$3="4th"),'Marks Entry 4th'!AR46,"")))</f>
        <v/>
      </c>
      <c r="CK47" s="126" t="str">
        <f t="shared" si="45"/>
        <v/>
      </c>
      <c r="CL47" s="127">
        <f t="shared" si="46"/>
        <v>0</v>
      </c>
      <c r="CM47" s="127" t="str">
        <f t="shared" si="47"/>
        <v/>
      </c>
      <c r="CN47" s="127" t="str">
        <f t="shared" si="48"/>
        <v/>
      </c>
      <c r="CO47" s="107" t="str">
        <f t="shared" si="49"/>
        <v/>
      </c>
      <c r="CP47" s="257" t="str">
        <f>IF(OR(B47=0,B47=""),"",IF(AND($E$3="3rd"),'Marks Entry 3rd'!AS46,IF(AND($E$3="4th"),'Marks Entry 4th'!AS46,"")))</f>
        <v/>
      </c>
      <c r="CQ47" s="257" t="str">
        <f>IF(OR(B47=0,B47=""),"",IF(AND($E$3="3rd"),'Marks Entry 3rd'!AT46,IF(AND($E$3="4th"),'Marks Entry 4th'!AT46,"")))</f>
        <v/>
      </c>
      <c r="CR47" s="257" t="str">
        <f>IF(OR(B47=0,B47=""),"",IF(AND($E$3="3rd"),'Marks Entry 3rd'!AU46,IF(AND($E$3="4th"),'Marks Entry 4th'!AU46,"")))</f>
        <v/>
      </c>
      <c r="CS47" s="257" t="str">
        <f>IF(OR(B47=0,B47=""),"",IF(AND($E$3="3rd"),'Marks Entry 3rd'!AV46,IF(AND($E$3="4th"),'Marks Entry 4th'!AV46,"")))</f>
        <v/>
      </c>
      <c r="CT47" s="257" t="str">
        <f>IF(OR(B47=0,B47=""),"",IF(AND($E$3="3rd"),'Marks Entry 3rd'!AW46,IF(AND($E$3="4th"),'Marks Entry 4th'!AW46,"")))</f>
        <v/>
      </c>
      <c r="CU47" s="126" t="str">
        <f t="shared" si="50"/>
        <v/>
      </c>
      <c r="CV47" s="127">
        <f t="shared" si="51"/>
        <v>0</v>
      </c>
      <c r="CW47" s="127" t="str">
        <f t="shared" si="52"/>
        <v/>
      </c>
      <c r="CX47" s="127" t="str">
        <f t="shared" si="53"/>
        <v/>
      </c>
      <c r="CY47" s="107" t="str">
        <f t="shared" si="54"/>
        <v/>
      </c>
      <c r="CZ47" s="257" t="str">
        <f>IF(OR(B47=0,B47=""),"",IF(AND($E$3="3rd"),'Marks Entry 3rd'!AX46,IF(AND($E$3="4th"),'Marks Entry 4th'!AX46,"")))</f>
        <v/>
      </c>
      <c r="DA47" s="257" t="str">
        <f>IF(OR(B47=0,B47=""),"",IF(AND($E$3="3rd"),'Marks Entry 3rd'!AY46,IF(AND($E$3="4th"),'Marks Entry 4th'!AY46,"")))</f>
        <v/>
      </c>
      <c r="DB47" s="257" t="str">
        <f>IF(OR(B47=0,B47=""),"",IF(AND($E$3="3rd"),'Marks Entry 3rd'!AZ46,IF(AND($E$3="4th"),'Marks Entry 4th'!AZ46,"")))</f>
        <v/>
      </c>
      <c r="DC47" s="257" t="str">
        <f>IF(OR(B47=0,B47=""),"",IF(AND($E$3="3rd"),'Marks Entry 3rd'!BA46,IF(AND($E$3="4th"),'Marks Entry 4th'!BA46,"")))</f>
        <v/>
      </c>
      <c r="DD47" s="257" t="str">
        <f>IF(OR(B47=0,B47=""),"",IF(AND($E$3="3rd"),'Marks Entry 3rd'!BB46,IF(AND($E$3="4th"),'Marks Entry 4th'!BB46,"")))</f>
        <v/>
      </c>
      <c r="DE47" s="126" t="str">
        <f t="shared" si="55"/>
        <v/>
      </c>
      <c r="DF47" s="127">
        <f t="shared" si="56"/>
        <v>0</v>
      </c>
      <c r="DG47" s="127" t="str">
        <f t="shared" si="57"/>
        <v/>
      </c>
      <c r="DH47" s="127" t="str">
        <f t="shared" si="58"/>
        <v/>
      </c>
      <c r="DI47" s="107" t="str">
        <f t="shared" si="59"/>
        <v/>
      </c>
      <c r="DJ47" s="257" t="str">
        <f>IF(OR(B47=0,B47=""),"",IF(AND('Marks Entry 3rd'!BC46="",'Marks Entry 4th'!BC46=""),"",IF(AND($E$3="3rd"),'Marks Entry 3rd'!BC46,IF(AND($E$3="4th"),'Marks Entry 4th'!BC46,""))))</f>
        <v/>
      </c>
      <c r="DK47" s="257" t="str">
        <f>IF(OR(B47=0,B47=""),"",IF(AND('Marks Entry 3rd'!BD46="",'Marks Entry 4th'!BD46=""),"",IF(AND($E$3="3rd"),'Marks Entry 3rd'!BD46,IF(AND($E$3="4th"),'Marks Entry 4th'!BD46,""))))</f>
        <v/>
      </c>
      <c r="DL47" s="416" t="str">
        <f t="shared" si="60"/>
        <v/>
      </c>
      <c r="DM47" s="108" t="str">
        <f t="shared" si="61"/>
        <v/>
      </c>
      <c r="DN47" s="257" t="str">
        <f>IF(OR(B47=0,B47=""),"",IF(AND('Marks Entry 3rd'!BE46="",'Marks Entry 4th'!BE46=""),"",IF(AND($E$3="3rd"),'Marks Entry 3rd'!BE46,IF(AND($E$3="4th"),'Marks Entry 4th'!BE46,""))))</f>
        <v/>
      </c>
      <c r="DO47" s="257" t="str">
        <f>IF(OR(B47=0,B47=""),"",IF(AND('Marks Entry 3rd'!BF46="",'Marks Entry 4th'!BF46=""),"",IF(AND($E$3="3rd"),'Marks Entry 3rd'!BF46,IF(AND($E$3="4th"),'Marks Entry 4th'!BF46,""))))</f>
        <v/>
      </c>
      <c r="DP47" s="416" t="str">
        <f t="shared" si="62"/>
        <v/>
      </c>
      <c r="DQ47" s="108" t="str">
        <f t="shared" si="63"/>
        <v/>
      </c>
      <c r="DR47" s="75" t="str">
        <f t="shared" si="67"/>
        <v/>
      </c>
      <c r="DS47" s="76" t="str">
        <f t="shared" si="68"/>
        <v/>
      </c>
      <c r="DT47" s="81" t="str">
        <f t="shared" si="64"/>
        <v/>
      </c>
      <c r="DU47" s="82" t="str">
        <f t="shared" si="65"/>
        <v/>
      </c>
      <c r="DV47" s="262" t="str">
        <f t="shared" si="69"/>
        <v/>
      </c>
      <c r="DW47" s="52" t="str">
        <f>IF(OR(B47=0,B47=""),"",IF(AND($E$3="3rd"),'Marks Entry 3rd'!BG46,IF(AND($E$3="4th"),'Marks Entry 4th'!BG46,"")))</f>
        <v/>
      </c>
      <c r="DX47" s="52" t="str">
        <f>IF(OR(B47=0,B47=""),"",IF(AND($E$3="3rd"),'Marks Entry 3rd'!BH46,IF(AND($E$3="4th"),'Marks Entry 4th'!BH46,"")))</f>
        <v/>
      </c>
      <c r="DY47" s="242" t="str">
        <f t="shared" si="66"/>
        <v/>
      </c>
      <c r="DZ47" s="53"/>
      <c r="EG47" s="55">
        <f>IF(AND($E$3="3rd"),'Marks Entry 3rd'!I46,IF(AND($E$3="4th"),'Marks Entry 4th'!I46,""))</f>
        <v>0</v>
      </c>
    </row>
    <row r="48" spans="1:137" ht="18.95" customHeight="1">
      <c r="A48" s="67">
        <v>41</v>
      </c>
      <c r="B48" s="302" t="str">
        <f>IF(OR(EG48=0,EG48=""),"",IF(AND($E$3="3rd"),'Marks Entry 3rd'!I47,IF(AND($E$3="4th"),'Marks Entry 4th'!I47,"")))</f>
        <v/>
      </c>
      <c r="C48" s="68" t="str">
        <f>IF(OR(B48=0,B48=""),"",IF(AND($E$3="3rd"),'Marks Entry 3rd'!B47,IF(AND($E$3="4th"),'Marks Entry 4th'!B47,"")))</f>
        <v/>
      </c>
      <c r="D48" s="68" t="str">
        <f>IF(OR(B48=0,B48=""),"",IF(AND($E$3="3rd"),'Marks Entry 3rd'!C47,IF(AND($E$3="4th"),'Marks Entry 4th'!C47,"")))</f>
        <v/>
      </c>
      <c r="E48" s="69" t="str">
        <f>IF(OR(B48=0,B48=""),"",IF(AND($E$3="3rd"),'Marks Entry 3rd'!E47,IF(AND($E$3="4th"),'Marks Entry 4th'!E47,"")))</f>
        <v/>
      </c>
      <c r="F48" s="301" t="str">
        <f>IF(OR(B48=0,B48=""),"",IF(AND($E$3="3rd"),'Marks Entry 3rd'!D47,IF(AND($E$3="4th"),'Marks Entry 4th'!D47,"")))</f>
        <v/>
      </c>
      <c r="G48" s="63" t="str">
        <f>IF(OR(B48=0,B48=""),"",IF(AND($E$3="3rd"),'Marks Entry 3rd'!F47,IF(AND($E$3="4th"),'Marks Entry 4th'!F47,"")))</f>
        <v/>
      </c>
      <c r="H48" s="63" t="str">
        <f>IF(OR(B48=0,B48=""),"",IF(AND($E$3="3rd"),'Marks Entry 3rd'!G47,IF(AND($E$3="4th"),'Marks Entry 4th'!G47,"")))</f>
        <v/>
      </c>
      <c r="I48" s="63" t="str">
        <f>IF(OR(B48=0,B48=""),"",IF(AND($E$3="3rd"),'Marks Entry 3rd'!H47,IF(AND($E$3="4th"),'Marks Entry 4th'!H47,"")))</f>
        <v/>
      </c>
      <c r="J48" s="256" t="str">
        <f>IF(OR(B48=0,B48=""),"",IF(AND($E$3="3rd"),'Marks Entry 3rd'!J47,IF(AND($E$3="4th"),'Marks Entry 4th'!J47,"")))</f>
        <v/>
      </c>
      <c r="K48" s="256" t="str">
        <f>IF(OR(B48=0,B48=""),"",IF(AND($E$3="3rd"),'Marks Entry 3rd'!K47,IF(AND($E$3="4th"),'Marks Entry 4th'!K47,"")))</f>
        <v/>
      </c>
      <c r="L48" s="125" t="str">
        <f>IF(OR(B48=0,B48=""),"",IF(AND($E$3="3rd"),'Marks Entry 3rd'!L47,IF(AND($E$3="4th"),'Marks Entry 4th'!L47,"")))</f>
        <v/>
      </c>
      <c r="M48" s="125" t="str">
        <f>IF(OR(B48=0,B48=""),"",IF(AND($E$3="3rd"),'Marks Entry 3rd'!M47,IF(AND($E$3="4th"),'Marks Entry 4th'!M47,"")))</f>
        <v/>
      </c>
      <c r="N48" s="125" t="str">
        <f>IF(OR(B48=0,B48=""),"",IF(AND($E$3="3rd"),'Marks Entry 3rd'!N47,IF(AND($E$3="4th"),'Marks Entry 4th'!N47,"")))</f>
        <v/>
      </c>
      <c r="O48" s="61" t="str">
        <f t="shared" si="1"/>
        <v/>
      </c>
      <c r="P48" s="125" t="str">
        <f>IF(OR(B48=0,B48=""),"",IF(AND($E$3="3rd"),'Marks Entry 3rd'!O47,IF(AND($E$3="4th"),'Marks Entry 4th'!O47,"")))</f>
        <v/>
      </c>
      <c r="Q48" s="125" t="str">
        <f>IF(OR(B48=0,B48=""),"",IF(AND($E$3="3rd"),'Marks Entry 3rd'!P47,IF(AND($E$3="4th"),'Marks Entry 4th'!P47,"")))</f>
        <v/>
      </c>
      <c r="R48" s="64" t="str">
        <f t="shared" si="2"/>
        <v/>
      </c>
      <c r="S48" s="61">
        <f t="shared" si="3"/>
        <v>0</v>
      </c>
      <c r="T48" s="66" t="str">
        <f>IF(OR(B48=0,B48=""),"",IF(AND($E$3="3rd"),'Marks Entry 3rd'!Q47,IF(AND($E$3="4th"),'Marks Entry 4th'!Q47,"")))</f>
        <v/>
      </c>
      <c r="U48" s="66" t="str">
        <f>IF(OR(B48=0,B48=""),"",IF(AND($E$3="3rd"),'Marks Entry 3rd'!R47,IF(AND($E$3="4th"),'Marks Entry 4th'!R47,"")))</f>
        <v/>
      </c>
      <c r="V48" s="65" t="str">
        <f t="shared" si="4"/>
        <v/>
      </c>
      <c r="W48" s="61" t="str">
        <f t="shared" si="5"/>
        <v/>
      </c>
      <c r="X48" s="104">
        <f t="shared" si="6"/>
        <v>0</v>
      </c>
      <c r="Y48" s="104" t="str">
        <f t="shared" si="7"/>
        <v/>
      </c>
      <c r="Z48" s="104" t="str">
        <f t="shared" si="8"/>
        <v/>
      </c>
      <c r="AA48" s="104" t="str">
        <f t="shared" si="9"/>
        <v/>
      </c>
      <c r="AB48" s="104" t="str">
        <f t="shared" si="10"/>
        <v/>
      </c>
      <c r="AC48" s="108" t="str">
        <f t="shared" si="11"/>
        <v/>
      </c>
      <c r="AD48" s="125" t="str">
        <f>IF(OR(B48=0,B48=""),"",IF(AND($E$3="3rd"),'Marks Entry 3rd'!S47,IF(AND($E$3="4th"),'Marks Entry 4th'!S47,"")))</f>
        <v/>
      </c>
      <c r="AE48" s="125" t="str">
        <f>IF(OR(B48=0,B48=""),"",IF(AND($E$3="3rd"),'Marks Entry 3rd'!T47,IF(AND($E$3="4th"),'Marks Entry 4th'!T47,"")))</f>
        <v/>
      </c>
      <c r="AF48" s="125" t="str">
        <f>IF(OR(B48=0,B48=""),"",IF(AND($E$3="3rd"),'Marks Entry 3rd'!U47,IF(AND($E$3="4th"),'Marks Entry 4th'!U47,"")))</f>
        <v/>
      </c>
      <c r="AG48" s="61" t="str">
        <f t="shared" si="12"/>
        <v/>
      </c>
      <c r="AH48" s="125" t="str">
        <f>IF(OR(B48=0,B48=""),"",IF(AND($E$3="3rd"),'Marks Entry 3rd'!V47,IF(AND($E$3="4th"),'Marks Entry 4th'!V47,"")))</f>
        <v/>
      </c>
      <c r="AI48" s="125" t="str">
        <f>IF(OR(B48=0,B48=""),"",IF(AND($E$3="3rd"),'Marks Entry 3rd'!W47,IF(AND($E$3="4th"),'Marks Entry 4th'!W47,"")))</f>
        <v/>
      </c>
      <c r="AJ48" s="64" t="str">
        <f t="shared" si="13"/>
        <v/>
      </c>
      <c r="AK48" s="61">
        <f t="shared" si="14"/>
        <v>0</v>
      </c>
      <c r="AL48" s="66" t="str">
        <f>IF(OR(B48=0,B48=""),"",IF(AND($E$3="3rd"),'Marks Entry 3rd'!X47,IF(AND($E$3="4th"),'Marks Entry 4th'!X47,"")))</f>
        <v/>
      </c>
      <c r="AM48" s="66" t="str">
        <f>IF(OR(B48=0,B48=""),"",IF(AND($E$3="3rd"),'Marks Entry 3rd'!Y47,IF(AND($E$3="4th"),'Marks Entry 4th'!Y47,"")))</f>
        <v/>
      </c>
      <c r="AN48" s="65" t="str">
        <f t="shared" si="15"/>
        <v/>
      </c>
      <c r="AO48" s="61" t="str">
        <f t="shared" si="16"/>
        <v/>
      </c>
      <c r="AP48" s="104">
        <f t="shared" si="17"/>
        <v>0</v>
      </c>
      <c r="AQ48" s="104" t="str">
        <f t="shared" si="18"/>
        <v/>
      </c>
      <c r="AR48" s="104" t="str">
        <f t="shared" si="19"/>
        <v/>
      </c>
      <c r="AS48" s="104" t="str">
        <f t="shared" si="20"/>
        <v/>
      </c>
      <c r="AT48" s="104" t="str">
        <f t="shared" si="21"/>
        <v/>
      </c>
      <c r="AU48" s="108" t="str">
        <f t="shared" si="22"/>
        <v/>
      </c>
      <c r="AV48" s="125" t="str">
        <f>IF(OR(B48=0,B48=""),"",IF(AND($E$3="3rd"),'Marks Entry 3rd'!Z47,IF(AND($E$3="4th"),'Marks Entry 4th'!Z47,"")))</f>
        <v/>
      </c>
      <c r="AW48" s="125" t="str">
        <f>IF(OR(B48=0,B48=""),"",IF(AND($E$3="3rd"),'Marks Entry 3rd'!AA47,IF(AND($E$3="4th"),'Marks Entry 4th'!AA47,"")))</f>
        <v/>
      </c>
      <c r="AX48" s="125" t="str">
        <f>IF(OR(B48=0,B48=""),"",IF(AND($E$3="3rd"),'Marks Entry 3rd'!AB47,IF(AND($E$3="4th"),'Marks Entry 4th'!AB47,"")))</f>
        <v/>
      </c>
      <c r="AY48" s="61" t="str">
        <f t="shared" si="23"/>
        <v/>
      </c>
      <c r="AZ48" s="125" t="str">
        <f>IF(OR(B48=0,B48=""),"",IF(AND($E$3="3rd"),'Marks Entry 3rd'!AC47,IF(AND($E$3="4th"),'Marks Entry 4th'!AC47,"")))</f>
        <v/>
      </c>
      <c r="BA48" s="125" t="str">
        <f>IF(OR(B48=0,B48=""),"",IF(AND($E$3="3rd"),'Marks Entry 3rd'!AD47,IF(AND($E$3="4th"),'Marks Entry 4th'!AD47,"")))</f>
        <v/>
      </c>
      <c r="BB48" s="64" t="str">
        <f t="shared" si="24"/>
        <v/>
      </c>
      <c r="BC48" s="61">
        <f t="shared" si="25"/>
        <v>0</v>
      </c>
      <c r="BD48" s="66" t="str">
        <f>IF(OR(B48=0,B48=""),"",IF(AND($E$3="3rd"),'Marks Entry 3rd'!AE47,IF(AND($E$3="4th"),'Marks Entry 4th'!AE47,"")))</f>
        <v/>
      </c>
      <c r="BE48" s="66" t="str">
        <f>IF(OR(B48=0,B48=""),"",IF(AND($E$3="3rd"),'Marks Entry 3rd'!AF47,IF(AND($E$3="4th"),'Marks Entry 4th'!AF47,"")))</f>
        <v/>
      </c>
      <c r="BF48" s="65" t="str">
        <f t="shared" si="26"/>
        <v/>
      </c>
      <c r="BG48" s="61" t="str">
        <f t="shared" si="27"/>
        <v/>
      </c>
      <c r="BH48" s="104">
        <f t="shared" si="28"/>
        <v>0</v>
      </c>
      <c r="BI48" s="104" t="str">
        <f t="shared" si="29"/>
        <v/>
      </c>
      <c r="BJ48" s="104" t="str">
        <f t="shared" si="30"/>
        <v/>
      </c>
      <c r="BK48" s="104" t="str">
        <f t="shared" si="31"/>
        <v/>
      </c>
      <c r="BL48" s="104" t="str">
        <f t="shared" si="32"/>
        <v/>
      </c>
      <c r="BM48" s="108" t="str">
        <f t="shared" si="33"/>
        <v/>
      </c>
      <c r="BN48" s="125" t="str">
        <f>IF(OR(B48=0,B48=""),"",IF(AND($E$3="3rd"),'Marks Entry 3rd'!AG47,IF(AND($E$3="4th"),'Marks Entry 4th'!AG47,"")))</f>
        <v/>
      </c>
      <c r="BO48" s="125" t="str">
        <f>IF(OR(B48=0,B48=""),"",IF(AND($E$3="3rd"),'Marks Entry 3rd'!AH47,IF(AND($E$3="4th"),'Marks Entry 4th'!AH47,"")))</f>
        <v/>
      </c>
      <c r="BP48" s="125" t="str">
        <f>IF(OR(B48=0,B48=""),"",IF(AND($E$3="3rd"),'Marks Entry 3rd'!AI47,IF(AND($E$3="4th"),'Marks Entry 4th'!AI47,"")))</f>
        <v/>
      </c>
      <c r="BQ48" s="61" t="str">
        <f t="shared" si="34"/>
        <v/>
      </c>
      <c r="BR48" s="125" t="str">
        <f>IF(OR(B48=0,B48=""),"",IF(AND($E$3="3rd"),'Marks Entry 3rd'!AJ47,IF(AND($E$3="4th"),'Marks Entry 4th'!AJ47,"")))</f>
        <v/>
      </c>
      <c r="BS48" s="125" t="str">
        <f>IF(OR(B48=0,B48=""),"",IF(AND($E$3="3rd"),'Marks Entry 3rd'!AK47,IF(AND($E$3="4th"),'Marks Entry 4th'!AK47,"")))</f>
        <v/>
      </c>
      <c r="BT48" s="64" t="str">
        <f t="shared" si="35"/>
        <v/>
      </c>
      <c r="BU48" s="61">
        <f t="shared" si="36"/>
        <v>0</v>
      </c>
      <c r="BV48" s="66" t="str">
        <f>IF(OR(B48=0,B48=""),"",IF(AND($E$3="3rd"),'Marks Entry 3rd'!AL47,IF(AND($E$3="4th"),'Marks Entry 4th'!AL47,"")))</f>
        <v/>
      </c>
      <c r="BW48" s="66" t="str">
        <f>IF(OR(B48=0,B48=""),"",IF(AND($E$3="3rd"),'Marks Entry 3rd'!AM47,IF(AND($E$3="4th"),'Marks Entry 4th'!AM47,"")))</f>
        <v/>
      </c>
      <c r="BX48" s="65" t="str">
        <f t="shared" si="37"/>
        <v/>
      </c>
      <c r="BY48" s="61" t="str">
        <f t="shared" si="38"/>
        <v/>
      </c>
      <c r="BZ48" s="104">
        <f t="shared" si="39"/>
        <v>0</v>
      </c>
      <c r="CA48" s="104" t="str">
        <f t="shared" si="40"/>
        <v/>
      </c>
      <c r="CB48" s="104" t="str">
        <f t="shared" si="41"/>
        <v/>
      </c>
      <c r="CC48" s="104" t="str">
        <f t="shared" si="42"/>
        <v/>
      </c>
      <c r="CD48" s="104" t="str">
        <f t="shared" si="43"/>
        <v/>
      </c>
      <c r="CE48" s="108" t="str">
        <f t="shared" si="44"/>
        <v/>
      </c>
      <c r="CF48" s="257" t="str">
        <f>IF(OR(B48=0,B48=""),"",IF(AND($E$3="3rd"),'Marks Entry 3rd'!AN47,IF(AND($E$3="4th"),'Marks Entry 4th'!AN47,"")))</f>
        <v/>
      </c>
      <c r="CG48" s="257" t="str">
        <f>IF(OR(B48=0,B48=""),"",IF(AND($E$3="3rd"),'Marks Entry 3rd'!AO47,IF(AND($E$3="4th"),'Marks Entry 4th'!AO47,"")))</f>
        <v/>
      </c>
      <c r="CH48" s="257" t="str">
        <f>IF(OR(B48=0,B48=""),"",IF(AND($E$3="3rd"),'Marks Entry 3rd'!AP47,IF(AND($E$3="4th"),'Marks Entry 4th'!AP47,"")))</f>
        <v/>
      </c>
      <c r="CI48" s="257" t="str">
        <f>IF(OR(B48=0,B48=""),"",IF(AND($E$3="3rd"),'Marks Entry 3rd'!AQ47,IF(AND($E$3="4th"),'Marks Entry 4th'!AQ47,"")))</f>
        <v/>
      </c>
      <c r="CJ48" s="257" t="str">
        <f>IF(OR(B48=0,B48=""),"",IF(AND($E$3="3rd"),'Marks Entry 3rd'!AR47,IF(AND($E$3="4th"),'Marks Entry 4th'!AR47,"")))</f>
        <v/>
      </c>
      <c r="CK48" s="126" t="str">
        <f t="shared" si="45"/>
        <v/>
      </c>
      <c r="CL48" s="127">
        <f t="shared" si="46"/>
        <v>0</v>
      </c>
      <c r="CM48" s="127" t="str">
        <f t="shared" si="47"/>
        <v/>
      </c>
      <c r="CN48" s="127" t="str">
        <f t="shared" si="48"/>
        <v/>
      </c>
      <c r="CO48" s="107" t="str">
        <f t="shared" si="49"/>
        <v/>
      </c>
      <c r="CP48" s="257" t="str">
        <f>IF(OR(B48=0,B48=""),"",IF(AND($E$3="3rd"),'Marks Entry 3rd'!AS47,IF(AND($E$3="4th"),'Marks Entry 4th'!AS47,"")))</f>
        <v/>
      </c>
      <c r="CQ48" s="257" t="str">
        <f>IF(OR(B48=0,B48=""),"",IF(AND($E$3="3rd"),'Marks Entry 3rd'!AT47,IF(AND($E$3="4th"),'Marks Entry 4th'!AT47,"")))</f>
        <v/>
      </c>
      <c r="CR48" s="257" t="str">
        <f>IF(OR(B48=0,B48=""),"",IF(AND($E$3="3rd"),'Marks Entry 3rd'!AU47,IF(AND($E$3="4th"),'Marks Entry 4th'!AU47,"")))</f>
        <v/>
      </c>
      <c r="CS48" s="257" t="str">
        <f>IF(OR(B48=0,B48=""),"",IF(AND($E$3="3rd"),'Marks Entry 3rd'!AV47,IF(AND($E$3="4th"),'Marks Entry 4th'!AV47,"")))</f>
        <v/>
      </c>
      <c r="CT48" s="257" t="str">
        <f>IF(OR(B48=0,B48=""),"",IF(AND($E$3="3rd"),'Marks Entry 3rd'!AW47,IF(AND($E$3="4th"),'Marks Entry 4th'!AW47,"")))</f>
        <v/>
      </c>
      <c r="CU48" s="126" t="str">
        <f t="shared" si="50"/>
        <v/>
      </c>
      <c r="CV48" s="127">
        <f t="shared" si="51"/>
        <v>0</v>
      </c>
      <c r="CW48" s="127" t="str">
        <f t="shared" si="52"/>
        <v/>
      </c>
      <c r="CX48" s="127" t="str">
        <f t="shared" si="53"/>
        <v/>
      </c>
      <c r="CY48" s="107" t="str">
        <f t="shared" si="54"/>
        <v/>
      </c>
      <c r="CZ48" s="257" t="str">
        <f>IF(OR(B48=0,B48=""),"",IF(AND($E$3="3rd"),'Marks Entry 3rd'!AX47,IF(AND($E$3="4th"),'Marks Entry 4th'!AX47,"")))</f>
        <v/>
      </c>
      <c r="DA48" s="257" t="str">
        <f>IF(OR(B48=0,B48=""),"",IF(AND($E$3="3rd"),'Marks Entry 3rd'!AY47,IF(AND($E$3="4th"),'Marks Entry 4th'!AY47,"")))</f>
        <v/>
      </c>
      <c r="DB48" s="257" t="str">
        <f>IF(OR(B48=0,B48=""),"",IF(AND($E$3="3rd"),'Marks Entry 3rd'!AZ47,IF(AND($E$3="4th"),'Marks Entry 4th'!AZ47,"")))</f>
        <v/>
      </c>
      <c r="DC48" s="257" t="str">
        <f>IF(OR(B48=0,B48=""),"",IF(AND($E$3="3rd"),'Marks Entry 3rd'!BA47,IF(AND($E$3="4th"),'Marks Entry 4th'!BA47,"")))</f>
        <v/>
      </c>
      <c r="DD48" s="257" t="str">
        <f>IF(OR(B48=0,B48=""),"",IF(AND($E$3="3rd"),'Marks Entry 3rd'!BB47,IF(AND($E$3="4th"),'Marks Entry 4th'!BB47,"")))</f>
        <v/>
      </c>
      <c r="DE48" s="126" t="str">
        <f t="shared" si="55"/>
        <v/>
      </c>
      <c r="DF48" s="127">
        <f t="shared" si="56"/>
        <v>0</v>
      </c>
      <c r="DG48" s="127" t="str">
        <f t="shared" si="57"/>
        <v/>
      </c>
      <c r="DH48" s="127" t="str">
        <f t="shared" si="58"/>
        <v/>
      </c>
      <c r="DI48" s="107" t="str">
        <f t="shared" si="59"/>
        <v/>
      </c>
      <c r="DJ48" s="257" t="str">
        <f>IF(OR(B48=0,B48=""),"",IF(AND('Marks Entry 3rd'!BC47="",'Marks Entry 4th'!BC47=""),"",IF(AND($E$3="3rd"),'Marks Entry 3rd'!BC47,IF(AND($E$3="4th"),'Marks Entry 4th'!BC47,""))))</f>
        <v/>
      </c>
      <c r="DK48" s="257" t="str">
        <f>IF(OR(B48=0,B48=""),"",IF(AND('Marks Entry 3rd'!BD47="",'Marks Entry 4th'!BD47=""),"",IF(AND($E$3="3rd"),'Marks Entry 3rd'!BD47,IF(AND($E$3="4th"),'Marks Entry 4th'!BD47,""))))</f>
        <v/>
      </c>
      <c r="DL48" s="416" t="str">
        <f t="shared" si="60"/>
        <v/>
      </c>
      <c r="DM48" s="108" t="str">
        <f t="shared" si="61"/>
        <v/>
      </c>
      <c r="DN48" s="257" t="str">
        <f>IF(OR(B48=0,B48=""),"",IF(AND('Marks Entry 3rd'!BE47="",'Marks Entry 4th'!BE47=""),"",IF(AND($E$3="3rd"),'Marks Entry 3rd'!BE47,IF(AND($E$3="4th"),'Marks Entry 4th'!BE47,""))))</f>
        <v/>
      </c>
      <c r="DO48" s="257" t="str">
        <f>IF(OR(B48=0,B48=""),"",IF(AND('Marks Entry 3rd'!BF47="",'Marks Entry 4th'!BF47=""),"",IF(AND($E$3="3rd"),'Marks Entry 3rd'!BF47,IF(AND($E$3="4th"),'Marks Entry 4th'!BF47,""))))</f>
        <v/>
      </c>
      <c r="DP48" s="416" t="str">
        <f t="shared" si="62"/>
        <v/>
      </c>
      <c r="DQ48" s="108" t="str">
        <f t="shared" si="63"/>
        <v/>
      </c>
      <c r="DR48" s="75" t="str">
        <f t="shared" si="67"/>
        <v/>
      </c>
      <c r="DS48" s="76" t="str">
        <f t="shared" si="68"/>
        <v/>
      </c>
      <c r="DT48" s="81" t="str">
        <f t="shared" si="64"/>
        <v/>
      </c>
      <c r="DU48" s="82" t="str">
        <f t="shared" si="65"/>
        <v/>
      </c>
      <c r="DV48" s="262" t="str">
        <f t="shared" si="69"/>
        <v/>
      </c>
      <c r="DW48" s="52" t="str">
        <f>IF(OR(B48=0,B48=""),"",IF(AND($E$3="3rd"),'Marks Entry 3rd'!BG47,IF(AND($E$3="4th"),'Marks Entry 4th'!BG47,"")))</f>
        <v/>
      </c>
      <c r="DX48" s="52" t="str">
        <f>IF(OR(B48=0,B48=""),"",IF(AND($E$3="3rd"),'Marks Entry 3rd'!BH47,IF(AND($E$3="4th"),'Marks Entry 4th'!BH47,"")))</f>
        <v/>
      </c>
      <c r="DY48" s="242" t="str">
        <f t="shared" si="66"/>
        <v/>
      </c>
      <c r="DZ48" s="53"/>
      <c r="EG48" s="55">
        <f>IF(AND($E$3="3rd"),'Marks Entry 3rd'!I47,IF(AND($E$3="4th"),'Marks Entry 4th'!I47,""))</f>
        <v>0</v>
      </c>
    </row>
    <row r="49" spans="1:137" ht="18.95" customHeight="1">
      <c r="A49" s="67">
        <v>42</v>
      </c>
      <c r="B49" s="302" t="str">
        <f>IF(OR(EG49=0,EG49=""),"",IF(AND($E$3="3rd"),'Marks Entry 3rd'!I48,IF(AND($E$3="4th"),'Marks Entry 4th'!I48,"")))</f>
        <v/>
      </c>
      <c r="C49" s="68" t="str">
        <f>IF(OR(B49=0,B49=""),"",IF(AND($E$3="3rd"),'Marks Entry 3rd'!B48,IF(AND($E$3="4th"),'Marks Entry 4th'!B48,"")))</f>
        <v/>
      </c>
      <c r="D49" s="68" t="str">
        <f>IF(OR(B49=0,B49=""),"",IF(AND($E$3="3rd"),'Marks Entry 3rd'!C48,IF(AND($E$3="4th"),'Marks Entry 4th'!C48,"")))</f>
        <v/>
      </c>
      <c r="E49" s="69" t="str">
        <f>IF(OR(B49=0,B49=""),"",IF(AND($E$3="3rd"),'Marks Entry 3rd'!E48,IF(AND($E$3="4th"),'Marks Entry 4th'!E48,"")))</f>
        <v/>
      </c>
      <c r="F49" s="301" t="str">
        <f>IF(OR(B49=0,B49=""),"",IF(AND($E$3="3rd"),'Marks Entry 3rd'!D48,IF(AND($E$3="4th"),'Marks Entry 4th'!D48,"")))</f>
        <v/>
      </c>
      <c r="G49" s="63" t="str">
        <f>IF(OR(B49=0,B49=""),"",IF(AND($E$3="3rd"),'Marks Entry 3rd'!F48,IF(AND($E$3="4th"),'Marks Entry 4th'!F48,"")))</f>
        <v/>
      </c>
      <c r="H49" s="63" t="str">
        <f>IF(OR(B49=0,B49=""),"",IF(AND($E$3="3rd"),'Marks Entry 3rd'!G48,IF(AND($E$3="4th"),'Marks Entry 4th'!G48,"")))</f>
        <v/>
      </c>
      <c r="I49" s="63" t="str">
        <f>IF(OR(B49=0,B49=""),"",IF(AND($E$3="3rd"),'Marks Entry 3rd'!H48,IF(AND($E$3="4th"),'Marks Entry 4th'!H48,"")))</f>
        <v/>
      </c>
      <c r="J49" s="256" t="str">
        <f>IF(OR(B49=0,B49=""),"",IF(AND($E$3="3rd"),'Marks Entry 3rd'!J48,IF(AND($E$3="4th"),'Marks Entry 4th'!J48,"")))</f>
        <v/>
      </c>
      <c r="K49" s="256" t="str">
        <f>IF(OR(B49=0,B49=""),"",IF(AND($E$3="3rd"),'Marks Entry 3rd'!K48,IF(AND($E$3="4th"),'Marks Entry 4th'!K48,"")))</f>
        <v/>
      </c>
      <c r="L49" s="125" t="str">
        <f>IF(OR(B49=0,B49=""),"",IF(AND($E$3="3rd"),'Marks Entry 3rd'!L48,IF(AND($E$3="4th"),'Marks Entry 4th'!L48,"")))</f>
        <v/>
      </c>
      <c r="M49" s="125" t="str">
        <f>IF(OR(B49=0,B49=""),"",IF(AND($E$3="3rd"),'Marks Entry 3rd'!M48,IF(AND($E$3="4th"),'Marks Entry 4th'!M48,"")))</f>
        <v/>
      </c>
      <c r="N49" s="125" t="str">
        <f>IF(OR(B49=0,B49=""),"",IF(AND($E$3="3rd"),'Marks Entry 3rd'!N48,IF(AND($E$3="4th"),'Marks Entry 4th'!N48,"")))</f>
        <v/>
      </c>
      <c r="O49" s="61" t="str">
        <f t="shared" si="1"/>
        <v/>
      </c>
      <c r="P49" s="125" t="str">
        <f>IF(OR(B49=0,B49=""),"",IF(AND($E$3="3rd"),'Marks Entry 3rd'!O48,IF(AND($E$3="4th"),'Marks Entry 4th'!O48,"")))</f>
        <v/>
      </c>
      <c r="Q49" s="125" t="str">
        <f>IF(OR(B49=0,B49=""),"",IF(AND($E$3="3rd"),'Marks Entry 3rd'!P48,IF(AND($E$3="4th"),'Marks Entry 4th'!P48,"")))</f>
        <v/>
      </c>
      <c r="R49" s="64" t="str">
        <f t="shared" si="2"/>
        <v/>
      </c>
      <c r="S49" s="61">
        <f t="shared" si="3"/>
        <v>0</v>
      </c>
      <c r="T49" s="66" t="str">
        <f>IF(OR(B49=0,B49=""),"",IF(AND($E$3="3rd"),'Marks Entry 3rd'!Q48,IF(AND($E$3="4th"),'Marks Entry 4th'!Q48,"")))</f>
        <v/>
      </c>
      <c r="U49" s="66" t="str">
        <f>IF(OR(B49=0,B49=""),"",IF(AND($E$3="3rd"),'Marks Entry 3rd'!R48,IF(AND($E$3="4th"),'Marks Entry 4th'!R48,"")))</f>
        <v/>
      </c>
      <c r="V49" s="65" t="str">
        <f t="shared" si="4"/>
        <v/>
      </c>
      <c r="W49" s="61" t="str">
        <f t="shared" si="5"/>
        <v/>
      </c>
      <c r="X49" s="104">
        <f t="shared" si="6"/>
        <v>0</v>
      </c>
      <c r="Y49" s="104" t="str">
        <f t="shared" si="7"/>
        <v/>
      </c>
      <c r="Z49" s="104" t="str">
        <f t="shared" si="8"/>
        <v/>
      </c>
      <c r="AA49" s="104" t="str">
        <f t="shared" si="9"/>
        <v/>
      </c>
      <c r="AB49" s="104" t="str">
        <f t="shared" si="10"/>
        <v/>
      </c>
      <c r="AC49" s="108" t="str">
        <f t="shared" si="11"/>
        <v/>
      </c>
      <c r="AD49" s="125" t="str">
        <f>IF(OR(B49=0,B49=""),"",IF(AND($E$3="3rd"),'Marks Entry 3rd'!S48,IF(AND($E$3="4th"),'Marks Entry 4th'!S48,"")))</f>
        <v/>
      </c>
      <c r="AE49" s="125" t="str">
        <f>IF(OR(B49=0,B49=""),"",IF(AND($E$3="3rd"),'Marks Entry 3rd'!T48,IF(AND($E$3="4th"),'Marks Entry 4th'!T48,"")))</f>
        <v/>
      </c>
      <c r="AF49" s="125" t="str">
        <f>IF(OR(B49=0,B49=""),"",IF(AND($E$3="3rd"),'Marks Entry 3rd'!U48,IF(AND($E$3="4th"),'Marks Entry 4th'!U48,"")))</f>
        <v/>
      </c>
      <c r="AG49" s="61" t="str">
        <f t="shared" si="12"/>
        <v/>
      </c>
      <c r="AH49" s="125" t="str">
        <f>IF(OR(B49=0,B49=""),"",IF(AND($E$3="3rd"),'Marks Entry 3rd'!V48,IF(AND($E$3="4th"),'Marks Entry 4th'!V48,"")))</f>
        <v/>
      </c>
      <c r="AI49" s="125" t="str">
        <f>IF(OR(B49=0,B49=""),"",IF(AND($E$3="3rd"),'Marks Entry 3rd'!W48,IF(AND($E$3="4th"),'Marks Entry 4th'!W48,"")))</f>
        <v/>
      </c>
      <c r="AJ49" s="64" t="str">
        <f t="shared" si="13"/>
        <v/>
      </c>
      <c r="AK49" s="61">
        <f t="shared" si="14"/>
        <v>0</v>
      </c>
      <c r="AL49" s="66" t="str">
        <f>IF(OR(B49=0,B49=""),"",IF(AND($E$3="3rd"),'Marks Entry 3rd'!X48,IF(AND($E$3="4th"),'Marks Entry 4th'!X48,"")))</f>
        <v/>
      </c>
      <c r="AM49" s="66" t="str">
        <f>IF(OR(B49=0,B49=""),"",IF(AND($E$3="3rd"),'Marks Entry 3rd'!Y48,IF(AND($E$3="4th"),'Marks Entry 4th'!Y48,"")))</f>
        <v/>
      </c>
      <c r="AN49" s="65" t="str">
        <f t="shared" si="15"/>
        <v/>
      </c>
      <c r="AO49" s="61" t="str">
        <f t="shared" si="16"/>
        <v/>
      </c>
      <c r="AP49" s="104">
        <f t="shared" si="17"/>
        <v>0</v>
      </c>
      <c r="AQ49" s="104" t="str">
        <f t="shared" si="18"/>
        <v/>
      </c>
      <c r="AR49" s="104" t="str">
        <f t="shared" si="19"/>
        <v/>
      </c>
      <c r="AS49" s="104" t="str">
        <f t="shared" si="20"/>
        <v/>
      </c>
      <c r="AT49" s="104" t="str">
        <f t="shared" si="21"/>
        <v/>
      </c>
      <c r="AU49" s="108" t="str">
        <f t="shared" si="22"/>
        <v/>
      </c>
      <c r="AV49" s="125" t="str">
        <f>IF(OR(B49=0,B49=""),"",IF(AND($E$3="3rd"),'Marks Entry 3rd'!Z48,IF(AND($E$3="4th"),'Marks Entry 4th'!Z48,"")))</f>
        <v/>
      </c>
      <c r="AW49" s="125" t="str">
        <f>IF(OR(B49=0,B49=""),"",IF(AND($E$3="3rd"),'Marks Entry 3rd'!AA48,IF(AND($E$3="4th"),'Marks Entry 4th'!AA48,"")))</f>
        <v/>
      </c>
      <c r="AX49" s="125" t="str">
        <f>IF(OR(B49=0,B49=""),"",IF(AND($E$3="3rd"),'Marks Entry 3rd'!AB48,IF(AND($E$3="4th"),'Marks Entry 4th'!AB48,"")))</f>
        <v/>
      </c>
      <c r="AY49" s="61" t="str">
        <f t="shared" si="23"/>
        <v/>
      </c>
      <c r="AZ49" s="125" t="str">
        <f>IF(OR(B49=0,B49=""),"",IF(AND($E$3="3rd"),'Marks Entry 3rd'!AC48,IF(AND($E$3="4th"),'Marks Entry 4th'!AC48,"")))</f>
        <v/>
      </c>
      <c r="BA49" s="125" t="str">
        <f>IF(OR(B49=0,B49=""),"",IF(AND($E$3="3rd"),'Marks Entry 3rd'!AD48,IF(AND($E$3="4th"),'Marks Entry 4th'!AD48,"")))</f>
        <v/>
      </c>
      <c r="BB49" s="64" t="str">
        <f t="shared" si="24"/>
        <v/>
      </c>
      <c r="BC49" s="61">
        <f t="shared" si="25"/>
        <v>0</v>
      </c>
      <c r="BD49" s="66" t="str">
        <f>IF(OR(B49=0,B49=""),"",IF(AND($E$3="3rd"),'Marks Entry 3rd'!AE48,IF(AND($E$3="4th"),'Marks Entry 4th'!AE48,"")))</f>
        <v/>
      </c>
      <c r="BE49" s="66" t="str">
        <f>IF(OR(B49=0,B49=""),"",IF(AND($E$3="3rd"),'Marks Entry 3rd'!AF48,IF(AND($E$3="4th"),'Marks Entry 4th'!AF48,"")))</f>
        <v/>
      </c>
      <c r="BF49" s="65" t="str">
        <f t="shared" si="26"/>
        <v/>
      </c>
      <c r="BG49" s="61" t="str">
        <f t="shared" si="27"/>
        <v/>
      </c>
      <c r="BH49" s="104">
        <f t="shared" si="28"/>
        <v>0</v>
      </c>
      <c r="BI49" s="104" t="str">
        <f t="shared" si="29"/>
        <v/>
      </c>
      <c r="BJ49" s="104" t="str">
        <f t="shared" si="30"/>
        <v/>
      </c>
      <c r="BK49" s="104" t="str">
        <f t="shared" si="31"/>
        <v/>
      </c>
      <c r="BL49" s="104" t="str">
        <f t="shared" si="32"/>
        <v/>
      </c>
      <c r="BM49" s="108" t="str">
        <f t="shared" si="33"/>
        <v/>
      </c>
      <c r="BN49" s="125" t="str">
        <f>IF(OR(B49=0,B49=""),"",IF(AND($E$3="3rd"),'Marks Entry 3rd'!AG48,IF(AND($E$3="4th"),'Marks Entry 4th'!AG48,"")))</f>
        <v/>
      </c>
      <c r="BO49" s="125" t="str">
        <f>IF(OR(B49=0,B49=""),"",IF(AND($E$3="3rd"),'Marks Entry 3rd'!AH48,IF(AND($E$3="4th"),'Marks Entry 4th'!AH48,"")))</f>
        <v/>
      </c>
      <c r="BP49" s="125" t="str">
        <f>IF(OR(B49=0,B49=""),"",IF(AND($E$3="3rd"),'Marks Entry 3rd'!AI48,IF(AND($E$3="4th"),'Marks Entry 4th'!AI48,"")))</f>
        <v/>
      </c>
      <c r="BQ49" s="61" t="str">
        <f t="shared" si="34"/>
        <v/>
      </c>
      <c r="BR49" s="125" t="str">
        <f>IF(OR(B49=0,B49=""),"",IF(AND($E$3="3rd"),'Marks Entry 3rd'!AJ48,IF(AND($E$3="4th"),'Marks Entry 4th'!AJ48,"")))</f>
        <v/>
      </c>
      <c r="BS49" s="125" t="str">
        <f>IF(OR(B49=0,B49=""),"",IF(AND($E$3="3rd"),'Marks Entry 3rd'!AK48,IF(AND($E$3="4th"),'Marks Entry 4th'!AK48,"")))</f>
        <v/>
      </c>
      <c r="BT49" s="64" t="str">
        <f t="shared" si="35"/>
        <v/>
      </c>
      <c r="BU49" s="61">
        <f t="shared" si="36"/>
        <v>0</v>
      </c>
      <c r="BV49" s="66" t="str">
        <f>IF(OR(B49=0,B49=""),"",IF(AND($E$3="3rd"),'Marks Entry 3rd'!AL48,IF(AND($E$3="4th"),'Marks Entry 4th'!AL48,"")))</f>
        <v/>
      </c>
      <c r="BW49" s="66" t="str">
        <f>IF(OR(B49=0,B49=""),"",IF(AND($E$3="3rd"),'Marks Entry 3rd'!AM48,IF(AND($E$3="4th"),'Marks Entry 4th'!AM48,"")))</f>
        <v/>
      </c>
      <c r="BX49" s="65" t="str">
        <f t="shared" si="37"/>
        <v/>
      </c>
      <c r="BY49" s="61" t="str">
        <f t="shared" si="38"/>
        <v/>
      </c>
      <c r="BZ49" s="104">
        <f t="shared" si="39"/>
        <v>0</v>
      </c>
      <c r="CA49" s="104" t="str">
        <f t="shared" si="40"/>
        <v/>
      </c>
      <c r="CB49" s="104" t="str">
        <f t="shared" si="41"/>
        <v/>
      </c>
      <c r="CC49" s="104" t="str">
        <f t="shared" si="42"/>
        <v/>
      </c>
      <c r="CD49" s="104" t="str">
        <f t="shared" si="43"/>
        <v/>
      </c>
      <c r="CE49" s="108" t="str">
        <f t="shared" si="44"/>
        <v/>
      </c>
      <c r="CF49" s="257" t="str">
        <f>IF(OR(B49=0,B49=""),"",IF(AND($E$3="3rd"),'Marks Entry 3rd'!AN48,IF(AND($E$3="4th"),'Marks Entry 4th'!AN48,"")))</f>
        <v/>
      </c>
      <c r="CG49" s="257" t="str">
        <f>IF(OR(B49=0,B49=""),"",IF(AND($E$3="3rd"),'Marks Entry 3rd'!AO48,IF(AND($E$3="4th"),'Marks Entry 4th'!AO48,"")))</f>
        <v/>
      </c>
      <c r="CH49" s="257" t="str">
        <f>IF(OR(B49=0,B49=""),"",IF(AND($E$3="3rd"),'Marks Entry 3rd'!AP48,IF(AND($E$3="4th"),'Marks Entry 4th'!AP48,"")))</f>
        <v/>
      </c>
      <c r="CI49" s="257" t="str">
        <f>IF(OR(B49=0,B49=""),"",IF(AND($E$3="3rd"),'Marks Entry 3rd'!AQ48,IF(AND($E$3="4th"),'Marks Entry 4th'!AQ48,"")))</f>
        <v/>
      </c>
      <c r="CJ49" s="257" t="str">
        <f>IF(OR(B49=0,B49=""),"",IF(AND($E$3="3rd"),'Marks Entry 3rd'!AR48,IF(AND($E$3="4th"),'Marks Entry 4th'!AR48,"")))</f>
        <v/>
      </c>
      <c r="CK49" s="126" t="str">
        <f t="shared" si="45"/>
        <v/>
      </c>
      <c r="CL49" s="127">
        <f t="shared" si="46"/>
        <v>0</v>
      </c>
      <c r="CM49" s="127" t="str">
        <f t="shared" si="47"/>
        <v/>
      </c>
      <c r="CN49" s="127" t="str">
        <f t="shared" si="48"/>
        <v/>
      </c>
      <c r="CO49" s="107" t="str">
        <f t="shared" si="49"/>
        <v/>
      </c>
      <c r="CP49" s="257" t="str">
        <f>IF(OR(B49=0,B49=""),"",IF(AND($E$3="3rd"),'Marks Entry 3rd'!AS48,IF(AND($E$3="4th"),'Marks Entry 4th'!AS48,"")))</f>
        <v/>
      </c>
      <c r="CQ49" s="257" t="str">
        <f>IF(OR(B49=0,B49=""),"",IF(AND($E$3="3rd"),'Marks Entry 3rd'!AT48,IF(AND($E$3="4th"),'Marks Entry 4th'!AT48,"")))</f>
        <v/>
      </c>
      <c r="CR49" s="257" t="str">
        <f>IF(OR(B49=0,B49=""),"",IF(AND($E$3="3rd"),'Marks Entry 3rd'!AU48,IF(AND($E$3="4th"),'Marks Entry 4th'!AU48,"")))</f>
        <v/>
      </c>
      <c r="CS49" s="257" t="str">
        <f>IF(OR(B49=0,B49=""),"",IF(AND($E$3="3rd"),'Marks Entry 3rd'!AV48,IF(AND($E$3="4th"),'Marks Entry 4th'!AV48,"")))</f>
        <v/>
      </c>
      <c r="CT49" s="257" t="str">
        <f>IF(OR(B49=0,B49=""),"",IF(AND($E$3="3rd"),'Marks Entry 3rd'!AW48,IF(AND($E$3="4th"),'Marks Entry 4th'!AW48,"")))</f>
        <v/>
      </c>
      <c r="CU49" s="126" t="str">
        <f t="shared" si="50"/>
        <v/>
      </c>
      <c r="CV49" s="127">
        <f t="shared" si="51"/>
        <v>0</v>
      </c>
      <c r="CW49" s="127" t="str">
        <f t="shared" si="52"/>
        <v/>
      </c>
      <c r="CX49" s="127" t="str">
        <f t="shared" si="53"/>
        <v/>
      </c>
      <c r="CY49" s="107" t="str">
        <f t="shared" si="54"/>
        <v/>
      </c>
      <c r="CZ49" s="257" t="str">
        <f>IF(OR(B49=0,B49=""),"",IF(AND($E$3="3rd"),'Marks Entry 3rd'!AX48,IF(AND($E$3="4th"),'Marks Entry 4th'!AX48,"")))</f>
        <v/>
      </c>
      <c r="DA49" s="257" t="str">
        <f>IF(OR(B49=0,B49=""),"",IF(AND($E$3="3rd"),'Marks Entry 3rd'!AY48,IF(AND($E$3="4th"),'Marks Entry 4th'!AY48,"")))</f>
        <v/>
      </c>
      <c r="DB49" s="257" t="str">
        <f>IF(OR(B49=0,B49=""),"",IF(AND($E$3="3rd"),'Marks Entry 3rd'!AZ48,IF(AND($E$3="4th"),'Marks Entry 4th'!AZ48,"")))</f>
        <v/>
      </c>
      <c r="DC49" s="257" t="str">
        <f>IF(OR(B49=0,B49=""),"",IF(AND($E$3="3rd"),'Marks Entry 3rd'!BA48,IF(AND($E$3="4th"),'Marks Entry 4th'!BA48,"")))</f>
        <v/>
      </c>
      <c r="DD49" s="257" t="str">
        <f>IF(OR(B49=0,B49=""),"",IF(AND($E$3="3rd"),'Marks Entry 3rd'!BB48,IF(AND($E$3="4th"),'Marks Entry 4th'!BB48,"")))</f>
        <v/>
      </c>
      <c r="DE49" s="126" t="str">
        <f t="shared" si="55"/>
        <v/>
      </c>
      <c r="DF49" s="127">
        <f t="shared" si="56"/>
        <v>0</v>
      </c>
      <c r="DG49" s="127" t="str">
        <f t="shared" si="57"/>
        <v/>
      </c>
      <c r="DH49" s="127" t="str">
        <f t="shared" si="58"/>
        <v/>
      </c>
      <c r="DI49" s="107" t="str">
        <f t="shared" si="59"/>
        <v/>
      </c>
      <c r="DJ49" s="257" t="str">
        <f>IF(OR(B49=0,B49=""),"",IF(AND('Marks Entry 3rd'!BC48="",'Marks Entry 4th'!BC48=""),"",IF(AND($E$3="3rd"),'Marks Entry 3rd'!BC48,IF(AND($E$3="4th"),'Marks Entry 4th'!BC48,""))))</f>
        <v/>
      </c>
      <c r="DK49" s="257" t="str">
        <f>IF(OR(B49=0,B49=""),"",IF(AND('Marks Entry 3rd'!BD48="",'Marks Entry 4th'!BD48=""),"",IF(AND($E$3="3rd"),'Marks Entry 3rd'!BD48,IF(AND($E$3="4th"),'Marks Entry 4th'!BD48,""))))</f>
        <v/>
      </c>
      <c r="DL49" s="416" t="str">
        <f t="shared" si="60"/>
        <v/>
      </c>
      <c r="DM49" s="108" t="str">
        <f t="shared" si="61"/>
        <v/>
      </c>
      <c r="DN49" s="257" t="str">
        <f>IF(OR(B49=0,B49=""),"",IF(AND('Marks Entry 3rd'!BE48="",'Marks Entry 4th'!BE48=""),"",IF(AND($E$3="3rd"),'Marks Entry 3rd'!BE48,IF(AND($E$3="4th"),'Marks Entry 4th'!BE48,""))))</f>
        <v/>
      </c>
      <c r="DO49" s="257" t="str">
        <f>IF(OR(B49=0,B49=""),"",IF(AND('Marks Entry 3rd'!BF48="",'Marks Entry 4th'!BF48=""),"",IF(AND($E$3="3rd"),'Marks Entry 3rd'!BF48,IF(AND($E$3="4th"),'Marks Entry 4th'!BF48,""))))</f>
        <v/>
      </c>
      <c r="DP49" s="416" t="str">
        <f t="shared" si="62"/>
        <v/>
      </c>
      <c r="DQ49" s="108" t="str">
        <f t="shared" si="63"/>
        <v/>
      </c>
      <c r="DR49" s="75" t="str">
        <f t="shared" si="67"/>
        <v/>
      </c>
      <c r="DS49" s="76" t="str">
        <f t="shared" si="68"/>
        <v/>
      </c>
      <c r="DT49" s="81" t="str">
        <f t="shared" si="64"/>
        <v/>
      </c>
      <c r="DU49" s="82" t="str">
        <f t="shared" si="65"/>
        <v/>
      </c>
      <c r="DV49" s="262" t="str">
        <f t="shared" si="69"/>
        <v/>
      </c>
      <c r="DW49" s="52" t="str">
        <f>IF(OR(B49=0,B49=""),"",IF(AND($E$3="3rd"),'Marks Entry 3rd'!BG48,IF(AND($E$3="4th"),'Marks Entry 4th'!BG48,"")))</f>
        <v/>
      </c>
      <c r="DX49" s="52" t="str">
        <f>IF(OR(B49=0,B49=""),"",IF(AND($E$3="3rd"),'Marks Entry 3rd'!BH48,IF(AND($E$3="4th"),'Marks Entry 4th'!BH48,"")))</f>
        <v/>
      </c>
      <c r="DY49" s="242" t="str">
        <f t="shared" si="66"/>
        <v/>
      </c>
      <c r="DZ49" s="53"/>
      <c r="EG49" s="55">
        <f>IF(AND($E$3="3rd"),'Marks Entry 3rd'!I48,IF(AND($E$3="4th"),'Marks Entry 4th'!I48,""))</f>
        <v>0</v>
      </c>
    </row>
    <row r="50" spans="1:137" ht="18.95" customHeight="1">
      <c r="A50" s="67">
        <v>43</v>
      </c>
      <c r="B50" s="302" t="str">
        <f>IF(OR(EG50=0,EG50=""),"",IF(AND($E$3="3rd"),'Marks Entry 3rd'!I49,IF(AND($E$3="4th"),'Marks Entry 4th'!I49,"")))</f>
        <v/>
      </c>
      <c r="C50" s="68" t="str">
        <f>IF(OR(B50=0,B50=""),"",IF(AND($E$3="3rd"),'Marks Entry 3rd'!B49,IF(AND($E$3="4th"),'Marks Entry 4th'!B49,"")))</f>
        <v/>
      </c>
      <c r="D50" s="68" t="str">
        <f>IF(OR(B50=0,B50=""),"",IF(AND($E$3="3rd"),'Marks Entry 3rd'!C49,IF(AND($E$3="4th"),'Marks Entry 4th'!C49,"")))</f>
        <v/>
      </c>
      <c r="E50" s="69" t="str">
        <f>IF(OR(B50=0,B50=""),"",IF(AND($E$3="3rd"),'Marks Entry 3rd'!E49,IF(AND($E$3="4th"),'Marks Entry 4th'!E49,"")))</f>
        <v/>
      </c>
      <c r="F50" s="301" t="str">
        <f>IF(OR(B50=0,B50=""),"",IF(AND($E$3="3rd"),'Marks Entry 3rd'!D49,IF(AND($E$3="4th"),'Marks Entry 4th'!D49,"")))</f>
        <v/>
      </c>
      <c r="G50" s="63" t="str">
        <f>IF(OR(B50=0,B50=""),"",IF(AND($E$3="3rd"),'Marks Entry 3rd'!F49,IF(AND($E$3="4th"),'Marks Entry 4th'!F49,"")))</f>
        <v/>
      </c>
      <c r="H50" s="63" t="str">
        <f>IF(OR(B50=0,B50=""),"",IF(AND($E$3="3rd"),'Marks Entry 3rd'!G49,IF(AND($E$3="4th"),'Marks Entry 4th'!G49,"")))</f>
        <v/>
      </c>
      <c r="I50" s="63" t="str">
        <f>IF(OR(B50=0,B50=""),"",IF(AND($E$3="3rd"),'Marks Entry 3rd'!H49,IF(AND($E$3="4th"),'Marks Entry 4th'!H49,"")))</f>
        <v/>
      </c>
      <c r="J50" s="256" t="str">
        <f>IF(OR(B50=0,B50=""),"",IF(AND($E$3="3rd"),'Marks Entry 3rd'!J49,IF(AND($E$3="4th"),'Marks Entry 4th'!J49,"")))</f>
        <v/>
      </c>
      <c r="K50" s="256" t="str">
        <f>IF(OR(B50=0,B50=""),"",IF(AND($E$3="3rd"),'Marks Entry 3rd'!K49,IF(AND($E$3="4th"),'Marks Entry 4th'!K49,"")))</f>
        <v/>
      </c>
      <c r="L50" s="125" t="str">
        <f>IF(OR(B50=0,B50=""),"",IF(AND($E$3="3rd"),'Marks Entry 3rd'!L49,IF(AND($E$3="4th"),'Marks Entry 4th'!L49,"")))</f>
        <v/>
      </c>
      <c r="M50" s="125" t="str">
        <f>IF(OR(B50=0,B50=""),"",IF(AND($E$3="3rd"),'Marks Entry 3rd'!M49,IF(AND($E$3="4th"),'Marks Entry 4th'!M49,"")))</f>
        <v/>
      </c>
      <c r="N50" s="125" t="str">
        <f>IF(OR(B50=0,B50=""),"",IF(AND($E$3="3rd"),'Marks Entry 3rd'!N49,IF(AND($E$3="4th"),'Marks Entry 4th'!N49,"")))</f>
        <v/>
      </c>
      <c r="O50" s="61" t="str">
        <f t="shared" si="1"/>
        <v/>
      </c>
      <c r="P50" s="125" t="str">
        <f>IF(OR(B50=0,B50=""),"",IF(AND($E$3="3rd"),'Marks Entry 3rd'!O49,IF(AND($E$3="4th"),'Marks Entry 4th'!O49,"")))</f>
        <v/>
      </c>
      <c r="Q50" s="125" t="str">
        <f>IF(OR(B50=0,B50=""),"",IF(AND($E$3="3rd"),'Marks Entry 3rd'!P49,IF(AND($E$3="4th"),'Marks Entry 4th'!P49,"")))</f>
        <v/>
      </c>
      <c r="R50" s="64" t="str">
        <f t="shared" si="2"/>
        <v/>
      </c>
      <c r="S50" s="61">
        <f t="shared" si="3"/>
        <v>0</v>
      </c>
      <c r="T50" s="66" t="str">
        <f>IF(OR(B50=0,B50=""),"",IF(AND($E$3="3rd"),'Marks Entry 3rd'!Q49,IF(AND($E$3="4th"),'Marks Entry 4th'!Q49,"")))</f>
        <v/>
      </c>
      <c r="U50" s="66" t="str">
        <f>IF(OR(B50=0,B50=""),"",IF(AND($E$3="3rd"),'Marks Entry 3rd'!R49,IF(AND($E$3="4th"),'Marks Entry 4th'!R49,"")))</f>
        <v/>
      </c>
      <c r="V50" s="65" t="str">
        <f t="shared" si="4"/>
        <v/>
      </c>
      <c r="W50" s="61" t="str">
        <f t="shared" si="5"/>
        <v/>
      </c>
      <c r="X50" s="104">
        <f t="shared" si="6"/>
        <v>0</v>
      </c>
      <c r="Y50" s="104" t="str">
        <f t="shared" si="7"/>
        <v/>
      </c>
      <c r="Z50" s="104" t="str">
        <f t="shared" si="8"/>
        <v/>
      </c>
      <c r="AA50" s="104" t="str">
        <f t="shared" si="9"/>
        <v/>
      </c>
      <c r="AB50" s="104" t="str">
        <f t="shared" si="10"/>
        <v/>
      </c>
      <c r="AC50" s="108" t="str">
        <f t="shared" si="11"/>
        <v/>
      </c>
      <c r="AD50" s="125" t="str">
        <f>IF(OR(B50=0,B50=""),"",IF(AND($E$3="3rd"),'Marks Entry 3rd'!S49,IF(AND($E$3="4th"),'Marks Entry 4th'!S49,"")))</f>
        <v/>
      </c>
      <c r="AE50" s="125" t="str">
        <f>IF(OR(B50=0,B50=""),"",IF(AND($E$3="3rd"),'Marks Entry 3rd'!T49,IF(AND($E$3="4th"),'Marks Entry 4th'!T49,"")))</f>
        <v/>
      </c>
      <c r="AF50" s="125" t="str">
        <f>IF(OR(B50=0,B50=""),"",IF(AND($E$3="3rd"),'Marks Entry 3rd'!U49,IF(AND($E$3="4th"),'Marks Entry 4th'!U49,"")))</f>
        <v/>
      </c>
      <c r="AG50" s="61" t="str">
        <f t="shared" si="12"/>
        <v/>
      </c>
      <c r="AH50" s="125" t="str">
        <f>IF(OR(B50=0,B50=""),"",IF(AND($E$3="3rd"),'Marks Entry 3rd'!V49,IF(AND($E$3="4th"),'Marks Entry 4th'!V49,"")))</f>
        <v/>
      </c>
      <c r="AI50" s="125" t="str">
        <f>IF(OR(B50=0,B50=""),"",IF(AND($E$3="3rd"),'Marks Entry 3rd'!W49,IF(AND($E$3="4th"),'Marks Entry 4th'!W49,"")))</f>
        <v/>
      </c>
      <c r="AJ50" s="64" t="str">
        <f t="shared" si="13"/>
        <v/>
      </c>
      <c r="AK50" s="61">
        <f t="shared" si="14"/>
        <v>0</v>
      </c>
      <c r="AL50" s="66" t="str">
        <f>IF(OR(B50=0,B50=""),"",IF(AND($E$3="3rd"),'Marks Entry 3rd'!X49,IF(AND($E$3="4th"),'Marks Entry 4th'!X49,"")))</f>
        <v/>
      </c>
      <c r="AM50" s="66" t="str">
        <f>IF(OR(B50=0,B50=""),"",IF(AND($E$3="3rd"),'Marks Entry 3rd'!Y49,IF(AND($E$3="4th"),'Marks Entry 4th'!Y49,"")))</f>
        <v/>
      </c>
      <c r="AN50" s="65" t="str">
        <f t="shared" si="15"/>
        <v/>
      </c>
      <c r="AO50" s="61" t="str">
        <f t="shared" si="16"/>
        <v/>
      </c>
      <c r="AP50" s="104">
        <f t="shared" si="17"/>
        <v>0</v>
      </c>
      <c r="AQ50" s="104" t="str">
        <f t="shared" si="18"/>
        <v/>
      </c>
      <c r="AR50" s="104" t="str">
        <f t="shared" si="19"/>
        <v/>
      </c>
      <c r="AS50" s="104" t="str">
        <f t="shared" si="20"/>
        <v/>
      </c>
      <c r="AT50" s="104" t="str">
        <f t="shared" si="21"/>
        <v/>
      </c>
      <c r="AU50" s="108" t="str">
        <f t="shared" si="22"/>
        <v/>
      </c>
      <c r="AV50" s="125" t="str">
        <f>IF(OR(B50=0,B50=""),"",IF(AND($E$3="3rd"),'Marks Entry 3rd'!Z49,IF(AND($E$3="4th"),'Marks Entry 4th'!Z49,"")))</f>
        <v/>
      </c>
      <c r="AW50" s="125" t="str">
        <f>IF(OR(B50=0,B50=""),"",IF(AND($E$3="3rd"),'Marks Entry 3rd'!AA49,IF(AND($E$3="4th"),'Marks Entry 4th'!AA49,"")))</f>
        <v/>
      </c>
      <c r="AX50" s="125" t="str">
        <f>IF(OR(B50=0,B50=""),"",IF(AND($E$3="3rd"),'Marks Entry 3rd'!AB49,IF(AND($E$3="4th"),'Marks Entry 4th'!AB49,"")))</f>
        <v/>
      </c>
      <c r="AY50" s="61" t="str">
        <f t="shared" si="23"/>
        <v/>
      </c>
      <c r="AZ50" s="125" t="str">
        <f>IF(OR(B50=0,B50=""),"",IF(AND($E$3="3rd"),'Marks Entry 3rd'!AC49,IF(AND($E$3="4th"),'Marks Entry 4th'!AC49,"")))</f>
        <v/>
      </c>
      <c r="BA50" s="125" t="str">
        <f>IF(OR(B50=0,B50=""),"",IF(AND($E$3="3rd"),'Marks Entry 3rd'!AD49,IF(AND($E$3="4th"),'Marks Entry 4th'!AD49,"")))</f>
        <v/>
      </c>
      <c r="BB50" s="64" t="str">
        <f t="shared" si="24"/>
        <v/>
      </c>
      <c r="BC50" s="61">
        <f t="shared" si="25"/>
        <v>0</v>
      </c>
      <c r="BD50" s="66" t="str">
        <f>IF(OR(B50=0,B50=""),"",IF(AND($E$3="3rd"),'Marks Entry 3rd'!AE49,IF(AND($E$3="4th"),'Marks Entry 4th'!AE49,"")))</f>
        <v/>
      </c>
      <c r="BE50" s="66" t="str">
        <f>IF(OR(B50=0,B50=""),"",IF(AND($E$3="3rd"),'Marks Entry 3rd'!AF49,IF(AND($E$3="4th"),'Marks Entry 4th'!AF49,"")))</f>
        <v/>
      </c>
      <c r="BF50" s="65" t="str">
        <f t="shared" si="26"/>
        <v/>
      </c>
      <c r="BG50" s="61" t="str">
        <f t="shared" si="27"/>
        <v/>
      </c>
      <c r="BH50" s="104">
        <f t="shared" si="28"/>
        <v>0</v>
      </c>
      <c r="BI50" s="104" t="str">
        <f t="shared" si="29"/>
        <v/>
      </c>
      <c r="BJ50" s="104" t="str">
        <f t="shared" si="30"/>
        <v/>
      </c>
      <c r="BK50" s="104" t="str">
        <f t="shared" si="31"/>
        <v/>
      </c>
      <c r="BL50" s="104" t="str">
        <f t="shared" si="32"/>
        <v/>
      </c>
      <c r="BM50" s="108" t="str">
        <f t="shared" si="33"/>
        <v/>
      </c>
      <c r="BN50" s="125" t="str">
        <f>IF(OR(B50=0,B50=""),"",IF(AND($E$3="3rd"),'Marks Entry 3rd'!AG49,IF(AND($E$3="4th"),'Marks Entry 4th'!AG49,"")))</f>
        <v/>
      </c>
      <c r="BO50" s="125" t="str">
        <f>IF(OR(B50=0,B50=""),"",IF(AND($E$3="3rd"),'Marks Entry 3rd'!AH49,IF(AND($E$3="4th"),'Marks Entry 4th'!AH49,"")))</f>
        <v/>
      </c>
      <c r="BP50" s="125" t="str">
        <f>IF(OR(B50=0,B50=""),"",IF(AND($E$3="3rd"),'Marks Entry 3rd'!AI49,IF(AND($E$3="4th"),'Marks Entry 4th'!AI49,"")))</f>
        <v/>
      </c>
      <c r="BQ50" s="61" t="str">
        <f t="shared" si="34"/>
        <v/>
      </c>
      <c r="BR50" s="125" t="str">
        <f>IF(OR(B50=0,B50=""),"",IF(AND($E$3="3rd"),'Marks Entry 3rd'!AJ49,IF(AND($E$3="4th"),'Marks Entry 4th'!AJ49,"")))</f>
        <v/>
      </c>
      <c r="BS50" s="125" t="str">
        <f>IF(OR(B50=0,B50=""),"",IF(AND($E$3="3rd"),'Marks Entry 3rd'!AK49,IF(AND($E$3="4th"),'Marks Entry 4th'!AK49,"")))</f>
        <v/>
      </c>
      <c r="BT50" s="64" t="str">
        <f t="shared" si="35"/>
        <v/>
      </c>
      <c r="BU50" s="61">
        <f t="shared" si="36"/>
        <v>0</v>
      </c>
      <c r="BV50" s="66" t="str">
        <f>IF(OR(B50=0,B50=""),"",IF(AND($E$3="3rd"),'Marks Entry 3rd'!AL49,IF(AND($E$3="4th"),'Marks Entry 4th'!AL49,"")))</f>
        <v/>
      </c>
      <c r="BW50" s="66" t="str">
        <f>IF(OR(B50=0,B50=""),"",IF(AND($E$3="3rd"),'Marks Entry 3rd'!AM49,IF(AND($E$3="4th"),'Marks Entry 4th'!AM49,"")))</f>
        <v/>
      </c>
      <c r="BX50" s="65" t="str">
        <f t="shared" si="37"/>
        <v/>
      </c>
      <c r="BY50" s="61" t="str">
        <f t="shared" si="38"/>
        <v/>
      </c>
      <c r="BZ50" s="104">
        <f t="shared" si="39"/>
        <v>0</v>
      </c>
      <c r="CA50" s="104" t="str">
        <f t="shared" si="40"/>
        <v/>
      </c>
      <c r="CB50" s="104" t="str">
        <f t="shared" si="41"/>
        <v/>
      </c>
      <c r="CC50" s="104" t="str">
        <f t="shared" si="42"/>
        <v/>
      </c>
      <c r="CD50" s="104" t="str">
        <f t="shared" si="43"/>
        <v/>
      </c>
      <c r="CE50" s="108" t="str">
        <f t="shared" si="44"/>
        <v/>
      </c>
      <c r="CF50" s="257" t="str">
        <f>IF(OR(B50=0,B50=""),"",IF(AND($E$3="3rd"),'Marks Entry 3rd'!AN49,IF(AND($E$3="4th"),'Marks Entry 4th'!AN49,"")))</f>
        <v/>
      </c>
      <c r="CG50" s="257" t="str">
        <f>IF(OR(B50=0,B50=""),"",IF(AND($E$3="3rd"),'Marks Entry 3rd'!AO49,IF(AND($E$3="4th"),'Marks Entry 4th'!AO49,"")))</f>
        <v/>
      </c>
      <c r="CH50" s="257" t="str">
        <f>IF(OR(B50=0,B50=""),"",IF(AND($E$3="3rd"),'Marks Entry 3rd'!AP49,IF(AND($E$3="4th"),'Marks Entry 4th'!AP49,"")))</f>
        <v/>
      </c>
      <c r="CI50" s="257" t="str">
        <f>IF(OR(B50=0,B50=""),"",IF(AND($E$3="3rd"),'Marks Entry 3rd'!AQ49,IF(AND($E$3="4th"),'Marks Entry 4th'!AQ49,"")))</f>
        <v/>
      </c>
      <c r="CJ50" s="257" t="str">
        <f>IF(OR(B50=0,B50=""),"",IF(AND($E$3="3rd"),'Marks Entry 3rd'!AR49,IF(AND($E$3="4th"),'Marks Entry 4th'!AR49,"")))</f>
        <v/>
      </c>
      <c r="CK50" s="126" t="str">
        <f t="shared" si="45"/>
        <v/>
      </c>
      <c r="CL50" s="127">
        <f t="shared" si="46"/>
        <v>0</v>
      </c>
      <c r="CM50" s="127" t="str">
        <f t="shared" si="47"/>
        <v/>
      </c>
      <c r="CN50" s="127" t="str">
        <f t="shared" si="48"/>
        <v/>
      </c>
      <c r="CO50" s="107" t="str">
        <f t="shared" si="49"/>
        <v/>
      </c>
      <c r="CP50" s="257" t="str">
        <f>IF(OR(B50=0,B50=""),"",IF(AND($E$3="3rd"),'Marks Entry 3rd'!AS49,IF(AND($E$3="4th"),'Marks Entry 4th'!AS49,"")))</f>
        <v/>
      </c>
      <c r="CQ50" s="257" t="str">
        <f>IF(OR(B50=0,B50=""),"",IF(AND($E$3="3rd"),'Marks Entry 3rd'!AT49,IF(AND($E$3="4th"),'Marks Entry 4th'!AT49,"")))</f>
        <v/>
      </c>
      <c r="CR50" s="257" t="str">
        <f>IF(OR(B50=0,B50=""),"",IF(AND($E$3="3rd"),'Marks Entry 3rd'!AU49,IF(AND($E$3="4th"),'Marks Entry 4th'!AU49,"")))</f>
        <v/>
      </c>
      <c r="CS50" s="257" t="str">
        <f>IF(OR(B50=0,B50=""),"",IF(AND($E$3="3rd"),'Marks Entry 3rd'!AV49,IF(AND($E$3="4th"),'Marks Entry 4th'!AV49,"")))</f>
        <v/>
      </c>
      <c r="CT50" s="257" t="str">
        <f>IF(OR(B50=0,B50=""),"",IF(AND($E$3="3rd"),'Marks Entry 3rd'!AW49,IF(AND($E$3="4th"),'Marks Entry 4th'!AW49,"")))</f>
        <v/>
      </c>
      <c r="CU50" s="126" t="str">
        <f t="shared" si="50"/>
        <v/>
      </c>
      <c r="CV50" s="127">
        <f t="shared" si="51"/>
        <v>0</v>
      </c>
      <c r="CW50" s="127" t="str">
        <f t="shared" si="52"/>
        <v/>
      </c>
      <c r="CX50" s="127" t="str">
        <f t="shared" si="53"/>
        <v/>
      </c>
      <c r="CY50" s="107" t="str">
        <f t="shared" si="54"/>
        <v/>
      </c>
      <c r="CZ50" s="257" t="str">
        <f>IF(OR(B50=0,B50=""),"",IF(AND($E$3="3rd"),'Marks Entry 3rd'!AX49,IF(AND($E$3="4th"),'Marks Entry 4th'!AX49,"")))</f>
        <v/>
      </c>
      <c r="DA50" s="257" t="str">
        <f>IF(OR(B50=0,B50=""),"",IF(AND($E$3="3rd"),'Marks Entry 3rd'!AY49,IF(AND($E$3="4th"),'Marks Entry 4th'!AY49,"")))</f>
        <v/>
      </c>
      <c r="DB50" s="257" t="str">
        <f>IF(OR(B50=0,B50=""),"",IF(AND($E$3="3rd"),'Marks Entry 3rd'!AZ49,IF(AND($E$3="4th"),'Marks Entry 4th'!AZ49,"")))</f>
        <v/>
      </c>
      <c r="DC50" s="257" t="str">
        <f>IF(OR(B50=0,B50=""),"",IF(AND($E$3="3rd"),'Marks Entry 3rd'!BA49,IF(AND($E$3="4th"),'Marks Entry 4th'!BA49,"")))</f>
        <v/>
      </c>
      <c r="DD50" s="257" t="str">
        <f>IF(OR(B50=0,B50=""),"",IF(AND($E$3="3rd"),'Marks Entry 3rd'!BB49,IF(AND($E$3="4th"),'Marks Entry 4th'!BB49,"")))</f>
        <v/>
      </c>
      <c r="DE50" s="126" t="str">
        <f t="shared" si="55"/>
        <v/>
      </c>
      <c r="DF50" s="127">
        <f t="shared" si="56"/>
        <v>0</v>
      </c>
      <c r="DG50" s="127" t="str">
        <f t="shared" si="57"/>
        <v/>
      </c>
      <c r="DH50" s="127" t="str">
        <f t="shared" si="58"/>
        <v/>
      </c>
      <c r="DI50" s="107" t="str">
        <f t="shared" si="59"/>
        <v/>
      </c>
      <c r="DJ50" s="257" t="str">
        <f>IF(OR(B50=0,B50=""),"",IF(AND('Marks Entry 3rd'!BC49="",'Marks Entry 4th'!BC49=""),"",IF(AND($E$3="3rd"),'Marks Entry 3rd'!BC49,IF(AND($E$3="4th"),'Marks Entry 4th'!BC49,""))))</f>
        <v/>
      </c>
      <c r="DK50" s="257" t="str">
        <f>IF(OR(B50=0,B50=""),"",IF(AND('Marks Entry 3rd'!BD49="",'Marks Entry 4th'!BD49=""),"",IF(AND($E$3="3rd"),'Marks Entry 3rd'!BD49,IF(AND($E$3="4th"),'Marks Entry 4th'!BD49,""))))</f>
        <v/>
      </c>
      <c r="DL50" s="416" t="str">
        <f t="shared" si="60"/>
        <v/>
      </c>
      <c r="DM50" s="108" t="str">
        <f t="shared" si="61"/>
        <v/>
      </c>
      <c r="DN50" s="257" t="str">
        <f>IF(OR(B50=0,B50=""),"",IF(AND('Marks Entry 3rd'!BE49="",'Marks Entry 4th'!BE49=""),"",IF(AND($E$3="3rd"),'Marks Entry 3rd'!BE49,IF(AND($E$3="4th"),'Marks Entry 4th'!BE49,""))))</f>
        <v/>
      </c>
      <c r="DO50" s="257" t="str">
        <f>IF(OR(B50=0,B50=""),"",IF(AND('Marks Entry 3rd'!BF49="",'Marks Entry 4th'!BF49=""),"",IF(AND($E$3="3rd"),'Marks Entry 3rd'!BF49,IF(AND($E$3="4th"),'Marks Entry 4th'!BF49,""))))</f>
        <v/>
      </c>
      <c r="DP50" s="416" t="str">
        <f t="shared" si="62"/>
        <v/>
      </c>
      <c r="DQ50" s="108" t="str">
        <f t="shared" si="63"/>
        <v/>
      </c>
      <c r="DR50" s="75" t="str">
        <f t="shared" si="67"/>
        <v/>
      </c>
      <c r="DS50" s="76" t="str">
        <f t="shared" si="68"/>
        <v/>
      </c>
      <c r="DT50" s="81" t="str">
        <f t="shared" si="64"/>
        <v/>
      </c>
      <c r="DU50" s="82" t="str">
        <f t="shared" si="65"/>
        <v/>
      </c>
      <c r="DV50" s="262" t="str">
        <f t="shared" si="69"/>
        <v/>
      </c>
      <c r="DW50" s="52" t="str">
        <f>IF(OR(B50=0,B50=""),"",IF(AND($E$3="3rd"),'Marks Entry 3rd'!BG49,IF(AND($E$3="4th"),'Marks Entry 4th'!BG49,"")))</f>
        <v/>
      </c>
      <c r="DX50" s="52" t="str">
        <f>IF(OR(B50=0,B50=""),"",IF(AND($E$3="3rd"),'Marks Entry 3rd'!BH49,IF(AND($E$3="4th"),'Marks Entry 4th'!BH49,"")))</f>
        <v/>
      </c>
      <c r="DY50" s="242" t="str">
        <f t="shared" si="66"/>
        <v/>
      </c>
      <c r="DZ50" s="53"/>
      <c r="EG50" s="55">
        <f>IF(AND($E$3="3rd"),'Marks Entry 3rd'!I49,IF(AND($E$3="4th"),'Marks Entry 4th'!I49,""))</f>
        <v>0</v>
      </c>
    </row>
    <row r="51" spans="1:137" ht="18.95" customHeight="1">
      <c r="A51" s="67">
        <v>44</v>
      </c>
      <c r="B51" s="302" t="str">
        <f>IF(OR(EG51=0,EG51=""),"",IF(AND($E$3="3rd"),'Marks Entry 3rd'!I50,IF(AND($E$3="4th"),'Marks Entry 4th'!I50,"")))</f>
        <v/>
      </c>
      <c r="C51" s="68" t="str">
        <f>IF(OR(B51=0,B51=""),"",IF(AND($E$3="3rd"),'Marks Entry 3rd'!B50,IF(AND($E$3="4th"),'Marks Entry 4th'!B50,"")))</f>
        <v/>
      </c>
      <c r="D51" s="68" t="str">
        <f>IF(OR(B51=0,B51=""),"",IF(AND($E$3="3rd"),'Marks Entry 3rd'!C50,IF(AND($E$3="4th"),'Marks Entry 4th'!C50,"")))</f>
        <v/>
      </c>
      <c r="E51" s="69" t="str">
        <f>IF(OR(B51=0,B51=""),"",IF(AND($E$3="3rd"),'Marks Entry 3rd'!E50,IF(AND($E$3="4th"),'Marks Entry 4th'!E50,"")))</f>
        <v/>
      </c>
      <c r="F51" s="301" t="str">
        <f>IF(OR(B51=0,B51=""),"",IF(AND($E$3="3rd"),'Marks Entry 3rd'!D50,IF(AND($E$3="4th"),'Marks Entry 4th'!D50,"")))</f>
        <v/>
      </c>
      <c r="G51" s="63" t="str">
        <f>IF(OR(B51=0,B51=""),"",IF(AND($E$3="3rd"),'Marks Entry 3rd'!F50,IF(AND($E$3="4th"),'Marks Entry 4th'!F50,"")))</f>
        <v/>
      </c>
      <c r="H51" s="63" t="str">
        <f>IF(OR(B51=0,B51=""),"",IF(AND($E$3="3rd"),'Marks Entry 3rd'!G50,IF(AND($E$3="4th"),'Marks Entry 4th'!G50,"")))</f>
        <v/>
      </c>
      <c r="I51" s="63" t="str">
        <f>IF(OR(B51=0,B51=""),"",IF(AND($E$3="3rd"),'Marks Entry 3rd'!H50,IF(AND($E$3="4th"),'Marks Entry 4th'!H50,"")))</f>
        <v/>
      </c>
      <c r="J51" s="256" t="str">
        <f>IF(OR(B51=0,B51=""),"",IF(AND($E$3="3rd"),'Marks Entry 3rd'!J50,IF(AND($E$3="4th"),'Marks Entry 4th'!J50,"")))</f>
        <v/>
      </c>
      <c r="K51" s="256" t="str">
        <f>IF(OR(B51=0,B51=""),"",IF(AND($E$3="3rd"),'Marks Entry 3rd'!K50,IF(AND($E$3="4th"),'Marks Entry 4th'!K50,"")))</f>
        <v/>
      </c>
      <c r="L51" s="125" t="str">
        <f>IF(OR(B51=0,B51=""),"",IF(AND($E$3="3rd"),'Marks Entry 3rd'!L50,IF(AND($E$3="4th"),'Marks Entry 4th'!L50,"")))</f>
        <v/>
      </c>
      <c r="M51" s="125" t="str">
        <f>IF(OR(B51=0,B51=""),"",IF(AND($E$3="3rd"),'Marks Entry 3rd'!M50,IF(AND($E$3="4th"),'Marks Entry 4th'!M50,"")))</f>
        <v/>
      </c>
      <c r="N51" s="125" t="str">
        <f>IF(OR(B51=0,B51=""),"",IF(AND($E$3="3rd"),'Marks Entry 3rd'!N50,IF(AND($E$3="4th"),'Marks Entry 4th'!N50,"")))</f>
        <v/>
      </c>
      <c r="O51" s="61" t="str">
        <f t="shared" si="1"/>
        <v/>
      </c>
      <c r="P51" s="125" t="str">
        <f>IF(OR(B51=0,B51=""),"",IF(AND($E$3="3rd"),'Marks Entry 3rd'!O50,IF(AND($E$3="4th"),'Marks Entry 4th'!O50,"")))</f>
        <v/>
      </c>
      <c r="Q51" s="125" t="str">
        <f>IF(OR(B51=0,B51=""),"",IF(AND($E$3="3rd"),'Marks Entry 3rd'!P50,IF(AND($E$3="4th"),'Marks Entry 4th'!P50,"")))</f>
        <v/>
      </c>
      <c r="R51" s="64" t="str">
        <f t="shared" si="2"/>
        <v/>
      </c>
      <c r="S51" s="61">
        <f t="shared" si="3"/>
        <v>0</v>
      </c>
      <c r="T51" s="66" t="str">
        <f>IF(OR(B51=0,B51=""),"",IF(AND($E$3="3rd"),'Marks Entry 3rd'!Q50,IF(AND($E$3="4th"),'Marks Entry 4th'!Q50,"")))</f>
        <v/>
      </c>
      <c r="U51" s="66" t="str">
        <f>IF(OR(B51=0,B51=""),"",IF(AND($E$3="3rd"),'Marks Entry 3rd'!R50,IF(AND($E$3="4th"),'Marks Entry 4th'!R50,"")))</f>
        <v/>
      </c>
      <c r="V51" s="65" t="str">
        <f t="shared" si="4"/>
        <v/>
      </c>
      <c r="W51" s="61" t="str">
        <f t="shared" si="5"/>
        <v/>
      </c>
      <c r="X51" s="104">
        <f t="shared" si="6"/>
        <v>0</v>
      </c>
      <c r="Y51" s="104" t="str">
        <f t="shared" si="7"/>
        <v/>
      </c>
      <c r="Z51" s="104" t="str">
        <f t="shared" si="8"/>
        <v/>
      </c>
      <c r="AA51" s="104" t="str">
        <f t="shared" si="9"/>
        <v/>
      </c>
      <c r="AB51" s="104" t="str">
        <f t="shared" si="10"/>
        <v/>
      </c>
      <c r="AC51" s="108" t="str">
        <f t="shared" si="11"/>
        <v/>
      </c>
      <c r="AD51" s="125" t="str">
        <f>IF(OR(B51=0,B51=""),"",IF(AND($E$3="3rd"),'Marks Entry 3rd'!S50,IF(AND($E$3="4th"),'Marks Entry 4th'!S50,"")))</f>
        <v/>
      </c>
      <c r="AE51" s="125" t="str">
        <f>IF(OR(B51=0,B51=""),"",IF(AND($E$3="3rd"),'Marks Entry 3rd'!T50,IF(AND($E$3="4th"),'Marks Entry 4th'!T50,"")))</f>
        <v/>
      </c>
      <c r="AF51" s="125" t="str">
        <f>IF(OR(B51=0,B51=""),"",IF(AND($E$3="3rd"),'Marks Entry 3rd'!U50,IF(AND($E$3="4th"),'Marks Entry 4th'!U50,"")))</f>
        <v/>
      </c>
      <c r="AG51" s="61" t="str">
        <f t="shared" si="12"/>
        <v/>
      </c>
      <c r="AH51" s="125" t="str">
        <f>IF(OR(B51=0,B51=""),"",IF(AND($E$3="3rd"),'Marks Entry 3rd'!V50,IF(AND($E$3="4th"),'Marks Entry 4th'!V50,"")))</f>
        <v/>
      </c>
      <c r="AI51" s="125" t="str">
        <f>IF(OR(B51=0,B51=""),"",IF(AND($E$3="3rd"),'Marks Entry 3rd'!W50,IF(AND($E$3="4th"),'Marks Entry 4th'!W50,"")))</f>
        <v/>
      </c>
      <c r="AJ51" s="64" t="str">
        <f t="shared" si="13"/>
        <v/>
      </c>
      <c r="AK51" s="61">
        <f t="shared" si="14"/>
        <v>0</v>
      </c>
      <c r="AL51" s="66" t="str">
        <f>IF(OR(B51=0,B51=""),"",IF(AND($E$3="3rd"),'Marks Entry 3rd'!X50,IF(AND($E$3="4th"),'Marks Entry 4th'!X50,"")))</f>
        <v/>
      </c>
      <c r="AM51" s="66" t="str">
        <f>IF(OR(B51=0,B51=""),"",IF(AND($E$3="3rd"),'Marks Entry 3rd'!Y50,IF(AND($E$3="4th"),'Marks Entry 4th'!Y50,"")))</f>
        <v/>
      </c>
      <c r="AN51" s="65" t="str">
        <f t="shared" si="15"/>
        <v/>
      </c>
      <c r="AO51" s="61" t="str">
        <f t="shared" si="16"/>
        <v/>
      </c>
      <c r="AP51" s="104">
        <f t="shared" si="17"/>
        <v>0</v>
      </c>
      <c r="AQ51" s="104" t="str">
        <f t="shared" si="18"/>
        <v/>
      </c>
      <c r="AR51" s="104" t="str">
        <f t="shared" si="19"/>
        <v/>
      </c>
      <c r="AS51" s="104" t="str">
        <f t="shared" si="20"/>
        <v/>
      </c>
      <c r="AT51" s="104" t="str">
        <f t="shared" si="21"/>
        <v/>
      </c>
      <c r="AU51" s="108" t="str">
        <f t="shared" si="22"/>
        <v/>
      </c>
      <c r="AV51" s="125" t="str">
        <f>IF(OR(B51=0,B51=""),"",IF(AND($E$3="3rd"),'Marks Entry 3rd'!Z50,IF(AND($E$3="4th"),'Marks Entry 4th'!Z50,"")))</f>
        <v/>
      </c>
      <c r="AW51" s="125" t="str">
        <f>IF(OR(B51=0,B51=""),"",IF(AND($E$3="3rd"),'Marks Entry 3rd'!AA50,IF(AND($E$3="4th"),'Marks Entry 4th'!AA50,"")))</f>
        <v/>
      </c>
      <c r="AX51" s="125" t="str">
        <f>IF(OR(B51=0,B51=""),"",IF(AND($E$3="3rd"),'Marks Entry 3rd'!AB50,IF(AND($E$3="4th"),'Marks Entry 4th'!AB50,"")))</f>
        <v/>
      </c>
      <c r="AY51" s="61" t="str">
        <f t="shared" si="23"/>
        <v/>
      </c>
      <c r="AZ51" s="125" t="str">
        <f>IF(OR(B51=0,B51=""),"",IF(AND($E$3="3rd"),'Marks Entry 3rd'!AC50,IF(AND($E$3="4th"),'Marks Entry 4th'!AC50,"")))</f>
        <v/>
      </c>
      <c r="BA51" s="125" t="str">
        <f>IF(OR(B51=0,B51=""),"",IF(AND($E$3="3rd"),'Marks Entry 3rd'!AD50,IF(AND($E$3="4th"),'Marks Entry 4th'!AD50,"")))</f>
        <v/>
      </c>
      <c r="BB51" s="64" t="str">
        <f t="shared" si="24"/>
        <v/>
      </c>
      <c r="BC51" s="61">
        <f t="shared" si="25"/>
        <v>0</v>
      </c>
      <c r="BD51" s="66" t="str">
        <f>IF(OR(B51=0,B51=""),"",IF(AND($E$3="3rd"),'Marks Entry 3rd'!AE50,IF(AND($E$3="4th"),'Marks Entry 4th'!AE50,"")))</f>
        <v/>
      </c>
      <c r="BE51" s="66" t="str">
        <f>IF(OR(B51=0,B51=""),"",IF(AND($E$3="3rd"),'Marks Entry 3rd'!AF50,IF(AND($E$3="4th"),'Marks Entry 4th'!AF50,"")))</f>
        <v/>
      </c>
      <c r="BF51" s="65" t="str">
        <f t="shared" si="26"/>
        <v/>
      </c>
      <c r="BG51" s="61" t="str">
        <f t="shared" si="27"/>
        <v/>
      </c>
      <c r="BH51" s="104">
        <f t="shared" si="28"/>
        <v>0</v>
      </c>
      <c r="BI51" s="104" t="str">
        <f t="shared" si="29"/>
        <v/>
      </c>
      <c r="BJ51" s="104" t="str">
        <f t="shared" si="30"/>
        <v/>
      </c>
      <c r="BK51" s="104" t="str">
        <f t="shared" si="31"/>
        <v/>
      </c>
      <c r="BL51" s="104" t="str">
        <f t="shared" si="32"/>
        <v/>
      </c>
      <c r="BM51" s="108" t="str">
        <f t="shared" si="33"/>
        <v/>
      </c>
      <c r="BN51" s="125" t="str">
        <f>IF(OR(B51=0,B51=""),"",IF(AND($E$3="3rd"),'Marks Entry 3rd'!AG50,IF(AND($E$3="4th"),'Marks Entry 4th'!AG50,"")))</f>
        <v/>
      </c>
      <c r="BO51" s="125" t="str">
        <f>IF(OR(B51=0,B51=""),"",IF(AND($E$3="3rd"),'Marks Entry 3rd'!AH50,IF(AND($E$3="4th"),'Marks Entry 4th'!AH50,"")))</f>
        <v/>
      </c>
      <c r="BP51" s="125" t="str">
        <f>IF(OR(B51=0,B51=""),"",IF(AND($E$3="3rd"),'Marks Entry 3rd'!AI50,IF(AND($E$3="4th"),'Marks Entry 4th'!AI50,"")))</f>
        <v/>
      </c>
      <c r="BQ51" s="61" t="str">
        <f t="shared" si="34"/>
        <v/>
      </c>
      <c r="BR51" s="125" t="str">
        <f>IF(OR(B51=0,B51=""),"",IF(AND($E$3="3rd"),'Marks Entry 3rd'!AJ50,IF(AND($E$3="4th"),'Marks Entry 4th'!AJ50,"")))</f>
        <v/>
      </c>
      <c r="BS51" s="125" t="str">
        <f>IF(OR(B51=0,B51=""),"",IF(AND($E$3="3rd"),'Marks Entry 3rd'!AK50,IF(AND($E$3="4th"),'Marks Entry 4th'!AK50,"")))</f>
        <v/>
      </c>
      <c r="BT51" s="64" t="str">
        <f t="shared" si="35"/>
        <v/>
      </c>
      <c r="BU51" s="61">
        <f t="shared" si="36"/>
        <v>0</v>
      </c>
      <c r="BV51" s="66" t="str">
        <f>IF(OR(B51=0,B51=""),"",IF(AND($E$3="3rd"),'Marks Entry 3rd'!AL50,IF(AND($E$3="4th"),'Marks Entry 4th'!AL50,"")))</f>
        <v/>
      </c>
      <c r="BW51" s="66" t="str">
        <f>IF(OR(B51=0,B51=""),"",IF(AND($E$3="3rd"),'Marks Entry 3rd'!AM50,IF(AND($E$3="4th"),'Marks Entry 4th'!AM50,"")))</f>
        <v/>
      </c>
      <c r="BX51" s="65" t="str">
        <f t="shared" si="37"/>
        <v/>
      </c>
      <c r="BY51" s="61" t="str">
        <f t="shared" si="38"/>
        <v/>
      </c>
      <c r="BZ51" s="104">
        <f t="shared" si="39"/>
        <v>0</v>
      </c>
      <c r="CA51" s="104" t="str">
        <f t="shared" si="40"/>
        <v/>
      </c>
      <c r="CB51" s="104" t="str">
        <f t="shared" si="41"/>
        <v/>
      </c>
      <c r="CC51" s="104" t="str">
        <f t="shared" si="42"/>
        <v/>
      </c>
      <c r="CD51" s="104" t="str">
        <f t="shared" si="43"/>
        <v/>
      </c>
      <c r="CE51" s="108" t="str">
        <f t="shared" si="44"/>
        <v/>
      </c>
      <c r="CF51" s="257" t="str">
        <f>IF(OR(B51=0,B51=""),"",IF(AND($E$3="3rd"),'Marks Entry 3rd'!AN50,IF(AND($E$3="4th"),'Marks Entry 4th'!AN50,"")))</f>
        <v/>
      </c>
      <c r="CG51" s="257" t="str">
        <f>IF(OR(B51=0,B51=""),"",IF(AND($E$3="3rd"),'Marks Entry 3rd'!AO50,IF(AND($E$3="4th"),'Marks Entry 4th'!AO50,"")))</f>
        <v/>
      </c>
      <c r="CH51" s="257" t="str">
        <f>IF(OR(B51=0,B51=""),"",IF(AND($E$3="3rd"),'Marks Entry 3rd'!AP50,IF(AND($E$3="4th"),'Marks Entry 4th'!AP50,"")))</f>
        <v/>
      </c>
      <c r="CI51" s="257" t="str">
        <f>IF(OR(B51=0,B51=""),"",IF(AND($E$3="3rd"),'Marks Entry 3rd'!AQ50,IF(AND($E$3="4th"),'Marks Entry 4th'!AQ50,"")))</f>
        <v/>
      </c>
      <c r="CJ51" s="257" t="str">
        <f>IF(OR(B51=0,B51=""),"",IF(AND($E$3="3rd"),'Marks Entry 3rd'!AR50,IF(AND($E$3="4th"),'Marks Entry 4th'!AR50,"")))</f>
        <v/>
      </c>
      <c r="CK51" s="126" t="str">
        <f t="shared" si="45"/>
        <v/>
      </c>
      <c r="CL51" s="127">
        <f t="shared" si="46"/>
        <v>0</v>
      </c>
      <c r="CM51" s="127" t="str">
        <f t="shared" si="47"/>
        <v/>
      </c>
      <c r="CN51" s="127" t="str">
        <f t="shared" si="48"/>
        <v/>
      </c>
      <c r="CO51" s="107" t="str">
        <f t="shared" si="49"/>
        <v/>
      </c>
      <c r="CP51" s="257" t="str">
        <f>IF(OR(B51=0,B51=""),"",IF(AND($E$3="3rd"),'Marks Entry 3rd'!AS50,IF(AND($E$3="4th"),'Marks Entry 4th'!AS50,"")))</f>
        <v/>
      </c>
      <c r="CQ51" s="257" t="str">
        <f>IF(OR(B51=0,B51=""),"",IF(AND($E$3="3rd"),'Marks Entry 3rd'!AT50,IF(AND($E$3="4th"),'Marks Entry 4th'!AT50,"")))</f>
        <v/>
      </c>
      <c r="CR51" s="257" t="str">
        <f>IF(OR(B51=0,B51=""),"",IF(AND($E$3="3rd"),'Marks Entry 3rd'!AU50,IF(AND($E$3="4th"),'Marks Entry 4th'!AU50,"")))</f>
        <v/>
      </c>
      <c r="CS51" s="257" t="str">
        <f>IF(OR(B51=0,B51=""),"",IF(AND($E$3="3rd"),'Marks Entry 3rd'!AV50,IF(AND($E$3="4th"),'Marks Entry 4th'!AV50,"")))</f>
        <v/>
      </c>
      <c r="CT51" s="257" t="str">
        <f>IF(OR(B51=0,B51=""),"",IF(AND($E$3="3rd"),'Marks Entry 3rd'!AW50,IF(AND($E$3="4th"),'Marks Entry 4th'!AW50,"")))</f>
        <v/>
      </c>
      <c r="CU51" s="126" t="str">
        <f t="shared" si="50"/>
        <v/>
      </c>
      <c r="CV51" s="127">
        <f t="shared" si="51"/>
        <v>0</v>
      </c>
      <c r="CW51" s="127" t="str">
        <f t="shared" si="52"/>
        <v/>
      </c>
      <c r="CX51" s="127" t="str">
        <f t="shared" si="53"/>
        <v/>
      </c>
      <c r="CY51" s="107" t="str">
        <f t="shared" si="54"/>
        <v/>
      </c>
      <c r="CZ51" s="257" t="str">
        <f>IF(OR(B51=0,B51=""),"",IF(AND($E$3="3rd"),'Marks Entry 3rd'!AX50,IF(AND($E$3="4th"),'Marks Entry 4th'!AX50,"")))</f>
        <v/>
      </c>
      <c r="DA51" s="257" t="str">
        <f>IF(OR(B51=0,B51=""),"",IF(AND($E$3="3rd"),'Marks Entry 3rd'!AY50,IF(AND($E$3="4th"),'Marks Entry 4th'!AY50,"")))</f>
        <v/>
      </c>
      <c r="DB51" s="257" t="str">
        <f>IF(OR(B51=0,B51=""),"",IF(AND($E$3="3rd"),'Marks Entry 3rd'!AZ50,IF(AND($E$3="4th"),'Marks Entry 4th'!AZ50,"")))</f>
        <v/>
      </c>
      <c r="DC51" s="257" t="str">
        <f>IF(OR(B51=0,B51=""),"",IF(AND($E$3="3rd"),'Marks Entry 3rd'!BA50,IF(AND($E$3="4th"),'Marks Entry 4th'!BA50,"")))</f>
        <v/>
      </c>
      <c r="DD51" s="257" t="str">
        <f>IF(OR(B51=0,B51=""),"",IF(AND($E$3="3rd"),'Marks Entry 3rd'!BB50,IF(AND($E$3="4th"),'Marks Entry 4th'!BB50,"")))</f>
        <v/>
      </c>
      <c r="DE51" s="126" t="str">
        <f t="shared" si="55"/>
        <v/>
      </c>
      <c r="DF51" s="127">
        <f t="shared" si="56"/>
        <v>0</v>
      </c>
      <c r="DG51" s="127" t="str">
        <f t="shared" si="57"/>
        <v/>
      </c>
      <c r="DH51" s="127" t="str">
        <f t="shared" si="58"/>
        <v/>
      </c>
      <c r="DI51" s="107" t="str">
        <f t="shared" si="59"/>
        <v/>
      </c>
      <c r="DJ51" s="257" t="str">
        <f>IF(OR(B51=0,B51=""),"",IF(AND('Marks Entry 3rd'!BC50="",'Marks Entry 4th'!BC50=""),"",IF(AND($E$3="3rd"),'Marks Entry 3rd'!BC50,IF(AND($E$3="4th"),'Marks Entry 4th'!BC50,""))))</f>
        <v/>
      </c>
      <c r="DK51" s="257" t="str">
        <f>IF(OR(B51=0,B51=""),"",IF(AND('Marks Entry 3rd'!BD50="",'Marks Entry 4th'!BD50=""),"",IF(AND($E$3="3rd"),'Marks Entry 3rd'!BD50,IF(AND($E$3="4th"),'Marks Entry 4th'!BD50,""))))</f>
        <v/>
      </c>
      <c r="DL51" s="416" t="str">
        <f t="shared" si="60"/>
        <v/>
      </c>
      <c r="DM51" s="108" t="str">
        <f t="shared" si="61"/>
        <v/>
      </c>
      <c r="DN51" s="257" t="str">
        <f>IF(OR(B51=0,B51=""),"",IF(AND('Marks Entry 3rd'!BE50="",'Marks Entry 4th'!BE50=""),"",IF(AND($E$3="3rd"),'Marks Entry 3rd'!BE50,IF(AND($E$3="4th"),'Marks Entry 4th'!BE50,""))))</f>
        <v/>
      </c>
      <c r="DO51" s="257" t="str">
        <f>IF(OR(B51=0,B51=""),"",IF(AND('Marks Entry 3rd'!BF50="",'Marks Entry 4th'!BF50=""),"",IF(AND($E$3="3rd"),'Marks Entry 3rd'!BF50,IF(AND($E$3="4th"),'Marks Entry 4th'!BF50,""))))</f>
        <v/>
      </c>
      <c r="DP51" s="416" t="str">
        <f t="shared" si="62"/>
        <v/>
      </c>
      <c r="DQ51" s="108" t="str">
        <f t="shared" si="63"/>
        <v/>
      </c>
      <c r="DR51" s="75" t="str">
        <f t="shared" si="67"/>
        <v/>
      </c>
      <c r="DS51" s="76" t="str">
        <f t="shared" si="68"/>
        <v/>
      </c>
      <c r="DT51" s="81" t="str">
        <f t="shared" si="64"/>
        <v/>
      </c>
      <c r="DU51" s="82" t="str">
        <f t="shared" si="65"/>
        <v/>
      </c>
      <c r="DV51" s="262" t="str">
        <f t="shared" si="69"/>
        <v/>
      </c>
      <c r="DW51" s="52" t="str">
        <f>IF(OR(B51=0,B51=""),"",IF(AND($E$3="3rd"),'Marks Entry 3rd'!BG50,IF(AND($E$3="4th"),'Marks Entry 4th'!BG50,"")))</f>
        <v/>
      </c>
      <c r="DX51" s="52" t="str">
        <f>IF(OR(B51=0,B51=""),"",IF(AND($E$3="3rd"),'Marks Entry 3rd'!BH50,IF(AND($E$3="4th"),'Marks Entry 4th'!BH50,"")))</f>
        <v/>
      </c>
      <c r="DY51" s="242" t="str">
        <f t="shared" si="66"/>
        <v/>
      </c>
      <c r="DZ51" s="53"/>
      <c r="EG51" s="55">
        <f>IF(AND($E$3="3rd"),'Marks Entry 3rd'!I50,IF(AND($E$3="4th"),'Marks Entry 4th'!I50,""))</f>
        <v>0</v>
      </c>
    </row>
    <row r="52" spans="1:137" ht="18.95" customHeight="1">
      <c r="A52" s="67">
        <v>45</v>
      </c>
      <c r="B52" s="302" t="str">
        <f>IF(OR(EG52=0,EG52=""),"",IF(AND($E$3="3rd"),'Marks Entry 3rd'!I51,IF(AND($E$3="4th"),'Marks Entry 4th'!I51,"")))</f>
        <v/>
      </c>
      <c r="C52" s="68" t="str">
        <f>IF(OR(B52=0,B52=""),"",IF(AND($E$3="3rd"),'Marks Entry 3rd'!B51,IF(AND($E$3="4th"),'Marks Entry 4th'!B51,"")))</f>
        <v/>
      </c>
      <c r="D52" s="68" t="str">
        <f>IF(OR(B52=0,B52=""),"",IF(AND($E$3="3rd"),'Marks Entry 3rd'!C51,IF(AND($E$3="4th"),'Marks Entry 4th'!C51,"")))</f>
        <v/>
      </c>
      <c r="E52" s="69" t="str">
        <f>IF(OR(B52=0,B52=""),"",IF(AND($E$3="3rd"),'Marks Entry 3rd'!E51,IF(AND($E$3="4th"),'Marks Entry 4th'!E51,"")))</f>
        <v/>
      </c>
      <c r="F52" s="301" t="str">
        <f>IF(OR(B52=0,B52=""),"",IF(AND($E$3="3rd"),'Marks Entry 3rd'!D51,IF(AND($E$3="4th"),'Marks Entry 4th'!D51,"")))</f>
        <v/>
      </c>
      <c r="G52" s="63" t="str">
        <f>IF(OR(B52=0,B52=""),"",IF(AND($E$3="3rd"),'Marks Entry 3rd'!F51,IF(AND($E$3="4th"),'Marks Entry 4th'!F51,"")))</f>
        <v/>
      </c>
      <c r="H52" s="63" t="str">
        <f>IF(OR(B52=0,B52=""),"",IF(AND($E$3="3rd"),'Marks Entry 3rd'!G51,IF(AND($E$3="4th"),'Marks Entry 4th'!G51,"")))</f>
        <v/>
      </c>
      <c r="I52" s="63" t="str">
        <f>IF(OR(B52=0,B52=""),"",IF(AND($E$3="3rd"),'Marks Entry 3rd'!H51,IF(AND($E$3="4th"),'Marks Entry 4th'!H51,"")))</f>
        <v/>
      </c>
      <c r="J52" s="256" t="str">
        <f>IF(OR(B52=0,B52=""),"",IF(AND($E$3="3rd"),'Marks Entry 3rd'!J51,IF(AND($E$3="4th"),'Marks Entry 4th'!J51,"")))</f>
        <v/>
      </c>
      <c r="K52" s="256" t="str">
        <f>IF(OR(B52=0,B52=""),"",IF(AND($E$3="3rd"),'Marks Entry 3rd'!K51,IF(AND($E$3="4th"),'Marks Entry 4th'!K51,"")))</f>
        <v/>
      </c>
      <c r="L52" s="125" t="str">
        <f>IF(OR(B52=0,B52=""),"",IF(AND($E$3="3rd"),'Marks Entry 3rd'!L51,IF(AND($E$3="4th"),'Marks Entry 4th'!L51,"")))</f>
        <v/>
      </c>
      <c r="M52" s="125" t="str">
        <f>IF(OR(B52=0,B52=""),"",IF(AND($E$3="3rd"),'Marks Entry 3rd'!M51,IF(AND($E$3="4th"),'Marks Entry 4th'!M51,"")))</f>
        <v/>
      </c>
      <c r="N52" s="125" t="str">
        <f>IF(OR(B52=0,B52=""),"",IF(AND($E$3="3rd"),'Marks Entry 3rd'!N51,IF(AND($E$3="4th"),'Marks Entry 4th'!N51,"")))</f>
        <v/>
      </c>
      <c r="O52" s="61" t="str">
        <f t="shared" si="1"/>
        <v/>
      </c>
      <c r="P52" s="125" t="str">
        <f>IF(OR(B52=0,B52=""),"",IF(AND($E$3="3rd"),'Marks Entry 3rd'!O51,IF(AND($E$3="4th"),'Marks Entry 4th'!O51,"")))</f>
        <v/>
      </c>
      <c r="Q52" s="125" t="str">
        <f>IF(OR(B52=0,B52=""),"",IF(AND($E$3="3rd"),'Marks Entry 3rd'!P51,IF(AND($E$3="4th"),'Marks Entry 4th'!P51,"")))</f>
        <v/>
      </c>
      <c r="R52" s="64" t="str">
        <f t="shared" si="2"/>
        <v/>
      </c>
      <c r="S52" s="61">
        <f t="shared" si="3"/>
        <v>0</v>
      </c>
      <c r="T52" s="66" t="str">
        <f>IF(OR(B52=0,B52=""),"",IF(AND($E$3="3rd"),'Marks Entry 3rd'!Q51,IF(AND($E$3="4th"),'Marks Entry 4th'!Q51,"")))</f>
        <v/>
      </c>
      <c r="U52" s="66" t="str">
        <f>IF(OR(B52=0,B52=""),"",IF(AND($E$3="3rd"),'Marks Entry 3rd'!R51,IF(AND($E$3="4th"),'Marks Entry 4th'!R51,"")))</f>
        <v/>
      </c>
      <c r="V52" s="65" t="str">
        <f t="shared" si="4"/>
        <v/>
      </c>
      <c r="W52" s="61" t="str">
        <f t="shared" si="5"/>
        <v/>
      </c>
      <c r="X52" s="104">
        <f t="shared" si="6"/>
        <v>0</v>
      </c>
      <c r="Y52" s="104" t="str">
        <f t="shared" si="7"/>
        <v/>
      </c>
      <c r="Z52" s="104" t="str">
        <f t="shared" si="8"/>
        <v/>
      </c>
      <c r="AA52" s="104" t="str">
        <f t="shared" si="9"/>
        <v/>
      </c>
      <c r="AB52" s="104" t="str">
        <f t="shared" si="10"/>
        <v/>
      </c>
      <c r="AC52" s="108" t="str">
        <f t="shared" si="11"/>
        <v/>
      </c>
      <c r="AD52" s="125" t="str">
        <f>IF(OR(B52=0,B52=""),"",IF(AND($E$3="3rd"),'Marks Entry 3rd'!S51,IF(AND($E$3="4th"),'Marks Entry 4th'!S51,"")))</f>
        <v/>
      </c>
      <c r="AE52" s="125" t="str">
        <f>IF(OR(B52=0,B52=""),"",IF(AND($E$3="3rd"),'Marks Entry 3rd'!T51,IF(AND($E$3="4th"),'Marks Entry 4th'!T51,"")))</f>
        <v/>
      </c>
      <c r="AF52" s="125" t="str">
        <f>IF(OR(B52=0,B52=""),"",IF(AND($E$3="3rd"),'Marks Entry 3rd'!U51,IF(AND($E$3="4th"),'Marks Entry 4th'!U51,"")))</f>
        <v/>
      </c>
      <c r="AG52" s="61" t="str">
        <f t="shared" si="12"/>
        <v/>
      </c>
      <c r="AH52" s="125" t="str">
        <f>IF(OR(B52=0,B52=""),"",IF(AND($E$3="3rd"),'Marks Entry 3rd'!V51,IF(AND($E$3="4th"),'Marks Entry 4th'!V51,"")))</f>
        <v/>
      </c>
      <c r="AI52" s="125" t="str">
        <f>IF(OR(B52=0,B52=""),"",IF(AND($E$3="3rd"),'Marks Entry 3rd'!W51,IF(AND($E$3="4th"),'Marks Entry 4th'!W51,"")))</f>
        <v/>
      </c>
      <c r="AJ52" s="64" t="str">
        <f t="shared" si="13"/>
        <v/>
      </c>
      <c r="AK52" s="61">
        <f t="shared" si="14"/>
        <v>0</v>
      </c>
      <c r="AL52" s="66" t="str">
        <f>IF(OR(B52=0,B52=""),"",IF(AND($E$3="3rd"),'Marks Entry 3rd'!X51,IF(AND($E$3="4th"),'Marks Entry 4th'!X51,"")))</f>
        <v/>
      </c>
      <c r="AM52" s="66" t="str">
        <f>IF(OR(B52=0,B52=""),"",IF(AND($E$3="3rd"),'Marks Entry 3rd'!Y51,IF(AND($E$3="4th"),'Marks Entry 4th'!Y51,"")))</f>
        <v/>
      </c>
      <c r="AN52" s="65" t="str">
        <f t="shared" si="15"/>
        <v/>
      </c>
      <c r="AO52" s="61" t="str">
        <f t="shared" si="16"/>
        <v/>
      </c>
      <c r="AP52" s="104">
        <f t="shared" si="17"/>
        <v>0</v>
      </c>
      <c r="AQ52" s="104" t="str">
        <f t="shared" si="18"/>
        <v/>
      </c>
      <c r="AR52" s="104" t="str">
        <f t="shared" si="19"/>
        <v/>
      </c>
      <c r="AS52" s="104" t="str">
        <f t="shared" si="20"/>
        <v/>
      </c>
      <c r="AT52" s="104" t="str">
        <f t="shared" si="21"/>
        <v/>
      </c>
      <c r="AU52" s="108" t="str">
        <f t="shared" si="22"/>
        <v/>
      </c>
      <c r="AV52" s="125" t="str">
        <f>IF(OR(B52=0,B52=""),"",IF(AND($E$3="3rd"),'Marks Entry 3rd'!Z51,IF(AND($E$3="4th"),'Marks Entry 4th'!Z51,"")))</f>
        <v/>
      </c>
      <c r="AW52" s="125" t="str">
        <f>IF(OR(B52=0,B52=""),"",IF(AND($E$3="3rd"),'Marks Entry 3rd'!AA51,IF(AND($E$3="4th"),'Marks Entry 4th'!AA51,"")))</f>
        <v/>
      </c>
      <c r="AX52" s="125" t="str">
        <f>IF(OR(B52=0,B52=""),"",IF(AND($E$3="3rd"),'Marks Entry 3rd'!AB51,IF(AND($E$3="4th"),'Marks Entry 4th'!AB51,"")))</f>
        <v/>
      </c>
      <c r="AY52" s="61" t="str">
        <f t="shared" si="23"/>
        <v/>
      </c>
      <c r="AZ52" s="125" t="str">
        <f>IF(OR(B52=0,B52=""),"",IF(AND($E$3="3rd"),'Marks Entry 3rd'!AC51,IF(AND($E$3="4th"),'Marks Entry 4th'!AC51,"")))</f>
        <v/>
      </c>
      <c r="BA52" s="125" t="str">
        <f>IF(OR(B52=0,B52=""),"",IF(AND($E$3="3rd"),'Marks Entry 3rd'!AD51,IF(AND($E$3="4th"),'Marks Entry 4th'!AD51,"")))</f>
        <v/>
      </c>
      <c r="BB52" s="64" t="str">
        <f t="shared" si="24"/>
        <v/>
      </c>
      <c r="BC52" s="61">
        <f t="shared" si="25"/>
        <v>0</v>
      </c>
      <c r="BD52" s="66" t="str">
        <f>IF(OR(B52=0,B52=""),"",IF(AND($E$3="3rd"),'Marks Entry 3rd'!AE51,IF(AND($E$3="4th"),'Marks Entry 4th'!AE51,"")))</f>
        <v/>
      </c>
      <c r="BE52" s="66" t="str">
        <f>IF(OR(B52=0,B52=""),"",IF(AND($E$3="3rd"),'Marks Entry 3rd'!AF51,IF(AND($E$3="4th"),'Marks Entry 4th'!AF51,"")))</f>
        <v/>
      </c>
      <c r="BF52" s="65" t="str">
        <f t="shared" si="26"/>
        <v/>
      </c>
      <c r="BG52" s="61" t="str">
        <f t="shared" si="27"/>
        <v/>
      </c>
      <c r="BH52" s="104">
        <f t="shared" si="28"/>
        <v>0</v>
      </c>
      <c r="BI52" s="104" t="str">
        <f t="shared" si="29"/>
        <v/>
      </c>
      <c r="BJ52" s="104" t="str">
        <f t="shared" si="30"/>
        <v/>
      </c>
      <c r="BK52" s="104" t="str">
        <f t="shared" si="31"/>
        <v/>
      </c>
      <c r="BL52" s="104" t="str">
        <f t="shared" si="32"/>
        <v/>
      </c>
      <c r="BM52" s="108" t="str">
        <f t="shared" si="33"/>
        <v/>
      </c>
      <c r="BN52" s="125" t="str">
        <f>IF(OR(B52=0,B52=""),"",IF(AND($E$3="3rd"),'Marks Entry 3rd'!AG51,IF(AND($E$3="4th"),'Marks Entry 4th'!AG51,"")))</f>
        <v/>
      </c>
      <c r="BO52" s="125" t="str">
        <f>IF(OR(B52=0,B52=""),"",IF(AND($E$3="3rd"),'Marks Entry 3rd'!AH51,IF(AND($E$3="4th"),'Marks Entry 4th'!AH51,"")))</f>
        <v/>
      </c>
      <c r="BP52" s="125" t="str">
        <f>IF(OR(B52=0,B52=""),"",IF(AND($E$3="3rd"),'Marks Entry 3rd'!AI51,IF(AND($E$3="4th"),'Marks Entry 4th'!AI51,"")))</f>
        <v/>
      </c>
      <c r="BQ52" s="61" t="str">
        <f t="shared" si="34"/>
        <v/>
      </c>
      <c r="BR52" s="125" t="str">
        <f>IF(OR(B52=0,B52=""),"",IF(AND($E$3="3rd"),'Marks Entry 3rd'!AJ51,IF(AND($E$3="4th"),'Marks Entry 4th'!AJ51,"")))</f>
        <v/>
      </c>
      <c r="BS52" s="125" t="str">
        <f>IF(OR(B52=0,B52=""),"",IF(AND($E$3="3rd"),'Marks Entry 3rd'!AK51,IF(AND($E$3="4th"),'Marks Entry 4th'!AK51,"")))</f>
        <v/>
      </c>
      <c r="BT52" s="64" t="str">
        <f t="shared" si="35"/>
        <v/>
      </c>
      <c r="BU52" s="61">
        <f t="shared" si="36"/>
        <v>0</v>
      </c>
      <c r="BV52" s="66" t="str">
        <f>IF(OR(B52=0,B52=""),"",IF(AND($E$3="3rd"),'Marks Entry 3rd'!AL51,IF(AND($E$3="4th"),'Marks Entry 4th'!AL51,"")))</f>
        <v/>
      </c>
      <c r="BW52" s="66" t="str">
        <f>IF(OR(B52=0,B52=""),"",IF(AND($E$3="3rd"),'Marks Entry 3rd'!AM51,IF(AND($E$3="4th"),'Marks Entry 4th'!AM51,"")))</f>
        <v/>
      </c>
      <c r="BX52" s="65" t="str">
        <f t="shared" si="37"/>
        <v/>
      </c>
      <c r="BY52" s="61" t="str">
        <f t="shared" si="38"/>
        <v/>
      </c>
      <c r="BZ52" s="104">
        <f t="shared" si="39"/>
        <v>0</v>
      </c>
      <c r="CA52" s="104" t="str">
        <f t="shared" si="40"/>
        <v/>
      </c>
      <c r="CB52" s="104" t="str">
        <f t="shared" si="41"/>
        <v/>
      </c>
      <c r="CC52" s="104" t="str">
        <f t="shared" si="42"/>
        <v/>
      </c>
      <c r="CD52" s="104" t="str">
        <f t="shared" si="43"/>
        <v/>
      </c>
      <c r="CE52" s="108" t="str">
        <f t="shared" si="44"/>
        <v/>
      </c>
      <c r="CF52" s="257" t="str">
        <f>IF(OR(B52=0,B52=""),"",IF(AND($E$3="3rd"),'Marks Entry 3rd'!AN51,IF(AND($E$3="4th"),'Marks Entry 4th'!AN51,"")))</f>
        <v/>
      </c>
      <c r="CG52" s="257" t="str">
        <f>IF(OR(B52=0,B52=""),"",IF(AND($E$3="3rd"),'Marks Entry 3rd'!AO51,IF(AND($E$3="4th"),'Marks Entry 4th'!AO51,"")))</f>
        <v/>
      </c>
      <c r="CH52" s="257" t="str">
        <f>IF(OR(B52=0,B52=""),"",IF(AND($E$3="3rd"),'Marks Entry 3rd'!AP51,IF(AND($E$3="4th"),'Marks Entry 4th'!AP51,"")))</f>
        <v/>
      </c>
      <c r="CI52" s="257" t="str">
        <f>IF(OR(B52=0,B52=""),"",IF(AND($E$3="3rd"),'Marks Entry 3rd'!AQ51,IF(AND($E$3="4th"),'Marks Entry 4th'!AQ51,"")))</f>
        <v/>
      </c>
      <c r="CJ52" s="257" t="str">
        <f>IF(OR(B52=0,B52=""),"",IF(AND($E$3="3rd"),'Marks Entry 3rd'!AR51,IF(AND($E$3="4th"),'Marks Entry 4th'!AR51,"")))</f>
        <v/>
      </c>
      <c r="CK52" s="126" t="str">
        <f t="shared" si="45"/>
        <v/>
      </c>
      <c r="CL52" s="127">
        <f t="shared" si="46"/>
        <v>0</v>
      </c>
      <c r="CM52" s="127" t="str">
        <f t="shared" si="47"/>
        <v/>
      </c>
      <c r="CN52" s="127" t="str">
        <f t="shared" si="48"/>
        <v/>
      </c>
      <c r="CO52" s="107" t="str">
        <f t="shared" si="49"/>
        <v/>
      </c>
      <c r="CP52" s="257" t="str">
        <f>IF(OR(B52=0,B52=""),"",IF(AND($E$3="3rd"),'Marks Entry 3rd'!AS51,IF(AND($E$3="4th"),'Marks Entry 4th'!AS51,"")))</f>
        <v/>
      </c>
      <c r="CQ52" s="257" t="str">
        <f>IF(OR(B52=0,B52=""),"",IF(AND($E$3="3rd"),'Marks Entry 3rd'!AT51,IF(AND($E$3="4th"),'Marks Entry 4th'!AT51,"")))</f>
        <v/>
      </c>
      <c r="CR52" s="257" t="str">
        <f>IF(OR(B52=0,B52=""),"",IF(AND($E$3="3rd"),'Marks Entry 3rd'!AU51,IF(AND($E$3="4th"),'Marks Entry 4th'!AU51,"")))</f>
        <v/>
      </c>
      <c r="CS52" s="257" t="str">
        <f>IF(OR(B52=0,B52=""),"",IF(AND($E$3="3rd"),'Marks Entry 3rd'!AV51,IF(AND($E$3="4th"),'Marks Entry 4th'!AV51,"")))</f>
        <v/>
      </c>
      <c r="CT52" s="257" t="str">
        <f>IF(OR(B52=0,B52=""),"",IF(AND($E$3="3rd"),'Marks Entry 3rd'!AW51,IF(AND($E$3="4th"),'Marks Entry 4th'!AW51,"")))</f>
        <v/>
      </c>
      <c r="CU52" s="126" t="str">
        <f t="shared" si="50"/>
        <v/>
      </c>
      <c r="CV52" s="127">
        <f t="shared" si="51"/>
        <v>0</v>
      </c>
      <c r="CW52" s="127" t="str">
        <f t="shared" si="52"/>
        <v/>
      </c>
      <c r="CX52" s="127" t="str">
        <f t="shared" si="53"/>
        <v/>
      </c>
      <c r="CY52" s="107" t="str">
        <f t="shared" si="54"/>
        <v/>
      </c>
      <c r="CZ52" s="257" t="str">
        <f>IF(OR(B52=0,B52=""),"",IF(AND($E$3="3rd"),'Marks Entry 3rd'!AX51,IF(AND($E$3="4th"),'Marks Entry 4th'!AX51,"")))</f>
        <v/>
      </c>
      <c r="DA52" s="257" t="str">
        <f>IF(OR(B52=0,B52=""),"",IF(AND($E$3="3rd"),'Marks Entry 3rd'!AY51,IF(AND($E$3="4th"),'Marks Entry 4th'!AY51,"")))</f>
        <v/>
      </c>
      <c r="DB52" s="257" t="str">
        <f>IF(OR(B52=0,B52=""),"",IF(AND($E$3="3rd"),'Marks Entry 3rd'!AZ51,IF(AND($E$3="4th"),'Marks Entry 4th'!AZ51,"")))</f>
        <v/>
      </c>
      <c r="DC52" s="257" t="str">
        <f>IF(OR(B52=0,B52=""),"",IF(AND($E$3="3rd"),'Marks Entry 3rd'!BA51,IF(AND($E$3="4th"),'Marks Entry 4th'!BA51,"")))</f>
        <v/>
      </c>
      <c r="DD52" s="257" t="str">
        <f>IF(OR(B52=0,B52=""),"",IF(AND($E$3="3rd"),'Marks Entry 3rd'!BB51,IF(AND($E$3="4th"),'Marks Entry 4th'!BB51,"")))</f>
        <v/>
      </c>
      <c r="DE52" s="126" t="str">
        <f t="shared" si="55"/>
        <v/>
      </c>
      <c r="DF52" s="127">
        <f t="shared" si="56"/>
        <v>0</v>
      </c>
      <c r="DG52" s="127" t="str">
        <f t="shared" si="57"/>
        <v/>
      </c>
      <c r="DH52" s="127" t="str">
        <f t="shared" si="58"/>
        <v/>
      </c>
      <c r="DI52" s="107" t="str">
        <f t="shared" si="59"/>
        <v/>
      </c>
      <c r="DJ52" s="257" t="str">
        <f>IF(OR(B52=0,B52=""),"",IF(AND('Marks Entry 3rd'!BC51="",'Marks Entry 4th'!BC51=""),"",IF(AND($E$3="3rd"),'Marks Entry 3rd'!BC51,IF(AND($E$3="4th"),'Marks Entry 4th'!BC51,""))))</f>
        <v/>
      </c>
      <c r="DK52" s="257" t="str">
        <f>IF(OR(B52=0,B52=""),"",IF(AND('Marks Entry 3rd'!BD51="",'Marks Entry 4th'!BD51=""),"",IF(AND($E$3="3rd"),'Marks Entry 3rd'!BD51,IF(AND($E$3="4th"),'Marks Entry 4th'!BD51,""))))</f>
        <v/>
      </c>
      <c r="DL52" s="416" t="str">
        <f t="shared" si="60"/>
        <v/>
      </c>
      <c r="DM52" s="108" t="str">
        <f t="shared" si="61"/>
        <v/>
      </c>
      <c r="DN52" s="257" t="str">
        <f>IF(OR(B52=0,B52=""),"",IF(AND('Marks Entry 3rd'!BE51="",'Marks Entry 4th'!BE51=""),"",IF(AND($E$3="3rd"),'Marks Entry 3rd'!BE51,IF(AND($E$3="4th"),'Marks Entry 4th'!BE51,""))))</f>
        <v/>
      </c>
      <c r="DO52" s="257" t="str">
        <f>IF(OR(B52=0,B52=""),"",IF(AND('Marks Entry 3rd'!BF51="",'Marks Entry 4th'!BF51=""),"",IF(AND($E$3="3rd"),'Marks Entry 3rd'!BF51,IF(AND($E$3="4th"),'Marks Entry 4th'!BF51,""))))</f>
        <v/>
      </c>
      <c r="DP52" s="416" t="str">
        <f t="shared" si="62"/>
        <v/>
      </c>
      <c r="DQ52" s="108" t="str">
        <f t="shared" si="63"/>
        <v/>
      </c>
      <c r="DR52" s="75" t="str">
        <f t="shared" si="67"/>
        <v/>
      </c>
      <c r="DS52" s="76" t="str">
        <f t="shared" si="68"/>
        <v/>
      </c>
      <c r="DT52" s="81" t="str">
        <f t="shared" si="64"/>
        <v/>
      </c>
      <c r="DU52" s="82" t="str">
        <f t="shared" si="65"/>
        <v/>
      </c>
      <c r="DV52" s="262" t="str">
        <f t="shared" si="69"/>
        <v/>
      </c>
      <c r="DW52" s="52" t="str">
        <f>IF(OR(B52=0,B52=""),"",IF(AND($E$3="3rd"),'Marks Entry 3rd'!BG51,IF(AND($E$3="4th"),'Marks Entry 4th'!BG51,"")))</f>
        <v/>
      </c>
      <c r="DX52" s="52" t="str">
        <f>IF(OR(B52=0,B52=""),"",IF(AND($E$3="3rd"),'Marks Entry 3rd'!BH51,IF(AND($E$3="4th"),'Marks Entry 4th'!BH51,"")))</f>
        <v/>
      </c>
      <c r="DY52" s="242" t="str">
        <f t="shared" si="66"/>
        <v/>
      </c>
      <c r="DZ52" s="53"/>
      <c r="EG52" s="55">
        <f>IF(AND($E$3="3rd"),'Marks Entry 3rd'!I51,IF(AND($E$3="4th"),'Marks Entry 4th'!I51,""))</f>
        <v>0</v>
      </c>
    </row>
    <row r="53" spans="1:137" ht="18.95" customHeight="1">
      <c r="A53" s="67">
        <v>46</v>
      </c>
      <c r="B53" s="302" t="str">
        <f>IF(OR(EG53=0,EG53=""),"",IF(AND($E$3="3rd"),'Marks Entry 3rd'!I52,IF(AND($E$3="4th"),'Marks Entry 4th'!I52,"")))</f>
        <v/>
      </c>
      <c r="C53" s="68" t="str">
        <f>IF(OR(B53=0,B53=""),"",IF(AND($E$3="3rd"),'Marks Entry 3rd'!B52,IF(AND($E$3="4th"),'Marks Entry 4th'!B52,"")))</f>
        <v/>
      </c>
      <c r="D53" s="68" t="str">
        <f>IF(OR(B53=0,B53=""),"",IF(AND($E$3="3rd"),'Marks Entry 3rd'!C52,IF(AND($E$3="4th"),'Marks Entry 4th'!C52,"")))</f>
        <v/>
      </c>
      <c r="E53" s="69" t="str">
        <f>IF(OR(B53=0,B53=""),"",IF(AND($E$3="3rd"),'Marks Entry 3rd'!E52,IF(AND($E$3="4th"),'Marks Entry 4th'!E52,"")))</f>
        <v/>
      </c>
      <c r="F53" s="301" t="str">
        <f>IF(OR(B53=0,B53=""),"",IF(AND($E$3="3rd"),'Marks Entry 3rd'!D52,IF(AND($E$3="4th"),'Marks Entry 4th'!D52,"")))</f>
        <v/>
      </c>
      <c r="G53" s="63" t="str">
        <f>IF(OR(B53=0,B53=""),"",IF(AND($E$3="3rd"),'Marks Entry 3rd'!F52,IF(AND($E$3="4th"),'Marks Entry 4th'!F52,"")))</f>
        <v/>
      </c>
      <c r="H53" s="63" t="str">
        <f>IF(OR(B53=0,B53=""),"",IF(AND($E$3="3rd"),'Marks Entry 3rd'!G52,IF(AND($E$3="4th"),'Marks Entry 4th'!G52,"")))</f>
        <v/>
      </c>
      <c r="I53" s="63" t="str">
        <f>IF(OR(B53=0,B53=""),"",IF(AND($E$3="3rd"),'Marks Entry 3rd'!H52,IF(AND($E$3="4th"),'Marks Entry 4th'!H52,"")))</f>
        <v/>
      </c>
      <c r="J53" s="256" t="str">
        <f>IF(OR(B53=0,B53=""),"",IF(AND($E$3="3rd"),'Marks Entry 3rd'!J52,IF(AND($E$3="4th"),'Marks Entry 4th'!J52,"")))</f>
        <v/>
      </c>
      <c r="K53" s="256" t="str">
        <f>IF(OR(B53=0,B53=""),"",IF(AND($E$3="3rd"),'Marks Entry 3rd'!K52,IF(AND($E$3="4th"),'Marks Entry 4th'!K52,"")))</f>
        <v/>
      </c>
      <c r="L53" s="125" t="str">
        <f>IF(OR(B53=0,B53=""),"",IF(AND($E$3="3rd"),'Marks Entry 3rd'!L52,IF(AND($E$3="4th"),'Marks Entry 4th'!L52,"")))</f>
        <v/>
      </c>
      <c r="M53" s="125" t="str">
        <f>IF(OR(B53=0,B53=""),"",IF(AND($E$3="3rd"),'Marks Entry 3rd'!M52,IF(AND($E$3="4th"),'Marks Entry 4th'!M52,"")))</f>
        <v/>
      </c>
      <c r="N53" s="125" t="str">
        <f>IF(OR(B53=0,B53=""),"",IF(AND($E$3="3rd"),'Marks Entry 3rd'!N52,IF(AND($E$3="4th"),'Marks Entry 4th'!N52,"")))</f>
        <v/>
      </c>
      <c r="O53" s="61" t="str">
        <f t="shared" si="1"/>
        <v/>
      </c>
      <c r="P53" s="125" t="str">
        <f>IF(OR(B53=0,B53=""),"",IF(AND($E$3="3rd"),'Marks Entry 3rd'!O52,IF(AND($E$3="4th"),'Marks Entry 4th'!O52,"")))</f>
        <v/>
      </c>
      <c r="Q53" s="125" t="str">
        <f>IF(OR(B53=0,B53=""),"",IF(AND($E$3="3rd"),'Marks Entry 3rd'!P52,IF(AND($E$3="4th"),'Marks Entry 4th'!P52,"")))</f>
        <v/>
      </c>
      <c r="R53" s="64" t="str">
        <f t="shared" si="2"/>
        <v/>
      </c>
      <c r="S53" s="61">
        <f t="shared" si="3"/>
        <v>0</v>
      </c>
      <c r="T53" s="66" t="str">
        <f>IF(OR(B53=0,B53=""),"",IF(AND($E$3="3rd"),'Marks Entry 3rd'!Q52,IF(AND($E$3="4th"),'Marks Entry 4th'!Q52,"")))</f>
        <v/>
      </c>
      <c r="U53" s="66" t="str">
        <f>IF(OR(B53=0,B53=""),"",IF(AND($E$3="3rd"),'Marks Entry 3rd'!R52,IF(AND($E$3="4th"),'Marks Entry 4th'!R52,"")))</f>
        <v/>
      </c>
      <c r="V53" s="65" t="str">
        <f t="shared" si="4"/>
        <v/>
      </c>
      <c r="W53" s="61" t="str">
        <f t="shared" si="5"/>
        <v/>
      </c>
      <c r="X53" s="104">
        <f t="shared" si="6"/>
        <v>0</v>
      </c>
      <c r="Y53" s="104" t="str">
        <f t="shared" si="7"/>
        <v/>
      </c>
      <c r="Z53" s="104" t="str">
        <f t="shared" si="8"/>
        <v/>
      </c>
      <c r="AA53" s="104" t="str">
        <f t="shared" si="9"/>
        <v/>
      </c>
      <c r="AB53" s="104" t="str">
        <f t="shared" si="10"/>
        <v/>
      </c>
      <c r="AC53" s="108" t="str">
        <f t="shared" si="11"/>
        <v/>
      </c>
      <c r="AD53" s="125" t="str">
        <f>IF(OR(B53=0,B53=""),"",IF(AND($E$3="3rd"),'Marks Entry 3rd'!S52,IF(AND($E$3="4th"),'Marks Entry 4th'!S52,"")))</f>
        <v/>
      </c>
      <c r="AE53" s="125" t="str">
        <f>IF(OR(B53=0,B53=""),"",IF(AND($E$3="3rd"),'Marks Entry 3rd'!T52,IF(AND($E$3="4th"),'Marks Entry 4th'!T52,"")))</f>
        <v/>
      </c>
      <c r="AF53" s="125" t="str">
        <f>IF(OR(B53=0,B53=""),"",IF(AND($E$3="3rd"),'Marks Entry 3rd'!U52,IF(AND($E$3="4th"),'Marks Entry 4th'!U52,"")))</f>
        <v/>
      </c>
      <c r="AG53" s="61" t="str">
        <f t="shared" si="12"/>
        <v/>
      </c>
      <c r="AH53" s="125" t="str">
        <f>IF(OR(B53=0,B53=""),"",IF(AND($E$3="3rd"),'Marks Entry 3rd'!V52,IF(AND($E$3="4th"),'Marks Entry 4th'!V52,"")))</f>
        <v/>
      </c>
      <c r="AI53" s="125" t="str">
        <f>IF(OR(B53=0,B53=""),"",IF(AND($E$3="3rd"),'Marks Entry 3rd'!W52,IF(AND($E$3="4th"),'Marks Entry 4th'!W52,"")))</f>
        <v/>
      </c>
      <c r="AJ53" s="64" t="str">
        <f t="shared" si="13"/>
        <v/>
      </c>
      <c r="AK53" s="61">
        <f t="shared" si="14"/>
        <v>0</v>
      </c>
      <c r="AL53" s="66" t="str">
        <f>IF(OR(B53=0,B53=""),"",IF(AND($E$3="3rd"),'Marks Entry 3rd'!X52,IF(AND($E$3="4th"),'Marks Entry 4th'!X52,"")))</f>
        <v/>
      </c>
      <c r="AM53" s="66" t="str">
        <f>IF(OR(B53=0,B53=""),"",IF(AND($E$3="3rd"),'Marks Entry 3rd'!Y52,IF(AND($E$3="4th"),'Marks Entry 4th'!Y52,"")))</f>
        <v/>
      </c>
      <c r="AN53" s="65" t="str">
        <f t="shared" si="15"/>
        <v/>
      </c>
      <c r="AO53" s="61" t="str">
        <f t="shared" si="16"/>
        <v/>
      </c>
      <c r="AP53" s="104">
        <f t="shared" si="17"/>
        <v>0</v>
      </c>
      <c r="AQ53" s="104" t="str">
        <f t="shared" si="18"/>
        <v/>
      </c>
      <c r="AR53" s="104" t="str">
        <f t="shared" si="19"/>
        <v/>
      </c>
      <c r="AS53" s="104" t="str">
        <f t="shared" si="20"/>
        <v/>
      </c>
      <c r="AT53" s="104" t="str">
        <f t="shared" si="21"/>
        <v/>
      </c>
      <c r="AU53" s="108" t="str">
        <f t="shared" si="22"/>
        <v/>
      </c>
      <c r="AV53" s="125" t="str">
        <f>IF(OR(B53=0,B53=""),"",IF(AND($E$3="3rd"),'Marks Entry 3rd'!Z52,IF(AND($E$3="4th"),'Marks Entry 4th'!Z52,"")))</f>
        <v/>
      </c>
      <c r="AW53" s="125" t="str">
        <f>IF(OR(B53=0,B53=""),"",IF(AND($E$3="3rd"),'Marks Entry 3rd'!AA52,IF(AND($E$3="4th"),'Marks Entry 4th'!AA52,"")))</f>
        <v/>
      </c>
      <c r="AX53" s="125" t="str">
        <f>IF(OR(B53=0,B53=""),"",IF(AND($E$3="3rd"),'Marks Entry 3rd'!AB52,IF(AND($E$3="4th"),'Marks Entry 4th'!AB52,"")))</f>
        <v/>
      </c>
      <c r="AY53" s="61" t="str">
        <f t="shared" si="23"/>
        <v/>
      </c>
      <c r="AZ53" s="125" t="str">
        <f>IF(OR(B53=0,B53=""),"",IF(AND($E$3="3rd"),'Marks Entry 3rd'!AC52,IF(AND($E$3="4th"),'Marks Entry 4th'!AC52,"")))</f>
        <v/>
      </c>
      <c r="BA53" s="125" t="str">
        <f>IF(OR(B53=0,B53=""),"",IF(AND($E$3="3rd"),'Marks Entry 3rd'!AD52,IF(AND($E$3="4th"),'Marks Entry 4th'!AD52,"")))</f>
        <v/>
      </c>
      <c r="BB53" s="64" t="str">
        <f t="shared" si="24"/>
        <v/>
      </c>
      <c r="BC53" s="61">
        <f t="shared" si="25"/>
        <v>0</v>
      </c>
      <c r="BD53" s="66" t="str">
        <f>IF(OR(B53=0,B53=""),"",IF(AND($E$3="3rd"),'Marks Entry 3rd'!AE52,IF(AND($E$3="4th"),'Marks Entry 4th'!AE52,"")))</f>
        <v/>
      </c>
      <c r="BE53" s="66" t="str">
        <f>IF(OR(B53=0,B53=""),"",IF(AND($E$3="3rd"),'Marks Entry 3rd'!AF52,IF(AND($E$3="4th"),'Marks Entry 4th'!AF52,"")))</f>
        <v/>
      </c>
      <c r="BF53" s="65" t="str">
        <f t="shared" si="26"/>
        <v/>
      </c>
      <c r="BG53" s="61" t="str">
        <f t="shared" si="27"/>
        <v/>
      </c>
      <c r="BH53" s="104">
        <f t="shared" si="28"/>
        <v>0</v>
      </c>
      <c r="BI53" s="104" t="str">
        <f t="shared" si="29"/>
        <v/>
      </c>
      <c r="BJ53" s="104" t="str">
        <f t="shared" si="30"/>
        <v/>
      </c>
      <c r="BK53" s="104" t="str">
        <f t="shared" si="31"/>
        <v/>
      </c>
      <c r="BL53" s="104" t="str">
        <f t="shared" si="32"/>
        <v/>
      </c>
      <c r="BM53" s="108" t="str">
        <f t="shared" si="33"/>
        <v/>
      </c>
      <c r="BN53" s="125" t="str">
        <f>IF(OR(B53=0,B53=""),"",IF(AND($E$3="3rd"),'Marks Entry 3rd'!AG52,IF(AND($E$3="4th"),'Marks Entry 4th'!AG52,"")))</f>
        <v/>
      </c>
      <c r="BO53" s="125" t="str">
        <f>IF(OR(B53=0,B53=""),"",IF(AND($E$3="3rd"),'Marks Entry 3rd'!AH52,IF(AND($E$3="4th"),'Marks Entry 4th'!AH52,"")))</f>
        <v/>
      </c>
      <c r="BP53" s="125" t="str">
        <f>IF(OR(B53=0,B53=""),"",IF(AND($E$3="3rd"),'Marks Entry 3rd'!AI52,IF(AND($E$3="4th"),'Marks Entry 4th'!AI52,"")))</f>
        <v/>
      </c>
      <c r="BQ53" s="61" t="str">
        <f t="shared" si="34"/>
        <v/>
      </c>
      <c r="BR53" s="125" t="str">
        <f>IF(OR(B53=0,B53=""),"",IF(AND($E$3="3rd"),'Marks Entry 3rd'!AJ52,IF(AND($E$3="4th"),'Marks Entry 4th'!AJ52,"")))</f>
        <v/>
      </c>
      <c r="BS53" s="125" t="str">
        <f>IF(OR(B53=0,B53=""),"",IF(AND($E$3="3rd"),'Marks Entry 3rd'!AK52,IF(AND($E$3="4th"),'Marks Entry 4th'!AK52,"")))</f>
        <v/>
      </c>
      <c r="BT53" s="64" t="str">
        <f t="shared" si="35"/>
        <v/>
      </c>
      <c r="BU53" s="61">
        <f t="shared" si="36"/>
        <v>0</v>
      </c>
      <c r="BV53" s="66" t="str">
        <f>IF(OR(B53=0,B53=""),"",IF(AND($E$3="3rd"),'Marks Entry 3rd'!AL52,IF(AND($E$3="4th"),'Marks Entry 4th'!AL52,"")))</f>
        <v/>
      </c>
      <c r="BW53" s="66" t="str">
        <f>IF(OR(B53=0,B53=""),"",IF(AND($E$3="3rd"),'Marks Entry 3rd'!AM52,IF(AND($E$3="4th"),'Marks Entry 4th'!AM52,"")))</f>
        <v/>
      </c>
      <c r="BX53" s="65" t="str">
        <f t="shared" si="37"/>
        <v/>
      </c>
      <c r="BY53" s="61" t="str">
        <f t="shared" si="38"/>
        <v/>
      </c>
      <c r="BZ53" s="104">
        <f t="shared" si="39"/>
        <v>0</v>
      </c>
      <c r="CA53" s="104" t="str">
        <f t="shared" si="40"/>
        <v/>
      </c>
      <c r="CB53" s="104" t="str">
        <f t="shared" si="41"/>
        <v/>
      </c>
      <c r="CC53" s="104" t="str">
        <f t="shared" si="42"/>
        <v/>
      </c>
      <c r="CD53" s="104" t="str">
        <f t="shared" si="43"/>
        <v/>
      </c>
      <c r="CE53" s="108" t="str">
        <f t="shared" si="44"/>
        <v/>
      </c>
      <c r="CF53" s="257" t="str">
        <f>IF(OR(B53=0,B53=""),"",IF(AND($E$3="3rd"),'Marks Entry 3rd'!AN52,IF(AND($E$3="4th"),'Marks Entry 4th'!AN52,"")))</f>
        <v/>
      </c>
      <c r="CG53" s="257" t="str">
        <f>IF(OR(B53=0,B53=""),"",IF(AND($E$3="3rd"),'Marks Entry 3rd'!AO52,IF(AND($E$3="4th"),'Marks Entry 4th'!AO52,"")))</f>
        <v/>
      </c>
      <c r="CH53" s="257" t="str">
        <f>IF(OR(B53=0,B53=""),"",IF(AND($E$3="3rd"),'Marks Entry 3rd'!AP52,IF(AND($E$3="4th"),'Marks Entry 4th'!AP52,"")))</f>
        <v/>
      </c>
      <c r="CI53" s="257" t="str">
        <f>IF(OR(B53=0,B53=""),"",IF(AND($E$3="3rd"),'Marks Entry 3rd'!AQ52,IF(AND($E$3="4th"),'Marks Entry 4th'!AQ52,"")))</f>
        <v/>
      </c>
      <c r="CJ53" s="257" t="str">
        <f>IF(OR(B53=0,B53=""),"",IF(AND($E$3="3rd"),'Marks Entry 3rd'!AR52,IF(AND($E$3="4th"),'Marks Entry 4th'!AR52,"")))</f>
        <v/>
      </c>
      <c r="CK53" s="126" t="str">
        <f t="shared" si="45"/>
        <v/>
      </c>
      <c r="CL53" s="127">
        <f t="shared" si="46"/>
        <v>0</v>
      </c>
      <c r="CM53" s="127" t="str">
        <f t="shared" si="47"/>
        <v/>
      </c>
      <c r="CN53" s="127" t="str">
        <f t="shared" si="48"/>
        <v/>
      </c>
      <c r="CO53" s="107" t="str">
        <f t="shared" si="49"/>
        <v/>
      </c>
      <c r="CP53" s="257" t="str">
        <f>IF(OR(B53=0,B53=""),"",IF(AND($E$3="3rd"),'Marks Entry 3rd'!AS52,IF(AND($E$3="4th"),'Marks Entry 4th'!AS52,"")))</f>
        <v/>
      </c>
      <c r="CQ53" s="257" t="str">
        <f>IF(OR(B53=0,B53=""),"",IF(AND($E$3="3rd"),'Marks Entry 3rd'!AT52,IF(AND($E$3="4th"),'Marks Entry 4th'!AT52,"")))</f>
        <v/>
      </c>
      <c r="CR53" s="257" t="str">
        <f>IF(OR(B53=0,B53=""),"",IF(AND($E$3="3rd"),'Marks Entry 3rd'!AU52,IF(AND($E$3="4th"),'Marks Entry 4th'!AU52,"")))</f>
        <v/>
      </c>
      <c r="CS53" s="257" t="str">
        <f>IF(OR(B53=0,B53=""),"",IF(AND($E$3="3rd"),'Marks Entry 3rd'!AV52,IF(AND($E$3="4th"),'Marks Entry 4th'!AV52,"")))</f>
        <v/>
      </c>
      <c r="CT53" s="257" t="str">
        <f>IF(OR(B53=0,B53=""),"",IF(AND($E$3="3rd"),'Marks Entry 3rd'!AW52,IF(AND($E$3="4th"),'Marks Entry 4th'!AW52,"")))</f>
        <v/>
      </c>
      <c r="CU53" s="126" t="str">
        <f t="shared" si="50"/>
        <v/>
      </c>
      <c r="CV53" s="127">
        <f t="shared" si="51"/>
        <v>0</v>
      </c>
      <c r="CW53" s="127" t="str">
        <f t="shared" si="52"/>
        <v/>
      </c>
      <c r="CX53" s="127" t="str">
        <f t="shared" si="53"/>
        <v/>
      </c>
      <c r="CY53" s="107" t="str">
        <f t="shared" si="54"/>
        <v/>
      </c>
      <c r="CZ53" s="257" t="str">
        <f>IF(OR(B53=0,B53=""),"",IF(AND($E$3="3rd"),'Marks Entry 3rd'!AX52,IF(AND($E$3="4th"),'Marks Entry 4th'!AX52,"")))</f>
        <v/>
      </c>
      <c r="DA53" s="257" t="str">
        <f>IF(OR(B53=0,B53=""),"",IF(AND($E$3="3rd"),'Marks Entry 3rd'!AY52,IF(AND($E$3="4th"),'Marks Entry 4th'!AY52,"")))</f>
        <v/>
      </c>
      <c r="DB53" s="257" t="str">
        <f>IF(OR(B53=0,B53=""),"",IF(AND($E$3="3rd"),'Marks Entry 3rd'!AZ52,IF(AND($E$3="4th"),'Marks Entry 4th'!AZ52,"")))</f>
        <v/>
      </c>
      <c r="DC53" s="257" t="str">
        <f>IF(OR(B53=0,B53=""),"",IF(AND($E$3="3rd"),'Marks Entry 3rd'!BA52,IF(AND($E$3="4th"),'Marks Entry 4th'!BA52,"")))</f>
        <v/>
      </c>
      <c r="DD53" s="257" t="str">
        <f>IF(OR(B53=0,B53=""),"",IF(AND($E$3="3rd"),'Marks Entry 3rd'!BB52,IF(AND($E$3="4th"),'Marks Entry 4th'!BB52,"")))</f>
        <v/>
      </c>
      <c r="DE53" s="126" t="str">
        <f t="shared" si="55"/>
        <v/>
      </c>
      <c r="DF53" s="127">
        <f t="shared" si="56"/>
        <v>0</v>
      </c>
      <c r="DG53" s="127" t="str">
        <f t="shared" si="57"/>
        <v/>
      </c>
      <c r="DH53" s="127" t="str">
        <f t="shared" si="58"/>
        <v/>
      </c>
      <c r="DI53" s="107" t="str">
        <f t="shared" si="59"/>
        <v/>
      </c>
      <c r="DJ53" s="257" t="str">
        <f>IF(OR(B53=0,B53=""),"",IF(AND('Marks Entry 3rd'!BC52="",'Marks Entry 4th'!BC52=""),"",IF(AND($E$3="3rd"),'Marks Entry 3rd'!BC52,IF(AND($E$3="4th"),'Marks Entry 4th'!BC52,""))))</f>
        <v/>
      </c>
      <c r="DK53" s="257" t="str">
        <f>IF(OR(B53=0,B53=""),"",IF(AND('Marks Entry 3rd'!BD52="",'Marks Entry 4th'!BD52=""),"",IF(AND($E$3="3rd"),'Marks Entry 3rd'!BD52,IF(AND($E$3="4th"),'Marks Entry 4th'!BD52,""))))</f>
        <v/>
      </c>
      <c r="DL53" s="416" t="str">
        <f t="shared" si="60"/>
        <v/>
      </c>
      <c r="DM53" s="108" t="str">
        <f t="shared" si="61"/>
        <v/>
      </c>
      <c r="DN53" s="257" t="str">
        <f>IF(OR(B53=0,B53=""),"",IF(AND('Marks Entry 3rd'!BE52="",'Marks Entry 4th'!BE52=""),"",IF(AND($E$3="3rd"),'Marks Entry 3rd'!BE52,IF(AND($E$3="4th"),'Marks Entry 4th'!BE52,""))))</f>
        <v/>
      </c>
      <c r="DO53" s="257" t="str">
        <f>IF(OR(B53=0,B53=""),"",IF(AND('Marks Entry 3rd'!BF52="",'Marks Entry 4th'!BF52=""),"",IF(AND($E$3="3rd"),'Marks Entry 3rd'!BF52,IF(AND($E$3="4th"),'Marks Entry 4th'!BF52,""))))</f>
        <v/>
      </c>
      <c r="DP53" s="416" t="str">
        <f t="shared" si="62"/>
        <v/>
      </c>
      <c r="DQ53" s="108" t="str">
        <f t="shared" si="63"/>
        <v/>
      </c>
      <c r="DR53" s="75" t="str">
        <f t="shared" si="67"/>
        <v/>
      </c>
      <c r="DS53" s="76" t="str">
        <f t="shared" si="68"/>
        <v/>
      </c>
      <c r="DT53" s="81" t="str">
        <f t="shared" si="64"/>
        <v/>
      </c>
      <c r="DU53" s="82" t="str">
        <f t="shared" si="65"/>
        <v/>
      </c>
      <c r="DV53" s="262" t="str">
        <f t="shared" si="69"/>
        <v/>
      </c>
      <c r="DW53" s="52" t="str">
        <f>IF(OR(B53=0,B53=""),"",IF(AND($E$3="3rd"),'Marks Entry 3rd'!BG52,IF(AND($E$3="4th"),'Marks Entry 4th'!BG52,"")))</f>
        <v/>
      </c>
      <c r="DX53" s="52" t="str">
        <f>IF(OR(B53=0,B53=""),"",IF(AND($E$3="3rd"),'Marks Entry 3rd'!BH52,IF(AND($E$3="4th"),'Marks Entry 4th'!BH52,"")))</f>
        <v/>
      </c>
      <c r="DY53" s="242" t="str">
        <f t="shared" si="66"/>
        <v/>
      </c>
      <c r="DZ53" s="53"/>
      <c r="EG53" s="55">
        <f>IF(AND($E$3="3rd"),'Marks Entry 3rd'!I52,IF(AND($E$3="4th"),'Marks Entry 4th'!I52,""))</f>
        <v>0</v>
      </c>
    </row>
    <row r="54" spans="1:137" ht="18.95" customHeight="1">
      <c r="A54" s="67">
        <v>47</v>
      </c>
      <c r="B54" s="302" t="str">
        <f>IF(OR(EG54=0,EG54=""),"",IF(AND($E$3="3rd"),'Marks Entry 3rd'!I53,IF(AND($E$3="4th"),'Marks Entry 4th'!I53,"")))</f>
        <v/>
      </c>
      <c r="C54" s="68" t="str">
        <f>IF(OR(B54=0,B54=""),"",IF(AND($E$3="3rd"),'Marks Entry 3rd'!B53,IF(AND($E$3="4th"),'Marks Entry 4th'!B53,"")))</f>
        <v/>
      </c>
      <c r="D54" s="68" t="str">
        <f>IF(OR(B54=0,B54=""),"",IF(AND($E$3="3rd"),'Marks Entry 3rd'!C53,IF(AND($E$3="4th"),'Marks Entry 4th'!C53,"")))</f>
        <v/>
      </c>
      <c r="E54" s="69" t="str">
        <f>IF(OR(B54=0,B54=""),"",IF(AND($E$3="3rd"),'Marks Entry 3rd'!E53,IF(AND($E$3="4th"),'Marks Entry 4th'!E53,"")))</f>
        <v/>
      </c>
      <c r="F54" s="301" t="str">
        <f>IF(OR(B54=0,B54=""),"",IF(AND($E$3="3rd"),'Marks Entry 3rd'!D53,IF(AND($E$3="4th"),'Marks Entry 4th'!D53,"")))</f>
        <v/>
      </c>
      <c r="G54" s="63" t="str">
        <f>IF(OR(B54=0,B54=""),"",IF(AND($E$3="3rd"),'Marks Entry 3rd'!F53,IF(AND($E$3="4th"),'Marks Entry 4th'!F53,"")))</f>
        <v/>
      </c>
      <c r="H54" s="63" t="str">
        <f>IF(OR(B54=0,B54=""),"",IF(AND($E$3="3rd"),'Marks Entry 3rd'!G53,IF(AND($E$3="4th"),'Marks Entry 4th'!G53,"")))</f>
        <v/>
      </c>
      <c r="I54" s="63" t="str">
        <f>IF(OR(B54=0,B54=""),"",IF(AND($E$3="3rd"),'Marks Entry 3rd'!H53,IF(AND($E$3="4th"),'Marks Entry 4th'!H53,"")))</f>
        <v/>
      </c>
      <c r="J54" s="256" t="str">
        <f>IF(OR(B54=0,B54=""),"",IF(AND($E$3="3rd"),'Marks Entry 3rd'!J53,IF(AND($E$3="4th"),'Marks Entry 4th'!J53,"")))</f>
        <v/>
      </c>
      <c r="K54" s="256" t="str">
        <f>IF(OR(B54=0,B54=""),"",IF(AND($E$3="3rd"),'Marks Entry 3rd'!K53,IF(AND($E$3="4th"),'Marks Entry 4th'!K53,"")))</f>
        <v/>
      </c>
      <c r="L54" s="125" t="str">
        <f>IF(OR(B54=0,B54=""),"",IF(AND($E$3="3rd"),'Marks Entry 3rd'!L53,IF(AND($E$3="4th"),'Marks Entry 4th'!L53,"")))</f>
        <v/>
      </c>
      <c r="M54" s="125" t="str">
        <f>IF(OR(B54=0,B54=""),"",IF(AND($E$3="3rd"),'Marks Entry 3rd'!M53,IF(AND($E$3="4th"),'Marks Entry 4th'!M53,"")))</f>
        <v/>
      </c>
      <c r="N54" s="125" t="str">
        <f>IF(OR(B54=0,B54=""),"",IF(AND($E$3="3rd"),'Marks Entry 3rd'!N53,IF(AND($E$3="4th"),'Marks Entry 4th'!N53,"")))</f>
        <v/>
      </c>
      <c r="O54" s="61" t="str">
        <f t="shared" si="1"/>
        <v/>
      </c>
      <c r="P54" s="125" t="str">
        <f>IF(OR(B54=0,B54=""),"",IF(AND($E$3="3rd"),'Marks Entry 3rd'!O53,IF(AND($E$3="4th"),'Marks Entry 4th'!O53,"")))</f>
        <v/>
      </c>
      <c r="Q54" s="125" t="str">
        <f>IF(OR(B54=0,B54=""),"",IF(AND($E$3="3rd"),'Marks Entry 3rd'!P53,IF(AND($E$3="4th"),'Marks Entry 4th'!P53,"")))</f>
        <v/>
      </c>
      <c r="R54" s="64" t="str">
        <f t="shared" si="2"/>
        <v/>
      </c>
      <c r="S54" s="61">
        <f t="shared" si="3"/>
        <v>0</v>
      </c>
      <c r="T54" s="66" t="str">
        <f>IF(OR(B54=0,B54=""),"",IF(AND($E$3="3rd"),'Marks Entry 3rd'!Q53,IF(AND($E$3="4th"),'Marks Entry 4th'!Q53,"")))</f>
        <v/>
      </c>
      <c r="U54" s="66" t="str">
        <f>IF(OR(B54=0,B54=""),"",IF(AND($E$3="3rd"),'Marks Entry 3rd'!R53,IF(AND($E$3="4th"),'Marks Entry 4th'!R53,"")))</f>
        <v/>
      </c>
      <c r="V54" s="65" t="str">
        <f t="shared" si="4"/>
        <v/>
      </c>
      <c r="W54" s="61" t="str">
        <f t="shared" si="5"/>
        <v/>
      </c>
      <c r="X54" s="104">
        <f t="shared" si="6"/>
        <v>0</v>
      </c>
      <c r="Y54" s="104" t="str">
        <f t="shared" si="7"/>
        <v/>
      </c>
      <c r="Z54" s="104" t="str">
        <f t="shared" si="8"/>
        <v/>
      </c>
      <c r="AA54" s="104" t="str">
        <f t="shared" si="9"/>
        <v/>
      </c>
      <c r="AB54" s="104" t="str">
        <f t="shared" si="10"/>
        <v/>
      </c>
      <c r="AC54" s="108" t="str">
        <f t="shared" si="11"/>
        <v/>
      </c>
      <c r="AD54" s="125" t="str">
        <f>IF(OR(B54=0,B54=""),"",IF(AND($E$3="3rd"),'Marks Entry 3rd'!S53,IF(AND($E$3="4th"),'Marks Entry 4th'!S53,"")))</f>
        <v/>
      </c>
      <c r="AE54" s="125" t="str">
        <f>IF(OR(B54=0,B54=""),"",IF(AND($E$3="3rd"),'Marks Entry 3rd'!T53,IF(AND($E$3="4th"),'Marks Entry 4th'!T53,"")))</f>
        <v/>
      </c>
      <c r="AF54" s="125" t="str">
        <f>IF(OR(B54=0,B54=""),"",IF(AND($E$3="3rd"),'Marks Entry 3rd'!U53,IF(AND($E$3="4th"),'Marks Entry 4th'!U53,"")))</f>
        <v/>
      </c>
      <c r="AG54" s="61" t="str">
        <f t="shared" si="12"/>
        <v/>
      </c>
      <c r="AH54" s="125" t="str">
        <f>IF(OR(B54=0,B54=""),"",IF(AND($E$3="3rd"),'Marks Entry 3rd'!V53,IF(AND($E$3="4th"),'Marks Entry 4th'!V53,"")))</f>
        <v/>
      </c>
      <c r="AI54" s="125" t="str">
        <f>IF(OR(B54=0,B54=""),"",IF(AND($E$3="3rd"),'Marks Entry 3rd'!W53,IF(AND($E$3="4th"),'Marks Entry 4th'!W53,"")))</f>
        <v/>
      </c>
      <c r="AJ54" s="64" t="str">
        <f t="shared" si="13"/>
        <v/>
      </c>
      <c r="AK54" s="61">
        <f t="shared" si="14"/>
        <v>0</v>
      </c>
      <c r="AL54" s="66" t="str">
        <f>IF(OR(B54=0,B54=""),"",IF(AND($E$3="3rd"),'Marks Entry 3rd'!X53,IF(AND($E$3="4th"),'Marks Entry 4th'!X53,"")))</f>
        <v/>
      </c>
      <c r="AM54" s="66" t="str">
        <f>IF(OR(B54=0,B54=""),"",IF(AND($E$3="3rd"),'Marks Entry 3rd'!Y53,IF(AND($E$3="4th"),'Marks Entry 4th'!Y53,"")))</f>
        <v/>
      </c>
      <c r="AN54" s="65" t="str">
        <f t="shared" si="15"/>
        <v/>
      </c>
      <c r="AO54" s="61" t="str">
        <f t="shared" si="16"/>
        <v/>
      </c>
      <c r="AP54" s="104">
        <f t="shared" si="17"/>
        <v>0</v>
      </c>
      <c r="AQ54" s="104" t="str">
        <f t="shared" si="18"/>
        <v/>
      </c>
      <c r="AR54" s="104" t="str">
        <f t="shared" si="19"/>
        <v/>
      </c>
      <c r="AS54" s="104" t="str">
        <f t="shared" si="20"/>
        <v/>
      </c>
      <c r="AT54" s="104" t="str">
        <f t="shared" si="21"/>
        <v/>
      </c>
      <c r="AU54" s="108" t="str">
        <f t="shared" si="22"/>
        <v/>
      </c>
      <c r="AV54" s="125" t="str">
        <f>IF(OR(B54=0,B54=""),"",IF(AND($E$3="3rd"),'Marks Entry 3rd'!Z53,IF(AND($E$3="4th"),'Marks Entry 4th'!Z53,"")))</f>
        <v/>
      </c>
      <c r="AW54" s="125" t="str">
        <f>IF(OR(B54=0,B54=""),"",IF(AND($E$3="3rd"),'Marks Entry 3rd'!AA53,IF(AND($E$3="4th"),'Marks Entry 4th'!AA53,"")))</f>
        <v/>
      </c>
      <c r="AX54" s="125" t="str">
        <f>IF(OR(B54=0,B54=""),"",IF(AND($E$3="3rd"),'Marks Entry 3rd'!AB53,IF(AND($E$3="4th"),'Marks Entry 4th'!AB53,"")))</f>
        <v/>
      </c>
      <c r="AY54" s="61" t="str">
        <f t="shared" si="23"/>
        <v/>
      </c>
      <c r="AZ54" s="125" t="str">
        <f>IF(OR(B54=0,B54=""),"",IF(AND($E$3="3rd"),'Marks Entry 3rd'!AC53,IF(AND($E$3="4th"),'Marks Entry 4th'!AC53,"")))</f>
        <v/>
      </c>
      <c r="BA54" s="125" t="str">
        <f>IF(OR(B54=0,B54=""),"",IF(AND($E$3="3rd"),'Marks Entry 3rd'!AD53,IF(AND($E$3="4th"),'Marks Entry 4th'!AD53,"")))</f>
        <v/>
      </c>
      <c r="BB54" s="64" t="str">
        <f t="shared" si="24"/>
        <v/>
      </c>
      <c r="BC54" s="61">
        <f t="shared" si="25"/>
        <v>0</v>
      </c>
      <c r="BD54" s="66" t="str">
        <f>IF(OR(B54=0,B54=""),"",IF(AND($E$3="3rd"),'Marks Entry 3rd'!AE53,IF(AND($E$3="4th"),'Marks Entry 4th'!AE53,"")))</f>
        <v/>
      </c>
      <c r="BE54" s="66" t="str">
        <f>IF(OR(B54=0,B54=""),"",IF(AND($E$3="3rd"),'Marks Entry 3rd'!AF53,IF(AND($E$3="4th"),'Marks Entry 4th'!AF53,"")))</f>
        <v/>
      </c>
      <c r="BF54" s="65" t="str">
        <f t="shared" si="26"/>
        <v/>
      </c>
      <c r="BG54" s="61" t="str">
        <f t="shared" si="27"/>
        <v/>
      </c>
      <c r="BH54" s="104">
        <f t="shared" si="28"/>
        <v>0</v>
      </c>
      <c r="BI54" s="104" t="str">
        <f t="shared" si="29"/>
        <v/>
      </c>
      <c r="BJ54" s="104" t="str">
        <f t="shared" si="30"/>
        <v/>
      </c>
      <c r="BK54" s="104" t="str">
        <f t="shared" si="31"/>
        <v/>
      </c>
      <c r="BL54" s="104" t="str">
        <f t="shared" si="32"/>
        <v/>
      </c>
      <c r="BM54" s="108" t="str">
        <f t="shared" si="33"/>
        <v/>
      </c>
      <c r="BN54" s="125" t="str">
        <f>IF(OR(B54=0,B54=""),"",IF(AND($E$3="3rd"),'Marks Entry 3rd'!AG53,IF(AND($E$3="4th"),'Marks Entry 4th'!AG53,"")))</f>
        <v/>
      </c>
      <c r="BO54" s="125" t="str">
        <f>IF(OR(B54=0,B54=""),"",IF(AND($E$3="3rd"),'Marks Entry 3rd'!AH53,IF(AND($E$3="4th"),'Marks Entry 4th'!AH53,"")))</f>
        <v/>
      </c>
      <c r="BP54" s="125" t="str">
        <f>IF(OR(B54=0,B54=""),"",IF(AND($E$3="3rd"),'Marks Entry 3rd'!AI53,IF(AND($E$3="4th"),'Marks Entry 4th'!AI53,"")))</f>
        <v/>
      </c>
      <c r="BQ54" s="61" t="str">
        <f t="shared" si="34"/>
        <v/>
      </c>
      <c r="BR54" s="125" t="str">
        <f>IF(OR(B54=0,B54=""),"",IF(AND($E$3="3rd"),'Marks Entry 3rd'!AJ53,IF(AND($E$3="4th"),'Marks Entry 4th'!AJ53,"")))</f>
        <v/>
      </c>
      <c r="BS54" s="125" t="str">
        <f>IF(OR(B54=0,B54=""),"",IF(AND($E$3="3rd"),'Marks Entry 3rd'!AK53,IF(AND($E$3="4th"),'Marks Entry 4th'!AK53,"")))</f>
        <v/>
      </c>
      <c r="BT54" s="64" t="str">
        <f t="shared" si="35"/>
        <v/>
      </c>
      <c r="BU54" s="61">
        <f t="shared" si="36"/>
        <v>0</v>
      </c>
      <c r="BV54" s="66" t="str">
        <f>IF(OR(B54=0,B54=""),"",IF(AND($E$3="3rd"),'Marks Entry 3rd'!AL53,IF(AND($E$3="4th"),'Marks Entry 4th'!AL53,"")))</f>
        <v/>
      </c>
      <c r="BW54" s="66" t="str">
        <f>IF(OR(B54=0,B54=""),"",IF(AND($E$3="3rd"),'Marks Entry 3rd'!AM53,IF(AND($E$3="4th"),'Marks Entry 4th'!AM53,"")))</f>
        <v/>
      </c>
      <c r="BX54" s="65" t="str">
        <f t="shared" si="37"/>
        <v/>
      </c>
      <c r="BY54" s="61" t="str">
        <f t="shared" si="38"/>
        <v/>
      </c>
      <c r="BZ54" s="104">
        <f t="shared" si="39"/>
        <v>0</v>
      </c>
      <c r="CA54" s="104" t="str">
        <f t="shared" si="40"/>
        <v/>
      </c>
      <c r="CB54" s="104" t="str">
        <f t="shared" si="41"/>
        <v/>
      </c>
      <c r="CC54" s="104" t="str">
        <f t="shared" si="42"/>
        <v/>
      </c>
      <c r="CD54" s="104" t="str">
        <f t="shared" si="43"/>
        <v/>
      </c>
      <c r="CE54" s="108" t="str">
        <f t="shared" si="44"/>
        <v/>
      </c>
      <c r="CF54" s="257" t="str">
        <f>IF(OR(B54=0,B54=""),"",IF(AND($E$3="3rd"),'Marks Entry 3rd'!AN53,IF(AND($E$3="4th"),'Marks Entry 4th'!AN53,"")))</f>
        <v/>
      </c>
      <c r="CG54" s="257" t="str">
        <f>IF(OR(B54=0,B54=""),"",IF(AND($E$3="3rd"),'Marks Entry 3rd'!AO53,IF(AND($E$3="4th"),'Marks Entry 4th'!AO53,"")))</f>
        <v/>
      </c>
      <c r="CH54" s="257" t="str">
        <f>IF(OR(B54=0,B54=""),"",IF(AND($E$3="3rd"),'Marks Entry 3rd'!AP53,IF(AND($E$3="4th"),'Marks Entry 4th'!AP53,"")))</f>
        <v/>
      </c>
      <c r="CI54" s="257" t="str">
        <f>IF(OR(B54=0,B54=""),"",IF(AND($E$3="3rd"),'Marks Entry 3rd'!AQ53,IF(AND($E$3="4th"),'Marks Entry 4th'!AQ53,"")))</f>
        <v/>
      </c>
      <c r="CJ54" s="257" t="str">
        <f>IF(OR(B54=0,B54=""),"",IF(AND($E$3="3rd"),'Marks Entry 3rd'!AR53,IF(AND($E$3="4th"),'Marks Entry 4th'!AR53,"")))</f>
        <v/>
      </c>
      <c r="CK54" s="126" t="str">
        <f t="shared" si="45"/>
        <v/>
      </c>
      <c r="CL54" s="127">
        <f t="shared" si="46"/>
        <v>0</v>
      </c>
      <c r="CM54" s="127" t="str">
        <f t="shared" si="47"/>
        <v/>
      </c>
      <c r="CN54" s="127" t="str">
        <f t="shared" si="48"/>
        <v/>
      </c>
      <c r="CO54" s="107" t="str">
        <f t="shared" si="49"/>
        <v/>
      </c>
      <c r="CP54" s="257" t="str">
        <f>IF(OR(B54=0,B54=""),"",IF(AND($E$3="3rd"),'Marks Entry 3rd'!AS53,IF(AND($E$3="4th"),'Marks Entry 4th'!AS53,"")))</f>
        <v/>
      </c>
      <c r="CQ54" s="257" t="str">
        <f>IF(OR(B54=0,B54=""),"",IF(AND($E$3="3rd"),'Marks Entry 3rd'!AT53,IF(AND($E$3="4th"),'Marks Entry 4th'!AT53,"")))</f>
        <v/>
      </c>
      <c r="CR54" s="257" t="str">
        <f>IF(OR(B54=0,B54=""),"",IF(AND($E$3="3rd"),'Marks Entry 3rd'!AU53,IF(AND($E$3="4th"),'Marks Entry 4th'!AU53,"")))</f>
        <v/>
      </c>
      <c r="CS54" s="257" t="str">
        <f>IF(OR(B54=0,B54=""),"",IF(AND($E$3="3rd"),'Marks Entry 3rd'!AV53,IF(AND($E$3="4th"),'Marks Entry 4th'!AV53,"")))</f>
        <v/>
      </c>
      <c r="CT54" s="257" t="str">
        <f>IF(OR(B54=0,B54=""),"",IF(AND($E$3="3rd"),'Marks Entry 3rd'!AW53,IF(AND($E$3="4th"),'Marks Entry 4th'!AW53,"")))</f>
        <v/>
      </c>
      <c r="CU54" s="126" t="str">
        <f t="shared" si="50"/>
        <v/>
      </c>
      <c r="CV54" s="127">
        <f t="shared" si="51"/>
        <v>0</v>
      </c>
      <c r="CW54" s="127" t="str">
        <f t="shared" si="52"/>
        <v/>
      </c>
      <c r="CX54" s="127" t="str">
        <f t="shared" si="53"/>
        <v/>
      </c>
      <c r="CY54" s="107" t="str">
        <f t="shared" si="54"/>
        <v/>
      </c>
      <c r="CZ54" s="257" t="str">
        <f>IF(OR(B54=0,B54=""),"",IF(AND($E$3="3rd"),'Marks Entry 3rd'!AX53,IF(AND($E$3="4th"),'Marks Entry 4th'!AX53,"")))</f>
        <v/>
      </c>
      <c r="DA54" s="257" t="str">
        <f>IF(OR(B54=0,B54=""),"",IF(AND($E$3="3rd"),'Marks Entry 3rd'!AY53,IF(AND($E$3="4th"),'Marks Entry 4th'!AY53,"")))</f>
        <v/>
      </c>
      <c r="DB54" s="257" t="str">
        <f>IF(OR(B54=0,B54=""),"",IF(AND($E$3="3rd"),'Marks Entry 3rd'!AZ53,IF(AND($E$3="4th"),'Marks Entry 4th'!AZ53,"")))</f>
        <v/>
      </c>
      <c r="DC54" s="257" t="str">
        <f>IF(OR(B54=0,B54=""),"",IF(AND($E$3="3rd"),'Marks Entry 3rd'!BA53,IF(AND($E$3="4th"),'Marks Entry 4th'!BA53,"")))</f>
        <v/>
      </c>
      <c r="DD54" s="257" t="str">
        <f>IF(OR(B54=0,B54=""),"",IF(AND($E$3="3rd"),'Marks Entry 3rd'!BB53,IF(AND($E$3="4th"),'Marks Entry 4th'!BB53,"")))</f>
        <v/>
      </c>
      <c r="DE54" s="126" t="str">
        <f t="shared" si="55"/>
        <v/>
      </c>
      <c r="DF54" s="127">
        <f t="shared" si="56"/>
        <v>0</v>
      </c>
      <c r="DG54" s="127" t="str">
        <f t="shared" si="57"/>
        <v/>
      </c>
      <c r="DH54" s="127" t="str">
        <f t="shared" si="58"/>
        <v/>
      </c>
      <c r="DI54" s="107" t="str">
        <f t="shared" si="59"/>
        <v/>
      </c>
      <c r="DJ54" s="257" t="str">
        <f>IF(OR(B54=0,B54=""),"",IF(AND('Marks Entry 3rd'!BC53="",'Marks Entry 4th'!BC53=""),"",IF(AND($E$3="3rd"),'Marks Entry 3rd'!BC53,IF(AND($E$3="4th"),'Marks Entry 4th'!BC53,""))))</f>
        <v/>
      </c>
      <c r="DK54" s="257" t="str">
        <f>IF(OR(B54=0,B54=""),"",IF(AND('Marks Entry 3rd'!BD53="",'Marks Entry 4th'!BD53=""),"",IF(AND($E$3="3rd"),'Marks Entry 3rd'!BD53,IF(AND($E$3="4th"),'Marks Entry 4th'!BD53,""))))</f>
        <v/>
      </c>
      <c r="DL54" s="416" t="str">
        <f t="shared" si="60"/>
        <v/>
      </c>
      <c r="DM54" s="108" t="str">
        <f t="shared" si="61"/>
        <v/>
      </c>
      <c r="DN54" s="257" t="str">
        <f>IF(OR(B54=0,B54=""),"",IF(AND('Marks Entry 3rd'!BE53="",'Marks Entry 4th'!BE53=""),"",IF(AND($E$3="3rd"),'Marks Entry 3rd'!BE53,IF(AND($E$3="4th"),'Marks Entry 4th'!BE53,""))))</f>
        <v/>
      </c>
      <c r="DO54" s="257" t="str">
        <f>IF(OR(B54=0,B54=""),"",IF(AND('Marks Entry 3rd'!BF53="",'Marks Entry 4th'!BF53=""),"",IF(AND($E$3="3rd"),'Marks Entry 3rd'!BF53,IF(AND($E$3="4th"),'Marks Entry 4th'!BF53,""))))</f>
        <v/>
      </c>
      <c r="DP54" s="416" t="str">
        <f t="shared" si="62"/>
        <v/>
      </c>
      <c r="DQ54" s="108" t="str">
        <f t="shared" si="63"/>
        <v/>
      </c>
      <c r="DR54" s="75" t="str">
        <f t="shared" si="67"/>
        <v/>
      </c>
      <c r="DS54" s="76" t="str">
        <f t="shared" si="68"/>
        <v/>
      </c>
      <c r="DT54" s="81" t="str">
        <f t="shared" si="64"/>
        <v/>
      </c>
      <c r="DU54" s="82" t="str">
        <f t="shared" si="65"/>
        <v/>
      </c>
      <c r="DV54" s="262" t="str">
        <f t="shared" si="69"/>
        <v/>
      </c>
      <c r="DW54" s="52" t="str">
        <f>IF(OR(B54=0,B54=""),"",IF(AND($E$3="3rd"),'Marks Entry 3rd'!BG53,IF(AND($E$3="4th"),'Marks Entry 4th'!BG53,"")))</f>
        <v/>
      </c>
      <c r="DX54" s="52" t="str">
        <f>IF(OR(B54=0,B54=""),"",IF(AND($E$3="3rd"),'Marks Entry 3rd'!BH53,IF(AND($E$3="4th"),'Marks Entry 4th'!BH53,"")))</f>
        <v/>
      </c>
      <c r="DY54" s="242" t="str">
        <f t="shared" si="66"/>
        <v/>
      </c>
      <c r="DZ54" s="53"/>
      <c r="EG54" s="55">
        <f>IF(AND($E$3="3rd"),'Marks Entry 3rd'!I53,IF(AND($E$3="4th"),'Marks Entry 4th'!I53,""))</f>
        <v>0</v>
      </c>
    </row>
    <row r="55" spans="1:137" ht="18.95" customHeight="1">
      <c r="A55" s="67">
        <v>48</v>
      </c>
      <c r="B55" s="302" t="str">
        <f>IF(OR(EG55=0,EG55=""),"",IF(AND($E$3="3rd"),'Marks Entry 3rd'!I54,IF(AND($E$3="4th"),'Marks Entry 4th'!I54,"")))</f>
        <v/>
      </c>
      <c r="C55" s="68" t="str">
        <f>IF(OR(B55=0,B55=""),"",IF(AND($E$3="3rd"),'Marks Entry 3rd'!B54,IF(AND($E$3="4th"),'Marks Entry 4th'!B54,"")))</f>
        <v/>
      </c>
      <c r="D55" s="68" t="str">
        <f>IF(OR(B55=0,B55=""),"",IF(AND($E$3="3rd"),'Marks Entry 3rd'!C54,IF(AND($E$3="4th"),'Marks Entry 4th'!C54,"")))</f>
        <v/>
      </c>
      <c r="E55" s="69" t="str">
        <f>IF(OR(B55=0,B55=""),"",IF(AND($E$3="3rd"),'Marks Entry 3rd'!E54,IF(AND($E$3="4th"),'Marks Entry 4th'!E54,"")))</f>
        <v/>
      </c>
      <c r="F55" s="301" t="str">
        <f>IF(OR(B55=0,B55=""),"",IF(AND($E$3="3rd"),'Marks Entry 3rd'!D54,IF(AND($E$3="4th"),'Marks Entry 4th'!D54,"")))</f>
        <v/>
      </c>
      <c r="G55" s="63" t="str">
        <f>IF(OR(B55=0,B55=""),"",IF(AND($E$3="3rd"),'Marks Entry 3rd'!F54,IF(AND($E$3="4th"),'Marks Entry 4th'!F54,"")))</f>
        <v/>
      </c>
      <c r="H55" s="63" t="str">
        <f>IF(OR(B55=0,B55=""),"",IF(AND($E$3="3rd"),'Marks Entry 3rd'!G54,IF(AND($E$3="4th"),'Marks Entry 4th'!G54,"")))</f>
        <v/>
      </c>
      <c r="I55" s="63" t="str">
        <f>IF(OR(B55=0,B55=""),"",IF(AND($E$3="3rd"),'Marks Entry 3rd'!H54,IF(AND($E$3="4th"),'Marks Entry 4th'!H54,"")))</f>
        <v/>
      </c>
      <c r="J55" s="256" t="str">
        <f>IF(OR(B55=0,B55=""),"",IF(AND($E$3="3rd"),'Marks Entry 3rd'!J54,IF(AND($E$3="4th"),'Marks Entry 4th'!J54,"")))</f>
        <v/>
      </c>
      <c r="K55" s="256" t="str">
        <f>IF(OR(B55=0,B55=""),"",IF(AND($E$3="3rd"),'Marks Entry 3rd'!K54,IF(AND($E$3="4th"),'Marks Entry 4th'!K54,"")))</f>
        <v/>
      </c>
      <c r="L55" s="125" t="str">
        <f>IF(OR(B55=0,B55=""),"",IF(AND($E$3="3rd"),'Marks Entry 3rd'!L54,IF(AND($E$3="4th"),'Marks Entry 4th'!L54,"")))</f>
        <v/>
      </c>
      <c r="M55" s="125" t="str">
        <f>IF(OR(B55=0,B55=""),"",IF(AND($E$3="3rd"),'Marks Entry 3rd'!M54,IF(AND($E$3="4th"),'Marks Entry 4th'!M54,"")))</f>
        <v/>
      </c>
      <c r="N55" s="125" t="str">
        <f>IF(OR(B55=0,B55=""),"",IF(AND($E$3="3rd"),'Marks Entry 3rd'!N54,IF(AND($E$3="4th"),'Marks Entry 4th'!N54,"")))</f>
        <v/>
      </c>
      <c r="O55" s="61" t="str">
        <f t="shared" si="1"/>
        <v/>
      </c>
      <c r="P55" s="125" t="str">
        <f>IF(OR(B55=0,B55=""),"",IF(AND($E$3="3rd"),'Marks Entry 3rd'!O54,IF(AND($E$3="4th"),'Marks Entry 4th'!O54,"")))</f>
        <v/>
      </c>
      <c r="Q55" s="125" t="str">
        <f>IF(OR(B55=0,B55=""),"",IF(AND($E$3="3rd"),'Marks Entry 3rd'!P54,IF(AND($E$3="4th"),'Marks Entry 4th'!P54,"")))</f>
        <v/>
      </c>
      <c r="R55" s="64" t="str">
        <f t="shared" si="2"/>
        <v/>
      </c>
      <c r="S55" s="61">
        <f t="shared" si="3"/>
        <v>0</v>
      </c>
      <c r="T55" s="66" t="str">
        <f>IF(OR(B55=0,B55=""),"",IF(AND($E$3="3rd"),'Marks Entry 3rd'!Q54,IF(AND($E$3="4th"),'Marks Entry 4th'!Q54,"")))</f>
        <v/>
      </c>
      <c r="U55" s="66" t="str">
        <f>IF(OR(B55=0,B55=""),"",IF(AND($E$3="3rd"),'Marks Entry 3rd'!R54,IF(AND($E$3="4th"),'Marks Entry 4th'!R54,"")))</f>
        <v/>
      </c>
      <c r="V55" s="65" t="str">
        <f t="shared" si="4"/>
        <v/>
      </c>
      <c r="W55" s="61" t="str">
        <f t="shared" si="5"/>
        <v/>
      </c>
      <c r="X55" s="104">
        <f t="shared" si="6"/>
        <v>0</v>
      </c>
      <c r="Y55" s="104" t="str">
        <f t="shared" si="7"/>
        <v/>
      </c>
      <c r="Z55" s="104" t="str">
        <f t="shared" si="8"/>
        <v/>
      </c>
      <c r="AA55" s="104" t="str">
        <f t="shared" si="9"/>
        <v/>
      </c>
      <c r="AB55" s="104" t="str">
        <f t="shared" si="10"/>
        <v/>
      </c>
      <c r="AC55" s="108" t="str">
        <f t="shared" si="11"/>
        <v/>
      </c>
      <c r="AD55" s="125" t="str">
        <f>IF(OR(B55=0,B55=""),"",IF(AND($E$3="3rd"),'Marks Entry 3rd'!S54,IF(AND($E$3="4th"),'Marks Entry 4th'!S54,"")))</f>
        <v/>
      </c>
      <c r="AE55" s="125" t="str">
        <f>IF(OR(B55=0,B55=""),"",IF(AND($E$3="3rd"),'Marks Entry 3rd'!T54,IF(AND($E$3="4th"),'Marks Entry 4th'!T54,"")))</f>
        <v/>
      </c>
      <c r="AF55" s="125" t="str">
        <f>IF(OR(B55=0,B55=""),"",IF(AND($E$3="3rd"),'Marks Entry 3rd'!U54,IF(AND($E$3="4th"),'Marks Entry 4th'!U54,"")))</f>
        <v/>
      </c>
      <c r="AG55" s="61" t="str">
        <f t="shared" si="12"/>
        <v/>
      </c>
      <c r="AH55" s="125" t="str">
        <f>IF(OR(B55=0,B55=""),"",IF(AND($E$3="3rd"),'Marks Entry 3rd'!V54,IF(AND($E$3="4th"),'Marks Entry 4th'!V54,"")))</f>
        <v/>
      </c>
      <c r="AI55" s="125" t="str">
        <f>IF(OR(B55=0,B55=""),"",IF(AND($E$3="3rd"),'Marks Entry 3rd'!W54,IF(AND($E$3="4th"),'Marks Entry 4th'!W54,"")))</f>
        <v/>
      </c>
      <c r="AJ55" s="64" t="str">
        <f t="shared" si="13"/>
        <v/>
      </c>
      <c r="AK55" s="61">
        <f t="shared" si="14"/>
        <v>0</v>
      </c>
      <c r="AL55" s="66" t="str">
        <f>IF(OR(B55=0,B55=""),"",IF(AND($E$3="3rd"),'Marks Entry 3rd'!X54,IF(AND($E$3="4th"),'Marks Entry 4th'!X54,"")))</f>
        <v/>
      </c>
      <c r="AM55" s="66" t="str">
        <f>IF(OR(B55=0,B55=""),"",IF(AND($E$3="3rd"),'Marks Entry 3rd'!Y54,IF(AND($E$3="4th"),'Marks Entry 4th'!Y54,"")))</f>
        <v/>
      </c>
      <c r="AN55" s="65" t="str">
        <f t="shared" si="15"/>
        <v/>
      </c>
      <c r="AO55" s="61" t="str">
        <f t="shared" si="16"/>
        <v/>
      </c>
      <c r="AP55" s="104">
        <f t="shared" si="17"/>
        <v>0</v>
      </c>
      <c r="AQ55" s="104" t="str">
        <f t="shared" si="18"/>
        <v/>
      </c>
      <c r="AR55" s="104" t="str">
        <f t="shared" si="19"/>
        <v/>
      </c>
      <c r="AS55" s="104" t="str">
        <f t="shared" si="20"/>
        <v/>
      </c>
      <c r="AT55" s="104" t="str">
        <f t="shared" si="21"/>
        <v/>
      </c>
      <c r="AU55" s="108" t="str">
        <f t="shared" si="22"/>
        <v/>
      </c>
      <c r="AV55" s="125" t="str">
        <f>IF(OR(B55=0,B55=""),"",IF(AND($E$3="3rd"),'Marks Entry 3rd'!Z54,IF(AND($E$3="4th"),'Marks Entry 4th'!Z54,"")))</f>
        <v/>
      </c>
      <c r="AW55" s="125" t="str">
        <f>IF(OR(B55=0,B55=""),"",IF(AND($E$3="3rd"),'Marks Entry 3rd'!AA54,IF(AND($E$3="4th"),'Marks Entry 4th'!AA54,"")))</f>
        <v/>
      </c>
      <c r="AX55" s="125" t="str">
        <f>IF(OR(B55=0,B55=""),"",IF(AND($E$3="3rd"),'Marks Entry 3rd'!AB54,IF(AND($E$3="4th"),'Marks Entry 4th'!AB54,"")))</f>
        <v/>
      </c>
      <c r="AY55" s="61" t="str">
        <f t="shared" si="23"/>
        <v/>
      </c>
      <c r="AZ55" s="125" t="str">
        <f>IF(OR(B55=0,B55=""),"",IF(AND($E$3="3rd"),'Marks Entry 3rd'!AC54,IF(AND($E$3="4th"),'Marks Entry 4th'!AC54,"")))</f>
        <v/>
      </c>
      <c r="BA55" s="125" t="str">
        <f>IF(OR(B55=0,B55=""),"",IF(AND($E$3="3rd"),'Marks Entry 3rd'!AD54,IF(AND($E$3="4th"),'Marks Entry 4th'!AD54,"")))</f>
        <v/>
      </c>
      <c r="BB55" s="64" t="str">
        <f t="shared" si="24"/>
        <v/>
      </c>
      <c r="BC55" s="61">
        <f t="shared" si="25"/>
        <v>0</v>
      </c>
      <c r="BD55" s="66" t="str">
        <f>IF(OR(B55=0,B55=""),"",IF(AND($E$3="3rd"),'Marks Entry 3rd'!AE54,IF(AND($E$3="4th"),'Marks Entry 4th'!AE54,"")))</f>
        <v/>
      </c>
      <c r="BE55" s="66" t="str">
        <f>IF(OR(B55=0,B55=""),"",IF(AND($E$3="3rd"),'Marks Entry 3rd'!AF54,IF(AND($E$3="4th"),'Marks Entry 4th'!AF54,"")))</f>
        <v/>
      </c>
      <c r="BF55" s="65" t="str">
        <f t="shared" si="26"/>
        <v/>
      </c>
      <c r="BG55" s="61" t="str">
        <f t="shared" si="27"/>
        <v/>
      </c>
      <c r="BH55" s="104">
        <f t="shared" si="28"/>
        <v>0</v>
      </c>
      <c r="BI55" s="104" t="str">
        <f t="shared" si="29"/>
        <v/>
      </c>
      <c r="BJ55" s="104" t="str">
        <f t="shared" si="30"/>
        <v/>
      </c>
      <c r="BK55" s="104" t="str">
        <f t="shared" si="31"/>
        <v/>
      </c>
      <c r="BL55" s="104" t="str">
        <f t="shared" si="32"/>
        <v/>
      </c>
      <c r="BM55" s="108" t="str">
        <f t="shared" si="33"/>
        <v/>
      </c>
      <c r="BN55" s="125" t="str">
        <f>IF(OR(B55=0,B55=""),"",IF(AND($E$3="3rd"),'Marks Entry 3rd'!AG54,IF(AND($E$3="4th"),'Marks Entry 4th'!AG54,"")))</f>
        <v/>
      </c>
      <c r="BO55" s="125" t="str">
        <f>IF(OR(B55=0,B55=""),"",IF(AND($E$3="3rd"),'Marks Entry 3rd'!AH54,IF(AND($E$3="4th"),'Marks Entry 4th'!AH54,"")))</f>
        <v/>
      </c>
      <c r="BP55" s="125" t="str">
        <f>IF(OR(B55=0,B55=""),"",IF(AND($E$3="3rd"),'Marks Entry 3rd'!AI54,IF(AND($E$3="4th"),'Marks Entry 4th'!AI54,"")))</f>
        <v/>
      </c>
      <c r="BQ55" s="61" t="str">
        <f t="shared" si="34"/>
        <v/>
      </c>
      <c r="BR55" s="125" t="str">
        <f>IF(OR(B55=0,B55=""),"",IF(AND($E$3="3rd"),'Marks Entry 3rd'!AJ54,IF(AND($E$3="4th"),'Marks Entry 4th'!AJ54,"")))</f>
        <v/>
      </c>
      <c r="BS55" s="125" t="str">
        <f>IF(OR(B55=0,B55=""),"",IF(AND($E$3="3rd"),'Marks Entry 3rd'!AK54,IF(AND($E$3="4th"),'Marks Entry 4th'!AK54,"")))</f>
        <v/>
      </c>
      <c r="BT55" s="64" t="str">
        <f t="shared" si="35"/>
        <v/>
      </c>
      <c r="BU55" s="61">
        <f t="shared" si="36"/>
        <v>0</v>
      </c>
      <c r="BV55" s="66" t="str">
        <f>IF(OR(B55=0,B55=""),"",IF(AND($E$3="3rd"),'Marks Entry 3rd'!AL54,IF(AND($E$3="4th"),'Marks Entry 4th'!AL54,"")))</f>
        <v/>
      </c>
      <c r="BW55" s="66" t="str">
        <f>IF(OR(B55=0,B55=""),"",IF(AND($E$3="3rd"),'Marks Entry 3rd'!AM54,IF(AND($E$3="4th"),'Marks Entry 4th'!AM54,"")))</f>
        <v/>
      </c>
      <c r="BX55" s="65" t="str">
        <f t="shared" si="37"/>
        <v/>
      </c>
      <c r="BY55" s="61" t="str">
        <f t="shared" si="38"/>
        <v/>
      </c>
      <c r="BZ55" s="104">
        <f t="shared" si="39"/>
        <v>0</v>
      </c>
      <c r="CA55" s="104" t="str">
        <f t="shared" si="40"/>
        <v/>
      </c>
      <c r="CB55" s="104" t="str">
        <f t="shared" si="41"/>
        <v/>
      </c>
      <c r="CC55" s="104" t="str">
        <f t="shared" si="42"/>
        <v/>
      </c>
      <c r="CD55" s="104" t="str">
        <f t="shared" si="43"/>
        <v/>
      </c>
      <c r="CE55" s="108" t="str">
        <f t="shared" si="44"/>
        <v/>
      </c>
      <c r="CF55" s="257" t="str">
        <f>IF(OR(B55=0,B55=""),"",IF(AND($E$3="3rd"),'Marks Entry 3rd'!AN54,IF(AND($E$3="4th"),'Marks Entry 4th'!AN54,"")))</f>
        <v/>
      </c>
      <c r="CG55" s="257" t="str">
        <f>IF(OR(B55=0,B55=""),"",IF(AND($E$3="3rd"),'Marks Entry 3rd'!AO54,IF(AND($E$3="4th"),'Marks Entry 4th'!AO54,"")))</f>
        <v/>
      </c>
      <c r="CH55" s="257" t="str">
        <f>IF(OR(B55=0,B55=""),"",IF(AND($E$3="3rd"),'Marks Entry 3rd'!AP54,IF(AND($E$3="4th"),'Marks Entry 4th'!AP54,"")))</f>
        <v/>
      </c>
      <c r="CI55" s="257" t="str">
        <f>IF(OR(B55=0,B55=""),"",IF(AND($E$3="3rd"),'Marks Entry 3rd'!AQ54,IF(AND($E$3="4th"),'Marks Entry 4th'!AQ54,"")))</f>
        <v/>
      </c>
      <c r="CJ55" s="257" t="str">
        <f>IF(OR(B55=0,B55=""),"",IF(AND($E$3="3rd"),'Marks Entry 3rd'!AR54,IF(AND($E$3="4th"),'Marks Entry 4th'!AR54,"")))</f>
        <v/>
      </c>
      <c r="CK55" s="126" t="str">
        <f t="shared" si="45"/>
        <v/>
      </c>
      <c r="CL55" s="127">
        <f t="shared" si="46"/>
        <v>0</v>
      </c>
      <c r="CM55" s="127" t="str">
        <f t="shared" si="47"/>
        <v/>
      </c>
      <c r="CN55" s="127" t="str">
        <f t="shared" si="48"/>
        <v/>
      </c>
      <c r="CO55" s="107" t="str">
        <f t="shared" si="49"/>
        <v/>
      </c>
      <c r="CP55" s="257" t="str">
        <f>IF(OR(B55=0,B55=""),"",IF(AND($E$3="3rd"),'Marks Entry 3rd'!AS54,IF(AND($E$3="4th"),'Marks Entry 4th'!AS54,"")))</f>
        <v/>
      </c>
      <c r="CQ55" s="257" t="str">
        <f>IF(OR(B55=0,B55=""),"",IF(AND($E$3="3rd"),'Marks Entry 3rd'!AT54,IF(AND($E$3="4th"),'Marks Entry 4th'!AT54,"")))</f>
        <v/>
      </c>
      <c r="CR55" s="257" t="str">
        <f>IF(OR(B55=0,B55=""),"",IF(AND($E$3="3rd"),'Marks Entry 3rd'!AU54,IF(AND($E$3="4th"),'Marks Entry 4th'!AU54,"")))</f>
        <v/>
      </c>
      <c r="CS55" s="257" t="str">
        <f>IF(OR(B55=0,B55=""),"",IF(AND($E$3="3rd"),'Marks Entry 3rd'!AV54,IF(AND($E$3="4th"),'Marks Entry 4th'!AV54,"")))</f>
        <v/>
      </c>
      <c r="CT55" s="257" t="str">
        <f>IF(OR(B55=0,B55=""),"",IF(AND($E$3="3rd"),'Marks Entry 3rd'!AW54,IF(AND($E$3="4th"),'Marks Entry 4th'!AW54,"")))</f>
        <v/>
      </c>
      <c r="CU55" s="126" t="str">
        <f t="shared" si="50"/>
        <v/>
      </c>
      <c r="CV55" s="127">
        <f t="shared" si="51"/>
        <v>0</v>
      </c>
      <c r="CW55" s="127" t="str">
        <f t="shared" si="52"/>
        <v/>
      </c>
      <c r="CX55" s="127" t="str">
        <f t="shared" si="53"/>
        <v/>
      </c>
      <c r="CY55" s="107" t="str">
        <f t="shared" si="54"/>
        <v/>
      </c>
      <c r="CZ55" s="257" t="str">
        <f>IF(OR(B55=0,B55=""),"",IF(AND($E$3="3rd"),'Marks Entry 3rd'!AX54,IF(AND($E$3="4th"),'Marks Entry 4th'!AX54,"")))</f>
        <v/>
      </c>
      <c r="DA55" s="257" t="str">
        <f>IF(OR(B55=0,B55=""),"",IF(AND($E$3="3rd"),'Marks Entry 3rd'!AY54,IF(AND($E$3="4th"),'Marks Entry 4th'!AY54,"")))</f>
        <v/>
      </c>
      <c r="DB55" s="257" t="str">
        <f>IF(OR(B55=0,B55=""),"",IF(AND($E$3="3rd"),'Marks Entry 3rd'!AZ54,IF(AND($E$3="4th"),'Marks Entry 4th'!AZ54,"")))</f>
        <v/>
      </c>
      <c r="DC55" s="257" t="str">
        <f>IF(OR(B55=0,B55=""),"",IF(AND($E$3="3rd"),'Marks Entry 3rd'!BA54,IF(AND($E$3="4th"),'Marks Entry 4th'!BA54,"")))</f>
        <v/>
      </c>
      <c r="DD55" s="257" t="str">
        <f>IF(OR(B55=0,B55=""),"",IF(AND($E$3="3rd"),'Marks Entry 3rd'!BB54,IF(AND($E$3="4th"),'Marks Entry 4th'!BB54,"")))</f>
        <v/>
      </c>
      <c r="DE55" s="126" t="str">
        <f t="shared" si="55"/>
        <v/>
      </c>
      <c r="DF55" s="127">
        <f t="shared" si="56"/>
        <v>0</v>
      </c>
      <c r="DG55" s="127" t="str">
        <f t="shared" si="57"/>
        <v/>
      </c>
      <c r="DH55" s="127" t="str">
        <f t="shared" si="58"/>
        <v/>
      </c>
      <c r="DI55" s="107" t="str">
        <f t="shared" si="59"/>
        <v/>
      </c>
      <c r="DJ55" s="257" t="str">
        <f>IF(OR(B55=0,B55=""),"",IF(AND('Marks Entry 3rd'!BC54="",'Marks Entry 4th'!BC54=""),"",IF(AND($E$3="3rd"),'Marks Entry 3rd'!BC54,IF(AND($E$3="4th"),'Marks Entry 4th'!BC54,""))))</f>
        <v/>
      </c>
      <c r="DK55" s="257" t="str">
        <f>IF(OR(B55=0,B55=""),"",IF(AND('Marks Entry 3rd'!BD54="",'Marks Entry 4th'!BD54=""),"",IF(AND($E$3="3rd"),'Marks Entry 3rd'!BD54,IF(AND($E$3="4th"),'Marks Entry 4th'!BD54,""))))</f>
        <v/>
      </c>
      <c r="DL55" s="416" t="str">
        <f t="shared" si="60"/>
        <v/>
      </c>
      <c r="DM55" s="108" t="str">
        <f t="shared" si="61"/>
        <v/>
      </c>
      <c r="DN55" s="257" t="str">
        <f>IF(OR(B55=0,B55=""),"",IF(AND('Marks Entry 3rd'!BE54="",'Marks Entry 4th'!BE54=""),"",IF(AND($E$3="3rd"),'Marks Entry 3rd'!BE54,IF(AND($E$3="4th"),'Marks Entry 4th'!BE54,""))))</f>
        <v/>
      </c>
      <c r="DO55" s="257" t="str">
        <f>IF(OR(B55=0,B55=""),"",IF(AND('Marks Entry 3rd'!BF54="",'Marks Entry 4th'!BF54=""),"",IF(AND($E$3="3rd"),'Marks Entry 3rd'!BF54,IF(AND($E$3="4th"),'Marks Entry 4th'!BF54,""))))</f>
        <v/>
      </c>
      <c r="DP55" s="416" t="str">
        <f t="shared" si="62"/>
        <v/>
      </c>
      <c r="DQ55" s="108" t="str">
        <f t="shared" si="63"/>
        <v/>
      </c>
      <c r="DR55" s="75" t="str">
        <f t="shared" si="67"/>
        <v/>
      </c>
      <c r="DS55" s="76" t="str">
        <f t="shared" si="68"/>
        <v/>
      </c>
      <c r="DT55" s="81" t="str">
        <f t="shared" si="64"/>
        <v/>
      </c>
      <c r="DU55" s="82" t="str">
        <f t="shared" si="65"/>
        <v/>
      </c>
      <c r="DV55" s="262" t="str">
        <f t="shared" si="69"/>
        <v/>
      </c>
      <c r="DW55" s="52" t="str">
        <f>IF(OR(B55=0,B55=""),"",IF(AND($E$3="3rd"),'Marks Entry 3rd'!BG54,IF(AND($E$3="4th"),'Marks Entry 4th'!BG54,"")))</f>
        <v/>
      </c>
      <c r="DX55" s="52" t="str">
        <f>IF(OR(B55=0,B55=""),"",IF(AND($E$3="3rd"),'Marks Entry 3rd'!BH54,IF(AND($E$3="4th"),'Marks Entry 4th'!BH54,"")))</f>
        <v/>
      </c>
      <c r="DY55" s="242" t="str">
        <f t="shared" si="66"/>
        <v/>
      </c>
      <c r="DZ55" s="53"/>
      <c r="EG55" s="55">
        <f>IF(AND($E$3="3rd"),'Marks Entry 3rd'!I54,IF(AND($E$3="4th"),'Marks Entry 4th'!I54,""))</f>
        <v>0</v>
      </c>
    </row>
    <row r="56" spans="1:137" ht="18.95" customHeight="1">
      <c r="A56" s="67">
        <v>49</v>
      </c>
      <c r="B56" s="302" t="str">
        <f>IF(OR(EG56=0,EG56=""),"",IF(AND($E$3="3rd"),'Marks Entry 3rd'!I55,IF(AND($E$3="4th"),'Marks Entry 4th'!I55,"")))</f>
        <v/>
      </c>
      <c r="C56" s="68" t="str">
        <f>IF(OR(B56=0,B56=""),"",IF(AND($E$3="3rd"),'Marks Entry 3rd'!B55,IF(AND($E$3="4th"),'Marks Entry 4th'!B55,"")))</f>
        <v/>
      </c>
      <c r="D56" s="68" t="str">
        <f>IF(OR(B56=0,B56=""),"",IF(AND($E$3="3rd"),'Marks Entry 3rd'!C55,IF(AND($E$3="4th"),'Marks Entry 4th'!C55,"")))</f>
        <v/>
      </c>
      <c r="E56" s="69" t="str">
        <f>IF(OR(B56=0,B56=""),"",IF(AND($E$3="3rd"),'Marks Entry 3rd'!E55,IF(AND($E$3="4th"),'Marks Entry 4th'!E55,"")))</f>
        <v/>
      </c>
      <c r="F56" s="301" t="str">
        <f>IF(OR(B56=0,B56=""),"",IF(AND($E$3="3rd"),'Marks Entry 3rd'!D55,IF(AND($E$3="4th"),'Marks Entry 4th'!D55,"")))</f>
        <v/>
      </c>
      <c r="G56" s="63" t="str">
        <f>IF(OR(B56=0,B56=""),"",IF(AND($E$3="3rd"),'Marks Entry 3rd'!F55,IF(AND($E$3="4th"),'Marks Entry 4th'!F55,"")))</f>
        <v/>
      </c>
      <c r="H56" s="63" t="str">
        <f>IF(OR(B56=0,B56=""),"",IF(AND($E$3="3rd"),'Marks Entry 3rd'!G55,IF(AND($E$3="4th"),'Marks Entry 4th'!G55,"")))</f>
        <v/>
      </c>
      <c r="I56" s="63" t="str">
        <f>IF(OR(B56=0,B56=""),"",IF(AND($E$3="3rd"),'Marks Entry 3rd'!H55,IF(AND($E$3="4th"),'Marks Entry 4th'!H55,"")))</f>
        <v/>
      </c>
      <c r="J56" s="256" t="str">
        <f>IF(OR(B56=0,B56=""),"",IF(AND($E$3="3rd"),'Marks Entry 3rd'!J55,IF(AND($E$3="4th"),'Marks Entry 4th'!J55,"")))</f>
        <v/>
      </c>
      <c r="K56" s="256" t="str">
        <f>IF(OR(B56=0,B56=""),"",IF(AND($E$3="3rd"),'Marks Entry 3rd'!K55,IF(AND($E$3="4th"),'Marks Entry 4th'!K55,"")))</f>
        <v/>
      </c>
      <c r="L56" s="125" t="str">
        <f>IF(OR(B56=0,B56=""),"",IF(AND($E$3="3rd"),'Marks Entry 3rd'!L55,IF(AND($E$3="4th"),'Marks Entry 4th'!L55,"")))</f>
        <v/>
      </c>
      <c r="M56" s="125" t="str">
        <f>IF(OR(B56=0,B56=""),"",IF(AND($E$3="3rd"),'Marks Entry 3rd'!M55,IF(AND($E$3="4th"),'Marks Entry 4th'!M55,"")))</f>
        <v/>
      </c>
      <c r="N56" s="125" t="str">
        <f>IF(OR(B56=0,B56=""),"",IF(AND($E$3="3rd"),'Marks Entry 3rd'!N55,IF(AND($E$3="4th"),'Marks Entry 4th'!N55,"")))</f>
        <v/>
      </c>
      <c r="O56" s="61" t="str">
        <f t="shared" si="1"/>
        <v/>
      </c>
      <c r="P56" s="125" t="str">
        <f>IF(OR(B56=0,B56=""),"",IF(AND($E$3="3rd"),'Marks Entry 3rd'!O55,IF(AND($E$3="4th"),'Marks Entry 4th'!O55,"")))</f>
        <v/>
      </c>
      <c r="Q56" s="125" t="str">
        <f>IF(OR(B56=0,B56=""),"",IF(AND($E$3="3rd"),'Marks Entry 3rd'!P55,IF(AND($E$3="4th"),'Marks Entry 4th'!P55,"")))</f>
        <v/>
      </c>
      <c r="R56" s="64" t="str">
        <f t="shared" si="2"/>
        <v/>
      </c>
      <c r="S56" s="61">
        <f t="shared" si="3"/>
        <v>0</v>
      </c>
      <c r="T56" s="66" t="str">
        <f>IF(OR(B56=0,B56=""),"",IF(AND($E$3="3rd"),'Marks Entry 3rd'!Q55,IF(AND($E$3="4th"),'Marks Entry 4th'!Q55,"")))</f>
        <v/>
      </c>
      <c r="U56" s="66" t="str">
        <f>IF(OR(B56=0,B56=""),"",IF(AND($E$3="3rd"),'Marks Entry 3rd'!R55,IF(AND($E$3="4th"),'Marks Entry 4th'!R55,"")))</f>
        <v/>
      </c>
      <c r="V56" s="65" t="str">
        <f t="shared" si="4"/>
        <v/>
      </c>
      <c r="W56" s="61" t="str">
        <f t="shared" si="5"/>
        <v/>
      </c>
      <c r="X56" s="104">
        <f t="shared" si="6"/>
        <v>0</v>
      </c>
      <c r="Y56" s="104" t="str">
        <f t="shared" si="7"/>
        <v/>
      </c>
      <c r="Z56" s="104" t="str">
        <f t="shared" si="8"/>
        <v/>
      </c>
      <c r="AA56" s="104" t="str">
        <f t="shared" si="9"/>
        <v/>
      </c>
      <c r="AB56" s="104" t="str">
        <f t="shared" si="10"/>
        <v/>
      </c>
      <c r="AC56" s="108" t="str">
        <f t="shared" si="11"/>
        <v/>
      </c>
      <c r="AD56" s="125" t="str">
        <f>IF(OR(B56=0,B56=""),"",IF(AND($E$3="3rd"),'Marks Entry 3rd'!S55,IF(AND($E$3="4th"),'Marks Entry 4th'!S55,"")))</f>
        <v/>
      </c>
      <c r="AE56" s="125" t="str">
        <f>IF(OR(B56=0,B56=""),"",IF(AND($E$3="3rd"),'Marks Entry 3rd'!T55,IF(AND($E$3="4th"),'Marks Entry 4th'!T55,"")))</f>
        <v/>
      </c>
      <c r="AF56" s="125" t="str">
        <f>IF(OR(B56=0,B56=""),"",IF(AND($E$3="3rd"),'Marks Entry 3rd'!U55,IF(AND($E$3="4th"),'Marks Entry 4th'!U55,"")))</f>
        <v/>
      </c>
      <c r="AG56" s="61" t="str">
        <f t="shared" si="12"/>
        <v/>
      </c>
      <c r="AH56" s="125" t="str">
        <f>IF(OR(B56=0,B56=""),"",IF(AND($E$3="3rd"),'Marks Entry 3rd'!V55,IF(AND($E$3="4th"),'Marks Entry 4th'!V55,"")))</f>
        <v/>
      </c>
      <c r="AI56" s="125" t="str">
        <f>IF(OR(B56=0,B56=""),"",IF(AND($E$3="3rd"),'Marks Entry 3rd'!W55,IF(AND($E$3="4th"),'Marks Entry 4th'!W55,"")))</f>
        <v/>
      </c>
      <c r="AJ56" s="64" t="str">
        <f t="shared" si="13"/>
        <v/>
      </c>
      <c r="AK56" s="61">
        <f t="shared" si="14"/>
        <v>0</v>
      </c>
      <c r="AL56" s="66" t="str">
        <f>IF(OR(B56=0,B56=""),"",IF(AND($E$3="3rd"),'Marks Entry 3rd'!X55,IF(AND($E$3="4th"),'Marks Entry 4th'!X55,"")))</f>
        <v/>
      </c>
      <c r="AM56" s="66" t="str">
        <f>IF(OR(B56=0,B56=""),"",IF(AND($E$3="3rd"),'Marks Entry 3rd'!Y55,IF(AND($E$3="4th"),'Marks Entry 4th'!Y55,"")))</f>
        <v/>
      </c>
      <c r="AN56" s="65" t="str">
        <f t="shared" si="15"/>
        <v/>
      </c>
      <c r="AO56" s="61" t="str">
        <f t="shared" si="16"/>
        <v/>
      </c>
      <c r="AP56" s="104">
        <f t="shared" si="17"/>
        <v>0</v>
      </c>
      <c r="AQ56" s="104" t="str">
        <f t="shared" si="18"/>
        <v/>
      </c>
      <c r="AR56" s="104" t="str">
        <f t="shared" si="19"/>
        <v/>
      </c>
      <c r="AS56" s="104" t="str">
        <f t="shared" si="20"/>
        <v/>
      </c>
      <c r="AT56" s="104" t="str">
        <f t="shared" si="21"/>
        <v/>
      </c>
      <c r="AU56" s="108" t="str">
        <f t="shared" si="22"/>
        <v/>
      </c>
      <c r="AV56" s="125" t="str">
        <f>IF(OR(B56=0,B56=""),"",IF(AND($E$3="3rd"),'Marks Entry 3rd'!Z55,IF(AND($E$3="4th"),'Marks Entry 4th'!Z55,"")))</f>
        <v/>
      </c>
      <c r="AW56" s="125" t="str">
        <f>IF(OR(B56=0,B56=""),"",IF(AND($E$3="3rd"),'Marks Entry 3rd'!AA55,IF(AND($E$3="4th"),'Marks Entry 4th'!AA55,"")))</f>
        <v/>
      </c>
      <c r="AX56" s="125" t="str">
        <f>IF(OR(B56=0,B56=""),"",IF(AND($E$3="3rd"),'Marks Entry 3rd'!AB55,IF(AND($E$3="4th"),'Marks Entry 4th'!AB55,"")))</f>
        <v/>
      </c>
      <c r="AY56" s="61" t="str">
        <f t="shared" si="23"/>
        <v/>
      </c>
      <c r="AZ56" s="125" t="str">
        <f>IF(OR(B56=0,B56=""),"",IF(AND($E$3="3rd"),'Marks Entry 3rd'!AC55,IF(AND($E$3="4th"),'Marks Entry 4th'!AC55,"")))</f>
        <v/>
      </c>
      <c r="BA56" s="125" t="str">
        <f>IF(OR(B56=0,B56=""),"",IF(AND($E$3="3rd"),'Marks Entry 3rd'!AD55,IF(AND($E$3="4th"),'Marks Entry 4th'!AD55,"")))</f>
        <v/>
      </c>
      <c r="BB56" s="64" t="str">
        <f t="shared" si="24"/>
        <v/>
      </c>
      <c r="BC56" s="61">
        <f t="shared" si="25"/>
        <v>0</v>
      </c>
      <c r="BD56" s="66" t="str">
        <f>IF(OR(B56=0,B56=""),"",IF(AND($E$3="3rd"),'Marks Entry 3rd'!AE55,IF(AND($E$3="4th"),'Marks Entry 4th'!AE55,"")))</f>
        <v/>
      </c>
      <c r="BE56" s="66" t="str">
        <f>IF(OR(B56=0,B56=""),"",IF(AND($E$3="3rd"),'Marks Entry 3rd'!AF55,IF(AND($E$3="4th"),'Marks Entry 4th'!AF55,"")))</f>
        <v/>
      </c>
      <c r="BF56" s="65" t="str">
        <f t="shared" si="26"/>
        <v/>
      </c>
      <c r="BG56" s="61" t="str">
        <f t="shared" si="27"/>
        <v/>
      </c>
      <c r="BH56" s="104">
        <f t="shared" si="28"/>
        <v>0</v>
      </c>
      <c r="BI56" s="104" t="str">
        <f t="shared" si="29"/>
        <v/>
      </c>
      <c r="BJ56" s="104" t="str">
        <f t="shared" si="30"/>
        <v/>
      </c>
      <c r="BK56" s="104" t="str">
        <f t="shared" si="31"/>
        <v/>
      </c>
      <c r="BL56" s="104" t="str">
        <f t="shared" si="32"/>
        <v/>
      </c>
      <c r="BM56" s="108" t="str">
        <f t="shared" si="33"/>
        <v/>
      </c>
      <c r="BN56" s="125" t="str">
        <f>IF(OR(B56=0,B56=""),"",IF(AND($E$3="3rd"),'Marks Entry 3rd'!AG55,IF(AND($E$3="4th"),'Marks Entry 4th'!AG55,"")))</f>
        <v/>
      </c>
      <c r="BO56" s="125" t="str">
        <f>IF(OR(B56=0,B56=""),"",IF(AND($E$3="3rd"),'Marks Entry 3rd'!AH55,IF(AND($E$3="4th"),'Marks Entry 4th'!AH55,"")))</f>
        <v/>
      </c>
      <c r="BP56" s="125" t="str">
        <f>IF(OR(B56=0,B56=""),"",IF(AND($E$3="3rd"),'Marks Entry 3rd'!AI55,IF(AND($E$3="4th"),'Marks Entry 4th'!AI55,"")))</f>
        <v/>
      </c>
      <c r="BQ56" s="61" t="str">
        <f t="shared" si="34"/>
        <v/>
      </c>
      <c r="BR56" s="125" t="str">
        <f>IF(OR(B56=0,B56=""),"",IF(AND($E$3="3rd"),'Marks Entry 3rd'!AJ55,IF(AND($E$3="4th"),'Marks Entry 4th'!AJ55,"")))</f>
        <v/>
      </c>
      <c r="BS56" s="125" t="str">
        <f>IF(OR(B56=0,B56=""),"",IF(AND($E$3="3rd"),'Marks Entry 3rd'!AK55,IF(AND($E$3="4th"),'Marks Entry 4th'!AK55,"")))</f>
        <v/>
      </c>
      <c r="BT56" s="64" t="str">
        <f t="shared" si="35"/>
        <v/>
      </c>
      <c r="BU56" s="61">
        <f t="shared" si="36"/>
        <v>0</v>
      </c>
      <c r="BV56" s="66" t="str">
        <f>IF(OR(B56=0,B56=""),"",IF(AND($E$3="3rd"),'Marks Entry 3rd'!AL55,IF(AND($E$3="4th"),'Marks Entry 4th'!AL55,"")))</f>
        <v/>
      </c>
      <c r="BW56" s="66" t="str">
        <f>IF(OR(B56=0,B56=""),"",IF(AND($E$3="3rd"),'Marks Entry 3rd'!AM55,IF(AND($E$3="4th"),'Marks Entry 4th'!AM55,"")))</f>
        <v/>
      </c>
      <c r="BX56" s="65" t="str">
        <f t="shared" si="37"/>
        <v/>
      </c>
      <c r="BY56" s="61" t="str">
        <f t="shared" si="38"/>
        <v/>
      </c>
      <c r="BZ56" s="104">
        <f t="shared" si="39"/>
        <v>0</v>
      </c>
      <c r="CA56" s="104" t="str">
        <f t="shared" si="40"/>
        <v/>
      </c>
      <c r="CB56" s="104" t="str">
        <f t="shared" si="41"/>
        <v/>
      </c>
      <c r="CC56" s="104" t="str">
        <f t="shared" si="42"/>
        <v/>
      </c>
      <c r="CD56" s="104" t="str">
        <f t="shared" si="43"/>
        <v/>
      </c>
      <c r="CE56" s="108" t="str">
        <f t="shared" si="44"/>
        <v/>
      </c>
      <c r="CF56" s="257" t="str">
        <f>IF(OR(B56=0,B56=""),"",IF(AND($E$3="3rd"),'Marks Entry 3rd'!AN55,IF(AND($E$3="4th"),'Marks Entry 4th'!AN55,"")))</f>
        <v/>
      </c>
      <c r="CG56" s="257" t="str">
        <f>IF(OR(B56=0,B56=""),"",IF(AND($E$3="3rd"),'Marks Entry 3rd'!AO55,IF(AND($E$3="4th"),'Marks Entry 4th'!AO55,"")))</f>
        <v/>
      </c>
      <c r="CH56" s="257" t="str">
        <f>IF(OR(B56=0,B56=""),"",IF(AND($E$3="3rd"),'Marks Entry 3rd'!AP55,IF(AND($E$3="4th"),'Marks Entry 4th'!AP55,"")))</f>
        <v/>
      </c>
      <c r="CI56" s="257" t="str">
        <f>IF(OR(B56=0,B56=""),"",IF(AND($E$3="3rd"),'Marks Entry 3rd'!AQ55,IF(AND($E$3="4th"),'Marks Entry 4th'!AQ55,"")))</f>
        <v/>
      </c>
      <c r="CJ56" s="257" t="str">
        <f>IF(OR(B56=0,B56=""),"",IF(AND($E$3="3rd"),'Marks Entry 3rd'!AR55,IF(AND($E$3="4th"),'Marks Entry 4th'!AR55,"")))</f>
        <v/>
      </c>
      <c r="CK56" s="126" t="str">
        <f t="shared" si="45"/>
        <v/>
      </c>
      <c r="CL56" s="127">
        <f t="shared" si="46"/>
        <v>0</v>
      </c>
      <c r="CM56" s="127" t="str">
        <f t="shared" si="47"/>
        <v/>
      </c>
      <c r="CN56" s="127" t="str">
        <f t="shared" si="48"/>
        <v/>
      </c>
      <c r="CO56" s="107" t="str">
        <f t="shared" si="49"/>
        <v/>
      </c>
      <c r="CP56" s="257" t="str">
        <f>IF(OR(B56=0,B56=""),"",IF(AND($E$3="3rd"),'Marks Entry 3rd'!AS55,IF(AND($E$3="4th"),'Marks Entry 4th'!AS55,"")))</f>
        <v/>
      </c>
      <c r="CQ56" s="257" t="str">
        <f>IF(OR(B56=0,B56=""),"",IF(AND($E$3="3rd"),'Marks Entry 3rd'!AT55,IF(AND($E$3="4th"),'Marks Entry 4th'!AT55,"")))</f>
        <v/>
      </c>
      <c r="CR56" s="257" t="str">
        <f>IF(OR(B56=0,B56=""),"",IF(AND($E$3="3rd"),'Marks Entry 3rd'!AU55,IF(AND($E$3="4th"),'Marks Entry 4th'!AU55,"")))</f>
        <v/>
      </c>
      <c r="CS56" s="257" t="str">
        <f>IF(OR(B56=0,B56=""),"",IF(AND($E$3="3rd"),'Marks Entry 3rd'!AV55,IF(AND($E$3="4th"),'Marks Entry 4th'!AV55,"")))</f>
        <v/>
      </c>
      <c r="CT56" s="257" t="str">
        <f>IF(OR(B56=0,B56=""),"",IF(AND($E$3="3rd"),'Marks Entry 3rd'!AW55,IF(AND($E$3="4th"),'Marks Entry 4th'!AW55,"")))</f>
        <v/>
      </c>
      <c r="CU56" s="126" t="str">
        <f t="shared" si="50"/>
        <v/>
      </c>
      <c r="CV56" s="127">
        <f t="shared" si="51"/>
        <v>0</v>
      </c>
      <c r="CW56" s="127" t="str">
        <f t="shared" si="52"/>
        <v/>
      </c>
      <c r="CX56" s="127" t="str">
        <f t="shared" si="53"/>
        <v/>
      </c>
      <c r="CY56" s="107" t="str">
        <f t="shared" si="54"/>
        <v/>
      </c>
      <c r="CZ56" s="257" t="str">
        <f>IF(OR(B56=0,B56=""),"",IF(AND($E$3="3rd"),'Marks Entry 3rd'!AX55,IF(AND($E$3="4th"),'Marks Entry 4th'!AX55,"")))</f>
        <v/>
      </c>
      <c r="DA56" s="257" t="str">
        <f>IF(OR(B56=0,B56=""),"",IF(AND($E$3="3rd"),'Marks Entry 3rd'!AY55,IF(AND($E$3="4th"),'Marks Entry 4th'!AY55,"")))</f>
        <v/>
      </c>
      <c r="DB56" s="257" t="str">
        <f>IF(OR(B56=0,B56=""),"",IF(AND($E$3="3rd"),'Marks Entry 3rd'!AZ55,IF(AND($E$3="4th"),'Marks Entry 4th'!AZ55,"")))</f>
        <v/>
      </c>
      <c r="DC56" s="257" t="str">
        <f>IF(OR(B56=0,B56=""),"",IF(AND($E$3="3rd"),'Marks Entry 3rd'!BA55,IF(AND($E$3="4th"),'Marks Entry 4th'!BA55,"")))</f>
        <v/>
      </c>
      <c r="DD56" s="257" t="str">
        <f>IF(OR(B56=0,B56=""),"",IF(AND($E$3="3rd"),'Marks Entry 3rd'!BB55,IF(AND($E$3="4th"),'Marks Entry 4th'!BB55,"")))</f>
        <v/>
      </c>
      <c r="DE56" s="126" t="str">
        <f t="shared" si="55"/>
        <v/>
      </c>
      <c r="DF56" s="127">
        <f t="shared" si="56"/>
        <v>0</v>
      </c>
      <c r="DG56" s="127" t="str">
        <f t="shared" si="57"/>
        <v/>
      </c>
      <c r="DH56" s="127" t="str">
        <f t="shared" si="58"/>
        <v/>
      </c>
      <c r="DI56" s="107" t="str">
        <f t="shared" si="59"/>
        <v/>
      </c>
      <c r="DJ56" s="257" t="str">
        <f>IF(OR(B56=0,B56=""),"",IF(AND('Marks Entry 3rd'!BC55="",'Marks Entry 4th'!BC55=""),"",IF(AND($E$3="3rd"),'Marks Entry 3rd'!BC55,IF(AND($E$3="4th"),'Marks Entry 4th'!BC55,""))))</f>
        <v/>
      </c>
      <c r="DK56" s="257" t="str">
        <f>IF(OR(B56=0,B56=""),"",IF(AND('Marks Entry 3rd'!BD55="",'Marks Entry 4th'!BD55=""),"",IF(AND($E$3="3rd"),'Marks Entry 3rd'!BD55,IF(AND($E$3="4th"),'Marks Entry 4th'!BD55,""))))</f>
        <v/>
      </c>
      <c r="DL56" s="416" t="str">
        <f t="shared" si="60"/>
        <v/>
      </c>
      <c r="DM56" s="108" t="str">
        <f t="shared" si="61"/>
        <v/>
      </c>
      <c r="DN56" s="257" t="str">
        <f>IF(OR(B56=0,B56=""),"",IF(AND('Marks Entry 3rd'!BE55="",'Marks Entry 4th'!BE55=""),"",IF(AND($E$3="3rd"),'Marks Entry 3rd'!BE55,IF(AND($E$3="4th"),'Marks Entry 4th'!BE55,""))))</f>
        <v/>
      </c>
      <c r="DO56" s="257" t="str">
        <f>IF(OR(B56=0,B56=""),"",IF(AND('Marks Entry 3rd'!BF55="",'Marks Entry 4th'!BF55=""),"",IF(AND($E$3="3rd"),'Marks Entry 3rd'!BF55,IF(AND($E$3="4th"),'Marks Entry 4th'!BF55,""))))</f>
        <v/>
      </c>
      <c r="DP56" s="416" t="str">
        <f t="shared" si="62"/>
        <v/>
      </c>
      <c r="DQ56" s="108" t="str">
        <f t="shared" si="63"/>
        <v/>
      </c>
      <c r="DR56" s="75" t="str">
        <f t="shared" si="67"/>
        <v/>
      </c>
      <c r="DS56" s="76" t="str">
        <f t="shared" si="68"/>
        <v/>
      </c>
      <c r="DT56" s="81" t="str">
        <f t="shared" si="64"/>
        <v/>
      </c>
      <c r="DU56" s="82" t="str">
        <f t="shared" si="65"/>
        <v/>
      </c>
      <c r="DV56" s="262" t="str">
        <f t="shared" si="69"/>
        <v/>
      </c>
      <c r="DW56" s="52" t="str">
        <f>IF(OR(B56=0,B56=""),"",IF(AND($E$3="3rd"),'Marks Entry 3rd'!BG55,IF(AND($E$3="4th"),'Marks Entry 4th'!BG55,"")))</f>
        <v/>
      </c>
      <c r="DX56" s="52" t="str">
        <f>IF(OR(B56=0,B56=""),"",IF(AND($E$3="3rd"),'Marks Entry 3rd'!BH55,IF(AND($E$3="4th"),'Marks Entry 4th'!BH55,"")))</f>
        <v/>
      </c>
      <c r="DY56" s="242" t="str">
        <f t="shared" si="66"/>
        <v/>
      </c>
      <c r="DZ56" s="53"/>
      <c r="EG56" s="55">
        <f>IF(AND($E$3="3rd"),'Marks Entry 3rd'!I55,IF(AND($E$3="4th"),'Marks Entry 4th'!I55,""))</f>
        <v>0</v>
      </c>
    </row>
    <row r="57" spans="1:137" ht="18.95" customHeight="1">
      <c r="A57" s="67">
        <v>50</v>
      </c>
      <c r="B57" s="302" t="str">
        <f>IF(OR(EG57=0,EG57=""),"",IF(AND($E$3="3rd"),'Marks Entry 3rd'!I56,IF(AND($E$3="4th"),'Marks Entry 4th'!I56,"")))</f>
        <v/>
      </c>
      <c r="C57" s="68" t="str">
        <f>IF(OR(B57=0,B57=""),"",IF(AND($E$3="3rd"),'Marks Entry 3rd'!B56,IF(AND($E$3="4th"),'Marks Entry 4th'!B56,"")))</f>
        <v/>
      </c>
      <c r="D57" s="68" t="str">
        <f>IF(OR(B57=0,B57=""),"",IF(AND($E$3="3rd"),'Marks Entry 3rd'!C56,IF(AND($E$3="4th"),'Marks Entry 4th'!C56,"")))</f>
        <v/>
      </c>
      <c r="E57" s="69" t="str">
        <f>IF(OR(B57=0,B57=""),"",IF(AND($E$3="3rd"),'Marks Entry 3rd'!E56,IF(AND($E$3="4th"),'Marks Entry 4th'!E56,"")))</f>
        <v/>
      </c>
      <c r="F57" s="301" t="str">
        <f>IF(OR(B57=0,B57=""),"",IF(AND($E$3="3rd"),'Marks Entry 3rd'!D56,IF(AND($E$3="4th"),'Marks Entry 4th'!D56,"")))</f>
        <v/>
      </c>
      <c r="G57" s="63" t="str">
        <f>IF(OR(B57=0,B57=""),"",IF(AND($E$3="3rd"),'Marks Entry 3rd'!F56,IF(AND($E$3="4th"),'Marks Entry 4th'!F56,"")))</f>
        <v/>
      </c>
      <c r="H57" s="63" t="str">
        <f>IF(OR(B57=0,B57=""),"",IF(AND($E$3="3rd"),'Marks Entry 3rd'!G56,IF(AND($E$3="4th"),'Marks Entry 4th'!G56,"")))</f>
        <v/>
      </c>
      <c r="I57" s="63" t="str">
        <f>IF(OR(B57=0,B57=""),"",IF(AND($E$3="3rd"),'Marks Entry 3rd'!H56,IF(AND($E$3="4th"),'Marks Entry 4th'!H56,"")))</f>
        <v/>
      </c>
      <c r="J57" s="256" t="str">
        <f>IF(OR(B57=0,B57=""),"",IF(AND($E$3="3rd"),'Marks Entry 3rd'!J56,IF(AND($E$3="4th"),'Marks Entry 4th'!J56,"")))</f>
        <v/>
      </c>
      <c r="K57" s="256" t="str">
        <f>IF(OR(B57=0,B57=""),"",IF(AND($E$3="3rd"),'Marks Entry 3rd'!K56,IF(AND($E$3="4th"),'Marks Entry 4th'!K56,"")))</f>
        <v/>
      </c>
      <c r="L57" s="125" t="str">
        <f>IF(OR(B57=0,B57=""),"",IF(AND($E$3="3rd"),'Marks Entry 3rd'!L56,IF(AND($E$3="4th"),'Marks Entry 4th'!L56,"")))</f>
        <v/>
      </c>
      <c r="M57" s="125" t="str">
        <f>IF(OR(B57=0,B57=""),"",IF(AND($E$3="3rd"),'Marks Entry 3rd'!M56,IF(AND($E$3="4th"),'Marks Entry 4th'!M56,"")))</f>
        <v/>
      </c>
      <c r="N57" s="125" t="str">
        <f>IF(OR(B57=0,B57=""),"",IF(AND($E$3="3rd"),'Marks Entry 3rd'!N56,IF(AND($E$3="4th"),'Marks Entry 4th'!N56,"")))</f>
        <v/>
      </c>
      <c r="O57" s="61" t="str">
        <f t="shared" si="1"/>
        <v/>
      </c>
      <c r="P57" s="125" t="str">
        <f>IF(OR(B57=0,B57=""),"",IF(AND($E$3="3rd"),'Marks Entry 3rd'!O56,IF(AND($E$3="4th"),'Marks Entry 4th'!O56,"")))</f>
        <v/>
      </c>
      <c r="Q57" s="125" t="str">
        <f>IF(OR(B57=0,B57=""),"",IF(AND($E$3="3rd"),'Marks Entry 3rd'!P56,IF(AND($E$3="4th"),'Marks Entry 4th'!P56,"")))</f>
        <v/>
      </c>
      <c r="R57" s="64" t="str">
        <f t="shared" si="2"/>
        <v/>
      </c>
      <c r="S57" s="61">
        <f t="shared" si="3"/>
        <v>0</v>
      </c>
      <c r="T57" s="66" t="str">
        <f>IF(OR(B57=0,B57=""),"",IF(AND($E$3="3rd"),'Marks Entry 3rd'!Q56,IF(AND($E$3="4th"),'Marks Entry 4th'!Q56,"")))</f>
        <v/>
      </c>
      <c r="U57" s="66" t="str">
        <f>IF(OR(B57=0,B57=""),"",IF(AND($E$3="3rd"),'Marks Entry 3rd'!R56,IF(AND($E$3="4th"),'Marks Entry 4th'!R56,"")))</f>
        <v/>
      </c>
      <c r="V57" s="65" t="str">
        <f t="shared" si="4"/>
        <v/>
      </c>
      <c r="W57" s="61" t="str">
        <f t="shared" si="5"/>
        <v/>
      </c>
      <c r="X57" s="104">
        <f t="shared" si="6"/>
        <v>0</v>
      </c>
      <c r="Y57" s="104" t="str">
        <f t="shared" si="7"/>
        <v/>
      </c>
      <c r="Z57" s="104" t="str">
        <f t="shared" si="8"/>
        <v/>
      </c>
      <c r="AA57" s="104" t="str">
        <f t="shared" si="9"/>
        <v/>
      </c>
      <c r="AB57" s="104" t="str">
        <f t="shared" si="10"/>
        <v/>
      </c>
      <c r="AC57" s="108" t="str">
        <f t="shared" si="11"/>
        <v/>
      </c>
      <c r="AD57" s="125" t="str">
        <f>IF(OR(B57=0,B57=""),"",IF(AND($E$3="3rd"),'Marks Entry 3rd'!S56,IF(AND($E$3="4th"),'Marks Entry 4th'!S56,"")))</f>
        <v/>
      </c>
      <c r="AE57" s="125" t="str">
        <f>IF(OR(B57=0,B57=""),"",IF(AND($E$3="3rd"),'Marks Entry 3rd'!T56,IF(AND($E$3="4th"),'Marks Entry 4th'!T56,"")))</f>
        <v/>
      </c>
      <c r="AF57" s="125" t="str">
        <f>IF(OR(B57=0,B57=""),"",IF(AND($E$3="3rd"),'Marks Entry 3rd'!U56,IF(AND($E$3="4th"),'Marks Entry 4th'!U56,"")))</f>
        <v/>
      </c>
      <c r="AG57" s="61" t="str">
        <f t="shared" si="12"/>
        <v/>
      </c>
      <c r="AH57" s="125" t="str">
        <f>IF(OR(B57=0,B57=""),"",IF(AND($E$3="3rd"),'Marks Entry 3rd'!V56,IF(AND($E$3="4th"),'Marks Entry 4th'!V56,"")))</f>
        <v/>
      </c>
      <c r="AI57" s="125" t="str">
        <f>IF(OR(B57=0,B57=""),"",IF(AND($E$3="3rd"),'Marks Entry 3rd'!W56,IF(AND($E$3="4th"),'Marks Entry 4th'!W56,"")))</f>
        <v/>
      </c>
      <c r="AJ57" s="64" t="str">
        <f t="shared" si="13"/>
        <v/>
      </c>
      <c r="AK57" s="61">
        <f t="shared" si="14"/>
        <v>0</v>
      </c>
      <c r="AL57" s="66" t="str">
        <f>IF(OR(B57=0,B57=""),"",IF(AND($E$3="3rd"),'Marks Entry 3rd'!X56,IF(AND($E$3="4th"),'Marks Entry 4th'!X56,"")))</f>
        <v/>
      </c>
      <c r="AM57" s="66" t="str">
        <f>IF(OR(B57=0,B57=""),"",IF(AND($E$3="3rd"),'Marks Entry 3rd'!Y56,IF(AND($E$3="4th"),'Marks Entry 4th'!Y56,"")))</f>
        <v/>
      </c>
      <c r="AN57" s="65" t="str">
        <f t="shared" si="15"/>
        <v/>
      </c>
      <c r="AO57" s="61" t="str">
        <f t="shared" si="16"/>
        <v/>
      </c>
      <c r="AP57" s="104">
        <f t="shared" si="17"/>
        <v>0</v>
      </c>
      <c r="AQ57" s="104" t="str">
        <f t="shared" si="18"/>
        <v/>
      </c>
      <c r="AR57" s="104" t="str">
        <f t="shared" si="19"/>
        <v/>
      </c>
      <c r="AS57" s="104" t="str">
        <f t="shared" si="20"/>
        <v/>
      </c>
      <c r="AT57" s="104" t="str">
        <f t="shared" si="21"/>
        <v/>
      </c>
      <c r="AU57" s="108" t="str">
        <f t="shared" si="22"/>
        <v/>
      </c>
      <c r="AV57" s="125" t="str">
        <f>IF(OR(B57=0,B57=""),"",IF(AND($E$3="3rd"),'Marks Entry 3rd'!Z56,IF(AND($E$3="4th"),'Marks Entry 4th'!Z56,"")))</f>
        <v/>
      </c>
      <c r="AW57" s="125" t="str">
        <f>IF(OR(B57=0,B57=""),"",IF(AND($E$3="3rd"),'Marks Entry 3rd'!AA56,IF(AND($E$3="4th"),'Marks Entry 4th'!AA56,"")))</f>
        <v/>
      </c>
      <c r="AX57" s="125" t="str">
        <f>IF(OR(B57=0,B57=""),"",IF(AND($E$3="3rd"),'Marks Entry 3rd'!AB56,IF(AND($E$3="4th"),'Marks Entry 4th'!AB56,"")))</f>
        <v/>
      </c>
      <c r="AY57" s="61" t="str">
        <f t="shared" si="23"/>
        <v/>
      </c>
      <c r="AZ57" s="125" t="str">
        <f>IF(OR(B57=0,B57=""),"",IF(AND($E$3="3rd"),'Marks Entry 3rd'!AC56,IF(AND($E$3="4th"),'Marks Entry 4th'!AC56,"")))</f>
        <v/>
      </c>
      <c r="BA57" s="125" t="str">
        <f>IF(OR(B57=0,B57=""),"",IF(AND($E$3="3rd"),'Marks Entry 3rd'!AD56,IF(AND($E$3="4th"),'Marks Entry 4th'!AD56,"")))</f>
        <v/>
      </c>
      <c r="BB57" s="64" t="str">
        <f t="shared" si="24"/>
        <v/>
      </c>
      <c r="BC57" s="61">
        <f t="shared" si="25"/>
        <v>0</v>
      </c>
      <c r="BD57" s="66" t="str">
        <f>IF(OR(B57=0,B57=""),"",IF(AND($E$3="3rd"),'Marks Entry 3rd'!AE56,IF(AND($E$3="4th"),'Marks Entry 4th'!AE56,"")))</f>
        <v/>
      </c>
      <c r="BE57" s="66" t="str">
        <f>IF(OR(B57=0,B57=""),"",IF(AND($E$3="3rd"),'Marks Entry 3rd'!AF56,IF(AND($E$3="4th"),'Marks Entry 4th'!AF56,"")))</f>
        <v/>
      </c>
      <c r="BF57" s="65" t="str">
        <f t="shared" si="26"/>
        <v/>
      </c>
      <c r="BG57" s="61" t="str">
        <f t="shared" si="27"/>
        <v/>
      </c>
      <c r="BH57" s="104">
        <f t="shared" si="28"/>
        <v>0</v>
      </c>
      <c r="BI57" s="104" t="str">
        <f t="shared" si="29"/>
        <v/>
      </c>
      <c r="BJ57" s="104" t="str">
        <f t="shared" si="30"/>
        <v/>
      </c>
      <c r="BK57" s="104" t="str">
        <f t="shared" si="31"/>
        <v/>
      </c>
      <c r="BL57" s="104" t="str">
        <f t="shared" si="32"/>
        <v/>
      </c>
      <c r="BM57" s="108" t="str">
        <f t="shared" si="33"/>
        <v/>
      </c>
      <c r="BN57" s="125" t="str">
        <f>IF(OR(B57=0,B57=""),"",IF(AND($E$3="3rd"),'Marks Entry 3rd'!AG56,IF(AND($E$3="4th"),'Marks Entry 4th'!AG56,"")))</f>
        <v/>
      </c>
      <c r="BO57" s="125" t="str">
        <f>IF(OR(B57=0,B57=""),"",IF(AND($E$3="3rd"),'Marks Entry 3rd'!AH56,IF(AND($E$3="4th"),'Marks Entry 4th'!AH56,"")))</f>
        <v/>
      </c>
      <c r="BP57" s="125" t="str">
        <f>IF(OR(B57=0,B57=""),"",IF(AND($E$3="3rd"),'Marks Entry 3rd'!AI56,IF(AND($E$3="4th"),'Marks Entry 4th'!AI56,"")))</f>
        <v/>
      </c>
      <c r="BQ57" s="61" t="str">
        <f t="shared" si="34"/>
        <v/>
      </c>
      <c r="BR57" s="125" t="str">
        <f>IF(OR(B57=0,B57=""),"",IF(AND($E$3="3rd"),'Marks Entry 3rd'!AJ56,IF(AND($E$3="4th"),'Marks Entry 4th'!AJ56,"")))</f>
        <v/>
      </c>
      <c r="BS57" s="125" t="str">
        <f>IF(OR(B57=0,B57=""),"",IF(AND($E$3="3rd"),'Marks Entry 3rd'!AK56,IF(AND($E$3="4th"),'Marks Entry 4th'!AK56,"")))</f>
        <v/>
      </c>
      <c r="BT57" s="64" t="str">
        <f t="shared" si="35"/>
        <v/>
      </c>
      <c r="BU57" s="61">
        <f t="shared" si="36"/>
        <v>0</v>
      </c>
      <c r="BV57" s="66" t="str">
        <f>IF(OR(B57=0,B57=""),"",IF(AND($E$3="3rd"),'Marks Entry 3rd'!AL56,IF(AND($E$3="4th"),'Marks Entry 4th'!AL56,"")))</f>
        <v/>
      </c>
      <c r="BW57" s="66" t="str">
        <f>IF(OR(B57=0,B57=""),"",IF(AND($E$3="3rd"),'Marks Entry 3rd'!AM56,IF(AND($E$3="4th"),'Marks Entry 4th'!AM56,"")))</f>
        <v/>
      </c>
      <c r="BX57" s="65" t="str">
        <f t="shared" si="37"/>
        <v/>
      </c>
      <c r="BY57" s="61" t="str">
        <f t="shared" si="38"/>
        <v/>
      </c>
      <c r="BZ57" s="104">
        <f t="shared" si="39"/>
        <v>0</v>
      </c>
      <c r="CA57" s="104" t="str">
        <f t="shared" si="40"/>
        <v/>
      </c>
      <c r="CB57" s="104" t="str">
        <f t="shared" si="41"/>
        <v/>
      </c>
      <c r="CC57" s="104" t="str">
        <f t="shared" si="42"/>
        <v/>
      </c>
      <c r="CD57" s="104" t="str">
        <f t="shared" si="43"/>
        <v/>
      </c>
      <c r="CE57" s="108" t="str">
        <f t="shared" si="44"/>
        <v/>
      </c>
      <c r="CF57" s="257" t="str">
        <f>IF(OR(B57=0,B57=""),"",IF(AND($E$3="3rd"),'Marks Entry 3rd'!AN56,IF(AND($E$3="4th"),'Marks Entry 4th'!AN56,"")))</f>
        <v/>
      </c>
      <c r="CG57" s="257" t="str">
        <f>IF(OR(B57=0,B57=""),"",IF(AND($E$3="3rd"),'Marks Entry 3rd'!AO56,IF(AND($E$3="4th"),'Marks Entry 4th'!AO56,"")))</f>
        <v/>
      </c>
      <c r="CH57" s="257" t="str">
        <f>IF(OR(B57=0,B57=""),"",IF(AND($E$3="3rd"),'Marks Entry 3rd'!AP56,IF(AND($E$3="4th"),'Marks Entry 4th'!AP56,"")))</f>
        <v/>
      </c>
      <c r="CI57" s="257" t="str">
        <f>IF(OR(B57=0,B57=""),"",IF(AND($E$3="3rd"),'Marks Entry 3rd'!AQ56,IF(AND($E$3="4th"),'Marks Entry 4th'!AQ56,"")))</f>
        <v/>
      </c>
      <c r="CJ57" s="257" t="str">
        <f>IF(OR(B57=0,B57=""),"",IF(AND($E$3="3rd"),'Marks Entry 3rd'!AR56,IF(AND($E$3="4th"),'Marks Entry 4th'!AR56,"")))</f>
        <v/>
      </c>
      <c r="CK57" s="126" t="str">
        <f t="shared" si="45"/>
        <v/>
      </c>
      <c r="CL57" s="127">
        <f t="shared" si="46"/>
        <v>0</v>
      </c>
      <c r="CM57" s="127" t="str">
        <f t="shared" si="47"/>
        <v/>
      </c>
      <c r="CN57" s="127" t="str">
        <f t="shared" si="48"/>
        <v/>
      </c>
      <c r="CO57" s="107" t="str">
        <f t="shared" si="49"/>
        <v/>
      </c>
      <c r="CP57" s="257" t="str">
        <f>IF(OR(B57=0,B57=""),"",IF(AND($E$3="3rd"),'Marks Entry 3rd'!AS56,IF(AND($E$3="4th"),'Marks Entry 4th'!AS56,"")))</f>
        <v/>
      </c>
      <c r="CQ57" s="257" t="str">
        <f>IF(OR(B57=0,B57=""),"",IF(AND($E$3="3rd"),'Marks Entry 3rd'!AT56,IF(AND($E$3="4th"),'Marks Entry 4th'!AT56,"")))</f>
        <v/>
      </c>
      <c r="CR57" s="257" t="str">
        <f>IF(OR(B57=0,B57=""),"",IF(AND($E$3="3rd"),'Marks Entry 3rd'!AU56,IF(AND($E$3="4th"),'Marks Entry 4th'!AU56,"")))</f>
        <v/>
      </c>
      <c r="CS57" s="257" t="str">
        <f>IF(OR(B57=0,B57=""),"",IF(AND($E$3="3rd"),'Marks Entry 3rd'!AV56,IF(AND($E$3="4th"),'Marks Entry 4th'!AV56,"")))</f>
        <v/>
      </c>
      <c r="CT57" s="257" t="str">
        <f>IF(OR(B57=0,B57=""),"",IF(AND($E$3="3rd"),'Marks Entry 3rd'!AW56,IF(AND($E$3="4th"),'Marks Entry 4th'!AW56,"")))</f>
        <v/>
      </c>
      <c r="CU57" s="126" t="str">
        <f t="shared" si="50"/>
        <v/>
      </c>
      <c r="CV57" s="127">
        <f t="shared" si="51"/>
        <v>0</v>
      </c>
      <c r="CW57" s="127" t="str">
        <f t="shared" si="52"/>
        <v/>
      </c>
      <c r="CX57" s="127" t="str">
        <f t="shared" si="53"/>
        <v/>
      </c>
      <c r="CY57" s="107" t="str">
        <f t="shared" si="54"/>
        <v/>
      </c>
      <c r="CZ57" s="257" t="str">
        <f>IF(OR(B57=0,B57=""),"",IF(AND($E$3="3rd"),'Marks Entry 3rd'!AX56,IF(AND($E$3="4th"),'Marks Entry 4th'!AX56,"")))</f>
        <v/>
      </c>
      <c r="DA57" s="257" t="str">
        <f>IF(OR(B57=0,B57=""),"",IF(AND($E$3="3rd"),'Marks Entry 3rd'!AY56,IF(AND($E$3="4th"),'Marks Entry 4th'!AY56,"")))</f>
        <v/>
      </c>
      <c r="DB57" s="257" t="str">
        <f>IF(OR(B57=0,B57=""),"",IF(AND($E$3="3rd"),'Marks Entry 3rd'!AZ56,IF(AND($E$3="4th"),'Marks Entry 4th'!AZ56,"")))</f>
        <v/>
      </c>
      <c r="DC57" s="257" t="str">
        <f>IF(OR(B57=0,B57=""),"",IF(AND($E$3="3rd"),'Marks Entry 3rd'!BA56,IF(AND($E$3="4th"),'Marks Entry 4th'!BA56,"")))</f>
        <v/>
      </c>
      <c r="DD57" s="257" t="str">
        <f>IF(OR(B57=0,B57=""),"",IF(AND($E$3="3rd"),'Marks Entry 3rd'!BB56,IF(AND($E$3="4th"),'Marks Entry 4th'!BB56,"")))</f>
        <v/>
      </c>
      <c r="DE57" s="126" t="str">
        <f t="shared" si="55"/>
        <v/>
      </c>
      <c r="DF57" s="127">
        <f t="shared" si="56"/>
        <v>0</v>
      </c>
      <c r="DG57" s="127" t="str">
        <f t="shared" si="57"/>
        <v/>
      </c>
      <c r="DH57" s="127" t="str">
        <f t="shared" si="58"/>
        <v/>
      </c>
      <c r="DI57" s="107" t="str">
        <f t="shared" si="59"/>
        <v/>
      </c>
      <c r="DJ57" s="257" t="str">
        <f>IF(OR(B57=0,B57=""),"",IF(AND('Marks Entry 3rd'!BC56="",'Marks Entry 4th'!BC56=""),"",IF(AND($E$3="3rd"),'Marks Entry 3rd'!BC56,IF(AND($E$3="4th"),'Marks Entry 4th'!BC56,""))))</f>
        <v/>
      </c>
      <c r="DK57" s="257" t="str">
        <f>IF(OR(B57=0,B57=""),"",IF(AND('Marks Entry 3rd'!BD56="",'Marks Entry 4th'!BD56=""),"",IF(AND($E$3="3rd"),'Marks Entry 3rd'!BD56,IF(AND($E$3="4th"),'Marks Entry 4th'!BD56,""))))</f>
        <v/>
      </c>
      <c r="DL57" s="416" t="str">
        <f t="shared" si="60"/>
        <v/>
      </c>
      <c r="DM57" s="108" t="str">
        <f t="shared" si="61"/>
        <v/>
      </c>
      <c r="DN57" s="257" t="str">
        <f>IF(OR(B57=0,B57=""),"",IF(AND('Marks Entry 3rd'!BE56="",'Marks Entry 4th'!BE56=""),"",IF(AND($E$3="3rd"),'Marks Entry 3rd'!BE56,IF(AND($E$3="4th"),'Marks Entry 4th'!BE56,""))))</f>
        <v/>
      </c>
      <c r="DO57" s="257" t="str">
        <f>IF(OR(B57=0,B57=""),"",IF(AND('Marks Entry 3rd'!BF56="",'Marks Entry 4th'!BF56=""),"",IF(AND($E$3="3rd"),'Marks Entry 3rd'!BF56,IF(AND($E$3="4th"),'Marks Entry 4th'!BF56,""))))</f>
        <v/>
      </c>
      <c r="DP57" s="416" t="str">
        <f t="shared" si="62"/>
        <v/>
      </c>
      <c r="DQ57" s="108" t="str">
        <f t="shared" si="63"/>
        <v/>
      </c>
      <c r="DR57" s="75" t="str">
        <f t="shared" si="67"/>
        <v/>
      </c>
      <c r="DS57" s="76" t="str">
        <f t="shared" si="68"/>
        <v/>
      </c>
      <c r="DT57" s="81" t="str">
        <f t="shared" si="64"/>
        <v/>
      </c>
      <c r="DU57" s="82" t="str">
        <f t="shared" si="65"/>
        <v/>
      </c>
      <c r="DV57" s="262" t="str">
        <f t="shared" si="69"/>
        <v/>
      </c>
      <c r="DW57" s="52" t="str">
        <f>IF(OR(B57=0,B57=""),"",IF(AND($E$3="3rd"),'Marks Entry 3rd'!BG56,IF(AND($E$3="4th"),'Marks Entry 4th'!BG56,"")))</f>
        <v/>
      </c>
      <c r="DX57" s="52" t="str">
        <f>IF(OR(B57=0,B57=""),"",IF(AND($E$3="3rd"),'Marks Entry 3rd'!BH56,IF(AND($E$3="4th"),'Marks Entry 4th'!BH56,"")))</f>
        <v/>
      </c>
      <c r="DY57" s="242" t="str">
        <f t="shared" si="66"/>
        <v/>
      </c>
      <c r="DZ57" s="53"/>
      <c r="EG57" s="55">
        <f>IF(AND($E$3="3rd"),'Marks Entry 3rd'!I56,IF(AND($E$3="4th"),'Marks Entry 4th'!I56,""))</f>
        <v>0</v>
      </c>
    </row>
    <row r="58" spans="1:137" ht="18.95" customHeight="1">
      <c r="A58" s="67">
        <v>51</v>
      </c>
      <c r="B58" s="302" t="str">
        <f>IF(OR(EG58=0,EG58=""),"",IF(AND($E$3="3rd"),'Marks Entry 3rd'!I57,IF(AND($E$3="4th"),'Marks Entry 4th'!I57,"")))</f>
        <v/>
      </c>
      <c r="C58" s="68" t="str">
        <f>IF(OR(B58=0,B58=""),"",IF(AND($E$3="3rd"),'Marks Entry 3rd'!B57,IF(AND($E$3="4th"),'Marks Entry 4th'!B57,"")))</f>
        <v/>
      </c>
      <c r="D58" s="68" t="str">
        <f>IF(OR(B58=0,B58=""),"",IF(AND($E$3="3rd"),'Marks Entry 3rd'!C57,IF(AND($E$3="4th"),'Marks Entry 4th'!C57,"")))</f>
        <v/>
      </c>
      <c r="E58" s="69" t="str">
        <f>IF(OR(B58=0,B58=""),"",IF(AND($E$3="3rd"),'Marks Entry 3rd'!E57,IF(AND($E$3="4th"),'Marks Entry 4th'!E57,"")))</f>
        <v/>
      </c>
      <c r="F58" s="301" t="str">
        <f>IF(OR(B58=0,B58=""),"",IF(AND($E$3="3rd"),'Marks Entry 3rd'!D57,IF(AND($E$3="4th"),'Marks Entry 4th'!D57,"")))</f>
        <v/>
      </c>
      <c r="G58" s="63" t="str">
        <f>IF(OR(B58=0,B58=""),"",IF(AND($E$3="3rd"),'Marks Entry 3rd'!F57,IF(AND($E$3="4th"),'Marks Entry 4th'!F57,"")))</f>
        <v/>
      </c>
      <c r="H58" s="63" t="str">
        <f>IF(OR(B58=0,B58=""),"",IF(AND($E$3="3rd"),'Marks Entry 3rd'!G57,IF(AND($E$3="4th"),'Marks Entry 4th'!G57,"")))</f>
        <v/>
      </c>
      <c r="I58" s="63" t="str">
        <f>IF(OR(B58=0,B58=""),"",IF(AND($E$3="3rd"),'Marks Entry 3rd'!H57,IF(AND($E$3="4th"),'Marks Entry 4th'!H57,"")))</f>
        <v/>
      </c>
      <c r="J58" s="256" t="str">
        <f>IF(OR(B58=0,B58=""),"",IF(AND($E$3="3rd"),'Marks Entry 3rd'!J57,IF(AND($E$3="4th"),'Marks Entry 4th'!J57,"")))</f>
        <v/>
      </c>
      <c r="K58" s="256" t="str">
        <f>IF(OR(B58=0,B58=""),"",IF(AND($E$3="3rd"),'Marks Entry 3rd'!K57,IF(AND($E$3="4th"),'Marks Entry 4th'!K57,"")))</f>
        <v/>
      </c>
      <c r="L58" s="125" t="str">
        <f>IF(OR(B58=0,B58=""),"",IF(AND($E$3="3rd"),'Marks Entry 3rd'!L57,IF(AND($E$3="4th"),'Marks Entry 4th'!L57,"")))</f>
        <v/>
      </c>
      <c r="M58" s="125" t="str">
        <f>IF(OR(B58=0,B58=""),"",IF(AND($E$3="3rd"),'Marks Entry 3rd'!M57,IF(AND($E$3="4th"),'Marks Entry 4th'!M57,"")))</f>
        <v/>
      </c>
      <c r="N58" s="125" t="str">
        <f>IF(OR(B58=0,B58=""),"",IF(AND($E$3="3rd"),'Marks Entry 3rd'!N57,IF(AND($E$3="4th"),'Marks Entry 4th'!N57,"")))</f>
        <v/>
      </c>
      <c r="O58" s="61" t="str">
        <f t="shared" si="1"/>
        <v/>
      </c>
      <c r="P58" s="125" t="str">
        <f>IF(OR(B58=0,B58=""),"",IF(AND($E$3="3rd"),'Marks Entry 3rd'!O57,IF(AND($E$3="4th"),'Marks Entry 4th'!O57,"")))</f>
        <v/>
      </c>
      <c r="Q58" s="125" t="str">
        <f>IF(OR(B58=0,B58=""),"",IF(AND($E$3="3rd"),'Marks Entry 3rd'!P57,IF(AND($E$3="4th"),'Marks Entry 4th'!P57,"")))</f>
        <v/>
      </c>
      <c r="R58" s="64" t="str">
        <f t="shared" si="2"/>
        <v/>
      </c>
      <c r="S58" s="61">
        <f t="shared" si="3"/>
        <v>0</v>
      </c>
      <c r="T58" s="66" t="str">
        <f>IF(OR(B58=0,B58=""),"",IF(AND($E$3="3rd"),'Marks Entry 3rd'!Q57,IF(AND($E$3="4th"),'Marks Entry 4th'!Q57,"")))</f>
        <v/>
      </c>
      <c r="U58" s="66" t="str">
        <f>IF(OR(B58=0,B58=""),"",IF(AND($E$3="3rd"),'Marks Entry 3rd'!R57,IF(AND($E$3="4th"),'Marks Entry 4th'!R57,"")))</f>
        <v/>
      </c>
      <c r="V58" s="65" t="str">
        <f t="shared" si="4"/>
        <v/>
      </c>
      <c r="W58" s="61" t="str">
        <f t="shared" si="5"/>
        <v/>
      </c>
      <c r="X58" s="104">
        <f t="shared" si="6"/>
        <v>0</v>
      </c>
      <c r="Y58" s="104" t="str">
        <f t="shared" si="7"/>
        <v/>
      </c>
      <c r="Z58" s="104" t="str">
        <f t="shared" si="8"/>
        <v/>
      </c>
      <c r="AA58" s="104" t="str">
        <f t="shared" si="9"/>
        <v/>
      </c>
      <c r="AB58" s="104" t="str">
        <f t="shared" si="10"/>
        <v/>
      </c>
      <c r="AC58" s="108" t="str">
        <f t="shared" si="11"/>
        <v/>
      </c>
      <c r="AD58" s="125" t="str">
        <f>IF(OR(B58=0,B58=""),"",IF(AND($E$3="3rd"),'Marks Entry 3rd'!S57,IF(AND($E$3="4th"),'Marks Entry 4th'!S57,"")))</f>
        <v/>
      </c>
      <c r="AE58" s="125" t="str">
        <f>IF(OR(B58=0,B58=""),"",IF(AND($E$3="3rd"),'Marks Entry 3rd'!T57,IF(AND($E$3="4th"),'Marks Entry 4th'!T57,"")))</f>
        <v/>
      </c>
      <c r="AF58" s="125" t="str">
        <f>IF(OR(B58=0,B58=""),"",IF(AND($E$3="3rd"),'Marks Entry 3rd'!U57,IF(AND($E$3="4th"),'Marks Entry 4th'!U57,"")))</f>
        <v/>
      </c>
      <c r="AG58" s="61" t="str">
        <f t="shared" si="12"/>
        <v/>
      </c>
      <c r="AH58" s="125" t="str">
        <f>IF(OR(B58=0,B58=""),"",IF(AND($E$3="3rd"),'Marks Entry 3rd'!V57,IF(AND($E$3="4th"),'Marks Entry 4th'!V57,"")))</f>
        <v/>
      </c>
      <c r="AI58" s="125" t="str">
        <f>IF(OR(B58=0,B58=""),"",IF(AND($E$3="3rd"),'Marks Entry 3rd'!W57,IF(AND($E$3="4th"),'Marks Entry 4th'!W57,"")))</f>
        <v/>
      </c>
      <c r="AJ58" s="64" t="str">
        <f t="shared" si="13"/>
        <v/>
      </c>
      <c r="AK58" s="61">
        <f t="shared" si="14"/>
        <v>0</v>
      </c>
      <c r="AL58" s="66" t="str">
        <f>IF(OR(B58=0,B58=""),"",IF(AND($E$3="3rd"),'Marks Entry 3rd'!X57,IF(AND($E$3="4th"),'Marks Entry 4th'!X57,"")))</f>
        <v/>
      </c>
      <c r="AM58" s="66" t="str">
        <f>IF(OR(B58=0,B58=""),"",IF(AND($E$3="3rd"),'Marks Entry 3rd'!Y57,IF(AND($E$3="4th"),'Marks Entry 4th'!Y57,"")))</f>
        <v/>
      </c>
      <c r="AN58" s="65" t="str">
        <f t="shared" si="15"/>
        <v/>
      </c>
      <c r="AO58" s="61" t="str">
        <f t="shared" si="16"/>
        <v/>
      </c>
      <c r="AP58" s="104">
        <f t="shared" si="17"/>
        <v>0</v>
      </c>
      <c r="AQ58" s="104" t="str">
        <f t="shared" si="18"/>
        <v/>
      </c>
      <c r="AR58" s="104" t="str">
        <f t="shared" si="19"/>
        <v/>
      </c>
      <c r="AS58" s="104" t="str">
        <f t="shared" si="20"/>
        <v/>
      </c>
      <c r="AT58" s="104" t="str">
        <f t="shared" si="21"/>
        <v/>
      </c>
      <c r="AU58" s="108" t="str">
        <f t="shared" si="22"/>
        <v/>
      </c>
      <c r="AV58" s="125" t="str">
        <f>IF(OR(B58=0,B58=""),"",IF(AND($E$3="3rd"),'Marks Entry 3rd'!Z57,IF(AND($E$3="4th"),'Marks Entry 4th'!Z57,"")))</f>
        <v/>
      </c>
      <c r="AW58" s="125" t="str">
        <f>IF(OR(B58=0,B58=""),"",IF(AND($E$3="3rd"),'Marks Entry 3rd'!AA57,IF(AND($E$3="4th"),'Marks Entry 4th'!AA57,"")))</f>
        <v/>
      </c>
      <c r="AX58" s="125" t="str">
        <f>IF(OR(B58=0,B58=""),"",IF(AND($E$3="3rd"),'Marks Entry 3rd'!AB57,IF(AND($E$3="4th"),'Marks Entry 4th'!AB57,"")))</f>
        <v/>
      </c>
      <c r="AY58" s="61" t="str">
        <f t="shared" si="23"/>
        <v/>
      </c>
      <c r="AZ58" s="125" t="str">
        <f>IF(OR(B58=0,B58=""),"",IF(AND($E$3="3rd"),'Marks Entry 3rd'!AC57,IF(AND($E$3="4th"),'Marks Entry 4th'!AC57,"")))</f>
        <v/>
      </c>
      <c r="BA58" s="125" t="str">
        <f>IF(OR(B58=0,B58=""),"",IF(AND($E$3="3rd"),'Marks Entry 3rd'!AD57,IF(AND($E$3="4th"),'Marks Entry 4th'!AD57,"")))</f>
        <v/>
      </c>
      <c r="BB58" s="64" t="str">
        <f t="shared" si="24"/>
        <v/>
      </c>
      <c r="BC58" s="61">
        <f t="shared" si="25"/>
        <v>0</v>
      </c>
      <c r="BD58" s="66" t="str">
        <f>IF(OR(B58=0,B58=""),"",IF(AND($E$3="3rd"),'Marks Entry 3rd'!AE57,IF(AND($E$3="4th"),'Marks Entry 4th'!AE57,"")))</f>
        <v/>
      </c>
      <c r="BE58" s="66" t="str">
        <f>IF(OR(B58=0,B58=""),"",IF(AND($E$3="3rd"),'Marks Entry 3rd'!AF57,IF(AND($E$3="4th"),'Marks Entry 4th'!AF57,"")))</f>
        <v/>
      </c>
      <c r="BF58" s="65" t="str">
        <f t="shared" si="26"/>
        <v/>
      </c>
      <c r="BG58" s="61" t="str">
        <f t="shared" si="27"/>
        <v/>
      </c>
      <c r="BH58" s="104">
        <f t="shared" si="28"/>
        <v>0</v>
      </c>
      <c r="BI58" s="104" t="str">
        <f t="shared" si="29"/>
        <v/>
      </c>
      <c r="BJ58" s="104" t="str">
        <f t="shared" si="30"/>
        <v/>
      </c>
      <c r="BK58" s="104" t="str">
        <f t="shared" si="31"/>
        <v/>
      </c>
      <c r="BL58" s="104" t="str">
        <f t="shared" si="32"/>
        <v/>
      </c>
      <c r="BM58" s="108" t="str">
        <f t="shared" si="33"/>
        <v/>
      </c>
      <c r="BN58" s="125" t="str">
        <f>IF(OR(B58=0,B58=""),"",IF(AND($E$3="3rd"),'Marks Entry 3rd'!AG57,IF(AND($E$3="4th"),'Marks Entry 4th'!AG57,"")))</f>
        <v/>
      </c>
      <c r="BO58" s="125" t="str">
        <f>IF(OR(B58=0,B58=""),"",IF(AND($E$3="3rd"),'Marks Entry 3rd'!AH57,IF(AND($E$3="4th"),'Marks Entry 4th'!AH57,"")))</f>
        <v/>
      </c>
      <c r="BP58" s="125" t="str">
        <f>IF(OR(B58=0,B58=""),"",IF(AND($E$3="3rd"),'Marks Entry 3rd'!AI57,IF(AND($E$3="4th"),'Marks Entry 4th'!AI57,"")))</f>
        <v/>
      </c>
      <c r="BQ58" s="61" t="str">
        <f t="shared" si="34"/>
        <v/>
      </c>
      <c r="BR58" s="125" t="str">
        <f>IF(OR(B58=0,B58=""),"",IF(AND($E$3="3rd"),'Marks Entry 3rd'!AJ57,IF(AND($E$3="4th"),'Marks Entry 4th'!AJ57,"")))</f>
        <v/>
      </c>
      <c r="BS58" s="125" t="str">
        <f>IF(OR(B58=0,B58=""),"",IF(AND($E$3="3rd"),'Marks Entry 3rd'!AK57,IF(AND($E$3="4th"),'Marks Entry 4th'!AK57,"")))</f>
        <v/>
      </c>
      <c r="BT58" s="64" t="str">
        <f t="shared" si="35"/>
        <v/>
      </c>
      <c r="BU58" s="61">
        <f t="shared" si="36"/>
        <v>0</v>
      </c>
      <c r="BV58" s="66" t="str">
        <f>IF(OR(B58=0,B58=""),"",IF(AND($E$3="3rd"),'Marks Entry 3rd'!AL57,IF(AND($E$3="4th"),'Marks Entry 4th'!AL57,"")))</f>
        <v/>
      </c>
      <c r="BW58" s="66" t="str">
        <f>IF(OR(B58=0,B58=""),"",IF(AND($E$3="3rd"),'Marks Entry 3rd'!AM57,IF(AND($E$3="4th"),'Marks Entry 4th'!AM57,"")))</f>
        <v/>
      </c>
      <c r="BX58" s="65" t="str">
        <f t="shared" si="37"/>
        <v/>
      </c>
      <c r="BY58" s="61" t="str">
        <f t="shared" si="38"/>
        <v/>
      </c>
      <c r="BZ58" s="104">
        <f t="shared" si="39"/>
        <v>0</v>
      </c>
      <c r="CA58" s="104" t="str">
        <f t="shared" si="40"/>
        <v/>
      </c>
      <c r="CB58" s="104" t="str">
        <f t="shared" si="41"/>
        <v/>
      </c>
      <c r="CC58" s="104" t="str">
        <f t="shared" si="42"/>
        <v/>
      </c>
      <c r="CD58" s="104" t="str">
        <f t="shared" si="43"/>
        <v/>
      </c>
      <c r="CE58" s="108" t="str">
        <f t="shared" si="44"/>
        <v/>
      </c>
      <c r="CF58" s="257" t="str">
        <f>IF(OR(B58=0,B58=""),"",IF(AND($E$3="3rd"),'Marks Entry 3rd'!AN57,IF(AND($E$3="4th"),'Marks Entry 4th'!AN57,"")))</f>
        <v/>
      </c>
      <c r="CG58" s="257" t="str">
        <f>IF(OR(B58=0,B58=""),"",IF(AND($E$3="3rd"),'Marks Entry 3rd'!AO57,IF(AND($E$3="4th"),'Marks Entry 4th'!AO57,"")))</f>
        <v/>
      </c>
      <c r="CH58" s="257" t="str">
        <f>IF(OR(B58=0,B58=""),"",IF(AND($E$3="3rd"),'Marks Entry 3rd'!AP57,IF(AND($E$3="4th"),'Marks Entry 4th'!AP57,"")))</f>
        <v/>
      </c>
      <c r="CI58" s="257" t="str">
        <f>IF(OR(B58=0,B58=""),"",IF(AND($E$3="3rd"),'Marks Entry 3rd'!AQ57,IF(AND($E$3="4th"),'Marks Entry 4th'!AQ57,"")))</f>
        <v/>
      </c>
      <c r="CJ58" s="257" t="str">
        <f>IF(OR(B58=0,B58=""),"",IF(AND($E$3="3rd"),'Marks Entry 3rd'!AR57,IF(AND($E$3="4th"),'Marks Entry 4th'!AR57,"")))</f>
        <v/>
      </c>
      <c r="CK58" s="126" t="str">
        <f t="shared" si="45"/>
        <v/>
      </c>
      <c r="CL58" s="127">
        <f t="shared" si="46"/>
        <v>0</v>
      </c>
      <c r="CM58" s="127" t="str">
        <f t="shared" si="47"/>
        <v/>
      </c>
      <c r="CN58" s="127" t="str">
        <f t="shared" si="48"/>
        <v/>
      </c>
      <c r="CO58" s="107" t="str">
        <f t="shared" si="49"/>
        <v/>
      </c>
      <c r="CP58" s="257" t="str">
        <f>IF(OR(B58=0,B58=""),"",IF(AND($E$3="3rd"),'Marks Entry 3rd'!AS57,IF(AND($E$3="4th"),'Marks Entry 4th'!AS57,"")))</f>
        <v/>
      </c>
      <c r="CQ58" s="257" t="str">
        <f>IF(OR(B58=0,B58=""),"",IF(AND($E$3="3rd"),'Marks Entry 3rd'!AT57,IF(AND($E$3="4th"),'Marks Entry 4th'!AT57,"")))</f>
        <v/>
      </c>
      <c r="CR58" s="257" t="str">
        <f>IF(OR(B58=0,B58=""),"",IF(AND($E$3="3rd"),'Marks Entry 3rd'!AU57,IF(AND($E$3="4th"),'Marks Entry 4th'!AU57,"")))</f>
        <v/>
      </c>
      <c r="CS58" s="257" t="str">
        <f>IF(OR(B58=0,B58=""),"",IF(AND($E$3="3rd"),'Marks Entry 3rd'!AV57,IF(AND($E$3="4th"),'Marks Entry 4th'!AV57,"")))</f>
        <v/>
      </c>
      <c r="CT58" s="257" t="str">
        <f>IF(OR(B58=0,B58=""),"",IF(AND($E$3="3rd"),'Marks Entry 3rd'!AW57,IF(AND($E$3="4th"),'Marks Entry 4th'!AW57,"")))</f>
        <v/>
      </c>
      <c r="CU58" s="126" t="str">
        <f t="shared" si="50"/>
        <v/>
      </c>
      <c r="CV58" s="127">
        <f t="shared" si="51"/>
        <v>0</v>
      </c>
      <c r="CW58" s="127" t="str">
        <f t="shared" si="52"/>
        <v/>
      </c>
      <c r="CX58" s="127" t="str">
        <f t="shared" si="53"/>
        <v/>
      </c>
      <c r="CY58" s="107" t="str">
        <f t="shared" si="54"/>
        <v/>
      </c>
      <c r="CZ58" s="257" t="str">
        <f>IF(OR(B58=0,B58=""),"",IF(AND($E$3="3rd"),'Marks Entry 3rd'!AX57,IF(AND($E$3="4th"),'Marks Entry 4th'!AX57,"")))</f>
        <v/>
      </c>
      <c r="DA58" s="257" t="str">
        <f>IF(OR(B58=0,B58=""),"",IF(AND($E$3="3rd"),'Marks Entry 3rd'!AY57,IF(AND($E$3="4th"),'Marks Entry 4th'!AY57,"")))</f>
        <v/>
      </c>
      <c r="DB58" s="257" t="str">
        <f>IF(OR(B58=0,B58=""),"",IF(AND($E$3="3rd"),'Marks Entry 3rd'!AZ57,IF(AND($E$3="4th"),'Marks Entry 4th'!AZ57,"")))</f>
        <v/>
      </c>
      <c r="DC58" s="257" t="str">
        <f>IF(OR(B58=0,B58=""),"",IF(AND($E$3="3rd"),'Marks Entry 3rd'!BA57,IF(AND($E$3="4th"),'Marks Entry 4th'!BA57,"")))</f>
        <v/>
      </c>
      <c r="DD58" s="257" t="str">
        <f>IF(OR(B58=0,B58=""),"",IF(AND($E$3="3rd"),'Marks Entry 3rd'!BB57,IF(AND($E$3="4th"),'Marks Entry 4th'!BB57,"")))</f>
        <v/>
      </c>
      <c r="DE58" s="126" t="str">
        <f t="shared" si="55"/>
        <v/>
      </c>
      <c r="DF58" s="127">
        <f t="shared" si="56"/>
        <v>0</v>
      </c>
      <c r="DG58" s="127" t="str">
        <f t="shared" si="57"/>
        <v/>
      </c>
      <c r="DH58" s="127" t="str">
        <f t="shared" si="58"/>
        <v/>
      </c>
      <c r="DI58" s="107" t="str">
        <f t="shared" si="59"/>
        <v/>
      </c>
      <c r="DJ58" s="257" t="str">
        <f>IF(OR(B58=0,B58=""),"",IF(AND('Marks Entry 3rd'!BC57="",'Marks Entry 4th'!BC57=""),"",IF(AND($E$3="3rd"),'Marks Entry 3rd'!BC57,IF(AND($E$3="4th"),'Marks Entry 4th'!BC57,""))))</f>
        <v/>
      </c>
      <c r="DK58" s="257" t="str">
        <f>IF(OR(B58=0,B58=""),"",IF(AND('Marks Entry 3rd'!BD57="",'Marks Entry 4th'!BD57=""),"",IF(AND($E$3="3rd"),'Marks Entry 3rd'!BD57,IF(AND($E$3="4th"),'Marks Entry 4th'!BD57,""))))</f>
        <v/>
      </c>
      <c r="DL58" s="416" t="str">
        <f t="shared" si="60"/>
        <v/>
      </c>
      <c r="DM58" s="108" t="str">
        <f t="shared" si="61"/>
        <v/>
      </c>
      <c r="DN58" s="257" t="str">
        <f>IF(OR(B58=0,B58=""),"",IF(AND('Marks Entry 3rd'!BE57="",'Marks Entry 4th'!BE57=""),"",IF(AND($E$3="3rd"),'Marks Entry 3rd'!BE57,IF(AND($E$3="4th"),'Marks Entry 4th'!BE57,""))))</f>
        <v/>
      </c>
      <c r="DO58" s="257" t="str">
        <f>IF(OR(B58=0,B58=""),"",IF(AND('Marks Entry 3rd'!BF57="",'Marks Entry 4th'!BF57=""),"",IF(AND($E$3="3rd"),'Marks Entry 3rd'!BF57,IF(AND($E$3="4th"),'Marks Entry 4th'!BF57,""))))</f>
        <v/>
      </c>
      <c r="DP58" s="416" t="str">
        <f t="shared" si="62"/>
        <v/>
      </c>
      <c r="DQ58" s="108" t="str">
        <f t="shared" si="63"/>
        <v/>
      </c>
      <c r="DR58" s="75" t="str">
        <f t="shared" si="67"/>
        <v/>
      </c>
      <c r="DS58" s="76" t="str">
        <f t="shared" si="68"/>
        <v/>
      </c>
      <c r="DT58" s="81" t="str">
        <f t="shared" si="64"/>
        <v/>
      </c>
      <c r="DU58" s="82" t="str">
        <f t="shared" si="65"/>
        <v/>
      </c>
      <c r="DV58" s="262" t="str">
        <f t="shared" si="69"/>
        <v/>
      </c>
      <c r="DW58" s="52" t="str">
        <f>IF(OR(B58=0,B58=""),"",IF(AND($E$3="3rd"),'Marks Entry 3rd'!BG57,IF(AND($E$3="4th"),'Marks Entry 4th'!BG57,"")))</f>
        <v/>
      </c>
      <c r="DX58" s="52" t="str">
        <f>IF(OR(B58=0,B58=""),"",IF(AND($E$3="3rd"),'Marks Entry 3rd'!BH57,IF(AND($E$3="4th"),'Marks Entry 4th'!BH57,"")))</f>
        <v/>
      </c>
      <c r="DY58" s="242" t="str">
        <f t="shared" si="66"/>
        <v/>
      </c>
      <c r="DZ58" s="53"/>
      <c r="EG58" s="55">
        <f>IF(AND($E$3="3rd"),'Marks Entry 3rd'!I57,IF(AND($E$3="4th"),'Marks Entry 4th'!I57,""))</f>
        <v>0</v>
      </c>
    </row>
    <row r="59" spans="1:137" ht="18.95" customHeight="1">
      <c r="A59" s="67">
        <v>52</v>
      </c>
      <c r="B59" s="302" t="str">
        <f>IF(OR(EG59=0,EG59=""),"",IF(AND($E$3="3rd"),'Marks Entry 3rd'!I58,IF(AND($E$3="4th"),'Marks Entry 4th'!I58,"")))</f>
        <v/>
      </c>
      <c r="C59" s="68" t="str">
        <f>IF(OR(B59=0,B59=""),"",IF(AND($E$3="3rd"),'Marks Entry 3rd'!B58,IF(AND($E$3="4th"),'Marks Entry 4th'!B58,"")))</f>
        <v/>
      </c>
      <c r="D59" s="68" t="str">
        <f>IF(OR(B59=0,B59=""),"",IF(AND($E$3="3rd"),'Marks Entry 3rd'!C58,IF(AND($E$3="4th"),'Marks Entry 4th'!C58,"")))</f>
        <v/>
      </c>
      <c r="E59" s="69" t="str">
        <f>IF(OR(B59=0,B59=""),"",IF(AND($E$3="3rd"),'Marks Entry 3rd'!E58,IF(AND($E$3="4th"),'Marks Entry 4th'!E58,"")))</f>
        <v/>
      </c>
      <c r="F59" s="301" t="str">
        <f>IF(OR(B59=0,B59=""),"",IF(AND($E$3="3rd"),'Marks Entry 3rd'!D58,IF(AND($E$3="4th"),'Marks Entry 4th'!D58,"")))</f>
        <v/>
      </c>
      <c r="G59" s="63" t="str">
        <f>IF(OR(B59=0,B59=""),"",IF(AND($E$3="3rd"),'Marks Entry 3rd'!F58,IF(AND($E$3="4th"),'Marks Entry 4th'!F58,"")))</f>
        <v/>
      </c>
      <c r="H59" s="63" t="str">
        <f>IF(OR(B59=0,B59=""),"",IF(AND($E$3="3rd"),'Marks Entry 3rd'!G58,IF(AND($E$3="4th"),'Marks Entry 4th'!G58,"")))</f>
        <v/>
      </c>
      <c r="I59" s="63" t="str">
        <f>IF(OR(B59=0,B59=""),"",IF(AND($E$3="3rd"),'Marks Entry 3rd'!H58,IF(AND($E$3="4th"),'Marks Entry 4th'!H58,"")))</f>
        <v/>
      </c>
      <c r="J59" s="256" t="str">
        <f>IF(OR(B59=0,B59=""),"",IF(AND($E$3="3rd"),'Marks Entry 3rd'!J58,IF(AND($E$3="4th"),'Marks Entry 4th'!J58,"")))</f>
        <v/>
      </c>
      <c r="K59" s="256" t="str">
        <f>IF(OR(B59=0,B59=""),"",IF(AND($E$3="3rd"),'Marks Entry 3rd'!K58,IF(AND($E$3="4th"),'Marks Entry 4th'!K58,"")))</f>
        <v/>
      </c>
      <c r="L59" s="125" t="str">
        <f>IF(OR(B59=0,B59=""),"",IF(AND($E$3="3rd"),'Marks Entry 3rd'!L58,IF(AND($E$3="4th"),'Marks Entry 4th'!L58,"")))</f>
        <v/>
      </c>
      <c r="M59" s="125" t="str">
        <f>IF(OR(B59=0,B59=""),"",IF(AND($E$3="3rd"),'Marks Entry 3rd'!M58,IF(AND($E$3="4th"),'Marks Entry 4th'!M58,"")))</f>
        <v/>
      </c>
      <c r="N59" s="125" t="str">
        <f>IF(OR(B59=0,B59=""),"",IF(AND($E$3="3rd"),'Marks Entry 3rd'!N58,IF(AND($E$3="4th"),'Marks Entry 4th'!N58,"")))</f>
        <v/>
      </c>
      <c r="O59" s="61" t="str">
        <f t="shared" si="1"/>
        <v/>
      </c>
      <c r="P59" s="125" t="str">
        <f>IF(OR(B59=0,B59=""),"",IF(AND($E$3="3rd"),'Marks Entry 3rd'!O58,IF(AND($E$3="4th"),'Marks Entry 4th'!O58,"")))</f>
        <v/>
      </c>
      <c r="Q59" s="125" t="str">
        <f>IF(OR(B59=0,B59=""),"",IF(AND($E$3="3rd"),'Marks Entry 3rd'!P58,IF(AND($E$3="4th"),'Marks Entry 4th'!P58,"")))</f>
        <v/>
      </c>
      <c r="R59" s="64" t="str">
        <f t="shared" si="2"/>
        <v/>
      </c>
      <c r="S59" s="61">
        <f t="shared" si="3"/>
        <v>0</v>
      </c>
      <c r="T59" s="66" t="str">
        <f>IF(OR(B59=0,B59=""),"",IF(AND($E$3="3rd"),'Marks Entry 3rd'!Q58,IF(AND($E$3="4th"),'Marks Entry 4th'!Q58,"")))</f>
        <v/>
      </c>
      <c r="U59" s="66" t="str">
        <f>IF(OR(B59=0,B59=""),"",IF(AND($E$3="3rd"),'Marks Entry 3rd'!R58,IF(AND($E$3="4th"),'Marks Entry 4th'!R58,"")))</f>
        <v/>
      </c>
      <c r="V59" s="65" t="str">
        <f t="shared" si="4"/>
        <v/>
      </c>
      <c r="W59" s="61" t="str">
        <f t="shared" si="5"/>
        <v/>
      </c>
      <c r="X59" s="104">
        <f t="shared" si="6"/>
        <v>0</v>
      </c>
      <c r="Y59" s="104" t="str">
        <f t="shared" si="7"/>
        <v/>
      </c>
      <c r="Z59" s="104" t="str">
        <f t="shared" si="8"/>
        <v/>
      </c>
      <c r="AA59" s="104" t="str">
        <f t="shared" si="9"/>
        <v/>
      </c>
      <c r="AB59" s="104" t="str">
        <f t="shared" si="10"/>
        <v/>
      </c>
      <c r="AC59" s="108" t="str">
        <f t="shared" si="11"/>
        <v/>
      </c>
      <c r="AD59" s="125" t="str">
        <f>IF(OR(B59=0,B59=""),"",IF(AND($E$3="3rd"),'Marks Entry 3rd'!S58,IF(AND($E$3="4th"),'Marks Entry 4th'!S58,"")))</f>
        <v/>
      </c>
      <c r="AE59" s="125" t="str">
        <f>IF(OR(B59=0,B59=""),"",IF(AND($E$3="3rd"),'Marks Entry 3rd'!T58,IF(AND($E$3="4th"),'Marks Entry 4th'!T58,"")))</f>
        <v/>
      </c>
      <c r="AF59" s="125" t="str">
        <f>IF(OR(B59=0,B59=""),"",IF(AND($E$3="3rd"),'Marks Entry 3rd'!U58,IF(AND($E$3="4th"),'Marks Entry 4th'!U58,"")))</f>
        <v/>
      </c>
      <c r="AG59" s="61" t="str">
        <f t="shared" si="12"/>
        <v/>
      </c>
      <c r="AH59" s="125" t="str">
        <f>IF(OR(B59=0,B59=""),"",IF(AND($E$3="3rd"),'Marks Entry 3rd'!V58,IF(AND($E$3="4th"),'Marks Entry 4th'!V58,"")))</f>
        <v/>
      </c>
      <c r="AI59" s="125" t="str">
        <f>IF(OR(B59=0,B59=""),"",IF(AND($E$3="3rd"),'Marks Entry 3rd'!W58,IF(AND($E$3="4th"),'Marks Entry 4th'!W58,"")))</f>
        <v/>
      </c>
      <c r="AJ59" s="64" t="str">
        <f t="shared" si="13"/>
        <v/>
      </c>
      <c r="AK59" s="61">
        <f t="shared" si="14"/>
        <v>0</v>
      </c>
      <c r="AL59" s="66" t="str">
        <f>IF(OR(B59=0,B59=""),"",IF(AND($E$3="3rd"),'Marks Entry 3rd'!X58,IF(AND($E$3="4th"),'Marks Entry 4th'!X58,"")))</f>
        <v/>
      </c>
      <c r="AM59" s="66" t="str">
        <f>IF(OR(B59=0,B59=""),"",IF(AND($E$3="3rd"),'Marks Entry 3rd'!Y58,IF(AND($E$3="4th"),'Marks Entry 4th'!Y58,"")))</f>
        <v/>
      </c>
      <c r="AN59" s="65" t="str">
        <f t="shared" si="15"/>
        <v/>
      </c>
      <c r="AO59" s="61" t="str">
        <f t="shared" si="16"/>
        <v/>
      </c>
      <c r="AP59" s="104">
        <f t="shared" si="17"/>
        <v>0</v>
      </c>
      <c r="AQ59" s="104" t="str">
        <f t="shared" si="18"/>
        <v/>
      </c>
      <c r="AR59" s="104" t="str">
        <f t="shared" si="19"/>
        <v/>
      </c>
      <c r="AS59" s="104" t="str">
        <f t="shared" si="20"/>
        <v/>
      </c>
      <c r="AT59" s="104" t="str">
        <f t="shared" si="21"/>
        <v/>
      </c>
      <c r="AU59" s="108" t="str">
        <f t="shared" si="22"/>
        <v/>
      </c>
      <c r="AV59" s="125" t="str">
        <f>IF(OR(B59=0,B59=""),"",IF(AND($E$3="3rd"),'Marks Entry 3rd'!Z58,IF(AND($E$3="4th"),'Marks Entry 4th'!Z58,"")))</f>
        <v/>
      </c>
      <c r="AW59" s="125" t="str">
        <f>IF(OR(B59=0,B59=""),"",IF(AND($E$3="3rd"),'Marks Entry 3rd'!AA58,IF(AND($E$3="4th"),'Marks Entry 4th'!AA58,"")))</f>
        <v/>
      </c>
      <c r="AX59" s="125" t="str">
        <f>IF(OR(B59=0,B59=""),"",IF(AND($E$3="3rd"),'Marks Entry 3rd'!AB58,IF(AND($E$3="4th"),'Marks Entry 4th'!AB58,"")))</f>
        <v/>
      </c>
      <c r="AY59" s="61" t="str">
        <f t="shared" si="23"/>
        <v/>
      </c>
      <c r="AZ59" s="125" t="str">
        <f>IF(OR(B59=0,B59=""),"",IF(AND($E$3="3rd"),'Marks Entry 3rd'!AC58,IF(AND($E$3="4th"),'Marks Entry 4th'!AC58,"")))</f>
        <v/>
      </c>
      <c r="BA59" s="125" t="str">
        <f>IF(OR(B59=0,B59=""),"",IF(AND($E$3="3rd"),'Marks Entry 3rd'!AD58,IF(AND($E$3="4th"),'Marks Entry 4th'!AD58,"")))</f>
        <v/>
      </c>
      <c r="BB59" s="64" t="str">
        <f t="shared" si="24"/>
        <v/>
      </c>
      <c r="BC59" s="61">
        <f t="shared" si="25"/>
        <v>0</v>
      </c>
      <c r="BD59" s="66" t="str">
        <f>IF(OR(B59=0,B59=""),"",IF(AND($E$3="3rd"),'Marks Entry 3rd'!AE58,IF(AND($E$3="4th"),'Marks Entry 4th'!AE58,"")))</f>
        <v/>
      </c>
      <c r="BE59" s="66" t="str">
        <f>IF(OR(B59=0,B59=""),"",IF(AND($E$3="3rd"),'Marks Entry 3rd'!AF58,IF(AND($E$3="4th"),'Marks Entry 4th'!AF58,"")))</f>
        <v/>
      </c>
      <c r="BF59" s="65" t="str">
        <f t="shared" si="26"/>
        <v/>
      </c>
      <c r="BG59" s="61" t="str">
        <f t="shared" si="27"/>
        <v/>
      </c>
      <c r="BH59" s="104">
        <f t="shared" si="28"/>
        <v>0</v>
      </c>
      <c r="BI59" s="104" t="str">
        <f t="shared" si="29"/>
        <v/>
      </c>
      <c r="BJ59" s="104" t="str">
        <f t="shared" si="30"/>
        <v/>
      </c>
      <c r="BK59" s="104" t="str">
        <f t="shared" si="31"/>
        <v/>
      </c>
      <c r="BL59" s="104" t="str">
        <f t="shared" si="32"/>
        <v/>
      </c>
      <c r="BM59" s="108" t="str">
        <f t="shared" si="33"/>
        <v/>
      </c>
      <c r="BN59" s="125" t="str">
        <f>IF(OR(B59=0,B59=""),"",IF(AND($E$3="3rd"),'Marks Entry 3rd'!AG58,IF(AND($E$3="4th"),'Marks Entry 4th'!AG58,"")))</f>
        <v/>
      </c>
      <c r="BO59" s="125" t="str">
        <f>IF(OR(B59=0,B59=""),"",IF(AND($E$3="3rd"),'Marks Entry 3rd'!AH58,IF(AND($E$3="4th"),'Marks Entry 4th'!AH58,"")))</f>
        <v/>
      </c>
      <c r="BP59" s="125" t="str">
        <f>IF(OR(B59=0,B59=""),"",IF(AND($E$3="3rd"),'Marks Entry 3rd'!AI58,IF(AND($E$3="4th"),'Marks Entry 4th'!AI58,"")))</f>
        <v/>
      </c>
      <c r="BQ59" s="61" t="str">
        <f t="shared" si="34"/>
        <v/>
      </c>
      <c r="BR59" s="125" t="str">
        <f>IF(OR(B59=0,B59=""),"",IF(AND($E$3="3rd"),'Marks Entry 3rd'!AJ58,IF(AND($E$3="4th"),'Marks Entry 4th'!AJ58,"")))</f>
        <v/>
      </c>
      <c r="BS59" s="125" t="str">
        <f>IF(OR(B59=0,B59=""),"",IF(AND($E$3="3rd"),'Marks Entry 3rd'!AK58,IF(AND($E$3="4th"),'Marks Entry 4th'!AK58,"")))</f>
        <v/>
      </c>
      <c r="BT59" s="64" t="str">
        <f t="shared" si="35"/>
        <v/>
      </c>
      <c r="BU59" s="61">
        <f t="shared" si="36"/>
        <v>0</v>
      </c>
      <c r="BV59" s="66" t="str">
        <f>IF(OR(B59=0,B59=""),"",IF(AND($E$3="3rd"),'Marks Entry 3rd'!AL58,IF(AND($E$3="4th"),'Marks Entry 4th'!AL58,"")))</f>
        <v/>
      </c>
      <c r="BW59" s="66" t="str">
        <f>IF(OR(B59=0,B59=""),"",IF(AND($E$3="3rd"),'Marks Entry 3rd'!AM58,IF(AND($E$3="4th"),'Marks Entry 4th'!AM58,"")))</f>
        <v/>
      </c>
      <c r="BX59" s="65" t="str">
        <f t="shared" si="37"/>
        <v/>
      </c>
      <c r="BY59" s="61" t="str">
        <f t="shared" si="38"/>
        <v/>
      </c>
      <c r="BZ59" s="104">
        <f t="shared" si="39"/>
        <v>0</v>
      </c>
      <c r="CA59" s="104" t="str">
        <f t="shared" si="40"/>
        <v/>
      </c>
      <c r="CB59" s="104" t="str">
        <f t="shared" si="41"/>
        <v/>
      </c>
      <c r="CC59" s="104" t="str">
        <f t="shared" si="42"/>
        <v/>
      </c>
      <c r="CD59" s="104" t="str">
        <f t="shared" si="43"/>
        <v/>
      </c>
      <c r="CE59" s="108" t="str">
        <f t="shared" si="44"/>
        <v/>
      </c>
      <c r="CF59" s="257" t="str">
        <f>IF(OR(B59=0,B59=""),"",IF(AND($E$3="3rd"),'Marks Entry 3rd'!AN58,IF(AND($E$3="4th"),'Marks Entry 4th'!AN58,"")))</f>
        <v/>
      </c>
      <c r="CG59" s="257" t="str">
        <f>IF(OR(B59=0,B59=""),"",IF(AND($E$3="3rd"),'Marks Entry 3rd'!AO58,IF(AND($E$3="4th"),'Marks Entry 4th'!AO58,"")))</f>
        <v/>
      </c>
      <c r="CH59" s="257" t="str">
        <f>IF(OR(B59=0,B59=""),"",IF(AND($E$3="3rd"),'Marks Entry 3rd'!AP58,IF(AND($E$3="4th"),'Marks Entry 4th'!AP58,"")))</f>
        <v/>
      </c>
      <c r="CI59" s="257" t="str">
        <f>IF(OR(B59=0,B59=""),"",IF(AND($E$3="3rd"),'Marks Entry 3rd'!AQ58,IF(AND($E$3="4th"),'Marks Entry 4th'!AQ58,"")))</f>
        <v/>
      </c>
      <c r="CJ59" s="257" t="str">
        <f>IF(OR(B59=0,B59=""),"",IF(AND($E$3="3rd"),'Marks Entry 3rd'!AR58,IF(AND($E$3="4th"),'Marks Entry 4th'!AR58,"")))</f>
        <v/>
      </c>
      <c r="CK59" s="126" t="str">
        <f t="shared" si="45"/>
        <v/>
      </c>
      <c r="CL59" s="127">
        <f t="shared" si="46"/>
        <v>0</v>
      </c>
      <c r="CM59" s="127" t="str">
        <f t="shared" si="47"/>
        <v/>
      </c>
      <c r="CN59" s="127" t="str">
        <f t="shared" si="48"/>
        <v/>
      </c>
      <c r="CO59" s="107" t="str">
        <f t="shared" si="49"/>
        <v/>
      </c>
      <c r="CP59" s="257" t="str">
        <f>IF(OR(B59=0,B59=""),"",IF(AND($E$3="3rd"),'Marks Entry 3rd'!AS58,IF(AND($E$3="4th"),'Marks Entry 4th'!AS58,"")))</f>
        <v/>
      </c>
      <c r="CQ59" s="257" t="str">
        <f>IF(OR(B59=0,B59=""),"",IF(AND($E$3="3rd"),'Marks Entry 3rd'!AT58,IF(AND($E$3="4th"),'Marks Entry 4th'!AT58,"")))</f>
        <v/>
      </c>
      <c r="CR59" s="257" t="str">
        <f>IF(OR(B59=0,B59=""),"",IF(AND($E$3="3rd"),'Marks Entry 3rd'!AU58,IF(AND($E$3="4th"),'Marks Entry 4th'!AU58,"")))</f>
        <v/>
      </c>
      <c r="CS59" s="257" t="str">
        <f>IF(OR(B59=0,B59=""),"",IF(AND($E$3="3rd"),'Marks Entry 3rd'!AV58,IF(AND($E$3="4th"),'Marks Entry 4th'!AV58,"")))</f>
        <v/>
      </c>
      <c r="CT59" s="257" t="str">
        <f>IF(OR(B59=0,B59=""),"",IF(AND($E$3="3rd"),'Marks Entry 3rd'!AW58,IF(AND($E$3="4th"),'Marks Entry 4th'!AW58,"")))</f>
        <v/>
      </c>
      <c r="CU59" s="126" t="str">
        <f t="shared" si="50"/>
        <v/>
      </c>
      <c r="CV59" s="127">
        <f t="shared" si="51"/>
        <v>0</v>
      </c>
      <c r="CW59" s="127" t="str">
        <f t="shared" si="52"/>
        <v/>
      </c>
      <c r="CX59" s="127" t="str">
        <f t="shared" si="53"/>
        <v/>
      </c>
      <c r="CY59" s="107" t="str">
        <f t="shared" si="54"/>
        <v/>
      </c>
      <c r="CZ59" s="257" t="str">
        <f>IF(OR(B59=0,B59=""),"",IF(AND($E$3="3rd"),'Marks Entry 3rd'!AX58,IF(AND($E$3="4th"),'Marks Entry 4th'!AX58,"")))</f>
        <v/>
      </c>
      <c r="DA59" s="257" t="str">
        <f>IF(OR(B59=0,B59=""),"",IF(AND($E$3="3rd"),'Marks Entry 3rd'!AY58,IF(AND($E$3="4th"),'Marks Entry 4th'!AY58,"")))</f>
        <v/>
      </c>
      <c r="DB59" s="257" t="str">
        <f>IF(OR(B59=0,B59=""),"",IF(AND($E$3="3rd"),'Marks Entry 3rd'!AZ58,IF(AND($E$3="4th"),'Marks Entry 4th'!AZ58,"")))</f>
        <v/>
      </c>
      <c r="DC59" s="257" t="str">
        <f>IF(OR(B59=0,B59=""),"",IF(AND($E$3="3rd"),'Marks Entry 3rd'!BA58,IF(AND($E$3="4th"),'Marks Entry 4th'!BA58,"")))</f>
        <v/>
      </c>
      <c r="DD59" s="257" t="str">
        <f>IF(OR(B59=0,B59=""),"",IF(AND($E$3="3rd"),'Marks Entry 3rd'!BB58,IF(AND($E$3="4th"),'Marks Entry 4th'!BB58,"")))</f>
        <v/>
      </c>
      <c r="DE59" s="126" t="str">
        <f t="shared" si="55"/>
        <v/>
      </c>
      <c r="DF59" s="127">
        <f t="shared" si="56"/>
        <v>0</v>
      </c>
      <c r="DG59" s="127" t="str">
        <f t="shared" si="57"/>
        <v/>
      </c>
      <c r="DH59" s="127" t="str">
        <f t="shared" si="58"/>
        <v/>
      </c>
      <c r="DI59" s="107" t="str">
        <f t="shared" si="59"/>
        <v/>
      </c>
      <c r="DJ59" s="257" t="str">
        <f>IF(OR(B59=0,B59=""),"",IF(AND('Marks Entry 3rd'!BC58="",'Marks Entry 4th'!BC58=""),"",IF(AND($E$3="3rd"),'Marks Entry 3rd'!BC58,IF(AND($E$3="4th"),'Marks Entry 4th'!BC58,""))))</f>
        <v/>
      </c>
      <c r="DK59" s="257" t="str">
        <f>IF(OR(B59=0,B59=""),"",IF(AND('Marks Entry 3rd'!BD58="",'Marks Entry 4th'!BD58=""),"",IF(AND($E$3="3rd"),'Marks Entry 3rd'!BD58,IF(AND($E$3="4th"),'Marks Entry 4th'!BD58,""))))</f>
        <v/>
      </c>
      <c r="DL59" s="416" t="str">
        <f t="shared" si="60"/>
        <v/>
      </c>
      <c r="DM59" s="108" t="str">
        <f t="shared" si="61"/>
        <v/>
      </c>
      <c r="DN59" s="257" t="str">
        <f>IF(OR(B59=0,B59=""),"",IF(AND('Marks Entry 3rd'!BE58="",'Marks Entry 4th'!BE58=""),"",IF(AND($E$3="3rd"),'Marks Entry 3rd'!BE58,IF(AND($E$3="4th"),'Marks Entry 4th'!BE58,""))))</f>
        <v/>
      </c>
      <c r="DO59" s="257" t="str">
        <f>IF(OR(B59=0,B59=""),"",IF(AND('Marks Entry 3rd'!BF58="",'Marks Entry 4th'!BF58=""),"",IF(AND($E$3="3rd"),'Marks Entry 3rd'!BF58,IF(AND($E$3="4th"),'Marks Entry 4th'!BF58,""))))</f>
        <v/>
      </c>
      <c r="DP59" s="416" t="str">
        <f t="shared" si="62"/>
        <v/>
      </c>
      <c r="DQ59" s="108" t="str">
        <f t="shared" si="63"/>
        <v/>
      </c>
      <c r="DR59" s="75" t="str">
        <f t="shared" si="67"/>
        <v/>
      </c>
      <c r="DS59" s="76" t="str">
        <f t="shared" si="68"/>
        <v/>
      </c>
      <c r="DT59" s="81" t="str">
        <f t="shared" si="64"/>
        <v/>
      </c>
      <c r="DU59" s="82" t="str">
        <f t="shared" si="65"/>
        <v/>
      </c>
      <c r="DV59" s="262" t="str">
        <f t="shared" si="69"/>
        <v/>
      </c>
      <c r="DW59" s="52" t="str">
        <f>IF(OR(B59=0,B59=""),"",IF(AND($E$3="3rd"),'Marks Entry 3rd'!BG58,IF(AND($E$3="4th"),'Marks Entry 4th'!BG58,"")))</f>
        <v/>
      </c>
      <c r="DX59" s="52" t="str">
        <f>IF(OR(B59=0,B59=""),"",IF(AND($E$3="3rd"),'Marks Entry 3rd'!BH58,IF(AND($E$3="4th"),'Marks Entry 4th'!BH58,"")))</f>
        <v/>
      </c>
      <c r="DY59" s="242" t="str">
        <f t="shared" si="66"/>
        <v/>
      </c>
      <c r="DZ59" s="53"/>
      <c r="EG59" s="55">
        <f>IF(AND($E$3="3rd"),'Marks Entry 3rd'!I58,IF(AND($E$3="4th"),'Marks Entry 4th'!I58,""))</f>
        <v>0</v>
      </c>
    </row>
    <row r="60" spans="1:137" ht="18.95" customHeight="1">
      <c r="A60" s="67">
        <v>53</v>
      </c>
      <c r="B60" s="302" t="str">
        <f>IF(OR(EG60=0,EG60=""),"",IF(AND($E$3="3rd"),'Marks Entry 3rd'!I59,IF(AND($E$3="4th"),'Marks Entry 4th'!I59,"")))</f>
        <v/>
      </c>
      <c r="C60" s="68" t="str">
        <f>IF(OR(B60=0,B60=""),"",IF(AND($E$3="3rd"),'Marks Entry 3rd'!B59,IF(AND($E$3="4th"),'Marks Entry 4th'!B59,"")))</f>
        <v/>
      </c>
      <c r="D60" s="68" t="str">
        <f>IF(OR(B60=0,B60=""),"",IF(AND($E$3="3rd"),'Marks Entry 3rd'!C59,IF(AND($E$3="4th"),'Marks Entry 4th'!C59,"")))</f>
        <v/>
      </c>
      <c r="E60" s="69" t="str">
        <f>IF(OR(B60=0,B60=""),"",IF(AND($E$3="3rd"),'Marks Entry 3rd'!E59,IF(AND($E$3="4th"),'Marks Entry 4th'!E59,"")))</f>
        <v/>
      </c>
      <c r="F60" s="301" t="str">
        <f>IF(OR(B60=0,B60=""),"",IF(AND($E$3="3rd"),'Marks Entry 3rd'!D59,IF(AND($E$3="4th"),'Marks Entry 4th'!D59,"")))</f>
        <v/>
      </c>
      <c r="G60" s="63" t="str">
        <f>IF(OR(B60=0,B60=""),"",IF(AND($E$3="3rd"),'Marks Entry 3rd'!F59,IF(AND($E$3="4th"),'Marks Entry 4th'!F59,"")))</f>
        <v/>
      </c>
      <c r="H60" s="63" t="str">
        <f>IF(OR(B60=0,B60=""),"",IF(AND($E$3="3rd"),'Marks Entry 3rd'!G59,IF(AND($E$3="4th"),'Marks Entry 4th'!G59,"")))</f>
        <v/>
      </c>
      <c r="I60" s="63" t="str">
        <f>IF(OR(B60=0,B60=""),"",IF(AND($E$3="3rd"),'Marks Entry 3rd'!H59,IF(AND($E$3="4th"),'Marks Entry 4th'!H59,"")))</f>
        <v/>
      </c>
      <c r="J60" s="256" t="str">
        <f>IF(OR(B60=0,B60=""),"",IF(AND($E$3="3rd"),'Marks Entry 3rd'!J59,IF(AND($E$3="4th"),'Marks Entry 4th'!J59,"")))</f>
        <v/>
      </c>
      <c r="K60" s="256" t="str">
        <f>IF(OR(B60=0,B60=""),"",IF(AND($E$3="3rd"),'Marks Entry 3rd'!K59,IF(AND($E$3="4th"),'Marks Entry 4th'!K59,"")))</f>
        <v/>
      </c>
      <c r="L60" s="125" t="str">
        <f>IF(OR(B60=0,B60=""),"",IF(AND($E$3="3rd"),'Marks Entry 3rd'!L59,IF(AND($E$3="4th"),'Marks Entry 4th'!L59,"")))</f>
        <v/>
      </c>
      <c r="M60" s="125" t="str">
        <f>IF(OR(B60=0,B60=""),"",IF(AND($E$3="3rd"),'Marks Entry 3rd'!M59,IF(AND($E$3="4th"),'Marks Entry 4th'!M59,"")))</f>
        <v/>
      </c>
      <c r="N60" s="125" t="str">
        <f>IF(OR(B60=0,B60=""),"",IF(AND($E$3="3rd"),'Marks Entry 3rd'!N59,IF(AND($E$3="4th"),'Marks Entry 4th'!N59,"")))</f>
        <v/>
      </c>
      <c r="O60" s="61" t="str">
        <f t="shared" si="1"/>
        <v/>
      </c>
      <c r="P60" s="125" t="str">
        <f>IF(OR(B60=0,B60=""),"",IF(AND($E$3="3rd"),'Marks Entry 3rd'!O59,IF(AND($E$3="4th"),'Marks Entry 4th'!O59,"")))</f>
        <v/>
      </c>
      <c r="Q60" s="125" t="str">
        <f>IF(OR(B60=0,B60=""),"",IF(AND($E$3="3rd"),'Marks Entry 3rd'!P59,IF(AND($E$3="4th"),'Marks Entry 4th'!P59,"")))</f>
        <v/>
      </c>
      <c r="R60" s="64" t="str">
        <f t="shared" si="2"/>
        <v/>
      </c>
      <c r="S60" s="61">
        <f t="shared" si="3"/>
        <v>0</v>
      </c>
      <c r="T60" s="66" t="str">
        <f>IF(OR(B60=0,B60=""),"",IF(AND($E$3="3rd"),'Marks Entry 3rd'!Q59,IF(AND($E$3="4th"),'Marks Entry 4th'!Q59,"")))</f>
        <v/>
      </c>
      <c r="U60" s="66" t="str">
        <f>IF(OR(B60=0,B60=""),"",IF(AND($E$3="3rd"),'Marks Entry 3rd'!R59,IF(AND($E$3="4th"),'Marks Entry 4th'!R59,"")))</f>
        <v/>
      </c>
      <c r="V60" s="65" t="str">
        <f t="shared" si="4"/>
        <v/>
      </c>
      <c r="W60" s="61" t="str">
        <f t="shared" si="5"/>
        <v/>
      </c>
      <c r="X60" s="104">
        <f t="shared" si="6"/>
        <v>0</v>
      </c>
      <c r="Y60" s="104" t="str">
        <f t="shared" si="7"/>
        <v/>
      </c>
      <c r="Z60" s="104" t="str">
        <f t="shared" si="8"/>
        <v/>
      </c>
      <c r="AA60" s="104" t="str">
        <f t="shared" si="9"/>
        <v/>
      </c>
      <c r="AB60" s="104" t="str">
        <f t="shared" si="10"/>
        <v/>
      </c>
      <c r="AC60" s="108" t="str">
        <f t="shared" si="11"/>
        <v/>
      </c>
      <c r="AD60" s="125" t="str">
        <f>IF(OR(B60=0,B60=""),"",IF(AND($E$3="3rd"),'Marks Entry 3rd'!S59,IF(AND($E$3="4th"),'Marks Entry 4th'!S59,"")))</f>
        <v/>
      </c>
      <c r="AE60" s="125" t="str">
        <f>IF(OR(B60=0,B60=""),"",IF(AND($E$3="3rd"),'Marks Entry 3rd'!T59,IF(AND($E$3="4th"),'Marks Entry 4th'!T59,"")))</f>
        <v/>
      </c>
      <c r="AF60" s="125" t="str">
        <f>IF(OR(B60=0,B60=""),"",IF(AND($E$3="3rd"),'Marks Entry 3rd'!U59,IF(AND($E$3="4th"),'Marks Entry 4th'!U59,"")))</f>
        <v/>
      </c>
      <c r="AG60" s="61" t="str">
        <f t="shared" si="12"/>
        <v/>
      </c>
      <c r="AH60" s="125" t="str">
        <f>IF(OR(B60=0,B60=""),"",IF(AND($E$3="3rd"),'Marks Entry 3rd'!V59,IF(AND($E$3="4th"),'Marks Entry 4th'!V59,"")))</f>
        <v/>
      </c>
      <c r="AI60" s="125" t="str">
        <f>IF(OR(B60=0,B60=""),"",IF(AND($E$3="3rd"),'Marks Entry 3rd'!W59,IF(AND($E$3="4th"),'Marks Entry 4th'!W59,"")))</f>
        <v/>
      </c>
      <c r="AJ60" s="64" t="str">
        <f t="shared" si="13"/>
        <v/>
      </c>
      <c r="AK60" s="61">
        <f t="shared" si="14"/>
        <v>0</v>
      </c>
      <c r="AL60" s="66" t="str">
        <f>IF(OR(B60=0,B60=""),"",IF(AND($E$3="3rd"),'Marks Entry 3rd'!X59,IF(AND($E$3="4th"),'Marks Entry 4th'!X59,"")))</f>
        <v/>
      </c>
      <c r="AM60" s="66" t="str">
        <f>IF(OR(B60=0,B60=""),"",IF(AND($E$3="3rd"),'Marks Entry 3rd'!Y59,IF(AND($E$3="4th"),'Marks Entry 4th'!Y59,"")))</f>
        <v/>
      </c>
      <c r="AN60" s="65" t="str">
        <f t="shared" si="15"/>
        <v/>
      </c>
      <c r="AO60" s="61" t="str">
        <f t="shared" si="16"/>
        <v/>
      </c>
      <c r="AP60" s="104">
        <f t="shared" si="17"/>
        <v>0</v>
      </c>
      <c r="AQ60" s="104" t="str">
        <f t="shared" si="18"/>
        <v/>
      </c>
      <c r="AR60" s="104" t="str">
        <f t="shared" si="19"/>
        <v/>
      </c>
      <c r="AS60" s="104" t="str">
        <f t="shared" si="20"/>
        <v/>
      </c>
      <c r="AT60" s="104" t="str">
        <f t="shared" si="21"/>
        <v/>
      </c>
      <c r="AU60" s="108" t="str">
        <f t="shared" si="22"/>
        <v/>
      </c>
      <c r="AV60" s="125" t="str">
        <f>IF(OR(B60=0,B60=""),"",IF(AND($E$3="3rd"),'Marks Entry 3rd'!Z59,IF(AND($E$3="4th"),'Marks Entry 4th'!Z59,"")))</f>
        <v/>
      </c>
      <c r="AW60" s="125" t="str">
        <f>IF(OR(B60=0,B60=""),"",IF(AND($E$3="3rd"),'Marks Entry 3rd'!AA59,IF(AND($E$3="4th"),'Marks Entry 4th'!AA59,"")))</f>
        <v/>
      </c>
      <c r="AX60" s="125" t="str">
        <f>IF(OR(B60=0,B60=""),"",IF(AND($E$3="3rd"),'Marks Entry 3rd'!AB59,IF(AND($E$3="4th"),'Marks Entry 4th'!AB59,"")))</f>
        <v/>
      </c>
      <c r="AY60" s="61" t="str">
        <f t="shared" si="23"/>
        <v/>
      </c>
      <c r="AZ60" s="125" t="str">
        <f>IF(OR(B60=0,B60=""),"",IF(AND($E$3="3rd"),'Marks Entry 3rd'!AC59,IF(AND($E$3="4th"),'Marks Entry 4th'!AC59,"")))</f>
        <v/>
      </c>
      <c r="BA60" s="125" t="str">
        <f>IF(OR(B60=0,B60=""),"",IF(AND($E$3="3rd"),'Marks Entry 3rd'!AD59,IF(AND($E$3="4th"),'Marks Entry 4th'!AD59,"")))</f>
        <v/>
      </c>
      <c r="BB60" s="64" t="str">
        <f t="shared" si="24"/>
        <v/>
      </c>
      <c r="BC60" s="61">
        <f t="shared" si="25"/>
        <v>0</v>
      </c>
      <c r="BD60" s="66" t="str">
        <f>IF(OR(B60=0,B60=""),"",IF(AND($E$3="3rd"),'Marks Entry 3rd'!AE59,IF(AND($E$3="4th"),'Marks Entry 4th'!AE59,"")))</f>
        <v/>
      </c>
      <c r="BE60" s="66" t="str">
        <f>IF(OR(B60=0,B60=""),"",IF(AND($E$3="3rd"),'Marks Entry 3rd'!AF59,IF(AND($E$3="4th"),'Marks Entry 4th'!AF59,"")))</f>
        <v/>
      </c>
      <c r="BF60" s="65" t="str">
        <f t="shared" si="26"/>
        <v/>
      </c>
      <c r="BG60" s="61" t="str">
        <f t="shared" si="27"/>
        <v/>
      </c>
      <c r="BH60" s="104">
        <f t="shared" si="28"/>
        <v>0</v>
      </c>
      <c r="BI60" s="104" t="str">
        <f t="shared" si="29"/>
        <v/>
      </c>
      <c r="BJ60" s="104" t="str">
        <f t="shared" si="30"/>
        <v/>
      </c>
      <c r="BK60" s="104" t="str">
        <f t="shared" si="31"/>
        <v/>
      </c>
      <c r="BL60" s="104" t="str">
        <f t="shared" si="32"/>
        <v/>
      </c>
      <c r="BM60" s="108" t="str">
        <f t="shared" si="33"/>
        <v/>
      </c>
      <c r="BN60" s="125" t="str">
        <f>IF(OR(B60=0,B60=""),"",IF(AND($E$3="3rd"),'Marks Entry 3rd'!AG59,IF(AND($E$3="4th"),'Marks Entry 4th'!AG59,"")))</f>
        <v/>
      </c>
      <c r="BO60" s="125" t="str">
        <f>IF(OR(B60=0,B60=""),"",IF(AND($E$3="3rd"),'Marks Entry 3rd'!AH59,IF(AND($E$3="4th"),'Marks Entry 4th'!AH59,"")))</f>
        <v/>
      </c>
      <c r="BP60" s="125" t="str">
        <f>IF(OR(B60=0,B60=""),"",IF(AND($E$3="3rd"),'Marks Entry 3rd'!AI59,IF(AND($E$3="4th"),'Marks Entry 4th'!AI59,"")))</f>
        <v/>
      </c>
      <c r="BQ60" s="61" t="str">
        <f t="shared" si="34"/>
        <v/>
      </c>
      <c r="BR60" s="125" t="str">
        <f>IF(OR(B60=0,B60=""),"",IF(AND($E$3="3rd"),'Marks Entry 3rd'!AJ59,IF(AND($E$3="4th"),'Marks Entry 4th'!AJ59,"")))</f>
        <v/>
      </c>
      <c r="BS60" s="125" t="str">
        <f>IF(OR(B60=0,B60=""),"",IF(AND($E$3="3rd"),'Marks Entry 3rd'!AK59,IF(AND($E$3="4th"),'Marks Entry 4th'!AK59,"")))</f>
        <v/>
      </c>
      <c r="BT60" s="64" t="str">
        <f t="shared" si="35"/>
        <v/>
      </c>
      <c r="BU60" s="61">
        <f t="shared" si="36"/>
        <v>0</v>
      </c>
      <c r="BV60" s="66" t="str">
        <f>IF(OR(B60=0,B60=""),"",IF(AND($E$3="3rd"),'Marks Entry 3rd'!AL59,IF(AND($E$3="4th"),'Marks Entry 4th'!AL59,"")))</f>
        <v/>
      </c>
      <c r="BW60" s="66" t="str">
        <f>IF(OR(B60=0,B60=""),"",IF(AND($E$3="3rd"),'Marks Entry 3rd'!AM59,IF(AND($E$3="4th"),'Marks Entry 4th'!AM59,"")))</f>
        <v/>
      </c>
      <c r="BX60" s="65" t="str">
        <f t="shared" si="37"/>
        <v/>
      </c>
      <c r="BY60" s="61" t="str">
        <f t="shared" si="38"/>
        <v/>
      </c>
      <c r="BZ60" s="104">
        <f t="shared" si="39"/>
        <v>0</v>
      </c>
      <c r="CA60" s="104" t="str">
        <f t="shared" si="40"/>
        <v/>
      </c>
      <c r="CB60" s="104" t="str">
        <f t="shared" si="41"/>
        <v/>
      </c>
      <c r="CC60" s="104" t="str">
        <f t="shared" si="42"/>
        <v/>
      </c>
      <c r="CD60" s="104" t="str">
        <f t="shared" si="43"/>
        <v/>
      </c>
      <c r="CE60" s="108" t="str">
        <f t="shared" si="44"/>
        <v/>
      </c>
      <c r="CF60" s="257" t="str">
        <f>IF(OR(B60=0,B60=""),"",IF(AND($E$3="3rd"),'Marks Entry 3rd'!AN59,IF(AND($E$3="4th"),'Marks Entry 4th'!AN59,"")))</f>
        <v/>
      </c>
      <c r="CG60" s="257" t="str">
        <f>IF(OR(B60=0,B60=""),"",IF(AND($E$3="3rd"),'Marks Entry 3rd'!AO59,IF(AND($E$3="4th"),'Marks Entry 4th'!AO59,"")))</f>
        <v/>
      </c>
      <c r="CH60" s="257" t="str">
        <f>IF(OR(B60=0,B60=""),"",IF(AND($E$3="3rd"),'Marks Entry 3rd'!AP59,IF(AND($E$3="4th"),'Marks Entry 4th'!AP59,"")))</f>
        <v/>
      </c>
      <c r="CI60" s="257" t="str">
        <f>IF(OR(B60=0,B60=""),"",IF(AND($E$3="3rd"),'Marks Entry 3rd'!AQ59,IF(AND($E$3="4th"),'Marks Entry 4th'!AQ59,"")))</f>
        <v/>
      </c>
      <c r="CJ60" s="257" t="str">
        <f>IF(OR(B60=0,B60=""),"",IF(AND($E$3="3rd"),'Marks Entry 3rd'!AR59,IF(AND($E$3="4th"),'Marks Entry 4th'!AR59,"")))</f>
        <v/>
      </c>
      <c r="CK60" s="126" t="str">
        <f t="shared" si="45"/>
        <v/>
      </c>
      <c r="CL60" s="127">
        <f t="shared" si="46"/>
        <v>0</v>
      </c>
      <c r="CM60" s="127" t="str">
        <f t="shared" si="47"/>
        <v/>
      </c>
      <c r="CN60" s="127" t="str">
        <f t="shared" si="48"/>
        <v/>
      </c>
      <c r="CO60" s="107" t="str">
        <f t="shared" si="49"/>
        <v/>
      </c>
      <c r="CP60" s="257" t="str">
        <f>IF(OR(B60=0,B60=""),"",IF(AND($E$3="3rd"),'Marks Entry 3rd'!AS59,IF(AND($E$3="4th"),'Marks Entry 4th'!AS59,"")))</f>
        <v/>
      </c>
      <c r="CQ60" s="257" t="str">
        <f>IF(OR(B60=0,B60=""),"",IF(AND($E$3="3rd"),'Marks Entry 3rd'!AT59,IF(AND($E$3="4th"),'Marks Entry 4th'!AT59,"")))</f>
        <v/>
      </c>
      <c r="CR60" s="257" t="str">
        <f>IF(OR(B60=0,B60=""),"",IF(AND($E$3="3rd"),'Marks Entry 3rd'!AU59,IF(AND($E$3="4th"),'Marks Entry 4th'!AU59,"")))</f>
        <v/>
      </c>
      <c r="CS60" s="257" t="str">
        <f>IF(OR(B60=0,B60=""),"",IF(AND($E$3="3rd"),'Marks Entry 3rd'!AV59,IF(AND($E$3="4th"),'Marks Entry 4th'!AV59,"")))</f>
        <v/>
      </c>
      <c r="CT60" s="257" t="str">
        <f>IF(OR(B60=0,B60=""),"",IF(AND($E$3="3rd"),'Marks Entry 3rd'!AW59,IF(AND($E$3="4th"),'Marks Entry 4th'!AW59,"")))</f>
        <v/>
      </c>
      <c r="CU60" s="126" t="str">
        <f t="shared" si="50"/>
        <v/>
      </c>
      <c r="CV60" s="127">
        <f t="shared" si="51"/>
        <v>0</v>
      </c>
      <c r="CW60" s="127" t="str">
        <f t="shared" si="52"/>
        <v/>
      </c>
      <c r="CX60" s="127" t="str">
        <f t="shared" si="53"/>
        <v/>
      </c>
      <c r="CY60" s="107" t="str">
        <f t="shared" si="54"/>
        <v/>
      </c>
      <c r="CZ60" s="257" t="str">
        <f>IF(OR(B60=0,B60=""),"",IF(AND($E$3="3rd"),'Marks Entry 3rd'!AX59,IF(AND($E$3="4th"),'Marks Entry 4th'!AX59,"")))</f>
        <v/>
      </c>
      <c r="DA60" s="257" t="str">
        <f>IF(OR(B60=0,B60=""),"",IF(AND($E$3="3rd"),'Marks Entry 3rd'!AY59,IF(AND($E$3="4th"),'Marks Entry 4th'!AY59,"")))</f>
        <v/>
      </c>
      <c r="DB60" s="257" t="str">
        <f>IF(OR(B60=0,B60=""),"",IF(AND($E$3="3rd"),'Marks Entry 3rd'!AZ59,IF(AND($E$3="4th"),'Marks Entry 4th'!AZ59,"")))</f>
        <v/>
      </c>
      <c r="DC60" s="257" t="str">
        <f>IF(OR(B60=0,B60=""),"",IF(AND($E$3="3rd"),'Marks Entry 3rd'!BA59,IF(AND($E$3="4th"),'Marks Entry 4th'!BA59,"")))</f>
        <v/>
      </c>
      <c r="DD60" s="257" t="str">
        <f>IF(OR(B60=0,B60=""),"",IF(AND($E$3="3rd"),'Marks Entry 3rd'!BB59,IF(AND($E$3="4th"),'Marks Entry 4th'!BB59,"")))</f>
        <v/>
      </c>
      <c r="DE60" s="126" t="str">
        <f t="shared" si="55"/>
        <v/>
      </c>
      <c r="DF60" s="127">
        <f t="shared" si="56"/>
        <v>0</v>
      </c>
      <c r="DG60" s="127" t="str">
        <f t="shared" si="57"/>
        <v/>
      </c>
      <c r="DH60" s="127" t="str">
        <f t="shared" si="58"/>
        <v/>
      </c>
      <c r="DI60" s="107" t="str">
        <f t="shared" si="59"/>
        <v/>
      </c>
      <c r="DJ60" s="257" t="str">
        <f>IF(OR(B60=0,B60=""),"",IF(AND('Marks Entry 3rd'!BC59="",'Marks Entry 4th'!BC59=""),"",IF(AND($E$3="3rd"),'Marks Entry 3rd'!BC59,IF(AND($E$3="4th"),'Marks Entry 4th'!BC59,""))))</f>
        <v/>
      </c>
      <c r="DK60" s="257" t="str">
        <f>IF(OR(B60=0,B60=""),"",IF(AND('Marks Entry 3rd'!BD59="",'Marks Entry 4th'!BD59=""),"",IF(AND($E$3="3rd"),'Marks Entry 3rd'!BD59,IF(AND($E$3="4th"),'Marks Entry 4th'!BD59,""))))</f>
        <v/>
      </c>
      <c r="DL60" s="416" t="str">
        <f t="shared" si="60"/>
        <v/>
      </c>
      <c r="DM60" s="108" t="str">
        <f t="shared" si="61"/>
        <v/>
      </c>
      <c r="DN60" s="257" t="str">
        <f>IF(OR(B60=0,B60=""),"",IF(AND('Marks Entry 3rd'!BE59="",'Marks Entry 4th'!BE59=""),"",IF(AND($E$3="3rd"),'Marks Entry 3rd'!BE59,IF(AND($E$3="4th"),'Marks Entry 4th'!BE59,""))))</f>
        <v/>
      </c>
      <c r="DO60" s="257" t="str">
        <f>IF(OR(B60=0,B60=""),"",IF(AND('Marks Entry 3rd'!BF59="",'Marks Entry 4th'!BF59=""),"",IF(AND($E$3="3rd"),'Marks Entry 3rd'!BF59,IF(AND($E$3="4th"),'Marks Entry 4th'!BF59,""))))</f>
        <v/>
      </c>
      <c r="DP60" s="416" t="str">
        <f t="shared" si="62"/>
        <v/>
      </c>
      <c r="DQ60" s="108" t="str">
        <f t="shared" si="63"/>
        <v/>
      </c>
      <c r="DR60" s="75" t="str">
        <f t="shared" si="67"/>
        <v/>
      </c>
      <c r="DS60" s="76" t="str">
        <f t="shared" si="68"/>
        <v/>
      </c>
      <c r="DT60" s="81" t="str">
        <f t="shared" si="64"/>
        <v/>
      </c>
      <c r="DU60" s="82" t="str">
        <f t="shared" si="65"/>
        <v/>
      </c>
      <c r="DV60" s="262" t="str">
        <f t="shared" si="69"/>
        <v/>
      </c>
      <c r="DW60" s="52" t="str">
        <f>IF(OR(B60=0,B60=""),"",IF(AND($E$3="3rd"),'Marks Entry 3rd'!BG59,IF(AND($E$3="4th"),'Marks Entry 4th'!BG59,"")))</f>
        <v/>
      </c>
      <c r="DX60" s="52" t="str">
        <f>IF(OR(B60=0,B60=""),"",IF(AND($E$3="3rd"),'Marks Entry 3rd'!BH59,IF(AND($E$3="4th"),'Marks Entry 4th'!BH59,"")))</f>
        <v/>
      </c>
      <c r="DY60" s="242" t="str">
        <f t="shared" si="66"/>
        <v/>
      </c>
      <c r="DZ60" s="53"/>
      <c r="EG60" s="55">
        <f>IF(AND($E$3="3rd"),'Marks Entry 3rd'!I59,IF(AND($E$3="4th"),'Marks Entry 4th'!I59,""))</f>
        <v>0</v>
      </c>
    </row>
    <row r="61" spans="1:137" ht="18.95" customHeight="1">
      <c r="A61" s="67">
        <v>54</v>
      </c>
      <c r="B61" s="302" t="str">
        <f>IF(OR(EG61=0,EG61=""),"",IF(AND($E$3="3rd"),'Marks Entry 3rd'!I60,IF(AND($E$3="4th"),'Marks Entry 4th'!I60,"")))</f>
        <v/>
      </c>
      <c r="C61" s="68" t="str">
        <f>IF(OR(B61=0,B61=""),"",IF(AND($E$3="3rd"),'Marks Entry 3rd'!B60,IF(AND($E$3="4th"),'Marks Entry 4th'!B60,"")))</f>
        <v/>
      </c>
      <c r="D61" s="68" t="str">
        <f>IF(OR(B61=0,B61=""),"",IF(AND($E$3="3rd"),'Marks Entry 3rd'!C60,IF(AND($E$3="4th"),'Marks Entry 4th'!C60,"")))</f>
        <v/>
      </c>
      <c r="E61" s="69" t="str">
        <f>IF(OR(B61=0,B61=""),"",IF(AND($E$3="3rd"),'Marks Entry 3rd'!E60,IF(AND($E$3="4th"),'Marks Entry 4th'!E60,"")))</f>
        <v/>
      </c>
      <c r="F61" s="301" t="str">
        <f>IF(OR(B61=0,B61=""),"",IF(AND($E$3="3rd"),'Marks Entry 3rd'!D60,IF(AND($E$3="4th"),'Marks Entry 4th'!D60,"")))</f>
        <v/>
      </c>
      <c r="G61" s="63" t="str">
        <f>IF(OR(B61=0,B61=""),"",IF(AND($E$3="3rd"),'Marks Entry 3rd'!F60,IF(AND($E$3="4th"),'Marks Entry 4th'!F60,"")))</f>
        <v/>
      </c>
      <c r="H61" s="63" t="str">
        <f>IF(OR(B61=0,B61=""),"",IF(AND($E$3="3rd"),'Marks Entry 3rd'!G60,IF(AND($E$3="4th"),'Marks Entry 4th'!G60,"")))</f>
        <v/>
      </c>
      <c r="I61" s="63" t="str">
        <f>IF(OR(B61=0,B61=""),"",IF(AND($E$3="3rd"),'Marks Entry 3rd'!H60,IF(AND($E$3="4th"),'Marks Entry 4th'!H60,"")))</f>
        <v/>
      </c>
      <c r="J61" s="256" t="str">
        <f>IF(OR(B61=0,B61=""),"",IF(AND($E$3="3rd"),'Marks Entry 3rd'!J60,IF(AND($E$3="4th"),'Marks Entry 4th'!J60,"")))</f>
        <v/>
      </c>
      <c r="K61" s="256" t="str">
        <f>IF(OR(B61=0,B61=""),"",IF(AND($E$3="3rd"),'Marks Entry 3rd'!K60,IF(AND($E$3="4th"),'Marks Entry 4th'!K60,"")))</f>
        <v/>
      </c>
      <c r="L61" s="125" t="str">
        <f>IF(OR(B61=0,B61=""),"",IF(AND($E$3="3rd"),'Marks Entry 3rd'!L60,IF(AND($E$3="4th"),'Marks Entry 4th'!L60,"")))</f>
        <v/>
      </c>
      <c r="M61" s="125" t="str">
        <f>IF(OR(B61=0,B61=""),"",IF(AND($E$3="3rd"),'Marks Entry 3rd'!M60,IF(AND($E$3="4th"),'Marks Entry 4th'!M60,"")))</f>
        <v/>
      </c>
      <c r="N61" s="125" t="str">
        <f>IF(OR(B61=0,B61=""),"",IF(AND($E$3="3rd"),'Marks Entry 3rd'!N60,IF(AND($E$3="4th"),'Marks Entry 4th'!N60,"")))</f>
        <v/>
      </c>
      <c r="O61" s="61" t="str">
        <f t="shared" si="1"/>
        <v/>
      </c>
      <c r="P61" s="125" t="str">
        <f>IF(OR(B61=0,B61=""),"",IF(AND($E$3="3rd"),'Marks Entry 3rd'!O60,IF(AND($E$3="4th"),'Marks Entry 4th'!O60,"")))</f>
        <v/>
      </c>
      <c r="Q61" s="125" t="str">
        <f>IF(OR(B61=0,B61=""),"",IF(AND($E$3="3rd"),'Marks Entry 3rd'!P60,IF(AND($E$3="4th"),'Marks Entry 4th'!P60,"")))</f>
        <v/>
      </c>
      <c r="R61" s="64" t="str">
        <f t="shared" si="2"/>
        <v/>
      </c>
      <c r="S61" s="61">
        <f t="shared" si="3"/>
        <v>0</v>
      </c>
      <c r="T61" s="66" t="str">
        <f>IF(OR(B61=0,B61=""),"",IF(AND($E$3="3rd"),'Marks Entry 3rd'!Q60,IF(AND($E$3="4th"),'Marks Entry 4th'!Q60,"")))</f>
        <v/>
      </c>
      <c r="U61" s="66" t="str">
        <f>IF(OR(B61=0,B61=""),"",IF(AND($E$3="3rd"),'Marks Entry 3rd'!R60,IF(AND($E$3="4th"),'Marks Entry 4th'!R60,"")))</f>
        <v/>
      </c>
      <c r="V61" s="65" t="str">
        <f t="shared" si="4"/>
        <v/>
      </c>
      <c r="W61" s="61" t="str">
        <f t="shared" si="5"/>
        <v/>
      </c>
      <c r="X61" s="104">
        <f t="shared" si="6"/>
        <v>0</v>
      </c>
      <c r="Y61" s="104" t="str">
        <f t="shared" si="7"/>
        <v/>
      </c>
      <c r="Z61" s="104" t="str">
        <f t="shared" si="8"/>
        <v/>
      </c>
      <c r="AA61" s="104" t="str">
        <f t="shared" si="9"/>
        <v/>
      </c>
      <c r="AB61" s="104" t="str">
        <f t="shared" si="10"/>
        <v/>
      </c>
      <c r="AC61" s="108" t="str">
        <f t="shared" si="11"/>
        <v/>
      </c>
      <c r="AD61" s="125" t="str">
        <f>IF(OR(B61=0,B61=""),"",IF(AND($E$3="3rd"),'Marks Entry 3rd'!S60,IF(AND($E$3="4th"),'Marks Entry 4th'!S60,"")))</f>
        <v/>
      </c>
      <c r="AE61" s="125" t="str">
        <f>IF(OR(B61=0,B61=""),"",IF(AND($E$3="3rd"),'Marks Entry 3rd'!T60,IF(AND($E$3="4th"),'Marks Entry 4th'!T60,"")))</f>
        <v/>
      </c>
      <c r="AF61" s="125" t="str">
        <f>IF(OR(B61=0,B61=""),"",IF(AND($E$3="3rd"),'Marks Entry 3rd'!U60,IF(AND($E$3="4th"),'Marks Entry 4th'!U60,"")))</f>
        <v/>
      </c>
      <c r="AG61" s="61" t="str">
        <f t="shared" si="12"/>
        <v/>
      </c>
      <c r="AH61" s="125" t="str">
        <f>IF(OR(B61=0,B61=""),"",IF(AND($E$3="3rd"),'Marks Entry 3rd'!V60,IF(AND($E$3="4th"),'Marks Entry 4th'!V60,"")))</f>
        <v/>
      </c>
      <c r="AI61" s="125" t="str">
        <f>IF(OR(B61=0,B61=""),"",IF(AND($E$3="3rd"),'Marks Entry 3rd'!W60,IF(AND($E$3="4th"),'Marks Entry 4th'!W60,"")))</f>
        <v/>
      </c>
      <c r="AJ61" s="64" t="str">
        <f t="shared" si="13"/>
        <v/>
      </c>
      <c r="AK61" s="61">
        <f t="shared" si="14"/>
        <v>0</v>
      </c>
      <c r="AL61" s="66" t="str">
        <f>IF(OR(B61=0,B61=""),"",IF(AND($E$3="3rd"),'Marks Entry 3rd'!X60,IF(AND($E$3="4th"),'Marks Entry 4th'!X60,"")))</f>
        <v/>
      </c>
      <c r="AM61" s="66" t="str">
        <f>IF(OR(B61=0,B61=""),"",IF(AND($E$3="3rd"),'Marks Entry 3rd'!Y60,IF(AND($E$3="4th"),'Marks Entry 4th'!Y60,"")))</f>
        <v/>
      </c>
      <c r="AN61" s="65" t="str">
        <f t="shared" si="15"/>
        <v/>
      </c>
      <c r="AO61" s="61" t="str">
        <f t="shared" si="16"/>
        <v/>
      </c>
      <c r="AP61" s="104">
        <f t="shared" si="17"/>
        <v>0</v>
      </c>
      <c r="AQ61" s="104" t="str">
        <f t="shared" si="18"/>
        <v/>
      </c>
      <c r="AR61" s="104" t="str">
        <f t="shared" si="19"/>
        <v/>
      </c>
      <c r="AS61" s="104" t="str">
        <f t="shared" si="20"/>
        <v/>
      </c>
      <c r="AT61" s="104" t="str">
        <f t="shared" si="21"/>
        <v/>
      </c>
      <c r="AU61" s="108" t="str">
        <f t="shared" si="22"/>
        <v/>
      </c>
      <c r="AV61" s="125" t="str">
        <f>IF(OR(B61=0,B61=""),"",IF(AND($E$3="3rd"),'Marks Entry 3rd'!Z60,IF(AND($E$3="4th"),'Marks Entry 4th'!Z60,"")))</f>
        <v/>
      </c>
      <c r="AW61" s="125" t="str">
        <f>IF(OR(B61=0,B61=""),"",IF(AND($E$3="3rd"),'Marks Entry 3rd'!AA60,IF(AND($E$3="4th"),'Marks Entry 4th'!AA60,"")))</f>
        <v/>
      </c>
      <c r="AX61" s="125" t="str">
        <f>IF(OR(B61=0,B61=""),"",IF(AND($E$3="3rd"),'Marks Entry 3rd'!AB60,IF(AND($E$3="4th"),'Marks Entry 4th'!AB60,"")))</f>
        <v/>
      </c>
      <c r="AY61" s="61" t="str">
        <f t="shared" si="23"/>
        <v/>
      </c>
      <c r="AZ61" s="125" t="str">
        <f>IF(OR(B61=0,B61=""),"",IF(AND($E$3="3rd"),'Marks Entry 3rd'!AC60,IF(AND($E$3="4th"),'Marks Entry 4th'!AC60,"")))</f>
        <v/>
      </c>
      <c r="BA61" s="125" t="str">
        <f>IF(OR(B61=0,B61=""),"",IF(AND($E$3="3rd"),'Marks Entry 3rd'!AD60,IF(AND($E$3="4th"),'Marks Entry 4th'!AD60,"")))</f>
        <v/>
      </c>
      <c r="BB61" s="64" t="str">
        <f t="shared" si="24"/>
        <v/>
      </c>
      <c r="BC61" s="61">
        <f t="shared" si="25"/>
        <v>0</v>
      </c>
      <c r="BD61" s="66" t="str">
        <f>IF(OR(B61=0,B61=""),"",IF(AND($E$3="3rd"),'Marks Entry 3rd'!AE60,IF(AND($E$3="4th"),'Marks Entry 4th'!AE60,"")))</f>
        <v/>
      </c>
      <c r="BE61" s="66" t="str">
        <f>IF(OR(B61=0,B61=""),"",IF(AND($E$3="3rd"),'Marks Entry 3rd'!AF60,IF(AND($E$3="4th"),'Marks Entry 4th'!AF60,"")))</f>
        <v/>
      </c>
      <c r="BF61" s="65" t="str">
        <f t="shared" si="26"/>
        <v/>
      </c>
      <c r="BG61" s="61" t="str">
        <f t="shared" si="27"/>
        <v/>
      </c>
      <c r="BH61" s="104">
        <f t="shared" si="28"/>
        <v>0</v>
      </c>
      <c r="BI61" s="104" t="str">
        <f t="shared" si="29"/>
        <v/>
      </c>
      <c r="BJ61" s="104" t="str">
        <f t="shared" si="30"/>
        <v/>
      </c>
      <c r="BK61" s="104" t="str">
        <f t="shared" si="31"/>
        <v/>
      </c>
      <c r="BL61" s="104" t="str">
        <f t="shared" si="32"/>
        <v/>
      </c>
      <c r="BM61" s="108" t="str">
        <f t="shared" si="33"/>
        <v/>
      </c>
      <c r="BN61" s="125" t="str">
        <f>IF(OR(B61=0,B61=""),"",IF(AND($E$3="3rd"),'Marks Entry 3rd'!AG60,IF(AND($E$3="4th"),'Marks Entry 4th'!AG60,"")))</f>
        <v/>
      </c>
      <c r="BO61" s="125" t="str">
        <f>IF(OR(B61=0,B61=""),"",IF(AND($E$3="3rd"),'Marks Entry 3rd'!AH60,IF(AND($E$3="4th"),'Marks Entry 4th'!AH60,"")))</f>
        <v/>
      </c>
      <c r="BP61" s="125" t="str">
        <f>IF(OR(B61=0,B61=""),"",IF(AND($E$3="3rd"),'Marks Entry 3rd'!AI60,IF(AND($E$3="4th"),'Marks Entry 4th'!AI60,"")))</f>
        <v/>
      </c>
      <c r="BQ61" s="61" t="str">
        <f t="shared" si="34"/>
        <v/>
      </c>
      <c r="BR61" s="125" t="str">
        <f>IF(OR(B61=0,B61=""),"",IF(AND($E$3="3rd"),'Marks Entry 3rd'!AJ60,IF(AND($E$3="4th"),'Marks Entry 4th'!AJ60,"")))</f>
        <v/>
      </c>
      <c r="BS61" s="125" t="str">
        <f>IF(OR(B61=0,B61=""),"",IF(AND($E$3="3rd"),'Marks Entry 3rd'!AK60,IF(AND($E$3="4th"),'Marks Entry 4th'!AK60,"")))</f>
        <v/>
      </c>
      <c r="BT61" s="64" t="str">
        <f t="shared" si="35"/>
        <v/>
      </c>
      <c r="BU61" s="61">
        <f t="shared" si="36"/>
        <v>0</v>
      </c>
      <c r="BV61" s="66" t="str">
        <f>IF(OR(B61=0,B61=""),"",IF(AND($E$3="3rd"),'Marks Entry 3rd'!AL60,IF(AND($E$3="4th"),'Marks Entry 4th'!AL60,"")))</f>
        <v/>
      </c>
      <c r="BW61" s="66" t="str">
        <f>IF(OR(B61=0,B61=""),"",IF(AND($E$3="3rd"),'Marks Entry 3rd'!AM60,IF(AND($E$3="4th"),'Marks Entry 4th'!AM60,"")))</f>
        <v/>
      </c>
      <c r="BX61" s="65" t="str">
        <f t="shared" si="37"/>
        <v/>
      </c>
      <c r="BY61" s="61" t="str">
        <f t="shared" si="38"/>
        <v/>
      </c>
      <c r="BZ61" s="104">
        <f t="shared" si="39"/>
        <v>0</v>
      </c>
      <c r="CA61" s="104" t="str">
        <f t="shared" si="40"/>
        <v/>
      </c>
      <c r="CB61" s="104" t="str">
        <f t="shared" si="41"/>
        <v/>
      </c>
      <c r="CC61" s="104" t="str">
        <f t="shared" si="42"/>
        <v/>
      </c>
      <c r="CD61" s="104" t="str">
        <f t="shared" si="43"/>
        <v/>
      </c>
      <c r="CE61" s="108" t="str">
        <f t="shared" si="44"/>
        <v/>
      </c>
      <c r="CF61" s="257" t="str">
        <f>IF(OR(B61=0,B61=""),"",IF(AND($E$3="3rd"),'Marks Entry 3rd'!AN60,IF(AND($E$3="4th"),'Marks Entry 4th'!AN60,"")))</f>
        <v/>
      </c>
      <c r="CG61" s="257" t="str">
        <f>IF(OR(B61=0,B61=""),"",IF(AND($E$3="3rd"),'Marks Entry 3rd'!AO60,IF(AND($E$3="4th"),'Marks Entry 4th'!AO60,"")))</f>
        <v/>
      </c>
      <c r="CH61" s="257" t="str">
        <f>IF(OR(B61=0,B61=""),"",IF(AND($E$3="3rd"),'Marks Entry 3rd'!AP60,IF(AND($E$3="4th"),'Marks Entry 4th'!AP60,"")))</f>
        <v/>
      </c>
      <c r="CI61" s="257" t="str">
        <f>IF(OR(B61=0,B61=""),"",IF(AND($E$3="3rd"),'Marks Entry 3rd'!AQ60,IF(AND($E$3="4th"),'Marks Entry 4th'!AQ60,"")))</f>
        <v/>
      </c>
      <c r="CJ61" s="257" t="str">
        <f>IF(OR(B61=0,B61=""),"",IF(AND($E$3="3rd"),'Marks Entry 3rd'!AR60,IF(AND($E$3="4th"),'Marks Entry 4th'!AR60,"")))</f>
        <v/>
      </c>
      <c r="CK61" s="126" t="str">
        <f t="shared" si="45"/>
        <v/>
      </c>
      <c r="CL61" s="127">
        <f t="shared" si="46"/>
        <v>0</v>
      </c>
      <c r="CM61" s="127" t="str">
        <f t="shared" si="47"/>
        <v/>
      </c>
      <c r="CN61" s="127" t="str">
        <f t="shared" si="48"/>
        <v/>
      </c>
      <c r="CO61" s="107" t="str">
        <f t="shared" si="49"/>
        <v/>
      </c>
      <c r="CP61" s="257" t="str">
        <f>IF(OR(B61=0,B61=""),"",IF(AND($E$3="3rd"),'Marks Entry 3rd'!AS60,IF(AND($E$3="4th"),'Marks Entry 4th'!AS60,"")))</f>
        <v/>
      </c>
      <c r="CQ61" s="257" t="str">
        <f>IF(OR(B61=0,B61=""),"",IF(AND($E$3="3rd"),'Marks Entry 3rd'!AT60,IF(AND($E$3="4th"),'Marks Entry 4th'!AT60,"")))</f>
        <v/>
      </c>
      <c r="CR61" s="257" t="str">
        <f>IF(OR(B61=0,B61=""),"",IF(AND($E$3="3rd"),'Marks Entry 3rd'!AU60,IF(AND($E$3="4th"),'Marks Entry 4th'!AU60,"")))</f>
        <v/>
      </c>
      <c r="CS61" s="257" t="str">
        <f>IF(OR(B61=0,B61=""),"",IF(AND($E$3="3rd"),'Marks Entry 3rd'!AV60,IF(AND($E$3="4th"),'Marks Entry 4th'!AV60,"")))</f>
        <v/>
      </c>
      <c r="CT61" s="257" t="str">
        <f>IF(OR(B61=0,B61=""),"",IF(AND($E$3="3rd"),'Marks Entry 3rd'!AW60,IF(AND($E$3="4th"),'Marks Entry 4th'!AW60,"")))</f>
        <v/>
      </c>
      <c r="CU61" s="126" t="str">
        <f t="shared" si="50"/>
        <v/>
      </c>
      <c r="CV61" s="127">
        <f t="shared" si="51"/>
        <v>0</v>
      </c>
      <c r="CW61" s="127" t="str">
        <f t="shared" si="52"/>
        <v/>
      </c>
      <c r="CX61" s="127" t="str">
        <f t="shared" si="53"/>
        <v/>
      </c>
      <c r="CY61" s="107" t="str">
        <f t="shared" si="54"/>
        <v/>
      </c>
      <c r="CZ61" s="257" t="str">
        <f>IF(OR(B61=0,B61=""),"",IF(AND($E$3="3rd"),'Marks Entry 3rd'!AX60,IF(AND($E$3="4th"),'Marks Entry 4th'!AX60,"")))</f>
        <v/>
      </c>
      <c r="DA61" s="257" t="str">
        <f>IF(OR(B61=0,B61=""),"",IF(AND($E$3="3rd"),'Marks Entry 3rd'!AY60,IF(AND($E$3="4th"),'Marks Entry 4th'!AY60,"")))</f>
        <v/>
      </c>
      <c r="DB61" s="257" t="str">
        <f>IF(OR(B61=0,B61=""),"",IF(AND($E$3="3rd"),'Marks Entry 3rd'!AZ60,IF(AND($E$3="4th"),'Marks Entry 4th'!AZ60,"")))</f>
        <v/>
      </c>
      <c r="DC61" s="257" t="str">
        <f>IF(OR(B61=0,B61=""),"",IF(AND($E$3="3rd"),'Marks Entry 3rd'!BA60,IF(AND($E$3="4th"),'Marks Entry 4th'!BA60,"")))</f>
        <v/>
      </c>
      <c r="DD61" s="257" t="str">
        <f>IF(OR(B61=0,B61=""),"",IF(AND($E$3="3rd"),'Marks Entry 3rd'!BB60,IF(AND($E$3="4th"),'Marks Entry 4th'!BB60,"")))</f>
        <v/>
      </c>
      <c r="DE61" s="126" t="str">
        <f t="shared" si="55"/>
        <v/>
      </c>
      <c r="DF61" s="127">
        <f t="shared" si="56"/>
        <v>0</v>
      </c>
      <c r="DG61" s="127" t="str">
        <f t="shared" si="57"/>
        <v/>
      </c>
      <c r="DH61" s="127" t="str">
        <f t="shared" si="58"/>
        <v/>
      </c>
      <c r="DI61" s="107" t="str">
        <f t="shared" si="59"/>
        <v/>
      </c>
      <c r="DJ61" s="257" t="str">
        <f>IF(OR(B61=0,B61=""),"",IF(AND('Marks Entry 3rd'!BC60="",'Marks Entry 4th'!BC60=""),"",IF(AND($E$3="3rd"),'Marks Entry 3rd'!BC60,IF(AND($E$3="4th"),'Marks Entry 4th'!BC60,""))))</f>
        <v/>
      </c>
      <c r="DK61" s="257" t="str">
        <f>IF(OR(B61=0,B61=""),"",IF(AND('Marks Entry 3rd'!BD60="",'Marks Entry 4th'!BD60=""),"",IF(AND($E$3="3rd"),'Marks Entry 3rd'!BD60,IF(AND($E$3="4th"),'Marks Entry 4th'!BD60,""))))</f>
        <v/>
      </c>
      <c r="DL61" s="416" t="str">
        <f t="shared" si="60"/>
        <v/>
      </c>
      <c r="DM61" s="108" t="str">
        <f t="shared" si="61"/>
        <v/>
      </c>
      <c r="DN61" s="257" t="str">
        <f>IF(OR(B61=0,B61=""),"",IF(AND('Marks Entry 3rd'!BE60="",'Marks Entry 4th'!BE60=""),"",IF(AND($E$3="3rd"),'Marks Entry 3rd'!BE60,IF(AND($E$3="4th"),'Marks Entry 4th'!BE60,""))))</f>
        <v/>
      </c>
      <c r="DO61" s="257" t="str">
        <f>IF(OR(B61=0,B61=""),"",IF(AND('Marks Entry 3rd'!BF60="",'Marks Entry 4th'!BF60=""),"",IF(AND($E$3="3rd"),'Marks Entry 3rd'!BF60,IF(AND($E$3="4th"),'Marks Entry 4th'!BF60,""))))</f>
        <v/>
      </c>
      <c r="DP61" s="416" t="str">
        <f t="shared" si="62"/>
        <v/>
      </c>
      <c r="DQ61" s="108" t="str">
        <f t="shared" si="63"/>
        <v/>
      </c>
      <c r="DR61" s="75" t="str">
        <f t="shared" si="67"/>
        <v/>
      </c>
      <c r="DS61" s="76" t="str">
        <f t="shared" si="68"/>
        <v/>
      </c>
      <c r="DT61" s="81" t="str">
        <f t="shared" si="64"/>
        <v/>
      </c>
      <c r="DU61" s="82" t="str">
        <f t="shared" si="65"/>
        <v/>
      </c>
      <c r="DV61" s="262" t="str">
        <f t="shared" si="69"/>
        <v/>
      </c>
      <c r="DW61" s="52" t="str">
        <f>IF(OR(B61=0,B61=""),"",IF(AND($E$3="3rd"),'Marks Entry 3rd'!BG60,IF(AND($E$3="4th"),'Marks Entry 4th'!BG60,"")))</f>
        <v/>
      </c>
      <c r="DX61" s="52" t="str">
        <f>IF(OR(B61=0,B61=""),"",IF(AND($E$3="3rd"),'Marks Entry 3rd'!BH60,IF(AND($E$3="4th"),'Marks Entry 4th'!BH60,"")))</f>
        <v/>
      </c>
      <c r="DY61" s="242" t="str">
        <f t="shared" si="66"/>
        <v/>
      </c>
      <c r="DZ61" s="53"/>
      <c r="EG61" s="55">
        <f>IF(AND($E$3="3rd"),'Marks Entry 3rd'!I60,IF(AND($E$3="4th"),'Marks Entry 4th'!I60,""))</f>
        <v>0</v>
      </c>
    </row>
    <row r="62" spans="1:137" ht="18.95" customHeight="1">
      <c r="A62" s="67">
        <v>55</v>
      </c>
      <c r="B62" s="302" t="str">
        <f>IF(OR(EG62=0,EG62=""),"",IF(AND($E$3="3rd"),'Marks Entry 3rd'!I61,IF(AND($E$3="4th"),'Marks Entry 4th'!I61,"")))</f>
        <v/>
      </c>
      <c r="C62" s="68" t="str">
        <f>IF(OR(B62=0,B62=""),"",IF(AND($E$3="3rd"),'Marks Entry 3rd'!B61,IF(AND($E$3="4th"),'Marks Entry 4th'!B61,"")))</f>
        <v/>
      </c>
      <c r="D62" s="68" t="str">
        <f>IF(OR(B62=0,B62=""),"",IF(AND($E$3="3rd"),'Marks Entry 3rd'!C61,IF(AND($E$3="4th"),'Marks Entry 4th'!C61,"")))</f>
        <v/>
      </c>
      <c r="E62" s="69" t="str">
        <f>IF(OR(B62=0,B62=""),"",IF(AND($E$3="3rd"),'Marks Entry 3rd'!E61,IF(AND($E$3="4th"),'Marks Entry 4th'!E61,"")))</f>
        <v/>
      </c>
      <c r="F62" s="301" t="str">
        <f>IF(OR(B62=0,B62=""),"",IF(AND($E$3="3rd"),'Marks Entry 3rd'!D61,IF(AND($E$3="4th"),'Marks Entry 4th'!D61,"")))</f>
        <v/>
      </c>
      <c r="G62" s="63" t="str">
        <f>IF(OR(B62=0,B62=""),"",IF(AND($E$3="3rd"),'Marks Entry 3rd'!F61,IF(AND($E$3="4th"),'Marks Entry 4th'!F61,"")))</f>
        <v/>
      </c>
      <c r="H62" s="63" t="str">
        <f>IF(OR(B62=0,B62=""),"",IF(AND($E$3="3rd"),'Marks Entry 3rd'!G61,IF(AND($E$3="4th"),'Marks Entry 4th'!G61,"")))</f>
        <v/>
      </c>
      <c r="I62" s="63" t="str">
        <f>IF(OR(B62=0,B62=""),"",IF(AND($E$3="3rd"),'Marks Entry 3rd'!H61,IF(AND($E$3="4th"),'Marks Entry 4th'!H61,"")))</f>
        <v/>
      </c>
      <c r="J62" s="256" t="str">
        <f>IF(OR(B62=0,B62=""),"",IF(AND($E$3="3rd"),'Marks Entry 3rd'!J61,IF(AND($E$3="4th"),'Marks Entry 4th'!J61,"")))</f>
        <v/>
      </c>
      <c r="K62" s="256" t="str">
        <f>IF(OR(B62=0,B62=""),"",IF(AND($E$3="3rd"),'Marks Entry 3rd'!K61,IF(AND($E$3="4th"),'Marks Entry 4th'!K61,"")))</f>
        <v/>
      </c>
      <c r="L62" s="125" t="str">
        <f>IF(OR(B62=0,B62=""),"",IF(AND($E$3="3rd"),'Marks Entry 3rd'!L61,IF(AND($E$3="4th"),'Marks Entry 4th'!L61,"")))</f>
        <v/>
      </c>
      <c r="M62" s="125" t="str">
        <f>IF(OR(B62=0,B62=""),"",IF(AND($E$3="3rd"),'Marks Entry 3rd'!M61,IF(AND($E$3="4th"),'Marks Entry 4th'!M61,"")))</f>
        <v/>
      </c>
      <c r="N62" s="125" t="str">
        <f>IF(OR(B62=0,B62=""),"",IF(AND($E$3="3rd"),'Marks Entry 3rd'!N61,IF(AND($E$3="4th"),'Marks Entry 4th'!N61,"")))</f>
        <v/>
      </c>
      <c r="O62" s="61" t="str">
        <f t="shared" si="1"/>
        <v/>
      </c>
      <c r="P62" s="125" t="str">
        <f>IF(OR(B62=0,B62=""),"",IF(AND($E$3="3rd"),'Marks Entry 3rd'!O61,IF(AND($E$3="4th"),'Marks Entry 4th'!O61,"")))</f>
        <v/>
      </c>
      <c r="Q62" s="125" t="str">
        <f>IF(OR(B62=0,B62=""),"",IF(AND($E$3="3rd"),'Marks Entry 3rd'!P61,IF(AND($E$3="4th"),'Marks Entry 4th'!P61,"")))</f>
        <v/>
      </c>
      <c r="R62" s="64" t="str">
        <f t="shared" si="2"/>
        <v/>
      </c>
      <c r="S62" s="61">
        <f t="shared" si="3"/>
        <v>0</v>
      </c>
      <c r="T62" s="66" t="str">
        <f>IF(OR(B62=0,B62=""),"",IF(AND($E$3="3rd"),'Marks Entry 3rd'!Q61,IF(AND($E$3="4th"),'Marks Entry 4th'!Q61,"")))</f>
        <v/>
      </c>
      <c r="U62" s="66" t="str">
        <f>IF(OR(B62=0,B62=""),"",IF(AND($E$3="3rd"),'Marks Entry 3rd'!R61,IF(AND($E$3="4th"),'Marks Entry 4th'!R61,"")))</f>
        <v/>
      </c>
      <c r="V62" s="65" t="str">
        <f t="shared" si="4"/>
        <v/>
      </c>
      <c r="W62" s="61" t="str">
        <f t="shared" si="5"/>
        <v/>
      </c>
      <c r="X62" s="104">
        <f t="shared" si="6"/>
        <v>0</v>
      </c>
      <c r="Y62" s="104" t="str">
        <f t="shared" si="7"/>
        <v/>
      </c>
      <c r="Z62" s="104" t="str">
        <f t="shared" si="8"/>
        <v/>
      </c>
      <c r="AA62" s="104" t="str">
        <f t="shared" si="9"/>
        <v/>
      </c>
      <c r="AB62" s="104" t="str">
        <f t="shared" si="10"/>
        <v/>
      </c>
      <c r="AC62" s="108" t="str">
        <f t="shared" si="11"/>
        <v/>
      </c>
      <c r="AD62" s="125" t="str">
        <f>IF(OR(B62=0,B62=""),"",IF(AND($E$3="3rd"),'Marks Entry 3rd'!S61,IF(AND($E$3="4th"),'Marks Entry 4th'!S61,"")))</f>
        <v/>
      </c>
      <c r="AE62" s="125" t="str">
        <f>IF(OR(B62=0,B62=""),"",IF(AND($E$3="3rd"),'Marks Entry 3rd'!T61,IF(AND($E$3="4th"),'Marks Entry 4th'!T61,"")))</f>
        <v/>
      </c>
      <c r="AF62" s="125" t="str">
        <f>IF(OR(B62=0,B62=""),"",IF(AND($E$3="3rd"),'Marks Entry 3rd'!U61,IF(AND($E$3="4th"),'Marks Entry 4th'!U61,"")))</f>
        <v/>
      </c>
      <c r="AG62" s="61" t="str">
        <f t="shared" si="12"/>
        <v/>
      </c>
      <c r="AH62" s="125" t="str">
        <f>IF(OR(B62=0,B62=""),"",IF(AND($E$3="3rd"),'Marks Entry 3rd'!V61,IF(AND($E$3="4th"),'Marks Entry 4th'!V61,"")))</f>
        <v/>
      </c>
      <c r="AI62" s="125" t="str">
        <f>IF(OR(B62=0,B62=""),"",IF(AND($E$3="3rd"),'Marks Entry 3rd'!W61,IF(AND($E$3="4th"),'Marks Entry 4th'!W61,"")))</f>
        <v/>
      </c>
      <c r="AJ62" s="64" t="str">
        <f t="shared" si="13"/>
        <v/>
      </c>
      <c r="AK62" s="61">
        <f t="shared" si="14"/>
        <v>0</v>
      </c>
      <c r="AL62" s="66" t="str">
        <f>IF(OR(B62=0,B62=""),"",IF(AND($E$3="3rd"),'Marks Entry 3rd'!X61,IF(AND($E$3="4th"),'Marks Entry 4th'!X61,"")))</f>
        <v/>
      </c>
      <c r="AM62" s="66" t="str">
        <f>IF(OR(B62=0,B62=""),"",IF(AND($E$3="3rd"),'Marks Entry 3rd'!Y61,IF(AND($E$3="4th"),'Marks Entry 4th'!Y61,"")))</f>
        <v/>
      </c>
      <c r="AN62" s="65" t="str">
        <f t="shared" si="15"/>
        <v/>
      </c>
      <c r="AO62" s="61" t="str">
        <f t="shared" si="16"/>
        <v/>
      </c>
      <c r="AP62" s="104">
        <f t="shared" si="17"/>
        <v>0</v>
      </c>
      <c r="AQ62" s="104" t="str">
        <f t="shared" si="18"/>
        <v/>
      </c>
      <c r="AR62" s="104" t="str">
        <f t="shared" si="19"/>
        <v/>
      </c>
      <c r="AS62" s="104" t="str">
        <f t="shared" si="20"/>
        <v/>
      </c>
      <c r="AT62" s="104" t="str">
        <f t="shared" si="21"/>
        <v/>
      </c>
      <c r="AU62" s="108" t="str">
        <f t="shared" si="22"/>
        <v/>
      </c>
      <c r="AV62" s="125" t="str">
        <f>IF(OR(B62=0,B62=""),"",IF(AND($E$3="3rd"),'Marks Entry 3rd'!Z61,IF(AND($E$3="4th"),'Marks Entry 4th'!Z61,"")))</f>
        <v/>
      </c>
      <c r="AW62" s="125" t="str">
        <f>IF(OR(B62=0,B62=""),"",IF(AND($E$3="3rd"),'Marks Entry 3rd'!AA61,IF(AND($E$3="4th"),'Marks Entry 4th'!AA61,"")))</f>
        <v/>
      </c>
      <c r="AX62" s="125" t="str">
        <f>IF(OR(B62=0,B62=""),"",IF(AND($E$3="3rd"),'Marks Entry 3rd'!AB61,IF(AND($E$3="4th"),'Marks Entry 4th'!AB61,"")))</f>
        <v/>
      </c>
      <c r="AY62" s="61" t="str">
        <f t="shared" si="23"/>
        <v/>
      </c>
      <c r="AZ62" s="125" t="str">
        <f>IF(OR(B62=0,B62=""),"",IF(AND($E$3="3rd"),'Marks Entry 3rd'!AC61,IF(AND($E$3="4th"),'Marks Entry 4th'!AC61,"")))</f>
        <v/>
      </c>
      <c r="BA62" s="125" t="str">
        <f>IF(OR(B62=0,B62=""),"",IF(AND($E$3="3rd"),'Marks Entry 3rd'!AD61,IF(AND($E$3="4th"),'Marks Entry 4th'!AD61,"")))</f>
        <v/>
      </c>
      <c r="BB62" s="64" t="str">
        <f t="shared" si="24"/>
        <v/>
      </c>
      <c r="BC62" s="61">
        <f t="shared" si="25"/>
        <v>0</v>
      </c>
      <c r="BD62" s="66" t="str">
        <f>IF(OR(B62=0,B62=""),"",IF(AND($E$3="3rd"),'Marks Entry 3rd'!AE61,IF(AND($E$3="4th"),'Marks Entry 4th'!AE61,"")))</f>
        <v/>
      </c>
      <c r="BE62" s="66" t="str">
        <f>IF(OR(B62=0,B62=""),"",IF(AND($E$3="3rd"),'Marks Entry 3rd'!AF61,IF(AND($E$3="4th"),'Marks Entry 4th'!AF61,"")))</f>
        <v/>
      </c>
      <c r="BF62" s="65" t="str">
        <f t="shared" si="26"/>
        <v/>
      </c>
      <c r="BG62" s="61" t="str">
        <f t="shared" si="27"/>
        <v/>
      </c>
      <c r="BH62" s="104">
        <f t="shared" si="28"/>
        <v>0</v>
      </c>
      <c r="BI62" s="104" t="str">
        <f t="shared" si="29"/>
        <v/>
      </c>
      <c r="BJ62" s="104" t="str">
        <f t="shared" si="30"/>
        <v/>
      </c>
      <c r="BK62" s="104" t="str">
        <f t="shared" si="31"/>
        <v/>
      </c>
      <c r="BL62" s="104" t="str">
        <f t="shared" si="32"/>
        <v/>
      </c>
      <c r="BM62" s="108" t="str">
        <f t="shared" si="33"/>
        <v/>
      </c>
      <c r="BN62" s="125" t="str">
        <f>IF(OR(B62=0,B62=""),"",IF(AND($E$3="3rd"),'Marks Entry 3rd'!AG61,IF(AND($E$3="4th"),'Marks Entry 4th'!AG61,"")))</f>
        <v/>
      </c>
      <c r="BO62" s="125" t="str">
        <f>IF(OR(B62=0,B62=""),"",IF(AND($E$3="3rd"),'Marks Entry 3rd'!AH61,IF(AND($E$3="4th"),'Marks Entry 4th'!AH61,"")))</f>
        <v/>
      </c>
      <c r="BP62" s="125" t="str">
        <f>IF(OR(B62=0,B62=""),"",IF(AND($E$3="3rd"),'Marks Entry 3rd'!AI61,IF(AND($E$3="4th"),'Marks Entry 4th'!AI61,"")))</f>
        <v/>
      </c>
      <c r="BQ62" s="61" t="str">
        <f t="shared" si="34"/>
        <v/>
      </c>
      <c r="BR62" s="125" t="str">
        <f>IF(OR(B62=0,B62=""),"",IF(AND($E$3="3rd"),'Marks Entry 3rd'!AJ61,IF(AND($E$3="4th"),'Marks Entry 4th'!AJ61,"")))</f>
        <v/>
      </c>
      <c r="BS62" s="125" t="str">
        <f>IF(OR(B62=0,B62=""),"",IF(AND($E$3="3rd"),'Marks Entry 3rd'!AK61,IF(AND($E$3="4th"),'Marks Entry 4th'!AK61,"")))</f>
        <v/>
      </c>
      <c r="BT62" s="64" t="str">
        <f t="shared" si="35"/>
        <v/>
      </c>
      <c r="BU62" s="61">
        <f t="shared" si="36"/>
        <v>0</v>
      </c>
      <c r="BV62" s="66" t="str">
        <f>IF(OR(B62=0,B62=""),"",IF(AND($E$3="3rd"),'Marks Entry 3rd'!AL61,IF(AND($E$3="4th"),'Marks Entry 4th'!AL61,"")))</f>
        <v/>
      </c>
      <c r="BW62" s="66" t="str">
        <f>IF(OR(B62=0,B62=""),"",IF(AND($E$3="3rd"),'Marks Entry 3rd'!AM61,IF(AND($E$3="4th"),'Marks Entry 4th'!AM61,"")))</f>
        <v/>
      </c>
      <c r="BX62" s="65" t="str">
        <f t="shared" si="37"/>
        <v/>
      </c>
      <c r="BY62" s="61" t="str">
        <f t="shared" si="38"/>
        <v/>
      </c>
      <c r="BZ62" s="104">
        <f t="shared" si="39"/>
        <v>0</v>
      </c>
      <c r="CA62" s="104" t="str">
        <f t="shared" si="40"/>
        <v/>
      </c>
      <c r="CB62" s="104" t="str">
        <f t="shared" si="41"/>
        <v/>
      </c>
      <c r="CC62" s="104" t="str">
        <f t="shared" si="42"/>
        <v/>
      </c>
      <c r="CD62" s="104" t="str">
        <f t="shared" si="43"/>
        <v/>
      </c>
      <c r="CE62" s="108" t="str">
        <f t="shared" si="44"/>
        <v/>
      </c>
      <c r="CF62" s="257" t="str">
        <f>IF(OR(B62=0,B62=""),"",IF(AND($E$3="3rd"),'Marks Entry 3rd'!AN61,IF(AND($E$3="4th"),'Marks Entry 4th'!AN61,"")))</f>
        <v/>
      </c>
      <c r="CG62" s="257" t="str">
        <f>IF(OR(B62=0,B62=""),"",IF(AND($E$3="3rd"),'Marks Entry 3rd'!AO61,IF(AND($E$3="4th"),'Marks Entry 4th'!AO61,"")))</f>
        <v/>
      </c>
      <c r="CH62" s="257" t="str">
        <f>IF(OR(B62=0,B62=""),"",IF(AND($E$3="3rd"),'Marks Entry 3rd'!AP61,IF(AND($E$3="4th"),'Marks Entry 4th'!AP61,"")))</f>
        <v/>
      </c>
      <c r="CI62" s="257" t="str">
        <f>IF(OR(B62=0,B62=""),"",IF(AND($E$3="3rd"),'Marks Entry 3rd'!AQ61,IF(AND($E$3="4th"),'Marks Entry 4th'!AQ61,"")))</f>
        <v/>
      </c>
      <c r="CJ62" s="257" t="str">
        <f>IF(OR(B62=0,B62=""),"",IF(AND($E$3="3rd"),'Marks Entry 3rd'!AR61,IF(AND($E$3="4th"),'Marks Entry 4th'!AR61,"")))</f>
        <v/>
      </c>
      <c r="CK62" s="126" t="str">
        <f t="shared" si="45"/>
        <v/>
      </c>
      <c r="CL62" s="127">
        <f t="shared" si="46"/>
        <v>0</v>
      </c>
      <c r="CM62" s="127" t="str">
        <f t="shared" si="47"/>
        <v/>
      </c>
      <c r="CN62" s="127" t="str">
        <f t="shared" si="48"/>
        <v/>
      </c>
      <c r="CO62" s="107" t="str">
        <f t="shared" si="49"/>
        <v/>
      </c>
      <c r="CP62" s="257" t="str">
        <f>IF(OR(B62=0,B62=""),"",IF(AND($E$3="3rd"),'Marks Entry 3rd'!AS61,IF(AND($E$3="4th"),'Marks Entry 4th'!AS61,"")))</f>
        <v/>
      </c>
      <c r="CQ62" s="257" t="str">
        <f>IF(OR(B62=0,B62=""),"",IF(AND($E$3="3rd"),'Marks Entry 3rd'!AT61,IF(AND($E$3="4th"),'Marks Entry 4th'!AT61,"")))</f>
        <v/>
      </c>
      <c r="CR62" s="257" t="str">
        <f>IF(OR(B62=0,B62=""),"",IF(AND($E$3="3rd"),'Marks Entry 3rd'!AU61,IF(AND($E$3="4th"),'Marks Entry 4th'!AU61,"")))</f>
        <v/>
      </c>
      <c r="CS62" s="257" t="str">
        <f>IF(OR(B62=0,B62=""),"",IF(AND($E$3="3rd"),'Marks Entry 3rd'!AV61,IF(AND($E$3="4th"),'Marks Entry 4th'!AV61,"")))</f>
        <v/>
      </c>
      <c r="CT62" s="257" t="str">
        <f>IF(OR(B62=0,B62=""),"",IF(AND($E$3="3rd"),'Marks Entry 3rd'!AW61,IF(AND($E$3="4th"),'Marks Entry 4th'!AW61,"")))</f>
        <v/>
      </c>
      <c r="CU62" s="126" t="str">
        <f t="shared" si="50"/>
        <v/>
      </c>
      <c r="CV62" s="127">
        <f t="shared" si="51"/>
        <v>0</v>
      </c>
      <c r="CW62" s="127" t="str">
        <f t="shared" si="52"/>
        <v/>
      </c>
      <c r="CX62" s="127" t="str">
        <f t="shared" si="53"/>
        <v/>
      </c>
      <c r="CY62" s="107" t="str">
        <f t="shared" si="54"/>
        <v/>
      </c>
      <c r="CZ62" s="257" t="str">
        <f>IF(OR(B62=0,B62=""),"",IF(AND($E$3="3rd"),'Marks Entry 3rd'!AX61,IF(AND($E$3="4th"),'Marks Entry 4th'!AX61,"")))</f>
        <v/>
      </c>
      <c r="DA62" s="257" t="str">
        <f>IF(OR(B62=0,B62=""),"",IF(AND($E$3="3rd"),'Marks Entry 3rd'!AY61,IF(AND($E$3="4th"),'Marks Entry 4th'!AY61,"")))</f>
        <v/>
      </c>
      <c r="DB62" s="257" t="str">
        <f>IF(OR(B62=0,B62=""),"",IF(AND($E$3="3rd"),'Marks Entry 3rd'!AZ61,IF(AND($E$3="4th"),'Marks Entry 4th'!AZ61,"")))</f>
        <v/>
      </c>
      <c r="DC62" s="257" t="str">
        <f>IF(OR(B62=0,B62=""),"",IF(AND($E$3="3rd"),'Marks Entry 3rd'!BA61,IF(AND($E$3="4th"),'Marks Entry 4th'!BA61,"")))</f>
        <v/>
      </c>
      <c r="DD62" s="257" t="str">
        <f>IF(OR(B62=0,B62=""),"",IF(AND($E$3="3rd"),'Marks Entry 3rd'!BB61,IF(AND($E$3="4th"),'Marks Entry 4th'!BB61,"")))</f>
        <v/>
      </c>
      <c r="DE62" s="126" t="str">
        <f t="shared" si="55"/>
        <v/>
      </c>
      <c r="DF62" s="127">
        <f t="shared" si="56"/>
        <v>0</v>
      </c>
      <c r="DG62" s="127" t="str">
        <f t="shared" si="57"/>
        <v/>
      </c>
      <c r="DH62" s="127" t="str">
        <f t="shared" si="58"/>
        <v/>
      </c>
      <c r="DI62" s="107" t="str">
        <f t="shared" si="59"/>
        <v/>
      </c>
      <c r="DJ62" s="257" t="str">
        <f>IF(OR(B62=0,B62=""),"",IF(AND('Marks Entry 3rd'!BC61="",'Marks Entry 4th'!BC61=""),"",IF(AND($E$3="3rd"),'Marks Entry 3rd'!BC61,IF(AND($E$3="4th"),'Marks Entry 4th'!BC61,""))))</f>
        <v/>
      </c>
      <c r="DK62" s="257" t="str">
        <f>IF(OR(B62=0,B62=""),"",IF(AND('Marks Entry 3rd'!BD61="",'Marks Entry 4th'!BD61=""),"",IF(AND($E$3="3rd"),'Marks Entry 3rd'!BD61,IF(AND($E$3="4th"),'Marks Entry 4th'!BD61,""))))</f>
        <v/>
      </c>
      <c r="DL62" s="416" t="str">
        <f t="shared" si="60"/>
        <v/>
      </c>
      <c r="DM62" s="108" t="str">
        <f t="shared" si="61"/>
        <v/>
      </c>
      <c r="DN62" s="257" t="str">
        <f>IF(OR(B62=0,B62=""),"",IF(AND('Marks Entry 3rd'!BE61="",'Marks Entry 4th'!BE61=""),"",IF(AND($E$3="3rd"),'Marks Entry 3rd'!BE61,IF(AND($E$3="4th"),'Marks Entry 4th'!BE61,""))))</f>
        <v/>
      </c>
      <c r="DO62" s="257" t="str">
        <f>IF(OR(B62=0,B62=""),"",IF(AND('Marks Entry 3rd'!BF61="",'Marks Entry 4th'!BF61=""),"",IF(AND($E$3="3rd"),'Marks Entry 3rd'!BF61,IF(AND($E$3="4th"),'Marks Entry 4th'!BF61,""))))</f>
        <v/>
      </c>
      <c r="DP62" s="416" t="str">
        <f t="shared" si="62"/>
        <v/>
      </c>
      <c r="DQ62" s="108" t="str">
        <f t="shared" si="63"/>
        <v/>
      </c>
      <c r="DR62" s="75" t="str">
        <f t="shared" si="67"/>
        <v/>
      </c>
      <c r="DS62" s="76" t="str">
        <f t="shared" si="68"/>
        <v/>
      </c>
      <c r="DT62" s="81" t="str">
        <f t="shared" si="64"/>
        <v/>
      </c>
      <c r="DU62" s="82" t="str">
        <f t="shared" si="65"/>
        <v/>
      </c>
      <c r="DV62" s="262" t="str">
        <f t="shared" si="69"/>
        <v/>
      </c>
      <c r="DW62" s="52" t="str">
        <f>IF(OR(B62=0,B62=""),"",IF(AND($E$3="3rd"),'Marks Entry 3rd'!BG61,IF(AND($E$3="4th"),'Marks Entry 4th'!BG61,"")))</f>
        <v/>
      </c>
      <c r="DX62" s="52" t="str">
        <f>IF(OR(B62=0,B62=""),"",IF(AND($E$3="3rd"),'Marks Entry 3rd'!BH61,IF(AND($E$3="4th"),'Marks Entry 4th'!BH61,"")))</f>
        <v/>
      </c>
      <c r="DY62" s="242" t="str">
        <f t="shared" si="66"/>
        <v/>
      </c>
      <c r="DZ62" s="53"/>
      <c r="EG62" s="55">
        <f>IF(AND($E$3="3rd"),'Marks Entry 3rd'!I61,IF(AND($E$3="4th"),'Marks Entry 4th'!I61,""))</f>
        <v>0</v>
      </c>
    </row>
    <row r="63" spans="1:137" ht="18.95" customHeight="1">
      <c r="A63" s="67">
        <v>56</v>
      </c>
      <c r="B63" s="302" t="str">
        <f>IF(OR(EG63=0,EG63=""),"",IF(AND($E$3="3rd"),'Marks Entry 3rd'!I62,IF(AND($E$3="4th"),'Marks Entry 4th'!I62,"")))</f>
        <v/>
      </c>
      <c r="C63" s="68" t="str">
        <f>IF(OR(B63=0,B63=""),"",IF(AND($E$3="3rd"),'Marks Entry 3rd'!B62,IF(AND($E$3="4th"),'Marks Entry 4th'!B62,"")))</f>
        <v/>
      </c>
      <c r="D63" s="68" t="str">
        <f>IF(OR(B63=0,B63=""),"",IF(AND($E$3="3rd"),'Marks Entry 3rd'!C62,IF(AND($E$3="4th"),'Marks Entry 4th'!C62,"")))</f>
        <v/>
      </c>
      <c r="E63" s="69" t="str">
        <f>IF(OR(B63=0,B63=""),"",IF(AND($E$3="3rd"),'Marks Entry 3rd'!E62,IF(AND($E$3="4th"),'Marks Entry 4th'!E62,"")))</f>
        <v/>
      </c>
      <c r="F63" s="301" t="str">
        <f>IF(OR(B63=0,B63=""),"",IF(AND($E$3="3rd"),'Marks Entry 3rd'!D62,IF(AND($E$3="4th"),'Marks Entry 4th'!D62,"")))</f>
        <v/>
      </c>
      <c r="G63" s="63" t="str">
        <f>IF(OR(B63=0,B63=""),"",IF(AND($E$3="3rd"),'Marks Entry 3rd'!F62,IF(AND($E$3="4th"),'Marks Entry 4th'!F62,"")))</f>
        <v/>
      </c>
      <c r="H63" s="63" t="str">
        <f>IF(OR(B63=0,B63=""),"",IF(AND($E$3="3rd"),'Marks Entry 3rd'!G62,IF(AND($E$3="4th"),'Marks Entry 4th'!G62,"")))</f>
        <v/>
      </c>
      <c r="I63" s="63" t="str">
        <f>IF(OR(B63=0,B63=""),"",IF(AND($E$3="3rd"),'Marks Entry 3rd'!H62,IF(AND($E$3="4th"),'Marks Entry 4th'!H62,"")))</f>
        <v/>
      </c>
      <c r="J63" s="256" t="str">
        <f>IF(OR(B63=0,B63=""),"",IF(AND($E$3="3rd"),'Marks Entry 3rd'!J62,IF(AND($E$3="4th"),'Marks Entry 4th'!J62,"")))</f>
        <v/>
      </c>
      <c r="K63" s="256" t="str">
        <f>IF(OR(B63=0,B63=""),"",IF(AND($E$3="3rd"),'Marks Entry 3rd'!K62,IF(AND($E$3="4th"),'Marks Entry 4th'!K62,"")))</f>
        <v/>
      </c>
      <c r="L63" s="125" t="str">
        <f>IF(OR(B63=0,B63=""),"",IF(AND($E$3="3rd"),'Marks Entry 3rd'!L62,IF(AND($E$3="4th"),'Marks Entry 4th'!L62,"")))</f>
        <v/>
      </c>
      <c r="M63" s="125" t="str">
        <f>IF(OR(B63=0,B63=""),"",IF(AND($E$3="3rd"),'Marks Entry 3rd'!M62,IF(AND($E$3="4th"),'Marks Entry 4th'!M62,"")))</f>
        <v/>
      </c>
      <c r="N63" s="125" t="str">
        <f>IF(OR(B63=0,B63=""),"",IF(AND($E$3="3rd"),'Marks Entry 3rd'!N62,IF(AND($E$3="4th"),'Marks Entry 4th'!N62,"")))</f>
        <v/>
      </c>
      <c r="O63" s="61" t="str">
        <f t="shared" si="1"/>
        <v/>
      </c>
      <c r="P63" s="125" t="str">
        <f>IF(OR(B63=0,B63=""),"",IF(AND($E$3="3rd"),'Marks Entry 3rd'!O62,IF(AND($E$3="4th"),'Marks Entry 4th'!O62,"")))</f>
        <v/>
      </c>
      <c r="Q63" s="125" t="str">
        <f>IF(OR(B63=0,B63=""),"",IF(AND($E$3="3rd"),'Marks Entry 3rd'!P62,IF(AND($E$3="4th"),'Marks Entry 4th'!P62,"")))</f>
        <v/>
      </c>
      <c r="R63" s="64" t="str">
        <f t="shared" si="2"/>
        <v/>
      </c>
      <c r="S63" s="61">
        <f t="shared" si="3"/>
        <v>0</v>
      </c>
      <c r="T63" s="66" t="str">
        <f>IF(OR(B63=0,B63=""),"",IF(AND($E$3="3rd"),'Marks Entry 3rd'!Q62,IF(AND($E$3="4th"),'Marks Entry 4th'!Q62,"")))</f>
        <v/>
      </c>
      <c r="U63" s="66" t="str">
        <f>IF(OR(B63=0,B63=""),"",IF(AND($E$3="3rd"),'Marks Entry 3rd'!R62,IF(AND($E$3="4th"),'Marks Entry 4th'!R62,"")))</f>
        <v/>
      </c>
      <c r="V63" s="65" t="str">
        <f t="shared" si="4"/>
        <v/>
      </c>
      <c r="W63" s="61" t="str">
        <f t="shared" si="5"/>
        <v/>
      </c>
      <c r="X63" s="104">
        <f t="shared" si="6"/>
        <v>0</v>
      </c>
      <c r="Y63" s="104" t="str">
        <f t="shared" si="7"/>
        <v/>
      </c>
      <c r="Z63" s="104" t="str">
        <f t="shared" si="8"/>
        <v/>
      </c>
      <c r="AA63" s="104" t="str">
        <f t="shared" si="9"/>
        <v/>
      </c>
      <c r="AB63" s="104" t="str">
        <f t="shared" si="10"/>
        <v/>
      </c>
      <c r="AC63" s="108" t="str">
        <f t="shared" si="11"/>
        <v/>
      </c>
      <c r="AD63" s="125" t="str">
        <f>IF(OR(B63=0,B63=""),"",IF(AND($E$3="3rd"),'Marks Entry 3rd'!S62,IF(AND($E$3="4th"),'Marks Entry 4th'!S62,"")))</f>
        <v/>
      </c>
      <c r="AE63" s="125" t="str">
        <f>IF(OR(B63=0,B63=""),"",IF(AND($E$3="3rd"),'Marks Entry 3rd'!T62,IF(AND($E$3="4th"),'Marks Entry 4th'!T62,"")))</f>
        <v/>
      </c>
      <c r="AF63" s="125" t="str">
        <f>IF(OR(B63=0,B63=""),"",IF(AND($E$3="3rd"),'Marks Entry 3rd'!U62,IF(AND($E$3="4th"),'Marks Entry 4th'!U62,"")))</f>
        <v/>
      </c>
      <c r="AG63" s="61" t="str">
        <f t="shared" si="12"/>
        <v/>
      </c>
      <c r="AH63" s="125" t="str">
        <f>IF(OR(B63=0,B63=""),"",IF(AND($E$3="3rd"),'Marks Entry 3rd'!V62,IF(AND($E$3="4th"),'Marks Entry 4th'!V62,"")))</f>
        <v/>
      </c>
      <c r="AI63" s="125" t="str">
        <f>IF(OR(B63=0,B63=""),"",IF(AND($E$3="3rd"),'Marks Entry 3rd'!W62,IF(AND($E$3="4th"),'Marks Entry 4th'!W62,"")))</f>
        <v/>
      </c>
      <c r="AJ63" s="64" t="str">
        <f t="shared" si="13"/>
        <v/>
      </c>
      <c r="AK63" s="61">
        <f t="shared" si="14"/>
        <v>0</v>
      </c>
      <c r="AL63" s="66" t="str">
        <f>IF(OR(B63=0,B63=""),"",IF(AND($E$3="3rd"),'Marks Entry 3rd'!X62,IF(AND($E$3="4th"),'Marks Entry 4th'!X62,"")))</f>
        <v/>
      </c>
      <c r="AM63" s="66" t="str">
        <f>IF(OR(B63=0,B63=""),"",IF(AND($E$3="3rd"),'Marks Entry 3rd'!Y62,IF(AND($E$3="4th"),'Marks Entry 4th'!Y62,"")))</f>
        <v/>
      </c>
      <c r="AN63" s="65" t="str">
        <f t="shared" si="15"/>
        <v/>
      </c>
      <c r="AO63" s="61" t="str">
        <f t="shared" si="16"/>
        <v/>
      </c>
      <c r="AP63" s="104">
        <f t="shared" si="17"/>
        <v>0</v>
      </c>
      <c r="AQ63" s="104" t="str">
        <f t="shared" si="18"/>
        <v/>
      </c>
      <c r="AR63" s="104" t="str">
        <f t="shared" si="19"/>
        <v/>
      </c>
      <c r="AS63" s="104" t="str">
        <f t="shared" si="20"/>
        <v/>
      </c>
      <c r="AT63" s="104" t="str">
        <f t="shared" si="21"/>
        <v/>
      </c>
      <c r="AU63" s="108" t="str">
        <f t="shared" si="22"/>
        <v/>
      </c>
      <c r="AV63" s="125" t="str">
        <f>IF(OR(B63=0,B63=""),"",IF(AND($E$3="3rd"),'Marks Entry 3rd'!Z62,IF(AND($E$3="4th"),'Marks Entry 4th'!Z62,"")))</f>
        <v/>
      </c>
      <c r="AW63" s="125" t="str">
        <f>IF(OR(B63=0,B63=""),"",IF(AND($E$3="3rd"),'Marks Entry 3rd'!AA62,IF(AND($E$3="4th"),'Marks Entry 4th'!AA62,"")))</f>
        <v/>
      </c>
      <c r="AX63" s="125" t="str">
        <f>IF(OR(B63=0,B63=""),"",IF(AND($E$3="3rd"),'Marks Entry 3rd'!AB62,IF(AND($E$3="4th"),'Marks Entry 4th'!AB62,"")))</f>
        <v/>
      </c>
      <c r="AY63" s="61" t="str">
        <f t="shared" si="23"/>
        <v/>
      </c>
      <c r="AZ63" s="125" t="str">
        <f>IF(OR(B63=0,B63=""),"",IF(AND($E$3="3rd"),'Marks Entry 3rd'!AC62,IF(AND($E$3="4th"),'Marks Entry 4th'!AC62,"")))</f>
        <v/>
      </c>
      <c r="BA63" s="125" t="str">
        <f>IF(OR(B63=0,B63=""),"",IF(AND($E$3="3rd"),'Marks Entry 3rd'!AD62,IF(AND($E$3="4th"),'Marks Entry 4th'!AD62,"")))</f>
        <v/>
      </c>
      <c r="BB63" s="64" t="str">
        <f t="shared" si="24"/>
        <v/>
      </c>
      <c r="BC63" s="61">
        <f t="shared" si="25"/>
        <v>0</v>
      </c>
      <c r="BD63" s="66" t="str">
        <f>IF(OR(B63=0,B63=""),"",IF(AND($E$3="3rd"),'Marks Entry 3rd'!AE62,IF(AND($E$3="4th"),'Marks Entry 4th'!AE62,"")))</f>
        <v/>
      </c>
      <c r="BE63" s="66" t="str">
        <f>IF(OR(B63=0,B63=""),"",IF(AND($E$3="3rd"),'Marks Entry 3rd'!AF62,IF(AND($E$3="4th"),'Marks Entry 4th'!AF62,"")))</f>
        <v/>
      </c>
      <c r="BF63" s="65" t="str">
        <f t="shared" si="26"/>
        <v/>
      </c>
      <c r="BG63" s="61" t="str">
        <f t="shared" si="27"/>
        <v/>
      </c>
      <c r="BH63" s="104">
        <f t="shared" si="28"/>
        <v>0</v>
      </c>
      <c r="BI63" s="104" t="str">
        <f t="shared" si="29"/>
        <v/>
      </c>
      <c r="BJ63" s="104" t="str">
        <f t="shared" si="30"/>
        <v/>
      </c>
      <c r="BK63" s="104" t="str">
        <f t="shared" si="31"/>
        <v/>
      </c>
      <c r="BL63" s="104" t="str">
        <f t="shared" si="32"/>
        <v/>
      </c>
      <c r="BM63" s="108" t="str">
        <f t="shared" si="33"/>
        <v/>
      </c>
      <c r="BN63" s="125" t="str">
        <f>IF(OR(B63=0,B63=""),"",IF(AND($E$3="3rd"),'Marks Entry 3rd'!AG62,IF(AND($E$3="4th"),'Marks Entry 4th'!AG62,"")))</f>
        <v/>
      </c>
      <c r="BO63" s="125" t="str">
        <f>IF(OR(B63=0,B63=""),"",IF(AND($E$3="3rd"),'Marks Entry 3rd'!AH62,IF(AND($E$3="4th"),'Marks Entry 4th'!AH62,"")))</f>
        <v/>
      </c>
      <c r="BP63" s="125" t="str">
        <f>IF(OR(B63=0,B63=""),"",IF(AND($E$3="3rd"),'Marks Entry 3rd'!AI62,IF(AND($E$3="4th"),'Marks Entry 4th'!AI62,"")))</f>
        <v/>
      </c>
      <c r="BQ63" s="61" t="str">
        <f t="shared" si="34"/>
        <v/>
      </c>
      <c r="BR63" s="125" t="str">
        <f>IF(OR(B63=0,B63=""),"",IF(AND($E$3="3rd"),'Marks Entry 3rd'!AJ62,IF(AND($E$3="4th"),'Marks Entry 4th'!AJ62,"")))</f>
        <v/>
      </c>
      <c r="BS63" s="125" t="str">
        <f>IF(OR(B63=0,B63=""),"",IF(AND($E$3="3rd"),'Marks Entry 3rd'!AK62,IF(AND($E$3="4th"),'Marks Entry 4th'!AK62,"")))</f>
        <v/>
      </c>
      <c r="BT63" s="64" t="str">
        <f t="shared" si="35"/>
        <v/>
      </c>
      <c r="BU63" s="61">
        <f t="shared" si="36"/>
        <v>0</v>
      </c>
      <c r="BV63" s="66" t="str">
        <f>IF(OR(B63=0,B63=""),"",IF(AND($E$3="3rd"),'Marks Entry 3rd'!AL62,IF(AND($E$3="4th"),'Marks Entry 4th'!AL62,"")))</f>
        <v/>
      </c>
      <c r="BW63" s="66" t="str">
        <f>IF(OR(B63=0,B63=""),"",IF(AND($E$3="3rd"),'Marks Entry 3rd'!AM62,IF(AND($E$3="4th"),'Marks Entry 4th'!AM62,"")))</f>
        <v/>
      </c>
      <c r="BX63" s="65" t="str">
        <f t="shared" si="37"/>
        <v/>
      </c>
      <c r="BY63" s="61" t="str">
        <f t="shared" si="38"/>
        <v/>
      </c>
      <c r="BZ63" s="104">
        <f t="shared" si="39"/>
        <v>0</v>
      </c>
      <c r="CA63" s="104" t="str">
        <f t="shared" si="40"/>
        <v/>
      </c>
      <c r="CB63" s="104" t="str">
        <f t="shared" si="41"/>
        <v/>
      </c>
      <c r="CC63" s="104" t="str">
        <f t="shared" si="42"/>
        <v/>
      </c>
      <c r="CD63" s="104" t="str">
        <f t="shared" si="43"/>
        <v/>
      </c>
      <c r="CE63" s="108" t="str">
        <f t="shared" si="44"/>
        <v/>
      </c>
      <c r="CF63" s="257" t="str">
        <f>IF(OR(B63=0,B63=""),"",IF(AND($E$3="3rd"),'Marks Entry 3rd'!AN62,IF(AND($E$3="4th"),'Marks Entry 4th'!AN62,"")))</f>
        <v/>
      </c>
      <c r="CG63" s="257" t="str">
        <f>IF(OR(B63=0,B63=""),"",IF(AND($E$3="3rd"),'Marks Entry 3rd'!AO62,IF(AND($E$3="4th"),'Marks Entry 4th'!AO62,"")))</f>
        <v/>
      </c>
      <c r="CH63" s="257" t="str">
        <f>IF(OR(B63=0,B63=""),"",IF(AND($E$3="3rd"),'Marks Entry 3rd'!AP62,IF(AND($E$3="4th"),'Marks Entry 4th'!AP62,"")))</f>
        <v/>
      </c>
      <c r="CI63" s="257" t="str">
        <f>IF(OR(B63=0,B63=""),"",IF(AND($E$3="3rd"),'Marks Entry 3rd'!AQ62,IF(AND($E$3="4th"),'Marks Entry 4th'!AQ62,"")))</f>
        <v/>
      </c>
      <c r="CJ63" s="257" t="str">
        <f>IF(OR(B63=0,B63=""),"",IF(AND($E$3="3rd"),'Marks Entry 3rd'!AR62,IF(AND($E$3="4th"),'Marks Entry 4th'!AR62,"")))</f>
        <v/>
      </c>
      <c r="CK63" s="126" t="str">
        <f t="shared" si="45"/>
        <v/>
      </c>
      <c r="CL63" s="127">
        <f t="shared" si="46"/>
        <v>0</v>
      </c>
      <c r="CM63" s="127" t="str">
        <f t="shared" si="47"/>
        <v/>
      </c>
      <c r="CN63" s="127" t="str">
        <f t="shared" si="48"/>
        <v/>
      </c>
      <c r="CO63" s="107" t="str">
        <f t="shared" si="49"/>
        <v/>
      </c>
      <c r="CP63" s="257" t="str">
        <f>IF(OR(B63=0,B63=""),"",IF(AND($E$3="3rd"),'Marks Entry 3rd'!AS62,IF(AND($E$3="4th"),'Marks Entry 4th'!AS62,"")))</f>
        <v/>
      </c>
      <c r="CQ63" s="257" t="str">
        <f>IF(OR(B63=0,B63=""),"",IF(AND($E$3="3rd"),'Marks Entry 3rd'!AT62,IF(AND($E$3="4th"),'Marks Entry 4th'!AT62,"")))</f>
        <v/>
      </c>
      <c r="CR63" s="257" t="str">
        <f>IF(OR(B63=0,B63=""),"",IF(AND($E$3="3rd"),'Marks Entry 3rd'!AU62,IF(AND($E$3="4th"),'Marks Entry 4th'!AU62,"")))</f>
        <v/>
      </c>
      <c r="CS63" s="257" t="str">
        <f>IF(OR(B63=0,B63=""),"",IF(AND($E$3="3rd"),'Marks Entry 3rd'!AV62,IF(AND($E$3="4th"),'Marks Entry 4th'!AV62,"")))</f>
        <v/>
      </c>
      <c r="CT63" s="257" t="str">
        <f>IF(OR(B63=0,B63=""),"",IF(AND($E$3="3rd"),'Marks Entry 3rd'!AW62,IF(AND($E$3="4th"),'Marks Entry 4th'!AW62,"")))</f>
        <v/>
      </c>
      <c r="CU63" s="126" t="str">
        <f t="shared" si="50"/>
        <v/>
      </c>
      <c r="CV63" s="127">
        <f t="shared" si="51"/>
        <v>0</v>
      </c>
      <c r="CW63" s="127" t="str">
        <f t="shared" si="52"/>
        <v/>
      </c>
      <c r="CX63" s="127" t="str">
        <f t="shared" si="53"/>
        <v/>
      </c>
      <c r="CY63" s="107" t="str">
        <f t="shared" si="54"/>
        <v/>
      </c>
      <c r="CZ63" s="257" t="str">
        <f>IF(OR(B63=0,B63=""),"",IF(AND($E$3="3rd"),'Marks Entry 3rd'!AX62,IF(AND($E$3="4th"),'Marks Entry 4th'!AX62,"")))</f>
        <v/>
      </c>
      <c r="DA63" s="257" t="str">
        <f>IF(OR(B63=0,B63=""),"",IF(AND($E$3="3rd"),'Marks Entry 3rd'!AY62,IF(AND($E$3="4th"),'Marks Entry 4th'!AY62,"")))</f>
        <v/>
      </c>
      <c r="DB63" s="257" t="str">
        <f>IF(OR(B63=0,B63=""),"",IF(AND($E$3="3rd"),'Marks Entry 3rd'!AZ62,IF(AND($E$3="4th"),'Marks Entry 4th'!AZ62,"")))</f>
        <v/>
      </c>
      <c r="DC63" s="257" t="str">
        <f>IF(OR(B63=0,B63=""),"",IF(AND($E$3="3rd"),'Marks Entry 3rd'!BA62,IF(AND($E$3="4th"),'Marks Entry 4th'!BA62,"")))</f>
        <v/>
      </c>
      <c r="DD63" s="257" t="str">
        <f>IF(OR(B63=0,B63=""),"",IF(AND($E$3="3rd"),'Marks Entry 3rd'!BB62,IF(AND($E$3="4th"),'Marks Entry 4th'!BB62,"")))</f>
        <v/>
      </c>
      <c r="DE63" s="126" t="str">
        <f t="shared" si="55"/>
        <v/>
      </c>
      <c r="DF63" s="127">
        <f t="shared" si="56"/>
        <v>0</v>
      </c>
      <c r="DG63" s="127" t="str">
        <f t="shared" si="57"/>
        <v/>
      </c>
      <c r="DH63" s="127" t="str">
        <f t="shared" si="58"/>
        <v/>
      </c>
      <c r="DI63" s="107" t="str">
        <f t="shared" si="59"/>
        <v/>
      </c>
      <c r="DJ63" s="257" t="str">
        <f>IF(OR(B63=0,B63=""),"",IF(AND('Marks Entry 3rd'!BC62="",'Marks Entry 4th'!BC62=""),"",IF(AND($E$3="3rd"),'Marks Entry 3rd'!BC62,IF(AND($E$3="4th"),'Marks Entry 4th'!BC62,""))))</f>
        <v/>
      </c>
      <c r="DK63" s="257" t="str">
        <f>IF(OR(B63=0,B63=""),"",IF(AND('Marks Entry 3rd'!BD62="",'Marks Entry 4th'!BD62=""),"",IF(AND($E$3="3rd"),'Marks Entry 3rd'!BD62,IF(AND($E$3="4th"),'Marks Entry 4th'!BD62,""))))</f>
        <v/>
      </c>
      <c r="DL63" s="416" t="str">
        <f t="shared" si="60"/>
        <v/>
      </c>
      <c r="DM63" s="108" t="str">
        <f t="shared" si="61"/>
        <v/>
      </c>
      <c r="DN63" s="257" t="str">
        <f>IF(OR(B63=0,B63=""),"",IF(AND('Marks Entry 3rd'!BE62="",'Marks Entry 4th'!BE62=""),"",IF(AND($E$3="3rd"),'Marks Entry 3rd'!BE62,IF(AND($E$3="4th"),'Marks Entry 4th'!BE62,""))))</f>
        <v/>
      </c>
      <c r="DO63" s="257" t="str">
        <f>IF(OR(B63=0,B63=""),"",IF(AND('Marks Entry 3rd'!BF62="",'Marks Entry 4th'!BF62=""),"",IF(AND($E$3="3rd"),'Marks Entry 3rd'!BF62,IF(AND($E$3="4th"),'Marks Entry 4th'!BF62,""))))</f>
        <v/>
      </c>
      <c r="DP63" s="416" t="str">
        <f t="shared" si="62"/>
        <v/>
      </c>
      <c r="DQ63" s="108" t="str">
        <f t="shared" si="63"/>
        <v/>
      </c>
      <c r="DR63" s="75" t="str">
        <f t="shared" si="67"/>
        <v/>
      </c>
      <c r="DS63" s="76" t="str">
        <f t="shared" si="68"/>
        <v/>
      </c>
      <c r="DT63" s="81" t="str">
        <f t="shared" si="64"/>
        <v/>
      </c>
      <c r="DU63" s="82" t="str">
        <f t="shared" si="65"/>
        <v/>
      </c>
      <c r="DV63" s="262" t="str">
        <f t="shared" si="69"/>
        <v/>
      </c>
      <c r="DW63" s="52" t="str">
        <f>IF(OR(B63=0,B63=""),"",IF(AND($E$3="3rd"),'Marks Entry 3rd'!BG62,IF(AND($E$3="4th"),'Marks Entry 4th'!BG62,"")))</f>
        <v/>
      </c>
      <c r="DX63" s="52" t="str">
        <f>IF(OR(B63=0,B63=""),"",IF(AND($E$3="3rd"),'Marks Entry 3rd'!BH62,IF(AND($E$3="4th"),'Marks Entry 4th'!BH62,"")))</f>
        <v/>
      </c>
      <c r="DY63" s="242" t="str">
        <f t="shared" si="66"/>
        <v/>
      </c>
      <c r="DZ63" s="53"/>
      <c r="EG63" s="55">
        <f>IF(AND($E$3="3rd"),'Marks Entry 3rd'!I62,IF(AND($E$3="4th"),'Marks Entry 4th'!I62,""))</f>
        <v>0</v>
      </c>
    </row>
    <row r="64" spans="1:137" ht="18.95" customHeight="1">
      <c r="A64" s="67">
        <v>57</v>
      </c>
      <c r="B64" s="302" t="str">
        <f>IF(OR(EG64=0,EG64=""),"",IF(AND($E$3="3rd"),'Marks Entry 3rd'!I63,IF(AND($E$3="4th"),'Marks Entry 4th'!I63,"")))</f>
        <v/>
      </c>
      <c r="C64" s="68" t="str">
        <f>IF(OR(B64=0,B64=""),"",IF(AND($E$3="3rd"),'Marks Entry 3rd'!B63,IF(AND($E$3="4th"),'Marks Entry 4th'!B63,"")))</f>
        <v/>
      </c>
      <c r="D64" s="68" t="str">
        <f>IF(OR(B64=0,B64=""),"",IF(AND($E$3="3rd"),'Marks Entry 3rd'!C63,IF(AND($E$3="4th"),'Marks Entry 4th'!C63,"")))</f>
        <v/>
      </c>
      <c r="E64" s="69" t="str">
        <f>IF(OR(B64=0,B64=""),"",IF(AND($E$3="3rd"),'Marks Entry 3rd'!E63,IF(AND($E$3="4th"),'Marks Entry 4th'!E63,"")))</f>
        <v/>
      </c>
      <c r="F64" s="301" t="str">
        <f>IF(OR(B64=0,B64=""),"",IF(AND($E$3="3rd"),'Marks Entry 3rd'!D63,IF(AND($E$3="4th"),'Marks Entry 4th'!D63,"")))</f>
        <v/>
      </c>
      <c r="G64" s="63" t="str">
        <f>IF(OR(B64=0,B64=""),"",IF(AND($E$3="3rd"),'Marks Entry 3rd'!F63,IF(AND($E$3="4th"),'Marks Entry 4th'!F63,"")))</f>
        <v/>
      </c>
      <c r="H64" s="63" t="str">
        <f>IF(OR(B64=0,B64=""),"",IF(AND($E$3="3rd"),'Marks Entry 3rd'!G63,IF(AND($E$3="4th"),'Marks Entry 4th'!G63,"")))</f>
        <v/>
      </c>
      <c r="I64" s="63" t="str">
        <f>IF(OR(B64=0,B64=""),"",IF(AND($E$3="3rd"),'Marks Entry 3rd'!H63,IF(AND($E$3="4th"),'Marks Entry 4th'!H63,"")))</f>
        <v/>
      </c>
      <c r="J64" s="256" t="str">
        <f>IF(OR(B64=0,B64=""),"",IF(AND($E$3="3rd"),'Marks Entry 3rd'!J63,IF(AND($E$3="4th"),'Marks Entry 4th'!J63,"")))</f>
        <v/>
      </c>
      <c r="K64" s="256" t="str">
        <f>IF(OR(B64=0,B64=""),"",IF(AND($E$3="3rd"),'Marks Entry 3rd'!K63,IF(AND($E$3="4th"),'Marks Entry 4th'!K63,"")))</f>
        <v/>
      </c>
      <c r="L64" s="125" t="str">
        <f>IF(OR(B64=0,B64=""),"",IF(AND($E$3="3rd"),'Marks Entry 3rd'!L63,IF(AND($E$3="4th"),'Marks Entry 4th'!L63,"")))</f>
        <v/>
      </c>
      <c r="M64" s="125" t="str">
        <f>IF(OR(B64=0,B64=""),"",IF(AND($E$3="3rd"),'Marks Entry 3rd'!M63,IF(AND($E$3="4th"),'Marks Entry 4th'!M63,"")))</f>
        <v/>
      </c>
      <c r="N64" s="125" t="str">
        <f>IF(OR(B64=0,B64=""),"",IF(AND($E$3="3rd"),'Marks Entry 3rd'!N63,IF(AND($E$3="4th"),'Marks Entry 4th'!N63,"")))</f>
        <v/>
      </c>
      <c r="O64" s="61" t="str">
        <f t="shared" si="1"/>
        <v/>
      </c>
      <c r="P64" s="125" t="str">
        <f>IF(OR(B64=0,B64=""),"",IF(AND($E$3="3rd"),'Marks Entry 3rd'!O63,IF(AND($E$3="4th"),'Marks Entry 4th'!O63,"")))</f>
        <v/>
      </c>
      <c r="Q64" s="125" t="str">
        <f>IF(OR(B64=0,B64=""),"",IF(AND($E$3="3rd"),'Marks Entry 3rd'!P63,IF(AND($E$3="4th"),'Marks Entry 4th'!P63,"")))</f>
        <v/>
      </c>
      <c r="R64" s="64" t="str">
        <f t="shared" si="2"/>
        <v/>
      </c>
      <c r="S64" s="61">
        <f t="shared" si="3"/>
        <v>0</v>
      </c>
      <c r="T64" s="66" t="str">
        <f>IF(OR(B64=0,B64=""),"",IF(AND($E$3="3rd"),'Marks Entry 3rd'!Q63,IF(AND($E$3="4th"),'Marks Entry 4th'!Q63,"")))</f>
        <v/>
      </c>
      <c r="U64" s="66" t="str">
        <f>IF(OR(B64=0,B64=""),"",IF(AND($E$3="3rd"),'Marks Entry 3rd'!R63,IF(AND($E$3="4th"),'Marks Entry 4th'!R63,"")))</f>
        <v/>
      </c>
      <c r="V64" s="65" t="str">
        <f t="shared" si="4"/>
        <v/>
      </c>
      <c r="W64" s="61" t="str">
        <f t="shared" si="5"/>
        <v/>
      </c>
      <c r="X64" s="104">
        <f t="shared" si="6"/>
        <v>0</v>
      </c>
      <c r="Y64" s="104" t="str">
        <f t="shared" si="7"/>
        <v/>
      </c>
      <c r="Z64" s="104" t="str">
        <f t="shared" si="8"/>
        <v/>
      </c>
      <c r="AA64" s="104" t="str">
        <f t="shared" si="9"/>
        <v/>
      </c>
      <c r="AB64" s="104" t="str">
        <f t="shared" si="10"/>
        <v/>
      </c>
      <c r="AC64" s="108" t="str">
        <f t="shared" si="11"/>
        <v/>
      </c>
      <c r="AD64" s="125" t="str">
        <f>IF(OR(B64=0,B64=""),"",IF(AND($E$3="3rd"),'Marks Entry 3rd'!S63,IF(AND($E$3="4th"),'Marks Entry 4th'!S63,"")))</f>
        <v/>
      </c>
      <c r="AE64" s="125" t="str">
        <f>IF(OR(B64=0,B64=""),"",IF(AND($E$3="3rd"),'Marks Entry 3rd'!T63,IF(AND($E$3="4th"),'Marks Entry 4th'!T63,"")))</f>
        <v/>
      </c>
      <c r="AF64" s="125" t="str">
        <f>IF(OR(B64=0,B64=""),"",IF(AND($E$3="3rd"),'Marks Entry 3rd'!U63,IF(AND($E$3="4th"),'Marks Entry 4th'!U63,"")))</f>
        <v/>
      </c>
      <c r="AG64" s="61" t="str">
        <f t="shared" si="12"/>
        <v/>
      </c>
      <c r="AH64" s="125" t="str">
        <f>IF(OR(B64=0,B64=""),"",IF(AND($E$3="3rd"),'Marks Entry 3rd'!V63,IF(AND($E$3="4th"),'Marks Entry 4th'!V63,"")))</f>
        <v/>
      </c>
      <c r="AI64" s="125" t="str">
        <f>IF(OR(B64=0,B64=""),"",IF(AND($E$3="3rd"),'Marks Entry 3rd'!W63,IF(AND($E$3="4th"),'Marks Entry 4th'!W63,"")))</f>
        <v/>
      </c>
      <c r="AJ64" s="64" t="str">
        <f t="shared" si="13"/>
        <v/>
      </c>
      <c r="AK64" s="61">
        <f t="shared" si="14"/>
        <v>0</v>
      </c>
      <c r="AL64" s="66" t="str">
        <f>IF(OR(B64=0,B64=""),"",IF(AND($E$3="3rd"),'Marks Entry 3rd'!X63,IF(AND($E$3="4th"),'Marks Entry 4th'!X63,"")))</f>
        <v/>
      </c>
      <c r="AM64" s="66" t="str">
        <f>IF(OR(B64=0,B64=""),"",IF(AND($E$3="3rd"),'Marks Entry 3rd'!Y63,IF(AND($E$3="4th"),'Marks Entry 4th'!Y63,"")))</f>
        <v/>
      </c>
      <c r="AN64" s="65" t="str">
        <f t="shared" si="15"/>
        <v/>
      </c>
      <c r="AO64" s="61" t="str">
        <f t="shared" si="16"/>
        <v/>
      </c>
      <c r="AP64" s="104">
        <f t="shared" si="17"/>
        <v>0</v>
      </c>
      <c r="AQ64" s="104" t="str">
        <f t="shared" si="18"/>
        <v/>
      </c>
      <c r="AR64" s="104" t="str">
        <f t="shared" si="19"/>
        <v/>
      </c>
      <c r="AS64" s="104" t="str">
        <f t="shared" si="20"/>
        <v/>
      </c>
      <c r="AT64" s="104" t="str">
        <f t="shared" si="21"/>
        <v/>
      </c>
      <c r="AU64" s="108" t="str">
        <f t="shared" si="22"/>
        <v/>
      </c>
      <c r="AV64" s="125" t="str">
        <f>IF(OR(B64=0,B64=""),"",IF(AND($E$3="3rd"),'Marks Entry 3rd'!Z63,IF(AND($E$3="4th"),'Marks Entry 4th'!Z63,"")))</f>
        <v/>
      </c>
      <c r="AW64" s="125" t="str">
        <f>IF(OR(B64=0,B64=""),"",IF(AND($E$3="3rd"),'Marks Entry 3rd'!AA63,IF(AND($E$3="4th"),'Marks Entry 4th'!AA63,"")))</f>
        <v/>
      </c>
      <c r="AX64" s="125" t="str">
        <f>IF(OR(B64=0,B64=""),"",IF(AND($E$3="3rd"),'Marks Entry 3rd'!AB63,IF(AND($E$3="4th"),'Marks Entry 4th'!AB63,"")))</f>
        <v/>
      </c>
      <c r="AY64" s="61" t="str">
        <f t="shared" si="23"/>
        <v/>
      </c>
      <c r="AZ64" s="125" t="str">
        <f>IF(OR(B64=0,B64=""),"",IF(AND($E$3="3rd"),'Marks Entry 3rd'!AC63,IF(AND($E$3="4th"),'Marks Entry 4th'!AC63,"")))</f>
        <v/>
      </c>
      <c r="BA64" s="125" t="str">
        <f>IF(OR(B64=0,B64=""),"",IF(AND($E$3="3rd"),'Marks Entry 3rd'!AD63,IF(AND($E$3="4th"),'Marks Entry 4th'!AD63,"")))</f>
        <v/>
      </c>
      <c r="BB64" s="64" t="str">
        <f t="shared" si="24"/>
        <v/>
      </c>
      <c r="BC64" s="61">
        <f t="shared" si="25"/>
        <v>0</v>
      </c>
      <c r="BD64" s="66" t="str">
        <f>IF(OR(B64=0,B64=""),"",IF(AND($E$3="3rd"),'Marks Entry 3rd'!AE63,IF(AND($E$3="4th"),'Marks Entry 4th'!AE63,"")))</f>
        <v/>
      </c>
      <c r="BE64" s="66" t="str">
        <f>IF(OR(B64=0,B64=""),"",IF(AND($E$3="3rd"),'Marks Entry 3rd'!AF63,IF(AND($E$3="4th"),'Marks Entry 4th'!AF63,"")))</f>
        <v/>
      </c>
      <c r="BF64" s="65" t="str">
        <f t="shared" si="26"/>
        <v/>
      </c>
      <c r="BG64" s="61" t="str">
        <f t="shared" si="27"/>
        <v/>
      </c>
      <c r="BH64" s="104">
        <f t="shared" si="28"/>
        <v>0</v>
      </c>
      <c r="BI64" s="104" t="str">
        <f t="shared" si="29"/>
        <v/>
      </c>
      <c r="BJ64" s="104" t="str">
        <f t="shared" si="30"/>
        <v/>
      </c>
      <c r="BK64" s="104" t="str">
        <f t="shared" si="31"/>
        <v/>
      </c>
      <c r="BL64" s="104" t="str">
        <f t="shared" si="32"/>
        <v/>
      </c>
      <c r="BM64" s="108" t="str">
        <f t="shared" si="33"/>
        <v/>
      </c>
      <c r="BN64" s="125" t="str">
        <f>IF(OR(B64=0,B64=""),"",IF(AND($E$3="3rd"),'Marks Entry 3rd'!AG63,IF(AND($E$3="4th"),'Marks Entry 4th'!AG63,"")))</f>
        <v/>
      </c>
      <c r="BO64" s="125" t="str">
        <f>IF(OR(B64=0,B64=""),"",IF(AND($E$3="3rd"),'Marks Entry 3rd'!AH63,IF(AND($E$3="4th"),'Marks Entry 4th'!AH63,"")))</f>
        <v/>
      </c>
      <c r="BP64" s="125" t="str">
        <f>IF(OR(B64=0,B64=""),"",IF(AND($E$3="3rd"),'Marks Entry 3rd'!AI63,IF(AND($E$3="4th"),'Marks Entry 4th'!AI63,"")))</f>
        <v/>
      </c>
      <c r="BQ64" s="61" t="str">
        <f t="shared" si="34"/>
        <v/>
      </c>
      <c r="BR64" s="125" t="str">
        <f>IF(OR(B64=0,B64=""),"",IF(AND($E$3="3rd"),'Marks Entry 3rd'!AJ63,IF(AND($E$3="4th"),'Marks Entry 4th'!AJ63,"")))</f>
        <v/>
      </c>
      <c r="BS64" s="125" t="str">
        <f>IF(OR(B64=0,B64=""),"",IF(AND($E$3="3rd"),'Marks Entry 3rd'!AK63,IF(AND($E$3="4th"),'Marks Entry 4th'!AK63,"")))</f>
        <v/>
      </c>
      <c r="BT64" s="64" t="str">
        <f t="shared" si="35"/>
        <v/>
      </c>
      <c r="BU64" s="61">
        <f t="shared" si="36"/>
        <v>0</v>
      </c>
      <c r="BV64" s="66" t="str">
        <f>IF(OR(B64=0,B64=""),"",IF(AND($E$3="3rd"),'Marks Entry 3rd'!AL63,IF(AND($E$3="4th"),'Marks Entry 4th'!AL63,"")))</f>
        <v/>
      </c>
      <c r="BW64" s="66" t="str">
        <f>IF(OR(B64=0,B64=""),"",IF(AND($E$3="3rd"),'Marks Entry 3rd'!AM63,IF(AND($E$3="4th"),'Marks Entry 4th'!AM63,"")))</f>
        <v/>
      </c>
      <c r="BX64" s="65" t="str">
        <f t="shared" si="37"/>
        <v/>
      </c>
      <c r="BY64" s="61" t="str">
        <f t="shared" si="38"/>
        <v/>
      </c>
      <c r="BZ64" s="104">
        <f t="shared" si="39"/>
        <v>0</v>
      </c>
      <c r="CA64" s="104" t="str">
        <f t="shared" si="40"/>
        <v/>
      </c>
      <c r="CB64" s="104" t="str">
        <f t="shared" si="41"/>
        <v/>
      </c>
      <c r="CC64" s="104" t="str">
        <f t="shared" si="42"/>
        <v/>
      </c>
      <c r="CD64" s="104" t="str">
        <f t="shared" si="43"/>
        <v/>
      </c>
      <c r="CE64" s="108" t="str">
        <f t="shared" si="44"/>
        <v/>
      </c>
      <c r="CF64" s="257" t="str">
        <f>IF(OR(B64=0,B64=""),"",IF(AND($E$3="3rd"),'Marks Entry 3rd'!AN63,IF(AND($E$3="4th"),'Marks Entry 4th'!AN63,"")))</f>
        <v/>
      </c>
      <c r="CG64" s="257" t="str">
        <f>IF(OR(B64=0,B64=""),"",IF(AND($E$3="3rd"),'Marks Entry 3rd'!AO63,IF(AND($E$3="4th"),'Marks Entry 4th'!AO63,"")))</f>
        <v/>
      </c>
      <c r="CH64" s="257" t="str">
        <f>IF(OR(B64=0,B64=""),"",IF(AND($E$3="3rd"),'Marks Entry 3rd'!AP63,IF(AND($E$3="4th"),'Marks Entry 4th'!AP63,"")))</f>
        <v/>
      </c>
      <c r="CI64" s="257" t="str">
        <f>IF(OR(B64=0,B64=""),"",IF(AND($E$3="3rd"),'Marks Entry 3rd'!AQ63,IF(AND($E$3="4th"),'Marks Entry 4th'!AQ63,"")))</f>
        <v/>
      </c>
      <c r="CJ64" s="257" t="str">
        <f>IF(OR(B64=0,B64=""),"",IF(AND($E$3="3rd"),'Marks Entry 3rd'!AR63,IF(AND($E$3="4th"),'Marks Entry 4th'!AR63,"")))</f>
        <v/>
      </c>
      <c r="CK64" s="126" t="str">
        <f t="shared" si="45"/>
        <v/>
      </c>
      <c r="CL64" s="127">
        <f t="shared" si="46"/>
        <v>0</v>
      </c>
      <c r="CM64" s="127" t="str">
        <f t="shared" si="47"/>
        <v/>
      </c>
      <c r="CN64" s="127" t="str">
        <f t="shared" si="48"/>
        <v/>
      </c>
      <c r="CO64" s="107" t="str">
        <f t="shared" si="49"/>
        <v/>
      </c>
      <c r="CP64" s="257" t="str">
        <f>IF(OR(B64=0,B64=""),"",IF(AND($E$3="3rd"),'Marks Entry 3rd'!AS63,IF(AND($E$3="4th"),'Marks Entry 4th'!AS63,"")))</f>
        <v/>
      </c>
      <c r="CQ64" s="257" t="str">
        <f>IF(OR(B64=0,B64=""),"",IF(AND($E$3="3rd"),'Marks Entry 3rd'!AT63,IF(AND($E$3="4th"),'Marks Entry 4th'!AT63,"")))</f>
        <v/>
      </c>
      <c r="CR64" s="257" t="str">
        <f>IF(OR(B64=0,B64=""),"",IF(AND($E$3="3rd"),'Marks Entry 3rd'!AU63,IF(AND($E$3="4th"),'Marks Entry 4th'!AU63,"")))</f>
        <v/>
      </c>
      <c r="CS64" s="257" t="str">
        <f>IF(OR(B64=0,B64=""),"",IF(AND($E$3="3rd"),'Marks Entry 3rd'!AV63,IF(AND($E$3="4th"),'Marks Entry 4th'!AV63,"")))</f>
        <v/>
      </c>
      <c r="CT64" s="257" t="str">
        <f>IF(OR(B64=0,B64=""),"",IF(AND($E$3="3rd"),'Marks Entry 3rd'!AW63,IF(AND($E$3="4th"),'Marks Entry 4th'!AW63,"")))</f>
        <v/>
      </c>
      <c r="CU64" s="126" t="str">
        <f t="shared" si="50"/>
        <v/>
      </c>
      <c r="CV64" s="127">
        <f t="shared" si="51"/>
        <v>0</v>
      </c>
      <c r="CW64" s="127" t="str">
        <f t="shared" si="52"/>
        <v/>
      </c>
      <c r="CX64" s="127" t="str">
        <f t="shared" si="53"/>
        <v/>
      </c>
      <c r="CY64" s="107" t="str">
        <f t="shared" si="54"/>
        <v/>
      </c>
      <c r="CZ64" s="257" t="str">
        <f>IF(OR(B64=0,B64=""),"",IF(AND($E$3="3rd"),'Marks Entry 3rd'!AX63,IF(AND($E$3="4th"),'Marks Entry 4th'!AX63,"")))</f>
        <v/>
      </c>
      <c r="DA64" s="257" t="str">
        <f>IF(OR(B64=0,B64=""),"",IF(AND($E$3="3rd"),'Marks Entry 3rd'!AY63,IF(AND($E$3="4th"),'Marks Entry 4th'!AY63,"")))</f>
        <v/>
      </c>
      <c r="DB64" s="257" t="str">
        <f>IF(OR(B64=0,B64=""),"",IF(AND($E$3="3rd"),'Marks Entry 3rd'!AZ63,IF(AND($E$3="4th"),'Marks Entry 4th'!AZ63,"")))</f>
        <v/>
      </c>
      <c r="DC64" s="257" t="str">
        <f>IF(OR(B64=0,B64=""),"",IF(AND($E$3="3rd"),'Marks Entry 3rd'!BA63,IF(AND($E$3="4th"),'Marks Entry 4th'!BA63,"")))</f>
        <v/>
      </c>
      <c r="DD64" s="257" t="str">
        <f>IF(OR(B64=0,B64=""),"",IF(AND($E$3="3rd"),'Marks Entry 3rd'!BB63,IF(AND($E$3="4th"),'Marks Entry 4th'!BB63,"")))</f>
        <v/>
      </c>
      <c r="DE64" s="126" t="str">
        <f t="shared" si="55"/>
        <v/>
      </c>
      <c r="DF64" s="127">
        <f t="shared" si="56"/>
        <v>0</v>
      </c>
      <c r="DG64" s="127" t="str">
        <f t="shared" si="57"/>
        <v/>
      </c>
      <c r="DH64" s="127" t="str">
        <f t="shared" si="58"/>
        <v/>
      </c>
      <c r="DI64" s="107" t="str">
        <f t="shared" si="59"/>
        <v/>
      </c>
      <c r="DJ64" s="257" t="str">
        <f>IF(OR(B64=0,B64=""),"",IF(AND('Marks Entry 3rd'!BC63="",'Marks Entry 4th'!BC63=""),"",IF(AND($E$3="3rd"),'Marks Entry 3rd'!BC63,IF(AND($E$3="4th"),'Marks Entry 4th'!BC63,""))))</f>
        <v/>
      </c>
      <c r="DK64" s="257" t="str">
        <f>IF(OR(B64=0,B64=""),"",IF(AND('Marks Entry 3rd'!BD63="",'Marks Entry 4th'!BD63=""),"",IF(AND($E$3="3rd"),'Marks Entry 3rd'!BD63,IF(AND($E$3="4th"),'Marks Entry 4th'!BD63,""))))</f>
        <v/>
      </c>
      <c r="DL64" s="416" t="str">
        <f t="shared" si="60"/>
        <v/>
      </c>
      <c r="DM64" s="108" t="str">
        <f t="shared" si="61"/>
        <v/>
      </c>
      <c r="DN64" s="257" t="str">
        <f>IF(OR(B64=0,B64=""),"",IF(AND('Marks Entry 3rd'!BE63="",'Marks Entry 4th'!BE63=""),"",IF(AND($E$3="3rd"),'Marks Entry 3rd'!BE63,IF(AND($E$3="4th"),'Marks Entry 4th'!BE63,""))))</f>
        <v/>
      </c>
      <c r="DO64" s="257" t="str">
        <f>IF(OR(B64=0,B64=""),"",IF(AND('Marks Entry 3rd'!BF63="",'Marks Entry 4th'!BF63=""),"",IF(AND($E$3="3rd"),'Marks Entry 3rd'!BF63,IF(AND($E$3="4th"),'Marks Entry 4th'!BF63,""))))</f>
        <v/>
      </c>
      <c r="DP64" s="416" t="str">
        <f t="shared" si="62"/>
        <v/>
      </c>
      <c r="DQ64" s="108" t="str">
        <f t="shared" si="63"/>
        <v/>
      </c>
      <c r="DR64" s="75" t="str">
        <f t="shared" si="67"/>
        <v/>
      </c>
      <c r="DS64" s="76" t="str">
        <f t="shared" si="68"/>
        <v/>
      </c>
      <c r="DT64" s="81" t="str">
        <f t="shared" si="64"/>
        <v/>
      </c>
      <c r="DU64" s="82" t="str">
        <f t="shared" si="65"/>
        <v/>
      </c>
      <c r="DV64" s="262" t="str">
        <f t="shared" si="69"/>
        <v/>
      </c>
      <c r="DW64" s="52" t="str">
        <f>IF(OR(B64=0,B64=""),"",IF(AND($E$3="3rd"),'Marks Entry 3rd'!BG63,IF(AND($E$3="4th"),'Marks Entry 4th'!BG63,"")))</f>
        <v/>
      </c>
      <c r="DX64" s="52" t="str">
        <f>IF(OR(B64=0,B64=""),"",IF(AND($E$3="3rd"),'Marks Entry 3rd'!BH63,IF(AND($E$3="4th"),'Marks Entry 4th'!BH63,"")))</f>
        <v/>
      </c>
      <c r="DY64" s="242" t="str">
        <f t="shared" si="66"/>
        <v/>
      </c>
      <c r="DZ64" s="53"/>
      <c r="EG64" s="55">
        <f>IF(AND($E$3="3rd"),'Marks Entry 3rd'!I63,IF(AND($E$3="4th"),'Marks Entry 4th'!I63,""))</f>
        <v>0</v>
      </c>
    </row>
    <row r="65" spans="1:137" ht="18.95" customHeight="1">
      <c r="A65" s="67">
        <v>58</v>
      </c>
      <c r="B65" s="302" t="str">
        <f>IF(OR(EG65=0,EG65=""),"",IF(AND($E$3="3rd"),'Marks Entry 3rd'!I64,IF(AND($E$3="4th"),'Marks Entry 4th'!I64,"")))</f>
        <v/>
      </c>
      <c r="C65" s="68" t="str">
        <f>IF(OR(B65=0,B65=""),"",IF(AND($E$3="3rd"),'Marks Entry 3rd'!B64,IF(AND($E$3="4th"),'Marks Entry 4th'!B64,"")))</f>
        <v/>
      </c>
      <c r="D65" s="68" t="str">
        <f>IF(OR(B65=0,B65=""),"",IF(AND($E$3="3rd"),'Marks Entry 3rd'!C64,IF(AND($E$3="4th"),'Marks Entry 4th'!C64,"")))</f>
        <v/>
      </c>
      <c r="E65" s="69" t="str">
        <f>IF(OR(B65=0,B65=""),"",IF(AND($E$3="3rd"),'Marks Entry 3rd'!E64,IF(AND($E$3="4th"),'Marks Entry 4th'!E64,"")))</f>
        <v/>
      </c>
      <c r="F65" s="301" t="str">
        <f>IF(OR(B65=0,B65=""),"",IF(AND($E$3="3rd"),'Marks Entry 3rd'!D64,IF(AND($E$3="4th"),'Marks Entry 4th'!D64,"")))</f>
        <v/>
      </c>
      <c r="G65" s="63" t="str">
        <f>IF(OR(B65=0,B65=""),"",IF(AND($E$3="3rd"),'Marks Entry 3rd'!F64,IF(AND($E$3="4th"),'Marks Entry 4th'!F64,"")))</f>
        <v/>
      </c>
      <c r="H65" s="63" t="str">
        <f>IF(OR(B65=0,B65=""),"",IF(AND($E$3="3rd"),'Marks Entry 3rd'!G64,IF(AND($E$3="4th"),'Marks Entry 4th'!G64,"")))</f>
        <v/>
      </c>
      <c r="I65" s="63" t="str">
        <f>IF(OR(B65=0,B65=""),"",IF(AND($E$3="3rd"),'Marks Entry 3rd'!H64,IF(AND($E$3="4th"),'Marks Entry 4th'!H64,"")))</f>
        <v/>
      </c>
      <c r="J65" s="256" t="str">
        <f>IF(OR(B65=0,B65=""),"",IF(AND($E$3="3rd"),'Marks Entry 3rd'!J64,IF(AND($E$3="4th"),'Marks Entry 4th'!J64,"")))</f>
        <v/>
      </c>
      <c r="K65" s="256" t="str">
        <f>IF(OR(B65=0,B65=""),"",IF(AND($E$3="3rd"),'Marks Entry 3rd'!K64,IF(AND($E$3="4th"),'Marks Entry 4th'!K64,"")))</f>
        <v/>
      </c>
      <c r="L65" s="125" t="str">
        <f>IF(OR(B65=0,B65=""),"",IF(AND($E$3="3rd"),'Marks Entry 3rd'!L64,IF(AND($E$3="4th"),'Marks Entry 4th'!L64,"")))</f>
        <v/>
      </c>
      <c r="M65" s="125" t="str">
        <f>IF(OR(B65=0,B65=""),"",IF(AND($E$3="3rd"),'Marks Entry 3rd'!M64,IF(AND($E$3="4th"),'Marks Entry 4th'!M64,"")))</f>
        <v/>
      </c>
      <c r="N65" s="125" t="str">
        <f>IF(OR(B65=0,B65=""),"",IF(AND($E$3="3rd"),'Marks Entry 3rd'!N64,IF(AND($E$3="4th"),'Marks Entry 4th'!N64,"")))</f>
        <v/>
      </c>
      <c r="O65" s="61" t="str">
        <f t="shared" si="1"/>
        <v/>
      </c>
      <c r="P65" s="125" t="str">
        <f>IF(OR(B65=0,B65=""),"",IF(AND($E$3="3rd"),'Marks Entry 3rd'!O64,IF(AND($E$3="4th"),'Marks Entry 4th'!O64,"")))</f>
        <v/>
      </c>
      <c r="Q65" s="125" t="str">
        <f>IF(OR(B65=0,B65=""),"",IF(AND($E$3="3rd"),'Marks Entry 3rd'!P64,IF(AND($E$3="4th"),'Marks Entry 4th'!P64,"")))</f>
        <v/>
      </c>
      <c r="R65" s="64" t="str">
        <f t="shared" si="2"/>
        <v/>
      </c>
      <c r="S65" s="61">
        <f t="shared" si="3"/>
        <v>0</v>
      </c>
      <c r="T65" s="66" t="str">
        <f>IF(OR(B65=0,B65=""),"",IF(AND($E$3="3rd"),'Marks Entry 3rd'!Q64,IF(AND($E$3="4th"),'Marks Entry 4th'!Q64,"")))</f>
        <v/>
      </c>
      <c r="U65" s="66" t="str">
        <f>IF(OR(B65=0,B65=""),"",IF(AND($E$3="3rd"),'Marks Entry 3rd'!R64,IF(AND($E$3="4th"),'Marks Entry 4th'!R64,"")))</f>
        <v/>
      </c>
      <c r="V65" s="65" t="str">
        <f t="shared" si="4"/>
        <v/>
      </c>
      <c r="W65" s="61" t="str">
        <f t="shared" si="5"/>
        <v/>
      </c>
      <c r="X65" s="104">
        <f t="shared" si="6"/>
        <v>0</v>
      </c>
      <c r="Y65" s="104" t="str">
        <f t="shared" si="7"/>
        <v/>
      </c>
      <c r="Z65" s="104" t="str">
        <f t="shared" si="8"/>
        <v/>
      </c>
      <c r="AA65" s="104" t="str">
        <f t="shared" si="9"/>
        <v/>
      </c>
      <c r="AB65" s="104" t="str">
        <f t="shared" si="10"/>
        <v/>
      </c>
      <c r="AC65" s="108" t="str">
        <f t="shared" si="11"/>
        <v/>
      </c>
      <c r="AD65" s="125" t="str">
        <f>IF(OR(B65=0,B65=""),"",IF(AND($E$3="3rd"),'Marks Entry 3rd'!S64,IF(AND($E$3="4th"),'Marks Entry 4th'!S64,"")))</f>
        <v/>
      </c>
      <c r="AE65" s="125" t="str">
        <f>IF(OR(B65=0,B65=""),"",IF(AND($E$3="3rd"),'Marks Entry 3rd'!T64,IF(AND($E$3="4th"),'Marks Entry 4th'!T64,"")))</f>
        <v/>
      </c>
      <c r="AF65" s="125" t="str">
        <f>IF(OR(B65=0,B65=""),"",IF(AND($E$3="3rd"),'Marks Entry 3rd'!U64,IF(AND($E$3="4th"),'Marks Entry 4th'!U64,"")))</f>
        <v/>
      </c>
      <c r="AG65" s="61" t="str">
        <f t="shared" si="12"/>
        <v/>
      </c>
      <c r="AH65" s="125" t="str">
        <f>IF(OR(B65=0,B65=""),"",IF(AND($E$3="3rd"),'Marks Entry 3rd'!V64,IF(AND($E$3="4th"),'Marks Entry 4th'!V64,"")))</f>
        <v/>
      </c>
      <c r="AI65" s="125" t="str">
        <f>IF(OR(B65=0,B65=""),"",IF(AND($E$3="3rd"),'Marks Entry 3rd'!W64,IF(AND($E$3="4th"),'Marks Entry 4th'!W64,"")))</f>
        <v/>
      </c>
      <c r="AJ65" s="64" t="str">
        <f t="shared" si="13"/>
        <v/>
      </c>
      <c r="AK65" s="61">
        <f t="shared" si="14"/>
        <v>0</v>
      </c>
      <c r="AL65" s="66" t="str">
        <f>IF(OR(B65=0,B65=""),"",IF(AND($E$3="3rd"),'Marks Entry 3rd'!X64,IF(AND($E$3="4th"),'Marks Entry 4th'!X64,"")))</f>
        <v/>
      </c>
      <c r="AM65" s="66" t="str">
        <f>IF(OR(B65=0,B65=""),"",IF(AND($E$3="3rd"),'Marks Entry 3rd'!Y64,IF(AND($E$3="4th"),'Marks Entry 4th'!Y64,"")))</f>
        <v/>
      </c>
      <c r="AN65" s="65" t="str">
        <f t="shared" si="15"/>
        <v/>
      </c>
      <c r="AO65" s="61" t="str">
        <f t="shared" si="16"/>
        <v/>
      </c>
      <c r="AP65" s="104">
        <f t="shared" si="17"/>
        <v>0</v>
      </c>
      <c r="AQ65" s="104" t="str">
        <f t="shared" si="18"/>
        <v/>
      </c>
      <c r="AR65" s="104" t="str">
        <f t="shared" si="19"/>
        <v/>
      </c>
      <c r="AS65" s="104" t="str">
        <f t="shared" si="20"/>
        <v/>
      </c>
      <c r="AT65" s="104" t="str">
        <f t="shared" si="21"/>
        <v/>
      </c>
      <c r="AU65" s="108" t="str">
        <f t="shared" si="22"/>
        <v/>
      </c>
      <c r="AV65" s="125" t="str">
        <f>IF(OR(B65=0,B65=""),"",IF(AND($E$3="3rd"),'Marks Entry 3rd'!Z64,IF(AND($E$3="4th"),'Marks Entry 4th'!Z64,"")))</f>
        <v/>
      </c>
      <c r="AW65" s="125" t="str">
        <f>IF(OR(B65=0,B65=""),"",IF(AND($E$3="3rd"),'Marks Entry 3rd'!AA64,IF(AND($E$3="4th"),'Marks Entry 4th'!AA64,"")))</f>
        <v/>
      </c>
      <c r="AX65" s="125" t="str">
        <f>IF(OR(B65=0,B65=""),"",IF(AND($E$3="3rd"),'Marks Entry 3rd'!AB64,IF(AND($E$3="4th"),'Marks Entry 4th'!AB64,"")))</f>
        <v/>
      </c>
      <c r="AY65" s="61" t="str">
        <f t="shared" si="23"/>
        <v/>
      </c>
      <c r="AZ65" s="125" t="str">
        <f>IF(OR(B65=0,B65=""),"",IF(AND($E$3="3rd"),'Marks Entry 3rd'!AC64,IF(AND($E$3="4th"),'Marks Entry 4th'!AC64,"")))</f>
        <v/>
      </c>
      <c r="BA65" s="125" t="str">
        <f>IF(OR(B65=0,B65=""),"",IF(AND($E$3="3rd"),'Marks Entry 3rd'!AD64,IF(AND($E$3="4th"),'Marks Entry 4th'!AD64,"")))</f>
        <v/>
      </c>
      <c r="BB65" s="64" t="str">
        <f t="shared" si="24"/>
        <v/>
      </c>
      <c r="BC65" s="61">
        <f t="shared" si="25"/>
        <v>0</v>
      </c>
      <c r="BD65" s="66" t="str">
        <f>IF(OR(B65=0,B65=""),"",IF(AND($E$3="3rd"),'Marks Entry 3rd'!AE64,IF(AND($E$3="4th"),'Marks Entry 4th'!AE64,"")))</f>
        <v/>
      </c>
      <c r="BE65" s="66" t="str">
        <f>IF(OR(B65=0,B65=""),"",IF(AND($E$3="3rd"),'Marks Entry 3rd'!AF64,IF(AND($E$3="4th"),'Marks Entry 4th'!AF64,"")))</f>
        <v/>
      </c>
      <c r="BF65" s="65" t="str">
        <f t="shared" si="26"/>
        <v/>
      </c>
      <c r="BG65" s="61" t="str">
        <f t="shared" si="27"/>
        <v/>
      </c>
      <c r="BH65" s="104">
        <f t="shared" si="28"/>
        <v>0</v>
      </c>
      <c r="BI65" s="104" t="str">
        <f t="shared" si="29"/>
        <v/>
      </c>
      <c r="BJ65" s="104" t="str">
        <f t="shared" si="30"/>
        <v/>
      </c>
      <c r="BK65" s="104" t="str">
        <f t="shared" si="31"/>
        <v/>
      </c>
      <c r="BL65" s="104" t="str">
        <f t="shared" si="32"/>
        <v/>
      </c>
      <c r="BM65" s="108" t="str">
        <f t="shared" si="33"/>
        <v/>
      </c>
      <c r="BN65" s="125" t="str">
        <f>IF(OR(B65=0,B65=""),"",IF(AND($E$3="3rd"),'Marks Entry 3rd'!AG64,IF(AND($E$3="4th"),'Marks Entry 4th'!AG64,"")))</f>
        <v/>
      </c>
      <c r="BO65" s="125" t="str">
        <f>IF(OR(B65=0,B65=""),"",IF(AND($E$3="3rd"),'Marks Entry 3rd'!AH64,IF(AND($E$3="4th"),'Marks Entry 4th'!AH64,"")))</f>
        <v/>
      </c>
      <c r="BP65" s="125" t="str">
        <f>IF(OR(B65=0,B65=""),"",IF(AND($E$3="3rd"),'Marks Entry 3rd'!AI64,IF(AND($E$3="4th"),'Marks Entry 4th'!AI64,"")))</f>
        <v/>
      </c>
      <c r="BQ65" s="61" t="str">
        <f t="shared" si="34"/>
        <v/>
      </c>
      <c r="BR65" s="125" t="str">
        <f>IF(OR(B65=0,B65=""),"",IF(AND($E$3="3rd"),'Marks Entry 3rd'!AJ64,IF(AND($E$3="4th"),'Marks Entry 4th'!AJ64,"")))</f>
        <v/>
      </c>
      <c r="BS65" s="125" t="str">
        <f>IF(OR(B65=0,B65=""),"",IF(AND($E$3="3rd"),'Marks Entry 3rd'!AK64,IF(AND($E$3="4th"),'Marks Entry 4th'!AK64,"")))</f>
        <v/>
      </c>
      <c r="BT65" s="64" t="str">
        <f t="shared" si="35"/>
        <v/>
      </c>
      <c r="BU65" s="61">
        <f t="shared" si="36"/>
        <v>0</v>
      </c>
      <c r="BV65" s="66" t="str">
        <f>IF(OR(B65=0,B65=""),"",IF(AND($E$3="3rd"),'Marks Entry 3rd'!AL64,IF(AND($E$3="4th"),'Marks Entry 4th'!AL64,"")))</f>
        <v/>
      </c>
      <c r="BW65" s="66" t="str">
        <f>IF(OR(B65=0,B65=""),"",IF(AND($E$3="3rd"),'Marks Entry 3rd'!AM64,IF(AND($E$3="4th"),'Marks Entry 4th'!AM64,"")))</f>
        <v/>
      </c>
      <c r="BX65" s="65" t="str">
        <f t="shared" si="37"/>
        <v/>
      </c>
      <c r="BY65" s="61" t="str">
        <f t="shared" si="38"/>
        <v/>
      </c>
      <c r="BZ65" s="104">
        <f t="shared" si="39"/>
        <v>0</v>
      </c>
      <c r="CA65" s="104" t="str">
        <f t="shared" si="40"/>
        <v/>
      </c>
      <c r="CB65" s="104" t="str">
        <f t="shared" si="41"/>
        <v/>
      </c>
      <c r="CC65" s="104" t="str">
        <f t="shared" si="42"/>
        <v/>
      </c>
      <c r="CD65" s="104" t="str">
        <f t="shared" si="43"/>
        <v/>
      </c>
      <c r="CE65" s="108" t="str">
        <f t="shared" si="44"/>
        <v/>
      </c>
      <c r="CF65" s="257" t="str">
        <f>IF(OR(B65=0,B65=""),"",IF(AND($E$3="3rd"),'Marks Entry 3rd'!AN64,IF(AND($E$3="4th"),'Marks Entry 4th'!AN64,"")))</f>
        <v/>
      </c>
      <c r="CG65" s="257" t="str">
        <f>IF(OR(B65=0,B65=""),"",IF(AND($E$3="3rd"),'Marks Entry 3rd'!AO64,IF(AND($E$3="4th"),'Marks Entry 4th'!AO64,"")))</f>
        <v/>
      </c>
      <c r="CH65" s="257" t="str">
        <f>IF(OR(B65=0,B65=""),"",IF(AND($E$3="3rd"),'Marks Entry 3rd'!AP64,IF(AND($E$3="4th"),'Marks Entry 4th'!AP64,"")))</f>
        <v/>
      </c>
      <c r="CI65" s="257" t="str">
        <f>IF(OR(B65=0,B65=""),"",IF(AND($E$3="3rd"),'Marks Entry 3rd'!AQ64,IF(AND($E$3="4th"),'Marks Entry 4th'!AQ64,"")))</f>
        <v/>
      </c>
      <c r="CJ65" s="257" t="str">
        <f>IF(OR(B65=0,B65=""),"",IF(AND($E$3="3rd"),'Marks Entry 3rd'!AR64,IF(AND($E$3="4th"),'Marks Entry 4th'!AR64,"")))</f>
        <v/>
      </c>
      <c r="CK65" s="126" t="str">
        <f t="shared" si="45"/>
        <v/>
      </c>
      <c r="CL65" s="127">
        <f t="shared" si="46"/>
        <v>0</v>
      </c>
      <c r="CM65" s="127" t="str">
        <f t="shared" si="47"/>
        <v/>
      </c>
      <c r="CN65" s="127" t="str">
        <f t="shared" si="48"/>
        <v/>
      </c>
      <c r="CO65" s="107" t="str">
        <f t="shared" si="49"/>
        <v/>
      </c>
      <c r="CP65" s="257" t="str">
        <f>IF(OR(B65=0,B65=""),"",IF(AND($E$3="3rd"),'Marks Entry 3rd'!AS64,IF(AND($E$3="4th"),'Marks Entry 4th'!AS64,"")))</f>
        <v/>
      </c>
      <c r="CQ65" s="257" t="str">
        <f>IF(OR(B65=0,B65=""),"",IF(AND($E$3="3rd"),'Marks Entry 3rd'!AT64,IF(AND($E$3="4th"),'Marks Entry 4th'!AT64,"")))</f>
        <v/>
      </c>
      <c r="CR65" s="257" t="str">
        <f>IF(OR(B65=0,B65=""),"",IF(AND($E$3="3rd"),'Marks Entry 3rd'!AU64,IF(AND($E$3="4th"),'Marks Entry 4th'!AU64,"")))</f>
        <v/>
      </c>
      <c r="CS65" s="257" t="str">
        <f>IF(OR(B65=0,B65=""),"",IF(AND($E$3="3rd"),'Marks Entry 3rd'!AV64,IF(AND($E$3="4th"),'Marks Entry 4th'!AV64,"")))</f>
        <v/>
      </c>
      <c r="CT65" s="257" t="str">
        <f>IF(OR(B65=0,B65=""),"",IF(AND($E$3="3rd"),'Marks Entry 3rd'!AW64,IF(AND($E$3="4th"),'Marks Entry 4th'!AW64,"")))</f>
        <v/>
      </c>
      <c r="CU65" s="126" t="str">
        <f t="shared" si="50"/>
        <v/>
      </c>
      <c r="CV65" s="127">
        <f t="shared" si="51"/>
        <v>0</v>
      </c>
      <c r="CW65" s="127" t="str">
        <f t="shared" si="52"/>
        <v/>
      </c>
      <c r="CX65" s="127" t="str">
        <f t="shared" si="53"/>
        <v/>
      </c>
      <c r="CY65" s="107" t="str">
        <f t="shared" si="54"/>
        <v/>
      </c>
      <c r="CZ65" s="257" t="str">
        <f>IF(OR(B65=0,B65=""),"",IF(AND($E$3="3rd"),'Marks Entry 3rd'!AX64,IF(AND($E$3="4th"),'Marks Entry 4th'!AX64,"")))</f>
        <v/>
      </c>
      <c r="DA65" s="257" t="str">
        <f>IF(OR(B65=0,B65=""),"",IF(AND($E$3="3rd"),'Marks Entry 3rd'!AY64,IF(AND($E$3="4th"),'Marks Entry 4th'!AY64,"")))</f>
        <v/>
      </c>
      <c r="DB65" s="257" t="str">
        <f>IF(OR(B65=0,B65=""),"",IF(AND($E$3="3rd"),'Marks Entry 3rd'!AZ64,IF(AND($E$3="4th"),'Marks Entry 4th'!AZ64,"")))</f>
        <v/>
      </c>
      <c r="DC65" s="257" t="str">
        <f>IF(OR(B65=0,B65=""),"",IF(AND($E$3="3rd"),'Marks Entry 3rd'!BA64,IF(AND($E$3="4th"),'Marks Entry 4th'!BA64,"")))</f>
        <v/>
      </c>
      <c r="DD65" s="257" t="str">
        <f>IF(OR(B65=0,B65=""),"",IF(AND($E$3="3rd"),'Marks Entry 3rd'!BB64,IF(AND($E$3="4th"),'Marks Entry 4th'!BB64,"")))</f>
        <v/>
      </c>
      <c r="DE65" s="126" t="str">
        <f t="shared" si="55"/>
        <v/>
      </c>
      <c r="DF65" s="127">
        <f t="shared" si="56"/>
        <v>0</v>
      </c>
      <c r="DG65" s="127" t="str">
        <f t="shared" si="57"/>
        <v/>
      </c>
      <c r="DH65" s="127" t="str">
        <f t="shared" si="58"/>
        <v/>
      </c>
      <c r="DI65" s="107" t="str">
        <f t="shared" si="59"/>
        <v/>
      </c>
      <c r="DJ65" s="257" t="str">
        <f>IF(OR(B65=0,B65=""),"",IF(AND('Marks Entry 3rd'!BC64="",'Marks Entry 4th'!BC64=""),"",IF(AND($E$3="3rd"),'Marks Entry 3rd'!BC64,IF(AND($E$3="4th"),'Marks Entry 4th'!BC64,""))))</f>
        <v/>
      </c>
      <c r="DK65" s="257" t="str">
        <f>IF(OR(B65=0,B65=""),"",IF(AND('Marks Entry 3rd'!BD64="",'Marks Entry 4th'!BD64=""),"",IF(AND($E$3="3rd"),'Marks Entry 3rd'!BD64,IF(AND($E$3="4th"),'Marks Entry 4th'!BD64,""))))</f>
        <v/>
      </c>
      <c r="DL65" s="416" t="str">
        <f t="shared" si="60"/>
        <v/>
      </c>
      <c r="DM65" s="108" t="str">
        <f t="shared" si="61"/>
        <v/>
      </c>
      <c r="DN65" s="257" t="str">
        <f>IF(OR(B65=0,B65=""),"",IF(AND('Marks Entry 3rd'!BE64="",'Marks Entry 4th'!BE64=""),"",IF(AND($E$3="3rd"),'Marks Entry 3rd'!BE64,IF(AND($E$3="4th"),'Marks Entry 4th'!BE64,""))))</f>
        <v/>
      </c>
      <c r="DO65" s="257" t="str">
        <f>IF(OR(B65=0,B65=""),"",IF(AND('Marks Entry 3rd'!BF64="",'Marks Entry 4th'!BF64=""),"",IF(AND($E$3="3rd"),'Marks Entry 3rd'!BF64,IF(AND($E$3="4th"),'Marks Entry 4th'!BF64,""))))</f>
        <v/>
      </c>
      <c r="DP65" s="416" t="str">
        <f t="shared" si="62"/>
        <v/>
      </c>
      <c r="DQ65" s="108" t="str">
        <f t="shared" si="63"/>
        <v/>
      </c>
      <c r="DR65" s="75" t="str">
        <f t="shared" si="67"/>
        <v/>
      </c>
      <c r="DS65" s="76" t="str">
        <f t="shared" si="68"/>
        <v/>
      </c>
      <c r="DT65" s="81" t="str">
        <f t="shared" si="64"/>
        <v/>
      </c>
      <c r="DU65" s="82" t="str">
        <f t="shared" si="65"/>
        <v/>
      </c>
      <c r="DV65" s="262" t="str">
        <f t="shared" si="69"/>
        <v/>
      </c>
      <c r="DW65" s="52" t="str">
        <f>IF(OR(B65=0,B65=""),"",IF(AND($E$3="3rd"),'Marks Entry 3rd'!BG64,IF(AND($E$3="4th"),'Marks Entry 4th'!BG64,"")))</f>
        <v/>
      </c>
      <c r="DX65" s="52" t="str">
        <f>IF(OR(B65=0,B65=""),"",IF(AND($E$3="3rd"),'Marks Entry 3rd'!BH64,IF(AND($E$3="4th"),'Marks Entry 4th'!BH64,"")))</f>
        <v/>
      </c>
      <c r="DY65" s="242" t="str">
        <f t="shared" si="66"/>
        <v/>
      </c>
      <c r="DZ65" s="53"/>
      <c r="EG65" s="55">
        <f>IF(AND($E$3="3rd"),'Marks Entry 3rd'!I64,IF(AND($E$3="4th"),'Marks Entry 4th'!I64,""))</f>
        <v>0</v>
      </c>
    </row>
    <row r="66" spans="1:137" ht="18.95" customHeight="1">
      <c r="A66" s="67">
        <v>59</v>
      </c>
      <c r="B66" s="302" t="str">
        <f>IF(OR(EG66=0,EG66=""),"",IF(AND($E$3="3rd"),'Marks Entry 3rd'!I65,IF(AND($E$3="4th"),'Marks Entry 4th'!I65,"")))</f>
        <v/>
      </c>
      <c r="C66" s="68" t="str">
        <f>IF(OR(B66=0,B66=""),"",IF(AND($E$3="3rd"),'Marks Entry 3rd'!B65,IF(AND($E$3="4th"),'Marks Entry 4th'!B65,"")))</f>
        <v/>
      </c>
      <c r="D66" s="68" t="str">
        <f>IF(OR(B66=0,B66=""),"",IF(AND($E$3="3rd"),'Marks Entry 3rd'!C65,IF(AND($E$3="4th"),'Marks Entry 4th'!C65,"")))</f>
        <v/>
      </c>
      <c r="E66" s="69" t="str">
        <f>IF(OR(B66=0,B66=""),"",IF(AND($E$3="3rd"),'Marks Entry 3rd'!E65,IF(AND($E$3="4th"),'Marks Entry 4th'!E65,"")))</f>
        <v/>
      </c>
      <c r="F66" s="301" t="str">
        <f>IF(OR(B66=0,B66=""),"",IF(AND($E$3="3rd"),'Marks Entry 3rd'!D65,IF(AND($E$3="4th"),'Marks Entry 4th'!D65,"")))</f>
        <v/>
      </c>
      <c r="G66" s="63" t="str">
        <f>IF(OR(B66=0,B66=""),"",IF(AND($E$3="3rd"),'Marks Entry 3rd'!F65,IF(AND($E$3="4th"),'Marks Entry 4th'!F65,"")))</f>
        <v/>
      </c>
      <c r="H66" s="63" t="str">
        <f>IF(OR(B66=0,B66=""),"",IF(AND($E$3="3rd"),'Marks Entry 3rd'!G65,IF(AND($E$3="4th"),'Marks Entry 4th'!G65,"")))</f>
        <v/>
      </c>
      <c r="I66" s="63" t="str">
        <f>IF(OR(B66=0,B66=""),"",IF(AND($E$3="3rd"),'Marks Entry 3rd'!H65,IF(AND($E$3="4th"),'Marks Entry 4th'!H65,"")))</f>
        <v/>
      </c>
      <c r="J66" s="256" t="str">
        <f>IF(OR(B66=0,B66=""),"",IF(AND($E$3="3rd"),'Marks Entry 3rd'!J65,IF(AND($E$3="4th"),'Marks Entry 4th'!J65,"")))</f>
        <v/>
      </c>
      <c r="K66" s="256" t="str">
        <f>IF(OR(B66=0,B66=""),"",IF(AND($E$3="3rd"),'Marks Entry 3rd'!K65,IF(AND($E$3="4th"),'Marks Entry 4th'!K65,"")))</f>
        <v/>
      </c>
      <c r="L66" s="125" t="str">
        <f>IF(OR(B66=0,B66=""),"",IF(AND($E$3="3rd"),'Marks Entry 3rd'!L65,IF(AND($E$3="4th"),'Marks Entry 4th'!L65,"")))</f>
        <v/>
      </c>
      <c r="M66" s="125" t="str">
        <f>IF(OR(B66=0,B66=""),"",IF(AND($E$3="3rd"),'Marks Entry 3rd'!M65,IF(AND($E$3="4th"),'Marks Entry 4th'!M65,"")))</f>
        <v/>
      </c>
      <c r="N66" s="125" t="str">
        <f>IF(OR(B66=0,B66=""),"",IF(AND($E$3="3rd"),'Marks Entry 3rd'!N65,IF(AND($E$3="4th"),'Marks Entry 4th'!N65,"")))</f>
        <v/>
      </c>
      <c r="O66" s="61" t="str">
        <f t="shared" si="1"/>
        <v/>
      </c>
      <c r="P66" s="125" t="str">
        <f>IF(OR(B66=0,B66=""),"",IF(AND($E$3="3rd"),'Marks Entry 3rd'!O65,IF(AND($E$3="4th"),'Marks Entry 4th'!O65,"")))</f>
        <v/>
      </c>
      <c r="Q66" s="125" t="str">
        <f>IF(OR(B66=0,B66=""),"",IF(AND($E$3="3rd"),'Marks Entry 3rd'!P65,IF(AND($E$3="4th"),'Marks Entry 4th'!P65,"")))</f>
        <v/>
      </c>
      <c r="R66" s="64" t="str">
        <f t="shared" si="2"/>
        <v/>
      </c>
      <c r="S66" s="61">
        <f t="shared" si="3"/>
        <v>0</v>
      </c>
      <c r="T66" s="66" t="str">
        <f>IF(OR(B66=0,B66=""),"",IF(AND($E$3="3rd"),'Marks Entry 3rd'!Q65,IF(AND($E$3="4th"),'Marks Entry 4th'!Q65,"")))</f>
        <v/>
      </c>
      <c r="U66" s="66" t="str">
        <f>IF(OR(B66=0,B66=""),"",IF(AND($E$3="3rd"),'Marks Entry 3rd'!R65,IF(AND($E$3="4th"),'Marks Entry 4th'!R65,"")))</f>
        <v/>
      </c>
      <c r="V66" s="65" t="str">
        <f t="shared" si="4"/>
        <v/>
      </c>
      <c r="W66" s="61" t="str">
        <f t="shared" si="5"/>
        <v/>
      </c>
      <c r="X66" s="104">
        <f t="shared" si="6"/>
        <v>0</v>
      </c>
      <c r="Y66" s="104" t="str">
        <f t="shared" si="7"/>
        <v/>
      </c>
      <c r="Z66" s="104" t="str">
        <f t="shared" si="8"/>
        <v/>
      </c>
      <c r="AA66" s="104" t="str">
        <f t="shared" si="9"/>
        <v/>
      </c>
      <c r="AB66" s="104" t="str">
        <f t="shared" si="10"/>
        <v/>
      </c>
      <c r="AC66" s="108" t="str">
        <f t="shared" si="11"/>
        <v/>
      </c>
      <c r="AD66" s="125" t="str">
        <f>IF(OR(B66=0,B66=""),"",IF(AND($E$3="3rd"),'Marks Entry 3rd'!S65,IF(AND($E$3="4th"),'Marks Entry 4th'!S65,"")))</f>
        <v/>
      </c>
      <c r="AE66" s="125" t="str">
        <f>IF(OR(B66=0,B66=""),"",IF(AND($E$3="3rd"),'Marks Entry 3rd'!T65,IF(AND($E$3="4th"),'Marks Entry 4th'!T65,"")))</f>
        <v/>
      </c>
      <c r="AF66" s="125" t="str">
        <f>IF(OR(B66=0,B66=""),"",IF(AND($E$3="3rd"),'Marks Entry 3rd'!U65,IF(AND($E$3="4th"),'Marks Entry 4th'!U65,"")))</f>
        <v/>
      </c>
      <c r="AG66" s="61" t="str">
        <f t="shared" si="12"/>
        <v/>
      </c>
      <c r="AH66" s="125" t="str">
        <f>IF(OR(B66=0,B66=""),"",IF(AND($E$3="3rd"),'Marks Entry 3rd'!V65,IF(AND($E$3="4th"),'Marks Entry 4th'!V65,"")))</f>
        <v/>
      </c>
      <c r="AI66" s="125" t="str">
        <f>IF(OR(B66=0,B66=""),"",IF(AND($E$3="3rd"),'Marks Entry 3rd'!W65,IF(AND($E$3="4th"),'Marks Entry 4th'!W65,"")))</f>
        <v/>
      </c>
      <c r="AJ66" s="64" t="str">
        <f t="shared" si="13"/>
        <v/>
      </c>
      <c r="AK66" s="61">
        <f t="shared" si="14"/>
        <v>0</v>
      </c>
      <c r="AL66" s="66" t="str">
        <f>IF(OR(B66=0,B66=""),"",IF(AND($E$3="3rd"),'Marks Entry 3rd'!X65,IF(AND($E$3="4th"),'Marks Entry 4th'!X65,"")))</f>
        <v/>
      </c>
      <c r="AM66" s="66" t="str">
        <f>IF(OR(B66=0,B66=""),"",IF(AND($E$3="3rd"),'Marks Entry 3rd'!Y65,IF(AND($E$3="4th"),'Marks Entry 4th'!Y65,"")))</f>
        <v/>
      </c>
      <c r="AN66" s="65" t="str">
        <f t="shared" si="15"/>
        <v/>
      </c>
      <c r="AO66" s="61" t="str">
        <f t="shared" si="16"/>
        <v/>
      </c>
      <c r="AP66" s="104">
        <f t="shared" si="17"/>
        <v>0</v>
      </c>
      <c r="AQ66" s="104" t="str">
        <f t="shared" si="18"/>
        <v/>
      </c>
      <c r="AR66" s="104" t="str">
        <f t="shared" si="19"/>
        <v/>
      </c>
      <c r="AS66" s="104" t="str">
        <f t="shared" si="20"/>
        <v/>
      </c>
      <c r="AT66" s="104" t="str">
        <f t="shared" si="21"/>
        <v/>
      </c>
      <c r="AU66" s="108" t="str">
        <f t="shared" si="22"/>
        <v/>
      </c>
      <c r="AV66" s="125" t="str">
        <f>IF(OR(B66=0,B66=""),"",IF(AND($E$3="3rd"),'Marks Entry 3rd'!Z65,IF(AND($E$3="4th"),'Marks Entry 4th'!Z65,"")))</f>
        <v/>
      </c>
      <c r="AW66" s="125" t="str">
        <f>IF(OR(B66=0,B66=""),"",IF(AND($E$3="3rd"),'Marks Entry 3rd'!AA65,IF(AND($E$3="4th"),'Marks Entry 4th'!AA65,"")))</f>
        <v/>
      </c>
      <c r="AX66" s="125" t="str">
        <f>IF(OR(B66=0,B66=""),"",IF(AND($E$3="3rd"),'Marks Entry 3rd'!AB65,IF(AND($E$3="4th"),'Marks Entry 4th'!AB65,"")))</f>
        <v/>
      </c>
      <c r="AY66" s="61" t="str">
        <f t="shared" si="23"/>
        <v/>
      </c>
      <c r="AZ66" s="125" t="str">
        <f>IF(OR(B66=0,B66=""),"",IF(AND($E$3="3rd"),'Marks Entry 3rd'!AC65,IF(AND($E$3="4th"),'Marks Entry 4th'!AC65,"")))</f>
        <v/>
      </c>
      <c r="BA66" s="125" t="str">
        <f>IF(OR(B66=0,B66=""),"",IF(AND($E$3="3rd"),'Marks Entry 3rd'!AD65,IF(AND($E$3="4th"),'Marks Entry 4th'!AD65,"")))</f>
        <v/>
      </c>
      <c r="BB66" s="64" t="str">
        <f t="shared" si="24"/>
        <v/>
      </c>
      <c r="BC66" s="61">
        <f t="shared" si="25"/>
        <v>0</v>
      </c>
      <c r="BD66" s="66" t="str">
        <f>IF(OR(B66=0,B66=""),"",IF(AND($E$3="3rd"),'Marks Entry 3rd'!AE65,IF(AND($E$3="4th"),'Marks Entry 4th'!AE65,"")))</f>
        <v/>
      </c>
      <c r="BE66" s="66" t="str">
        <f>IF(OR(B66=0,B66=""),"",IF(AND($E$3="3rd"),'Marks Entry 3rd'!AF65,IF(AND($E$3="4th"),'Marks Entry 4th'!AF65,"")))</f>
        <v/>
      </c>
      <c r="BF66" s="65" t="str">
        <f t="shared" si="26"/>
        <v/>
      </c>
      <c r="BG66" s="61" t="str">
        <f t="shared" si="27"/>
        <v/>
      </c>
      <c r="BH66" s="104">
        <f t="shared" si="28"/>
        <v>0</v>
      </c>
      <c r="BI66" s="104" t="str">
        <f t="shared" si="29"/>
        <v/>
      </c>
      <c r="BJ66" s="104" t="str">
        <f t="shared" si="30"/>
        <v/>
      </c>
      <c r="BK66" s="104" t="str">
        <f t="shared" si="31"/>
        <v/>
      </c>
      <c r="BL66" s="104" t="str">
        <f t="shared" si="32"/>
        <v/>
      </c>
      <c r="BM66" s="108" t="str">
        <f t="shared" si="33"/>
        <v/>
      </c>
      <c r="BN66" s="125" t="str">
        <f>IF(OR(B66=0,B66=""),"",IF(AND($E$3="3rd"),'Marks Entry 3rd'!AG65,IF(AND($E$3="4th"),'Marks Entry 4th'!AG65,"")))</f>
        <v/>
      </c>
      <c r="BO66" s="125" t="str">
        <f>IF(OR(B66=0,B66=""),"",IF(AND($E$3="3rd"),'Marks Entry 3rd'!AH65,IF(AND($E$3="4th"),'Marks Entry 4th'!AH65,"")))</f>
        <v/>
      </c>
      <c r="BP66" s="125" t="str">
        <f>IF(OR(B66=0,B66=""),"",IF(AND($E$3="3rd"),'Marks Entry 3rd'!AI65,IF(AND($E$3="4th"),'Marks Entry 4th'!AI65,"")))</f>
        <v/>
      </c>
      <c r="BQ66" s="61" t="str">
        <f t="shared" si="34"/>
        <v/>
      </c>
      <c r="BR66" s="125" t="str">
        <f>IF(OR(B66=0,B66=""),"",IF(AND($E$3="3rd"),'Marks Entry 3rd'!AJ65,IF(AND($E$3="4th"),'Marks Entry 4th'!AJ65,"")))</f>
        <v/>
      </c>
      <c r="BS66" s="125" t="str">
        <f>IF(OR(B66=0,B66=""),"",IF(AND($E$3="3rd"),'Marks Entry 3rd'!AK65,IF(AND($E$3="4th"),'Marks Entry 4th'!AK65,"")))</f>
        <v/>
      </c>
      <c r="BT66" s="64" t="str">
        <f t="shared" si="35"/>
        <v/>
      </c>
      <c r="BU66" s="61">
        <f t="shared" si="36"/>
        <v>0</v>
      </c>
      <c r="BV66" s="66" t="str">
        <f>IF(OR(B66=0,B66=""),"",IF(AND($E$3="3rd"),'Marks Entry 3rd'!AL65,IF(AND($E$3="4th"),'Marks Entry 4th'!AL65,"")))</f>
        <v/>
      </c>
      <c r="BW66" s="66" t="str">
        <f>IF(OR(B66=0,B66=""),"",IF(AND($E$3="3rd"),'Marks Entry 3rd'!AM65,IF(AND($E$3="4th"),'Marks Entry 4th'!AM65,"")))</f>
        <v/>
      </c>
      <c r="BX66" s="65" t="str">
        <f t="shared" si="37"/>
        <v/>
      </c>
      <c r="BY66" s="61" t="str">
        <f t="shared" si="38"/>
        <v/>
      </c>
      <c r="BZ66" s="104">
        <f t="shared" si="39"/>
        <v>0</v>
      </c>
      <c r="CA66" s="104" t="str">
        <f t="shared" si="40"/>
        <v/>
      </c>
      <c r="CB66" s="104" t="str">
        <f t="shared" si="41"/>
        <v/>
      </c>
      <c r="CC66" s="104" t="str">
        <f t="shared" si="42"/>
        <v/>
      </c>
      <c r="CD66" s="104" t="str">
        <f t="shared" si="43"/>
        <v/>
      </c>
      <c r="CE66" s="108" t="str">
        <f t="shared" si="44"/>
        <v/>
      </c>
      <c r="CF66" s="257" t="str">
        <f>IF(OR(B66=0,B66=""),"",IF(AND($E$3="3rd"),'Marks Entry 3rd'!AN65,IF(AND($E$3="4th"),'Marks Entry 4th'!AN65,"")))</f>
        <v/>
      </c>
      <c r="CG66" s="257" t="str">
        <f>IF(OR(B66=0,B66=""),"",IF(AND($E$3="3rd"),'Marks Entry 3rd'!AO65,IF(AND($E$3="4th"),'Marks Entry 4th'!AO65,"")))</f>
        <v/>
      </c>
      <c r="CH66" s="257" t="str">
        <f>IF(OR(B66=0,B66=""),"",IF(AND($E$3="3rd"),'Marks Entry 3rd'!AP65,IF(AND($E$3="4th"),'Marks Entry 4th'!AP65,"")))</f>
        <v/>
      </c>
      <c r="CI66" s="257" t="str">
        <f>IF(OR(B66=0,B66=""),"",IF(AND($E$3="3rd"),'Marks Entry 3rd'!AQ65,IF(AND($E$3="4th"),'Marks Entry 4th'!AQ65,"")))</f>
        <v/>
      </c>
      <c r="CJ66" s="257" t="str">
        <f>IF(OR(B66=0,B66=""),"",IF(AND($E$3="3rd"),'Marks Entry 3rd'!AR65,IF(AND($E$3="4th"),'Marks Entry 4th'!AR65,"")))</f>
        <v/>
      </c>
      <c r="CK66" s="126" t="str">
        <f t="shared" si="45"/>
        <v/>
      </c>
      <c r="CL66" s="127">
        <f t="shared" si="46"/>
        <v>0</v>
      </c>
      <c r="CM66" s="127" t="str">
        <f t="shared" si="47"/>
        <v/>
      </c>
      <c r="CN66" s="127" t="str">
        <f t="shared" si="48"/>
        <v/>
      </c>
      <c r="CO66" s="107" t="str">
        <f t="shared" si="49"/>
        <v/>
      </c>
      <c r="CP66" s="257" t="str">
        <f>IF(OR(B66=0,B66=""),"",IF(AND($E$3="3rd"),'Marks Entry 3rd'!AS65,IF(AND($E$3="4th"),'Marks Entry 4th'!AS65,"")))</f>
        <v/>
      </c>
      <c r="CQ66" s="257" t="str">
        <f>IF(OR(B66=0,B66=""),"",IF(AND($E$3="3rd"),'Marks Entry 3rd'!AT65,IF(AND($E$3="4th"),'Marks Entry 4th'!AT65,"")))</f>
        <v/>
      </c>
      <c r="CR66" s="257" t="str">
        <f>IF(OR(B66=0,B66=""),"",IF(AND($E$3="3rd"),'Marks Entry 3rd'!AU65,IF(AND($E$3="4th"),'Marks Entry 4th'!AU65,"")))</f>
        <v/>
      </c>
      <c r="CS66" s="257" t="str">
        <f>IF(OR(B66=0,B66=""),"",IF(AND($E$3="3rd"),'Marks Entry 3rd'!AV65,IF(AND($E$3="4th"),'Marks Entry 4th'!AV65,"")))</f>
        <v/>
      </c>
      <c r="CT66" s="257" t="str">
        <f>IF(OR(B66=0,B66=""),"",IF(AND($E$3="3rd"),'Marks Entry 3rd'!AW65,IF(AND($E$3="4th"),'Marks Entry 4th'!AW65,"")))</f>
        <v/>
      </c>
      <c r="CU66" s="126" t="str">
        <f t="shared" si="50"/>
        <v/>
      </c>
      <c r="CV66" s="127">
        <f t="shared" si="51"/>
        <v>0</v>
      </c>
      <c r="CW66" s="127" t="str">
        <f t="shared" si="52"/>
        <v/>
      </c>
      <c r="CX66" s="127" t="str">
        <f t="shared" si="53"/>
        <v/>
      </c>
      <c r="CY66" s="107" t="str">
        <f t="shared" si="54"/>
        <v/>
      </c>
      <c r="CZ66" s="257" t="str">
        <f>IF(OR(B66=0,B66=""),"",IF(AND($E$3="3rd"),'Marks Entry 3rd'!AX65,IF(AND($E$3="4th"),'Marks Entry 4th'!AX65,"")))</f>
        <v/>
      </c>
      <c r="DA66" s="257" t="str">
        <f>IF(OR(B66=0,B66=""),"",IF(AND($E$3="3rd"),'Marks Entry 3rd'!AY65,IF(AND($E$3="4th"),'Marks Entry 4th'!AY65,"")))</f>
        <v/>
      </c>
      <c r="DB66" s="257" t="str">
        <f>IF(OR(B66=0,B66=""),"",IF(AND($E$3="3rd"),'Marks Entry 3rd'!AZ65,IF(AND($E$3="4th"),'Marks Entry 4th'!AZ65,"")))</f>
        <v/>
      </c>
      <c r="DC66" s="257" t="str">
        <f>IF(OR(B66=0,B66=""),"",IF(AND($E$3="3rd"),'Marks Entry 3rd'!BA65,IF(AND($E$3="4th"),'Marks Entry 4th'!BA65,"")))</f>
        <v/>
      </c>
      <c r="DD66" s="257" t="str">
        <f>IF(OR(B66=0,B66=""),"",IF(AND($E$3="3rd"),'Marks Entry 3rd'!BB65,IF(AND($E$3="4th"),'Marks Entry 4th'!BB65,"")))</f>
        <v/>
      </c>
      <c r="DE66" s="126" t="str">
        <f t="shared" si="55"/>
        <v/>
      </c>
      <c r="DF66" s="127">
        <f t="shared" si="56"/>
        <v>0</v>
      </c>
      <c r="DG66" s="127" t="str">
        <f t="shared" si="57"/>
        <v/>
      </c>
      <c r="DH66" s="127" t="str">
        <f t="shared" si="58"/>
        <v/>
      </c>
      <c r="DI66" s="107" t="str">
        <f t="shared" si="59"/>
        <v/>
      </c>
      <c r="DJ66" s="257" t="str">
        <f>IF(OR(B66=0,B66=""),"",IF(AND('Marks Entry 3rd'!BC65="",'Marks Entry 4th'!BC65=""),"",IF(AND($E$3="3rd"),'Marks Entry 3rd'!BC65,IF(AND($E$3="4th"),'Marks Entry 4th'!BC65,""))))</f>
        <v/>
      </c>
      <c r="DK66" s="257" t="str">
        <f>IF(OR(B66=0,B66=""),"",IF(AND('Marks Entry 3rd'!BD65="",'Marks Entry 4th'!BD65=""),"",IF(AND($E$3="3rd"),'Marks Entry 3rd'!BD65,IF(AND($E$3="4th"),'Marks Entry 4th'!BD65,""))))</f>
        <v/>
      </c>
      <c r="DL66" s="416" t="str">
        <f t="shared" si="60"/>
        <v/>
      </c>
      <c r="DM66" s="108" t="str">
        <f t="shared" si="61"/>
        <v/>
      </c>
      <c r="DN66" s="257" t="str">
        <f>IF(OR(B66=0,B66=""),"",IF(AND('Marks Entry 3rd'!BE65="",'Marks Entry 4th'!BE65=""),"",IF(AND($E$3="3rd"),'Marks Entry 3rd'!BE65,IF(AND($E$3="4th"),'Marks Entry 4th'!BE65,""))))</f>
        <v/>
      </c>
      <c r="DO66" s="257" t="str">
        <f>IF(OR(B66=0,B66=""),"",IF(AND('Marks Entry 3rd'!BF65="",'Marks Entry 4th'!BF65=""),"",IF(AND($E$3="3rd"),'Marks Entry 3rd'!BF65,IF(AND($E$3="4th"),'Marks Entry 4th'!BF65,""))))</f>
        <v/>
      </c>
      <c r="DP66" s="416" t="str">
        <f t="shared" si="62"/>
        <v/>
      </c>
      <c r="DQ66" s="108" t="str">
        <f t="shared" si="63"/>
        <v/>
      </c>
      <c r="DR66" s="75" t="str">
        <f t="shared" si="67"/>
        <v/>
      </c>
      <c r="DS66" s="76" t="str">
        <f t="shared" si="68"/>
        <v/>
      </c>
      <c r="DT66" s="81" t="str">
        <f t="shared" si="64"/>
        <v/>
      </c>
      <c r="DU66" s="82" t="str">
        <f t="shared" si="65"/>
        <v/>
      </c>
      <c r="DV66" s="262" t="str">
        <f t="shared" si="69"/>
        <v/>
      </c>
      <c r="DW66" s="52" t="str">
        <f>IF(OR(B66=0,B66=""),"",IF(AND($E$3="3rd"),'Marks Entry 3rd'!BG65,IF(AND($E$3="4th"),'Marks Entry 4th'!BG65,"")))</f>
        <v/>
      </c>
      <c r="DX66" s="52" t="str">
        <f>IF(OR(B66=0,B66=""),"",IF(AND($E$3="3rd"),'Marks Entry 3rd'!BH65,IF(AND($E$3="4th"),'Marks Entry 4th'!BH65,"")))</f>
        <v/>
      </c>
      <c r="DY66" s="242" t="str">
        <f t="shared" si="66"/>
        <v/>
      </c>
      <c r="DZ66" s="53"/>
      <c r="EG66" s="55">
        <f>IF(AND($E$3="3rd"),'Marks Entry 3rd'!I65,IF(AND($E$3="4th"),'Marks Entry 4th'!I65,""))</f>
        <v>0</v>
      </c>
    </row>
    <row r="67" spans="1:137" ht="18.95" customHeight="1">
      <c r="A67" s="67">
        <v>60</v>
      </c>
      <c r="B67" s="302" t="str">
        <f>IF(OR(EG67=0,EG67=""),"",IF(AND($E$3="3rd"),'Marks Entry 3rd'!I66,IF(AND($E$3="4th"),'Marks Entry 4th'!I66,"")))</f>
        <v/>
      </c>
      <c r="C67" s="68" t="str">
        <f>IF(OR(B67=0,B67=""),"",IF(AND($E$3="3rd"),'Marks Entry 3rd'!B66,IF(AND($E$3="4th"),'Marks Entry 4th'!B66,"")))</f>
        <v/>
      </c>
      <c r="D67" s="68" t="str">
        <f>IF(OR(B67=0,B67=""),"",IF(AND($E$3="3rd"),'Marks Entry 3rd'!C66,IF(AND($E$3="4th"),'Marks Entry 4th'!C66,"")))</f>
        <v/>
      </c>
      <c r="E67" s="69" t="str">
        <f>IF(OR(B67=0,B67=""),"",IF(AND($E$3="3rd"),'Marks Entry 3rd'!E66,IF(AND($E$3="4th"),'Marks Entry 4th'!E66,"")))</f>
        <v/>
      </c>
      <c r="F67" s="301" t="str">
        <f>IF(OR(B67=0,B67=""),"",IF(AND($E$3="3rd"),'Marks Entry 3rd'!D66,IF(AND($E$3="4th"),'Marks Entry 4th'!D66,"")))</f>
        <v/>
      </c>
      <c r="G67" s="63" t="str">
        <f>IF(OR(B67=0,B67=""),"",IF(AND($E$3="3rd"),'Marks Entry 3rd'!F66,IF(AND($E$3="4th"),'Marks Entry 4th'!F66,"")))</f>
        <v/>
      </c>
      <c r="H67" s="63" t="str">
        <f>IF(OR(B67=0,B67=""),"",IF(AND($E$3="3rd"),'Marks Entry 3rd'!G66,IF(AND($E$3="4th"),'Marks Entry 4th'!G66,"")))</f>
        <v/>
      </c>
      <c r="I67" s="63" t="str">
        <f>IF(OR(B67=0,B67=""),"",IF(AND($E$3="3rd"),'Marks Entry 3rd'!H66,IF(AND($E$3="4th"),'Marks Entry 4th'!H66,"")))</f>
        <v/>
      </c>
      <c r="J67" s="256" t="str">
        <f>IF(OR(B67=0,B67=""),"",IF(AND($E$3="3rd"),'Marks Entry 3rd'!J66,IF(AND($E$3="4th"),'Marks Entry 4th'!J66,"")))</f>
        <v/>
      </c>
      <c r="K67" s="256" t="str">
        <f>IF(OR(B67=0,B67=""),"",IF(AND($E$3="3rd"),'Marks Entry 3rd'!K66,IF(AND($E$3="4th"),'Marks Entry 4th'!K66,"")))</f>
        <v/>
      </c>
      <c r="L67" s="125" t="str">
        <f>IF(OR(B67=0,B67=""),"",IF(AND($E$3="3rd"),'Marks Entry 3rd'!L66,IF(AND($E$3="4th"),'Marks Entry 4th'!L66,"")))</f>
        <v/>
      </c>
      <c r="M67" s="125" t="str">
        <f>IF(OR(B67=0,B67=""),"",IF(AND($E$3="3rd"),'Marks Entry 3rd'!M66,IF(AND($E$3="4th"),'Marks Entry 4th'!M66,"")))</f>
        <v/>
      </c>
      <c r="N67" s="125" t="str">
        <f>IF(OR(B67=0,B67=""),"",IF(AND($E$3="3rd"),'Marks Entry 3rd'!N66,IF(AND($E$3="4th"),'Marks Entry 4th'!N66,"")))</f>
        <v/>
      </c>
      <c r="O67" s="61" t="str">
        <f t="shared" si="1"/>
        <v/>
      </c>
      <c r="P67" s="125" t="str">
        <f>IF(OR(B67=0,B67=""),"",IF(AND($E$3="3rd"),'Marks Entry 3rd'!O66,IF(AND($E$3="4th"),'Marks Entry 4th'!O66,"")))</f>
        <v/>
      </c>
      <c r="Q67" s="125" t="str">
        <f>IF(OR(B67=0,B67=""),"",IF(AND($E$3="3rd"),'Marks Entry 3rd'!P66,IF(AND($E$3="4th"),'Marks Entry 4th'!P66,"")))</f>
        <v/>
      </c>
      <c r="R67" s="64" t="str">
        <f t="shared" si="2"/>
        <v/>
      </c>
      <c r="S67" s="61">
        <f t="shared" si="3"/>
        <v>0</v>
      </c>
      <c r="T67" s="66" t="str">
        <f>IF(OR(B67=0,B67=""),"",IF(AND($E$3="3rd"),'Marks Entry 3rd'!Q66,IF(AND($E$3="4th"),'Marks Entry 4th'!Q66,"")))</f>
        <v/>
      </c>
      <c r="U67" s="66" t="str">
        <f>IF(OR(B67=0,B67=""),"",IF(AND($E$3="3rd"),'Marks Entry 3rd'!R66,IF(AND($E$3="4th"),'Marks Entry 4th'!R66,"")))</f>
        <v/>
      </c>
      <c r="V67" s="65" t="str">
        <f t="shared" si="4"/>
        <v/>
      </c>
      <c r="W67" s="61" t="str">
        <f t="shared" si="5"/>
        <v/>
      </c>
      <c r="X67" s="104">
        <f t="shared" si="6"/>
        <v>0</v>
      </c>
      <c r="Y67" s="104" t="str">
        <f t="shared" si="7"/>
        <v/>
      </c>
      <c r="Z67" s="104" t="str">
        <f t="shared" si="8"/>
        <v/>
      </c>
      <c r="AA67" s="104" t="str">
        <f t="shared" si="9"/>
        <v/>
      </c>
      <c r="AB67" s="104" t="str">
        <f t="shared" si="10"/>
        <v/>
      </c>
      <c r="AC67" s="108" t="str">
        <f t="shared" si="11"/>
        <v/>
      </c>
      <c r="AD67" s="125" t="str">
        <f>IF(OR(B67=0,B67=""),"",IF(AND($E$3="3rd"),'Marks Entry 3rd'!S66,IF(AND($E$3="4th"),'Marks Entry 4th'!S66,"")))</f>
        <v/>
      </c>
      <c r="AE67" s="125" t="str">
        <f>IF(OR(B67=0,B67=""),"",IF(AND($E$3="3rd"),'Marks Entry 3rd'!T66,IF(AND($E$3="4th"),'Marks Entry 4th'!T66,"")))</f>
        <v/>
      </c>
      <c r="AF67" s="125" t="str">
        <f>IF(OR(B67=0,B67=""),"",IF(AND($E$3="3rd"),'Marks Entry 3rd'!U66,IF(AND($E$3="4th"),'Marks Entry 4th'!U66,"")))</f>
        <v/>
      </c>
      <c r="AG67" s="61" t="str">
        <f t="shared" si="12"/>
        <v/>
      </c>
      <c r="AH67" s="125" t="str">
        <f>IF(OR(B67=0,B67=""),"",IF(AND($E$3="3rd"),'Marks Entry 3rd'!V66,IF(AND($E$3="4th"),'Marks Entry 4th'!V66,"")))</f>
        <v/>
      </c>
      <c r="AI67" s="125" t="str">
        <f>IF(OR(B67=0,B67=""),"",IF(AND($E$3="3rd"),'Marks Entry 3rd'!W66,IF(AND($E$3="4th"),'Marks Entry 4th'!W66,"")))</f>
        <v/>
      </c>
      <c r="AJ67" s="64" t="str">
        <f t="shared" si="13"/>
        <v/>
      </c>
      <c r="AK67" s="61">
        <f t="shared" si="14"/>
        <v>0</v>
      </c>
      <c r="AL67" s="66" t="str">
        <f>IF(OR(B67=0,B67=""),"",IF(AND($E$3="3rd"),'Marks Entry 3rd'!X66,IF(AND($E$3="4th"),'Marks Entry 4th'!X66,"")))</f>
        <v/>
      </c>
      <c r="AM67" s="66" t="str">
        <f>IF(OR(B67=0,B67=""),"",IF(AND($E$3="3rd"),'Marks Entry 3rd'!Y66,IF(AND($E$3="4th"),'Marks Entry 4th'!Y66,"")))</f>
        <v/>
      </c>
      <c r="AN67" s="65" t="str">
        <f t="shared" si="15"/>
        <v/>
      </c>
      <c r="AO67" s="61" t="str">
        <f t="shared" si="16"/>
        <v/>
      </c>
      <c r="AP67" s="104">
        <f t="shared" si="17"/>
        <v>0</v>
      </c>
      <c r="AQ67" s="104" t="str">
        <f t="shared" si="18"/>
        <v/>
      </c>
      <c r="AR67" s="104" t="str">
        <f t="shared" si="19"/>
        <v/>
      </c>
      <c r="AS67" s="104" t="str">
        <f t="shared" si="20"/>
        <v/>
      </c>
      <c r="AT67" s="104" t="str">
        <f t="shared" si="21"/>
        <v/>
      </c>
      <c r="AU67" s="108" t="str">
        <f t="shared" si="22"/>
        <v/>
      </c>
      <c r="AV67" s="125" t="str">
        <f>IF(OR(B67=0,B67=""),"",IF(AND($E$3="3rd"),'Marks Entry 3rd'!Z66,IF(AND($E$3="4th"),'Marks Entry 4th'!Z66,"")))</f>
        <v/>
      </c>
      <c r="AW67" s="125" t="str">
        <f>IF(OR(B67=0,B67=""),"",IF(AND($E$3="3rd"),'Marks Entry 3rd'!AA66,IF(AND($E$3="4th"),'Marks Entry 4th'!AA66,"")))</f>
        <v/>
      </c>
      <c r="AX67" s="125" t="str">
        <f>IF(OR(B67=0,B67=""),"",IF(AND($E$3="3rd"),'Marks Entry 3rd'!AB66,IF(AND($E$3="4th"),'Marks Entry 4th'!AB66,"")))</f>
        <v/>
      </c>
      <c r="AY67" s="61" t="str">
        <f t="shared" si="23"/>
        <v/>
      </c>
      <c r="AZ67" s="125" t="str">
        <f>IF(OR(B67=0,B67=""),"",IF(AND($E$3="3rd"),'Marks Entry 3rd'!AC66,IF(AND($E$3="4th"),'Marks Entry 4th'!AC66,"")))</f>
        <v/>
      </c>
      <c r="BA67" s="125" t="str">
        <f>IF(OR(B67=0,B67=""),"",IF(AND($E$3="3rd"),'Marks Entry 3rd'!AD66,IF(AND($E$3="4th"),'Marks Entry 4th'!AD66,"")))</f>
        <v/>
      </c>
      <c r="BB67" s="64" t="str">
        <f t="shared" si="24"/>
        <v/>
      </c>
      <c r="BC67" s="61">
        <f t="shared" si="25"/>
        <v>0</v>
      </c>
      <c r="BD67" s="66" t="str">
        <f>IF(OR(B67=0,B67=""),"",IF(AND($E$3="3rd"),'Marks Entry 3rd'!AE66,IF(AND($E$3="4th"),'Marks Entry 4th'!AE66,"")))</f>
        <v/>
      </c>
      <c r="BE67" s="66" t="str">
        <f>IF(OR(B67=0,B67=""),"",IF(AND($E$3="3rd"),'Marks Entry 3rd'!AF66,IF(AND($E$3="4th"),'Marks Entry 4th'!AF66,"")))</f>
        <v/>
      </c>
      <c r="BF67" s="65" t="str">
        <f t="shared" si="26"/>
        <v/>
      </c>
      <c r="BG67" s="61" t="str">
        <f t="shared" si="27"/>
        <v/>
      </c>
      <c r="BH67" s="104">
        <f t="shared" si="28"/>
        <v>0</v>
      </c>
      <c r="BI67" s="104" t="str">
        <f t="shared" si="29"/>
        <v/>
      </c>
      <c r="BJ67" s="104" t="str">
        <f t="shared" si="30"/>
        <v/>
      </c>
      <c r="BK67" s="104" t="str">
        <f t="shared" si="31"/>
        <v/>
      </c>
      <c r="BL67" s="104" t="str">
        <f t="shared" si="32"/>
        <v/>
      </c>
      <c r="BM67" s="108" t="str">
        <f t="shared" si="33"/>
        <v/>
      </c>
      <c r="BN67" s="125" t="str">
        <f>IF(OR(B67=0,B67=""),"",IF(AND($E$3="3rd"),'Marks Entry 3rd'!AG66,IF(AND($E$3="4th"),'Marks Entry 4th'!AG66,"")))</f>
        <v/>
      </c>
      <c r="BO67" s="125" t="str">
        <f>IF(OR(B67=0,B67=""),"",IF(AND($E$3="3rd"),'Marks Entry 3rd'!AH66,IF(AND($E$3="4th"),'Marks Entry 4th'!AH66,"")))</f>
        <v/>
      </c>
      <c r="BP67" s="125" t="str">
        <f>IF(OR(B67=0,B67=""),"",IF(AND($E$3="3rd"),'Marks Entry 3rd'!AI66,IF(AND($E$3="4th"),'Marks Entry 4th'!AI66,"")))</f>
        <v/>
      </c>
      <c r="BQ67" s="61" t="str">
        <f t="shared" si="34"/>
        <v/>
      </c>
      <c r="BR67" s="125" t="str">
        <f>IF(OR(B67=0,B67=""),"",IF(AND($E$3="3rd"),'Marks Entry 3rd'!AJ66,IF(AND($E$3="4th"),'Marks Entry 4th'!AJ66,"")))</f>
        <v/>
      </c>
      <c r="BS67" s="125" t="str">
        <f>IF(OR(B67=0,B67=""),"",IF(AND($E$3="3rd"),'Marks Entry 3rd'!AK66,IF(AND($E$3="4th"),'Marks Entry 4th'!AK66,"")))</f>
        <v/>
      </c>
      <c r="BT67" s="64" t="str">
        <f t="shared" si="35"/>
        <v/>
      </c>
      <c r="BU67" s="61">
        <f t="shared" si="36"/>
        <v>0</v>
      </c>
      <c r="BV67" s="66" t="str">
        <f>IF(OR(B67=0,B67=""),"",IF(AND($E$3="3rd"),'Marks Entry 3rd'!AL66,IF(AND($E$3="4th"),'Marks Entry 4th'!AL66,"")))</f>
        <v/>
      </c>
      <c r="BW67" s="66" t="str">
        <f>IF(OR(B67=0,B67=""),"",IF(AND($E$3="3rd"),'Marks Entry 3rd'!AM66,IF(AND($E$3="4th"),'Marks Entry 4th'!AM66,"")))</f>
        <v/>
      </c>
      <c r="BX67" s="65" t="str">
        <f t="shared" si="37"/>
        <v/>
      </c>
      <c r="BY67" s="61" t="str">
        <f t="shared" si="38"/>
        <v/>
      </c>
      <c r="BZ67" s="104">
        <f t="shared" si="39"/>
        <v>0</v>
      </c>
      <c r="CA67" s="104" t="str">
        <f t="shared" si="40"/>
        <v/>
      </c>
      <c r="CB67" s="104" t="str">
        <f t="shared" si="41"/>
        <v/>
      </c>
      <c r="CC67" s="104" t="str">
        <f t="shared" si="42"/>
        <v/>
      </c>
      <c r="CD67" s="104" t="str">
        <f t="shared" si="43"/>
        <v/>
      </c>
      <c r="CE67" s="108" t="str">
        <f t="shared" si="44"/>
        <v/>
      </c>
      <c r="CF67" s="257" t="str">
        <f>IF(OR(B67=0,B67=""),"",IF(AND($E$3="3rd"),'Marks Entry 3rd'!AN66,IF(AND($E$3="4th"),'Marks Entry 4th'!AN66,"")))</f>
        <v/>
      </c>
      <c r="CG67" s="257" t="str">
        <f>IF(OR(B67=0,B67=""),"",IF(AND($E$3="3rd"),'Marks Entry 3rd'!AO66,IF(AND($E$3="4th"),'Marks Entry 4th'!AO66,"")))</f>
        <v/>
      </c>
      <c r="CH67" s="257" t="str">
        <f>IF(OR(B67=0,B67=""),"",IF(AND($E$3="3rd"),'Marks Entry 3rd'!AP66,IF(AND($E$3="4th"),'Marks Entry 4th'!AP66,"")))</f>
        <v/>
      </c>
      <c r="CI67" s="257" t="str">
        <f>IF(OR(B67=0,B67=""),"",IF(AND($E$3="3rd"),'Marks Entry 3rd'!AQ66,IF(AND($E$3="4th"),'Marks Entry 4th'!AQ66,"")))</f>
        <v/>
      </c>
      <c r="CJ67" s="257" t="str">
        <f>IF(OR(B67=0,B67=""),"",IF(AND($E$3="3rd"),'Marks Entry 3rd'!AR66,IF(AND($E$3="4th"),'Marks Entry 4th'!AR66,"")))</f>
        <v/>
      </c>
      <c r="CK67" s="126" t="str">
        <f t="shared" si="45"/>
        <v/>
      </c>
      <c r="CL67" s="127">
        <f t="shared" si="46"/>
        <v>0</v>
      </c>
      <c r="CM67" s="127" t="str">
        <f t="shared" si="47"/>
        <v/>
      </c>
      <c r="CN67" s="127" t="str">
        <f t="shared" si="48"/>
        <v/>
      </c>
      <c r="CO67" s="107" t="str">
        <f t="shared" si="49"/>
        <v/>
      </c>
      <c r="CP67" s="257" t="str">
        <f>IF(OR(B67=0,B67=""),"",IF(AND($E$3="3rd"),'Marks Entry 3rd'!AS66,IF(AND($E$3="4th"),'Marks Entry 4th'!AS66,"")))</f>
        <v/>
      </c>
      <c r="CQ67" s="257" t="str">
        <f>IF(OR(B67=0,B67=""),"",IF(AND($E$3="3rd"),'Marks Entry 3rd'!AT66,IF(AND($E$3="4th"),'Marks Entry 4th'!AT66,"")))</f>
        <v/>
      </c>
      <c r="CR67" s="257" t="str">
        <f>IF(OR(B67=0,B67=""),"",IF(AND($E$3="3rd"),'Marks Entry 3rd'!AU66,IF(AND($E$3="4th"),'Marks Entry 4th'!AU66,"")))</f>
        <v/>
      </c>
      <c r="CS67" s="257" t="str">
        <f>IF(OR(B67=0,B67=""),"",IF(AND($E$3="3rd"),'Marks Entry 3rd'!AV66,IF(AND($E$3="4th"),'Marks Entry 4th'!AV66,"")))</f>
        <v/>
      </c>
      <c r="CT67" s="257" t="str">
        <f>IF(OR(B67=0,B67=""),"",IF(AND($E$3="3rd"),'Marks Entry 3rd'!AW66,IF(AND($E$3="4th"),'Marks Entry 4th'!AW66,"")))</f>
        <v/>
      </c>
      <c r="CU67" s="126" t="str">
        <f t="shared" si="50"/>
        <v/>
      </c>
      <c r="CV67" s="127">
        <f t="shared" si="51"/>
        <v>0</v>
      </c>
      <c r="CW67" s="127" t="str">
        <f t="shared" si="52"/>
        <v/>
      </c>
      <c r="CX67" s="127" t="str">
        <f t="shared" si="53"/>
        <v/>
      </c>
      <c r="CY67" s="107" t="str">
        <f t="shared" si="54"/>
        <v/>
      </c>
      <c r="CZ67" s="257" t="str">
        <f>IF(OR(B67=0,B67=""),"",IF(AND($E$3="3rd"),'Marks Entry 3rd'!AX66,IF(AND($E$3="4th"),'Marks Entry 4th'!AX66,"")))</f>
        <v/>
      </c>
      <c r="DA67" s="257" t="str">
        <f>IF(OR(B67=0,B67=""),"",IF(AND($E$3="3rd"),'Marks Entry 3rd'!AY66,IF(AND($E$3="4th"),'Marks Entry 4th'!AY66,"")))</f>
        <v/>
      </c>
      <c r="DB67" s="257" t="str">
        <f>IF(OR(B67=0,B67=""),"",IF(AND($E$3="3rd"),'Marks Entry 3rd'!AZ66,IF(AND($E$3="4th"),'Marks Entry 4th'!AZ66,"")))</f>
        <v/>
      </c>
      <c r="DC67" s="257" t="str">
        <f>IF(OR(B67=0,B67=""),"",IF(AND($E$3="3rd"),'Marks Entry 3rd'!BA66,IF(AND($E$3="4th"),'Marks Entry 4th'!BA66,"")))</f>
        <v/>
      </c>
      <c r="DD67" s="257" t="str">
        <f>IF(OR(B67=0,B67=""),"",IF(AND($E$3="3rd"),'Marks Entry 3rd'!BB66,IF(AND($E$3="4th"),'Marks Entry 4th'!BB66,"")))</f>
        <v/>
      </c>
      <c r="DE67" s="126" t="str">
        <f t="shared" si="55"/>
        <v/>
      </c>
      <c r="DF67" s="127">
        <f t="shared" si="56"/>
        <v>0</v>
      </c>
      <c r="DG67" s="127" t="str">
        <f t="shared" si="57"/>
        <v/>
      </c>
      <c r="DH67" s="127" t="str">
        <f t="shared" si="58"/>
        <v/>
      </c>
      <c r="DI67" s="107" t="str">
        <f t="shared" si="59"/>
        <v/>
      </c>
      <c r="DJ67" s="257" t="str">
        <f>IF(OR(B67=0,B67=""),"",IF(AND('Marks Entry 3rd'!BC66="",'Marks Entry 4th'!BC66=""),"",IF(AND($E$3="3rd"),'Marks Entry 3rd'!BC66,IF(AND($E$3="4th"),'Marks Entry 4th'!BC66,""))))</f>
        <v/>
      </c>
      <c r="DK67" s="257" t="str">
        <f>IF(OR(B67=0,B67=""),"",IF(AND('Marks Entry 3rd'!BD66="",'Marks Entry 4th'!BD66=""),"",IF(AND($E$3="3rd"),'Marks Entry 3rd'!BD66,IF(AND($E$3="4th"),'Marks Entry 4th'!BD66,""))))</f>
        <v/>
      </c>
      <c r="DL67" s="416" t="str">
        <f t="shared" si="60"/>
        <v/>
      </c>
      <c r="DM67" s="108" t="str">
        <f t="shared" si="61"/>
        <v/>
      </c>
      <c r="DN67" s="257" t="str">
        <f>IF(OR(B67=0,B67=""),"",IF(AND('Marks Entry 3rd'!BE66="",'Marks Entry 4th'!BE66=""),"",IF(AND($E$3="3rd"),'Marks Entry 3rd'!BE66,IF(AND($E$3="4th"),'Marks Entry 4th'!BE66,""))))</f>
        <v/>
      </c>
      <c r="DO67" s="257" t="str">
        <f>IF(OR(B67=0,B67=""),"",IF(AND('Marks Entry 3rd'!BF66="",'Marks Entry 4th'!BF66=""),"",IF(AND($E$3="3rd"),'Marks Entry 3rd'!BF66,IF(AND($E$3="4th"),'Marks Entry 4th'!BF66,""))))</f>
        <v/>
      </c>
      <c r="DP67" s="416" t="str">
        <f t="shared" si="62"/>
        <v/>
      </c>
      <c r="DQ67" s="108" t="str">
        <f t="shared" si="63"/>
        <v/>
      </c>
      <c r="DR67" s="75" t="str">
        <f t="shared" si="67"/>
        <v/>
      </c>
      <c r="DS67" s="76" t="str">
        <f t="shared" si="68"/>
        <v/>
      </c>
      <c r="DT67" s="81" t="str">
        <f t="shared" si="64"/>
        <v/>
      </c>
      <c r="DU67" s="82" t="str">
        <f t="shared" si="65"/>
        <v/>
      </c>
      <c r="DV67" s="262" t="str">
        <f t="shared" si="69"/>
        <v/>
      </c>
      <c r="DW67" s="52" t="str">
        <f>IF(OR(B67=0,B67=""),"",IF(AND($E$3="3rd"),'Marks Entry 3rd'!BG66,IF(AND($E$3="4th"),'Marks Entry 4th'!BG66,"")))</f>
        <v/>
      </c>
      <c r="DX67" s="52" t="str">
        <f>IF(OR(B67=0,B67=""),"",IF(AND($E$3="3rd"),'Marks Entry 3rd'!BH66,IF(AND($E$3="4th"),'Marks Entry 4th'!BH66,"")))</f>
        <v/>
      </c>
      <c r="DY67" s="242" t="str">
        <f t="shared" si="66"/>
        <v/>
      </c>
      <c r="DZ67" s="53"/>
      <c r="EG67" s="55">
        <f>IF(AND($E$3="3rd"),'Marks Entry 3rd'!I66,IF(AND($E$3="4th"),'Marks Entry 4th'!I66,""))</f>
        <v>0</v>
      </c>
    </row>
    <row r="68" spans="1:137" ht="18.95" customHeight="1">
      <c r="A68" s="67">
        <v>61</v>
      </c>
      <c r="B68" s="302" t="str">
        <f>IF(OR(EG68=0,EG68=""),"",IF(AND($E$3="3rd"),'Marks Entry 3rd'!I67,IF(AND($E$3="4th"),'Marks Entry 4th'!I67,"")))</f>
        <v/>
      </c>
      <c r="C68" s="68" t="str">
        <f>IF(OR(B68=0,B68=""),"",IF(AND($E$3="3rd"),'Marks Entry 3rd'!B67,IF(AND($E$3="4th"),'Marks Entry 4th'!B67,"")))</f>
        <v/>
      </c>
      <c r="D68" s="68" t="str">
        <f>IF(OR(B68=0,B68=""),"",IF(AND($E$3="3rd"),'Marks Entry 3rd'!C67,IF(AND($E$3="4th"),'Marks Entry 4th'!C67,"")))</f>
        <v/>
      </c>
      <c r="E68" s="69" t="str">
        <f>IF(OR(B68=0,B68=""),"",IF(AND($E$3="3rd"),'Marks Entry 3rd'!E67,IF(AND($E$3="4th"),'Marks Entry 4th'!E67,"")))</f>
        <v/>
      </c>
      <c r="F68" s="301" t="str">
        <f>IF(OR(B68=0,B68=""),"",IF(AND($E$3="3rd"),'Marks Entry 3rd'!D67,IF(AND($E$3="4th"),'Marks Entry 4th'!D67,"")))</f>
        <v/>
      </c>
      <c r="G68" s="63" t="str">
        <f>IF(OR(B68=0,B68=""),"",IF(AND($E$3="3rd"),'Marks Entry 3rd'!F67,IF(AND($E$3="4th"),'Marks Entry 4th'!F67,"")))</f>
        <v/>
      </c>
      <c r="H68" s="63" t="str">
        <f>IF(OR(B68=0,B68=""),"",IF(AND($E$3="3rd"),'Marks Entry 3rd'!G67,IF(AND($E$3="4th"),'Marks Entry 4th'!G67,"")))</f>
        <v/>
      </c>
      <c r="I68" s="63" t="str">
        <f>IF(OR(B68=0,B68=""),"",IF(AND($E$3="3rd"),'Marks Entry 3rd'!H67,IF(AND($E$3="4th"),'Marks Entry 4th'!H67,"")))</f>
        <v/>
      </c>
      <c r="J68" s="256" t="str">
        <f>IF(OR(B68=0,B68=""),"",IF(AND($E$3="3rd"),'Marks Entry 3rd'!J67,IF(AND($E$3="4th"),'Marks Entry 4th'!J67,"")))</f>
        <v/>
      </c>
      <c r="K68" s="256" t="str">
        <f>IF(OR(B68=0,B68=""),"",IF(AND($E$3="3rd"),'Marks Entry 3rd'!K67,IF(AND($E$3="4th"),'Marks Entry 4th'!K67,"")))</f>
        <v/>
      </c>
      <c r="L68" s="125" t="str">
        <f>IF(OR(B68=0,B68=""),"",IF(AND($E$3="3rd"),'Marks Entry 3rd'!L67,IF(AND($E$3="4th"),'Marks Entry 4th'!L67,"")))</f>
        <v/>
      </c>
      <c r="M68" s="125" t="str">
        <f>IF(OR(B68=0,B68=""),"",IF(AND($E$3="3rd"),'Marks Entry 3rd'!M67,IF(AND($E$3="4th"),'Marks Entry 4th'!M67,"")))</f>
        <v/>
      </c>
      <c r="N68" s="125" t="str">
        <f>IF(OR(B68=0,B68=""),"",IF(AND($E$3="3rd"),'Marks Entry 3rd'!N67,IF(AND($E$3="4th"),'Marks Entry 4th'!N67,"")))</f>
        <v/>
      </c>
      <c r="O68" s="61" t="str">
        <f t="shared" si="1"/>
        <v/>
      </c>
      <c r="P68" s="125" t="str">
        <f>IF(OR(B68=0,B68=""),"",IF(AND($E$3="3rd"),'Marks Entry 3rd'!O67,IF(AND($E$3="4th"),'Marks Entry 4th'!O67,"")))</f>
        <v/>
      </c>
      <c r="Q68" s="125" t="str">
        <f>IF(OR(B68=0,B68=""),"",IF(AND($E$3="3rd"),'Marks Entry 3rd'!P67,IF(AND($E$3="4th"),'Marks Entry 4th'!P67,"")))</f>
        <v/>
      </c>
      <c r="R68" s="64" t="str">
        <f t="shared" si="2"/>
        <v/>
      </c>
      <c r="S68" s="61">
        <f t="shared" si="3"/>
        <v>0</v>
      </c>
      <c r="T68" s="66" t="str">
        <f>IF(OR(B68=0,B68=""),"",IF(AND($E$3="3rd"),'Marks Entry 3rd'!Q67,IF(AND($E$3="4th"),'Marks Entry 4th'!Q67,"")))</f>
        <v/>
      </c>
      <c r="U68" s="66" t="str">
        <f>IF(OR(B68=0,B68=""),"",IF(AND($E$3="3rd"),'Marks Entry 3rd'!R67,IF(AND($E$3="4th"),'Marks Entry 4th'!R67,"")))</f>
        <v/>
      </c>
      <c r="V68" s="65" t="str">
        <f t="shared" si="4"/>
        <v/>
      </c>
      <c r="W68" s="61" t="str">
        <f t="shared" si="5"/>
        <v/>
      </c>
      <c r="X68" s="104">
        <f t="shared" si="6"/>
        <v>0</v>
      </c>
      <c r="Y68" s="104" t="str">
        <f t="shared" si="7"/>
        <v/>
      </c>
      <c r="Z68" s="104" t="str">
        <f t="shared" si="8"/>
        <v/>
      </c>
      <c r="AA68" s="104" t="str">
        <f t="shared" si="9"/>
        <v/>
      </c>
      <c r="AB68" s="104" t="str">
        <f t="shared" si="10"/>
        <v/>
      </c>
      <c r="AC68" s="108" t="str">
        <f t="shared" si="11"/>
        <v/>
      </c>
      <c r="AD68" s="125" t="str">
        <f>IF(OR(B68=0,B68=""),"",IF(AND($E$3="3rd"),'Marks Entry 3rd'!S67,IF(AND($E$3="4th"),'Marks Entry 4th'!S67,"")))</f>
        <v/>
      </c>
      <c r="AE68" s="125" t="str">
        <f>IF(OR(B68=0,B68=""),"",IF(AND($E$3="3rd"),'Marks Entry 3rd'!T67,IF(AND($E$3="4th"),'Marks Entry 4th'!T67,"")))</f>
        <v/>
      </c>
      <c r="AF68" s="125" t="str">
        <f>IF(OR(B68=0,B68=""),"",IF(AND($E$3="3rd"),'Marks Entry 3rd'!U67,IF(AND($E$3="4th"),'Marks Entry 4th'!U67,"")))</f>
        <v/>
      </c>
      <c r="AG68" s="61" t="str">
        <f t="shared" si="12"/>
        <v/>
      </c>
      <c r="AH68" s="125" t="str">
        <f>IF(OR(B68=0,B68=""),"",IF(AND($E$3="3rd"),'Marks Entry 3rd'!V67,IF(AND($E$3="4th"),'Marks Entry 4th'!V67,"")))</f>
        <v/>
      </c>
      <c r="AI68" s="125" t="str">
        <f>IF(OR(B68=0,B68=""),"",IF(AND($E$3="3rd"),'Marks Entry 3rd'!W67,IF(AND($E$3="4th"),'Marks Entry 4th'!W67,"")))</f>
        <v/>
      </c>
      <c r="AJ68" s="64" t="str">
        <f t="shared" si="13"/>
        <v/>
      </c>
      <c r="AK68" s="61">
        <f t="shared" si="14"/>
        <v>0</v>
      </c>
      <c r="AL68" s="66" t="str">
        <f>IF(OR(B68=0,B68=""),"",IF(AND($E$3="3rd"),'Marks Entry 3rd'!X67,IF(AND($E$3="4th"),'Marks Entry 4th'!X67,"")))</f>
        <v/>
      </c>
      <c r="AM68" s="66" t="str">
        <f>IF(OR(B68=0,B68=""),"",IF(AND($E$3="3rd"),'Marks Entry 3rd'!Y67,IF(AND($E$3="4th"),'Marks Entry 4th'!Y67,"")))</f>
        <v/>
      </c>
      <c r="AN68" s="65" t="str">
        <f t="shared" si="15"/>
        <v/>
      </c>
      <c r="AO68" s="61" t="str">
        <f t="shared" si="16"/>
        <v/>
      </c>
      <c r="AP68" s="104">
        <f t="shared" si="17"/>
        <v>0</v>
      </c>
      <c r="AQ68" s="104" t="str">
        <f t="shared" si="18"/>
        <v/>
      </c>
      <c r="AR68" s="104" t="str">
        <f t="shared" si="19"/>
        <v/>
      </c>
      <c r="AS68" s="104" t="str">
        <f t="shared" si="20"/>
        <v/>
      </c>
      <c r="AT68" s="104" t="str">
        <f t="shared" si="21"/>
        <v/>
      </c>
      <c r="AU68" s="108" t="str">
        <f t="shared" si="22"/>
        <v/>
      </c>
      <c r="AV68" s="125" t="str">
        <f>IF(OR(B68=0,B68=""),"",IF(AND($E$3="3rd"),'Marks Entry 3rd'!Z67,IF(AND($E$3="4th"),'Marks Entry 4th'!Z67,"")))</f>
        <v/>
      </c>
      <c r="AW68" s="125" t="str">
        <f>IF(OR(B68=0,B68=""),"",IF(AND($E$3="3rd"),'Marks Entry 3rd'!AA67,IF(AND($E$3="4th"),'Marks Entry 4th'!AA67,"")))</f>
        <v/>
      </c>
      <c r="AX68" s="125" t="str">
        <f>IF(OR(B68=0,B68=""),"",IF(AND($E$3="3rd"),'Marks Entry 3rd'!AB67,IF(AND($E$3="4th"),'Marks Entry 4th'!AB67,"")))</f>
        <v/>
      </c>
      <c r="AY68" s="61" t="str">
        <f t="shared" si="23"/>
        <v/>
      </c>
      <c r="AZ68" s="125" t="str">
        <f>IF(OR(B68=0,B68=""),"",IF(AND($E$3="3rd"),'Marks Entry 3rd'!AC67,IF(AND($E$3="4th"),'Marks Entry 4th'!AC67,"")))</f>
        <v/>
      </c>
      <c r="BA68" s="125" t="str">
        <f>IF(OR(B68=0,B68=""),"",IF(AND($E$3="3rd"),'Marks Entry 3rd'!AD67,IF(AND($E$3="4th"),'Marks Entry 4th'!AD67,"")))</f>
        <v/>
      </c>
      <c r="BB68" s="64" t="str">
        <f t="shared" si="24"/>
        <v/>
      </c>
      <c r="BC68" s="61">
        <f t="shared" si="25"/>
        <v>0</v>
      </c>
      <c r="BD68" s="66" t="str">
        <f>IF(OR(B68=0,B68=""),"",IF(AND($E$3="3rd"),'Marks Entry 3rd'!AE67,IF(AND($E$3="4th"),'Marks Entry 4th'!AE67,"")))</f>
        <v/>
      </c>
      <c r="BE68" s="66" t="str">
        <f>IF(OR(B68=0,B68=""),"",IF(AND($E$3="3rd"),'Marks Entry 3rd'!AF67,IF(AND($E$3="4th"),'Marks Entry 4th'!AF67,"")))</f>
        <v/>
      </c>
      <c r="BF68" s="65" t="str">
        <f t="shared" si="26"/>
        <v/>
      </c>
      <c r="BG68" s="61" t="str">
        <f t="shared" si="27"/>
        <v/>
      </c>
      <c r="BH68" s="104">
        <f t="shared" si="28"/>
        <v>0</v>
      </c>
      <c r="BI68" s="104" t="str">
        <f t="shared" si="29"/>
        <v/>
      </c>
      <c r="BJ68" s="104" t="str">
        <f t="shared" si="30"/>
        <v/>
      </c>
      <c r="BK68" s="104" t="str">
        <f t="shared" si="31"/>
        <v/>
      </c>
      <c r="BL68" s="104" t="str">
        <f t="shared" si="32"/>
        <v/>
      </c>
      <c r="BM68" s="108" t="str">
        <f t="shared" si="33"/>
        <v/>
      </c>
      <c r="BN68" s="125" t="str">
        <f>IF(OR(B68=0,B68=""),"",IF(AND($E$3="3rd"),'Marks Entry 3rd'!AG67,IF(AND($E$3="4th"),'Marks Entry 4th'!AG67,"")))</f>
        <v/>
      </c>
      <c r="BO68" s="125" t="str">
        <f>IF(OR(B68=0,B68=""),"",IF(AND($E$3="3rd"),'Marks Entry 3rd'!AH67,IF(AND($E$3="4th"),'Marks Entry 4th'!AH67,"")))</f>
        <v/>
      </c>
      <c r="BP68" s="125" t="str">
        <f>IF(OR(B68=0,B68=""),"",IF(AND($E$3="3rd"),'Marks Entry 3rd'!AI67,IF(AND($E$3="4th"),'Marks Entry 4th'!AI67,"")))</f>
        <v/>
      </c>
      <c r="BQ68" s="61" t="str">
        <f t="shared" si="34"/>
        <v/>
      </c>
      <c r="BR68" s="125" t="str">
        <f>IF(OR(B68=0,B68=""),"",IF(AND($E$3="3rd"),'Marks Entry 3rd'!AJ67,IF(AND($E$3="4th"),'Marks Entry 4th'!AJ67,"")))</f>
        <v/>
      </c>
      <c r="BS68" s="125" t="str">
        <f>IF(OR(B68=0,B68=""),"",IF(AND($E$3="3rd"),'Marks Entry 3rd'!AK67,IF(AND($E$3="4th"),'Marks Entry 4th'!AK67,"")))</f>
        <v/>
      </c>
      <c r="BT68" s="64" t="str">
        <f t="shared" si="35"/>
        <v/>
      </c>
      <c r="BU68" s="61">
        <f t="shared" si="36"/>
        <v>0</v>
      </c>
      <c r="BV68" s="66" t="str">
        <f>IF(OR(B68=0,B68=""),"",IF(AND($E$3="3rd"),'Marks Entry 3rd'!AL67,IF(AND($E$3="4th"),'Marks Entry 4th'!AL67,"")))</f>
        <v/>
      </c>
      <c r="BW68" s="66" t="str">
        <f>IF(OR(B68=0,B68=""),"",IF(AND($E$3="3rd"),'Marks Entry 3rd'!AM67,IF(AND($E$3="4th"),'Marks Entry 4th'!AM67,"")))</f>
        <v/>
      </c>
      <c r="BX68" s="65" t="str">
        <f t="shared" si="37"/>
        <v/>
      </c>
      <c r="BY68" s="61" t="str">
        <f t="shared" si="38"/>
        <v/>
      </c>
      <c r="BZ68" s="104">
        <f t="shared" si="39"/>
        <v>0</v>
      </c>
      <c r="CA68" s="104" t="str">
        <f t="shared" si="40"/>
        <v/>
      </c>
      <c r="CB68" s="104" t="str">
        <f t="shared" si="41"/>
        <v/>
      </c>
      <c r="CC68" s="104" t="str">
        <f t="shared" si="42"/>
        <v/>
      </c>
      <c r="CD68" s="104" t="str">
        <f t="shared" si="43"/>
        <v/>
      </c>
      <c r="CE68" s="108" t="str">
        <f t="shared" si="44"/>
        <v/>
      </c>
      <c r="CF68" s="257" t="str">
        <f>IF(OR(B68=0,B68=""),"",IF(AND($E$3="3rd"),'Marks Entry 3rd'!AN67,IF(AND($E$3="4th"),'Marks Entry 4th'!AN67,"")))</f>
        <v/>
      </c>
      <c r="CG68" s="257" t="str">
        <f>IF(OR(B68=0,B68=""),"",IF(AND($E$3="3rd"),'Marks Entry 3rd'!AO67,IF(AND($E$3="4th"),'Marks Entry 4th'!AO67,"")))</f>
        <v/>
      </c>
      <c r="CH68" s="257" t="str">
        <f>IF(OR(B68=0,B68=""),"",IF(AND($E$3="3rd"),'Marks Entry 3rd'!AP67,IF(AND($E$3="4th"),'Marks Entry 4th'!AP67,"")))</f>
        <v/>
      </c>
      <c r="CI68" s="257" t="str">
        <f>IF(OR(B68=0,B68=""),"",IF(AND($E$3="3rd"),'Marks Entry 3rd'!AQ67,IF(AND($E$3="4th"),'Marks Entry 4th'!AQ67,"")))</f>
        <v/>
      </c>
      <c r="CJ68" s="257" t="str">
        <f>IF(OR(B68=0,B68=""),"",IF(AND($E$3="3rd"),'Marks Entry 3rd'!AR67,IF(AND($E$3="4th"),'Marks Entry 4th'!AR67,"")))</f>
        <v/>
      </c>
      <c r="CK68" s="126" t="str">
        <f t="shared" si="45"/>
        <v/>
      </c>
      <c r="CL68" s="127">
        <f t="shared" si="46"/>
        <v>0</v>
      </c>
      <c r="CM68" s="127" t="str">
        <f t="shared" si="47"/>
        <v/>
      </c>
      <c r="CN68" s="127" t="str">
        <f t="shared" si="48"/>
        <v/>
      </c>
      <c r="CO68" s="107" t="str">
        <f t="shared" si="49"/>
        <v/>
      </c>
      <c r="CP68" s="257" t="str">
        <f>IF(OR(B68=0,B68=""),"",IF(AND($E$3="3rd"),'Marks Entry 3rd'!AS67,IF(AND($E$3="4th"),'Marks Entry 4th'!AS67,"")))</f>
        <v/>
      </c>
      <c r="CQ68" s="257" t="str">
        <f>IF(OR(B68=0,B68=""),"",IF(AND($E$3="3rd"),'Marks Entry 3rd'!AT67,IF(AND($E$3="4th"),'Marks Entry 4th'!AT67,"")))</f>
        <v/>
      </c>
      <c r="CR68" s="257" t="str">
        <f>IF(OR(B68=0,B68=""),"",IF(AND($E$3="3rd"),'Marks Entry 3rd'!AU67,IF(AND($E$3="4th"),'Marks Entry 4th'!AU67,"")))</f>
        <v/>
      </c>
      <c r="CS68" s="257" t="str">
        <f>IF(OR(B68=0,B68=""),"",IF(AND($E$3="3rd"),'Marks Entry 3rd'!AV67,IF(AND($E$3="4th"),'Marks Entry 4th'!AV67,"")))</f>
        <v/>
      </c>
      <c r="CT68" s="257" t="str">
        <f>IF(OR(B68=0,B68=""),"",IF(AND($E$3="3rd"),'Marks Entry 3rd'!AW67,IF(AND($E$3="4th"),'Marks Entry 4th'!AW67,"")))</f>
        <v/>
      </c>
      <c r="CU68" s="126" t="str">
        <f t="shared" si="50"/>
        <v/>
      </c>
      <c r="CV68" s="127">
        <f t="shared" si="51"/>
        <v>0</v>
      </c>
      <c r="CW68" s="127" t="str">
        <f t="shared" si="52"/>
        <v/>
      </c>
      <c r="CX68" s="127" t="str">
        <f t="shared" si="53"/>
        <v/>
      </c>
      <c r="CY68" s="107" t="str">
        <f t="shared" si="54"/>
        <v/>
      </c>
      <c r="CZ68" s="257" t="str">
        <f>IF(OR(B68=0,B68=""),"",IF(AND($E$3="3rd"),'Marks Entry 3rd'!AX67,IF(AND($E$3="4th"),'Marks Entry 4th'!AX67,"")))</f>
        <v/>
      </c>
      <c r="DA68" s="257" t="str">
        <f>IF(OR(B68=0,B68=""),"",IF(AND($E$3="3rd"),'Marks Entry 3rd'!AY67,IF(AND($E$3="4th"),'Marks Entry 4th'!AY67,"")))</f>
        <v/>
      </c>
      <c r="DB68" s="257" t="str">
        <f>IF(OR(B68=0,B68=""),"",IF(AND($E$3="3rd"),'Marks Entry 3rd'!AZ67,IF(AND($E$3="4th"),'Marks Entry 4th'!AZ67,"")))</f>
        <v/>
      </c>
      <c r="DC68" s="257" t="str">
        <f>IF(OR(B68=0,B68=""),"",IF(AND($E$3="3rd"),'Marks Entry 3rd'!BA67,IF(AND($E$3="4th"),'Marks Entry 4th'!BA67,"")))</f>
        <v/>
      </c>
      <c r="DD68" s="257" t="str">
        <f>IF(OR(B68=0,B68=""),"",IF(AND($E$3="3rd"),'Marks Entry 3rd'!BB67,IF(AND($E$3="4th"),'Marks Entry 4th'!BB67,"")))</f>
        <v/>
      </c>
      <c r="DE68" s="126" t="str">
        <f t="shared" si="55"/>
        <v/>
      </c>
      <c r="DF68" s="127">
        <f t="shared" si="56"/>
        <v>0</v>
      </c>
      <c r="DG68" s="127" t="str">
        <f t="shared" si="57"/>
        <v/>
      </c>
      <c r="DH68" s="127" t="str">
        <f t="shared" si="58"/>
        <v/>
      </c>
      <c r="DI68" s="107" t="str">
        <f t="shared" si="59"/>
        <v/>
      </c>
      <c r="DJ68" s="257" t="str">
        <f>IF(OR(B68=0,B68=""),"",IF(AND('Marks Entry 3rd'!BC67="",'Marks Entry 4th'!BC67=""),"",IF(AND($E$3="3rd"),'Marks Entry 3rd'!BC67,IF(AND($E$3="4th"),'Marks Entry 4th'!BC67,""))))</f>
        <v/>
      </c>
      <c r="DK68" s="257" t="str">
        <f>IF(OR(B68=0,B68=""),"",IF(AND('Marks Entry 3rd'!BD67="",'Marks Entry 4th'!BD67=""),"",IF(AND($E$3="3rd"),'Marks Entry 3rd'!BD67,IF(AND($E$3="4th"),'Marks Entry 4th'!BD67,""))))</f>
        <v/>
      </c>
      <c r="DL68" s="416" t="str">
        <f t="shared" si="60"/>
        <v/>
      </c>
      <c r="DM68" s="108" t="str">
        <f t="shared" si="61"/>
        <v/>
      </c>
      <c r="DN68" s="257" t="str">
        <f>IF(OR(B68=0,B68=""),"",IF(AND('Marks Entry 3rd'!BE67="",'Marks Entry 4th'!BE67=""),"",IF(AND($E$3="3rd"),'Marks Entry 3rd'!BE67,IF(AND($E$3="4th"),'Marks Entry 4th'!BE67,""))))</f>
        <v/>
      </c>
      <c r="DO68" s="257" t="str">
        <f>IF(OR(B68=0,B68=""),"",IF(AND('Marks Entry 3rd'!BF67="",'Marks Entry 4th'!BF67=""),"",IF(AND($E$3="3rd"),'Marks Entry 3rd'!BF67,IF(AND($E$3="4th"),'Marks Entry 4th'!BF67,""))))</f>
        <v/>
      </c>
      <c r="DP68" s="416" t="str">
        <f t="shared" si="62"/>
        <v/>
      </c>
      <c r="DQ68" s="108" t="str">
        <f t="shared" si="63"/>
        <v/>
      </c>
      <c r="DR68" s="75" t="str">
        <f t="shared" si="67"/>
        <v/>
      </c>
      <c r="DS68" s="76" t="str">
        <f t="shared" si="68"/>
        <v/>
      </c>
      <c r="DT68" s="81" t="str">
        <f t="shared" si="64"/>
        <v/>
      </c>
      <c r="DU68" s="82" t="str">
        <f t="shared" si="65"/>
        <v/>
      </c>
      <c r="DV68" s="262" t="str">
        <f t="shared" si="69"/>
        <v/>
      </c>
      <c r="DW68" s="52" t="str">
        <f>IF(OR(B68=0,B68=""),"",IF(AND($E$3="3rd"),'Marks Entry 3rd'!BG67,IF(AND($E$3="4th"),'Marks Entry 4th'!BG67,"")))</f>
        <v/>
      </c>
      <c r="DX68" s="52" t="str">
        <f>IF(OR(B68=0,B68=""),"",IF(AND($E$3="3rd"),'Marks Entry 3rd'!BH67,IF(AND($E$3="4th"),'Marks Entry 4th'!BH67,"")))</f>
        <v/>
      </c>
      <c r="DY68" s="242" t="str">
        <f t="shared" si="66"/>
        <v/>
      </c>
      <c r="DZ68" s="53"/>
      <c r="EG68" s="55">
        <f>IF(AND($E$3="3rd"),'Marks Entry 3rd'!I67,IF(AND($E$3="4th"),'Marks Entry 4th'!I67,""))</f>
        <v>0</v>
      </c>
    </row>
    <row r="69" spans="1:137" ht="18.95" customHeight="1">
      <c r="A69" s="67">
        <v>62</v>
      </c>
      <c r="B69" s="302" t="str">
        <f>IF(OR(EG69=0,EG69=""),"",IF(AND($E$3="3rd"),'Marks Entry 3rd'!I68,IF(AND($E$3="4th"),'Marks Entry 4th'!I68,"")))</f>
        <v/>
      </c>
      <c r="C69" s="68" t="str">
        <f>IF(OR(B69=0,B69=""),"",IF(AND($E$3="3rd"),'Marks Entry 3rd'!B68,IF(AND($E$3="4th"),'Marks Entry 4th'!B68,"")))</f>
        <v/>
      </c>
      <c r="D69" s="68" t="str">
        <f>IF(OR(B69=0,B69=""),"",IF(AND($E$3="3rd"),'Marks Entry 3rd'!C68,IF(AND($E$3="4th"),'Marks Entry 4th'!C68,"")))</f>
        <v/>
      </c>
      <c r="E69" s="69" t="str">
        <f>IF(OR(B69=0,B69=""),"",IF(AND($E$3="3rd"),'Marks Entry 3rd'!E68,IF(AND($E$3="4th"),'Marks Entry 4th'!E68,"")))</f>
        <v/>
      </c>
      <c r="F69" s="301" t="str">
        <f>IF(OR(B69=0,B69=""),"",IF(AND($E$3="3rd"),'Marks Entry 3rd'!D68,IF(AND($E$3="4th"),'Marks Entry 4th'!D68,"")))</f>
        <v/>
      </c>
      <c r="G69" s="63" t="str">
        <f>IF(OR(B69=0,B69=""),"",IF(AND($E$3="3rd"),'Marks Entry 3rd'!F68,IF(AND($E$3="4th"),'Marks Entry 4th'!F68,"")))</f>
        <v/>
      </c>
      <c r="H69" s="63" t="str">
        <f>IF(OR(B69=0,B69=""),"",IF(AND($E$3="3rd"),'Marks Entry 3rd'!G68,IF(AND($E$3="4th"),'Marks Entry 4th'!G68,"")))</f>
        <v/>
      </c>
      <c r="I69" s="63" t="str">
        <f>IF(OR(B69=0,B69=""),"",IF(AND($E$3="3rd"),'Marks Entry 3rd'!H68,IF(AND($E$3="4th"),'Marks Entry 4th'!H68,"")))</f>
        <v/>
      </c>
      <c r="J69" s="256" t="str">
        <f>IF(OR(B69=0,B69=""),"",IF(AND($E$3="3rd"),'Marks Entry 3rd'!J68,IF(AND($E$3="4th"),'Marks Entry 4th'!J68,"")))</f>
        <v/>
      </c>
      <c r="K69" s="256" t="str">
        <f>IF(OR(B69=0,B69=""),"",IF(AND($E$3="3rd"),'Marks Entry 3rd'!K68,IF(AND($E$3="4th"),'Marks Entry 4th'!K68,"")))</f>
        <v/>
      </c>
      <c r="L69" s="125" t="str">
        <f>IF(OR(B69=0,B69=""),"",IF(AND($E$3="3rd"),'Marks Entry 3rd'!L68,IF(AND($E$3="4th"),'Marks Entry 4th'!L68,"")))</f>
        <v/>
      </c>
      <c r="M69" s="125" t="str">
        <f>IF(OR(B69=0,B69=""),"",IF(AND($E$3="3rd"),'Marks Entry 3rd'!M68,IF(AND($E$3="4th"),'Marks Entry 4th'!M68,"")))</f>
        <v/>
      </c>
      <c r="N69" s="125" t="str">
        <f>IF(OR(B69=0,B69=""),"",IF(AND($E$3="3rd"),'Marks Entry 3rd'!N68,IF(AND($E$3="4th"),'Marks Entry 4th'!N68,"")))</f>
        <v/>
      </c>
      <c r="O69" s="61" t="str">
        <f t="shared" si="1"/>
        <v/>
      </c>
      <c r="P69" s="125" t="str">
        <f>IF(OR(B69=0,B69=""),"",IF(AND($E$3="3rd"),'Marks Entry 3rd'!O68,IF(AND($E$3="4th"),'Marks Entry 4th'!O68,"")))</f>
        <v/>
      </c>
      <c r="Q69" s="125" t="str">
        <f>IF(OR(B69=0,B69=""),"",IF(AND($E$3="3rd"),'Marks Entry 3rd'!P68,IF(AND($E$3="4th"),'Marks Entry 4th'!P68,"")))</f>
        <v/>
      </c>
      <c r="R69" s="64" t="str">
        <f t="shared" si="2"/>
        <v/>
      </c>
      <c r="S69" s="61">
        <f t="shared" si="3"/>
        <v>0</v>
      </c>
      <c r="T69" s="66" t="str">
        <f>IF(OR(B69=0,B69=""),"",IF(AND($E$3="3rd"),'Marks Entry 3rd'!Q68,IF(AND($E$3="4th"),'Marks Entry 4th'!Q68,"")))</f>
        <v/>
      </c>
      <c r="U69" s="66" t="str">
        <f>IF(OR(B69=0,B69=""),"",IF(AND($E$3="3rd"),'Marks Entry 3rd'!R68,IF(AND($E$3="4th"),'Marks Entry 4th'!R68,"")))</f>
        <v/>
      </c>
      <c r="V69" s="65" t="str">
        <f t="shared" si="4"/>
        <v/>
      </c>
      <c r="W69" s="61" t="str">
        <f t="shared" si="5"/>
        <v/>
      </c>
      <c r="X69" s="104">
        <f t="shared" si="6"/>
        <v>0</v>
      </c>
      <c r="Y69" s="104" t="str">
        <f t="shared" si="7"/>
        <v/>
      </c>
      <c r="Z69" s="104" t="str">
        <f t="shared" si="8"/>
        <v/>
      </c>
      <c r="AA69" s="104" t="str">
        <f t="shared" si="9"/>
        <v/>
      </c>
      <c r="AB69" s="104" t="str">
        <f t="shared" si="10"/>
        <v/>
      </c>
      <c r="AC69" s="108" t="str">
        <f t="shared" si="11"/>
        <v/>
      </c>
      <c r="AD69" s="125" t="str">
        <f>IF(OR(B69=0,B69=""),"",IF(AND($E$3="3rd"),'Marks Entry 3rd'!S68,IF(AND($E$3="4th"),'Marks Entry 4th'!S68,"")))</f>
        <v/>
      </c>
      <c r="AE69" s="125" t="str">
        <f>IF(OR(B69=0,B69=""),"",IF(AND($E$3="3rd"),'Marks Entry 3rd'!T68,IF(AND($E$3="4th"),'Marks Entry 4th'!T68,"")))</f>
        <v/>
      </c>
      <c r="AF69" s="125" t="str">
        <f>IF(OR(B69=0,B69=""),"",IF(AND($E$3="3rd"),'Marks Entry 3rd'!U68,IF(AND($E$3="4th"),'Marks Entry 4th'!U68,"")))</f>
        <v/>
      </c>
      <c r="AG69" s="61" t="str">
        <f t="shared" si="12"/>
        <v/>
      </c>
      <c r="AH69" s="125" t="str">
        <f>IF(OR(B69=0,B69=""),"",IF(AND($E$3="3rd"),'Marks Entry 3rd'!V68,IF(AND($E$3="4th"),'Marks Entry 4th'!V68,"")))</f>
        <v/>
      </c>
      <c r="AI69" s="125" t="str">
        <f>IF(OR(B69=0,B69=""),"",IF(AND($E$3="3rd"),'Marks Entry 3rd'!W68,IF(AND($E$3="4th"),'Marks Entry 4th'!W68,"")))</f>
        <v/>
      </c>
      <c r="AJ69" s="64" t="str">
        <f t="shared" si="13"/>
        <v/>
      </c>
      <c r="AK69" s="61">
        <f t="shared" si="14"/>
        <v>0</v>
      </c>
      <c r="AL69" s="66" t="str">
        <f>IF(OR(B69=0,B69=""),"",IF(AND($E$3="3rd"),'Marks Entry 3rd'!X68,IF(AND($E$3="4th"),'Marks Entry 4th'!X68,"")))</f>
        <v/>
      </c>
      <c r="AM69" s="66" t="str">
        <f>IF(OR(B69=0,B69=""),"",IF(AND($E$3="3rd"),'Marks Entry 3rd'!Y68,IF(AND($E$3="4th"),'Marks Entry 4th'!Y68,"")))</f>
        <v/>
      </c>
      <c r="AN69" s="65" t="str">
        <f t="shared" si="15"/>
        <v/>
      </c>
      <c r="AO69" s="61" t="str">
        <f t="shared" si="16"/>
        <v/>
      </c>
      <c r="AP69" s="104">
        <f t="shared" si="17"/>
        <v>0</v>
      </c>
      <c r="AQ69" s="104" t="str">
        <f t="shared" si="18"/>
        <v/>
      </c>
      <c r="AR69" s="104" t="str">
        <f t="shared" si="19"/>
        <v/>
      </c>
      <c r="AS69" s="104" t="str">
        <f t="shared" si="20"/>
        <v/>
      </c>
      <c r="AT69" s="104" t="str">
        <f t="shared" si="21"/>
        <v/>
      </c>
      <c r="AU69" s="108" t="str">
        <f t="shared" si="22"/>
        <v/>
      </c>
      <c r="AV69" s="125" t="str">
        <f>IF(OR(B69=0,B69=""),"",IF(AND($E$3="3rd"),'Marks Entry 3rd'!Z68,IF(AND($E$3="4th"),'Marks Entry 4th'!Z68,"")))</f>
        <v/>
      </c>
      <c r="AW69" s="125" t="str">
        <f>IF(OR(B69=0,B69=""),"",IF(AND($E$3="3rd"),'Marks Entry 3rd'!AA68,IF(AND($E$3="4th"),'Marks Entry 4th'!AA68,"")))</f>
        <v/>
      </c>
      <c r="AX69" s="125" t="str">
        <f>IF(OR(B69=0,B69=""),"",IF(AND($E$3="3rd"),'Marks Entry 3rd'!AB68,IF(AND($E$3="4th"),'Marks Entry 4th'!AB68,"")))</f>
        <v/>
      </c>
      <c r="AY69" s="61" t="str">
        <f t="shared" si="23"/>
        <v/>
      </c>
      <c r="AZ69" s="125" t="str">
        <f>IF(OR(B69=0,B69=""),"",IF(AND($E$3="3rd"),'Marks Entry 3rd'!AC68,IF(AND($E$3="4th"),'Marks Entry 4th'!AC68,"")))</f>
        <v/>
      </c>
      <c r="BA69" s="125" t="str">
        <f>IF(OR(B69=0,B69=""),"",IF(AND($E$3="3rd"),'Marks Entry 3rd'!AD68,IF(AND($E$3="4th"),'Marks Entry 4th'!AD68,"")))</f>
        <v/>
      </c>
      <c r="BB69" s="64" t="str">
        <f t="shared" si="24"/>
        <v/>
      </c>
      <c r="BC69" s="61">
        <f t="shared" si="25"/>
        <v>0</v>
      </c>
      <c r="BD69" s="66" t="str">
        <f>IF(OR(B69=0,B69=""),"",IF(AND($E$3="3rd"),'Marks Entry 3rd'!AE68,IF(AND($E$3="4th"),'Marks Entry 4th'!AE68,"")))</f>
        <v/>
      </c>
      <c r="BE69" s="66" t="str">
        <f>IF(OR(B69=0,B69=""),"",IF(AND($E$3="3rd"),'Marks Entry 3rd'!AF68,IF(AND($E$3="4th"),'Marks Entry 4th'!AF68,"")))</f>
        <v/>
      </c>
      <c r="BF69" s="65" t="str">
        <f t="shared" si="26"/>
        <v/>
      </c>
      <c r="BG69" s="61" t="str">
        <f t="shared" si="27"/>
        <v/>
      </c>
      <c r="BH69" s="104">
        <f t="shared" si="28"/>
        <v>0</v>
      </c>
      <c r="BI69" s="104" t="str">
        <f t="shared" si="29"/>
        <v/>
      </c>
      <c r="BJ69" s="104" t="str">
        <f t="shared" si="30"/>
        <v/>
      </c>
      <c r="BK69" s="104" t="str">
        <f t="shared" si="31"/>
        <v/>
      </c>
      <c r="BL69" s="104" t="str">
        <f t="shared" si="32"/>
        <v/>
      </c>
      <c r="BM69" s="108" t="str">
        <f t="shared" si="33"/>
        <v/>
      </c>
      <c r="BN69" s="125" t="str">
        <f>IF(OR(B69=0,B69=""),"",IF(AND($E$3="3rd"),'Marks Entry 3rd'!AG68,IF(AND($E$3="4th"),'Marks Entry 4th'!AG68,"")))</f>
        <v/>
      </c>
      <c r="BO69" s="125" t="str">
        <f>IF(OR(B69=0,B69=""),"",IF(AND($E$3="3rd"),'Marks Entry 3rd'!AH68,IF(AND($E$3="4th"),'Marks Entry 4th'!AH68,"")))</f>
        <v/>
      </c>
      <c r="BP69" s="125" t="str">
        <f>IF(OR(B69=0,B69=""),"",IF(AND($E$3="3rd"),'Marks Entry 3rd'!AI68,IF(AND($E$3="4th"),'Marks Entry 4th'!AI68,"")))</f>
        <v/>
      </c>
      <c r="BQ69" s="61" t="str">
        <f t="shared" si="34"/>
        <v/>
      </c>
      <c r="BR69" s="125" t="str">
        <f>IF(OR(B69=0,B69=""),"",IF(AND($E$3="3rd"),'Marks Entry 3rd'!AJ68,IF(AND($E$3="4th"),'Marks Entry 4th'!AJ68,"")))</f>
        <v/>
      </c>
      <c r="BS69" s="125" t="str">
        <f>IF(OR(B69=0,B69=""),"",IF(AND($E$3="3rd"),'Marks Entry 3rd'!AK68,IF(AND($E$3="4th"),'Marks Entry 4th'!AK68,"")))</f>
        <v/>
      </c>
      <c r="BT69" s="64" t="str">
        <f t="shared" si="35"/>
        <v/>
      </c>
      <c r="BU69" s="61">
        <f t="shared" si="36"/>
        <v>0</v>
      </c>
      <c r="BV69" s="66" t="str">
        <f>IF(OR(B69=0,B69=""),"",IF(AND($E$3="3rd"),'Marks Entry 3rd'!AL68,IF(AND($E$3="4th"),'Marks Entry 4th'!AL68,"")))</f>
        <v/>
      </c>
      <c r="BW69" s="66" t="str">
        <f>IF(OR(B69=0,B69=""),"",IF(AND($E$3="3rd"),'Marks Entry 3rd'!AM68,IF(AND($E$3="4th"),'Marks Entry 4th'!AM68,"")))</f>
        <v/>
      </c>
      <c r="BX69" s="65" t="str">
        <f t="shared" si="37"/>
        <v/>
      </c>
      <c r="BY69" s="61" t="str">
        <f t="shared" si="38"/>
        <v/>
      </c>
      <c r="BZ69" s="104">
        <f t="shared" si="39"/>
        <v>0</v>
      </c>
      <c r="CA69" s="104" t="str">
        <f t="shared" si="40"/>
        <v/>
      </c>
      <c r="CB69" s="104" t="str">
        <f t="shared" si="41"/>
        <v/>
      </c>
      <c r="CC69" s="104" t="str">
        <f t="shared" si="42"/>
        <v/>
      </c>
      <c r="CD69" s="104" t="str">
        <f t="shared" si="43"/>
        <v/>
      </c>
      <c r="CE69" s="108" t="str">
        <f t="shared" si="44"/>
        <v/>
      </c>
      <c r="CF69" s="257" t="str">
        <f>IF(OR(B69=0,B69=""),"",IF(AND($E$3="3rd"),'Marks Entry 3rd'!AN68,IF(AND($E$3="4th"),'Marks Entry 4th'!AN68,"")))</f>
        <v/>
      </c>
      <c r="CG69" s="257" t="str">
        <f>IF(OR(B69=0,B69=""),"",IF(AND($E$3="3rd"),'Marks Entry 3rd'!AO68,IF(AND($E$3="4th"),'Marks Entry 4th'!AO68,"")))</f>
        <v/>
      </c>
      <c r="CH69" s="257" t="str">
        <f>IF(OR(B69=0,B69=""),"",IF(AND($E$3="3rd"),'Marks Entry 3rd'!AP68,IF(AND($E$3="4th"),'Marks Entry 4th'!AP68,"")))</f>
        <v/>
      </c>
      <c r="CI69" s="257" t="str">
        <f>IF(OR(B69=0,B69=""),"",IF(AND($E$3="3rd"),'Marks Entry 3rd'!AQ68,IF(AND($E$3="4th"),'Marks Entry 4th'!AQ68,"")))</f>
        <v/>
      </c>
      <c r="CJ69" s="257" t="str">
        <f>IF(OR(B69=0,B69=""),"",IF(AND($E$3="3rd"),'Marks Entry 3rd'!AR68,IF(AND($E$3="4th"),'Marks Entry 4th'!AR68,"")))</f>
        <v/>
      </c>
      <c r="CK69" s="126" t="str">
        <f t="shared" si="45"/>
        <v/>
      </c>
      <c r="CL69" s="127">
        <f t="shared" si="46"/>
        <v>0</v>
      </c>
      <c r="CM69" s="127" t="str">
        <f t="shared" si="47"/>
        <v/>
      </c>
      <c r="CN69" s="127" t="str">
        <f t="shared" si="48"/>
        <v/>
      </c>
      <c r="CO69" s="107" t="str">
        <f t="shared" si="49"/>
        <v/>
      </c>
      <c r="CP69" s="257" t="str">
        <f>IF(OR(B69=0,B69=""),"",IF(AND($E$3="3rd"),'Marks Entry 3rd'!AS68,IF(AND($E$3="4th"),'Marks Entry 4th'!AS68,"")))</f>
        <v/>
      </c>
      <c r="CQ69" s="257" t="str">
        <f>IF(OR(B69=0,B69=""),"",IF(AND($E$3="3rd"),'Marks Entry 3rd'!AT68,IF(AND($E$3="4th"),'Marks Entry 4th'!AT68,"")))</f>
        <v/>
      </c>
      <c r="CR69" s="257" t="str">
        <f>IF(OR(B69=0,B69=""),"",IF(AND($E$3="3rd"),'Marks Entry 3rd'!AU68,IF(AND($E$3="4th"),'Marks Entry 4th'!AU68,"")))</f>
        <v/>
      </c>
      <c r="CS69" s="257" t="str">
        <f>IF(OR(B69=0,B69=""),"",IF(AND($E$3="3rd"),'Marks Entry 3rd'!AV68,IF(AND($E$3="4th"),'Marks Entry 4th'!AV68,"")))</f>
        <v/>
      </c>
      <c r="CT69" s="257" t="str">
        <f>IF(OR(B69=0,B69=""),"",IF(AND($E$3="3rd"),'Marks Entry 3rd'!AW68,IF(AND($E$3="4th"),'Marks Entry 4th'!AW68,"")))</f>
        <v/>
      </c>
      <c r="CU69" s="126" t="str">
        <f t="shared" si="50"/>
        <v/>
      </c>
      <c r="CV69" s="127">
        <f t="shared" si="51"/>
        <v>0</v>
      </c>
      <c r="CW69" s="127" t="str">
        <f t="shared" si="52"/>
        <v/>
      </c>
      <c r="CX69" s="127" t="str">
        <f t="shared" si="53"/>
        <v/>
      </c>
      <c r="CY69" s="107" t="str">
        <f t="shared" si="54"/>
        <v/>
      </c>
      <c r="CZ69" s="257" t="str">
        <f>IF(OR(B69=0,B69=""),"",IF(AND($E$3="3rd"),'Marks Entry 3rd'!AX68,IF(AND($E$3="4th"),'Marks Entry 4th'!AX68,"")))</f>
        <v/>
      </c>
      <c r="DA69" s="257" t="str">
        <f>IF(OR(B69=0,B69=""),"",IF(AND($E$3="3rd"),'Marks Entry 3rd'!AY68,IF(AND($E$3="4th"),'Marks Entry 4th'!AY68,"")))</f>
        <v/>
      </c>
      <c r="DB69" s="257" t="str">
        <f>IF(OR(B69=0,B69=""),"",IF(AND($E$3="3rd"),'Marks Entry 3rd'!AZ68,IF(AND($E$3="4th"),'Marks Entry 4th'!AZ68,"")))</f>
        <v/>
      </c>
      <c r="DC69" s="257" t="str">
        <f>IF(OR(B69=0,B69=""),"",IF(AND($E$3="3rd"),'Marks Entry 3rd'!BA68,IF(AND($E$3="4th"),'Marks Entry 4th'!BA68,"")))</f>
        <v/>
      </c>
      <c r="DD69" s="257" t="str">
        <f>IF(OR(B69=0,B69=""),"",IF(AND($E$3="3rd"),'Marks Entry 3rd'!BB68,IF(AND($E$3="4th"),'Marks Entry 4th'!BB68,"")))</f>
        <v/>
      </c>
      <c r="DE69" s="126" t="str">
        <f t="shared" si="55"/>
        <v/>
      </c>
      <c r="DF69" s="127">
        <f t="shared" si="56"/>
        <v>0</v>
      </c>
      <c r="DG69" s="127" t="str">
        <f t="shared" si="57"/>
        <v/>
      </c>
      <c r="DH69" s="127" t="str">
        <f t="shared" si="58"/>
        <v/>
      </c>
      <c r="DI69" s="107" t="str">
        <f t="shared" si="59"/>
        <v/>
      </c>
      <c r="DJ69" s="257" t="str">
        <f>IF(OR(B69=0,B69=""),"",IF(AND('Marks Entry 3rd'!BC68="",'Marks Entry 4th'!BC68=""),"",IF(AND($E$3="3rd"),'Marks Entry 3rd'!BC68,IF(AND($E$3="4th"),'Marks Entry 4th'!BC68,""))))</f>
        <v/>
      </c>
      <c r="DK69" s="257" t="str">
        <f>IF(OR(B69=0,B69=""),"",IF(AND('Marks Entry 3rd'!BD68="",'Marks Entry 4th'!BD68=""),"",IF(AND($E$3="3rd"),'Marks Entry 3rd'!BD68,IF(AND($E$3="4th"),'Marks Entry 4th'!BD68,""))))</f>
        <v/>
      </c>
      <c r="DL69" s="416" t="str">
        <f t="shared" si="60"/>
        <v/>
      </c>
      <c r="DM69" s="108" t="str">
        <f t="shared" si="61"/>
        <v/>
      </c>
      <c r="DN69" s="257" t="str">
        <f>IF(OR(B69=0,B69=""),"",IF(AND('Marks Entry 3rd'!BE68="",'Marks Entry 4th'!BE68=""),"",IF(AND($E$3="3rd"),'Marks Entry 3rd'!BE68,IF(AND($E$3="4th"),'Marks Entry 4th'!BE68,""))))</f>
        <v/>
      </c>
      <c r="DO69" s="257" t="str">
        <f>IF(OR(B69=0,B69=""),"",IF(AND('Marks Entry 3rd'!BF68="",'Marks Entry 4th'!BF68=""),"",IF(AND($E$3="3rd"),'Marks Entry 3rd'!BF68,IF(AND($E$3="4th"),'Marks Entry 4th'!BF68,""))))</f>
        <v/>
      </c>
      <c r="DP69" s="416" t="str">
        <f t="shared" si="62"/>
        <v/>
      </c>
      <c r="DQ69" s="108" t="str">
        <f t="shared" si="63"/>
        <v/>
      </c>
      <c r="DR69" s="75" t="str">
        <f t="shared" si="67"/>
        <v/>
      </c>
      <c r="DS69" s="76" t="str">
        <f t="shared" si="68"/>
        <v/>
      </c>
      <c r="DT69" s="81" t="str">
        <f t="shared" si="64"/>
        <v/>
      </c>
      <c r="DU69" s="82" t="str">
        <f t="shared" si="65"/>
        <v/>
      </c>
      <c r="DV69" s="262" t="str">
        <f t="shared" si="69"/>
        <v/>
      </c>
      <c r="DW69" s="52" t="str">
        <f>IF(OR(B69=0,B69=""),"",IF(AND($E$3="3rd"),'Marks Entry 3rd'!BG68,IF(AND($E$3="4th"),'Marks Entry 4th'!BG68,"")))</f>
        <v/>
      </c>
      <c r="DX69" s="52" t="str">
        <f>IF(OR(B69=0,B69=""),"",IF(AND($E$3="3rd"),'Marks Entry 3rd'!BH68,IF(AND($E$3="4th"),'Marks Entry 4th'!BH68,"")))</f>
        <v/>
      </c>
      <c r="DY69" s="242" t="str">
        <f t="shared" si="66"/>
        <v/>
      </c>
      <c r="DZ69" s="53"/>
      <c r="EG69" s="55">
        <f>IF(AND($E$3="3rd"),'Marks Entry 3rd'!I68,IF(AND($E$3="4th"),'Marks Entry 4th'!I68,""))</f>
        <v>0</v>
      </c>
    </row>
    <row r="70" spans="1:137" ht="18.95" customHeight="1">
      <c r="A70" s="67">
        <v>63</v>
      </c>
      <c r="B70" s="302" t="str">
        <f>IF(OR(EG70=0,EG70=""),"",IF(AND($E$3="3rd"),'Marks Entry 3rd'!I69,IF(AND($E$3="4th"),'Marks Entry 4th'!I69,"")))</f>
        <v/>
      </c>
      <c r="C70" s="68" t="str">
        <f>IF(OR(B70=0,B70=""),"",IF(AND($E$3="3rd"),'Marks Entry 3rd'!B69,IF(AND($E$3="4th"),'Marks Entry 4th'!B69,"")))</f>
        <v/>
      </c>
      <c r="D70" s="68" t="str">
        <f>IF(OR(B70=0,B70=""),"",IF(AND($E$3="3rd"),'Marks Entry 3rd'!C69,IF(AND($E$3="4th"),'Marks Entry 4th'!C69,"")))</f>
        <v/>
      </c>
      <c r="E70" s="69" t="str">
        <f>IF(OR(B70=0,B70=""),"",IF(AND($E$3="3rd"),'Marks Entry 3rd'!E69,IF(AND($E$3="4th"),'Marks Entry 4th'!E69,"")))</f>
        <v/>
      </c>
      <c r="F70" s="301" t="str">
        <f>IF(OR(B70=0,B70=""),"",IF(AND($E$3="3rd"),'Marks Entry 3rd'!D69,IF(AND($E$3="4th"),'Marks Entry 4th'!D69,"")))</f>
        <v/>
      </c>
      <c r="G70" s="63" t="str">
        <f>IF(OR(B70=0,B70=""),"",IF(AND($E$3="3rd"),'Marks Entry 3rd'!F69,IF(AND($E$3="4th"),'Marks Entry 4th'!F69,"")))</f>
        <v/>
      </c>
      <c r="H70" s="63" t="str">
        <f>IF(OR(B70=0,B70=""),"",IF(AND($E$3="3rd"),'Marks Entry 3rd'!G69,IF(AND($E$3="4th"),'Marks Entry 4th'!G69,"")))</f>
        <v/>
      </c>
      <c r="I70" s="63" t="str">
        <f>IF(OR(B70=0,B70=""),"",IF(AND($E$3="3rd"),'Marks Entry 3rd'!H69,IF(AND($E$3="4th"),'Marks Entry 4th'!H69,"")))</f>
        <v/>
      </c>
      <c r="J70" s="256" t="str">
        <f>IF(OR(B70=0,B70=""),"",IF(AND($E$3="3rd"),'Marks Entry 3rd'!J69,IF(AND($E$3="4th"),'Marks Entry 4th'!J69,"")))</f>
        <v/>
      </c>
      <c r="K70" s="256" t="str">
        <f>IF(OR(B70=0,B70=""),"",IF(AND($E$3="3rd"),'Marks Entry 3rd'!K69,IF(AND($E$3="4th"),'Marks Entry 4th'!K69,"")))</f>
        <v/>
      </c>
      <c r="L70" s="125" t="str">
        <f>IF(OR(B70=0,B70=""),"",IF(AND($E$3="3rd"),'Marks Entry 3rd'!L69,IF(AND($E$3="4th"),'Marks Entry 4th'!L69,"")))</f>
        <v/>
      </c>
      <c r="M70" s="125" t="str">
        <f>IF(OR(B70=0,B70=""),"",IF(AND($E$3="3rd"),'Marks Entry 3rd'!M69,IF(AND($E$3="4th"),'Marks Entry 4th'!M69,"")))</f>
        <v/>
      </c>
      <c r="N70" s="125" t="str">
        <f>IF(OR(B70=0,B70=""),"",IF(AND($E$3="3rd"),'Marks Entry 3rd'!N69,IF(AND($E$3="4th"),'Marks Entry 4th'!N69,"")))</f>
        <v/>
      </c>
      <c r="O70" s="61" t="str">
        <f t="shared" si="1"/>
        <v/>
      </c>
      <c r="P70" s="125" t="str">
        <f>IF(OR(B70=0,B70=""),"",IF(AND($E$3="3rd"),'Marks Entry 3rd'!O69,IF(AND($E$3="4th"),'Marks Entry 4th'!O69,"")))</f>
        <v/>
      </c>
      <c r="Q70" s="125" t="str">
        <f>IF(OR(B70=0,B70=""),"",IF(AND($E$3="3rd"),'Marks Entry 3rd'!P69,IF(AND($E$3="4th"),'Marks Entry 4th'!P69,"")))</f>
        <v/>
      </c>
      <c r="R70" s="64" t="str">
        <f t="shared" si="2"/>
        <v/>
      </c>
      <c r="S70" s="61">
        <f t="shared" si="3"/>
        <v>0</v>
      </c>
      <c r="T70" s="66" t="str">
        <f>IF(OR(B70=0,B70=""),"",IF(AND($E$3="3rd"),'Marks Entry 3rd'!Q69,IF(AND($E$3="4th"),'Marks Entry 4th'!Q69,"")))</f>
        <v/>
      </c>
      <c r="U70" s="66" t="str">
        <f>IF(OR(B70=0,B70=""),"",IF(AND($E$3="3rd"),'Marks Entry 3rd'!R69,IF(AND($E$3="4th"),'Marks Entry 4th'!R69,"")))</f>
        <v/>
      </c>
      <c r="V70" s="65" t="str">
        <f t="shared" si="4"/>
        <v/>
      </c>
      <c r="W70" s="61" t="str">
        <f t="shared" si="5"/>
        <v/>
      </c>
      <c r="X70" s="104">
        <f t="shared" si="6"/>
        <v>0</v>
      </c>
      <c r="Y70" s="104" t="str">
        <f t="shared" si="7"/>
        <v/>
      </c>
      <c r="Z70" s="104" t="str">
        <f t="shared" si="8"/>
        <v/>
      </c>
      <c r="AA70" s="104" t="str">
        <f t="shared" si="9"/>
        <v/>
      </c>
      <c r="AB70" s="104" t="str">
        <f t="shared" si="10"/>
        <v/>
      </c>
      <c r="AC70" s="108" t="str">
        <f t="shared" si="11"/>
        <v/>
      </c>
      <c r="AD70" s="125" t="str">
        <f>IF(OR(B70=0,B70=""),"",IF(AND($E$3="3rd"),'Marks Entry 3rd'!S69,IF(AND($E$3="4th"),'Marks Entry 4th'!S69,"")))</f>
        <v/>
      </c>
      <c r="AE70" s="125" t="str">
        <f>IF(OR(B70=0,B70=""),"",IF(AND($E$3="3rd"),'Marks Entry 3rd'!T69,IF(AND($E$3="4th"),'Marks Entry 4th'!T69,"")))</f>
        <v/>
      </c>
      <c r="AF70" s="125" t="str">
        <f>IF(OR(B70=0,B70=""),"",IF(AND($E$3="3rd"),'Marks Entry 3rd'!U69,IF(AND($E$3="4th"),'Marks Entry 4th'!U69,"")))</f>
        <v/>
      </c>
      <c r="AG70" s="61" t="str">
        <f t="shared" si="12"/>
        <v/>
      </c>
      <c r="AH70" s="125" t="str">
        <f>IF(OR(B70=0,B70=""),"",IF(AND($E$3="3rd"),'Marks Entry 3rd'!V69,IF(AND($E$3="4th"),'Marks Entry 4th'!V69,"")))</f>
        <v/>
      </c>
      <c r="AI70" s="125" t="str">
        <f>IF(OR(B70=0,B70=""),"",IF(AND($E$3="3rd"),'Marks Entry 3rd'!W69,IF(AND($E$3="4th"),'Marks Entry 4th'!W69,"")))</f>
        <v/>
      </c>
      <c r="AJ70" s="64" t="str">
        <f t="shared" si="13"/>
        <v/>
      </c>
      <c r="AK70" s="61">
        <f t="shared" si="14"/>
        <v>0</v>
      </c>
      <c r="AL70" s="66" t="str">
        <f>IF(OR(B70=0,B70=""),"",IF(AND($E$3="3rd"),'Marks Entry 3rd'!X69,IF(AND($E$3="4th"),'Marks Entry 4th'!X69,"")))</f>
        <v/>
      </c>
      <c r="AM70" s="66" t="str">
        <f>IF(OR(B70=0,B70=""),"",IF(AND($E$3="3rd"),'Marks Entry 3rd'!Y69,IF(AND($E$3="4th"),'Marks Entry 4th'!Y69,"")))</f>
        <v/>
      </c>
      <c r="AN70" s="65" t="str">
        <f t="shared" si="15"/>
        <v/>
      </c>
      <c r="AO70" s="61" t="str">
        <f t="shared" si="16"/>
        <v/>
      </c>
      <c r="AP70" s="104">
        <f t="shared" si="17"/>
        <v>0</v>
      </c>
      <c r="AQ70" s="104" t="str">
        <f t="shared" si="18"/>
        <v/>
      </c>
      <c r="AR70" s="104" t="str">
        <f t="shared" si="19"/>
        <v/>
      </c>
      <c r="AS70" s="104" t="str">
        <f t="shared" si="20"/>
        <v/>
      </c>
      <c r="AT70" s="104" t="str">
        <f t="shared" si="21"/>
        <v/>
      </c>
      <c r="AU70" s="108" t="str">
        <f t="shared" si="22"/>
        <v/>
      </c>
      <c r="AV70" s="125" t="str">
        <f>IF(OR(B70=0,B70=""),"",IF(AND($E$3="3rd"),'Marks Entry 3rd'!Z69,IF(AND($E$3="4th"),'Marks Entry 4th'!Z69,"")))</f>
        <v/>
      </c>
      <c r="AW70" s="125" t="str">
        <f>IF(OR(B70=0,B70=""),"",IF(AND($E$3="3rd"),'Marks Entry 3rd'!AA69,IF(AND($E$3="4th"),'Marks Entry 4th'!AA69,"")))</f>
        <v/>
      </c>
      <c r="AX70" s="125" t="str">
        <f>IF(OR(B70=0,B70=""),"",IF(AND($E$3="3rd"),'Marks Entry 3rd'!AB69,IF(AND($E$3="4th"),'Marks Entry 4th'!AB69,"")))</f>
        <v/>
      </c>
      <c r="AY70" s="61" t="str">
        <f t="shared" si="23"/>
        <v/>
      </c>
      <c r="AZ70" s="125" t="str">
        <f>IF(OR(B70=0,B70=""),"",IF(AND($E$3="3rd"),'Marks Entry 3rd'!AC69,IF(AND($E$3="4th"),'Marks Entry 4th'!AC69,"")))</f>
        <v/>
      </c>
      <c r="BA70" s="125" t="str">
        <f>IF(OR(B70=0,B70=""),"",IF(AND($E$3="3rd"),'Marks Entry 3rd'!AD69,IF(AND($E$3="4th"),'Marks Entry 4th'!AD69,"")))</f>
        <v/>
      </c>
      <c r="BB70" s="64" t="str">
        <f t="shared" si="24"/>
        <v/>
      </c>
      <c r="BC70" s="61">
        <f t="shared" si="25"/>
        <v>0</v>
      </c>
      <c r="BD70" s="66" t="str">
        <f>IF(OR(B70=0,B70=""),"",IF(AND($E$3="3rd"),'Marks Entry 3rd'!AE69,IF(AND($E$3="4th"),'Marks Entry 4th'!AE69,"")))</f>
        <v/>
      </c>
      <c r="BE70" s="66" t="str">
        <f>IF(OR(B70=0,B70=""),"",IF(AND($E$3="3rd"),'Marks Entry 3rd'!AF69,IF(AND($E$3="4th"),'Marks Entry 4th'!AF69,"")))</f>
        <v/>
      </c>
      <c r="BF70" s="65" t="str">
        <f t="shared" si="26"/>
        <v/>
      </c>
      <c r="BG70" s="61" t="str">
        <f t="shared" si="27"/>
        <v/>
      </c>
      <c r="BH70" s="104">
        <f t="shared" si="28"/>
        <v>0</v>
      </c>
      <c r="BI70" s="104" t="str">
        <f t="shared" si="29"/>
        <v/>
      </c>
      <c r="BJ70" s="104" t="str">
        <f t="shared" si="30"/>
        <v/>
      </c>
      <c r="BK70" s="104" t="str">
        <f t="shared" si="31"/>
        <v/>
      </c>
      <c r="BL70" s="104" t="str">
        <f t="shared" si="32"/>
        <v/>
      </c>
      <c r="BM70" s="108" t="str">
        <f t="shared" si="33"/>
        <v/>
      </c>
      <c r="BN70" s="125" t="str">
        <f>IF(OR(B70=0,B70=""),"",IF(AND($E$3="3rd"),'Marks Entry 3rd'!AG69,IF(AND($E$3="4th"),'Marks Entry 4th'!AG69,"")))</f>
        <v/>
      </c>
      <c r="BO70" s="125" t="str">
        <f>IF(OR(B70=0,B70=""),"",IF(AND($E$3="3rd"),'Marks Entry 3rd'!AH69,IF(AND($E$3="4th"),'Marks Entry 4th'!AH69,"")))</f>
        <v/>
      </c>
      <c r="BP70" s="125" t="str">
        <f>IF(OR(B70=0,B70=""),"",IF(AND($E$3="3rd"),'Marks Entry 3rd'!AI69,IF(AND($E$3="4th"),'Marks Entry 4th'!AI69,"")))</f>
        <v/>
      </c>
      <c r="BQ70" s="61" t="str">
        <f t="shared" si="34"/>
        <v/>
      </c>
      <c r="BR70" s="125" t="str">
        <f>IF(OR(B70=0,B70=""),"",IF(AND($E$3="3rd"),'Marks Entry 3rd'!AJ69,IF(AND($E$3="4th"),'Marks Entry 4th'!AJ69,"")))</f>
        <v/>
      </c>
      <c r="BS70" s="125" t="str">
        <f>IF(OR(B70=0,B70=""),"",IF(AND($E$3="3rd"),'Marks Entry 3rd'!AK69,IF(AND($E$3="4th"),'Marks Entry 4th'!AK69,"")))</f>
        <v/>
      </c>
      <c r="BT70" s="64" t="str">
        <f t="shared" si="35"/>
        <v/>
      </c>
      <c r="BU70" s="61">
        <f t="shared" si="36"/>
        <v>0</v>
      </c>
      <c r="BV70" s="66" t="str">
        <f>IF(OR(B70=0,B70=""),"",IF(AND($E$3="3rd"),'Marks Entry 3rd'!AL69,IF(AND($E$3="4th"),'Marks Entry 4th'!AL69,"")))</f>
        <v/>
      </c>
      <c r="BW70" s="66" t="str">
        <f>IF(OR(B70=0,B70=""),"",IF(AND($E$3="3rd"),'Marks Entry 3rd'!AM69,IF(AND($E$3="4th"),'Marks Entry 4th'!AM69,"")))</f>
        <v/>
      </c>
      <c r="BX70" s="65" t="str">
        <f t="shared" si="37"/>
        <v/>
      </c>
      <c r="BY70" s="61" t="str">
        <f t="shared" si="38"/>
        <v/>
      </c>
      <c r="BZ70" s="104">
        <f t="shared" si="39"/>
        <v>0</v>
      </c>
      <c r="CA70" s="104" t="str">
        <f t="shared" si="40"/>
        <v/>
      </c>
      <c r="CB70" s="104" t="str">
        <f t="shared" si="41"/>
        <v/>
      </c>
      <c r="CC70" s="104" t="str">
        <f t="shared" si="42"/>
        <v/>
      </c>
      <c r="CD70" s="104" t="str">
        <f t="shared" si="43"/>
        <v/>
      </c>
      <c r="CE70" s="108" t="str">
        <f t="shared" si="44"/>
        <v/>
      </c>
      <c r="CF70" s="257" t="str">
        <f>IF(OR(B70=0,B70=""),"",IF(AND($E$3="3rd"),'Marks Entry 3rd'!AN69,IF(AND($E$3="4th"),'Marks Entry 4th'!AN69,"")))</f>
        <v/>
      </c>
      <c r="CG70" s="257" t="str">
        <f>IF(OR(B70=0,B70=""),"",IF(AND($E$3="3rd"),'Marks Entry 3rd'!AO69,IF(AND($E$3="4th"),'Marks Entry 4th'!AO69,"")))</f>
        <v/>
      </c>
      <c r="CH70" s="257" t="str">
        <f>IF(OR(B70=0,B70=""),"",IF(AND($E$3="3rd"),'Marks Entry 3rd'!AP69,IF(AND($E$3="4th"),'Marks Entry 4th'!AP69,"")))</f>
        <v/>
      </c>
      <c r="CI70" s="257" t="str">
        <f>IF(OR(B70=0,B70=""),"",IF(AND($E$3="3rd"),'Marks Entry 3rd'!AQ69,IF(AND($E$3="4th"),'Marks Entry 4th'!AQ69,"")))</f>
        <v/>
      </c>
      <c r="CJ70" s="257" t="str">
        <f>IF(OR(B70=0,B70=""),"",IF(AND($E$3="3rd"),'Marks Entry 3rd'!AR69,IF(AND($E$3="4th"),'Marks Entry 4th'!AR69,"")))</f>
        <v/>
      </c>
      <c r="CK70" s="126" t="str">
        <f t="shared" si="45"/>
        <v/>
      </c>
      <c r="CL70" s="127">
        <f t="shared" si="46"/>
        <v>0</v>
      </c>
      <c r="CM70" s="127" t="str">
        <f t="shared" si="47"/>
        <v/>
      </c>
      <c r="CN70" s="127" t="str">
        <f t="shared" si="48"/>
        <v/>
      </c>
      <c r="CO70" s="107" t="str">
        <f t="shared" si="49"/>
        <v/>
      </c>
      <c r="CP70" s="257" t="str">
        <f>IF(OR(B70=0,B70=""),"",IF(AND($E$3="3rd"),'Marks Entry 3rd'!AS69,IF(AND($E$3="4th"),'Marks Entry 4th'!AS69,"")))</f>
        <v/>
      </c>
      <c r="CQ70" s="257" t="str">
        <f>IF(OR(B70=0,B70=""),"",IF(AND($E$3="3rd"),'Marks Entry 3rd'!AT69,IF(AND($E$3="4th"),'Marks Entry 4th'!AT69,"")))</f>
        <v/>
      </c>
      <c r="CR70" s="257" t="str">
        <f>IF(OR(B70=0,B70=""),"",IF(AND($E$3="3rd"),'Marks Entry 3rd'!AU69,IF(AND($E$3="4th"),'Marks Entry 4th'!AU69,"")))</f>
        <v/>
      </c>
      <c r="CS70" s="257" t="str">
        <f>IF(OR(B70=0,B70=""),"",IF(AND($E$3="3rd"),'Marks Entry 3rd'!AV69,IF(AND($E$3="4th"),'Marks Entry 4th'!AV69,"")))</f>
        <v/>
      </c>
      <c r="CT70" s="257" t="str">
        <f>IF(OR(B70=0,B70=""),"",IF(AND($E$3="3rd"),'Marks Entry 3rd'!AW69,IF(AND($E$3="4th"),'Marks Entry 4th'!AW69,"")))</f>
        <v/>
      </c>
      <c r="CU70" s="126" t="str">
        <f t="shared" si="50"/>
        <v/>
      </c>
      <c r="CV70" s="127">
        <f t="shared" si="51"/>
        <v>0</v>
      </c>
      <c r="CW70" s="127" t="str">
        <f t="shared" si="52"/>
        <v/>
      </c>
      <c r="CX70" s="127" t="str">
        <f t="shared" si="53"/>
        <v/>
      </c>
      <c r="CY70" s="107" t="str">
        <f t="shared" si="54"/>
        <v/>
      </c>
      <c r="CZ70" s="257" t="str">
        <f>IF(OR(B70=0,B70=""),"",IF(AND($E$3="3rd"),'Marks Entry 3rd'!AX69,IF(AND($E$3="4th"),'Marks Entry 4th'!AX69,"")))</f>
        <v/>
      </c>
      <c r="DA70" s="257" t="str">
        <f>IF(OR(B70=0,B70=""),"",IF(AND($E$3="3rd"),'Marks Entry 3rd'!AY69,IF(AND($E$3="4th"),'Marks Entry 4th'!AY69,"")))</f>
        <v/>
      </c>
      <c r="DB70" s="257" t="str">
        <f>IF(OR(B70=0,B70=""),"",IF(AND($E$3="3rd"),'Marks Entry 3rd'!AZ69,IF(AND($E$3="4th"),'Marks Entry 4th'!AZ69,"")))</f>
        <v/>
      </c>
      <c r="DC70" s="257" t="str">
        <f>IF(OR(B70=0,B70=""),"",IF(AND($E$3="3rd"),'Marks Entry 3rd'!BA69,IF(AND($E$3="4th"),'Marks Entry 4th'!BA69,"")))</f>
        <v/>
      </c>
      <c r="DD70" s="257" t="str">
        <f>IF(OR(B70=0,B70=""),"",IF(AND($E$3="3rd"),'Marks Entry 3rd'!BB69,IF(AND($E$3="4th"),'Marks Entry 4th'!BB69,"")))</f>
        <v/>
      </c>
      <c r="DE70" s="126" t="str">
        <f t="shared" si="55"/>
        <v/>
      </c>
      <c r="DF70" s="127">
        <f t="shared" si="56"/>
        <v>0</v>
      </c>
      <c r="DG70" s="127" t="str">
        <f t="shared" si="57"/>
        <v/>
      </c>
      <c r="DH70" s="127" t="str">
        <f t="shared" si="58"/>
        <v/>
      </c>
      <c r="DI70" s="107" t="str">
        <f t="shared" si="59"/>
        <v/>
      </c>
      <c r="DJ70" s="257" t="str">
        <f>IF(OR(B70=0,B70=""),"",IF(AND('Marks Entry 3rd'!BC69="",'Marks Entry 4th'!BC69=""),"",IF(AND($E$3="3rd"),'Marks Entry 3rd'!BC69,IF(AND($E$3="4th"),'Marks Entry 4th'!BC69,""))))</f>
        <v/>
      </c>
      <c r="DK70" s="257" t="str">
        <f>IF(OR(B70=0,B70=""),"",IF(AND('Marks Entry 3rd'!BD69="",'Marks Entry 4th'!BD69=""),"",IF(AND($E$3="3rd"),'Marks Entry 3rd'!BD69,IF(AND($E$3="4th"),'Marks Entry 4th'!BD69,""))))</f>
        <v/>
      </c>
      <c r="DL70" s="416" t="str">
        <f t="shared" si="60"/>
        <v/>
      </c>
      <c r="DM70" s="108" t="str">
        <f t="shared" si="61"/>
        <v/>
      </c>
      <c r="DN70" s="257" t="str">
        <f>IF(OR(B70=0,B70=""),"",IF(AND('Marks Entry 3rd'!BE69="",'Marks Entry 4th'!BE69=""),"",IF(AND($E$3="3rd"),'Marks Entry 3rd'!BE69,IF(AND($E$3="4th"),'Marks Entry 4th'!BE69,""))))</f>
        <v/>
      </c>
      <c r="DO70" s="257" t="str">
        <f>IF(OR(B70=0,B70=""),"",IF(AND('Marks Entry 3rd'!BF69="",'Marks Entry 4th'!BF69=""),"",IF(AND($E$3="3rd"),'Marks Entry 3rd'!BF69,IF(AND($E$3="4th"),'Marks Entry 4th'!BF69,""))))</f>
        <v/>
      </c>
      <c r="DP70" s="416" t="str">
        <f t="shared" si="62"/>
        <v/>
      </c>
      <c r="DQ70" s="108" t="str">
        <f t="shared" si="63"/>
        <v/>
      </c>
      <c r="DR70" s="75" t="str">
        <f t="shared" si="67"/>
        <v/>
      </c>
      <c r="DS70" s="76" t="str">
        <f t="shared" si="68"/>
        <v/>
      </c>
      <c r="DT70" s="81" t="str">
        <f t="shared" si="64"/>
        <v/>
      </c>
      <c r="DU70" s="82" t="str">
        <f t="shared" si="65"/>
        <v/>
      </c>
      <c r="DV70" s="262" t="str">
        <f t="shared" si="69"/>
        <v/>
      </c>
      <c r="DW70" s="52" t="str">
        <f>IF(OR(B70=0,B70=""),"",IF(AND($E$3="3rd"),'Marks Entry 3rd'!BG69,IF(AND($E$3="4th"),'Marks Entry 4th'!BG69,"")))</f>
        <v/>
      </c>
      <c r="DX70" s="52" t="str">
        <f>IF(OR(B70=0,B70=""),"",IF(AND($E$3="3rd"),'Marks Entry 3rd'!BH69,IF(AND($E$3="4th"),'Marks Entry 4th'!BH69,"")))</f>
        <v/>
      </c>
      <c r="DY70" s="242" t="str">
        <f t="shared" si="66"/>
        <v/>
      </c>
      <c r="DZ70" s="53"/>
      <c r="EG70" s="55">
        <f>IF(AND($E$3="3rd"),'Marks Entry 3rd'!I69,IF(AND($E$3="4th"),'Marks Entry 4th'!I69,""))</f>
        <v>0</v>
      </c>
    </row>
    <row r="71" spans="1:137" ht="18.95" customHeight="1">
      <c r="A71" s="67">
        <v>64</v>
      </c>
      <c r="B71" s="302" t="str">
        <f>IF(OR(EG71=0,EG71=""),"",IF(AND($E$3="3rd"),'Marks Entry 3rd'!I70,IF(AND($E$3="4th"),'Marks Entry 4th'!I70,"")))</f>
        <v/>
      </c>
      <c r="C71" s="68" t="str">
        <f>IF(OR(B71=0,B71=""),"",IF(AND($E$3="3rd"),'Marks Entry 3rd'!B70,IF(AND($E$3="4th"),'Marks Entry 4th'!B70,"")))</f>
        <v/>
      </c>
      <c r="D71" s="68" t="str">
        <f>IF(OR(B71=0,B71=""),"",IF(AND($E$3="3rd"),'Marks Entry 3rd'!C70,IF(AND($E$3="4th"),'Marks Entry 4th'!C70,"")))</f>
        <v/>
      </c>
      <c r="E71" s="69" t="str">
        <f>IF(OR(B71=0,B71=""),"",IF(AND($E$3="3rd"),'Marks Entry 3rd'!E70,IF(AND($E$3="4th"),'Marks Entry 4th'!E70,"")))</f>
        <v/>
      </c>
      <c r="F71" s="301" t="str">
        <f>IF(OR(B71=0,B71=""),"",IF(AND($E$3="3rd"),'Marks Entry 3rd'!D70,IF(AND($E$3="4th"),'Marks Entry 4th'!D70,"")))</f>
        <v/>
      </c>
      <c r="G71" s="63" t="str">
        <f>IF(OR(B71=0,B71=""),"",IF(AND($E$3="3rd"),'Marks Entry 3rd'!F70,IF(AND($E$3="4th"),'Marks Entry 4th'!F70,"")))</f>
        <v/>
      </c>
      <c r="H71" s="63" t="str">
        <f>IF(OR(B71=0,B71=""),"",IF(AND($E$3="3rd"),'Marks Entry 3rd'!G70,IF(AND($E$3="4th"),'Marks Entry 4th'!G70,"")))</f>
        <v/>
      </c>
      <c r="I71" s="63" t="str">
        <f>IF(OR(B71=0,B71=""),"",IF(AND($E$3="3rd"),'Marks Entry 3rd'!H70,IF(AND($E$3="4th"),'Marks Entry 4th'!H70,"")))</f>
        <v/>
      </c>
      <c r="J71" s="256" t="str">
        <f>IF(OR(B71=0,B71=""),"",IF(AND($E$3="3rd"),'Marks Entry 3rd'!J70,IF(AND($E$3="4th"),'Marks Entry 4th'!J70,"")))</f>
        <v/>
      </c>
      <c r="K71" s="256" t="str">
        <f>IF(OR(B71=0,B71=""),"",IF(AND($E$3="3rd"),'Marks Entry 3rd'!K70,IF(AND($E$3="4th"),'Marks Entry 4th'!K70,"")))</f>
        <v/>
      </c>
      <c r="L71" s="125" t="str">
        <f>IF(OR(B71=0,B71=""),"",IF(AND($E$3="3rd"),'Marks Entry 3rd'!L70,IF(AND($E$3="4th"),'Marks Entry 4th'!L70,"")))</f>
        <v/>
      </c>
      <c r="M71" s="125" t="str">
        <f>IF(OR(B71=0,B71=""),"",IF(AND($E$3="3rd"),'Marks Entry 3rd'!M70,IF(AND($E$3="4th"),'Marks Entry 4th'!M70,"")))</f>
        <v/>
      </c>
      <c r="N71" s="125" t="str">
        <f>IF(OR(B71=0,B71=""),"",IF(AND($E$3="3rd"),'Marks Entry 3rd'!N70,IF(AND($E$3="4th"),'Marks Entry 4th'!N70,"")))</f>
        <v/>
      </c>
      <c r="O71" s="61" t="str">
        <f t="shared" si="1"/>
        <v/>
      </c>
      <c r="P71" s="125" t="str">
        <f>IF(OR(B71=0,B71=""),"",IF(AND($E$3="3rd"),'Marks Entry 3rd'!O70,IF(AND($E$3="4th"),'Marks Entry 4th'!O70,"")))</f>
        <v/>
      </c>
      <c r="Q71" s="125" t="str">
        <f>IF(OR(B71=0,B71=""),"",IF(AND($E$3="3rd"),'Marks Entry 3rd'!P70,IF(AND($E$3="4th"),'Marks Entry 4th'!P70,"")))</f>
        <v/>
      </c>
      <c r="R71" s="64" t="str">
        <f t="shared" si="2"/>
        <v/>
      </c>
      <c r="S71" s="61">
        <f t="shared" si="3"/>
        <v>0</v>
      </c>
      <c r="T71" s="66" t="str">
        <f>IF(OR(B71=0,B71=""),"",IF(AND($E$3="3rd"),'Marks Entry 3rd'!Q70,IF(AND($E$3="4th"),'Marks Entry 4th'!Q70,"")))</f>
        <v/>
      </c>
      <c r="U71" s="66" t="str">
        <f>IF(OR(B71=0,B71=""),"",IF(AND($E$3="3rd"),'Marks Entry 3rd'!R70,IF(AND($E$3="4th"),'Marks Entry 4th'!R70,"")))</f>
        <v/>
      </c>
      <c r="V71" s="65" t="str">
        <f t="shared" si="4"/>
        <v/>
      </c>
      <c r="W71" s="61" t="str">
        <f t="shared" si="5"/>
        <v/>
      </c>
      <c r="X71" s="104">
        <f t="shared" si="6"/>
        <v>0</v>
      </c>
      <c r="Y71" s="104" t="str">
        <f t="shared" si="7"/>
        <v/>
      </c>
      <c r="Z71" s="104" t="str">
        <f t="shared" si="8"/>
        <v/>
      </c>
      <c r="AA71" s="104" t="str">
        <f t="shared" si="9"/>
        <v/>
      </c>
      <c r="AB71" s="104" t="str">
        <f t="shared" si="10"/>
        <v/>
      </c>
      <c r="AC71" s="108" t="str">
        <f t="shared" si="11"/>
        <v/>
      </c>
      <c r="AD71" s="125" t="str">
        <f>IF(OR(B71=0,B71=""),"",IF(AND($E$3="3rd"),'Marks Entry 3rd'!S70,IF(AND($E$3="4th"),'Marks Entry 4th'!S70,"")))</f>
        <v/>
      </c>
      <c r="AE71" s="125" t="str">
        <f>IF(OR(B71=0,B71=""),"",IF(AND($E$3="3rd"),'Marks Entry 3rd'!T70,IF(AND($E$3="4th"),'Marks Entry 4th'!T70,"")))</f>
        <v/>
      </c>
      <c r="AF71" s="125" t="str">
        <f>IF(OR(B71=0,B71=""),"",IF(AND($E$3="3rd"),'Marks Entry 3rd'!U70,IF(AND($E$3="4th"),'Marks Entry 4th'!U70,"")))</f>
        <v/>
      </c>
      <c r="AG71" s="61" t="str">
        <f t="shared" si="12"/>
        <v/>
      </c>
      <c r="AH71" s="125" t="str">
        <f>IF(OR(B71=0,B71=""),"",IF(AND($E$3="3rd"),'Marks Entry 3rd'!V70,IF(AND($E$3="4th"),'Marks Entry 4th'!V70,"")))</f>
        <v/>
      </c>
      <c r="AI71" s="125" t="str">
        <f>IF(OR(B71=0,B71=""),"",IF(AND($E$3="3rd"),'Marks Entry 3rd'!W70,IF(AND($E$3="4th"),'Marks Entry 4th'!W70,"")))</f>
        <v/>
      </c>
      <c r="AJ71" s="64" t="str">
        <f t="shared" si="13"/>
        <v/>
      </c>
      <c r="AK71" s="61">
        <f t="shared" si="14"/>
        <v>0</v>
      </c>
      <c r="AL71" s="66" t="str">
        <f>IF(OR(B71=0,B71=""),"",IF(AND($E$3="3rd"),'Marks Entry 3rd'!X70,IF(AND($E$3="4th"),'Marks Entry 4th'!X70,"")))</f>
        <v/>
      </c>
      <c r="AM71" s="66" t="str">
        <f>IF(OR(B71=0,B71=""),"",IF(AND($E$3="3rd"),'Marks Entry 3rd'!Y70,IF(AND($E$3="4th"),'Marks Entry 4th'!Y70,"")))</f>
        <v/>
      </c>
      <c r="AN71" s="65" t="str">
        <f t="shared" si="15"/>
        <v/>
      </c>
      <c r="AO71" s="61" t="str">
        <f t="shared" si="16"/>
        <v/>
      </c>
      <c r="AP71" s="104">
        <f t="shared" si="17"/>
        <v>0</v>
      </c>
      <c r="AQ71" s="104" t="str">
        <f t="shared" si="18"/>
        <v/>
      </c>
      <c r="AR71" s="104" t="str">
        <f t="shared" si="19"/>
        <v/>
      </c>
      <c r="AS71" s="104" t="str">
        <f t="shared" si="20"/>
        <v/>
      </c>
      <c r="AT71" s="104" t="str">
        <f t="shared" si="21"/>
        <v/>
      </c>
      <c r="AU71" s="108" t="str">
        <f t="shared" si="22"/>
        <v/>
      </c>
      <c r="AV71" s="125" t="str">
        <f>IF(OR(B71=0,B71=""),"",IF(AND($E$3="3rd"),'Marks Entry 3rd'!Z70,IF(AND($E$3="4th"),'Marks Entry 4th'!Z70,"")))</f>
        <v/>
      </c>
      <c r="AW71" s="125" t="str">
        <f>IF(OR(B71=0,B71=""),"",IF(AND($E$3="3rd"),'Marks Entry 3rd'!AA70,IF(AND($E$3="4th"),'Marks Entry 4th'!AA70,"")))</f>
        <v/>
      </c>
      <c r="AX71" s="125" t="str">
        <f>IF(OR(B71=0,B71=""),"",IF(AND($E$3="3rd"),'Marks Entry 3rd'!AB70,IF(AND($E$3="4th"),'Marks Entry 4th'!AB70,"")))</f>
        <v/>
      </c>
      <c r="AY71" s="61" t="str">
        <f t="shared" si="23"/>
        <v/>
      </c>
      <c r="AZ71" s="125" t="str">
        <f>IF(OR(B71=0,B71=""),"",IF(AND($E$3="3rd"),'Marks Entry 3rd'!AC70,IF(AND($E$3="4th"),'Marks Entry 4th'!AC70,"")))</f>
        <v/>
      </c>
      <c r="BA71" s="125" t="str">
        <f>IF(OR(B71=0,B71=""),"",IF(AND($E$3="3rd"),'Marks Entry 3rd'!AD70,IF(AND($E$3="4th"),'Marks Entry 4th'!AD70,"")))</f>
        <v/>
      </c>
      <c r="BB71" s="64" t="str">
        <f t="shared" si="24"/>
        <v/>
      </c>
      <c r="BC71" s="61">
        <f t="shared" si="25"/>
        <v>0</v>
      </c>
      <c r="BD71" s="66" t="str">
        <f>IF(OR(B71=0,B71=""),"",IF(AND($E$3="3rd"),'Marks Entry 3rd'!AE70,IF(AND($E$3="4th"),'Marks Entry 4th'!AE70,"")))</f>
        <v/>
      </c>
      <c r="BE71" s="66" t="str">
        <f>IF(OR(B71=0,B71=""),"",IF(AND($E$3="3rd"),'Marks Entry 3rd'!AF70,IF(AND($E$3="4th"),'Marks Entry 4th'!AF70,"")))</f>
        <v/>
      </c>
      <c r="BF71" s="65" t="str">
        <f t="shared" si="26"/>
        <v/>
      </c>
      <c r="BG71" s="61" t="str">
        <f t="shared" si="27"/>
        <v/>
      </c>
      <c r="BH71" s="104">
        <f t="shared" si="28"/>
        <v>0</v>
      </c>
      <c r="BI71" s="104" t="str">
        <f t="shared" si="29"/>
        <v/>
      </c>
      <c r="BJ71" s="104" t="str">
        <f t="shared" si="30"/>
        <v/>
      </c>
      <c r="BK71" s="104" t="str">
        <f t="shared" si="31"/>
        <v/>
      </c>
      <c r="BL71" s="104" t="str">
        <f t="shared" si="32"/>
        <v/>
      </c>
      <c r="BM71" s="108" t="str">
        <f t="shared" si="33"/>
        <v/>
      </c>
      <c r="BN71" s="125" t="str">
        <f>IF(OR(B71=0,B71=""),"",IF(AND($E$3="3rd"),'Marks Entry 3rd'!AG70,IF(AND($E$3="4th"),'Marks Entry 4th'!AG70,"")))</f>
        <v/>
      </c>
      <c r="BO71" s="125" t="str">
        <f>IF(OR(B71=0,B71=""),"",IF(AND($E$3="3rd"),'Marks Entry 3rd'!AH70,IF(AND($E$3="4th"),'Marks Entry 4th'!AH70,"")))</f>
        <v/>
      </c>
      <c r="BP71" s="125" t="str">
        <f>IF(OR(B71=0,B71=""),"",IF(AND($E$3="3rd"),'Marks Entry 3rd'!AI70,IF(AND($E$3="4th"),'Marks Entry 4th'!AI70,"")))</f>
        <v/>
      </c>
      <c r="BQ71" s="61" t="str">
        <f t="shared" si="34"/>
        <v/>
      </c>
      <c r="BR71" s="125" t="str">
        <f>IF(OR(B71=0,B71=""),"",IF(AND($E$3="3rd"),'Marks Entry 3rd'!AJ70,IF(AND($E$3="4th"),'Marks Entry 4th'!AJ70,"")))</f>
        <v/>
      </c>
      <c r="BS71" s="125" t="str">
        <f>IF(OR(B71=0,B71=""),"",IF(AND($E$3="3rd"),'Marks Entry 3rd'!AK70,IF(AND($E$3="4th"),'Marks Entry 4th'!AK70,"")))</f>
        <v/>
      </c>
      <c r="BT71" s="64" t="str">
        <f t="shared" si="35"/>
        <v/>
      </c>
      <c r="BU71" s="61">
        <f t="shared" si="36"/>
        <v>0</v>
      </c>
      <c r="BV71" s="66" t="str">
        <f>IF(OR(B71=0,B71=""),"",IF(AND($E$3="3rd"),'Marks Entry 3rd'!AL70,IF(AND($E$3="4th"),'Marks Entry 4th'!AL70,"")))</f>
        <v/>
      </c>
      <c r="BW71" s="66" t="str">
        <f>IF(OR(B71=0,B71=""),"",IF(AND($E$3="3rd"),'Marks Entry 3rd'!AM70,IF(AND($E$3="4th"),'Marks Entry 4th'!AM70,"")))</f>
        <v/>
      </c>
      <c r="BX71" s="65" t="str">
        <f t="shared" si="37"/>
        <v/>
      </c>
      <c r="BY71" s="61" t="str">
        <f t="shared" si="38"/>
        <v/>
      </c>
      <c r="BZ71" s="104">
        <f t="shared" si="39"/>
        <v>0</v>
      </c>
      <c r="CA71" s="104" t="str">
        <f t="shared" si="40"/>
        <v/>
      </c>
      <c r="CB71" s="104" t="str">
        <f t="shared" si="41"/>
        <v/>
      </c>
      <c r="CC71" s="104" t="str">
        <f t="shared" si="42"/>
        <v/>
      </c>
      <c r="CD71" s="104" t="str">
        <f t="shared" si="43"/>
        <v/>
      </c>
      <c r="CE71" s="108" t="str">
        <f t="shared" si="44"/>
        <v/>
      </c>
      <c r="CF71" s="257" t="str">
        <f>IF(OR(B71=0,B71=""),"",IF(AND($E$3="3rd"),'Marks Entry 3rd'!AN70,IF(AND($E$3="4th"),'Marks Entry 4th'!AN70,"")))</f>
        <v/>
      </c>
      <c r="CG71" s="257" t="str">
        <f>IF(OR(B71=0,B71=""),"",IF(AND($E$3="3rd"),'Marks Entry 3rd'!AO70,IF(AND($E$3="4th"),'Marks Entry 4th'!AO70,"")))</f>
        <v/>
      </c>
      <c r="CH71" s="257" t="str">
        <f>IF(OR(B71=0,B71=""),"",IF(AND($E$3="3rd"),'Marks Entry 3rd'!AP70,IF(AND($E$3="4th"),'Marks Entry 4th'!AP70,"")))</f>
        <v/>
      </c>
      <c r="CI71" s="257" t="str">
        <f>IF(OR(B71=0,B71=""),"",IF(AND($E$3="3rd"),'Marks Entry 3rd'!AQ70,IF(AND($E$3="4th"),'Marks Entry 4th'!AQ70,"")))</f>
        <v/>
      </c>
      <c r="CJ71" s="257" t="str">
        <f>IF(OR(B71=0,B71=""),"",IF(AND($E$3="3rd"),'Marks Entry 3rd'!AR70,IF(AND($E$3="4th"),'Marks Entry 4th'!AR70,"")))</f>
        <v/>
      </c>
      <c r="CK71" s="126" t="str">
        <f t="shared" si="45"/>
        <v/>
      </c>
      <c r="CL71" s="127">
        <f t="shared" si="46"/>
        <v>0</v>
      </c>
      <c r="CM71" s="127" t="str">
        <f t="shared" si="47"/>
        <v/>
      </c>
      <c r="CN71" s="127" t="str">
        <f t="shared" si="48"/>
        <v/>
      </c>
      <c r="CO71" s="107" t="str">
        <f t="shared" si="49"/>
        <v/>
      </c>
      <c r="CP71" s="257" t="str">
        <f>IF(OR(B71=0,B71=""),"",IF(AND($E$3="3rd"),'Marks Entry 3rd'!AS70,IF(AND($E$3="4th"),'Marks Entry 4th'!AS70,"")))</f>
        <v/>
      </c>
      <c r="CQ71" s="257" t="str">
        <f>IF(OR(B71=0,B71=""),"",IF(AND($E$3="3rd"),'Marks Entry 3rd'!AT70,IF(AND($E$3="4th"),'Marks Entry 4th'!AT70,"")))</f>
        <v/>
      </c>
      <c r="CR71" s="257" t="str">
        <f>IF(OR(B71=0,B71=""),"",IF(AND($E$3="3rd"),'Marks Entry 3rd'!AU70,IF(AND($E$3="4th"),'Marks Entry 4th'!AU70,"")))</f>
        <v/>
      </c>
      <c r="CS71" s="257" t="str">
        <f>IF(OR(B71=0,B71=""),"",IF(AND($E$3="3rd"),'Marks Entry 3rd'!AV70,IF(AND($E$3="4th"),'Marks Entry 4th'!AV70,"")))</f>
        <v/>
      </c>
      <c r="CT71" s="257" t="str">
        <f>IF(OR(B71=0,B71=""),"",IF(AND($E$3="3rd"),'Marks Entry 3rd'!AW70,IF(AND($E$3="4th"),'Marks Entry 4th'!AW70,"")))</f>
        <v/>
      </c>
      <c r="CU71" s="126" t="str">
        <f t="shared" si="50"/>
        <v/>
      </c>
      <c r="CV71" s="127">
        <f t="shared" si="51"/>
        <v>0</v>
      </c>
      <c r="CW71" s="127" t="str">
        <f t="shared" si="52"/>
        <v/>
      </c>
      <c r="CX71" s="127" t="str">
        <f t="shared" si="53"/>
        <v/>
      </c>
      <c r="CY71" s="107" t="str">
        <f t="shared" si="54"/>
        <v/>
      </c>
      <c r="CZ71" s="257" t="str">
        <f>IF(OR(B71=0,B71=""),"",IF(AND($E$3="3rd"),'Marks Entry 3rd'!AX70,IF(AND($E$3="4th"),'Marks Entry 4th'!AX70,"")))</f>
        <v/>
      </c>
      <c r="DA71" s="257" t="str">
        <f>IF(OR(B71=0,B71=""),"",IF(AND($E$3="3rd"),'Marks Entry 3rd'!AY70,IF(AND($E$3="4th"),'Marks Entry 4th'!AY70,"")))</f>
        <v/>
      </c>
      <c r="DB71" s="257" t="str">
        <f>IF(OR(B71=0,B71=""),"",IF(AND($E$3="3rd"),'Marks Entry 3rd'!AZ70,IF(AND($E$3="4th"),'Marks Entry 4th'!AZ70,"")))</f>
        <v/>
      </c>
      <c r="DC71" s="257" t="str">
        <f>IF(OR(B71=0,B71=""),"",IF(AND($E$3="3rd"),'Marks Entry 3rd'!BA70,IF(AND($E$3="4th"),'Marks Entry 4th'!BA70,"")))</f>
        <v/>
      </c>
      <c r="DD71" s="257" t="str">
        <f>IF(OR(B71=0,B71=""),"",IF(AND($E$3="3rd"),'Marks Entry 3rd'!BB70,IF(AND($E$3="4th"),'Marks Entry 4th'!BB70,"")))</f>
        <v/>
      </c>
      <c r="DE71" s="126" t="str">
        <f t="shared" si="55"/>
        <v/>
      </c>
      <c r="DF71" s="127">
        <f t="shared" si="56"/>
        <v>0</v>
      </c>
      <c r="DG71" s="127" t="str">
        <f t="shared" si="57"/>
        <v/>
      </c>
      <c r="DH71" s="127" t="str">
        <f t="shared" si="58"/>
        <v/>
      </c>
      <c r="DI71" s="107" t="str">
        <f t="shared" si="59"/>
        <v/>
      </c>
      <c r="DJ71" s="257" t="str">
        <f>IF(OR(B71=0,B71=""),"",IF(AND('Marks Entry 3rd'!BC70="",'Marks Entry 4th'!BC70=""),"",IF(AND($E$3="3rd"),'Marks Entry 3rd'!BC70,IF(AND($E$3="4th"),'Marks Entry 4th'!BC70,""))))</f>
        <v/>
      </c>
      <c r="DK71" s="257" t="str">
        <f>IF(OR(B71=0,B71=""),"",IF(AND('Marks Entry 3rd'!BD70="",'Marks Entry 4th'!BD70=""),"",IF(AND($E$3="3rd"),'Marks Entry 3rd'!BD70,IF(AND($E$3="4th"),'Marks Entry 4th'!BD70,""))))</f>
        <v/>
      </c>
      <c r="DL71" s="416" t="str">
        <f t="shared" si="60"/>
        <v/>
      </c>
      <c r="DM71" s="108" t="str">
        <f t="shared" si="61"/>
        <v/>
      </c>
      <c r="DN71" s="257" t="str">
        <f>IF(OR(B71=0,B71=""),"",IF(AND('Marks Entry 3rd'!BE70="",'Marks Entry 4th'!BE70=""),"",IF(AND($E$3="3rd"),'Marks Entry 3rd'!BE70,IF(AND($E$3="4th"),'Marks Entry 4th'!BE70,""))))</f>
        <v/>
      </c>
      <c r="DO71" s="257" t="str">
        <f>IF(OR(B71=0,B71=""),"",IF(AND('Marks Entry 3rd'!BF70="",'Marks Entry 4th'!BF70=""),"",IF(AND($E$3="3rd"),'Marks Entry 3rd'!BF70,IF(AND($E$3="4th"),'Marks Entry 4th'!BF70,""))))</f>
        <v/>
      </c>
      <c r="DP71" s="416" t="str">
        <f t="shared" si="62"/>
        <v/>
      </c>
      <c r="DQ71" s="108" t="str">
        <f t="shared" si="63"/>
        <v/>
      </c>
      <c r="DR71" s="75" t="str">
        <f t="shared" si="67"/>
        <v/>
      </c>
      <c r="DS71" s="76" t="str">
        <f t="shared" si="68"/>
        <v/>
      </c>
      <c r="DT71" s="81" t="str">
        <f t="shared" si="64"/>
        <v/>
      </c>
      <c r="DU71" s="82" t="str">
        <f t="shared" si="65"/>
        <v/>
      </c>
      <c r="DV71" s="262" t="str">
        <f t="shared" si="69"/>
        <v/>
      </c>
      <c r="DW71" s="52" t="str">
        <f>IF(OR(B71=0,B71=""),"",IF(AND($E$3="3rd"),'Marks Entry 3rd'!BG70,IF(AND($E$3="4th"),'Marks Entry 4th'!BG70,"")))</f>
        <v/>
      </c>
      <c r="DX71" s="52" t="str">
        <f>IF(OR(B71=0,B71=""),"",IF(AND($E$3="3rd"),'Marks Entry 3rd'!BH70,IF(AND($E$3="4th"),'Marks Entry 4th'!BH70,"")))</f>
        <v/>
      </c>
      <c r="DY71" s="242" t="str">
        <f t="shared" si="66"/>
        <v/>
      </c>
      <c r="DZ71" s="53"/>
      <c r="EG71" s="55">
        <f>IF(AND($E$3="3rd"),'Marks Entry 3rd'!I70,IF(AND($E$3="4th"),'Marks Entry 4th'!I70,""))</f>
        <v>0</v>
      </c>
    </row>
    <row r="72" spans="1:137" ht="18.95" customHeight="1">
      <c r="A72" s="67">
        <v>65</v>
      </c>
      <c r="B72" s="302" t="str">
        <f>IF(OR(EG72=0,EG72=""),"",IF(AND($E$3="3rd"),'Marks Entry 3rd'!I71,IF(AND($E$3="4th"),'Marks Entry 4th'!I71,"")))</f>
        <v/>
      </c>
      <c r="C72" s="68" t="str">
        <f>IF(OR(B72=0,B72=""),"",IF(AND($E$3="3rd"),'Marks Entry 3rd'!B71,IF(AND($E$3="4th"),'Marks Entry 4th'!B71,"")))</f>
        <v/>
      </c>
      <c r="D72" s="68" t="str">
        <f>IF(OR(B72=0,B72=""),"",IF(AND($E$3="3rd"),'Marks Entry 3rd'!C71,IF(AND($E$3="4th"),'Marks Entry 4th'!C71,"")))</f>
        <v/>
      </c>
      <c r="E72" s="69" t="str">
        <f>IF(OR(B72=0,B72=""),"",IF(AND($E$3="3rd"),'Marks Entry 3rd'!E71,IF(AND($E$3="4th"),'Marks Entry 4th'!E71,"")))</f>
        <v/>
      </c>
      <c r="F72" s="301" t="str">
        <f>IF(OR(B72=0,B72=""),"",IF(AND($E$3="3rd"),'Marks Entry 3rd'!D71,IF(AND($E$3="4th"),'Marks Entry 4th'!D71,"")))</f>
        <v/>
      </c>
      <c r="G72" s="63" t="str">
        <f>IF(OR(B72=0,B72=""),"",IF(AND($E$3="3rd"),'Marks Entry 3rd'!F71,IF(AND($E$3="4th"),'Marks Entry 4th'!F71,"")))</f>
        <v/>
      </c>
      <c r="H72" s="63" t="str">
        <f>IF(OR(B72=0,B72=""),"",IF(AND($E$3="3rd"),'Marks Entry 3rd'!G71,IF(AND($E$3="4th"),'Marks Entry 4th'!G71,"")))</f>
        <v/>
      </c>
      <c r="I72" s="63" t="str">
        <f>IF(OR(B72=0,B72=""),"",IF(AND($E$3="3rd"),'Marks Entry 3rd'!H71,IF(AND($E$3="4th"),'Marks Entry 4th'!H71,"")))</f>
        <v/>
      </c>
      <c r="J72" s="256" t="str">
        <f>IF(OR(B72=0,B72=""),"",IF(AND($E$3="3rd"),'Marks Entry 3rd'!J71,IF(AND($E$3="4th"),'Marks Entry 4th'!J71,"")))</f>
        <v/>
      </c>
      <c r="K72" s="256" t="str">
        <f>IF(OR(B72=0,B72=""),"",IF(AND($E$3="3rd"),'Marks Entry 3rd'!K71,IF(AND($E$3="4th"),'Marks Entry 4th'!K71,"")))</f>
        <v/>
      </c>
      <c r="L72" s="125" t="str">
        <f>IF(OR(B72=0,B72=""),"",IF(AND($E$3="3rd"),'Marks Entry 3rd'!L71,IF(AND($E$3="4th"),'Marks Entry 4th'!L71,"")))</f>
        <v/>
      </c>
      <c r="M72" s="125" t="str">
        <f>IF(OR(B72=0,B72=""),"",IF(AND($E$3="3rd"),'Marks Entry 3rd'!M71,IF(AND($E$3="4th"),'Marks Entry 4th'!M71,"")))</f>
        <v/>
      </c>
      <c r="N72" s="125" t="str">
        <f>IF(OR(B72=0,B72=""),"",IF(AND($E$3="3rd"),'Marks Entry 3rd'!N71,IF(AND($E$3="4th"),'Marks Entry 4th'!N71,"")))</f>
        <v/>
      </c>
      <c r="O72" s="61" t="str">
        <f t="shared" si="1"/>
        <v/>
      </c>
      <c r="P72" s="125" t="str">
        <f>IF(OR(B72=0,B72=""),"",IF(AND($E$3="3rd"),'Marks Entry 3rd'!O71,IF(AND($E$3="4th"),'Marks Entry 4th'!O71,"")))</f>
        <v/>
      </c>
      <c r="Q72" s="125" t="str">
        <f>IF(OR(B72=0,B72=""),"",IF(AND($E$3="3rd"),'Marks Entry 3rd'!P71,IF(AND($E$3="4th"),'Marks Entry 4th'!P71,"")))</f>
        <v/>
      </c>
      <c r="R72" s="64" t="str">
        <f t="shared" si="2"/>
        <v/>
      </c>
      <c r="S72" s="61">
        <f t="shared" si="3"/>
        <v>0</v>
      </c>
      <c r="T72" s="66" t="str">
        <f>IF(OR(B72=0,B72=""),"",IF(AND($E$3="3rd"),'Marks Entry 3rd'!Q71,IF(AND($E$3="4th"),'Marks Entry 4th'!Q71,"")))</f>
        <v/>
      </c>
      <c r="U72" s="66" t="str">
        <f>IF(OR(B72=0,B72=""),"",IF(AND($E$3="3rd"),'Marks Entry 3rd'!R71,IF(AND($E$3="4th"),'Marks Entry 4th'!R71,"")))</f>
        <v/>
      </c>
      <c r="V72" s="65" t="str">
        <f t="shared" si="4"/>
        <v/>
      </c>
      <c r="W72" s="61" t="str">
        <f t="shared" si="5"/>
        <v/>
      </c>
      <c r="X72" s="104">
        <f t="shared" si="6"/>
        <v>0</v>
      </c>
      <c r="Y72" s="104" t="str">
        <f t="shared" si="7"/>
        <v/>
      </c>
      <c r="Z72" s="104" t="str">
        <f t="shared" si="8"/>
        <v/>
      </c>
      <c r="AA72" s="104" t="str">
        <f t="shared" si="9"/>
        <v/>
      </c>
      <c r="AB72" s="104" t="str">
        <f t="shared" si="10"/>
        <v/>
      </c>
      <c r="AC72" s="108" t="str">
        <f t="shared" si="11"/>
        <v/>
      </c>
      <c r="AD72" s="125" t="str">
        <f>IF(OR(B72=0,B72=""),"",IF(AND($E$3="3rd"),'Marks Entry 3rd'!S71,IF(AND($E$3="4th"),'Marks Entry 4th'!S71,"")))</f>
        <v/>
      </c>
      <c r="AE72" s="125" t="str">
        <f>IF(OR(B72=0,B72=""),"",IF(AND($E$3="3rd"),'Marks Entry 3rd'!T71,IF(AND($E$3="4th"),'Marks Entry 4th'!T71,"")))</f>
        <v/>
      </c>
      <c r="AF72" s="125" t="str">
        <f>IF(OR(B72=0,B72=""),"",IF(AND($E$3="3rd"),'Marks Entry 3rd'!U71,IF(AND($E$3="4th"),'Marks Entry 4th'!U71,"")))</f>
        <v/>
      </c>
      <c r="AG72" s="61" t="str">
        <f t="shared" si="12"/>
        <v/>
      </c>
      <c r="AH72" s="125" t="str">
        <f>IF(OR(B72=0,B72=""),"",IF(AND($E$3="3rd"),'Marks Entry 3rd'!V71,IF(AND($E$3="4th"),'Marks Entry 4th'!V71,"")))</f>
        <v/>
      </c>
      <c r="AI72" s="125" t="str">
        <f>IF(OR(B72=0,B72=""),"",IF(AND($E$3="3rd"),'Marks Entry 3rd'!W71,IF(AND($E$3="4th"),'Marks Entry 4th'!W71,"")))</f>
        <v/>
      </c>
      <c r="AJ72" s="64" t="str">
        <f t="shared" si="13"/>
        <v/>
      </c>
      <c r="AK72" s="61">
        <f t="shared" si="14"/>
        <v>0</v>
      </c>
      <c r="AL72" s="66" t="str">
        <f>IF(OR(B72=0,B72=""),"",IF(AND($E$3="3rd"),'Marks Entry 3rd'!X71,IF(AND($E$3="4th"),'Marks Entry 4th'!X71,"")))</f>
        <v/>
      </c>
      <c r="AM72" s="66" t="str">
        <f>IF(OR(B72=0,B72=""),"",IF(AND($E$3="3rd"),'Marks Entry 3rd'!Y71,IF(AND($E$3="4th"),'Marks Entry 4th'!Y71,"")))</f>
        <v/>
      </c>
      <c r="AN72" s="65" t="str">
        <f t="shared" si="15"/>
        <v/>
      </c>
      <c r="AO72" s="61" t="str">
        <f t="shared" si="16"/>
        <v/>
      </c>
      <c r="AP72" s="104">
        <f t="shared" si="17"/>
        <v>0</v>
      </c>
      <c r="AQ72" s="104" t="str">
        <f t="shared" si="18"/>
        <v/>
      </c>
      <c r="AR72" s="104" t="str">
        <f t="shared" si="19"/>
        <v/>
      </c>
      <c r="AS72" s="104" t="str">
        <f t="shared" si="20"/>
        <v/>
      </c>
      <c r="AT72" s="104" t="str">
        <f t="shared" si="21"/>
        <v/>
      </c>
      <c r="AU72" s="108" t="str">
        <f t="shared" si="22"/>
        <v/>
      </c>
      <c r="AV72" s="125" t="str">
        <f>IF(OR(B72=0,B72=""),"",IF(AND($E$3="3rd"),'Marks Entry 3rd'!Z71,IF(AND($E$3="4th"),'Marks Entry 4th'!Z71,"")))</f>
        <v/>
      </c>
      <c r="AW72" s="125" t="str">
        <f>IF(OR(B72=0,B72=""),"",IF(AND($E$3="3rd"),'Marks Entry 3rd'!AA71,IF(AND($E$3="4th"),'Marks Entry 4th'!AA71,"")))</f>
        <v/>
      </c>
      <c r="AX72" s="125" t="str">
        <f>IF(OR(B72=0,B72=""),"",IF(AND($E$3="3rd"),'Marks Entry 3rd'!AB71,IF(AND($E$3="4th"),'Marks Entry 4th'!AB71,"")))</f>
        <v/>
      </c>
      <c r="AY72" s="61" t="str">
        <f t="shared" si="23"/>
        <v/>
      </c>
      <c r="AZ72" s="125" t="str">
        <f>IF(OR(B72=0,B72=""),"",IF(AND($E$3="3rd"),'Marks Entry 3rd'!AC71,IF(AND($E$3="4th"),'Marks Entry 4th'!AC71,"")))</f>
        <v/>
      </c>
      <c r="BA72" s="125" t="str">
        <f>IF(OR(B72=0,B72=""),"",IF(AND($E$3="3rd"),'Marks Entry 3rd'!AD71,IF(AND($E$3="4th"),'Marks Entry 4th'!AD71,"")))</f>
        <v/>
      </c>
      <c r="BB72" s="64" t="str">
        <f t="shared" si="24"/>
        <v/>
      </c>
      <c r="BC72" s="61">
        <f t="shared" si="25"/>
        <v>0</v>
      </c>
      <c r="BD72" s="66" t="str">
        <f>IF(OR(B72=0,B72=""),"",IF(AND($E$3="3rd"),'Marks Entry 3rd'!AE71,IF(AND($E$3="4th"),'Marks Entry 4th'!AE71,"")))</f>
        <v/>
      </c>
      <c r="BE72" s="66" t="str">
        <f>IF(OR(B72=0,B72=""),"",IF(AND($E$3="3rd"),'Marks Entry 3rd'!AF71,IF(AND($E$3="4th"),'Marks Entry 4th'!AF71,"")))</f>
        <v/>
      </c>
      <c r="BF72" s="65" t="str">
        <f t="shared" si="26"/>
        <v/>
      </c>
      <c r="BG72" s="61" t="str">
        <f t="shared" si="27"/>
        <v/>
      </c>
      <c r="BH72" s="104">
        <f t="shared" si="28"/>
        <v>0</v>
      </c>
      <c r="BI72" s="104" t="str">
        <f t="shared" si="29"/>
        <v/>
      </c>
      <c r="BJ72" s="104" t="str">
        <f t="shared" si="30"/>
        <v/>
      </c>
      <c r="BK72" s="104" t="str">
        <f t="shared" si="31"/>
        <v/>
      </c>
      <c r="BL72" s="104" t="str">
        <f t="shared" si="32"/>
        <v/>
      </c>
      <c r="BM72" s="108" t="str">
        <f t="shared" si="33"/>
        <v/>
      </c>
      <c r="BN72" s="125" t="str">
        <f>IF(OR(B72=0,B72=""),"",IF(AND($E$3="3rd"),'Marks Entry 3rd'!AG71,IF(AND($E$3="4th"),'Marks Entry 4th'!AG71,"")))</f>
        <v/>
      </c>
      <c r="BO72" s="125" t="str">
        <f>IF(OR(B72=0,B72=""),"",IF(AND($E$3="3rd"),'Marks Entry 3rd'!AH71,IF(AND($E$3="4th"),'Marks Entry 4th'!AH71,"")))</f>
        <v/>
      </c>
      <c r="BP72" s="125" t="str">
        <f>IF(OR(B72=0,B72=""),"",IF(AND($E$3="3rd"),'Marks Entry 3rd'!AI71,IF(AND($E$3="4th"),'Marks Entry 4th'!AI71,"")))</f>
        <v/>
      </c>
      <c r="BQ72" s="61" t="str">
        <f t="shared" si="34"/>
        <v/>
      </c>
      <c r="BR72" s="125" t="str">
        <f>IF(OR(B72=0,B72=""),"",IF(AND($E$3="3rd"),'Marks Entry 3rd'!AJ71,IF(AND($E$3="4th"),'Marks Entry 4th'!AJ71,"")))</f>
        <v/>
      </c>
      <c r="BS72" s="125" t="str">
        <f>IF(OR(B72=0,B72=""),"",IF(AND($E$3="3rd"),'Marks Entry 3rd'!AK71,IF(AND($E$3="4th"),'Marks Entry 4th'!AK71,"")))</f>
        <v/>
      </c>
      <c r="BT72" s="64" t="str">
        <f t="shared" si="35"/>
        <v/>
      </c>
      <c r="BU72" s="61">
        <f t="shared" si="36"/>
        <v>0</v>
      </c>
      <c r="BV72" s="66" t="str">
        <f>IF(OR(B72=0,B72=""),"",IF(AND($E$3="3rd"),'Marks Entry 3rd'!AL71,IF(AND($E$3="4th"),'Marks Entry 4th'!AL71,"")))</f>
        <v/>
      </c>
      <c r="BW72" s="66" t="str">
        <f>IF(OR(B72=0,B72=""),"",IF(AND($E$3="3rd"),'Marks Entry 3rd'!AM71,IF(AND($E$3="4th"),'Marks Entry 4th'!AM71,"")))</f>
        <v/>
      </c>
      <c r="BX72" s="65" t="str">
        <f t="shared" si="37"/>
        <v/>
      </c>
      <c r="BY72" s="61" t="str">
        <f t="shared" si="38"/>
        <v/>
      </c>
      <c r="BZ72" s="104">
        <f t="shared" si="39"/>
        <v>0</v>
      </c>
      <c r="CA72" s="104" t="str">
        <f t="shared" si="40"/>
        <v/>
      </c>
      <c r="CB72" s="104" t="str">
        <f t="shared" si="41"/>
        <v/>
      </c>
      <c r="CC72" s="104" t="str">
        <f t="shared" si="42"/>
        <v/>
      </c>
      <c r="CD72" s="104" t="str">
        <f t="shared" si="43"/>
        <v/>
      </c>
      <c r="CE72" s="108" t="str">
        <f t="shared" si="44"/>
        <v/>
      </c>
      <c r="CF72" s="257" t="str">
        <f>IF(OR(B72=0,B72=""),"",IF(AND($E$3="3rd"),'Marks Entry 3rd'!AN71,IF(AND($E$3="4th"),'Marks Entry 4th'!AN71,"")))</f>
        <v/>
      </c>
      <c r="CG72" s="257" t="str">
        <f>IF(OR(B72=0,B72=""),"",IF(AND($E$3="3rd"),'Marks Entry 3rd'!AO71,IF(AND($E$3="4th"),'Marks Entry 4th'!AO71,"")))</f>
        <v/>
      </c>
      <c r="CH72" s="257" t="str">
        <f>IF(OR(B72=0,B72=""),"",IF(AND($E$3="3rd"),'Marks Entry 3rd'!AP71,IF(AND($E$3="4th"),'Marks Entry 4th'!AP71,"")))</f>
        <v/>
      </c>
      <c r="CI72" s="257" t="str">
        <f>IF(OR(B72=0,B72=""),"",IF(AND($E$3="3rd"),'Marks Entry 3rd'!AQ71,IF(AND($E$3="4th"),'Marks Entry 4th'!AQ71,"")))</f>
        <v/>
      </c>
      <c r="CJ72" s="257" t="str">
        <f>IF(OR(B72=0,B72=""),"",IF(AND($E$3="3rd"),'Marks Entry 3rd'!AR71,IF(AND($E$3="4th"),'Marks Entry 4th'!AR71,"")))</f>
        <v/>
      </c>
      <c r="CK72" s="126" t="str">
        <f t="shared" si="45"/>
        <v/>
      </c>
      <c r="CL72" s="127">
        <f t="shared" si="46"/>
        <v>0</v>
      </c>
      <c r="CM72" s="127" t="str">
        <f t="shared" si="47"/>
        <v/>
      </c>
      <c r="CN72" s="127" t="str">
        <f t="shared" si="48"/>
        <v/>
      </c>
      <c r="CO72" s="107" t="str">
        <f t="shared" si="49"/>
        <v/>
      </c>
      <c r="CP72" s="257" t="str">
        <f>IF(OR(B72=0,B72=""),"",IF(AND($E$3="3rd"),'Marks Entry 3rd'!AS71,IF(AND($E$3="4th"),'Marks Entry 4th'!AS71,"")))</f>
        <v/>
      </c>
      <c r="CQ72" s="257" t="str">
        <f>IF(OR(B72=0,B72=""),"",IF(AND($E$3="3rd"),'Marks Entry 3rd'!AT71,IF(AND($E$3="4th"),'Marks Entry 4th'!AT71,"")))</f>
        <v/>
      </c>
      <c r="CR72" s="257" t="str">
        <f>IF(OR(B72=0,B72=""),"",IF(AND($E$3="3rd"),'Marks Entry 3rd'!AU71,IF(AND($E$3="4th"),'Marks Entry 4th'!AU71,"")))</f>
        <v/>
      </c>
      <c r="CS72" s="257" t="str">
        <f>IF(OR(B72=0,B72=""),"",IF(AND($E$3="3rd"),'Marks Entry 3rd'!AV71,IF(AND($E$3="4th"),'Marks Entry 4th'!AV71,"")))</f>
        <v/>
      </c>
      <c r="CT72" s="257" t="str">
        <f>IF(OR(B72=0,B72=""),"",IF(AND($E$3="3rd"),'Marks Entry 3rd'!AW71,IF(AND($E$3="4th"),'Marks Entry 4th'!AW71,"")))</f>
        <v/>
      </c>
      <c r="CU72" s="126" t="str">
        <f t="shared" si="50"/>
        <v/>
      </c>
      <c r="CV72" s="127">
        <f t="shared" si="51"/>
        <v>0</v>
      </c>
      <c r="CW72" s="127" t="str">
        <f t="shared" si="52"/>
        <v/>
      </c>
      <c r="CX72" s="127" t="str">
        <f t="shared" si="53"/>
        <v/>
      </c>
      <c r="CY72" s="107" t="str">
        <f t="shared" si="54"/>
        <v/>
      </c>
      <c r="CZ72" s="257" t="str">
        <f>IF(OR(B72=0,B72=""),"",IF(AND($E$3="3rd"),'Marks Entry 3rd'!AX71,IF(AND($E$3="4th"),'Marks Entry 4th'!AX71,"")))</f>
        <v/>
      </c>
      <c r="DA72" s="257" t="str">
        <f>IF(OR(B72=0,B72=""),"",IF(AND($E$3="3rd"),'Marks Entry 3rd'!AY71,IF(AND($E$3="4th"),'Marks Entry 4th'!AY71,"")))</f>
        <v/>
      </c>
      <c r="DB72" s="257" t="str">
        <f>IF(OR(B72=0,B72=""),"",IF(AND($E$3="3rd"),'Marks Entry 3rd'!AZ71,IF(AND($E$3="4th"),'Marks Entry 4th'!AZ71,"")))</f>
        <v/>
      </c>
      <c r="DC72" s="257" t="str">
        <f>IF(OR(B72=0,B72=""),"",IF(AND($E$3="3rd"),'Marks Entry 3rd'!BA71,IF(AND($E$3="4th"),'Marks Entry 4th'!BA71,"")))</f>
        <v/>
      </c>
      <c r="DD72" s="257" t="str">
        <f>IF(OR(B72=0,B72=""),"",IF(AND($E$3="3rd"),'Marks Entry 3rd'!BB71,IF(AND($E$3="4th"),'Marks Entry 4th'!BB71,"")))</f>
        <v/>
      </c>
      <c r="DE72" s="126" t="str">
        <f t="shared" si="55"/>
        <v/>
      </c>
      <c r="DF72" s="127">
        <f t="shared" si="56"/>
        <v>0</v>
      </c>
      <c r="DG72" s="127" t="str">
        <f t="shared" si="57"/>
        <v/>
      </c>
      <c r="DH72" s="127" t="str">
        <f t="shared" si="58"/>
        <v/>
      </c>
      <c r="DI72" s="107" t="str">
        <f t="shared" si="59"/>
        <v/>
      </c>
      <c r="DJ72" s="257" t="str">
        <f>IF(OR(B72=0,B72=""),"",IF(AND('Marks Entry 3rd'!BC71="",'Marks Entry 4th'!BC71=""),"",IF(AND($E$3="3rd"),'Marks Entry 3rd'!BC71,IF(AND($E$3="4th"),'Marks Entry 4th'!BC71,""))))</f>
        <v/>
      </c>
      <c r="DK72" s="257" t="str">
        <f>IF(OR(B72=0,B72=""),"",IF(AND('Marks Entry 3rd'!BD71="",'Marks Entry 4th'!BD71=""),"",IF(AND($E$3="3rd"),'Marks Entry 3rd'!BD71,IF(AND($E$3="4th"),'Marks Entry 4th'!BD71,""))))</f>
        <v/>
      </c>
      <c r="DL72" s="416" t="str">
        <f t="shared" si="60"/>
        <v/>
      </c>
      <c r="DM72" s="108" t="str">
        <f t="shared" si="61"/>
        <v/>
      </c>
      <c r="DN72" s="257" t="str">
        <f>IF(OR(B72=0,B72=""),"",IF(AND('Marks Entry 3rd'!BE71="",'Marks Entry 4th'!BE71=""),"",IF(AND($E$3="3rd"),'Marks Entry 3rd'!BE71,IF(AND($E$3="4th"),'Marks Entry 4th'!BE71,""))))</f>
        <v/>
      </c>
      <c r="DO72" s="257" t="str">
        <f>IF(OR(B72=0,B72=""),"",IF(AND('Marks Entry 3rd'!BF71="",'Marks Entry 4th'!BF71=""),"",IF(AND($E$3="3rd"),'Marks Entry 3rd'!BF71,IF(AND($E$3="4th"),'Marks Entry 4th'!BF71,""))))</f>
        <v/>
      </c>
      <c r="DP72" s="416" t="str">
        <f t="shared" si="62"/>
        <v/>
      </c>
      <c r="DQ72" s="108" t="str">
        <f t="shared" si="63"/>
        <v/>
      </c>
      <c r="DR72" s="75" t="str">
        <f t="shared" si="67"/>
        <v/>
      </c>
      <c r="DS72" s="76" t="str">
        <f t="shared" si="68"/>
        <v/>
      </c>
      <c r="DT72" s="81" t="str">
        <f t="shared" si="64"/>
        <v/>
      </c>
      <c r="DU72" s="82" t="str">
        <f t="shared" si="65"/>
        <v/>
      </c>
      <c r="DV72" s="262" t="str">
        <f t="shared" ref="DV72:DV103" si="70">IF(B72="NSO","NSO",IF(OR(D72="",G72="",F72="",B72="",DR72=0),"","Promoted"))</f>
        <v/>
      </c>
      <c r="DW72" s="52" t="str">
        <f>IF(OR(B72=0,B72=""),"",IF(AND($E$3="3rd"),'Marks Entry 3rd'!BG71,IF(AND($E$3="4th"),'Marks Entry 4th'!BG71,"")))</f>
        <v/>
      </c>
      <c r="DX72" s="52" t="str">
        <f>IF(OR(B72=0,B72=""),"",IF(AND($E$3="3rd"),'Marks Entry 3rd'!BH71,IF(AND($E$3="4th"),'Marks Entry 4th'!BH71,"")))</f>
        <v/>
      </c>
      <c r="DY72" s="242" t="str">
        <f t="shared" si="66"/>
        <v/>
      </c>
      <c r="DZ72" s="53"/>
      <c r="EG72" s="55">
        <f>IF(AND($E$3="3rd"),'Marks Entry 3rd'!I71,IF(AND($E$3="4th"),'Marks Entry 4th'!I71,""))</f>
        <v>0</v>
      </c>
    </row>
    <row r="73" spans="1:137" ht="18.95" customHeight="1">
      <c r="A73" s="67">
        <v>66</v>
      </c>
      <c r="B73" s="302" t="str">
        <f>IF(OR(EG73=0,EG73=""),"",IF(AND($E$3="3rd"),'Marks Entry 3rd'!I72,IF(AND($E$3="4th"),'Marks Entry 4th'!I72,"")))</f>
        <v/>
      </c>
      <c r="C73" s="68" t="str">
        <f>IF(OR(B73=0,B73=""),"",IF(AND($E$3="3rd"),'Marks Entry 3rd'!B72,IF(AND($E$3="4th"),'Marks Entry 4th'!B72,"")))</f>
        <v/>
      </c>
      <c r="D73" s="68" t="str">
        <f>IF(OR(B73=0,B73=""),"",IF(AND($E$3="3rd"),'Marks Entry 3rd'!C72,IF(AND($E$3="4th"),'Marks Entry 4th'!C72,"")))</f>
        <v/>
      </c>
      <c r="E73" s="69" t="str">
        <f>IF(OR(B73=0,B73=""),"",IF(AND($E$3="3rd"),'Marks Entry 3rd'!E72,IF(AND($E$3="4th"),'Marks Entry 4th'!E72,"")))</f>
        <v/>
      </c>
      <c r="F73" s="301" t="str">
        <f>IF(OR(B73=0,B73=""),"",IF(AND($E$3="3rd"),'Marks Entry 3rd'!D72,IF(AND($E$3="4th"),'Marks Entry 4th'!D72,"")))</f>
        <v/>
      </c>
      <c r="G73" s="63" t="str">
        <f>IF(OR(B73=0,B73=""),"",IF(AND($E$3="3rd"),'Marks Entry 3rd'!F72,IF(AND($E$3="4th"),'Marks Entry 4th'!F72,"")))</f>
        <v/>
      </c>
      <c r="H73" s="63" t="str">
        <f>IF(OR(B73=0,B73=""),"",IF(AND($E$3="3rd"),'Marks Entry 3rd'!G72,IF(AND($E$3="4th"),'Marks Entry 4th'!G72,"")))</f>
        <v/>
      </c>
      <c r="I73" s="63" t="str">
        <f>IF(OR(B73=0,B73=""),"",IF(AND($E$3="3rd"),'Marks Entry 3rd'!H72,IF(AND($E$3="4th"),'Marks Entry 4th'!H72,"")))</f>
        <v/>
      </c>
      <c r="J73" s="256" t="str">
        <f>IF(OR(B73=0,B73=""),"",IF(AND($E$3="3rd"),'Marks Entry 3rd'!J72,IF(AND($E$3="4th"),'Marks Entry 4th'!J72,"")))</f>
        <v/>
      </c>
      <c r="K73" s="256" t="str">
        <f>IF(OR(B73=0,B73=""),"",IF(AND($E$3="3rd"),'Marks Entry 3rd'!K72,IF(AND($E$3="4th"),'Marks Entry 4th'!K72,"")))</f>
        <v/>
      </c>
      <c r="L73" s="125" t="str">
        <f>IF(OR(B73=0,B73=""),"",IF(AND($E$3="3rd"),'Marks Entry 3rd'!L72,IF(AND($E$3="4th"),'Marks Entry 4th'!L72,"")))</f>
        <v/>
      </c>
      <c r="M73" s="125" t="str">
        <f>IF(OR(B73=0,B73=""),"",IF(AND($E$3="3rd"),'Marks Entry 3rd'!M72,IF(AND($E$3="4th"),'Marks Entry 4th'!M72,"")))</f>
        <v/>
      </c>
      <c r="N73" s="125" t="str">
        <f>IF(OR(B73=0,B73=""),"",IF(AND($E$3="3rd"),'Marks Entry 3rd'!N72,IF(AND($E$3="4th"),'Marks Entry 4th'!N72,"")))</f>
        <v/>
      </c>
      <c r="O73" s="61" t="str">
        <f t="shared" ref="O73:O136" si="71">IF(AND(L73="",M73="",N73=""),"",IF(AND(L73="NA",M73="NA",N73="NA"),"NA",IF(AND(L73="AB",M73="AB",N73="NA"),"AB",SUM(L73:N73))))</f>
        <v/>
      </c>
      <c r="P73" s="125" t="str">
        <f>IF(OR(B73=0,B73=""),"",IF(AND($E$3="3rd"),'Marks Entry 3rd'!O72,IF(AND($E$3="4th"),'Marks Entry 4th'!O72,"")))</f>
        <v/>
      </c>
      <c r="Q73" s="125" t="str">
        <f>IF(OR(B73=0,B73=""),"",IF(AND($E$3="3rd"),'Marks Entry 3rd'!P72,IF(AND($E$3="4th"),'Marks Entry 4th'!P72,"")))</f>
        <v/>
      </c>
      <c r="R73" s="64" t="str">
        <f t="shared" ref="R73:R136" si="72">IF(AND(P73="",Q73=""),"",IF(AND(P73="NA",Q73="NA"),"NA",IF(AND(P73="AB",Q73="AB"),"AB",SUM(P73:Q73))))</f>
        <v/>
      </c>
      <c r="S73" s="61">
        <f t="shared" ref="S73:S136" si="73">IF(AND(O73="NA",R73="NA"),"NA",IF(AND(O73="AB",R73="AB"),"AB",SUM(O73,R73)))</f>
        <v>0</v>
      </c>
      <c r="T73" s="66" t="str">
        <f>IF(OR(B73=0,B73=""),"",IF(AND($E$3="3rd"),'Marks Entry 3rd'!Q72,IF(AND($E$3="4th"),'Marks Entry 4th'!Q72,"")))</f>
        <v/>
      </c>
      <c r="U73" s="66" t="str">
        <f>IF(OR(B73=0,B73=""),"",IF(AND($E$3="3rd"),'Marks Entry 3rd'!R72,IF(AND($E$3="4th"),'Marks Entry 4th'!R72,"")))</f>
        <v/>
      </c>
      <c r="V73" s="65" t="str">
        <f t="shared" ref="V73:V136" si="74">IF(AND(T73="",U73=""),"",IF(AND(T73="AB",U73="AB"),"AB",SUM(T73:U73)))</f>
        <v/>
      </c>
      <c r="W73" s="61" t="str">
        <f t="shared" ref="W73:W136" si="75">IF(V73="","",IF(AND(S73="AB",V73="AB"),"AB",SUM(S73,V73)))</f>
        <v/>
      </c>
      <c r="X73" s="104">
        <f t="shared" ref="X73:X136" si="76">COUNTIF(L73:N73,"NA")*10+(COUNTIF(L73:N73,"ML")*10)+(COUNTIF(P73,"ML")*50)+(COUNTIF(Q73,"ML")*20)+(COUNTIF(T73,"ML")*60)+(COUNTIF(U73,"ML")*40)</f>
        <v>0</v>
      </c>
      <c r="Y73" s="104" t="str">
        <f t="shared" ref="Y73:Y136" si="77">IF(OR(B73="NSO",B73=0,B73=""),"",IF(AND(L73="",M73="",N73="",P73="",T73=""),"",IF(AND(M73="",N73="",L73=""),30-X73,IF(AND(P73="",Q73=""),70-X73,IF(AND(T73="",U73=""),100-X73,200-X73)))))</f>
        <v/>
      </c>
      <c r="Z73" s="104" t="str">
        <f t="shared" ref="Z73:Z136" si="78">IF(AND(OR(L73="ab",L73="ml"),OR(M73="ab",M73="ml"),OR(P73="ab",P73="ml")),"AB",IF(AND(OR(L73="ab",L73="ml"),OR(P73="ab",P73="ml"),OR(T73="ab",T73="ml")),"AB",IF(AND(OR(M73="ab",M73="ml"),OR(N73="ab",N73="ml"),OR(P73="ab",P73="ml")),"AB",IF(AND(OR(M73="ab",M73="ml"),OR(N73="ab",N73="ml"),OR(T73="ab",T73="ml")),"AB",""))))</f>
        <v/>
      </c>
      <c r="AA73" s="104" t="str">
        <f t="shared" ref="AA73:AA136" si="79">IF(OR(B73="NSO",B73="",T73=""),"",IF(OR(Z73="AB",T73="ab"),"AB",IF(T73="ML","RE",IF(AND(W73&gt;=36%*Y73,T73&gt;=$T$7*20%),"P",IF(AND(W73&gt;=34%*Y73,T73&gt;=$T$7*20%),"G2",IF(AND(W73&gt;=31%*Y73,T73&gt;=$T$7*20%),"G1",IF(AND(W73&gt;=25%*Y73,T73&gt;=$T$7*20%),"S","F")))))))</f>
        <v/>
      </c>
      <c r="AB73" s="104" t="str">
        <f t="shared" ref="AB73:AB136" si="80">IF(OR(AA73="",AA73=0,AA73="S",AA73="RE",AA73="F",AA73="AB"),"",IF(W73&gt;=75%*Y73,"D",IF(W73&gt;=60%*Y73,"I",IF(W73&gt;=48%*Y73,"II",IF(W73&gt;=36%*Y73,"III","")))))</f>
        <v/>
      </c>
      <c r="AC73" s="108" t="str">
        <f t="shared" ref="AC73:AC136" si="81">IF(W73="","",IF(OR(AA73="",AA73=0,AA73="RE",AA73="AB"),"",IF(W73&gt;85%*Y73,"A",IF(W73&gt;70%*Y73,"B",IF(W73&gt;=51%*Y73,"C",IF(W73&gt;=31%*Y73,"D","E"))))))</f>
        <v/>
      </c>
      <c r="AD73" s="125" t="str">
        <f>IF(OR(B73=0,B73=""),"",IF(AND($E$3="3rd"),'Marks Entry 3rd'!S72,IF(AND($E$3="4th"),'Marks Entry 4th'!S72,"")))</f>
        <v/>
      </c>
      <c r="AE73" s="125" t="str">
        <f>IF(OR(B73=0,B73=""),"",IF(AND($E$3="3rd"),'Marks Entry 3rd'!T72,IF(AND($E$3="4th"),'Marks Entry 4th'!T72,"")))</f>
        <v/>
      </c>
      <c r="AF73" s="125" t="str">
        <f>IF(OR(B73=0,B73=""),"",IF(AND($E$3="3rd"),'Marks Entry 3rd'!U72,IF(AND($E$3="4th"),'Marks Entry 4th'!U72,"")))</f>
        <v/>
      </c>
      <c r="AG73" s="61" t="str">
        <f t="shared" ref="AG73:AG136" si="82">IF(AND(AD73="",AE73="",AF73=""),"",IF(AND(AD73="NA",AE73="NA",AF73="NA"),"NA",IF(AND(AD73="AB",AE73="AB",AF73="NA"),"AB",SUM(AD73:AF73))))</f>
        <v/>
      </c>
      <c r="AH73" s="125" t="str">
        <f>IF(OR(B73=0,B73=""),"",IF(AND($E$3="3rd"),'Marks Entry 3rd'!V72,IF(AND($E$3="4th"),'Marks Entry 4th'!V72,"")))</f>
        <v/>
      </c>
      <c r="AI73" s="125" t="str">
        <f>IF(OR(B73=0,B73=""),"",IF(AND($E$3="3rd"),'Marks Entry 3rd'!W72,IF(AND($E$3="4th"),'Marks Entry 4th'!W72,"")))</f>
        <v/>
      </c>
      <c r="AJ73" s="64" t="str">
        <f t="shared" ref="AJ73:AJ136" si="83">IF(AND(AH73="",AI73=""),"",IF(AND(AH73="NA",AI73="NA"),"NA",IF(AND(AH73="AB",AI73="AB"),"AB",SUM(AH73:AI73))))</f>
        <v/>
      </c>
      <c r="AK73" s="61">
        <f t="shared" ref="AK73:AK136" si="84">IF(AND(AG73="NA",AJ73="NA"),"NA",IF(AND(AG73="AB",AJ73="AB"),"AB",SUM(AG73,AJ73)))</f>
        <v>0</v>
      </c>
      <c r="AL73" s="66" t="str">
        <f>IF(OR(B73=0,B73=""),"",IF(AND($E$3="3rd"),'Marks Entry 3rd'!X72,IF(AND($E$3="4th"),'Marks Entry 4th'!X72,"")))</f>
        <v/>
      </c>
      <c r="AM73" s="66" t="str">
        <f>IF(OR(B73=0,B73=""),"",IF(AND($E$3="3rd"),'Marks Entry 3rd'!Y72,IF(AND($E$3="4th"),'Marks Entry 4th'!Y72,"")))</f>
        <v/>
      </c>
      <c r="AN73" s="65" t="str">
        <f t="shared" ref="AN73:AN136" si="85">IF(AND(AL73="",AM73=""),"",IF(AND(AL73="AB",AM73="AB"),"AB",SUM(AL73:AM73)))</f>
        <v/>
      </c>
      <c r="AO73" s="61" t="str">
        <f t="shared" ref="AO73:AO136" si="86">IF(AN73="","",IF(AND(AK73="AB",AN73="AB"),"AB",SUM(AK73,AN73)))</f>
        <v/>
      </c>
      <c r="AP73" s="104">
        <f t="shared" ref="AP73:AP136" si="87">COUNTIF(AD73:AF73,"NA")*5+(COUNTIF(AD73:AF73,"ML")*5)+(COUNTIF(AH73,"ML")*25)+(COUNTIF(AI73,"ML")*10)+(COUNTIF(AL73,"ML")*30)+(COUNTIF(AM73,"ML")*20)</f>
        <v>0</v>
      </c>
      <c r="AQ73" s="104" t="str">
        <f t="shared" ref="AQ73:AQ136" si="88">IF(OR(B73="NSO",B73=0,B73=""),"",IF(AND(AD73="",AE73="",AF73="",AH73="",AL73=""),"",IF(AND(AE73="",AF73="",AD73=""),15-AP73,IF(AND(AH73="",AI73=""),35-AP73,IF(AND(AL73="",AM73=""),50-AP73,100-AP73)))))</f>
        <v/>
      </c>
      <c r="AR73" s="104" t="str">
        <f t="shared" ref="AR73:AR136" si="89">IF(AND(OR(AD73="ab",AD73="ml"),OR(AE73="ab",AE73="ml"),OR(AH73="ab",AH73="ml")),"AB",IF(AND(OR(AD73="ab",AD73="ml"),OR(AH73="ab",AH73="ml"),OR(AL73="ab",AL73="ml")),"AB",IF(AND(OR(AE73="ab",AE73="ml"),OR(AF73="ab",AF73="ml"),OR(AH73="ab",AH73="ml")),"AB",IF(AND(OR(AE73="ab",AE73="ml"),OR(AF73="ab",AF73="ml"),OR(AL73="ab",AL73="ml")),"AB",""))))</f>
        <v/>
      </c>
      <c r="AS73" s="104" t="str">
        <f t="shared" ref="AS73:AS136" si="90">IF(OR(B73="NSO",B73="",AL73=""),"",IF(OR(AR73="AB",AL73="ab"),"AB",IF(AL73="ML","RE",IF(AND(AO73&gt;=36%*AQ73,AL73&gt;=$AL$7*20%),"P",IF(AND(AO73&gt;=34%*AQ73,AL73&gt;=$AL$7*20%),"G2",IF(AND(AO73&gt;=31%*AQ73,AL73&gt;=$AL$7*20%),"G1",IF(AND(AO73&gt;=25%*AQ73,AL73&gt;=$AL$7*20%),"S","F")))))))</f>
        <v/>
      </c>
      <c r="AT73" s="104" t="str">
        <f t="shared" ref="AT73:AT136" si="91">IF(OR(AS73="",AS73=0,AS73="S",AS73="RE",AS73="F",AS73="AB"),"",IF(AO73&gt;=75%*AQ73,"D",IF(AO73&gt;=60%*AQ73,"I",IF(AO73&gt;=48%*AQ73,"II",IF(AO73&gt;=36%*AQ73,"III","")))))</f>
        <v/>
      </c>
      <c r="AU73" s="108" t="str">
        <f t="shared" ref="AU73:AU136" si="92">IF(AO73="","",IF(OR(AS73="",AS73=0,AS73="RE",AS73="AB"),"",IF(AO73&gt;85%*AQ73,"A",IF(AO73&gt;70%*AQ73,"B",IF(AO73&gt;50%*AQ73,"C",IF(AO73&gt;30%*AQ73,"D","E"))))))</f>
        <v/>
      </c>
      <c r="AV73" s="125" t="str">
        <f>IF(OR(B73=0,B73=""),"",IF(AND($E$3="3rd"),'Marks Entry 3rd'!Z72,IF(AND($E$3="4th"),'Marks Entry 4th'!Z72,"")))</f>
        <v/>
      </c>
      <c r="AW73" s="125" t="str">
        <f>IF(OR(B73=0,B73=""),"",IF(AND($E$3="3rd"),'Marks Entry 3rd'!AA72,IF(AND($E$3="4th"),'Marks Entry 4th'!AA72,"")))</f>
        <v/>
      </c>
      <c r="AX73" s="125" t="str">
        <f>IF(OR(B73=0,B73=""),"",IF(AND($E$3="3rd"),'Marks Entry 3rd'!AB72,IF(AND($E$3="4th"),'Marks Entry 4th'!AB72,"")))</f>
        <v/>
      </c>
      <c r="AY73" s="61" t="str">
        <f t="shared" ref="AY73:AY136" si="93">IF(AND(AV73="",AW73="",AX73=""),"",IF(AND(AV73="NA",AW73="NA",AX73="NA"),"NA",IF(AND(AV73="AB",AW73="AB",AX73="NA"),"AB",SUM(AV73:AX73))))</f>
        <v/>
      </c>
      <c r="AZ73" s="125" t="str">
        <f>IF(OR(B73=0,B73=""),"",IF(AND($E$3="3rd"),'Marks Entry 3rd'!AC72,IF(AND($E$3="4th"),'Marks Entry 4th'!AC72,"")))</f>
        <v/>
      </c>
      <c r="BA73" s="125" t="str">
        <f>IF(OR(B73=0,B73=""),"",IF(AND($E$3="3rd"),'Marks Entry 3rd'!AD72,IF(AND($E$3="4th"),'Marks Entry 4th'!AD72,"")))</f>
        <v/>
      </c>
      <c r="BB73" s="64" t="str">
        <f t="shared" ref="BB73:BB136" si="94">IF(AND(AZ73="",BA73=""),"",IF(AND(AZ73="NA",BA73="NA"),"NA",IF(AND(AZ73="AB",BA73="AB"),"AB",SUM(AZ73:BA73))))</f>
        <v/>
      </c>
      <c r="BC73" s="61">
        <f t="shared" ref="BC73:BC136" si="95">IF(AND(AY73="NA",BB73="NA"),"NA",IF(AND(AY73="AB",BB73="AB"),"AB",SUM(AY73,BB73)))</f>
        <v>0</v>
      </c>
      <c r="BD73" s="66" t="str">
        <f>IF(OR(B73=0,B73=""),"",IF(AND($E$3="3rd"),'Marks Entry 3rd'!AE72,IF(AND($E$3="4th"),'Marks Entry 4th'!AE72,"")))</f>
        <v/>
      </c>
      <c r="BE73" s="66" t="str">
        <f>IF(OR(B73=0,B73=""),"",IF(AND($E$3="3rd"),'Marks Entry 3rd'!AF72,IF(AND($E$3="4th"),'Marks Entry 4th'!AF72,"")))</f>
        <v/>
      </c>
      <c r="BF73" s="65" t="str">
        <f t="shared" ref="BF73:BF136" si="96">IF(AND(BD73="",BE73=""),"",IF(AND(BD73="AB",BE73="AB"),"AB",SUM(BD73:BE73)))</f>
        <v/>
      </c>
      <c r="BG73" s="61" t="str">
        <f t="shared" ref="BG73:BG136" si="97">IF(BF73="","",IF(AND(BC73="AB",BF73="AB"),"AB",SUM(BC73,BF73)))</f>
        <v/>
      </c>
      <c r="BH73" s="104">
        <f t="shared" ref="BH73:BH136" si="98">COUNTIF(AV73:AX73,"NA")*10+(COUNTIF(AV73:AX73,"ML")*10)+(COUNTIF(AZ73,"ML")*$AZ$7)+(COUNTIF(BA73,"ML")*$BA$7)+(COUNTIF(BD73,"ML")*$BD$7)+(COUNTIF(BE73,"ML")*$BE$7)</f>
        <v>0</v>
      </c>
      <c r="BI73" s="104" t="str">
        <f t="shared" ref="BI73:BI136" si="99">IF(OR(B73="NSO",B73=0,B73=""),"",IF(AND(AV73="",AW73="",AX73="",AZ73="",BD73=""),"",IF(AND(AW73="",AX73="",AV73=""),30-BH73,IF(AND(AZ73="",BA73=""),70-BH73,IF(AND(BD73="",BE73=""),100-BH73,200-BH73)))))</f>
        <v/>
      </c>
      <c r="BJ73" s="104" t="str">
        <f t="shared" ref="BJ73:BJ136" si="100">IF(AND(OR(AV73="ab",AV73="ml"),OR(AW73="ab",AW73="ml"),OR(AZ73="ab",AZ73="ml")),"AB",IF(AND(OR(AV73="ab",AV73="ml"),OR(AZ73="ab",AZ73="ml"),OR(BD73="ab",BD73="ml")),"AB",IF(AND(OR(AW73="ab",AW73="ml"),OR(AX73="ab",AX73="ml"),OR(AZ73="ab",AZ73="ml")),"AB",IF(AND(OR(AW73="ab",AW73="ml"),OR(AX73="ab",AX73="ml"),OR(BD73="ab",BD73="ml")),"AB",""))))</f>
        <v/>
      </c>
      <c r="BK73" s="104" t="str">
        <f t="shared" ref="BK73:BK136" si="101">IF(OR(B73="NSO",B73="",BD73=""),"",IF(OR(BJ73="AB",BD73="ab"),"AB",IF(BD73="ML","RE",IF(AND(BG73&gt;=36%*BI73,BD73&gt;=$BD$7*20%),"P",IF(AND(BG73&gt;=34%*BI73,BD73&gt;=$BD$7*20%),"G2",IF(AND(BG73&gt;=31%*BI73,BD73&gt;=$BD$7*20%),"G1",IF(AND(BG73&gt;=25%*BI73,BD73&gt;=$BD$7*20%),"S","F")))))))</f>
        <v/>
      </c>
      <c r="BL73" s="104" t="str">
        <f t="shared" ref="BL73:BL136" si="102">IF(OR(BK73="",BK73=0,BK73="S",BK73="RE",BK73="F",BK73="AB"),"",IF(BG73&gt;=75%*BI73,"D",IF(BG73&gt;=60%*BI73,"I",IF(BG73&gt;=48%*BI73,"II",IF(BG73&gt;=36%*BI73,"III","")))))</f>
        <v/>
      </c>
      <c r="BM73" s="108" t="str">
        <f t="shared" ref="BM73:BM136" si="103">IF(BG73="","",IF(OR(BK73="",BK73=0,BK73="RE",BK73="AB"),"",IF(BG73&gt;85%*BI73,"A",IF(BG73&gt;70%*BI73,"B",IF(BG73&gt;50%*BI73,"C",IF(BG73&gt;30%*BI73,"D","E"))))))</f>
        <v/>
      </c>
      <c r="BN73" s="125" t="str">
        <f>IF(OR(B73=0,B73=""),"",IF(AND($E$3="3rd"),'Marks Entry 3rd'!AG72,IF(AND($E$3="4th"),'Marks Entry 4th'!AG72,"")))</f>
        <v/>
      </c>
      <c r="BO73" s="125" t="str">
        <f>IF(OR(B73=0,B73=""),"",IF(AND($E$3="3rd"),'Marks Entry 3rd'!AH72,IF(AND($E$3="4th"),'Marks Entry 4th'!AH72,"")))</f>
        <v/>
      </c>
      <c r="BP73" s="125" t="str">
        <f>IF(OR(B73=0,B73=""),"",IF(AND($E$3="3rd"),'Marks Entry 3rd'!AI72,IF(AND($E$3="4th"),'Marks Entry 4th'!AI72,"")))</f>
        <v/>
      </c>
      <c r="BQ73" s="61" t="str">
        <f t="shared" ref="BQ73:BQ136" si="104">IF(AND(BN73="",BO73="",BP73=""),"",IF(AND(BN73="NA",BO73="NA",BP73="NA"),"NA",IF(AND(BN73="AB",BO73="AB",BP73="NA"),"AB",SUM(BN73:BP73))))</f>
        <v/>
      </c>
      <c r="BR73" s="125" t="str">
        <f>IF(OR(B73=0,B73=""),"",IF(AND($E$3="3rd"),'Marks Entry 3rd'!AJ72,IF(AND($E$3="4th"),'Marks Entry 4th'!AJ72,"")))</f>
        <v/>
      </c>
      <c r="BS73" s="125" t="str">
        <f>IF(OR(B73=0,B73=""),"",IF(AND($E$3="3rd"),'Marks Entry 3rd'!AK72,IF(AND($E$3="4th"),'Marks Entry 4th'!AK72,"")))</f>
        <v/>
      </c>
      <c r="BT73" s="64" t="str">
        <f t="shared" ref="BT73:BT136" si="105">IF(AND(BR73="",BS73=""),"",IF(AND(BR73="NA",BS73="NA"),"NA",IF(AND(BR73="AB",BS73="AB"),"AB",SUM(BR73:BS73))))</f>
        <v/>
      </c>
      <c r="BU73" s="61">
        <f t="shared" ref="BU73:BU136" si="106">IF(AND(BQ73="NA",BT73="NA"),"NA",IF(AND(BQ73="AB",BT73="AB"),"AB",SUM(BQ73,BT73)))</f>
        <v>0</v>
      </c>
      <c r="BV73" s="66" t="str">
        <f>IF(OR(B73=0,B73=""),"",IF(AND($E$3="3rd"),'Marks Entry 3rd'!AL72,IF(AND($E$3="4th"),'Marks Entry 4th'!AL72,"")))</f>
        <v/>
      </c>
      <c r="BW73" s="66" t="str">
        <f>IF(OR(B73=0,B73=""),"",IF(AND($E$3="3rd"),'Marks Entry 3rd'!AM72,IF(AND($E$3="4th"),'Marks Entry 4th'!AM72,"")))</f>
        <v/>
      </c>
      <c r="BX73" s="65" t="str">
        <f t="shared" ref="BX73:BX136" si="107">IF(AND(BV73="",BW73=""),"",IF(AND(BV73="AB",BW73="AB"),"AB",SUM(BV73:BW73)))</f>
        <v/>
      </c>
      <c r="BY73" s="61" t="str">
        <f t="shared" ref="BY73:BY136" si="108">IF(BX73="","",IF(AND(BU73="AB",BX73="AB"),"AB",SUM(BU73,BX73)))</f>
        <v/>
      </c>
      <c r="BZ73" s="104">
        <f t="shared" ref="BZ73:BZ136" si="109">COUNTIF(BN73:BP73,"NA")*10+(COUNTIF(BN73:BP73,"ML")*10)+(COUNTIF(BR73,"ML")*$BR$7)+(COUNTIF(BS73,"ML")*$BS$7)+(COUNTIF(BV73,"ML")*$BV$7)+(COUNTIF(BW73,"ML")*$BW$7)</f>
        <v>0</v>
      </c>
      <c r="CA73" s="104" t="str">
        <f t="shared" ref="CA73:CA136" si="110">IF(OR(B73="NSO",B73=0,B73=""),"",IF(AND(BN73="",BO73="",BP73="",BR73="",BV73=""),"",IF(AND(BO73="",BP73="",BN73=""),30-BZ73,IF(AND(BR73="",BS73=""),70-BZ73,IF(AND(BV73="",BW73=""),100-BZ73,200-BZ73)))))</f>
        <v/>
      </c>
      <c r="CB73" s="104" t="str">
        <f t="shared" ref="CB73:CB136" si="111">IF(AND(OR(BN73="ab",BN73="ml"),OR(BO73="ab",BO73="ml"),OR(BR73="ab",BR73="ml")),"AB",IF(AND(OR(BN73="ab",BN73="ml"),OR(BR73="ab",BR73="ml"),OR(BV73="ab",BV73="ml")),"AB",IF(AND(OR(BO73="ab",BO73="ml"),OR(BP73="ab",BP73="ml"),OR(BR73="ab",BR73="ml")),"AB",IF(AND(OR(BO73="ab",BO73="ml"),OR(BP73="ab",BP73="ml"),OR(BV73="ab",BV73="ml")),"AB",""))))</f>
        <v/>
      </c>
      <c r="CC73" s="104" t="str">
        <f t="shared" ref="CC73:CC136" si="112">IF(OR(B73="NSO",B73="",BV73=""),"",IF(OR(CB73="AB",BV73="ab"),"AB",IF(BV73="ML","RE",IF(AND(BY73&gt;=36%*CA73,BV73&gt;=$BV$7*20%),"P",IF(AND(BY73&gt;=34%*CA73,BV73&gt;=$BD$7*20%),"G2",IF(AND(BY73&gt;=31%*CA73,BV73&gt;=$BD$7*20%),"G1",IF(AND(BY73&gt;=25%*CA73,BV73&gt;=$BD$7*20%),"S","F")))))))</f>
        <v/>
      </c>
      <c r="CD73" s="104" t="str">
        <f t="shared" ref="CD73:CD136" si="113">IF(OR(CC73="",CC73=0,CC73="S",CC73="RE",CC73="F",CC73="AB"),"",IF(BY73&gt;=75%*CA73,"D",IF(BY73&gt;=60%*CA73,"I",IF(BY73&gt;=48%*CA73,"II",IF(BY73&gt;=36%*CA73,"III","")))))</f>
        <v/>
      </c>
      <c r="CE73" s="108" t="str">
        <f t="shared" ref="CE73:CE136" si="114">IF(BY73="","",IF(OR(CC73="",CC73=0,CC73="RE",CC73="AB"),"",IF(BY73&gt;85%*CA73,"A",IF(BY73&gt;70%*CA73,"B",IF(BY73&gt;50%*CA73,"C",IF(BY73&gt;30%*CA73,"D","E"))))))</f>
        <v/>
      </c>
      <c r="CF73" s="257" t="str">
        <f>IF(OR(B73=0,B73=""),"",IF(AND($E$3="3rd"),'Marks Entry 3rd'!AN72,IF(AND($E$3="4th"),'Marks Entry 4th'!AN72,"")))</f>
        <v/>
      </c>
      <c r="CG73" s="257" t="str">
        <f>IF(OR(B73=0,B73=""),"",IF(AND($E$3="3rd"),'Marks Entry 3rd'!AO72,IF(AND($E$3="4th"),'Marks Entry 4th'!AO72,"")))</f>
        <v/>
      </c>
      <c r="CH73" s="257" t="str">
        <f>IF(OR(B73=0,B73=""),"",IF(AND($E$3="3rd"),'Marks Entry 3rd'!AP72,IF(AND($E$3="4th"),'Marks Entry 4th'!AP72,"")))</f>
        <v/>
      </c>
      <c r="CI73" s="257" t="str">
        <f>IF(OR(B73=0,B73=""),"",IF(AND($E$3="3rd"),'Marks Entry 3rd'!AQ72,IF(AND($E$3="4th"),'Marks Entry 4th'!AQ72,"")))</f>
        <v/>
      </c>
      <c r="CJ73" s="257" t="str">
        <f>IF(OR(B73=0,B73=""),"",IF(AND($E$3="3rd"),'Marks Entry 3rd'!AR72,IF(AND($E$3="4th"),'Marks Entry 4th'!AR72,"")))</f>
        <v/>
      </c>
      <c r="CK73" s="126" t="str">
        <f t="shared" ref="CK73:CK136" si="115">IF(AND(CF73="",CG73="",CH73="",CI73="",CJ73=""),"",SUM(CF73:CJ73))</f>
        <v/>
      </c>
      <c r="CL73" s="127">
        <f t="shared" ref="CL73:CL136" si="116">COUNTIF(CF73,"ML")*$CF$7+COUNTIF(CG73,"ML")*$CG$7</f>
        <v>0</v>
      </c>
      <c r="CM73" s="127" t="str">
        <f t="shared" ref="CM73:CM136" si="117">IF(OR(B73="NSO",B73="",CK73="",CK73=0),"",IF(AND(CF73="",CG73=""),"",IF(AND(CF73=""),$CF$7-CL73,IF(CG73="",($CF$7+$CG$7)-CL73,$CK$7-CL73))))</f>
        <v/>
      </c>
      <c r="CN73" s="127" t="str">
        <f t="shared" ref="CN73:CN136" si="118">IF(OR(B73="NSO",B73="",CK73="",CK73=0),"",IF(OR(CF73="AB",CG73="AB"),"AB",IF(CK73&gt;=36%*CM73,"P","S")))</f>
        <v/>
      </c>
      <c r="CO73" s="107" t="str">
        <f t="shared" ref="CO73:CO136" si="119">IF(CK73="","",IF(OR(CN73="",CN73=0,CN73="S",CN73="RE",CN73="F",CN73="AB"),"",IF(CK73&gt;90%*CM73,"A+",IF(CK73&gt;75%*CM73,"A",IF(CK73&gt;60%*CM73,"B",IF(CK73&gt;40%*CM73,"C","D"))))))</f>
        <v/>
      </c>
      <c r="CP73" s="257" t="str">
        <f>IF(OR(B73=0,B73=""),"",IF(AND($E$3="3rd"),'Marks Entry 3rd'!AS72,IF(AND($E$3="4th"),'Marks Entry 4th'!AS72,"")))</f>
        <v/>
      </c>
      <c r="CQ73" s="257" t="str">
        <f>IF(OR(B73=0,B73=""),"",IF(AND($E$3="3rd"),'Marks Entry 3rd'!AT72,IF(AND($E$3="4th"),'Marks Entry 4th'!AT72,"")))</f>
        <v/>
      </c>
      <c r="CR73" s="257" t="str">
        <f>IF(OR(B73=0,B73=""),"",IF(AND($E$3="3rd"),'Marks Entry 3rd'!AU72,IF(AND($E$3="4th"),'Marks Entry 4th'!AU72,"")))</f>
        <v/>
      </c>
      <c r="CS73" s="257" t="str">
        <f>IF(OR(B73=0,B73=""),"",IF(AND($E$3="3rd"),'Marks Entry 3rd'!AV72,IF(AND($E$3="4th"),'Marks Entry 4th'!AV72,"")))</f>
        <v/>
      </c>
      <c r="CT73" s="257" t="str">
        <f>IF(OR(B73=0,B73=""),"",IF(AND($E$3="3rd"),'Marks Entry 3rd'!AW72,IF(AND($E$3="4th"),'Marks Entry 4th'!AW72,"")))</f>
        <v/>
      </c>
      <c r="CU73" s="126" t="str">
        <f t="shared" ref="CU73:CU136" si="120">IF(AND(CP73="",CQ73="",CR73="",CS73="",CT73=""),"",SUM(CP73:CT73))</f>
        <v/>
      </c>
      <c r="CV73" s="127">
        <f t="shared" ref="CV73:CV136" si="121">COUNTIF(CP73,"ML")*$CP$7+COUNTIF(CQ73,"ML")*$CQ$7</f>
        <v>0</v>
      </c>
      <c r="CW73" s="127" t="str">
        <f t="shared" ref="CW73:CW136" si="122">IF(OR(B73="NSO",B73="",CU73="",CU73=0),"",IF(AND(CP73="",CQ73=""),"",IF(AND(CP73=""),$CP$7-CV73,IF(CQ73="",($CP$7+$CQ$7)-CV73,$CU$7-CV73))))</f>
        <v/>
      </c>
      <c r="CX73" s="127" t="str">
        <f t="shared" ref="CX73:CX136" si="123">IF(OR(B73="NSO",B73="",CU73="",CU73=0),"",IF(OR(CP73="AB",CQ73="AB"),"AB",IF(CU73&gt;=36%*CW73,"P","S")))</f>
        <v/>
      </c>
      <c r="CY73" s="107" t="str">
        <f t="shared" ref="CY73:CY136" si="124">IF(CU73="","",IF(OR(CX73="",CX73=0,CX73="S",CX73="RE",CX73="F",CX73="AB"),"",IF(CU73&gt;90%*CW73,"A+",IF(CU73&gt;75%*CW73,"A",IF(CU73&gt;60%*CW73,"B",IF(CU73&gt;40%*CW73,"C","D"))))))</f>
        <v/>
      </c>
      <c r="CZ73" s="257" t="str">
        <f>IF(OR(B73=0,B73=""),"",IF(AND($E$3="3rd"),'Marks Entry 3rd'!AX72,IF(AND($E$3="4th"),'Marks Entry 4th'!AX72,"")))</f>
        <v/>
      </c>
      <c r="DA73" s="257" t="str">
        <f>IF(OR(B73=0,B73=""),"",IF(AND($E$3="3rd"),'Marks Entry 3rd'!AY72,IF(AND($E$3="4th"),'Marks Entry 4th'!AY72,"")))</f>
        <v/>
      </c>
      <c r="DB73" s="257" t="str">
        <f>IF(OR(B73=0,B73=""),"",IF(AND($E$3="3rd"),'Marks Entry 3rd'!AZ72,IF(AND($E$3="4th"),'Marks Entry 4th'!AZ72,"")))</f>
        <v/>
      </c>
      <c r="DC73" s="257" t="str">
        <f>IF(OR(B73=0,B73=""),"",IF(AND($E$3="3rd"),'Marks Entry 3rd'!BA72,IF(AND($E$3="4th"),'Marks Entry 4th'!BA72,"")))</f>
        <v/>
      </c>
      <c r="DD73" s="257" t="str">
        <f>IF(OR(B73=0,B73=""),"",IF(AND($E$3="3rd"),'Marks Entry 3rd'!BB72,IF(AND($E$3="4th"),'Marks Entry 4th'!BB72,"")))</f>
        <v/>
      </c>
      <c r="DE73" s="126" t="str">
        <f t="shared" ref="DE73:DE136" si="125">IF(AND(CZ73="",DA73="",DB73="",DC73="",DD73=""),"",SUM(CZ73:DD73))</f>
        <v/>
      </c>
      <c r="DF73" s="127">
        <f t="shared" ref="DF73:DF136" si="126">COUNTIF(CZ73,"ML")*$CZ$7+COUNTIF(DA73,"ML")*$DA$7</f>
        <v>0</v>
      </c>
      <c r="DG73" s="127" t="str">
        <f t="shared" ref="DG73:DG136" si="127">IF(OR(B73="NSO",B73="",DE73="",DE73=0),"",IF(AND(CZ73="",DA73=""),"",IF(AND(CZ73=""),$CZ$7-DF73,IF(DA73="",($CZ$7+$DA$7)-DF73,$DE$7-DF73))))</f>
        <v/>
      </c>
      <c r="DH73" s="127" t="str">
        <f t="shared" ref="DH73:DH136" si="128">IF(OR(B73="NSO",B73="",DE73="",DE73=0),"",IF(OR(CZ73="AB",DA73="AB"),"AB",IF(DE73&gt;=36%*DG73,"P","S")))</f>
        <v/>
      </c>
      <c r="DI73" s="107" t="str">
        <f t="shared" ref="DI73:DI136" si="129">IF(DE73="","",IF(OR(DH73="",DH73=0,DH73="S",DH73="RE",DH73="F",DH73="AB"),"",IF(DE73&gt;90%*DG73,"A+",IF(DE73&gt;75%*DG73,"A",IF(DE73&gt;60%*DG73,"B",IF(DE73&gt;40%*DG73,"C","D"))))))</f>
        <v/>
      </c>
      <c r="DJ73" s="257" t="str">
        <f>IF(OR(B73=0,B73=""),"",IF(AND('Marks Entry 3rd'!BC72="",'Marks Entry 4th'!BC72=""),"",IF(AND($E$3="3rd"),'Marks Entry 3rd'!BC72,IF(AND($E$3="4th"),'Marks Entry 4th'!BC72,""))))</f>
        <v/>
      </c>
      <c r="DK73" s="257" t="str">
        <f>IF(OR(B73=0,B73=""),"",IF(AND('Marks Entry 3rd'!BD72="",'Marks Entry 4th'!BD72=""),"",IF(AND($E$3="3rd"),'Marks Entry 3rd'!BD72,IF(AND($E$3="4th"),'Marks Entry 4th'!BD72,""))))</f>
        <v/>
      </c>
      <c r="DL73" s="416" t="str">
        <f t="shared" ref="DL73:DL136" si="130">IF(AND(DJ73="",DK73=""),"",SUM(DJ73:DK73))</f>
        <v/>
      </c>
      <c r="DM73" s="108" t="str">
        <f t="shared" ref="DM73:DM136" si="131">IF(DL73="","",IF(OR(DL73="",DL73=0,DL73="RE",DL73="AB"),"",IF(DL73&gt;85%*$DL$7,"A",IF(DL73&gt;70%*$DL$7,"B",IF(DL73&gt;50%*$DL$7,"C",IF(DL73&gt;30%*$DL$7,"D","E"))))))</f>
        <v/>
      </c>
      <c r="DN73" s="257" t="str">
        <f>IF(OR(B73=0,B73=""),"",IF(AND('Marks Entry 3rd'!BE72="",'Marks Entry 4th'!BE72=""),"",IF(AND($E$3="3rd"),'Marks Entry 3rd'!BE72,IF(AND($E$3="4th"),'Marks Entry 4th'!BE72,""))))</f>
        <v/>
      </c>
      <c r="DO73" s="257" t="str">
        <f>IF(OR(B73=0,B73=""),"",IF(AND('Marks Entry 3rd'!BF72="",'Marks Entry 4th'!BF72=""),"",IF(AND($E$3="3rd"),'Marks Entry 3rd'!BF72,IF(AND($E$3="4th"),'Marks Entry 4th'!BF72,""))))</f>
        <v/>
      </c>
      <c r="DP73" s="416" t="str">
        <f t="shared" ref="DP73:DP136" si="132">IF(AND(DN73="",DO73=""),"",SUM(DN73:DO73))</f>
        <v/>
      </c>
      <c r="DQ73" s="108" t="str">
        <f t="shared" ref="DQ73:DQ136" si="133">IF(DP73="","",IF(OR(DP73="",DP73=0,DP73="RE",DP73="AB"),"",IF(DP73&gt;85%*$DP$7,"A",IF(DP73&gt;70%*$DP$7,"B",IF(DP73&gt;50%*$DP$7,"C",IF(DP73&gt;30%*$DP$7,"D","E"))))))</f>
        <v/>
      </c>
      <c r="DR73" s="75" t="str">
        <f t="shared" ref="DR73:DR136" si="134">IF($E$3="","",IF(OR(B73="",G73="",C73=""),"",SUM(W73,AO73,BG73,BY73)))</f>
        <v/>
      </c>
      <c r="DS73" s="76" t="str">
        <f t="shared" ref="DS73:DS136" si="135">IF(OR(DR73="",DR73=0),"",DR73*100/(Y73+AQ73+BI73+CA73))</f>
        <v/>
      </c>
      <c r="DT73" s="81" t="str">
        <f t="shared" ref="DT73:DT136" si="136">IF(OR(DS73="",B73="NSO"),"",IF(AND(DS73&gt;=60),"I",IF(AND(DS73&gt;=48),"II",IF(AND(DS73&gt;=36),"III",""))))</f>
        <v/>
      </c>
      <c r="DU73" s="82" t="str">
        <f t="shared" ref="DU73:DU136" si="137">IF(OR(DS73="",B73="NSO",DR73=0),"",SUMPRODUCT((DS73&lt;$DS$8:$DS$207)/COUNTIF($DS$8:$DS$207,$DS$8:$DS$207)))</f>
        <v/>
      </c>
      <c r="DV73" s="262" t="str">
        <f t="shared" si="70"/>
        <v/>
      </c>
      <c r="DW73" s="52" t="str">
        <f>IF(OR(B73=0,B73=""),"",IF(AND($E$3="3rd"),'Marks Entry 3rd'!BG72,IF(AND($E$3="4th"),'Marks Entry 4th'!BG72,"")))</f>
        <v/>
      </c>
      <c r="DX73" s="52" t="str">
        <f>IF(OR(B73=0,B73=""),"",IF(AND($E$3="3rd"),'Marks Entry 3rd'!BH72,IF(AND($E$3="4th"),'Marks Entry 4th'!BH72,"")))</f>
        <v/>
      </c>
      <c r="DY73" s="242" t="str">
        <f t="shared" ref="DY73:DY136" si="138">IF(OR(B73="",G73="",DR73="",B73="NSO"),"",IF(DR73&gt;85%*(Y73+AQ73+BI73+CA73),"A",IF(DR73&gt;70%*(Y73+AQ73+BI73+CA73),"B",IF(DR73&gt;50%*(Y73+AQ73+BI73+CA73),"C",IF(DR73&gt;30%*(Y73+AQ73+BI73+CA73),"D","E")))))</f>
        <v/>
      </c>
      <c r="DZ73" s="53"/>
      <c r="EG73" s="55">
        <f>IF(AND($E$3="3rd"),'Marks Entry 3rd'!I72,IF(AND($E$3="4th"),'Marks Entry 4th'!I72,""))</f>
        <v>0</v>
      </c>
    </row>
    <row r="74" spans="1:137" ht="18.95" customHeight="1">
      <c r="A74" s="67">
        <v>67</v>
      </c>
      <c r="B74" s="302" t="str">
        <f>IF(OR(EG74=0,EG74=""),"",IF(AND($E$3="3rd"),'Marks Entry 3rd'!I73,IF(AND($E$3="4th"),'Marks Entry 4th'!I73,"")))</f>
        <v/>
      </c>
      <c r="C74" s="68" t="str">
        <f>IF(OR(B74=0,B74=""),"",IF(AND($E$3="3rd"),'Marks Entry 3rd'!B73,IF(AND($E$3="4th"),'Marks Entry 4th'!B73,"")))</f>
        <v/>
      </c>
      <c r="D74" s="68" t="str">
        <f>IF(OR(B74=0,B74=""),"",IF(AND($E$3="3rd"),'Marks Entry 3rd'!C73,IF(AND($E$3="4th"),'Marks Entry 4th'!C73,"")))</f>
        <v/>
      </c>
      <c r="E74" s="69" t="str">
        <f>IF(OR(B74=0,B74=""),"",IF(AND($E$3="3rd"),'Marks Entry 3rd'!E73,IF(AND($E$3="4th"),'Marks Entry 4th'!E73,"")))</f>
        <v/>
      </c>
      <c r="F74" s="301" t="str">
        <f>IF(OR(B74=0,B74=""),"",IF(AND($E$3="3rd"),'Marks Entry 3rd'!D73,IF(AND($E$3="4th"),'Marks Entry 4th'!D73,"")))</f>
        <v/>
      </c>
      <c r="G74" s="63" t="str">
        <f>IF(OR(B74=0,B74=""),"",IF(AND($E$3="3rd"),'Marks Entry 3rd'!F73,IF(AND($E$3="4th"),'Marks Entry 4th'!F73,"")))</f>
        <v/>
      </c>
      <c r="H74" s="63" t="str">
        <f>IF(OR(B74=0,B74=""),"",IF(AND($E$3="3rd"),'Marks Entry 3rd'!G73,IF(AND($E$3="4th"),'Marks Entry 4th'!G73,"")))</f>
        <v/>
      </c>
      <c r="I74" s="63" t="str">
        <f>IF(OR(B74=0,B74=""),"",IF(AND($E$3="3rd"),'Marks Entry 3rd'!H73,IF(AND($E$3="4th"),'Marks Entry 4th'!H73,"")))</f>
        <v/>
      </c>
      <c r="J74" s="256" t="str">
        <f>IF(OR(B74=0,B74=""),"",IF(AND($E$3="3rd"),'Marks Entry 3rd'!J73,IF(AND($E$3="4th"),'Marks Entry 4th'!J73,"")))</f>
        <v/>
      </c>
      <c r="K74" s="256" t="str">
        <f>IF(OR(B74=0,B74=""),"",IF(AND($E$3="3rd"),'Marks Entry 3rd'!K73,IF(AND($E$3="4th"),'Marks Entry 4th'!K73,"")))</f>
        <v/>
      </c>
      <c r="L74" s="125" t="str">
        <f>IF(OR(B74=0,B74=""),"",IF(AND($E$3="3rd"),'Marks Entry 3rd'!L73,IF(AND($E$3="4th"),'Marks Entry 4th'!L73,"")))</f>
        <v/>
      </c>
      <c r="M74" s="125" t="str">
        <f>IF(OR(B74=0,B74=""),"",IF(AND($E$3="3rd"),'Marks Entry 3rd'!M73,IF(AND($E$3="4th"),'Marks Entry 4th'!M73,"")))</f>
        <v/>
      </c>
      <c r="N74" s="125" t="str">
        <f>IF(OR(B74=0,B74=""),"",IF(AND($E$3="3rd"),'Marks Entry 3rd'!N73,IF(AND($E$3="4th"),'Marks Entry 4th'!N73,"")))</f>
        <v/>
      </c>
      <c r="O74" s="61" t="str">
        <f t="shared" si="71"/>
        <v/>
      </c>
      <c r="P74" s="125" t="str">
        <f>IF(OR(B74=0,B74=""),"",IF(AND($E$3="3rd"),'Marks Entry 3rd'!O73,IF(AND($E$3="4th"),'Marks Entry 4th'!O73,"")))</f>
        <v/>
      </c>
      <c r="Q74" s="125" t="str">
        <f>IF(OR(B74=0,B74=""),"",IF(AND($E$3="3rd"),'Marks Entry 3rd'!P73,IF(AND($E$3="4th"),'Marks Entry 4th'!P73,"")))</f>
        <v/>
      </c>
      <c r="R74" s="64" t="str">
        <f t="shared" si="72"/>
        <v/>
      </c>
      <c r="S74" s="61">
        <f t="shared" si="73"/>
        <v>0</v>
      </c>
      <c r="T74" s="66" t="str">
        <f>IF(OR(B74=0,B74=""),"",IF(AND($E$3="3rd"),'Marks Entry 3rd'!Q73,IF(AND($E$3="4th"),'Marks Entry 4th'!Q73,"")))</f>
        <v/>
      </c>
      <c r="U74" s="66" t="str">
        <f>IF(OR(B74=0,B74=""),"",IF(AND($E$3="3rd"),'Marks Entry 3rd'!R73,IF(AND($E$3="4th"),'Marks Entry 4th'!R73,"")))</f>
        <v/>
      </c>
      <c r="V74" s="65" t="str">
        <f t="shared" si="74"/>
        <v/>
      </c>
      <c r="W74" s="61" t="str">
        <f t="shared" si="75"/>
        <v/>
      </c>
      <c r="X74" s="104">
        <f t="shared" si="76"/>
        <v>0</v>
      </c>
      <c r="Y74" s="104" t="str">
        <f t="shared" si="77"/>
        <v/>
      </c>
      <c r="Z74" s="104" t="str">
        <f t="shared" si="78"/>
        <v/>
      </c>
      <c r="AA74" s="104" t="str">
        <f t="shared" si="79"/>
        <v/>
      </c>
      <c r="AB74" s="104" t="str">
        <f t="shared" si="80"/>
        <v/>
      </c>
      <c r="AC74" s="108" t="str">
        <f t="shared" si="81"/>
        <v/>
      </c>
      <c r="AD74" s="125" t="str">
        <f>IF(OR(B74=0,B74=""),"",IF(AND($E$3="3rd"),'Marks Entry 3rd'!S73,IF(AND($E$3="4th"),'Marks Entry 4th'!S73,"")))</f>
        <v/>
      </c>
      <c r="AE74" s="125" t="str">
        <f>IF(OR(B74=0,B74=""),"",IF(AND($E$3="3rd"),'Marks Entry 3rd'!T73,IF(AND($E$3="4th"),'Marks Entry 4th'!T73,"")))</f>
        <v/>
      </c>
      <c r="AF74" s="125" t="str">
        <f>IF(OR(B74=0,B74=""),"",IF(AND($E$3="3rd"),'Marks Entry 3rd'!U73,IF(AND($E$3="4th"),'Marks Entry 4th'!U73,"")))</f>
        <v/>
      </c>
      <c r="AG74" s="61" t="str">
        <f t="shared" si="82"/>
        <v/>
      </c>
      <c r="AH74" s="125" t="str">
        <f>IF(OR(B74=0,B74=""),"",IF(AND($E$3="3rd"),'Marks Entry 3rd'!V73,IF(AND($E$3="4th"),'Marks Entry 4th'!V73,"")))</f>
        <v/>
      </c>
      <c r="AI74" s="125" t="str">
        <f>IF(OR(B74=0,B74=""),"",IF(AND($E$3="3rd"),'Marks Entry 3rd'!W73,IF(AND($E$3="4th"),'Marks Entry 4th'!W73,"")))</f>
        <v/>
      </c>
      <c r="AJ74" s="64" t="str">
        <f t="shared" si="83"/>
        <v/>
      </c>
      <c r="AK74" s="61">
        <f t="shared" si="84"/>
        <v>0</v>
      </c>
      <c r="AL74" s="66" t="str">
        <f>IF(OR(B74=0,B74=""),"",IF(AND($E$3="3rd"),'Marks Entry 3rd'!X73,IF(AND($E$3="4th"),'Marks Entry 4th'!X73,"")))</f>
        <v/>
      </c>
      <c r="AM74" s="66" t="str">
        <f>IF(OR(B74=0,B74=""),"",IF(AND($E$3="3rd"),'Marks Entry 3rd'!Y73,IF(AND($E$3="4th"),'Marks Entry 4th'!Y73,"")))</f>
        <v/>
      </c>
      <c r="AN74" s="65" t="str">
        <f t="shared" si="85"/>
        <v/>
      </c>
      <c r="AO74" s="61" t="str">
        <f t="shared" si="86"/>
        <v/>
      </c>
      <c r="AP74" s="104">
        <f t="shared" si="87"/>
        <v>0</v>
      </c>
      <c r="AQ74" s="104" t="str">
        <f t="shared" si="88"/>
        <v/>
      </c>
      <c r="AR74" s="104" t="str">
        <f t="shared" si="89"/>
        <v/>
      </c>
      <c r="AS74" s="104" t="str">
        <f t="shared" si="90"/>
        <v/>
      </c>
      <c r="AT74" s="104" t="str">
        <f t="shared" si="91"/>
        <v/>
      </c>
      <c r="AU74" s="108" t="str">
        <f t="shared" si="92"/>
        <v/>
      </c>
      <c r="AV74" s="125" t="str">
        <f>IF(OR(B74=0,B74=""),"",IF(AND($E$3="3rd"),'Marks Entry 3rd'!Z73,IF(AND($E$3="4th"),'Marks Entry 4th'!Z73,"")))</f>
        <v/>
      </c>
      <c r="AW74" s="125" t="str">
        <f>IF(OR(B74=0,B74=""),"",IF(AND($E$3="3rd"),'Marks Entry 3rd'!AA73,IF(AND($E$3="4th"),'Marks Entry 4th'!AA73,"")))</f>
        <v/>
      </c>
      <c r="AX74" s="125" t="str">
        <f>IF(OR(B74=0,B74=""),"",IF(AND($E$3="3rd"),'Marks Entry 3rd'!AB73,IF(AND($E$3="4th"),'Marks Entry 4th'!AB73,"")))</f>
        <v/>
      </c>
      <c r="AY74" s="61" t="str">
        <f t="shared" si="93"/>
        <v/>
      </c>
      <c r="AZ74" s="125" t="str">
        <f>IF(OR(B74=0,B74=""),"",IF(AND($E$3="3rd"),'Marks Entry 3rd'!AC73,IF(AND($E$3="4th"),'Marks Entry 4th'!AC73,"")))</f>
        <v/>
      </c>
      <c r="BA74" s="125" t="str">
        <f>IF(OR(B74=0,B74=""),"",IF(AND($E$3="3rd"),'Marks Entry 3rd'!AD73,IF(AND($E$3="4th"),'Marks Entry 4th'!AD73,"")))</f>
        <v/>
      </c>
      <c r="BB74" s="64" t="str">
        <f t="shared" si="94"/>
        <v/>
      </c>
      <c r="BC74" s="61">
        <f t="shared" si="95"/>
        <v>0</v>
      </c>
      <c r="BD74" s="66" t="str">
        <f>IF(OR(B74=0,B74=""),"",IF(AND($E$3="3rd"),'Marks Entry 3rd'!AE73,IF(AND($E$3="4th"),'Marks Entry 4th'!AE73,"")))</f>
        <v/>
      </c>
      <c r="BE74" s="66" t="str">
        <f>IF(OR(B74=0,B74=""),"",IF(AND($E$3="3rd"),'Marks Entry 3rd'!AF73,IF(AND($E$3="4th"),'Marks Entry 4th'!AF73,"")))</f>
        <v/>
      </c>
      <c r="BF74" s="65" t="str">
        <f t="shared" si="96"/>
        <v/>
      </c>
      <c r="BG74" s="61" t="str">
        <f t="shared" si="97"/>
        <v/>
      </c>
      <c r="BH74" s="104">
        <f t="shared" si="98"/>
        <v>0</v>
      </c>
      <c r="BI74" s="104" t="str">
        <f t="shared" si="99"/>
        <v/>
      </c>
      <c r="BJ74" s="104" t="str">
        <f t="shared" si="100"/>
        <v/>
      </c>
      <c r="BK74" s="104" t="str">
        <f t="shared" si="101"/>
        <v/>
      </c>
      <c r="BL74" s="104" t="str">
        <f t="shared" si="102"/>
        <v/>
      </c>
      <c r="BM74" s="108" t="str">
        <f t="shared" si="103"/>
        <v/>
      </c>
      <c r="BN74" s="125" t="str">
        <f>IF(OR(B74=0,B74=""),"",IF(AND($E$3="3rd"),'Marks Entry 3rd'!AG73,IF(AND($E$3="4th"),'Marks Entry 4th'!AG73,"")))</f>
        <v/>
      </c>
      <c r="BO74" s="125" t="str">
        <f>IF(OR(B74=0,B74=""),"",IF(AND($E$3="3rd"),'Marks Entry 3rd'!AH73,IF(AND($E$3="4th"),'Marks Entry 4th'!AH73,"")))</f>
        <v/>
      </c>
      <c r="BP74" s="125" t="str">
        <f>IF(OR(B74=0,B74=""),"",IF(AND($E$3="3rd"),'Marks Entry 3rd'!AI73,IF(AND($E$3="4th"),'Marks Entry 4th'!AI73,"")))</f>
        <v/>
      </c>
      <c r="BQ74" s="61" t="str">
        <f t="shared" si="104"/>
        <v/>
      </c>
      <c r="BR74" s="125" t="str">
        <f>IF(OR(B74=0,B74=""),"",IF(AND($E$3="3rd"),'Marks Entry 3rd'!AJ73,IF(AND($E$3="4th"),'Marks Entry 4th'!AJ73,"")))</f>
        <v/>
      </c>
      <c r="BS74" s="125" t="str">
        <f>IF(OR(B74=0,B74=""),"",IF(AND($E$3="3rd"),'Marks Entry 3rd'!AK73,IF(AND($E$3="4th"),'Marks Entry 4th'!AK73,"")))</f>
        <v/>
      </c>
      <c r="BT74" s="64" t="str">
        <f t="shared" si="105"/>
        <v/>
      </c>
      <c r="BU74" s="61">
        <f t="shared" si="106"/>
        <v>0</v>
      </c>
      <c r="BV74" s="66" t="str">
        <f>IF(OR(B74=0,B74=""),"",IF(AND($E$3="3rd"),'Marks Entry 3rd'!AL73,IF(AND($E$3="4th"),'Marks Entry 4th'!AL73,"")))</f>
        <v/>
      </c>
      <c r="BW74" s="66" t="str">
        <f>IF(OR(B74=0,B74=""),"",IF(AND($E$3="3rd"),'Marks Entry 3rd'!AM73,IF(AND($E$3="4th"),'Marks Entry 4th'!AM73,"")))</f>
        <v/>
      </c>
      <c r="BX74" s="65" t="str">
        <f t="shared" si="107"/>
        <v/>
      </c>
      <c r="BY74" s="61" t="str">
        <f t="shared" si="108"/>
        <v/>
      </c>
      <c r="BZ74" s="104">
        <f t="shared" si="109"/>
        <v>0</v>
      </c>
      <c r="CA74" s="104" t="str">
        <f t="shared" si="110"/>
        <v/>
      </c>
      <c r="CB74" s="104" t="str">
        <f t="shared" si="111"/>
        <v/>
      </c>
      <c r="CC74" s="104" t="str">
        <f t="shared" si="112"/>
        <v/>
      </c>
      <c r="CD74" s="104" t="str">
        <f t="shared" si="113"/>
        <v/>
      </c>
      <c r="CE74" s="108" t="str">
        <f t="shared" si="114"/>
        <v/>
      </c>
      <c r="CF74" s="257" t="str">
        <f>IF(OR(B74=0,B74=""),"",IF(AND($E$3="3rd"),'Marks Entry 3rd'!AN73,IF(AND($E$3="4th"),'Marks Entry 4th'!AN73,"")))</f>
        <v/>
      </c>
      <c r="CG74" s="257" t="str">
        <f>IF(OR(B74=0,B74=""),"",IF(AND($E$3="3rd"),'Marks Entry 3rd'!AO73,IF(AND($E$3="4th"),'Marks Entry 4th'!AO73,"")))</f>
        <v/>
      </c>
      <c r="CH74" s="257" t="str">
        <f>IF(OR(B74=0,B74=""),"",IF(AND($E$3="3rd"),'Marks Entry 3rd'!AP73,IF(AND($E$3="4th"),'Marks Entry 4th'!AP73,"")))</f>
        <v/>
      </c>
      <c r="CI74" s="257" t="str">
        <f>IF(OR(B74=0,B74=""),"",IF(AND($E$3="3rd"),'Marks Entry 3rd'!AQ73,IF(AND($E$3="4th"),'Marks Entry 4th'!AQ73,"")))</f>
        <v/>
      </c>
      <c r="CJ74" s="257" t="str">
        <f>IF(OR(B74=0,B74=""),"",IF(AND($E$3="3rd"),'Marks Entry 3rd'!AR73,IF(AND($E$3="4th"),'Marks Entry 4th'!AR73,"")))</f>
        <v/>
      </c>
      <c r="CK74" s="126" t="str">
        <f t="shared" si="115"/>
        <v/>
      </c>
      <c r="CL74" s="127">
        <f t="shared" si="116"/>
        <v>0</v>
      </c>
      <c r="CM74" s="127" t="str">
        <f t="shared" si="117"/>
        <v/>
      </c>
      <c r="CN74" s="127" t="str">
        <f t="shared" si="118"/>
        <v/>
      </c>
      <c r="CO74" s="107" t="str">
        <f t="shared" si="119"/>
        <v/>
      </c>
      <c r="CP74" s="257" t="str">
        <f>IF(OR(B74=0,B74=""),"",IF(AND($E$3="3rd"),'Marks Entry 3rd'!AS73,IF(AND($E$3="4th"),'Marks Entry 4th'!AS73,"")))</f>
        <v/>
      </c>
      <c r="CQ74" s="257" t="str">
        <f>IF(OR(B74=0,B74=""),"",IF(AND($E$3="3rd"),'Marks Entry 3rd'!AT73,IF(AND($E$3="4th"),'Marks Entry 4th'!AT73,"")))</f>
        <v/>
      </c>
      <c r="CR74" s="257" t="str">
        <f>IF(OR(B74=0,B74=""),"",IF(AND($E$3="3rd"),'Marks Entry 3rd'!AU73,IF(AND($E$3="4th"),'Marks Entry 4th'!AU73,"")))</f>
        <v/>
      </c>
      <c r="CS74" s="257" t="str">
        <f>IF(OR(B74=0,B74=""),"",IF(AND($E$3="3rd"),'Marks Entry 3rd'!AV73,IF(AND($E$3="4th"),'Marks Entry 4th'!AV73,"")))</f>
        <v/>
      </c>
      <c r="CT74" s="257" t="str">
        <f>IF(OR(B74=0,B74=""),"",IF(AND($E$3="3rd"),'Marks Entry 3rd'!AW73,IF(AND($E$3="4th"),'Marks Entry 4th'!AW73,"")))</f>
        <v/>
      </c>
      <c r="CU74" s="126" t="str">
        <f t="shared" si="120"/>
        <v/>
      </c>
      <c r="CV74" s="127">
        <f t="shared" si="121"/>
        <v>0</v>
      </c>
      <c r="CW74" s="127" t="str">
        <f t="shared" si="122"/>
        <v/>
      </c>
      <c r="CX74" s="127" t="str">
        <f t="shared" si="123"/>
        <v/>
      </c>
      <c r="CY74" s="107" t="str">
        <f t="shared" si="124"/>
        <v/>
      </c>
      <c r="CZ74" s="257" t="str">
        <f>IF(OR(B74=0,B74=""),"",IF(AND($E$3="3rd"),'Marks Entry 3rd'!AX73,IF(AND($E$3="4th"),'Marks Entry 4th'!AX73,"")))</f>
        <v/>
      </c>
      <c r="DA74" s="257" t="str">
        <f>IF(OR(B74=0,B74=""),"",IF(AND($E$3="3rd"),'Marks Entry 3rd'!AY73,IF(AND($E$3="4th"),'Marks Entry 4th'!AY73,"")))</f>
        <v/>
      </c>
      <c r="DB74" s="257" t="str">
        <f>IF(OR(B74=0,B74=""),"",IF(AND($E$3="3rd"),'Marks Entry 3rd'!AZ73,IF(AND($E$3="4th"),'Marks Entry 4th'!AZ73,"")))</f>
        <v/>
      </c>
      <c r="DC74" s="257" t="str">
        <f>IF(OR(B74=0,B74=""),"",IF(AND($E$3="3rd"),'Marks Entry 3rd'!BA73,IF(AND($E$3="4th"),'Marks Entry 4th'!BA73,"")))</f>
        <v/>
      </c>
      <c r="DD74" s="257" t="str">
        <f>IF(OR(B74=0,B74=""),"",IF(AND($E$3="3rd"),'Marks Entry 3rd'!BB73,IF(AND($E$3="4th"),'Marks Entry 4th'!BB73,"")))</f>
        <v/>
      </c>
      <c r="DE74" s="126" t="str">
        <f t="shared" si="125"/>
        <v/>
      </c>
      <c r="DF74" s="127">
        <f t="shared" si="126"/>
        <v>0</v>
      </c>
      <c r="DG74" s="127" t="str">
        <f t="shared" si="127"/>
        <v/>
      </c>
      <c r="DH74" s="127" t="str">
        <f t="shared" si="128"/>
        <v/>
      </c>
      <c r="DI74" s="107" t="str">
        <f t="shared" si="129"/>
        <v/>
      </c>
      <c r="DJ74" s="257" t="str">
        <f>IF(OR(B74=0,B74=""),"",IF(AND('Marks Entry 3rd'!BC73="",'Marks Entry 4th'!BC73=""),"",IF(AND($E$3="3rd"),'Marks Entry 3rd'!BC73,IF(AND($E$3="4th"),'Marks Entry 4th'!BC73,""))))</f>
        <v/>
      </c>
      <c r="DK74" s="257" t="str">
        <f>IF(OR(B74=0,B74=""),"",IF(AND('Marks Entry 3rd'!BD73="",'Marks Entry 4th'!BD73=""),"",IF(AND($E$3="3rd"),'Marks Entry 3rd'!BD73,IF(AND($E$3="4th"),'Marks Entry 4th'!BD73,""))))</f>
        <v/>
      </c>
      <c r="DL74" s="416" t="str">
        <f t="shared" si="130"/>
        <v/>
      </c>
      <c r="DM74" s="108" t="str">
        <f t="shared" si="131"/>
        <v/>
      </c>
      <c r="DN74" s="257" t="str">
        <f>IF(OR(B74=0,B74=""),"",IF(AND('Marks Entry 3rd'!BE73="",'Marks Entry 4th'!BE73=""),"",IF(AND($E$3="3rd"),'Marks Entry 3rd'!BE73,IF(AND($E$3="4th"),'Marks Entry 4th'!BE73,""))))</f>
        <v/>
      </c>
      <c r="DO74" s="257" t="str">
        <f>IF(OR(B74=0,B74=""),"",IF(AND('Marks Entry 3rd'!BF73="",'Marks Entry 4th'!BF73=""),"",IF(AND($E$3="3rd"),'Marks Entry 3rd'!BF73,IF(AND($E$3="4th"),'Marks Entry 4th'!BF73,""))))</f>
        <v/>
      </c>
      <c r="DP74" s="416" t="str">
        <f t="shared" si="132"/>
        <v/>
      </c>
      <c r="DQ74" s="108" t="str">
        <f t="shared" si="133"/>
        <v/>
      </c>
      <c r="DR74" s="75" t="str">
        <f t="shared" si="134"/>
        <v/>
      </c>
      <c r="DS74" s="76" t="str">
        <f t="shared" si="135"/>
        <v/>
      </c>
      <c r="DT74" s="81" t="str">
        <f t="shared" si="136"/>
        <v/>
      </c>
      <c r="DU74" s="82" t="str">
        <f t="shared" si="137"/>
        <v/>
      </c>
      <c r="DV74" s="262" t="str">
        <f t="shared" si="70"/>
        <v/>
      </c>
      <c r="DW74" s="52" t="str">
        <f>IF(OR(B74=0,B74=""),"",IF(AND($E$3="3rd"),'Marks Entry 3rd'!BG73,IF(AND($E$3="4th"),'Marks Entry 4th'!BG73,"")))</f>
        <v/>
      </c>
      <c r="DX74" s="52" t="str">
        <f>IF(OR(B74=0,B74=""),"",IF(AND($E$3="3rd"),'Marks Entry 3rd'!BH73,IF(AND($E$3="4th"),'Marks Entry 4th'!BH73,"")))</f>
        <v/>
      </c>
      <c r="DY74" s="242" t="str">
        <f t="shared" si="138"/>
        <v/>
      </c>
      <c r="DZ74" s="53"/>
      <c r="EG74" s="55">
        <f>IF(AND($E$3="3rd"),'Marks Entry 3rd'!I73,IF(AND($E$3="4th"),'Marks Entry 4th'!I73,""))</f>
        <v>0</v>
      </c>
    </row>
    <row r="75" spans="1:137" ht="18.95" customHeight="1">
      <c r="A75" s="67">
        <v>68</v>
      </c>
      <c r="B75" s="302" t="str">
        <f>IF(OR(EG75=0,EG75=""),"",IF(AND($E$3="3rd"),'Marks Entry 3rd'!I74,IF(AND($E$3="4th"),'Marks Entry 4th'!I74,"")))</f>
        <v/>
      </c>
      <c r="C75" s="68" t="str">
        <f>IF(OR(B75=0,B75=""),"",IF(AND($E$3="3rd"),'Marks Entry 3rd'!B74,IF(AND($E$3="4th"),'Marks Entry 4th'!B74,"")))</f>
        <v/>
      </c>
      <c r="D75" s="68" t="str">
        <f>IF(OR(B75=0,B75=""),"",IF(AND($E$3="3rd"),'Marks Entry 3rd'!C74,IF(AND($E$3="4th"),'Marks Entry 4th'!C74,"")))</f>
        <v/>
      </c>
      <c r="E75" s="69" t="str">
        <f>IF(OR(B75=0,B75=""),"",IF(AND($E$3="3rd"),'Marks Entry 3rd'!E74,IF(AND($E$3="4th"),'Marks Entry 4th'!E74,"")))</f>
        <v/>
      </c>
      <c r="F75" s="301" t="str">
        <f>IF(OR(B75=0,B75=""),"",IF(AND($E$3="3rd"),'Marks Entry 3rd'!D74,IF(AND($E$3="4th"),'Marks Entry 4th'!D74,"")))</f>
        <v/>
      </c>
      <c r="G75" s="63" t="str">
        <f>IF(OR(B75=0,B75=""),"",IF(AND($E$3="3rd"),'Marks Entry 3rd'!F74,IF(AND($E$3="4th"),'Marks Entry 4th'!F74,"")))</f>
        <v/>
      </c>
      <c r="H75" s="63" t="str">
        <f>IF(OR(B75=0,B75=""),"",IF(AND($E$3="3rd"),'Marks Entry 3rd'!G74,IF(AND($E$3="4th"),'Marks Entry 4th'!G74,"")))</f>
        <v/>
      </c>
      <c r="I75" s="63" t="str">
        <f>IF(OR(B75=0,B75=""),"",IF(AND($E$3="3rd"),'Marks Entry 3rd'!H74,IF(AND($E$3="4th"),'Marks Entry 4th'!H74,"")))</f>
        <v/>
      </c>
      <c r="J75" s="256" t="str">
        <f>IF(OR(B75=0,B75=""),"",IF(AND($E$3="3rd"),'Marks Entry 3rd'!J74,IF(AND($E$3="4th"),'Marks Entry 4th'!J74,"")))</f>
        <v/>
      </c>
      <c r="K75" s="256" t="str">
        <f>IF(OR(B75=0,B75=""),"",IF(AND($E$3="3rd"),'Marks Entry 3rd'!K74,IF(AND($E$3="4th"),'Marks Entry 4th'!K74,"")))</f>
        <v/>
      </c>
      <c r="L75" s="125" t="str">
        <f>IF(OR(B75=0,B75=""),"",IF(AND($E$3="3rd"),'Marks Entry 3rd'!L74,IF(AND($E$3="4th"),'Marks Entry 4th'!L74,"")))</f>
        <v/>
      </c>
      <c r="M75" s="125" t="str">
        <f>IF(OR(B75=0,B75=""),"",IF(AND($E$3="3rd"),'Marks Entry 3rd'!M74,IF(AND($E$3="4th"),'Marks Entry 4th'!M74,"")))</f>
        <v/>
      </c>
      <c r="N75" s="125" t="str">
        <f>IF(OR(B75=0,B75=""),"",IF(AND($E$3="3rd"),'Marks Entry 3rd'!N74,IF(AND($E$3="4th"),'Marks Entry 4th'!N74,"")))</f>
        <v/>
      </c>
      <c r="O75" s="61" t="str">
        <f t="shared" si="71"/>
        <v/>
      </c>
      <c r="P75" s="125" t="str">
        <f>IF(OR(B75=0,B75=""),"",IF(AND($E$3="3rd"),'Marks Entry 3rd'!O74,IF(AND($E$3="4th"),'Marks Entry 4th'!O74,"")))</f>
        <v/>
      </c>
      <c r="Q75" s="125" t="str">
        <f>IF(OR(B75=0,B75=""),"",IF(AND($E$3="3rd"),'Marks Entry 3rd'!P74,IF(AND($E$3="4th"),'Marks Entry 4th'!P74,"")))</f>
        <v/>
      </c>
      <c r="R75" s="64" t="str">
        <f t="shared" si="72"/>
        <v/>
      </c>
      <c r="S75" s="61">
        <f t="shared" si="73"/>
        <v>0</v>
      </c>
      <c r="T75" s="66" t="str">
        <f>IF(OR(B75=0,B75=""),"",IF(AND($E$3="3rd"),'Marks Entry 3rd'!Q74,IF(AND($E$3="4th"),'Marks Entry 4th'!Q74,"")))</f>
        <v/>
      </c>
      <c r="U75" s="66" t="str">
        <f>IF(OR(B75=0,B75=""),"",IF(AND($E$3="3rd"),'Marks Entry 3rd'!R74,IF(AND($E$3="4th"),'Marks Entry 4th'!R74,"")))</f>
        <v/>
      </c>
      <c r="V75" s="65" t="str">
        <f t="shared" si="74"/>
        <v/>
      </c>
      <c r="W75" s="61" t="str">
        <f t="shared" si="75"/>
        <v/>
      </c>
      <c r="X75" s="104">
        <f t="shared" si="76"/>
        <v>0</v>
      </c>
      <c r="Y75" s="104" t="str">
        <f t="shared" si="77"/>
        <v/>
      </c>
      <c r="Z75" s="104" t="str">
        <f t="shared" si="78"/>
        <v/>
      </c>
      <c r="AA75" s="104" t="str">
        <f t="shared" si="79"/>
        <v/>
      </c>
      <c r="AB75" s="104" t="str">
        <f t="shared" si="80"/>
        <v/>
      </c>
      <c r="AC75" s="108" t="str">
        <f t="shared" si="81"/>
        <v/>
      </c>
      <c r="AD75" s="125" t="str">
        <f>IF(OR(B75=0,B75=""),"",IF(AND($E$3="3rd"),'Marks Entry 3rd'!S74,IF(AND($E$3="4th"),'Marks Entry 4th'!S74,"")))</f>
        <v/>
      </c>
      <c r="AE75" s="125" t="str">
        <f>IF(OR(B75=0,B75=""),"",IF(AND($E$3="3rd"),'Marks Entry 3rd'!T74,IF(AND($E$3="4th"),'Marks Entry 4th'!T74,"")))</f>
        <v/>
      </c>
      <c r="AF75" s="125" t="str">
        <f>IF(OR(B75=0,B75=""),"",IF(AND($E$3="3rd"),'Marks Entry 3rd'!U74,IF(AND($E$3="4th"),'Marks Entry 4th'!U74,"")))</f>
        <v/>
      </c>
      <c r="AG75" s="61" t="str">
        <f t="shared" si="82"/>
        <v/>
      </c>
      <c r="AH75" s="125" t="str">
        <f>IF(OR(B75=0,B75=""),"",IF(AND($E$3="3rd"),'Marks Entry 3rd'!V74,IF(AND($E$3="4th"),'Marks Entry 4th'!V74,"")))</f>
        <v/>
      </c>
      <c r="AI75" s="125" t="str">
        <f>IF(OR(B75=0,B75=""),"",IF(AND($E$3="3rd"),'Marks Entry 3rd'!W74,IF(AND($E$3="4th"),'Marks Entry 4th'!W74,"")))</f>
        <v/>
      </c>
      <c r="AJ75" s="64" t="str">
        <f t="shared" si="83"/>
        <v/>
      </c>
      <c r="AK75" s="61">
        <f t="shared" si="84"/>
        <v>0</v>
      </c>
      <c r="AL75" s="66" t="str">
        <f>IF(OR(B75=0,B75=""),"",IF(AND($E$3="3rd"),'Marks Entry 3rd'!X74,IF(AND($E$3="4th"),'Marks Entry 4th'!X74,"")))</f>
        <v/>
      </c>
      <c r="AM75" s="66" t="str">
        <f>IF(OR(B75=0,B75=""),"",IF(AND($E$3="3rd"),'Marks Entry 3rd'!Y74,IF(AND($E$3="4th"),'Marks Entry 4th'!Y74,"")))</f>
        <v/>
      </c>
      <c r="AN75" s="65" t="str">
        <f t="shared" si="85"/>
        <v/>
      </c>
      <c r="AO75" s="61" t="str">
        <f t="shared" si="86"/>
        <v/>
      </c>
      <c r="AP75" s="104">
        <f t="shared" si="87"/>
        <v>0</v>
      </c>
      <c r="AQ75" s="104" t="str">
        <f t="shared" si="88"/>
        <v/>
      </c>
      <c r="AR75" s="104" t="str">
        <f t="shared" si="89"/>
        <v/>
      </c>
      <c r="AS75" s="104" t="str">
        <f t="shared" si="90"/>
        <v/>
      </c>
      <c r="AT75" s="104" t="str">
        <f t="shared" si="91"/>
        <v/>
      </c>
      <c r="AU75" s="108" t="str">
        <f t="shared" si="92"/>
        <v/>
      </c>
      <c r="AV75" s="125" t="str">
        <f>IF(OR(B75=0,B75=""),"",IF(AND($E$3="3rd"),'Marks Entry 3rd'!Z74,IF(AND($E$3="4th"),'Marks Entry 4th'!Z74,"")))</f>
        <v/>
      </c>
      <c r="AW75" s="125" t="str">
        <f>IF(OR(B75=0,B75=""),"",IF(AND($E$3="3rd"),'Marks Entry 3rd'!AA74,IF(AND($E$3="4th"),'Marks Entry 4th'!AA74,"")))</f>
        <v/>
      </c>
      <c r="AX75" s="125" t="str">
        <f>IF(OR(B75=0,B75=""),"",IF(AND($E$3="3rd"),'Marks Entry 3rd'!AB74,IF(AND($E$3="4th"),'Marks Entry 4th'!AB74,"")))</f>
        <v/>
      </c>
      <c r="AY75" s="61" t="str">
        <f t="shared" si="93"/>
        <v/>
      </c>
      <c r="AZ75" s="125" t="str">
        <f>IF(OR(B75=0,B75=""),"",IF(AND($E$3="3rd"),'Marks Entry 3rd'!AC74,IF(AND($E$3="4th"),'Marks Entry 4th'!AC74,"")))</f>
        <v/>
      </c>
      <c r="BA75" s="125" t="str">
        <f>IF(OR(B75=0,B75=""),"",IF(AND($E$3="3rd"),'Marks Entry 3rd'!AD74,IF(AND($E$3="4th"),'Marks Entry 4th'!AD74,"")))</f>
        <v/>
      </c>
      <c r="BB75" s="64" t="str">
        <f t="shared" si="94"/>
        <v/>
      </c>
      <c r="BC75" s="61">
        <f t="shared" si="95"/>
        <v>0</v>
      </c>
      <c r="BD75" s="66" t="str">
        <f>IF(OR(B75=0,B75=""),"",IF(AND($E$3="3rd"),'Marks Entry 3rd'!AE74,IF(AND($E$3="4th"),'Marks Entry 4th'!AE74,"")))</f>
        <v/>
      </c>
      <c r="BE75" s="66" t="str">
        <f>IF(OR(B75=0,B75=""),"",IF(AND($E$3="3rd"),'Marks Entry 3rd'!AF74,IF(AND($E$3="4th"),'Marks Entry 4th'!AF74,"")))</f>
        <v/>
      </c>
      <c r="BF75" s="65" t="str">
        <f t="shared" si="96"/>
        <v/>
      </c>
      <c r="BG75" s="61" t="str">
        <f t="shared" si="97"/>
        <v/>
      </c>
      <c r="BH75" s="104">
        <f t="shared" si="98"/>
        <v>0</v>
      </c>
      <c r="BI75" s="104" t="str">
        <f t="shared" si="99"/>
        <v/>
      </c>
      <c r="BJ75" s="104" t="str">
        <f t="shared" si="100"/>
        <v/>
      </c>
      <c r="BK75" s="104" t="str">
        <f t="shared" si="101"/>
        <v/>
      </c>
      <c r="BL75" s="104" t="str">
        <f t="shared" si="102"/>
        <v/>
      </c>
      <c r="BM75" s="108" t="str">
        <f t="shared" si="103"/>
        <v/>
      </c>
      <c r="BN75" s="125" t="str">
        <f>IF(OR(B75=0,B75=""),"",IF(AND($E$3="3rd"),'Marks Entry 3rd'!AG74,IF(AND($E$3="4th"),'Marks Entry 4th'!AG74,"")))</f>
        <v/>
      </c>
      <c r="BO75" s="125" t="str">
        <f>IF(OR(B75=0,B75=""),"",IF(AND($E$3="3rd"),'Marks Entry 3rd'!AH74,IF(AND($E$3="4th"),'Marks Entry 4th'!AH74,"")))</f>
        <v/>
      </c>
      <c r="BP75" s="125" t="str">
        <f>IF(OR(B75=0,B75=""),"",IF(AND($E$3="3rd"),'Marks Entry 3rd'!AI74,IF(AND($E$3="4th"),'Marks Entry 4th'!AI74,"")))</f>
        <v/>
      </c>
      <c r="BQ75" s="61" t="str">
        <f t="shared" si="104"/>
        <v/>
      </c>
      <c r="BR75" s="125" t="str">
        <f>IF(OR(B75=0,B75=""),"",IF(AND($E$3="3rd"),'Marks Entry 3rd'!AJ74,IF(AND($E$3="4th"),'Marks Entry 4th'!AJ74,"")))</f>
        <v/>
      </c>
      <c r="BS75" s="125" t="str">
        <f>IF(OR(B75=0,B75=""),"",IF(AND($E$3="3rd"),'Marks Entry 3rd'!AK74,IF(AND($E$3="4th"),'Marks Entry 4th'!AK74,"")))</f>
        <v/>
      </c>
      <c r="BT75" s="64" t="str">
        <f t="shared" si="105"/>
        <v/>
      </c>
      <c r="BU75" s="61">
        <f t="shared" si="106"/>
        <v>0</v>
      </c>
      <c r="BV75" s="66" t="str">
        <f>IF(OR(B75=0,B75=""),"",IF(AND($E$3="3rd"),'Marks Entry 3rd'!AL74,IF(AND($E$3="4th"),'Marks Entry 4th'!AL74,"")))</f>
        <v/>
      </c>
      <c r="BW75" s="66" t="str">
        <f>IF(OR(B75=0,B75=""),"",IF(AND($E$3="3rd"),'Marks Entry 3rd'!AM74,IF(AND($E$3="4th"),'Marks Entry 4th'!AM74,"")))</f>
        <v/>
      </c>
      <c r="BX75" s="65" t="str">
        <f t="shared" si="107"/>
        <v/>
      </c>
      <c r="BY75" s="61" t="str">
        <f t="shared" si="108"/>
        <v/>
      </c>
      <c r="BZ75" s="104">
        <f t="shared" si="109"/>
        <v>0</v>
      </c>
      <c r="CA75" s="104" t="str">
        <f t="shared" si="110"/>
        <v/>
      </c>
      <c r="CB75" s="104" t="str">
        <f t="shared" si="111"/>
        <v/>
      </c>
      <c r="CC75" s="104" t="str">
        <f t="shared" si="112"/>
        <v/>
      </c>
      <c r="CD75" s="104" t="str">
        <f t="shared" si="113"/>
        <v/>
      </c>
      <c r="CE75" s="108" t="str">
        <f t="shared" si="114"/>
        <v/>
      </c>
      <c r="CF75" s="257" t="str">
        <f>IF(OR(B75=0,B75=""),"",IF(AND($E$3="3rd"),'Marks Entry 3rd'!AN74,IF(AND($E$3="4th"),'Marks Entry 4th'!AN74,"")))</f>
        <v/>
      </c>
      <c r="CG75" s="257" t="str">
        <f>IF(OR(B75=0,B75=""),"",IF(AND($E$3="3rd"),'Marks Entry 3rd'!AO74,IF(AND($E$3="4th"),'Marks Entry 4th'!AO74,"")))</f>
        <v/>
      </c>
      <c r="CH75" s="257" t="str">
        <f>IF(OR(B75=0,B75=""),"",IF(AND($E$3="3rd"),'Marks Entry 3rd'!AP74,IF(AND($E$3="4th"),'Marks Entry 4th'!AP74,"")))</f>
        <v/>
      </c>
      <c r="CI75" s="257" t="str">
        <f>IF(OR(B75=0,B75=""),"",IF(AND($E$3="3rd"),'Marks Entry 3rd'!AQ74,IF(AND($E$3="4th"),'Marks Entry 4th'!AQ74,"")))</f>
        <v/>
      </c>
      <c r="CJ75" s="257" t="str">
        <f>IF(OR(B75=0,B75=""),"",IF(AND($E$3="3rd"),'Marks Entry 3rd'!AR74,IF(AND($E$3="4th"),'Marks Entry 4th'!AR74,"")))</f>
        <v/>
      </c>
      <c r="CK75" s="126" t="str">
        <f t="shared" si="115"/>
        <v/>
      </c>
      <c r="CL75" s="127">
        <f t="shared" si="116"/>
        <v>0</v>
      </c>
      <c r="CM75" s="127" t="str">
        <f t="shared" si="117"/>
        <v/>
      </c>
      <c r="CN75" s="127" t="str">
        <f t="shared" si="118"/>
        <v/>
      </c>
      <c r="CO75" s="107" t="str">
        <f t="shared" si="119"/>
        <v/>
      </c>
      <c r="CP75" s="257" t="str">
        <f>IF(OR(B75=0,B75=""),"",IF(AND($E$3="3rd"),'Marks Entry 3rd'!AS74,IF(AND($E$3="4th"),'Marks Entry 4th'!AS74,"")))</f>
        <v/>
      </c>
      <c r="CQ75" s="257" t="str">
        <f>IF(OR(B75=0,B75=""),"",IF(AND($E$3="3rd"),'Marks Entry 3rd'!AT74,IF(AND($E$3="4th"),'Marks Entry 4th'!AT74,"")))</f>
        <v/>
      </c>
      <c r="CR75" s="257" t="str">
        <f>IF(OR(B75=0,B75=""),"",IF(AND($E$3="3rd"),'Marks Entry 3rd'!AU74,IF(AND($E$3="4th"),'Marks Entry 4th'!AU74,"")))</f>
        <v/>
      </c>
      <c r="CS75" s="257" t="str">
        <f>IF(OR(B75=0,B75=""),"",IF(AND($E$3="3rd"),'Marks Entry 3rd'!AV74,IF(AND($E$3="4th"),'Marks Entry 4th'!AV74,"")))</f>
        <v/>
      </c>
      <c r="CT75" s="257" t="str">
        <f>IF(OR(B75=0,B75=""),"",IF(AND($E$3="3rd"),'Marks Entry 3rd'!AW74,IF(AND($E$3="4th"),'Marks Entry 4th'!AW74,"")))</f>
        <v/>
      </c>
      <c r="CU75" s="126" t="str">
        <f t="shared" si="120"/>
        <v/>
      </c>
      <c r="CV75" s="127">
        <f t="shared" si="121"/>
        <v>0</v>
      </c>
      <c r="CW75" s="127" t="str">
        <f t="shared" si="122"/>
        <v/>
      </c>
      <c r="CX75" s="127" t="str">
        <f t="shared" si="123"/>
        <v/>
      </c>
      <c r="CY75" s="107" t="str">
        <f t="shared" si="124"/>
        <v/>
      </c>
      <c r="CZ75" s="257" t="str">
        <f>IF(OR(B75=0,B75=""),"",IF(AND($E$3="3rd"),'Marks Entry 3rd'!AX74,IF(AND($E$3="4th"),'Marks Entry 4th'!AX74,"")))</f>
        <v/>
      </c>
      <c r="DA75" s="257" t="str">
        <f>IF(OR(B75=0,B75=""),"",IF(AND($E$3="3rd"),'Marks Entry 3rd'!AY74,IF(AND($E$3="4th"),'Marks Entry 4th'!AY74,"")))</f>
        <v/>
      </c>
      <c r="DB75" s="257" t="str">
        <f>IF(OR(B75=0,B75=""),"",IF(AND($E$3="3rd"),'Marks Entry 3rd'!AZ74,IF(AND($E$3="4th"),'Marks Entry 4th'!AZ74,"")))</f>
        <v/>
      </c>
      <c r="DC75" s="257" t="str">
        <f>IF(OR(B75=0,B75=""),"",IF(AND($E$3="3rd"),'Marks Entry 3rd'!BA74,IF(AND($E$3="4th"),'Marks Entry 4th'!BA74,"")))</f>
        <v/>
      </c>
      <c r="DD75" s="257" t="str">
        <f>IF(OR(B75=0,B75=""),"",IF(AND($E$3="3rd"),'Marks Entry 3rd'!BB74,IF(AND($E$3="4th"),'Marks Entry 4th'!BB74,"")))</f>
        <v/>
      </c>
      <c r="DE75" s="126" t="str">
        <f t="shared" si="125"/>
        <v/>
      </c>
      <c r="DF75" s="127">
        <f t="shared" si="126"/>
        <v>0</v>
      </c>
      <c r="DG75" s="127" t="str">
        <f t="shared" si="127"/>
        <v/>
      </c>
      <c r="DH75" s="127" t="str">
        <f t="shared" si="128"/>
        <v/>
      </c>
      <c r="DI75" s="107" t="str">
        <f t="shared" si="129"/>
        <v/>
      </c>
      <c r="DJ75" s="257" t="str">
        <f>IF(OR(B75=0,B75=""),"",IF(AND('Marks Entry 3rd'!BC74="",'Marks Entry 4th'!BC74=""),"",IF(AND($E$3="3rd"),'Marks Entry 3rd'!BC74,IF(AND($E$3="4th"),'Marks Entry 4th'!BC74,""))))</f>
        <v/>
      </c>
      <c r="DK75" s="257" t="str">
        <f>IF(OR(B75=0,B75=""),"",IF(AND('Marks Entry 3rd'!BD74="",'Marks Entry 4th'!BD74=""),"",IF(AND($E$3="3rd"),'Marks Entry 3rd'!BD74,IF(AND($E$3="4th"),'Marks Entry 4th'!BD74,""))))</f>
        <v/>
      </c>
      <c r="DL75" s="416" t="str">
        <f t="shared" si="130"/>
        <v/>
      </c>
      <c r="DM75" s="108" t="str">
        <f t="shared" si="131"/>
        <v/>
      </c>
      <c r="DN75" s="257" t="str">
        <f>IF(OR(B75=0,B75=""),"",IF(AND('Marks Entry 3rd'!BE74="",'Marks Entry 4th'!BE74=""),"",IF(AND($E$3="3rd"),'Marks Entry 3rd'!BE74,IF(AND($E$3="4th"),'Marks Entry 4th'!BE74,""))))</f>
        <v/>
      </c>
      <c r="DO75" s="257" t="str">
        <f>IF(OR(B75=0,B75=""),"",IF(AND('Marks Entry 3rd'!BF74="",'Marks Entry 4th'!BF74=""),"",IF(AND($E$3="3rd"),'Marks Entry 3rd'!BF74,IF(AND($E$3="4th"),'Marks Entry 4th'!BF74,""))))</f>
        <v/>
      </c>
      <c r="DP75" s="416" t="str">
        <f t="shared" si="132"/>
        <v/>
      </c>
      <c r="DQ75" s="108" t="str">
        <f t="shared" si="133"/>
        <v/>
      </c>
      <c r="DR75" s="75" t="str">
        <f t="shared" si="134"/>
        <v/>
      </c>
      <c r="DS75" s="76" t="str">
        <f t="shared" si="135"/>
        <v/>
      </c>
      <c r="DT75" s="81" t="str">
        <f t="shared" si="136"/>
        <v/>
      </c>
      <c r="DU75" s="82" t="str">
        <f t="shared" si="137"/>
        <v/>
      </c>
      <c r="DV75" s="262" t="str">
        <f t="shared" si="70"/>
        <v/>
      </c>
      <c r="DW75" s="52" t="str">
        <f>IF(OR(B75=0,B75=""),"",IF(AND($E$3="3rd"),'Marks Entry 3rd'!BG74,IF(AND($E$3="4th"),'Marks Entry 4th'!BG74,"")))</f>
        <v/>
      </c>
      <c r="DX75" s="52" t="str">
        <f>IF(OR(B75=0,B75=""),"",IF(AND($E$3="3rd"),'Marks Entry 3rd'!BH74,IF(AND($E$3="4th"),'Marks Entry 4th'!BH74,"")))</f>
        <v/>
      </c>
      <c r="DY75" s="242" t="str">
        <f t="shared" si="138"/>
        <v/>
      </c>
      <c r="DZ75" s="53"/>
      <c r="EG75" s="55">
        <f>IF(AND($E$3="3rd"),'Marks Entry 3rd'!I74,IF(AND($E$3="4th"),'Marks Entry 4th'!I74,""))</f>
        <v>0</v>
      </c>
    </row>
    <row r="76" spans="1:137" ht="18.95" customHeight="1">
      <c r="A76" s="67">
        <v>69</v>
      </c>
      <c r="B76" s="302" t="str">
        <f>IF(OR(EG76=0,EG76=""),"",IF(AND($E$3="3rd"),'Marks Entry 3rd'!I75,IF(AND($E$3="4th"),'Marks Entry 4th'!I75,"")))</f>
        <v/>
      </c>
      <c r="C76" s="68" t="str">
        <f>IF(OR(B76=0,B76=""),"",IF(AND($E$3="3rd"),'Marks Entry 3rd'!B75,IF(AND($E$3="4th"),'Marks Entry 4th'!B75,"")))</f>
        <v/>
      </c>
      <c r="D76" s="68" t="str">
        <f>IF(OR(B76=0,B76=""),"",IF(AND($E$3="3rd"),'Marks Entry 3rd'!C75,IF(AND($E$3="4th"),'Marks Entry 4th'!C75,"")))</f>
        <v/>
      </c>
      <c r="E76" s="69" t="str">
        <f>IF(OR(B76=0,B76=""),"",IF(AND($E$3="3rd"),'Marks Entry 3rd'!E75,IF(AND($E$3="4th"),'Marks Entry 4th'!E75,"")))</f>
        <v/>
      </c>
      <c r="F76" s="301" t="str">
        <f>IF(OR(B76=0,B76=""),"",IF(AND($E$3="3rd"),'Marks Entry 3rd'!D75,IF(AND($E$3="4th"),'Marks Entry 4th'!D75,"")))</f>
        <v/>
      </c>
      <c r="G76" s="63" t="str">
        <f>IF(OR(B76=0,B76=""),"",IF(AND($E$3="3rd"),'Marks Entry 3rd'!F75,IF(AND($E$3="4th"),'Marks Entry 4th'!F75,"")))</f>
        <v/>
      </c>
      <c r="H76" s="63" t="str">
        <f>IF(OR(B76=0,B76=""),"",IF(AND($E$3="3rd"),'Marks Entry 3rd'!G75,IF(AND($E$3="4th"),'Marks Entry 4th'!G75,"")))</f>
        <v/>
      </c>
      <c r="I76" s="63" t="str">
        <f>IF(OR(B76=0,B76=""),"",IF(AND($E$3="3rd"),'Marks Entry 3rd'!H75,IF(AND($E$3="4th"),'Marks Entry 4th'!H75,"")))</f>
        <v/>
      </c>
      <c r="J76" s="256" t="str">
        <f>IF(OR(B76=0,B76=""),"",IF(AND($E$3="3rd"),'Marks Entry 3rd'!J75,IF(AND($E$3="4th"),'Marks Entry 4th'!J75,"")))</f>
        <v/>
      </c>
      <c r="K76" s="256" t="str">
        <f>IF(OR(B76=0,B76=""),"",IF(AND($E$3="3rd"),'Marks Entry 3rd'!K75,IF(AND($E$3="4th"),'Marks Entry 4th'!K75,"")))</f>
        <v/>
      </c>
      <c r="L76" s="125" t="str">
        <f>IF(OR(B76=0,B76=""),"",IF(AND($E$3="3rd"),'Marks Entry 3rd'!L75,IF(AND($E$3="4th"),'Marks Entry 4th'!L75,"")))</f>
        <v/>
      </c>
      <c r="M76" s="125" t="str">
        <f>IF(OR(B76=0,B76=""),"",IF(AND($E$3="3rd"),'Marks Entry 3rd'!M75,IF(AND($E$3="4th"),'Marks Entry 4th'!M75,"")))</f>
        <v/>
      </c>
      <c r="N76" s="125" t="str">
        <f>IF(OR(B76=0,B76=""),"",IF(AND($E$3="3rd"),'Marks Entry 3rd'!N75,IF(AND($E$3="4th"),'Marks Entry 4th'!N75,"")))</f>
        <v/>
      </c>
      <c r="O76" s="61" t="str">
        <f t="shared" si="71"/>
        <v/>
      </c>
      <c r="P76" s="125" t="str">
        <f>IF(OR(B76=0,B76=""),"",IF(AND($E$3="3rd"),'Marks Entry 3rd'!O75,IF(AND($E$3="4th"),'Marks Entry 4th'!O75,"")))</f>
        <v/>
      </c>
      <c r="Q76" s="125" t="str">
        <f>IF(OR(B76=0,B76=""),"",IF(AND($E$3="3rd"),'Marks Entry 3rd'!P75,IF(AND($E$3="4th"),'Marks Entry 4th'!P75,"")))</f>
        <v/>
      </c>
      <c r="R76" s="64" t="str">
        <f t="shared" si="72"/>
        <v/>
      </c>
      <c r="S76" s="61">
        <f t="shared" si="73"/>
        <v>0</v>
      </c>
      <c r="T76" s="66" t="str">
        <f>IF(OR(B76=0,B76=""),"",IF(AND($E$3="3rd"),'Marks Entry 3rd'!Q75,IF(AND($E$3="4th"),'Marks Entry 4th'!Q75,"")))</f>
        <v/>
      </c>
      <c r="U76" s="66" t="str">
        <f>IF(OR(B76=0,B76=""),"",IF(AND($E$3="3rd"),'Marks Entry 3rd'!R75,IF(AND($E$3="4th"),'Marks Entry 4th'!R75,"")))</f>
        <v/>
      </c>
      <c r="V76" s="65" t="str">
        <f t="shared" si="74"/>
        <v/>
      </c>
      <c r="W76" s="61" t="str">
        <f t="shared" si="75"/>
        <v/>
      </c>
      <c r="X76" s="104">
        <f t="shared" si="76"/>
        <v>0</v>
      </c>
      <c r="Y76" s="104" t="str">
        <f t="shared" si="77"/>
        <v/>
      </c>
      <c r="Z76" s="104" t="str">
        <f t="shared" si="78"/>
        <v/>
      </c>
      <c r="AA76" s="104" t="str">
        <f t="shared" si="79"/>
        <v/>
      </c>
      <c r="AB76" s="104" t="str">
        <f t="shared" si="80"/>
        <v/>
      </c>
      <c r="AC76" s="108" t="str">
        <f t="shared" si="81"/>
        <v/>
      </c>
      <c r="AD76" s="125" t="str">
        <f>IF(OR(B76=0,B76=""),"",IF(AND($E$3="3rd"),'Marks Entry 3rd'!S75,IF(AND($E$3="4th"),'Marks Entry 4th'!S75,"")))</f>
        <v/>
      </c>
      <c r="AE76" s="125" t="str">
        <f>IF(OR(B76=0,B76=""),"",IF(AND($E$3="3rd"),'Marks Entry 3rd'!T75,IF(AND($E$3="4th"),'Marks Entry 4th'!T75,"")))</f>
        <v/>
      </c>
      <c r="AF76" s="125" t="str">
        <f>IF(OR(B76=0,B76=""),"",IF(AND($E$3="3rd"),'Marks Entry 3rd'!U75,IF(AND($E$3="4th"),'Marks Entry 4th'!U75,"")))</f>
        <v/>
      </c>
      <c r="AG76" s="61" t="str">
        <f t="shared" si="82"/>
        <v/>
      </c>
      <c r="AH76" s="125" t="str">
        <f>IF(OR(B76=0,B76=""),"",IF(AND($E$3="3rd"),'Marks Entry 3rd'!V75,IF(AND($E$3="4th"),'Marks Entry 4th'!V75,"")))</f>
        <v/>
      </c>
      <c r="AI76" s="125" t="str">
        <f>IF(OR(B76=0,B76=""),"",IF(AND($E$3="3rd"),'Marks Entry 3rd'!W75,IF(AND($E$3="4th"),'Marks Entry 4th'!W75,"")))</f>
        <v/>
      </c>
      <c r="AJ76" s="64" t="str">
        <f t="shared" si="83"/>
        <v/>
      </c>
      <c r="AK76" s="61">
        <f t="shared" si="84"/>
        <v>0</v>
      </c>
      <c r="AL76" s="66" t="str">
        <f>IF(OR(B76=0,B76=""),"",IF(AND($E$3="3rd"),'Marks Entry 3rd'!X75,IF(AND($E$3="4th"),'Marks Entry 4th'!X75,"")))</f>
        <v/>
      </c>
      <c r="AM76" s="66" t="str">
        <f>IF(OR(B76=0,B76=""),"",IF(AND($E$3="3rd"),'Marks Entry 3rd'!Y75,IF(AND($E$3="4th"),'Marks Entry 4th'!Y75,"")))</f>
        <v/>
      </c>
      <c r="AN76" s="65" t="str">
        <f t="shared" si="85"/>
        <v/>
      </c>
      <c r="AO76" s="61" t="str">
        <f t="shared" si="86"/>
        <v/>
      </c>
      <c r="AP76" s="104">
        <f t="shared" si="87"/>
        <v>0</v>
      </c>
      <c r="AQ76" s="104" t="str">
        <f t="shared" si="88"/>
        <v/>
      </c>
      <c r="AR76" s="104" t="str">
        <f t="shared" si="89"/>
        <v/>
      </c>
      <c r="AS76" s="104" t="str">
        <f t="shared" si="90"/>
        <v/>
      </c>
      <c r="AT76" s="104" t="str">
        <f t="shared" si="91"/>
        <v/>
      </c>
      <c r="AU76" s="108" t="str">
        <f t="shared" si="92"/>
        <v/>
      </c>
      <c r="AV76" s="125" t="str">
        <f>IF(OR(B76=0,B76=""),"",IF(AND($E$3="3rd"),'Marks Entry 3rd'!Z75,IF(AND($E$3="4th"),'Marks Entry 4th'!Z75,"")))</f>
        <v/>
      </c>
      <c r="AW76" s="125" t="str">
        <f>IF(OR(B76=0,B76=""),"",IF(AND($E$3="3rd"),'Marks Entry 3rd'!AA75,IF(AND($E$3="4th"),'Marks Entry 4th'!AA75,"")))</f>
        <v/>
      </c>
      <c r="AX76" s="125" t="str">
        <f>IF(OR(B76=0,B76=""),"",IF(AND($E$3="3rd"),'Marks Entry 3rd'!AB75,IF(AND($E$3="4th"),'Marks Entry 4th'!AB75,"")))</f>
        <v/>
      </c>
      <c r="AY76" s="61" t="str">
        <f t="shared" si="93"/>
        <v/>
      </c>
      <c r="AZ76" s="125" t="str">
        <f>IF(OR(B76=0,B76=""),"",IF(AND($E$3="3rd"),'Marks Entry 3rd'!AC75,IF(AND($E$3="4th"),'Marks Entry 4th'!AC75,"")))</f>
        <v/>
      </c>
      <c r="BA76" s="125" t="str">
        <f>IF(OR(B76=0,B76=""),"",IF(AND($E$3="3rd"),'Marks Entry 3rd'!AD75,IF(AND($E$3="4th"),'Marks Entry 4th'!AD75,"")))</f>
        <v/>
      </c>
      <c r="BB76" s="64" t="str">
        <f t="shared" si="94"/>
        <v/>
      </c>
      <c r="BC76" s="61">
        <f t="shared" si="95"/>
        <v>0</v>
      </c>
      <c r="BD76" s="66" t="str">
        <f>IF(OR(B76=0,B76=""),"",IF(AND($E$3="3rd"),'Marks Entry 3rd'!AE75,IF(AND($E$3="4th"),'Marks Entry 4th'!AE75,"")))</f>
        <v/>
      </c>
      <c r="BE76" s="66" t="str">
        <f>IF(OR(B76=0,B76=""),"",IF(AND($E$3="3rd"),'Marks Entry 3rd'!AF75,IF(AND($E$3="4th"),'Marks Entry 4th'!AF75,"")))</f>
        <v/>
      </c>
      <c r="BF76" s="65" t="str">
        <f t="shared" si="96"/>
        <v/>
      </c>
      <c r="BG76" s="61" t="str">
        <f t="shared" si="97"/>
        <v/>
      </c>
      <c r="BH76" s="104">
        <f t="shared" si="98"/>
        <v>0</v>
      </c>
      <c r="BI76" s="104" t="str">
        <f t="shared" si="99"/>
        <v/>
      </c>
      <c r="BJ76" s="104" t="str">
        <f t="shared" si="100"/>
        <v/>
      </c>
      <c r="BK76" s="104" t="str">
        <f t="shared" si="101"/>
        <v/>
      </c>
      <c r="BL76" s="104" t="str">
        <f t="shared" si="102"/>
        <v/>
      </c>
      <c r="BM76" s="108" t="str">
        <f t="shared" si="103"/>
        <v/>
      </c>
      <c r="BN76" s="125" t="str">
        <f>IF(OR(B76=0,B76=""),"",IF(AND($E$3="3rd"),'Marks Entry 3rd'!AG75,IF(AND($E$3="4th"),'Marks Entry 4th'!AG75,"")))</f>
        <v/>
      </c>
      <c r="BO76" s="125" t="str">
        <f>IF(OR(B76=0,B76=""),"",IF(AND($E$3="3rd"),'Marks Entry 3rd'!AH75,IF(AND($E$3="4th"),'Marks Entry 4th'!AH75,"")))</f>
        <v/>
      </c>
      <c r="BP76" s="125" t="str">
        <f>IF(OR(B76=0,B76=""),"",IF(AND($E$3="3rd"),'Marks Entry 3rd'!AI75,IF(AND($E$3="4th"),'Marks Entry 4th'!AI75,"")))</f>
        <v/>
      </c>
      <c r="BQ76" s="61" t="str">
        <f t="shared" si="104"/>
        <v/>
      </c>
      <c r="BR76" s="125" t="str">
        <f>IF(OR(B76=0,B76=""),"",IF(AND($E$3="3rd"),'Marks Entry 3rd'!AJ75,IF(AND($E$3="4th"),'Marks Entry 4th'!AJ75,"")))</f>
        <v/>
      </c>
      <c r="BS76" s="125" t="str">
        <f>IF(OR(B76=0,B76=""),"",IF(AND($E$3="3rd"),'Marks Entry 3rd'!AK75,IF(AND($E$3="4th"),'Marks Entry 4th'!AK75,"")))</f>
        <v/>
      </c>
      <c r="BT76" s="64" t="str">
        <f t="shared" si="105"/>
        <v/>
      </c>
      <c r="BU76" s="61">
        <f t="shared" si="106"/>
        <v>0</v>
      </c>
      <c r="BV76" s="66" t="str">
        <f>IF(OR(B76=0,B76=""),"",IF(AND($E$3="3rd"),'Marks Entry 3rd'!AL75,IF(AND($E$3="4th"),'Marks Entry 4th'!AL75,"")))</f>
        <v/>
      </c>
      <c r="BW76" s="66" t="str">
        <f>IF(OR(B76=0,B76=""),"",IF(AND($E$3="3rd"),'Marks Entry 3rd'!AM75,IF(AND($E$3="4th"),'Marks Entry 4th'!AM75,"")))</f>
        <v/>
      </c>
      <c r="BX76" s="65" t="str">
        <f t="shared" si="107"/>
        <v/>
      </c>
      <c r="BY76" s="61" t="str">
        <f t="shared" si="108"/>
        <v/>
      </c>
      <c r="BZ76" s="104">
        <f t="shared" si="109"/>
        <v>0</v>
      </c>
      <c r="CA76" s="104" t="str">
        <f t="shared" si="110"/>
        <v/>
      </c>
      <c r="CB76" s="104" t="str">
        <f t="shared" si="111"/>
        <v/>
      </c>
      <c r="CC76" s="104" t="str">
        <f t="shared" si="112"/>
        <v/>
      </c>
      <c r="CD76" s="104" t="str">
        <f t="shared" si="113"/>
        <v/>
      </c>
      <c r="CE76" s="108" t="str">
        <f t="shared" si="114"/>
        <v/>
      </c>
      <c r="CF76" s="257" t="str">
        <f>IF(OR(B76=0,B76=""),"",IF(AND($E$3="3rd"),'Marks Entry 3rd'!AN75,IF(AND($E$3="4th"),'Marks Entry 4th'!AN75,"")))</f>
        <v/>
      </c>
      <c r="CG76" s="257" t="str">
        <f>IF(OR(B76=0,B76=""),"",IF(AND($E$3="3rd"),'Marks Entry 3rd'!AO75,IF(AND($E$3="4th"),'Marks Entry 4th'!AO75,"")))</f>
        <v/>
      </c>
      <c r="CH76" s="257" t="str">
        <f>IF(OR(B76=0,B76=""),"",IF(AND($E$3="3rd"),'Marks Entry 3rd'!AP75,IF(AND($E$3="4th"),'Marks Entry 4th'!AP75,"")))</f>
        <v/>
      </c>
      <c r="CI76" s="257" t="str">
        <f>IF(OR(B76=0,B76=""),"",IF(AND($E$3="3rd"),'Marks Entry 3rd'!AQ75,IF(AND($E$3="4th"),'Marks Entry 4th'!AQ75,"")))</f>
        <v/>
      </c>
      <c r="CJ76" s="257" t="str">
        <f>IF(OR(B76=0,B76=""),"",IF(AND($E$3="3rd"),'Marks Entry 3rd'!AR75,IF(AND($E$3="4th"),'Marks Entry 4th'!AR75,"")))</f>
        <v/>
      </c>
      <c r="CK76" s="126" t="str">
        <f t="shared" si="115"/>
        <v/>
      </c>
      <c r="CL76" s="127">
        <f t="shared" si="116"/>
        <v>0</v>
      </c>
      <c r="CM76" s="127" t="str">
        <f t="shared" si="117"/>
        <v/>
      </c>
      <c r="CN76" s="127" t="str">
        <f t="shared" si="118"/>
        <v/>
      </c>
      <c r="CO76" s="107" t="str">
        <f t="shared" si="119"/>
        <v/>
      </c>
      <c r="CP76" s="257" t="str">
        <f>IF(OR(B76=0,B76=""),"",IF(AND($E$3="3rd"),'Marks Entry 3rd'!AS75,IF(AND($E$3="4th"),'Marks Entry 4th'!AS75,"")))</f>
        <v/>
      </c>
      <c r="CQ76" s="257" t="str">
        <f>IF(OR(B76=0,B76=""),"",IF(AND($E$3="3rd"),'Marks Entry 3rd'!AT75,IF(AND($E$3="4th"),'Marks Entry 4th'!AT75,"")))</f>
        <v/>
      </c>
      <c r="CR76" s="257" t="str">
        <f>IF(OR(B76=0,B76=""),"",IF(AND($E$3="3rd"),'Marks Entry 3rd'!AU75,IF(AND($E$3="4th"),'Marks Entry 4th'!AU75,"")))</f>
        <v/>
      </c>
      <c r="CS76" s="257" t="str">
        <f>IF(OR(B76=0,B76=""),"",IF(AND($E$3="3rd"),'Marks Entry 3rd'!AV75,IF(AND($E$3="4th"),'Marks Entry 4th'!AV75,"")))</f>
        <v/>
      </c>
      <c r="CT76" s="257" t="str">
        <f>IF(OR(B76=0,B76=""),"",IF(AND($E$3="3rd"),'Marks Entry 3rd'!AW75,IF(AND($E$3="4th"),'Marks Entry 4th'!AW75,"")))</f>
        <v/>
      </c>
      <c r="CU76" s="126" t="str">
        <f t="shared" si="120"/>
        <v/>
      </c>
      <c r="CV76" s="127">
        <f t="shared" si="121"/>
        <v>0</v>
      </c>
      <c r="CW76" s="127" t="str">
        <f t="shared" si="122"/>
        <v/>
      </c>
      <c r="CX76" s="127" t="str">
        <f t="shared" si="123"/>
        <v/>
      </c>
      <c r="CY76" s="107" t="str">
        <f t="shared" si="124"/>
        <v/>
      </c>
      <c r="CZ76" s="257" t="str">
        <f>IF(OR(B76=0,B76=""),"",IF(AND($E$3="3rd"),'Marks Entry 3rd'!AX75,IF(AND($E$3="4th"),'Marks Entry 4th'!AX75,"")))</f>
        <v/>
      </c>
      <c r="DA76" s="257" t="str">
        <f>IF(OR(B76=0,B76=""),"",IF(AND($E$3="3rd"),'Marks Entry 3rd'!AY75,IF(AND($E$3="4th"),'Marks Entry 4th'!AY75,"")))</f>
        <v/>
      </c>
      <c r="DB76" s="257" t="str">
        <f>IF(OR(B76=0,B76=""),"",IF(AND($E$3="3rd"),'Marks Entry 3rd'!AZ75,IF(AND($E$3="4th"),'Marks Entry 4th'!AZ75,"")))</f>
        <v/>
      </c>
      <c r="DC76" s="257" t="str">
        <f>IF(OR(B76=0,B76=""),"",IF(AND($E$3="3rd"),'Marks Entry 3rd'!BA75,IF(AND($E$3="4th"),'Marks Entry 4th'!BA75,"")))</f>
        <v/>
      </c>
      <c r="DD76" s="257" t="str">
        <f>IF(OR(B76=0,B76=""),"",IF(AND($E$3="3rd"),'Marks Entry 3rd'!BB75,IF(AND($E$3="4th"),'Marks Entry 4th'!BB75,"")))</f>
        <v/>
      </c>
      <c r="DE76" s="126" t="str">
        <f t="shared" si="125"/>
        <v/>
      </c>
      <c r="DF76" s="127">
        <f t="shared" si="126"/>
        <v>0</v>
      </c>
      <c r="DG76" s="127" t="str">
        <f t="shared" si="127"/>
        <v/>
      </c>
      <c r="DH76" s="127" t="str">
        <f t="shared" si="128"/>
        <v/>
      </c>
      <c r="DI76" s="107" t="str">
        <f t="shared" si="129"/>
        <v/>
      </c>
      <c r="DJ76" s="257" t="str">
        <f>IF(OR(B76=0,B76=""),"",IF(AND('Marks Entry 3rd'!BC75="",'Marks Entry 4th'!BC75=""),"",IF(AND($E$3="3rd"),'Marks Entry 3rd'!BC75,IF(AND($E$3="4th"),'Marks Entry 4th'!BC75,""))))</f>
        <v/>
      </c>
      <c r="DK76" s="257" t="str">
        <f>IF(OR(B76=0,B76=""),"",IF(AND('Marks Entry 3rd'!BD75="",'Marks Entry 4th'!BD75=""),"",IF(AND($E$3="3rd"),'Marks Entry 3rd'!BD75,IF(AND($E$3="4th"),'Marks Entry 4th'!BD75,""))))</f>
        <v/>
      </c>
      <c r="DL76" s="416" t="str">
        <f t="shared" si="130"/>
        <v/>
      </c>
      <c r="DM76" s="108" t="str">
        <f t="shared" si="131"/>
        <v/>
      </c>
      <c r="DN76" s="257" t="str">
        <f>IF(OR(B76=0,B76=""),"",IF(AND('Marks Entry 3rd'!BE75="",'Marks Entry 4th'!BE75=""),"",IF(AND($E$3="3rd"),'Marks Entry 3rd'!BE75,IF(AND($E$3="4th"),'Marks Entry 4th'!BE75,""))))</f>
        <v/>
      </c>
      <c r="DO76" s="257" t="str">
        <f>IF(OR(B76=0,B76=""),"",IF(AND('Marks Entry 3rd'!BF75="",'Marks Entry 4th'!BF75=""),"",IF(AND($E$3="3rd"),'Marks Entry 3rd'!BF75,IF(AND($E$3="4th"),'Marks Entry 4th'!BF75,""))))</f>
        <v/>
      </c>
      <c r="DP76" s="416" t="str">
        <f t="shared" si="132"/>
        <v/>
      </c>
      <c r="DQ76" s="108" t="str">
        <f t="shared" si="133"/>
        <v/>
      </c>
      <c r="DR76" s="75" t="str">
        <f t="shared" si="134"/>
        <v/>
      </c>
      <c r="DS76" s="76" t="str">
        <f t="shared" si="135"/>
        <v/>
      </c>
      <c r="DT76" s="81" t="str">
        <f t="shared" si="136"/>
        <v/>
      </c>
      <c r="DU76" s="82" t="str">
        <f t="shared" si="137"/>
        <v/>
      </c>
      <c r="DV76" s="262" t="str">
        <f t="shared" si="70"/>
        <v/>
      </c>
      <c r="DW76" s="52" t="str">
        <f>IF(OR(B76=0,B76=""),"",IF(AND($E$3="3rd"),'Marks Entry 3rd'!BG75,IF(AND($E$3="4th"),'Marks Entry 4th'!BG75,"")))</f>
        <v/>
      </c>
      <c r="DX76" s="52" t="str">
        <f>IF(OR(B76=0,B76=""),"",IF(AND($E$3="3rd"),'Marks Entry 3rd'!BH75,IF(AND($E$3="4th"),'Marks Entry 4th'!BH75,"")))</f>
        <v/>
      </c>
      <c r="DY76" s="242" t="str">
        <f t="shared" si="138"/>
        <v/>
      </c>
      <c r="DZ76" s="53"/>
      <c r="EG76" s="55">
        <f>IF(AND($E$3="3rd"),'Marks Entry 3rd'!I75,IF(AND($E$3="4th"),'Marks Entry 4th'!I75,""))</f>
        <v>0</v>
      </c>
    </row>
    <row r="77" spans="1:137" ht="18.95" customHeight="1">
      <c r="A77" s="67">
        <v>70</v>
      </c>
      <c r="B77" s="302" t="str">
        <f>IF(OR(EG77=0,EG77=""),"",IF(AND($E$3="3rd"),'Marks Entry 3rd'!I76,IF(AND($E$3="4th"),'Marks Entry 4th'!I76,"")))</f>
        <v/>
      </c>
      <c r="C77" s="68" t="str">
        <f>IF(OR(B77=0,B77=""),"",IF(AND($E$3="3rd"),'Marks Entry 3rd'!B76,IF(AND($E$3="4th"),'Marks Entry 4th'!B76,"")))</f>
        <v/>
      </c>
      <c r="D77" s="68" t="str">
        <f>IF(OR(B77=0,B77=""),"",IF(AND($E$3="3rd"),'Marks Entry 3rd'!C76,IF(AND($E$3="4th"),'Marks Entry 4th'!C76,"")))</f>
        <v/>
      </c>
      <c r="E77" s="69" t="str">
        <f>IF(OR(B77=0,B77=""),"",IF(AND($E$3="3rd"),'Marks Entry 3rd'!E76,IF(AND($E$3="4th"),'Marks Entry 4th'!E76,"")))</f>
        <v/>
      </c>
      <c r="F77" s="301" t="str">
        <f>IF(OR(B77=0,B77=""),"",IF(AND($E$3="3rd"),'Marks Entry 3rd'!D76,IF(AND($E$3="4th"),'Marks Entry 4th'!D76,"")))</f>
        <v/>
      </c>
      <c r="G77" s="63" t="str">
        <f>IF(OR(B77=0,B77=""),"",IF(AND($E$3="3rd"),'Marks Entry 3rd'!F76,IF(AND($E$3="4th"),'Marks Entry 4th'!F76,"")))</f>
        <v/>
      </c>
      <c r="H77" s="63" t="str">
        <f>IF(OR(B77=0,B77=""),"",IF(AND($E$3="3rd"),'Marks Entry 3rd'!G76,IF(AND($E$3="4th"),'Marks Entry 4th'!G76,"")))</f>
        <v/>
      </c>
      <c r="I77" s="63" t="str">
        <f>IF(OR(B77=0,B77=""),"",IF(AND($E$3="3rd"),'Marks Entry 3rd'!H76,IF(AND($E$3="4th"),'Marks Entry 4th'!H76,"")))</f>
        <v/>
      </c>
      <c r="J77" s="256" t="str">
        <f>IF(OR(B77=0,B77=""),"",IF(AND($E$3="3rd"),'Marks Entry 3rd'!J76,IF(AND($E$3="4th"),'Marks Entry 4th'!J76,"")))</f>
        <v/>
      </c>
      <c r="K77" s="256" t="str">
        <f>IF(OR(B77=0,B77=""),"",IF(AND($E$3="3rd"),'Marks Entry 3rd'!K76,IF(AND($E$3="4th"),'Marks Entry 4th'!K76,"")))</f>
        <v/>
      </c>
      <c r="L77" s="125" t="str">
        <f>IF(OR(B77=0,B77=""),"",IF(AND($E$3="3rd"),'Marks Entry 3rd'!L76,IF(AND($E$3="4th"),'Marks Entry 4th'!L76,"")))</f>
        <v/>
      </c>
      <c r="M77" s="125" t="str">
        <f>IF(OR(B77=0,B77=""),"",IF(AND($E$3="3rd"),'Marks Entry 3rd'!M76,IF(AND($E$3="4th"),'Marks Entry 4th'!M76,"")))</f>
        <v/>
      </c>
      <c r="N77" s="125" t="str">
        <f>IF(OR(B77=0,B77=""),"",IF(AND($E$3="3rd"),'Marks Entry 3rd'!N76,IF(AND($E$3="4th"),'Marks Entry 4th'!N76,"")))</f>
        <v/>
      </c>
      <c r="O77" s="61" t="str">
        <f t="shared" si="71"/>
        <v/>
      </c>
      <c r="P77" s="125" t="str">
        <f>IF(OR(B77=0,B77=""),"",IF(AND($E$3="3rd"),'Marks Entry 3rd'!O76,IF(AND($E$3="4th"),'Marks Entry 4th'!O76,"")))</f>
        <v/>
      </c>
      <c r="Q77" s="125" t="str">
        <f>IF(OR(B77=0,B77=""),"",IF(AND($E$3="3rd"),'Marks Entry 3rd'!P76,IF(AND($E$3="4th"),'Marks Entry 4th'!P76,"")))</f>
        <v/>
      </c>
      <c r="R77" s="64" t="str">
        <f t="shared" si="72"/>
        <v/>
      </c>
      <c r="S77" s="61">
        <f t="shared" si="73"/>
        <v>0</v>
      </c>
      <c r="T77" s="66" t="str">
        <f>IF(OR(B77=0,B77=""),"",IF(AND($E$3="3rd"),'Marks Entry 3rd'!Q76,IF(AND($E$3="4th"),'Marks Entry 4th'!Q76,"")))</f>
        <v/>
      </c>
      <c r="U77" s="66" t="str">
        <f>IF(OR(B77=0,B77=""),"",IF(AND($E$3="3rd"),'Marks Entry 3rd'!R76,IF(AND($E$3="4th"),'Marks Entry 4th'!R76,"")))</f>
        <v/>
      </c>
      <c r="V77" s="65" t="str">
        <f t="shared" si="74"/>
        <v/>
      </c>
      <c r="W77" s="61" t="str">
        <f t="shared" si="75"/>
        <v/>
      </c>
      <c r="X77" s="104">
        <f t="shared" si="76"/>
        <v>0</v>
      </c>
      <c r="Y77" s="104" t="str">
        <f t="shared" si="77"/>
        <v/>
      </c>
      <c r="Z77" s="104" t="str">
        <f t="shared" si="78"/>
        <v/>
      </c>
      <c r="AA77" s="104" t="str">
        <f t="shared" si="79"/>
        <v/>
      </c>
      <c r="AB77" s="104" t="str">
        <f t="shared" si="80"/>
        <v/>
      </c>
      <c r="AC77" s="108" t="str">
        <f t="shared" si="81"/>
        <v/>
      </c>
      <c r="AD77" s="125" t="str">
        <f>IF(OR(B77=0,B77=""),"",IF(AND($E$3="3rd"),'Marks Entry 3rd'!S76,IF(AND($E$3="4th"),'Marks Entry 4th'!S76,"")))</f>
        <v/>
      </c>
      <c r="AE77" s="125" t="str">
        <f>IF(OR(B77=0,B77=""),"",IF(AND($E$3="3rd"),'Marks Entry 3rd'!T76,IF(AND($E$3="4th"),'Marks Entry 4th'!T76,"")))</f>
        <v/>
      </c>
      <c r="AF77" s="125" t="str">
        <f>IF(OR(B77=0,B77=""),"",IF(AND($E$3="3rd"),'Marks Entry 3rd'!U76,IF(AND($E$3="4th"),'Marks Entry 4th'!U76,"")))</f>
        <v/>
      </c>
      <c r="AG77" s="61" t="str">
        <f t="shared" si="82"/>
        <v/>
      </c>
      <c r="AH77" s="125" t="str">
        <f>IF(OR(B77=0,B77=""),"",IF(AND($E$3="3rd"),'Marks Entry 3rd'!V76,IF(AND($E$3="4th"),'Marks Entry 4th'!V76,"")))</f>
        <v/>
      </c>
      <c r="AI77" s="125" t="str">
        <f>IF(OR(B77=0,B77=""),"",IF(AND($E$3="3rd"),'Marks Entry 3rd'!W76,IF(AND($E$3="4th"),'Marks Entry 4th'!W76,"")))</f>
        <v/>
      </c>
      <c r="AJ77" s="64" t="str">
        <f t="shared" si="83"/>
        <v/>
      </c>
      <c r="AK77" s="61">
        <f t="shared" si="84"/>
        <v>0</v>
      </c>
      <c r="AL77" s="66" t="str">
        <f>IF(OR(B77=0,B77=""),"",IF(AND($E$3="3rd"),'Marks Entry 3rd'!X76,IF(AND($E$3="4th"),'Marks Entry 4th'!X76,"")))</f>
        <v/>
      </c>
      <c r="AM77" s="66" t="str">
        <f>IF(OR(B77=0,B77=""),"",IF(AND($E$3="3rd"),'Marks Entry 3rd'!Y76,IF(AND($E$3="4th"),'Marks Entry 4th'!Y76,"")))</f>
        <v/>
      </c>
      <c r="AN77" s="65" t="str">
        <f t="shared" si="85"/>
        <v/>
      </c>
      <c r="AO77" s="61" t="str">
        <f t="shared" si="86"/>
        <v/>
      </c>
      <c r="AP77" s="104">
        <f t="shared" si="87"/>
        <v>0</v>
      </c>
      <c r="AQ77" s="104" t="str">
        <f t="shared" si="88"/>
        <v/>
      </c>
      <c r="AR77" s="104" t="str">
        <f t="shared" si="89"/>
        <v/>
      </c>
      <c r="AS77" s="104" t="str">
        <f t="shared" si="90"/>
        <v/>
      </c>
      <c r="AT77" s="104" t="str">
        <f t="shared" si="91"/>
        <v/>
      </c>
      <c r="AU77" s="108" t="str">
        <f t="shared" si="92"/>
        <v/>
      </c>
      <c r="AV77" s="125" t="str">
        <f>IF(OR(B77=0,B77=""),"",IF(AND($E$3="3rd"),'Marks Entry 3rd'!Z76,IF(AND($E$3="4th"),'Marks Entry 4th'!Z76,"")))</f>
        <v/>
      </c>
      <c r="AW77" s="125" t="str">
        <f>IF(OR(B77=0,B77=""),"",IF(AND($E$3="3rd"),'Marks Entry 3rd'!AA76,IF(AND($E$3="4th"),'Marks Entry 4th'!AA76,"")))</f>
        <v/>
      </c>
      <c r="AX77" s="125" t="str">
        <f>IF(OR(B77=0,B77=""),"",IF(AND($E$3="3rd"),'Marks Entry 3rd'!AB76,IF(AND($E$3="4th"),'Marks Entry 4th'!AB76,"")))</f>
        <v/>
      </c>
      <c r="AY77" s="61" t="str">
        <f t="shared" si="93"/>
        <v/>
      </c>
      <c r="AZ77" s="125" t="str">
        <f>IF(OR(B77=0,B77=""),"",IF(AND($E$3="3rd"),'Marks Entry 3rd'!AC76,IF(AND($E$3="4th"),'Marks Entry 4th'!AC76,"")))</f>
        <v/>
      </c>
      <c r="BA77" s="125" t="str">
        <f>IF(OR(B77=0,B77=""),"",IF(AND($E$3="3rd"),'Marks Entry 3rd'!AD76,IF(AND($E$3="4th"),'Marks Entry 4th'!AD76,"")))</f>
        <v/>
      </c>
      <c r="BB77" s="64" t="str">
        <f t="shared" si="94"/>
        <v/>
      </c>
      <c r="BC77" s="61">
        <f t="shared" si="95"/>
        <v>0</v>
      </c>
      <c r="BD77" s="66" t="str">
        <f>IF(OR(B77=0,B77=""),"",IF(AND($E$3="3rd"),'Marks Entry 3rd'!AE76,IF(AND($E$3="4th"),'Marks Entry 4th'!AE76,"")))</f>
        <v/>
      </c>
      <c r="BE77" s="66" t="str">
        <f>IF(OR(B77=0,B77=""),"",IF(AND($E$3="3rd"),'Marks Entry 3rd'!AF76,IF(AND($E$3="4th"),'Marks Entry 4th'!AF76,"")))</f>
        <v/>
      </c>
      <c r="BF77" s="65" t="str">
        <f t="shared" si="96"/>
        <v/>
      </c>
      <c r="BG77" s="61" t="str">
        <f t="shared" si="97"/>
        <v/>
      </c>
      <c r="BH77" s="104">
        <f t="shared" si="98"/>
        <v>0</v>
      </c>
      <c r="BI77" s="104" t="str">
        <f t="shared" si="99"/>
        <v/>
      </c>
      <c r="BJ77" s="104" t="str">
        <f t="shared" si="100"/>
        <v/>
      </c>
      <c r="BK77" s="104" t="str">
        <f t="shared" si="101"/>
        <v/>
      </c>
      <c r="BL77" s="104" t="str">
        <f t="shared" si="102"/>
        <v/>
      </c>
      <c r="BM77" s="108" t="str">
        <f t="shared" si="103"/>
        <v/>
      </c>
      <c r="BN77" s="125" t="str">
        <f>IF(OR(B77=0,B77=""),"",IF(AND($E$3="3rd"),'Marks Entry 3rd'!AG76,IF(AND($E$3="4th"),'Marks Entry 4th'!AG76,"")))</f>
        <v/>
      </c>
      <c r="BO77" s="125" t="str">
        <f>IF(OR(B77=0,B77=""),"",IF(AND($E$3="3rd"),'Marks Entry 3rd'!AH76,IF(AND($E$3="4th"),'Marks Entry 4th'!AH76,"")))</f>
        <v/>
      </c>
      <c r="BP77" s="125" t="str">
        <f>IF(OR(B77=0,B77=""),"",IF(AND($E$3="3rd"),'Marks Entry 3rd'!AI76,IF(AND($E$3="4th"),'Marks Entry 4th'!AI76,"")))</f>
        <v/>
      </c>
      <c r="BQ77" s="61" t="str">
        <f t="shared" si="104"/>
        <v/>
      </c>
      <c r="BR77" s="125" t="str">
        <f>IF(OR(B77=0,B77=""),"",IF(AND($E$3="3rd"),'Marks Entry 3rd'!AJ76,IF(AND($E$3="4th"),'Marks Entry 4th'!AJ76,"")))</f>
        <v/>
      </c>
      <c r="BS77" s="125" t="str">
        <f>IF(OR(B77=0,B77=""),"",IF(AND($E$3="3rd"),'Marks Entry 3rd'!AK76,IF(AND($E$3="4th"),'Marks Entry 4th'!AK76,"")))</f>
        <v/>
      </c>
      <c r="BT77" s="64" t="str">
        <f t="shared" si="105"/>
        <v/>
      </c>
      <c r="BU77" s="61">
        <f t="shared" si="106"/>
        <v>0</v>
      </c>
      <c r="BV77" s="66" t="str">
        <f>IF(OR(B77=0,B77=""),"",IF(AND($E$3="3rd"),'Marks Entry 3rd'!AL76,IF(AND($E$3="4th"),'Marks Entry 4th'!AL76,"")))</f>
        <v/>
      </c>
      <c r="BW77" s="66" t="str">
        <f>IF(OR(B77=0,B77=""),"",IF(AND($E$3="3rd"),'Marks Entry 3rd'!AM76,IF(AND($E$3="4th"),'Marks Entry 4th'!AM76,"")))</f>
        <v/>
      </c>
      <c r="BX77" s="65" t="str">
        <f t="shared" si="107"/>
        <v/>
      </c>
      <c r="BY77" s="61" t="str">
        <f t="shared" si="108"/>
        <v/>
      </c>
      <c r="BZ77" s="104">
        <f t="shared" si="109"/>
        <v>0</v>
      </c>
      <c r="CA77" s="104" t="str">
        <f t="shared" si="110"/>
        <v/>
      </c>
      <c r="CB77" s="104" t="str">
        <f t="shared" si="111"/>
        <v/>
      </c>
      <c r="CC77" s="104" t="str">
        <f t="shared" si="112"/>
        <v/>
      </c>
      <c r="CD77" s="104" t="str">
        <f t="shared" si="113"/>
        <v/>
      </c>
      <c r="CE77" s="108" t="str">
        <f t="shared" si="114"/>
        <v/>
      </c>
      <c r="CF77" s="257" t="str">
        <f>IF(OR(B77=0,B77=""),"",IF(AND($E$3="3rd"),'Marks Entry 3rd'!AN76,IF(AND($E$3="4th"),'Marks Entry 4th'!AN76,"")))</f>
        <v/>
      </c>
      <c r="CG77" s="257" t="str">
        <f>IF(OR(B77=0,B77=""),"",IF(AND($E$3="3rd"),'Marks Entry 3rd'!AO76,IF(AND($E$3="4th"),'Marks Entry 4th'!AO76,"")))</f>
        <v/>
      </c>
      <c r="CH77" s="257" t="str">
        <f>IF(OR(B77=0,B77=""),"",IF(AND($E$3="3rd"),'Marks Entry 3rd'!AP76,IF(AND($E$3="4th"),'Marks Entry 4th'!AP76,"")))</f>
        <v/>
      </c>
      <c r="CI77" s="257" t="str">
        <f>IF(OR(B77=0,B77=""),"",IF(AND($E$3="3rd"),'Marks Entry 3rd'!AQ76,IF(AND($E$3="4th"),'Marks Entry 4th'!AQ76,"")))</f>
        <v/>
      </c>
      <c r="CJ77" s="257" t="str">
        <f>IF(OR(B77=0,B77=""),"",IF(AND($E$3="3rd"),'Marks Entry 3rd'!AR76,IF(AND($E$3="4th"),'Marks Entry 4th'!AR76,"")))</f>
        <v/>
      </c>
      <c r="CK77" s="126" t="str">
        <f t="shared" si="115"/>
        <v/>
      </c>
      <c r="CL77" s="127">
        <f t="shared" si="116"/>
        <v>0</v>
      </c>
      <c r="CM77" s="127" t="str">
        <f t="shared" si="117"/>
        <v/>
      </c>
      <c r="CN77" s="127" t="str">
        <f t="shared" si="118"/>
        <v/>
      </c>
      <c r="CO77" s="107" t="str">
        <f t="shared" si="119"/>
        <v/>
      </c>
      <c r="CP77" s="257" t="str">
        <f>IF(OR(B77=0,B77=""),"",IF(AND($E$3="3rd"),'Marks Entry 3rd'!AS76,IF(AND($E$3="4th"),'Marks Entry 4th'!AS76,"")))</f>
        <v/>
      </c>
      <c r="CQ77" s="257" t="str">
        <f>IF(OR(B77=0,B77=""),"",IF(AND($E$3="3rd"),'Marks Entry 3rd'!AT76,IF(AND($E$3="4th"),'Marks Entry 4th'!AT76,"")))</f>
        <v/>
      </c>
      <c r="CR77" s="257" t="str">
        <f>IF(OR(B77=0,B77=""),"",IF(AND($E$3="3rd"),'Marks Entry 3rd'!AU76,IF(AND($E$3="4th"),'Marks Entry 4th'!AU76,"")))</f>
        <v/>
      </c>
      <c r="CS77" s="257" t="str">
        <f>IF(OR(B77=0,B77=""),"",IF(AND($E$3="3rd"),'Marks Entry 3rd'!AV76,IF(AND($E$3="4th"),'Marks Entry 4th'!AV76,"")))</f>
        <v/>
      </c>
      <c r="CT77" s="257" t="str">
        <f>IF(OR(B77=0,B77=""),"",IF(AND($E$3="3rd"),'Marks Entry 3rd'!AW76,IF(AND($E$3="4th"),'Marks Entry 4th'!AW76,"")))</f>
        <v/>
      </c>
      <c r="CU77" s="126" t="str">
        <f t="shared" si="120"/>
        <v/>
      </c>
      <c r="CV77" s="127">
        <f t="shared" si="121"/>
        <v>0</v>
      </c>
      <c r="CW77" s="127" t="str">
        <f t="shared" si="122"/>
        <v/>
      </c>
      <c r="CX77" s="127" t="str">
        <f t="shared" si="123"/>
        <v/>
      </c>
      <c r="CY77" s="107" t="str">
        <f t="shared" si="124"/>
        <v/>
      </c>
      <c r="CZ77" s="257" t="str">
        <f>IF(OR(B77=0,B77=""),"",IF(AND($E$3="3rd"),'Marks Entry 3rd'!AX76,IF(AND($E$3="4th"),'Marks Entry 4th'!AX76,"")))</f>
        <v/>
      </c>
      <c r="DA77" s="257" t="str">
        <f>IF(OR(B77=0,B77=""),"",IF(AND($E$3="3rd"),'Marks Entry 3rd'!AY76,IF(AND($E$3="4th"),'Marks Entry 4th'!AY76,"")))</f>
        <v/>
      </c>
      <c r="DB77" s="257" t="str">
        <f>IF(OR(B77=0,B77=""),"",IF(AND($E$3="3rd"),'Marks Entry 3rd'!AZ76,IF(AND($E$3="4th"),'Marks Entry 4th'!AZ76,"")))</f>
        <v/>
      </c>
      <c r="DC77" s="257" t="str">
        <f>IF(OR(B77=0,B77=""),"",IF(AND($E$3="3rd"),'Marks Entry 3rd'!BA76,IF(AND($E$3="4th"),'Marks Entry 4th'!BA76,"")))</f>
        <v/>
      </c>
      <c r="DD77" s="257" t="str">
        <f>IF(OR(B77=0,B77=""),"",IF(AND($E$3="3rd"),'Marks Entry 3rd'!BB76,IF(AND($E$3="4th"),'Marks Entry 4th'!BB76,"")))</f>
        <v/>
      </c>
      <c r="DE77" s="126" t="str">
        <f t="shared" si="125"/>
        <v/>
      </c>
      <c r="DF77" s="127">
        <f t="shared" si="126"/>
        <v>0</v>
      </c>
      <c r="DG77" s="127" t="str">
        <f t="shared" si="127"/>
        <v/>
      </c>
      <c r="DH77" s="127" t="str">
        <f t="shared" si="128"/>
        <v/>
      </c>
      <c r="DI77" s="107" t="str">
        <f t="shared" si="129"/>
        <v/>
      </c>
      <c r="DJ77" s="257" t="str">
        <f>IF(OR(B77=0,B77=""),"",IF(AND('Marks Entry 3rd'!BC76="",'Marks Entry 4th'!BC76=""),"",IF(AND($E$3="3rd"),'Marks Entry 3rd'!BC76,IF(AND($E$3="4th"),'Marks Entry 4th'!BC76,""))))</f>
        <v/>
      </c>
      <c r="DK77" s="257" t="str">
        <f>IF(OR(B77=0,B77=""),"",IF(AND('Marks Entry 3rd'!BD76="",'Marks Entry 4th'!BD76=""),"",IF(AND($E$3="3rd"),'Marks Entry 3rd'!BD76,IF(AND($E$3="4th"),'Marks Entry 4th'!BD76,""))))</f>
        <v/>
      </c>
      <c r="DL77" s="416" t="str">
        <f t="shared" si="130"/>
        <v/>
      </c>
      <c r="DM77" s="108" t="str">
        <f t="shared" si="131"/>
        <v/>
      </c>
      <c r="DN77" s="257" t="str">
        <f>IF(OR(B77=0,B77=""),"",IF(AND('Marks Entry 3rd'!BE76="",'Marks Entry 4th'!BE76=""),"",IF(AND($E$3="3rd"),'Marks Entry 3rd'!BE76,IF(AND($E$3="4th"),'Marks Entry 4th'!BE76,""))))</f>
        <v/>
      </c>
      <c r="DO77" s="257" t="str">
        <f>IF(OR(B77=0,B77=""),"",IF(AND('Marks Entry 3rd'!BF76="",'Marks Entry 4th'!BF76=""),"",IF(AND($E$3="3rd"),'Marks Entry 3rd'!BF76,IF(AND($E$3="4th"),'Marks Entry 4th'!BF76,""))))</f>
        <v/>
      </c>
      <c r="DP77" s="416" t="str">
        <f t="shared" si="132"/>
        <v/>
      </c>
      <c r="DQ77" s="108" t="str">
        <f t="shared" si="133"/>
        <v/>
      </c>
      <c r="DR77" s="75" t="str">
        <f t="shared" si="134"/>
        <v/>
      </c>
      <c r="DS77" s="76" t="str">
        <f t="shared" si="135"/>
        <v/>
      </c>
      <c r="DT77" s="81" t="str">
        <f t="shared" si="136"/>
        <v/>
      </c>
      <c r="DU77" s="82" t="str">
        <f t="shared" si="137"/>
        <v/>
      </c>
      <c r="DV77" s="262" t="str">
        <f t="shared" si="70"/>
        <v/>
      </c>
      <c r="DW77" s="52" t="str">
        <f>IF(OR(B77=0,B77=""),"",IF(AND($E$3="3rd"),'Marks Entry 3rd'!BG76,IF(AND($E$3="4th"),'Marks Entry 4th'!BG76,"")))</f>
        <v/>
      </c>
      <c r="DX77" s="52" t="str">
        <f>IF(OR(B77=0,B77=""),"",IF(AND($E$3="3rd"),'Marks Entry 3rd'!BH76,IF(AND($E$3="4th"),'Marks Entry 4th'!BH76,"")))</f>
        <v/>
      </c>
      <c r="DY77" s="242" t="str">
        <f t="shared" si="138"/>
        <v/>
      </c>
      <c r="DZ77" s="53"/>
      <c r="EG77" s="55">
        <f>IF(AND($E$3="3rd"),'Marks Entry 3rd'!I76,IF(AND($E$3="4th"),'Marks Entry 4th'!I76,""))</f>
        <v>0</v>
      </c>
    </row>
    <row r="78" spans="1:137" ht="18.95" customHeight="1">
      <c r="A78" s="67">
        <v>71</v>
      </c>
      <c r="B78" s="302" t="str">
        <f>IF(OR(EG78=0,EG78=""),"",IF(AND($E$3="3rd"),'Marks Entry 3rd'!I77,IF(AND($E$3="4th"),'Marks Entry 4th'!I77,"")))</f>
        <v/>
      </c>
      <c r="C78" s="68" t="str">
        <f>IF(OR(B78=0,B78=""),"",IF(AND($E$3="3rd"),'Marks Entry 3rd'!B77,IF(AND($E$3="4th"),'Marks Entry 4th'!B77,"")))</f>
        <v/>
      </c>
      <c r="D78" s="68" t="str">
        <f>IF(OR(B78=0,B78=""),"",IF(AND($E$3="3rd"),'Marks Entry 3rd'!C77,IF(AND($E$3="4th"),'Marks Entry 4th'!C77,"")))</f>
        <v/>
      </c>
      <c r="E78" s="69" t="str">
        <f>IF(OR(B78=0,B78=""),"",IF(AND($E$3="3rd"),'Marks Entry 3rd'!E77,IF(AND($E$3="4th"),'Marks Entry 4th'!E77,"")))</f>
        <v/>
      </c>
      <c r="F78" s="301" t="str">
        <f>IF(OR(B78=0,B78=""),"",IF(AND($E$3="3rd"),'Marks Entry 3rd'!D77,IF(AND($E$3="4th"),'Marks Entry 4th'!D77,"")))</f>
        <v/>
      </c>
      <c r="G78" s="63" t="str">
        <f>IF(OR(B78=0,B78=""),"",IF(AND($E$3="3rd"),'Marks Entry 3rd'!F77,IF(AND($E$3="4th"),'Marks Entry 4th'!F77,"")))</f>
        <v/>
      </c>
      <c r="H78" s="63" t="str">
        <f>IF(OR(B78=0,B78=""),"",IF(AND($E$3="3rd"),'Marks Entry 3rd'!G77,IF(AND($E$3="4th"),'Marks Entry 4th'!G77,"")))</f>
        <v/>
      </c>
      <c r="I78" s="63" t="str">
        <f>IF(OR(B78=0,B78=""),"",IF(AND($E$3="3rd"),'Marks Entry 3rd'!H77,IF(AND($E$3="4th"),'Marks Entry 4th'!H77,"")))</f>
        <v/>
      </c>
      <c r="J78" s="256" t="str">
        <f>IF(OR(B78=0,B78=""),"",IF(AND($E$3="3rd"),'Marks Entry 3rd'!J77,IF(AND($E$3="4th"),'Marks Entry 4th'!J77,"")))</f>
        <v/>
      </c>
      <c r="K78" s="256" t="str">
        <f>IF(OR(B78=0,B78=""),"",IF(AND($E$3="3rd"),'Marks Entry 3rd'!K77,IF(AND($E$3="4th"),'Marks Entry 4th'!K77,"")))</f>
        <v/>
      </c>
      <c r="L78" s="125" t="str">
        <f>IF(OR(B78=0,B78=""),"",IF(AND($E$3="3rd"),'Marks Entry 3rd'!L77,IF(AND($E$3="4th"),'Marks Entry 4th'!L77,"")))</f>
        <v/>
      </c>
      <c r="M78" s="125" t="str">
        <f>IF(OR(B78=0,B78=""),"",IF(AND($E$3="3rd"),'Marks Entry 3rd'!M77,IF(AND($E$3="4th"),'Marks Entry 4th'!M77,"")))</f>
        <v/>
      </c>
      <c r="N78" s="125" t="str">
        <f>IF(OR(B78=0,B78=""),"",IF(AND($E$3="3rd"),'Marks Entry 3rd'!N77,IF(AND($E$3="4th"),'Marks Entry 4th'!N77,"")))</f>
        <v/>
      </c>
      <c r="O78" s="61" t="str">
        <f t="shared" si="71"/>
        <v/>
      </c>
      <c r="P78" s="125" t="str">
        <f>IF(OR(B78=0,B78=""),"",IF(AND($E$3="3rd"),'Marks Entry 3rd'!O77,IF(AND($E$3="4th"),'Marks Entry 4th'!O77,"")))</f>
        <v/>
      </c>
      <c r="Q78" s="125" t="str">
        <f>IF(OR(B78=0,B78=""),"",IF(AND($E$3="3rd"),'Marks Entry 3rd'!P77,IF(AND($E$3="4th"),'Marks Entry 4th'!P77,"")))</f>
        <v/>
      </c>
      <c r="R78" s="64" t="str">
        <f t="shared" si="72"/>
        <v/>
      </c>
      <c r="S78" s="61">
        <f t="shared" si="73"/>
        <v>0</v>
      </c>
      <c r="T78" s="66" t="str">
        <f>IF(OR(B78=0,B78=""),"",IF(AND($E$3="3rd"),'Marks Entry 3rd'!Q77,IF(AND($E$3="4th"),'Marks Entry 4th'!Q77,"")))</f>
        <v/>
      </c>
      <c r="U78" s="66" t="str">
        <f>IF(OR(B78=0,B78=""),"",IF(AND($E$3="3rd"),'Marks Entry 3rd'!R77,IF(AND($E$3="4th"),'Marks Entry 4th'!R77,"")))</f>
        <v/>
      </c>
      <c r="V78" s="65" t="str">
        <f t="shared" si="74"/>
        <v/>
      </c>
      <c r="W78" s="61" t="str">
        <f t="shared" si="75"/>
        <v/>
      </c>
      <c r="X78" s="104">
        <f t="shared" si="76"/>
        <v>0</v>
      </c>
      <c r="Y78" s="104" t="str">
        <f t="shared" si="77"/>
        <v/>
      </c>
      <c r="Z78" s="104" t="str">
        <f t="shared" si="78"/>
        <v/>
      </c>
      <c r="AA78" s="104" t="str">
        <f t="shared" si="79"/>
        <v/>
      </c>
      <c r="AB78" s="104" t="str">
        <f t="shared" si="80"/>
        <v/>
      </c>
      <c r="AC78" s="108" t="str">
        <f t="shared" si="81"/>
        <v/>
      </c>
      <c r="AD78" s="125" t="str">
        <f>IF(OR(B78=0,B78=""),"",IF(AND($E$3="3rd"),'Marks Entry 3rd'!S77,IF(AND($E$3="4th"),'Marks Entry 4th'!S77,"")))</f>
        <v/>
      </c>
      <c r="AE78" s="125" t="str">
        <f>IF(OR(B78=0,B78=""),"",IF(AND($E$3="3rd"),'Marks Entry 3rd'!T77,IF(AND($E$3="4th"),'Marks Entry 4th'!T77,"")))</f>
        <v/>
      </c>
      <c r="AF78" s="125" t="str">
        <f>IF(OR(B78=0,B78=""),"",IF(AND($E$3="3rd"),'Marks Entry 3rd'!U77,IF(AND($E$3="4th"),'Marks Entry 4th'!U77,"")))</f>
        <v/>
      </c>
      <c r="AG78" s="61" t="str">
        <f t="shared" si="82"/>
        <v/>
      </c>
      <c r="AH78" s="125" t="str">
        <f>IF(OR(B78=0,B78=""),"",IF(AND($E$3="3rd"),'Marks Entry 3rd'!V77,IF(AND($E$3="4th"),'Marks Entry 4th'!V77,"")))</f>
        <v/>
      </c>
      <c r="AI78" s="125" t="str">
        <f>IF(OR(B78=0,B78=""),"",IF(AND($E$3="3rd"),'Marks Entry 3rd'!W77,IF(AND($E$3="4th"),'Marks Entry 4th'!W77,"")))</f>
        <v/>
      </c>
      <c r="AJ78" s="64" t="str">
        <f t="shared" si="83"/>
        <v/>
      </c>
      <c r="AK78" s="61">
        <f t="shared" si="84"/>
        <v>0</v>
      </c>
      <c r="AL78" s="66" t="str">
        <f>IF(OR(B78=0,B78=""),"",IF(AND($E$3="3rd"),'Marks Entry 3rd'!X77,IF(AND($E$3="4th"),'Marks Entry 4th'!X77,"")))</f>
        <v/>
      </c>
      <c r="AM78" s="66" t="str">
        <f>IF(OR(B78=0,B78=""),"",IF(AND($E$3="3rd"),'Marks Entry 3rd'!Y77,IF(AND($E$3="4th"),'Marks Entry 4th'!Y77,"")))</f>
        <v/>
      </c>
      <c r="AN78" s="65" t="str">
        <f t="shared" si="85"/>
        <v/>
      </c>
      <c r="AO78" s="61" t="str">
        <f t="shared" si="86"/>
        <v/>
      </c>
      <c r="AP78" s="104">
        <f t="shared" si="87"/>
        <v>0</v>
      </c>
      <c r="AQ78" s="104" t="str">
        <f t="shared" si="88"/>
        <v/>
      </c>
      <c r="AR78" s="104" t="str">
        <f t="shared" si="89"/>
        <v/>
      </c>
      <c r="AS78" s="104" t="str">
        <f t="shared" si="90"/>
        <v/>
      </c>
      <c r="AT78" s="104" t="str">
        <f t="shared" si="91"/>
        <v/>
      </c>
      <c r="AU78" s="108" t="str">
        <f t="shared" si="92"/>
        <v/>
      </c>
      <c r="AV78" s="125" t="str">
        <f>IF(OR(B78=0,B78=""),"",IF(AND($E$3="3rd"),'Marks Entry 3rd'!Z77,IF(AND($E$3="4th"),'Marks Entry 4th'!Z77,"")))</f>
        <v/>
      </c>
      <c r="AW78" s="125" t="str">
        <f>IF(OR(B78=0,B78=""),"",IF(AND($E$3="3rd"),'Marks Entry 3rd'!AA77,IF(AND($E$3="4th"),'Marks Entry 4th'!AA77,"")))</f>
        <v/>
      </c>
      <c r="AX78" s="125" t="str">
        <f>IF(OR(B78=0,B78=""),"",IF(AND($E$3="3rd"),'Marks Entry 3rd'!AB77,IF(AND($E$3="4th"),'Marks Entry 4th'!AB77,"")))</f>
        <v/>
      </c>
      <c r="AY78" s="61" t="str">
        <f t="shared" si="93"/>
        <v/>
      </c>
      <c r="AZ78" s="125" t="str">
        <f>IF(OR(B78=0,B78=""),"",IF(AND($E$3="3rd"),'Marks Entry 3rd'!AC77,IF(AND($E$3="4th"),'Marks Entry 4th'!AC77,"")))</f>
        <v/>
      </c>
      <c r="BA78" s="125" t="str">
        <f>IF(OR(B78=0,B78=""),"",IF(AND($E$3="3rd"),'Marks Entry 3rd'!AD77,IF(AND($E$3="4th"),'Marks Entry 4th'!AD77,"")))</f>
        <v/>
      </c>
      <c r="BB78" s="64" t="str">
        <f t="shared" si="94"/>
        <v/>
      </c>
      <c r="BC78" s="61">
        <f t="shared" si="95"/>
        <v>0</v>
      </c>
      <c r="BD78" s="66" t="str">
        <f>IF(OR(B78=0,B78=""),"",IF(AND($E$3="3rd"),'Marks Entry 3rd'!AE77,IF(AND($E$3="4th"),'Marks Entry 4th'!AE77,"")))</f>
        <v/>
      </c>
      <c r="BE78" s="66" t="str">
        <f>IF(OR(B78=0,B78=""),"",IF(AND($E$3="3rd"),'Marks Entry 3rd'!AF77,IF(AND($E$3="4th"),'Marks Entry 4th'!AF77,"")))</f>
        <v/>
      </c>
      <c r="BF78" s="65" t="str">
        <f t="shared" si="96"/>
        <v/>
      </c>
      <c r="BG78" s="61" t="str">
        <f t="shared" si="97"/>
        <v/>
      </c>
      <c r="BH78" s="104">
        <f t="shared" si="98"/>
        <v>0</v>
      </c>
      <c r="BI78" s="104" t="str">
        <f t="shared" si="99"/>
        <v/>
      </c>
      <c r="BJ78" s="104" t="str">
        <f t="shared" si="100"/>
        <v/>
      </c>
      <c r="BK78" s="104" t="str">
        <f t="shared" si="101"/>
        <v/>
      </c>
      <c r="BL78" s="104" t="str">
        <f t="shared" si="102"/>
        <v/>
      </c>
      <c r="BM78" s="108" t="str">
        <f t="shared" si="103"/>
        <v/>
      </c>
      <c r="BN78" s="125" t="str">
        <f>IF(OR(B78=0,B78=""),"",IF(AND($E$3="3rd"),'Marks Entry 3rd'!AG77,IF(AND($E$3="4th"),'Marks Entry 4th'!AG77,"")))</f>
        <v/>
      </c>
      <c r="BO78" s="125" t="str">
        <f>IF(OR(B78=0,B78=""),"",IF(AND($E$3="3rd"),'Marks Entry 3rd'!AH77,IF(AND($E$3="4th"),'Marks Entry 4th'!AH77,"")))</f>
        <v/>
      </c>
      <c r="BP78" s="125" t="str">
        <f>IF(OR(B78=0,B78=""),"",IF(AND($E$3="3rd"),'Marks Entry 3rd'!AI77,IF(AND($E$3="4th"),'Marks Entry 4th'!AI77,"")))</f>
        <v/>
      </c>
      <c r="BQ78" s="61" t="str">
        <f t="shared" si="104"/>
        <v/>
      </c>
      <c r="BR78" s="125" t="str">
        <f>IF(OR(B78=0,B78=""),"",IF(AND($E$3="3rd"),'Marks Entry 3rd'!AJ77,IF(AND($E$3="4th"),'Marks Entry 4th'!AJ77,"")))</f>
        <v/>
      </c>
      <c r="BS78" s="125" t="str">
        <f>IF(OR(B78=0,B78=""),"",IF(AND($E$3="3rd"),'Marks Entry 3rd'!AK77,IF(AND($E$3="4th"),'Marks Entry 4th'!AK77,"")))</f>
        <v/>
      </c>
      <c r="BT78" s="64" t="str">
        <f t="shared" si="105"/>
        <v/>
      </c>
      <c r="BU78" s="61">
        <f t="shared" si="106"/>
        <v>0</v>
      </c>
      <c r="BV78" s="66" t="str">
        <f>IF(OR(B78=0,B78=""),"",IF(AND($E$3="3rd"),'Marks Entry 3rd'!AL77,IF(AND($E$3="4th"),'Marks Entry 4th'!AL77,"")))</f>
        <v/>
      </c>
      <c r="BW78" s="66" t="str">
        <f>IF(OR(B78=0,B78=""),"",IF(AND($E$3="3rd"),'Marks Entry 3rd'!AM77,IF(AND($E$3="4th"),'Marks Entry 4th'!AM77,"")))</f>
        <v/>
      </c>
      <c r="BX78" s="65" t="str">
        <f t="shared" si="107"/>
        <v/>
      </c>
      <c r="BY78" s="61" t="str">
        <f t="shared" si="108"/>
        <v/>
      </c>
      <c r="BZ78" s="104">
        <f t="shared" si="109"/>
        <v>0</v>
      </c>
      <c r="CA78" s="104" t="str">
        <f t="shared" si="110"/>
        <v/>
      </c>
      <c r="CB78" s="104" t="str">
        <f t="shared" si="111"/>
        <v/>
      </c>
      <c r="CC78" s="104" t="str">
        <f t="shared" si="112"/>
        <v/>
      </c>
      <c r="CD78" s="104" t="str">
        <f t="shared" si="113"/>
        <v/>
      </c>
      <c r="CE78" s="108" t="str">
        <f t="shared" si="114"/>
        <v/>
      </c>
      <c r="CF78" s="257" t="str">
        <f>IF(OR(B78=0,B78=""),"",IF(AND($E$3="3rd"),'Marks Entry 3rd'!AN77,IF(AND($E$3="4th"),'Marks Entry 4th'!AN77,"")))</f>
        <v/>
      </c>
      <c r="CG78" s="257" t="str">
        <f>IF(OR(B78=0,B78=""),"",IF(AND($E$3="3rd"),'Marks Entry 3rd'!AO77,IF(AND($E$3="4th"),'Marks Entry 4th'!AO77,"")))</f>
        <v/>
      </c>
      <c r="CH78" s="257" t="str">
        <f>IF(OR(B78=0,B78=""),"",IF(AND($E$3="3rd"),'Marks Entry 3rd'!AP77,IF(AND($E$3="4th"),'Marks Entry 4th'!AP77,"")))</f>
        <v/>
      </c>
      <c r="CI78" s="257" t="str">
        <f>IF(OR(B78=0,B78=""),"",IF(AND($E$3="3rd"),'Marks Entry 3rd'!AQ77,IF(AND($E$3="4th"),'Marks Entry 4th'!AQ77,"")))</f>
        <v/>
      </c>
      <c r="CJ78" s="257" t="str">
        <f>IF(OR(B78=0,B78=""),"",IF(AND($E$3="3rd"),'Marks Entry 3rd'!AR77,IF(AND($E$3="4th"),'Marks Entry 4th'!AR77,"")))</f>
        <v/>
      </c>
      <c r="CK78" s="126" t="str">
        <f t="shared" si="115"/>
        <v/>
      </c>
      <c r="CL78" s="127">
        <f t="shared" si="116"/>
        <v>0</v>
      </c>
      <c r="CM78" s="127" t="str">
        <f t="shared" si="117"/>
        <v/>
      </c>
      <c r="CN78" s="127" t="str">
        <f t="shared" si="118"/>
        <v/>
      </c>
      <c r="CO78" s="107" t="str">
        <f t="shared" si="119"/>
        <v/>
      </c>
      <c r="CP78" s="257" t="str">
        <f>IF(OR(B78=0,B78=""),"",IF(AND($E$3="3rd"),'Marks Entry 3rd'!AS77,IF(AND($E$3="4th"),'Marks Entry 4th'!AS77,"")))</f>
        <v/>
      </c>
      <c r="CQ78" s="257" t="str">
        <f>IF(OR(B78=0,B78=""),"",IF(AND($E$3="3rd"),'Marks Entry 3rd'!AT77,IF(AND($E$3="4th"),'Marks Entry 4th'!AT77,"")))</f>
        <v/>
      </c>
      <c r="CR78" s="257" t="str">
        <f>IF(OR(B78=0,B78=""),"",IF(AND($E$3="3rd"),'Marks Entry 3rd'!AU77,IF(AND($E$3="4th"),'Marks Entry 4th'!AU77,"")))</f>
        <v/>
      </c>
      <c r="CS78" s="257" t="str">
        <f>IF(OR(B78=0,B78=""),"",IF(AND($E$3="3rd"),'Marks Entry 3rd'!AV77,IF(AND($E$3="4th"),'Marks Entry 4th'!AV77,"")))</f>
        <v/>
      </c>
      <c r="CT78" s="257" t="str">
        <f>IF(OR(B78=0,B78=""),"",IF(AND($E$3="3rd"),'Marks Entry 3rd'!AW77,IF(AND($E$3="4th"),'Marks Entry 4th'!AW77,"")))</f>
        <v/>
      </c>
      <c r="CU78" s="126" t="str">
        <f t="shared" si="120"/>
        <v/>
      </c>
      <c r="CV78" s="127">
        <f t="shared" si="121"/>
        <v>0</v>
      </c>
      <c r="CW78" s="127" t="str">
        <f t="shared" si="122"/>
        <v/>
      </c>
      <c r="CX78" s="127" t="str">
        <f t="shared" si="123"/>
        <v/>
      </c>
      <c r="CY78" s="107" t="str">
        <f t="shared" si="124"/>
        <v/>
      </c>
      <c r="CZ78" s="257" t="str">
        <f>IF(OR(B78=0,B78=""),"",IF(AND($E$3="3rd"),'Marks Entry 3rd'!AX77,IF(AND($E$3="4th"),'Marks Entry 4th'!AX77,"")))</f>
        <v/>
      </c>
      <c r="DA78" s="257" t="str">
        <f>IF(OR(B78=0,B78=""),"",IF(AND($E$3="3rd"),'Marks Entry 3rd'!AY77,IF(AND($E$3="4th"),'Marks Entry 4th'!AY77,"")))</f>
        <v/>
      </c>
      <c r="DB78" s="257" t="str">
        <f>IF(OR(B78=0,B78=""),"",IF(AND($E$3="3rd"),'Marks Entry 3rd'!AZ77,IF(AND($E$3="4th"),'Marks Entry 4th'!AZ77,"")))</f>
        <v/>
      </c>
      <c r="DC78" s="257" t="str">
        <f>IF(OR(B78=0,B78=""),"",IF(AND($E$3="3rd"),'Marks Entry 3rd'!BA77,IF(AND($E$3="4th"),'Marks Entry 4th'!BA77,"")))</f>
        <v/>
      </c>
      <c r="DD78" s="257" t="str">
        <f>IF(OR(B78=0,B78=""),"",IF(AND($E$3="3rd"),'Marks Entry 3rd'!BB77,IF(AND($E$3="4th"),'Marks Entry 4th'!BB77,"")))</f>
        <v/>
      </c>
      <c r="DE78" s="126" t="str">
        <f t="shared" si="125"/>
        <v/>
      </c>
      <c r="DF78" s="127">
        <f t="shared" si="126"/>
        <v>0</v>
      </c>
      <c r="DG78" s="127" t="str">
        <f t="shared" si="127"/>
        <v/>
      </c>
      <c r="DH78" s="127" t="str">
        <f t="shared" si="128"/>
        <v/>
      </c>
      <c r="DI78" s="107" t="str">
        <f t="shared" si="129"/>
        <v/>
      </c>
      <c r="DJ78" s="257" t="str">
        <f>IF(OR(B78=0,B78=""),"",IF(AND('Marks Entry 3rd'!BC77="",'Marks Entry 4th'!BC77=""),"",IF(AND($E$3="3rd"),'Marks Entry 3rd'!BC77,IF(AND($E$3="4th"),'Marks Entry 4th'!BC77,""))))</f>
        <v/>
      </c>
      <c r="DK78" s="257" t="str">
        <f>IF(OR(B78=0,B78=""),"",IF(AND('Marks Entry 3rd'!BD77="",'Marks Entry 4th'!BD77=""),"",IF(AND($E$3="3rd"),'Marks Entry 3rd'!BD77,IF(AND($E$3="4th"),'Marks Entry 4th'!BD77,""))))</f>
        <v/>
      </c>
      <c r="DL78" s="416" t="str">
        <f t="shared" si="130"/>
        <v/>
      </c>
      <c r="DM78" s="108" t="str">
        <f t="shared" si="131"/>
        <v/>
      </c>
      <c r="DN78" s="257" t="str">
        <f>IF(OR(B78=0,B78=""),"",IF(AND('Marks Entry 3rd'!BE77="",'Marks Entry 4th'!BE77=""),"",IF(AND($E$3="3rd"),'Marks Entry 3rd'!BE77,IF(AND($E$3="4th"),'Marks Entry 4th'!BE77,""))))</f>
        <v/>
      </c>
      <c r="DO78" s="257" t="str">
        <f>IF(OR(B78=0,B78=""),"",IF(AND('Marks Entry 3rd'!BF77="",'Marks Entry 4th'!BF77=""),"",IF(AND($E$3="3rd"),'Marks Entry 3rd'!BF77,IF(AND($E$3="4th"),'Marks Entry 4th'!BF77,""))))</f>
        <v/>
      </c>
      <c r="DP78" s="416" t="str">
        <f t="shared" si="132"/>
        <v/>
      </c>
      <c r="DQ78" s="108" t="str">
        <f t="shared" si="133"/>
        <v/>
      </c>
      <c r="DR78" s="75" t="str">
        <f t="shared" si="134"/>
        <v/>
      </c>
      <c r="DS78" s="76" t="str">
        <f t="shared" si="135"/>
        <v/>
      </c>
      <c r="DT78" s="81" t="str">
        <f t="shared" si="136"/>
        <v/>
      </c>
      <c r="DU78" s="82" t="str">
        <f t="shared" si="137"/>
        <v/>
      </c>
      <c r="DV78" s="262" t="str">
        <f t="shared" si="70"/>
        <v/>
      </c>
      <c r="DW78" s="52" t="str">
        <f>IF(OR(B78=0,B78=""),"",IF(AND($E$3="3rd"),'Marks Entry 3rd'!BG77,IF(AND($E$3="4th"),'Marks Entry 4th'!BG77,"")))</f>
        <v/>
      </c>
      <c r="DX78" s="52" t="str">
        <f>IF(OR(B78=0,B78=""),"",IF(AND($E$3="3rd"),'Marks Entry 3rd'!BH77,IF(AND($E$3="4th"),'Marks Entry 4th'!BH77,"")))</f>
        <v/>
      </c>
      <c r="DY78" s="242" t="str">
        <f t="shared" si="138"/>
        <v/>
      </c>
      <c r="DZ78" s="53"/>
      <c r="EG78" s="55">
        <f>IF(AND($E$3="3rd"),'Marks Entry 3rd'!I77,IF(AND($E$3="4th"),'Marks Entry 4th'!I77,""))</f>
        <v>0</v>
      </c>
    </row>
    <row r="79" spans="1:137" ht="18.95" customHeight="1">
      <c r="A79" s="67">
        <v>72</v>
      </c>
      <c r="B79" s="302" t="str">
        <f>IF(OR(EG79=0,EG79=""),"",IF(AND($E$3="3rd"),'Marks Entry 3rd'!I78,IF(AND($E$3="4th"),'Marks Entry 4th'!I78,"")))</f>
        <v/>
      </c>
      <c r="C79" s="68" t="str">
        <f>IF(OR(B79=0,B79=""),"",IF(AND($E$3="3rd"),'Marks Entry 3rd'!B78,IF(AND($E$3="4th"),'Marks Entry 4th'!B78,"")))</f>
        <v/>
      </c>
      <c r="D79" s="68" t="str">
        <f>IF(OR(B79=0,B79=""),"",IF(AND($E$3="3rd"),'Marks Entry 3rd'!C78,IF(AND($E$3="4th"),'Marks Entry 4th'!C78,"")))</f>
        <v/>
      </c>
      <c r="E79" s="69" t="str">
        <f>IF(OR(B79=0,B79=""),"",IF(AND($E$3="3rd"),'Marks Entry 3rd'!E78,IF(AND($E$3="4th"),'Marks Entry 4th'!E78,"")))</f>
        <v/>
      </c>
      <c r="F79" s="301" t="str">
        <f>IF(OR(B79=0,B79=""),"",IF(AND($E$3="3rd"),'Marks Entry 3rd'!D78,IF(AND($E$3="4th"),'Marks Entry 4th'!D78,"")))</f>
        <v/>
      </c>
      <c r="G79" s="63" t="str">
        <f>IF(OR(B79=0,B79=""),"",IF(AND($E$3="3rd"),'Marks Entry 3rd'!F78,IF(AND($E$3="4th"),'Marks Entry 4th'!F78,"")))</f>
        <v/>
      </c>
      <c r="H79" s="63" t="str">
        <f>IF(OR(B79=0,B79=""),"",IF(AND($E$3="3rd"),'Marks Entry 3rd'!G78,IF(AND($E$3="4th"),'Marks Entry 4th'!G78,"")))</f>
        <v/>
      </c>
      <c r="I79" s="63" t="str">
        <f>IF(OR(B79=0,B79=""),"",IF(AND($E$3="3rd"),'Marks Entry 3rd'!H78,IF(AND($E$3="4th"),'Marks Entry 4th'!H78,"")))</f>
        <v/>
      </c>
      <c r="J79" s="256" t="str">
        <f>IF(OR(B79=0,B79=""),"",IF(AND($E$3="3rd"),'Marks Entry 3rd'!J78,IF(AND($E$3="4th"),'Marks Entry 4th'!J78,"")))</f>
        <v/>
      </c>
      <c r="K79" s="256" t="str">
        <f>IF(OR(B79=0,B79=""),"",IF(AND($E$3="3rd"),'Marks Entry 3rd'!K78,IF(AND($E$3="4th"),'Marks Entry 4th'!K78,"")))</f>
        <v/>
      </c>
      <c r="L79" s="125" t="str">
        <f>IF(OR(B79=0,B79=""),"",IF(AND($E$3="3rd"),'Marks Entry 3rd'!L78,IF(AND($E$3="4th"),'Marks Entry 4th'!L78,"")))</f>
        <v/>
      </c>
      <c r="M79" s="125" t="str">
        <f>IF(OR(B79=0,B79=""),"",IF(AND($E$3="3rd"),'Marks Entry 3rd'!M78,IF(AND($E$3="4th"),'Marks Entry 4th'!M78,"")))</f>
        <v/>
      </c>
      <c r="N79" s="125" t="str">
        <f>IF(OR(B79=0,B79=""),"",IF(AND($E$3="3rd"),'Marks Entry 3rd'!N78,IF(AND($E$3="4th"),'Marks Entry 4th'!N78,"")))</f>
        <v/>
      </c>
      <c r="O79" s="61" t="str">
        <f t="shared" si="71"/>
        <v/>
      </c>
      <c r="P79" s="125" t="str">
        <f>IF(OR(B79=0,B79=""),"",IF(AND($E$3="3rd"),'Marks Entry 3rd'!O78,IF(AND($E$3="4th"),'Marks Entry 4th'!O78,"")))</f>
        <v/>
      </c>
      <c r="Q79" s="125" t="str">
        <f>IF(OR(B79=0,B79=""),"",IF(AND($E$3="3rd"),'Marks Entry 3rd'!P78,IF(AND($E$3="4th"),'Marks Entry 4th'!P78,"")))</f>
        <v/>
      </c>
      <c r="R79" s="64" t="str">
        <f t="shared" si="72"/>
        <v/>
      </c>
      <c r="S79" s="61">
        <f t="shared" si="73"/>
        <v>0</v>
      </c>
      <c r="T79" s="66" t="str">
        <f>IF(OR(B79=0,B79=""),"",IF(AND($E$3="3rd"),'Marks Entry 3rd'!Q78,IF(AND($E$3="4th"),'Marks Entry 4th'!Q78,"")))</f>
        <v/>
      </c>
      <c r="U79" s="66" t="str">
        <f>IF(OR(B79=0,B79=""),"",IF(AND($E$3="3rd"),'Marks Entry 3rd'!R78,IF(AND($E$3="4th"),'Marks Entry 4th'!R78,"")))</f>
        <v/>
      </c>
      <c r="V79" s="65" t="str">
        <f t="shared" si="74"/>
        <v/>
      </c>
      <c r="W79" s="61" t="str">
        <f t="shared" si="75"/>
        <v/>
      </c>
      <c r="X79" s="104">
        <f t="shared" si="76"/>
        <v>0</v>
      </c>
      <c r="Y79" s="104" t="str">
        <f t="shared" si="77"/>
        <v/>
      </c>
      <c r="Z79" s="104" t="str">
        <f t="shared" si="78"/>
        <v/>
      </c>
      <c r="AA79" s="104" t="str">
        <f t="shared" si="79"/>
        <v/>
      </c>
      <c r="AB79" s="104" t="str">
        <f t="shared" si="80"/>
        <v/>
      </c>
      <c r="AC79" s="108" t="str">
        <f t="shared" si="81"/>
        <v/>
      </c>
      <c r="AD79" s="125" t="str">
        <f>IF(OR(B79=0,B79=""),"",IF(AND($E$3="3rd"),'Marks Entry 3rd'!S78,IF(AND($E$3="4th"),'Marks Entry 4th'!S78,"")))</f>
        <v/>
      </c>
      <c r="AE79" s="125" t="str">
        <f>IF(OR(B79=0,B79=""),"",IF(AND($E$3="3rd"),'Marks Entry 3rd'!T78,IF(AND($E$3="4th"),'Marks Entry 4th'!T78,"")))</f>
        <v/>
      </c>
      <c r="AF79" s="125" t="str">
        <f>IF(OR(B79=0,B79=""),"",IF(AND($E$3="3rd"),'Marks Entry 3rd'!U78,IF(AND($E$3="4th"),'Marks Entry 4th'!U78,"")))</f>
        <v/>
      </c>
      <c r="AG79" s="61" t="str">
        <f t="shared" si="82"/>
        <v/>
      </c>
      <c r="AH79" s="125" t="str">
        <f>IF(OR(B79=0,B79=""),"",IF(AND($E$3="3rd"),'Marks Entry 3rd'!V78,IF(AND($E$3="4th"),'Marks Entry 4th'!V78,"")))</f>
        <v/>
      </c>
      <c r="AI79" s="125" t="str">
        <f>IF(OR(B79=0,B79=""),"",IF(AND($E$3="3rd"),'Marks Entry 3rd'!W78,IF(AND($E$3="4th"),'Marks Entry 4th'!W78,"")))</f>
        <v/>
      </c>
      <c r="AJ79" s="64" t="str">
        <f t="shared" si="83"/>
        <v/>
      </c>
      <c r="AK79" s="61">
        <f t="shared" si="84"/>
        <v>0</v>
      </c>
      <c r="AL79" s="66" t="str">
        <f>IF(OR(B79=0,B79=""),"",IF(AND($E$3="3rd"),'Marks Entry 3rd'!X78,IF(AND($E$3="4th"),'Marks Entry 4th'!X78,"")))</f>
        <v/>
      </c>
      <c r="AM79" s="66" t="str">
        <f>IF(OR(B79=0,B79=""),"",IF(AND($E$3="3rd"),'Marks Entry 3rd'!Y78,IF(AND($E$3="4th"),'Marks Entry 4th'!Y78,"")))</f>
        <v/>
      </c>
      <c r="AN79" s="65" t="str">
        <f t="shared" si="85"/>
        <v/>
      </c>
      <c r="AO79" s="61" t="str">
        <f t="shared" si="86"/>
        <v/>
      </c>
      <c r="AP79" s="104">
        <f t="shared" si="87"/>
        <v>0</v>
      </c>
      <c r="AQ79" s="104" t="str">
        <f t="shared" si="88"/>
        <v/>
      </c>
      <c r="AR79" s="104" t="str">
        <f t="shared" si="89"/>
        <v/>
      </c>
      <c r="AS79" s="104" t="str">
        <f t="shared" si="90"/>
        <v/>
      </c>
      <c r="AT79" s="104" t="str">
        <f t="shared" si="91"/>
        <v/>
      </c>
      <c r="AU79" s="108" t="str">
        <f t="shared" si="92"/>
        <v/>
      </c>
      <c r="AV79" s="125" t="str">
        <f>IF(OR(B79=0,B79=""),"",IF(AND($E$3="3rd"),'Marks Entry 3rd'!Z78,IF(AND($E$3="4th"),'Marks Entry 4th'!Z78,"")))</f>
        <v/>
      </c>
      <c r="AW79" s="125" t="str">
        <f>IF(OR(B79=0,B79=""),"",IF(AND($E$3="3rd"),'Marks Entry 3rd'!AA78,IF(AND($E$3="4th"),'Marks Entry 4th'!AA78,"")))</f>
        <v/>
      </c>
      <c r="AX79" s="125" t="str">
        <f>IF(OR(B79=0,B79=""),"",IF(AND($E$3="3rd"),'Marks Entry 3rd'!AB78,IF(AND($E$3="4th"),'Marks Entry 4th'!AB78,"")))</f>
        <v/>
      </c>
      <c r="AY79" s="61" t="str">
        <f t="shared" si="93"/>
        <v/>
      </c>
      <c r="AZ79" s="125" t="str">
        <f>IF(OR(B79=0,B79=""),"",IF(AND($E$3="3rd"),'Marks Entry 3rd'!AC78,IF(AND($E$3="4th"),'Marks Entry 4th'!AC78,"")))</f>
        <v/>
      </c>
      <c r="BA79" s="125" t="str">
        <f>IF(OR(B79=0,B79=""),"",IF(AND($E$3="3rd"),'Marks Entry 3rd'!AD78,IF(AND($E$3="4th"),'Marks Entry 4th'!AD78,"")))</f>
        <v/>
      </c>
      <c r="BB79" s="64" t="str">
        <f t="shared" si="94"/>
        <v/>
      </c>
      <c r="BC79" s="61">
        <f t="shared" si="95"/>
        <v>0</v>
      </c>
      <c r="BD79" s="66" t="str">
        <f>IF(OR(B79=0,B79=""),"",IF(AND($E$3="3rd"),'Marks Entry 3rd'!AE78,IF(AND($E$3="4th"),'Marks Entry 4th'!AE78,"")))</f>
        <v/>
      </c>
      <c r="BE79" s="66" t="str">
        <f>IF(OR(B79=0,B79=""),"",IF(AND($E$3="3rd"),'Marks Entry 3rd'!AF78,IF(AND($E$3="4th"),'Marks Entry 4th'!AF78,"")))</f>
        <v/>
      </c>
      <c r="BF79" s="65" t="str">
        <f t="shared" si="96"/>
        <v/>
      </c>
      <c r="BG79" s="61" t="str">
        <f t="shared" si="97"/>
        <v/>
      </c>
      <c r="BH79" s="104">
        <f t="shared" si="98"/>
        <v>0</v>
      </c>
      <c r="BI79" s="104" t="str">
        <f t="shared" si="99"/>
        <v/>
      </c>
      <c r="BJ79" s="104" t="str">
        <f t="shared" si="100"/>
        <v/>
      </c>
      <c r="BK79" s="104" t="str">
        <f t="shared" si="101"/>
        <v/>
      </c>
      <c r="BL79" s="104" t="str">
        <f t="shared" si="102"/>
        <v/>
      </c>
      <c r="BM79" s="108" t="str">
        <f t="shared" si="103"/>
        <v/>
      </c>
      <c r="BN79" s="125" t="str">
        <f>IF(OR(B79=0,B79=""),"",IF(AND($E$3="3rd"),'Marks Entry 3rd'!AG78,IF(AND($E$3="4th"),'Marks Entry 4th'!AG78,"")))</f>
        <v/>
      </c>
      <c r="BO79" s="125" t="str">
        <f>IF(OR(B79=0,B79=""),"",IF(AND($E$3="3rd"),'Marks Entry 3rd'!AH78,IF(AND($E$3="4th"),'Marks Entry 4th'!AH78,"")))</f>
        <v/>
      </c>
      <c r="BP79" s="125" t="str">
        <f>IF(OR(B79=0,B79=""),"",IF(AND($E$3="3rd"),'Marks Entry 3rd'!AI78,IF(AND($E$3="4th"),'Marks Entry 4th'!AI78,"")))</f>
        <v/>
      </c>
      <c r="BQ79" s="61" t="str">
        <f t="shared" si="104"/>
        <v/>
      </c>
      <c r="BR79" s="125" t="str">
        <f>IF(OR(B79=0,B79=""),"",IF(AND($E$3="3rd"),'Marks Entry 3rd'!AJ78,IF(AND($E$3="4th"),'Marks Entry 4th'!AJ78,"")))</f>
        <v/>
      </c>
      <c r="BS79" s="125" t="str">
        <f>IF(OR(B79=0,B79=""),"",IF(AND($E$3="3rd"),'Marks Entry 3rd'!AK78,IF(AND($E$3="4th"),'Marks Entry 4th'!AK78,"")))</f>
        <v/>
      </c>
      <c r="BT79" s="64" t="str">
        <f t="shared" si="105"/>
        <v/>
      </c>
      <c r="BU79" s="61">
        <f t="shared" si="106"/>
        <v>0</v>
      </c>
      <c r="BV79" s="66" t="str">
        <f>IF(OR(B79=0,B79=""),"",IF(AND($E$3="3rd"),'Marks Entry 3rd'!AL78,IF(AND($E$3="4th"),'Marks Entry 4th'!AL78,"")))</f>
        <v/>
      </c>
      <c r="BW79" s="66" t="str">
        <f>IF(OR(B79=0,B79=""),"",IF(AND($E$3="3rd"),'Marks Entry 3rd'!AM78,IF(AND($E$3="4th"),'Marks Entry 4th'!AM78,"")))</f>
        <v/>
      </c>
      <c r="BX79" s="65" t="str">
        <f t="shared" si="107"/>
        <v/>
      </c>
      <c r="BY79" s="61" t="str">
        <f t="shared" si="108"/>
        <v/>
      </c>
      <c r="BZ79" s="104">
        <f t="shared" si="109"/>
        <v>0</v>
      </c>
      <c r="CA79" s="104" t="str">
        <f t="shared" si="110"/>
        <v/>
      </c>
      <c r="CB79" s="104" t="str">
        <f t="shared" si="111"/>
        <v/>
      </c>
      <c r="CC79" s="104" t="str">
        <f t="shared" si="112"/>
        <v/>
      </c>
      <c r="CD79" s="104" t="str">
        <f t="shared" si="113"/>
        <v/>
      </c>
      <c r="CE79" s="108" t="str">
        <f t="shared" si="114"/>
        <v/>
      </c>
      <c r="CF79" s="257" t="str">
        <f>IF(OR(B79=0,B79=""),"",IF(AND($E$3="3rd"),'Marks Entry 3rd'!AN78,IF(AND($E$3="4th"),'Marks Entry 4th'!AN78,"")))</f>
        <v/>
      </c>
      <c r="CG79" s="257" t="str">
        <f>IF(OR(B79=0,B79=""),"",IF(AND($E$3="3rd"),'Marks Entry 3rd'!AO78,IF(AND($E$3="4th"),'Marks Entry 4th'!AO78,"")))</f>
        <v/>
      </c>
      <c r="CH79" s="257" t="str">
        <f>IF(OR(B79=0,B79=""),"",IF(AND($E$3="3rd"),'Marks Entry 3rd'!AP78,IF(AND($E$3="4th"),'Marks Entry 4th'!AP78,"")))</f>
        <v/>
      </c>
      <c r="CI79" s="257" t="str">
        <f>IF(OR(B79=0,B79=""),"",IF(AND($E$3="3rd"),'Marks Entry 3rd'!AQ78,IF(AND($E$3="4th"),'Marks Entry 4th'!AQ78,"")))</f>
        <v/>
      </c>
      <c r="CJ79" s="257" t="str">
        <f>IF(OR(B79=0,B79=""),"",IF(AND($E$3="3rd"),'Marks Entry 3rd'!AR78,IF(AND($E$3="4th"),'Marks Entry 4th'!AR78,"")))</f>
        <v/>
      </c>
      <c r="CK79" s="126" t="str">
        <f t="shared" si="115"/>
        <v/>
      </c>
      <c r="CL79" s="127">
        <f t="shared" si="116"/>
        <v>0</v>
      </c>
      <c r="CM79" s="127" t="str">
        <f t="shared" si="117"/>
        <v/>
      </c>
      <c r="CN79" s="127" t="str">
        <f t="shared" si="118"/>
        <v/>
      </c>
      <c r="CO79" s="107" t="str">
        <f t="shared" si="119"/>
        <v/>
      </c>
      <c r="CP79" s="257" t="str">
        <f>IF(OR(B79=0,B79=""),"",IF(AND($E$3="3rd"),'Marks Entry 3rd'!AS78,IF(AND($E$3="4th"),'Marks Entry 4th'!AS78,"")))</f>
        <v/>
      </c>
      <c r="CQ79" s="257" t="str">
        <f>IF(OR(B79=0,B79=""),"",IF(AND($E$3="3rd"),'Marks Entry 3rd'!AT78,IF(AND($E$3="4th"),'Marks Entry 4th'!AT78,"")))</f>
        <v/>
      </c>
      <c r="CR79" s="257" t="str">
        <f>IF(OR(B79=0,B79=""),"",IF(AND($E$3="3rd"),'Marks Entry 3rd'!AU78,IF(AND($E$3="4th"),'Marks Entry 4th'!AU78,"")))</f>
        <v/>
      </c>
      <c r="CS79" s="257" t="str">
        <f>IF(OR(B79=0,B79=""),"",IF(AND($E$3="3rd"),'Marks Entry 3rd'!AV78,IF(AND($E$3="4th"),'Marks Entry 4th'!AV78,"")))</f>
        <v/>
      </c>
      <c r="CT79" s="257" t="str">
        <f>IF(OR(B79=0,B79=""),"",IF(AND($E$3="3rd"),'Marks Entry 3rd'!AW78,IF(AND($E$3="4th"),'Marks Entry 4th'!AW78,"")))</f>
        <v/>
      </c>
      <c r="CU79" s="126" t="str">
        <f t="shared" si="120"/>
        <v/>
      </c>
      <c r="CV79" s="127">
        <f t="shared" si="121"/>
        <v>0</v>
      </c>
      <c r="CW79" s="127" t="str">
        <f t="shared" si="122"/>
        <v/>
      </c>
      <c r="CX79" s="127" t="str">
        <f t="shared" si="123"/>
        <v/>
      </c>
      <c r="CY79" s="107" t="str">
        <f t="shared" si="124"/>
        <v/>
      </c>
      <c r="CZ79" s="257" t="str">
        <f>IF(OR(B79=0,B79=""),"",IF(AND($E$3="3rd"),'Marks Entry 3rd'!AX78,IF(AND($E$3="4th"),'Marks Entry 4th'!AX78,"")))</f>
        <v/>
      </c>
      <c r="DA79" s="257" t="str">
        <f>IF(OR(B79=0,B79=""),"",IF(AND($E$3="3rd"),'Marks Entry 3rd'!AY78,IF(AND($E$3="4th"),'Marks Entry 4th'!AY78,"")))</f>
        <v/>
      </c>
      <c r="DB79" s="257" t="str">
        <f>IF(OR(B79=0,B79=""),"",IF(AND($E$3="3rd"),'Marks Entry 3rd'!AZ78,IF(AND($E$3="4th"),'Marks Entry 4th'!AZ78,"")))</f>
        <v/>
      </c>
      <c r="DC79" s="257" t="str">
        <f>IF(OR(B79=0,B79=""),"",IF(AND($E$3="3rd"),'Marks Entry 3rd'!BA78,IF(AND($E$3="4th"),'Marks Entry 4th'!BA78,"")))</f>
        <v/>
      </c>
      <c r="DD79" s="257" t="str">
        <f>IF(OR(B79=0,B79=""),"",IF(AND($E$3="3rd"),'Marks Entry 3rd'!BB78,IF(AND($E$3="4th"),'Marks Entry 4th'!BB78,"")))</f>
        <v/>
      </c>
      <c r="DE79" s="126" t="str">
        <f t="shared" si="125"/>
        <v/>
      </c>
      <c r="DF79" s="127">
        <f t="shared" si="126"/>
        <v>0</v>
      </c>
      <c r="DG79" s="127" t="str">
        <f t="shared" si="127"/>
        <v/>
      </c>
      <c r="DH79" s="127" t="str">
        <f t="shared" si="128"/>
        <v/>
      </c>
      <c r="DI79" s="107" t="str">
        <f t="shared" si="129"/>
        <v/>
      </c>
      <c r="DJ79" s="257" t="str">
        <f>IF(OR(B79=0,B79=""),"",IF(AND('Marks Entry 3rd'!BC78="",'Marks Entry 4th'!BC78=""),"",IF(AND($E$3="3rd"),'Marks Entry 3rd'!BC78,IF(AND($E$3="4th"),'Marks Entry 4th'!BC78,""))))</f>
        <v/>
      </c>
      <c r="DK79" s="257" t="str">
        <f>IF(OR(B79=0,B79=""),"",IF(AND('Marks Entry 3rd'!BD78="",'Marks Entry 4th'!BD78=""),"",IF(AND($E$3="3rd"),'Marks Entry 3rd'!BD78,IF(AND($E$3="4th"),'Marks Entry 4th'!BD78,""))))</f>
        <v/>
      </c>
      <c r="DL79" s="416" t="str">
        <f t="shared" si="130"/>
        <v/>
      </c>
      <c r="DM79" s="108" t="str">
        <f t="shared" si="131"/>
        <v/>
      </c>
      <c r="DN79" s="257" t="str">
        <f>IF(OR(B79=0,B79=""),"",IF(AND('Marks Entry 3rd'!BE78="",'Marks Entry 4th'!BE78=""),"",IF(AND($E$3="3rd"),'Marks Entry 3rd'!BE78,IF(AND($E$3="4th"),'Marks Entry 4th'!BE78,""))))</f>
        <v/>
      </c>
      <c r="DO79" s="257" t="str">
        <f>IF(OR(B79=0,B79=""),"",IF(AND('Marks Entry 3rd'!BF78="",'Marks Entry 4th'!BF78=""),"",IF(AND($E$3="3rd"),'Marks Entry 3rd'!BF78,IF(AND($E$3="4th"),'Marks Entry 4th'!BF78,""))))</f>
        <v/>
      </c>
      <c r="DP79" s="416" t="str">
        <f t="shared" si="132"/>
        <v/>
      </c>
      <c r="DQ79" s="108" t="str">
        <f t="shared" si="133"/>
        <v/>
      </c>
      <c r="DR79" s="75" t="str">
        <f t="shared" si="134"/>
        <v/>
      </c>
      <c r="DS79" s="76" t="str">
        <f t="shared" si="135"/>
        <v/>
      </c>
      <c r="DT79" s="81" t="str">
        <f t="shared" si="136"/>
        <v/>
      </c>
      <c r="DU79" s="82" t="str">
        <f t="shared" si="137"/>
        <v/>
      </c>
      <c r="DV79" s="262" t="str">
        <f t="shared" si="70"/>
        <v/>
      </c>
      <c r="DW79" s="52" t="str">
        <f>IF(OR(B79=0,B79=""),"",IF(AND($E$3="3rd"),'Marks Entry 3rd'!BG78,IF(AND($E$3="4th"),'Marks Entry 4th'!BG78,"")))</f>
        <v/>
      </c>
      <c r="DX79" s="52" t="str">
        <f>IF(OR(B79=0,B79=""),"",IF(AND($E$3="3rd"),'Marks Entry 3rd'!BH78,IF(AND($E$3="4th"),'Marks Entry 4th'!BH78,"")))</f>
        <v/>
      </c>
      <c r="DY79" s="242" t="str">
        <f t="shared" si="138"/>
        <v/>
      </c>
      <c r="DZ79" s="53"/>
      <c r="EG79" s="55">
        <f>IF(AND($E$3="3rd"),'Marks Entry 3rd'!I78,IF(AND($E$3="4th"),'Marks Entry 4th'!I78,""))</f>
        <v>0</v>
      </c>
    </row>
    <row r="80" spans="1:137" ht="18.95" customHeight="1">
      <c r="A80" s="67">
        <v>73</v>
      </c>
      <c r="B80" s="302" t="str">
        <f>IF(OR(EG80=0,EG80=""),"",IF(AND($E$3="3rd"),'Marks Entry 3rd'!I79,IF(AND($E$3="4th"),'Marks Entry 4th'!I79,"")))</f>
        <v/>
      </c>
      <c r="C80" s="68" t="str">
        <f>IF(OR(B80=0,B80=""),"",IF(AND($E$3="3rd"),'Marks Entry 3rd'!B79,IF(AND($E$3="4th"),'Marks Entry 4th'!B79,"")))</f>
        <v/>
      </c>
      <c r="D80" s="68" t="str">
        <f>IF(OR(B80=0,B80=""),"",IF(AND($E$3="3rd"),'Marks Entry 3rd'!C79,IF(AND($E$3="4th"),'Marks Entry 4th'!C79,"")))</f>
        <v/>
      </c>
      <c r="E80" s="69" t="str">
        <f>IF(OR(B80=0,B80=""),"",IF(AND($E$3="3rd"),'Marks Entry 3rd'!E79,IF(AND($E$3="4th"),'Marks Entry 4th'!E79,"")))</f>
        <v/>
      </c>
      <c r="F80" s="301" t="str">
        <f>IF(OR(B80=0,B80=""),"",IF(AND($E$3="3rd"),'Marks Entry 3rd'!D79,IF(AND($E$3="4th"),'Marks Entry 4th'!D79,"")))</f>
        <v/>
      </c>
      <c r="G80" s="63" t="str">
        <f>IF(OR(B80=0,B80=""),"",IF(AND($E$3="3rd"),'Marks Entry 3rd'!F79,IF(AND($E$3="4th"),'Marks Entry 4th'!F79,"")))</f>
        <v/>
      </c>
      <c r="H80" s="63" t="str">
        <f>IF(OR(B80=0,B80=""),"",IF(AND($E$3="3rd"),'Marks Entry 3rd'!G79,IF(AND($E$3="4th"),'Marks Entry 4th'!G79,"")))</f>
        <v/>
      </c>
      <c r="I80" s="63" t="str">
        <f>IF(OR(B80=0,B80=""),"",IF(AND($E$3="3rd"),'Marks Entry 3rd'!H79,IF(AND($E$3="4th"),'Marks Entry 4th'!H79,"")))</f>
        <v/>
      </c>
      <c r="J80" s="256" t="str">
        <f>IF(OR(B80=0,B80=""),"",IF(AND($E$3="3rd"),'Marks Entry 3rd'!J79,IF(AND($E$3="4th"),'Marks Entry 4th'!J79,"")))</f>
        <v/>
      </c>
      <c r="K80" s="256" t="str">
        <f>IF(OR(B80=0,B80=""),"",IF(AND($E$3="3rd"),'Marks Entry 3rd'!K79,IF(AND($E$3="4th"),'Marks Entry 4th'!K79,"")))</f>
        <v/>
      </c>
      <c r="L80" s="125" t="str">
        <f>IF(OR(B80=0,B80=""),"",IF(AND($E$3="3rd"),'Marks Entry 3rd'!L79,IF(AND($E$3="4th"),'Marks Entry 4th'!L79,"")))</f>
        <v/>
      </c>
      <c r="M80" s="125" t="str">
        <f>IF(OR(B80=0,B80=""),"",IF(AND($E$3="3rd"),'Marks Entry 3rd'!M79,IF(AND($E$3="4th"),'Marks Entry 4th'!M79,"")))</f>
        <v/>
      </c>
      <c r="N80" s="125" t="str">
        <f>IF(OR(B80=0,B80=""),"",IF(AND($E$3="3rd"),'Marks Entry 3rd'!N79,IF(AND($E$3="4th"),'Marks Entry 4th'!N79,"")))</f>
        <v/>
      </c>
      <c r="O80" s="61" t="str">
        <f t="shared" si="71"/>
        <v/>
      </c>
      <c r="P80" s="125" t="str">
        <f>IF(OR(B80=0,B80=""),"",IF(AND($E$3="3rd"),'Marks Entry 3rd'!O79,IF(AND($E$3="4th"),'Marks Entry 4th'!O79,"")))</f>
        <v/>
      </c>
      <c r="Q80" s="125" t="str">
        <f>IF(OR(B80=0,B80=""),"",IF(AND($E$3="3rd"),'Marks Entry 3rd'!P79,IF(AND($E$3="4th"),'Marks Entry 4th'!P79,"")))</f>
        <v/>
      </c>
      <c r="R80" s="64" t="str">
        <f t="shared" si="72"/>
        <v/>
      </c>
      <c r="S80" s="61">
        <f t="shared" si="73"/>
        <v>0</v>
      </c>
      <c r="T80" s="66" t="str">
        <f>IF(OR(B80=0,B80=""),"",IF(AND($E$3="3rd"),'Marks Entry 3rd'!Q79,IF(AND($E$3="4th"),'Marks Entry 4th'!Q79,"")))</f>
        <v/>
      </c>
      <c r="U80" s="66" t="str">
        <f>IF(OR(B80=0,B80=""),"",IF(AND($E$3="3rd"),'Marks Entry 3rd'!R79,IF(AND($E$3="4th"),'Marks Entry 4th'!R79,"")))</f>
        <v/>
      </c>
      <c r="V80" s="65" t="str">
        <f t="shared" si="74"/>
        <v/>
      </c>
      <c r="W80" s="61" t="str">
        <f t="shared" si="75"/>
        <v/>
      </c>
      <c r="X80" s="104">
        <f t="shared" si="76"/>
        <v>0</v>
      </c>
      <c r="Y80" s="104" t="str">
        <f t="shared" si="77"/>
        <v/>
      </c>
      <c r="Z80" s="104" t="str">
        <f t="shared" si="78"/>
        <v/>
      </c>
      <c r="AA80" s="104" t="str">
        <f t="shared" si="79"/>
        <v/>
      </c>
      <c r="AB80" s="104" t="str">
        <f t="shared" si="80"/>
        <v/>
      </c>
      <c r="AC80" s="108" t="str">
        <f t="shared" si="81"/>
        <v/>
      </c>
      <c r="AD80" s="125" t="str">
        <f>IF(OR(B80=0,B80=""),"",IF(AND($E$3="3rd"),'Marks Entry 3rd'!S79,IF(AND($E$3="4th"),'Marks Entry 4th'!S79,"")))</f>
        <v/>
      </c>
      <c r="AE80" s="125" t="str">
        <f>IF(OR(B80=0,B80=""),"",IF(AND($E$3="3rd"),'Marks Entry 3rd'!T79,IF(AND($E$3="4th"),'Marks Entry 4th'!T79,"")))</f>
        <v/>
      </c>
      <c r="AF80" s="125" t="str">
        <f>IF(OR(B80=0,B80=""),"",IF(AND($E$3="3rd"),'Marks Entry 3rd'!U79,IF(AND($E$3="4th"),'Marks Entry 4th'!U79,"")))</f>
        <v/>
      </c>
      <c r="AG80" s="61" t="str">
        <f t="shared" si="82"/>
        <v/>
      </c>
      <c r="AH80" s="125" t="str">
        <f>IF(OR(B80=0,B80=""),"",IF(AND($E$3="3rd"),'Marks Entry 3rd'!V79,IF(AND($E$3="4th"),'Marks Entry 4th'!V79,"")))</f>
        <v/>
      </c>
      <c r="AI80" s="125" t="str">
        <f>IF(OR(B80=0,B80=""),"",IF(AND($E$3="3rd"),'Marks Entry 3rd'!W79,IF(AND($E$3="4th"),'Marks Entry 4th'!W79,"")))</f>
        <v/>
      </c>
      <c r="AJ80" s="64" t="str">
        <f t="shared" si="83"/>
        <v/>
      </c>
      <c r="AK80" s="61">
        <f t="shared" si="84"/>
        <v>0</v>
      </c>
      <c r="AL80" s="66" t="str">
        <f>IF(OR(B80=0,B80=""),"",IF(AND($E$3="3rd"),'Marks Entry 3rd'!X79,IF(AND($E$3="4th"),'Marks Entry 4th'!X79,"")))</f>
        <v/>
      </c>
      <c r="AM80" s="66" t="str">
        <f>IF(OR(B80=0,B80=""),"",IF(AND($E$3="3rd"),'Marks Entry 3rd'!Y79,IF(AND($E$3="4th"),'Marks Entry 4th'!Y79,"")))</f>
        <v/>
      </c>
      <c r="AN80" s="65" t="str">
        <f t="shared" si="85"/>
        <v/>
      </c>
      <c r="AO80" s="61" t="str">
        <f t="shared" si="86"/>
        <v/>
      </c>
      <c r="AP80" s="104">
        <f t="shared" si="87"/>
        <v>0</v>
      </c>
      <c r="AQ80" s="104" t="str">
        <f t="shared" si="88"/>
        <v/>
      </c>
      <c r="AR80" s="104" t="str">
        <f t="shared" si="89"/>
        <v/>
      </c>
      <c r="AS80" s="104" t="str">
        <f t="shared" si="90"/>
        <v/>
      </c>
      <c r="AT80" s="104" t="str">
        <f t="shared" si="91"/>
        <v/>
      </c>
      <c r="AU80" s="108" t="str">
        <f t="shared" si="92"/>
        <v/>
      </c>
      <c r="AV80" s="125" t="str">
        <f>IF(OR(B80=0,B80=""),"",IF(AND($E$3="3rd"),'Marks Entry 3rd'!Z79,IF(AND($E$3="4th"),'Marks Entry 4th'!Z79,"")))</f>
        <v/>
      </c>
      <c r="AW80" s="125" t="str">
        <f>IF(OR(B80=0,B80=""),"",IF(AND($E$3="3rd"),'Marks Entry 3rd'!AA79,IF(AND($E$3="4th"),'Marks Entry 4th'!AA79,"")))</f>
        <v/>
      </c>
      <c r="AX80" s="125" t="str">
        <f>IF(OR(B80=0,B80=""),"",IF(AND($E$3="3rd"),'Marks Entry 3rd'!AB79,IF(AND($E$3="4th"),'Marks Entry 4th'!AB79,"")))</f>
        <v/>
      </c>
      <c r="AY80" s="61" t="str">
        <f t="shared" si="93"/>
        <v/>
      </c>
      <c r="AZ80" s="125" t="str">
        <f>IF(OR(B80=0,B80=""),"",IF(AND($E$3="3rd"),'Marks Entry 3rd'!AC79,IF(AND($E$3="4th"),'Marks Entry 4th'!AC79,"")))</f>
        <v/>
      </c>
      <c r="BA80" s="125" t="str">
        <f>IF(OR(B80=0,B80=""),"",IF(AND($E$3="3rd"),'Marks Entry 3rd'!AD79,IF(AND($E$3="4th"),'Marks Entry 4th'!AD79,"")))</f>
        <v/>
      </c>
      <c r="BB80" s="64" t="str">
        <f t="shared" si="94"/>
        <v/>
      </c>
      <c r="BC80" s="61">
        <f t="shared" si="95"/>
        <v>0</v>
      </c>
      <c r="BD80" s="66" t="str">
        <f>IF(OR(B80=0,B80=""),"",IF(AND($E$3="3rd"),'Marks Entry 3rd'!AE79,IF(AND($E$3="4th"),'Marks Entry 4th'!AE79,"")))</f>
        <v/>
      </c>
      <c r="BE80" s="66" t="str">
        <f>IF(OR(B80=0,B80=""),"",IF(AND($E$3="3rd"),'Marks Entry 3rd'!AF79,IF(AND($E$3="4th"),'Marks Entry 4th'!AF79,"")))</f>
        <v/>
      </c>
      <c r="BF80" s="65" t="str">
        <f t="shared" si="96"/>
        <v/>
      </c>
      <c r="BG80" s="61" t="str">
        <f t="shared" si="97"/>
        <v/>
      </c>
      <c r="BH80" s="104">
        <f t="shared" si="98"/>
        <v>0</v>
      </c>
      <c r="BI80" s="104" t="str">
        <f t="shared" si="99"/>
        <v/>
      </c>
      <c r="BJ80" s="104" t="str">
        <f t="shared" si="100"/>
        <v/>
      </c>
      <c r="BK80" s="104" t="str">
        <f t="shared" si="101"/>
        <v/>
      </c>
      <c r="BL80" s="104" t="str">
        <f t="shared" si="102"/>
        <v/>
      </c>
      <c r="BM80" s="108" t="str">
        <f t="shared" si="103"/>
        <v/>
      </c>
      <c r="BN80" s="125" t="str">
        <f>IF(OR(B80=0,B80=""),"",IF(AND($E$3="3rd"),'Marks Entry 3rd'!AG79,IF(AND($E$3="4th"),'Marks Entry 4th'!AG79,"")))</f>
        <v/>
      </c>
      <c r="BO80" s="125" t="str">
        <f>IF(OR(B80=0,B80=""),"",IF(AND($E$3="3rd"),'Marks Entry 3rd'!AH79,IF(AND($E$3="4th"),'Marks Entry 4th'!AH79,"")))</f>
        <v/>
      </c>
      <c r="BP80" s="125" t="str">
        <f>IF(OR(B80=0,B80=""),"",IF(AND($E$3="3rd"),'Marks Entry 3rd'!AI79,IF(AND($E$3="4th"),'Marks Entry 4th'!AI79,"")))</f>
        <v/>
      </c>
      <c r="BQ80" s="61" t="str">
        <f t="shared" si="104"/>
        <v/>
      </c>
      <c r="BR80" s="125" t="str">
        <f>IF(OR(B80=0,B80=""),"",IF(AND($E$3="3rd"),'Marks Entry 3rd'!AJ79,IF(AND($E$3="4th"),'Marks Entry 4th'!AJ79,"")))</f>
        <v/>
      </c>
      <c r="BS80" s="125" t="str">
        <f>IF(OR(B80=0,B80=""),"",IF(AND($E$3="3rd"),'Marks Entry 3rd'!AK79,IF(AND($E$3="4th"),'Marks Entry 4th'!AK79,"")))</f>
        <v/>
      </c>
      <c r="BT80" s="64" t="str">
        <f t="shared" si="105"/>
        <v/>
      </c>
      <c r="BU80" s="61">
        <f t="shared" si="106"/>
        <v>0</v>
      </c>
      <c r="BV80" s="66" t="str">
        <f>IF(OR(B80=0,B80=""),"",IF(AND($E$3="3rd"),'Marks Entry 3rd'!AL79,IF(AND($E$3="4th"),'Marks Entry 4th'!AL79,"")))</f>
        <v/>
      </c>
      <c r="BW80" s="66" t="str">
        <f>IF(OR(B80=0,B80=""),"",IF(AND($E$3="3rd"),'Marks Entry 3rd'!AM79,IF(AND($E$3="4th"),'Marks Entry 4th'!AM79,"")))</f>
        <v/>
      </c>
      <c r="BX80" s="65" t="str">
        <f t="shared" si="107"/>
        <v/>
      </c>
      <c r="BY80" s="61" t="str">
        <f t="shared" si="108"/>
        <v/>
      </c>
      <c r="BZ80" s="104">
        <f t="shared" si="109"/>
        <v>0</v>
      </c>
      <c r="CA80" s="104" t="str">
        <f t="shared" si="110"/>
        <v/>
      </c>
      <c r="CB80" s="104" t="str">
        <f t="shared" si="111"/>
        <v/>
      </c>
      <c r="CC80" s="104" t="str">
        <f t="shared" si="112"/>
        <v/>
      </c>
      <c r="CD80" s="104" t="str">
        <f t="shared" si="113"/>
        <v/>
      </c>
      <c r="CE80" s="108" t="str">
        <f t="shared" si="114"/>
        <v/>
      </c>
      <c r="CF80" s="257" t="str">
        <f>IF(OR(B80=0,B80=""),"",IF(AND($E$3="3rd"),'Marks Entry 3rd'!AN79,IF(AND($E$3="4th"),'Marks Entry 4th'!AN79,"")))</f>
        <v/>
      </c>
      <c r="CG80" s="257" t="str">
        <f>IF(OR(B80=0,B80=""),"",IF(AND($E$3="3rd"),'Marks Entry 3rd'!AO79,IF(AND($E$3="4th"),'Marks Entry 4th'!AO79,"")))</f>
        <v/>
      </c>
      <c r="CH80" s="257" t="str">
        <f>IF(OR(B80=0,B80=""),"",IF(AND($E$3="3rd"),'Marks Entry 3rd'!AP79,IF(AND($E$3="4th"),'Marks Entry 4th'!AP79,"")))</f>
        <v/>
      </c>
      <c r="CI80" s="257" t="str">
        <f>IF(OR(B80=0,B80=""),"",IF(AND($E$3="3rd"),'Marks Entry 3rd'!AQ79,IF(AND($E$3="4th"),'Marks Entry 4th'!AQ79,"")))</f>
        <v/>
      </c>
      <c r="CJ80" s="257" t="str">
        <f>IF(OR(B80=0,B80=""),"",IF(AND($E$3="3rd"),'Marks Entry 3rd'!AR79,IF(AND($E$3="4th"),'Marks Entry 4th'!AR79,"")))</f>
        <v/>
      </c>
      <c r="CK80" s="126" t="str">
        <f t="shared" si="115"/>
        <v/>
      </c>
      <c r="CL80" s="127">
        <f t="shared" si="116"/>
        <v>0</v>
      </c>
      <c r="CM80" s="127" t="str">
        <f t="shared" si="117"/>
        <v/>
      </c>
      <c r="CN80" s="127" t="str">
        <f t="shared" si="118"/>
        <v/>
      </c>
      <c r="CO80" s="107" t="str">
        <f t="shared" si="119"/>
        <v/>
      </c>
      <c r="CP80" s="257" t="str">
        <f>IF(OR(B80=0,B80=""),"",IF(AND($E$3="3rd"),'Marks Entry 3rd'!AS79,IF(AND($E$3="4th"),'Marks Entry 4th'!AS79,"")))</f>
        <v/>
      </c>
      <c r="CQ80" s="257" t="str">
        <f>IF(OR(B80=0,B80=""),"",IF(AND($E$3="3rd"),'Marks Entry 3rd'!AT79,IF(AND($E$3="4th"),'Marks Entry 4th'!AT79,"")))</f>
        <v/>
      </c>
      <c r="CR80" s="257" t="str">
        <f>IF(OR(B80=0,B80=""),"",IF(AND($E$3="3rd"),'Marks Entry 3rd'!AU79,IF(AND($E$3="4th"),'Marks Entry 4th'!AU79,"")))</f>
        <v/>
      </c>
      <c r="CS80" s="257" t="str">
        <f>IF(OR(B80=0,B80=""),"",IF(AND($E$3="3rd"),'Marks Entry 3rd'!AV79,IF(AND($E$3="4th"),'Marks Entry 4th'!AV79,"")))</f>
        <v/>
      </c>
      <c r="CT80" s="257" t="str">
        <f>IF(OR(B80=0,B80=""),"",IF(AND($E$3="3rd"),'Marks Entry 3rd'!AW79,IF(AND($E$3="4th"),'Marks Entry 4th'!AW79,"")))</f>
        <v/>
      </c>
      <c r="CU80" s="126" t="str">
        <f t="shared" si="120"/>
        <v/>
      </c>
      <c r="CV80" s="127">
        <f t="shared" si="121"/>
        <v>0</v>
      </c>
      <c r="CW80" s="127" t="str">
        <f t="shared" si="122"/>
        <v/>
      </c>
      <c r="CX80" s="127" t="str">
        <f t="shared" si="123"/>
        <v/>
      </c>
      <c r="CY80" s="107" t="str">
        <f t="shared" si="124"/>
        <v/>
      </c>
      <c r="CZ80" s="257" t="str">
        <f>IF(OR(B80=0,B80=""),"",IF(AND($E$3="3rd"),'Marks Entry 3rd'!AX79,IF(AND($E$3="4th"),'Marks Entry 4th'!AX79,"")))</f>
        <v/>
      </c>
      <c r="DA80" s="257" t="str">
        <f>IF(OR(B80=0,B80=""),"",IF(AND($E$3="3rd"),'Marks Entry 3rd'!AY79,IF(AND($E$3="4th"),'Marks Entry 4th'!AY79,"")))</f>
        <v/>
      </c>
      <c r="DB80" s="257" t="str">
        <f>IF(OR(B80=0,B80=""),"",IF(AND($E$3="3rd"),'Marks Entry 3rd'!AZ79,IF(AND($E$3="4th"),'Marks Entry 4th'!AZ79,"")))</f>
        <v/>
      </c>
      <c r="DC80" s="257" t="str">
        <f>IF(OR(B80=0,B80=""),"",IF(AND($E$3="3rd"),'Marks Entry 3rd'!BA79,IF(AND($E$3="4th"),'Marks Entry 4th'!BA79,"")))</f>
        <v/>
      </c>
      <c r="DD80" s="257" t="str">
        <f>IF(OR(B80=0,B80=""),"",IF(AND($E$3="3rd"),'Marks Entry 3rd'!BB79,IF(AND($E$3="4th"),'Marks Entry 4th'!BB79,"")))</f>
        <v/>
      </c>
      <c r="DE80" s="126" t="str">
        <f t="shared" si="125"/>
        <v/>
      </c>
      <c r="DF80" s="127">
        <f t="shared" si="126"/>
        <v>0</v>
      </c>
      <c r="DG80" s="127" t="str">
        <f t="shared" si="127"/>
        <v/>
      </c>
      <c r="DH80" s="127" t="str">
        <f t="shared" si="128"/>
        <v/>
      </c>
      <c r="DI80" s="107" t="str">
        <f t="shared" si="129"/>
        <v/>
      </c>
      <c r="DJ80" s="257" t="str">
        <f>IF(OR(B80=0,B80=""),"",IF(AND('Marks Entry 3rd'!BC79="",'Marks Entry 4th'!BC79=""),"",IF(AND($E$3="3rd"),'Marks Entry 3rd'!BC79,IF(AND($E$3="4th"),'Marks Entry 4th'!BC79,""))))</f>
        <v/>
      </c>
      <c r="DK80" s="257" t="str">
        <f>IF(OR(B80=0,B80=""),"",IF(AND('Marks Entry 3rd'!BD79="",'Marks Entry 4th'!BD79=""),"",IF(AND($E$3="3rd"),'Marks Entry 3rd'!BD79,IF(AND($E$3="4th"),'Marks Entry 4th'!BD79,""))))</f>
        <v/>
      </c>
      <c r="DL80" s="416" t="str">
        <f t="shared" si="130"/>
        <v/>
      </c>
      <c r="DM80" s="108" t="str">
        <f t="shared" si="131"/>
        <v/>
      </c>
      <c r="DN80" s="257" t="str">
        <f>IF(OR(B80=0,B80=""),"",IF(AND('Marks Entry 3rd'!BE79="",'Marks Entry 4th'!BE79=""),"",IF(AND($E$3="3rd"),'Marks Entry 3rd'!BE79,IF(AND($E$3="4th"),'Marks Entry 4th'!BE79,""))))</f>
        <v/>
      </c>
      <c r="DO80" s="257" t="str">
        <f>IF(OR(B80=0,B80=""),"",IF(AND('Marks Entry 3rd'!BF79="",'Marks Entry 4th'!BF79=""),"",IF(AND($E$3="3rd"),'Marks Entry 3rd'!BF79,IF(AND($E$3="4th"),'Marks Entry 4th'!BF79,""))))</f>
        <v/>
      </c>
      <c r="DP80" s="416" t="str">
        <f t="shared" si="132"/>
        <v/>
      </c>
      <c r="DQ80" s="108" t="str">
        <f t="shared" si="133"/>
        <v/>
      </c>
      <c r="DR80" s="75" t="str">
        <f t="shared" si="134"/>
        <v/>
      </c>
      <c r="DS80" s="76" t="str">
        <f t="shared" si="135"/>
        <v/>
      </c>
      <c r="DT80" s="81" t="str">
        <f t="shared" si="136"/>
        <v/>
      </c>
      <c r="DU80" s="82" t="str">
        <f t="shared" si="137"/>
        <v/>
      </c>
      <c r="DV80" s="262" t="str">
        <f t="shared" si="70"/>
        <v/>
      </c>
      <c r="DW80" s="52" t="str">
        <f>IF(OR(B80=0,B80=""),"",IF(AND($E$3="3rd"),'Marks Entry 3rd'!BG79,IF(AND($E$3="4th"),'Marks Entry 4th'!BG79,"")))</f>
        <v/>
      </c>
      <c r="DX80" s="52" t="str">
        <f>IF(OR(B80=0,B80=""),"",IF(AND($E$3="3rd"),'Marks Entry 3rd'!BH79,IF(AND($E$3="4th"),'Marks Entry 4th'!BH79,"")))</f>
        <v/>
      </c>
      <c r="DY80" s="242" t="str">
        <f t="shared" si="138"/>
        <v/>
      </c>
      <c r="DZ80" s="53"/>
      <c r="EG80" s="55">
        <f>IF(AND($E$3="3rd"),'Marks Entry 3rd'!I79,IF(AND($E$3="4th"),'Marks Entry 4th'!I79,""))</f>
        <v>0</v>
      </c>
    </row>
    <row r="81" spans="1:137" ht="18.95" customHeight="1">
      <c r="A81" s="67">
        <v>74</v>
      </c>
      <c r="B81" s="302" t="str">
        <f>IF(OR(EG81=0,EG81=""),"",IF(AND($E$3="3rd"),'Marks Entry 3rd'!I80,IF(AND($E$3="4th"),'Marks Entry 4th'!I80,"")))</f>
        <v/>
      </c>
      <c r="C81" s="68" t="str">
        <f>IF(OR(B81=0,B81=""),"",IF(AND($E$3="3rd"),'Marks Entry 3rd'!B80,IF(AND($E$3="4th"),'Marks Entry 4th'!B80,"")))</f>
        <v/>
      </c>
      <c r="D81" s="68" t="str">
        <f>IF(OR(B81=0,B81=""),"",IF(AND($E$3="3rd"),'Marks Entry 3rd'!C80,IF(AND($E$3="4th"),'Marks Entry 4th'!C80,"")))</f>
        <v/>
      </c>
      <c r="E81" s="69" t="str">
        <f>IF(OR(B81=0,B81=""),"",IF(AND($E$3="3rd"),'Marks Entry 3rd'!E80,IF(AND($E$3="4th"),'Marks Entry 4th'!E80,"")))</f>
        <v/>
      </c>
      <c r="F81" s="301" t="str">
        <f>IF(OR(B81=0,B81=""),"",IF(AND($E$3="3rd"),'Marks Entry 3rd'!D80,IF(AND($E$3="4th"),'Marks Entry 4th'!D80,"")))</f>
        <v/>
      </c>
      <c r="G81" s="63" t="str">
        <f>IF(OR(B81=0,B81=""),"",IF(AND($E$3="3rd"),'Marks Entry 3rd'!F80,IF(AND($E$3="4th"),'Marks Entry 4th'!F80,"")))</f>
        <v/>
      </c>
      <c r="H81" s="63" t="str">
        <f>IF(OR(B81=0,B81=""),"",IF(AND($E$3="3rd"),'Marks Entry 3rd'!G80,IF(AND($E$3="4th"),'Marks Entry 4th'!G80,"")))</f>
        <v/>
      </c>
      <c r="I81" s="63" t="str">
        <f>IF(OR(B81=0,B81=""),"",IF(AND($E$3="3rd"),'Marks Entry 3rd'!H80,IF(AND($E$3="4th"),'Marks Entry 4th'!H80,"")))</f>
        <v/>
      </c>
      <c r="J81" s="256" t="str">
        <f>IF(OR(B81=0,B81=""),"",IF(AND($E$3="3rd"),'Marks Entry 3rd'!J80,IF(AND($E$3="4th"),'Marks Entry 4th'!J80,"")))</f>
        <v/>
      </c>
      <c r="K81" s="256" t="str">
        <f>IF(OR(B81=0,B81=""),"",IF(AND($E$3="3rd"),'Marks Entry 3rd'!K80,IF(AND($E$3="4th"),'Marks Entry 4th'!K80,"")))</f>
        <v/>
      </c>
      <c r="L81" s="125" t="str">
        <f>IF(OR(B81=0,B81=""),"",IF(AND($E$3="3rd"),'Marks Entry 3rd'!L80,IF(AND($E$3="4th"),'Marks Entry 4th'!L80,"")))</f>
        <v/>
      </c>
      <c r="M81" s="125" t="str">
        <f>IF(OR(B81=0,B81=""),"",IF(AND($E$3="3rd"),'Marks Entry 3rd'!M80,IF(AND($E$3="4th"),'Marks Entry 4th'!M80,"")))</f>
        <v/>
      </c>
      <c r="N81" s="125" t="str">
        <f>IF(OR(B81=0,B81=""),"",IF(AND($E$3="3rd"),'Marks Entry 3rd'!N80,IF(AND($E$3="4th"),'Marks Entry 4th'!N80,"")))</f>
        <v/>
      </c>
      <c r="O81" s="61" t="str">
        <f t="shared" si="71"/>
        <v/>
      </c>
      <c r="P81" s="125" t="str">
        <f>IF(OR(B81=0,B81=""),"",IF(AND($E$3="3rd"),'Marks Entry 3rd'!O80,IF(AND($E$3="4th"),'Marks Entry 4th'!O80,"")))</f>
        <v/>
      </c>
      <c r="Q81" s="125" t="str">
        <f>IF(OR(B81=0,B81=""),"",IF(AND($E$3="3rd"),'Marks Entry 3rd'!P80,IF(AND($E$3="4th"),'Marks Entry 4th'!P80,"")))</f>
        <v/>
      </c>
      <c r="R81" s="64" t="str">
        <f t="shared" si="72"/>
        <v/>
      </c>
      <c r="S81" s="61">
        <f t="shared" si="73"/>
        <v>0</v>
      </c>
      <c r="T81" s="66" t="str">
        <f>IF(OR(B81=0,B81=""),"",IF(AND($E$3="3rd"),'Marks Entry 3rd'!Q80,IF(AND($E$3="4th"),'Marks Entry 4th'!Q80,"")))</f>
        <v/>
      </c>
      <c r="U81" s="66" t="str">
        <f>IF(OR(B81=0,B81=""),"",IF(AND($E$3="3rd"),'Marks Entry 3rd'!R80,IF(AND($E$3="4th"),'Marks Entry 4th'!R80,"")))</f>
        <v/>
      </c>
      <c r="V81" s="65" t="str">
        <f t="shared" si="74"/>
        <v/>
      </c>
      <c r="W81" s="61" t="str">
        <f t="shared" si="75"/>
        <v/>
      </c>
      <c r="X81" s="104">
        <f t="shared" si="76"/>
        <v>0</v>
      </c>
      <c r="Y81" s="104" t="str">
        <f t="shared" si="77"/>
        <v/>
      </c>
      <c r="Z81" s="104" t="str">
        <f t="shared" si="78"/>
        <v/>
      </c>
      <c r="AA81" s="104" t="str">
        <f t="shared" si="79"/>
        <v/>
      </c>
      <c r="AB81" s="104" t="str">
        <f t="shared" si="80"/>
        <v/>
      </c>
      <c r="AC81" s="108" t="str">
        <f t="shared" si="81"/>
        <v/>
      </c>
      <c r="AD81" s="125" t="str">
        <f>IF(OR(B81=0,B81=""),"",IF(AND($E$3="3rd"),'Marks Entry 3rd'!S80,IF(AND($E$3="4th"),'Marks Entry 4th'!S80,"")))</f>
        <v/>
      </c>
      <c r="AE81" s="125" t="str">
        <f>IF(OR(B81=0,B81=""),"",IF(AND($E$3="3rd"),'Marks Entry 3rd'!T80,IF(AND($E$3="4th"),'Marks Entry 4th'!T80,"")))</f>
        <v/>
      </c>
      <c r="AF81" s="125" t="str">
        <f>IF(OR(B81=0,B81=""),"",IF(AND($E$3="3rd"),'Marks Entry 3rd'!U80,IF(AND($E$3="4th"),'Marks Entry 4th'!U80,"")))</f>
        <v/>
      </c>
      <c r="AG81" s="61" t="str">
        <f t="shared" si="82"/>
        <v/>
      </c>
      <c r="AH81" s="125" t="str">
        <f>IF(OR(B81=0,B81=""),"",IF(AND($E$3="3rd"),'Marks Entry 3rd'!V80,IF(AND($E$3="4th"),'Marks Entry 4th'!V80,"")))</f>
        <v/>
      </c>
      <c r="AI81" s="125" t="str">
        <f>IF(OR(B81=0,B81=""),"",IF(AND($E$3="3rd"),'Marks Entry 3rd'!W80,IF(AND($E$3="4th"),'Marks Entry 4th'!W80,"")))</f>
        <v/>
      </c>
      <c r="AJ81" s="64" t="str">
        <f t="shared" si="83"/>
        <v/>
      </c>
      <c r="AK81" s="61">
        <f t="shared" si="84"/>
        <v>0</v>
      </c>
      <c r="AL81" s="66" t="str">
        <f>IF(OR(B81=0,B81=""),"",IF(AND($E$3="3rd"),'Marks Entry 3rd'!X80,IF(AND($E$3="4th"),'Marks Entry 4th'!X80,"")))</f>
        <v/>
      </c>
      <c r="AM81" s="66" t="str">
        <f>IF(OR(B81=0,B81=""),"",IF(AND($E$3="3rd"),'Marks Entry 3rd'!Y80,IF(AND($E$3="4th"),'Marks Entry 4th'!Y80,"")))</f>
        <v/>
      </c>
      <c r="AN81" s="65" t="str">
        <f t="shared" si="85"/>
        <v/>
      </c>
      <c r="AO81" s="61" t="str">
        <f t="shared" si="86"/>
        <v/>
      </c>
      <c r="AP81" s="104">
        <f t="shared" si="87"/>
        <v>0</v>
      </c>
      <c r="AQ81" s="104" t="str">
        <f t="shared" si="88"/>
        <v/>
      </c>
      <c r="AR81" s="104" t="str">
        <f t="shared" si="89"/>
        <v/>
      </c>
      <c r="AS81" s="104" t="str">
        <f t="shared" si="90"/>
        <v/>
      </c>
      <c r="AT81" s="104" t="str">
        <f t="shared" si="91"/>
        <v/>
      </c>
      <c r="AU81" s="108" t="str">
        <f t="shared" si="92"/>
        <v/>
      </c>
      <c r="AV81" s="125" t="str">
        <f>IF(OR(B81=0,B81=""),"",IF(AND($E$3="3rd"),'Marks Entry 3rd'!Z80,IF(AND($E$3="4th"),'Marks Entry 4th'!Z80,"")))</f>
        <v/>
      </c>
      <c r="AW81" s="125" t="str">
        <f>IF(OR(B81=0,B81=""),"",IF(AND($E$3="3rd"),'Marks Entry 3rd'!AA80,IF(AND($E$3="4th"),'Marks Entry 4th'!AA80,"")))</f>
        <v/>
      </c>
      <c r="AX81" s="125" t="str">
        <f>IF(OR(B81=0,B81=""),"",IF(AND($E$3="3rd"),'Marks Entry 3rd'!AB80,IF(AND($E$3="4th"),'Marks Entry 4th'!AB80,"")))</f>
        <v/>
      </c>
      <c r="AY81" s="61" t="str">
        <f t="shared" si="93"/>
        <v/>
      </c>
      <c r="AZ81" s="125" t="str">
        <f>IF(OR(B81=0,B81=""),"",IF(AND($E$3="3rd"),'Marks Entry 3rd'!AC80,IF(AND($E$3="4th"),'Marks Entry 4th'!AC80,"")))</f>
        <v/>
      </c>
      <c r="BA81" s="125" t="str">
        <f>IF(OR(B81=0,B81=""),"",IF(AND($E$3="3rd"),'Marks Entry 3rd'!AD80,IF(AND($E$3="4th"),'Marks Entry 4th'!AD80,"")))</f>
        <v/>
      </c>
      <c r="BB81" s="64" t="str">
        <f t="shared" si="94"/>
        <v/>
      </c>
      <c r="BC81" s="61">
        <f t="shared" si="95"/>
        <v>0</v>
      </c>
      <c r="BD81" s="66" t="str">
        <f>IF(OR(B81=0,B81=""),"",IF(AND($E$3="3rd"),'Marks Entry 3rd'!AE80,IF(AND($E$3="4th"),'Marks Entry 4th'!AE80,"")))</f>
        <v/>
      </c>
      <c r="BE81" s="66" t="str">
        <f>IF(OR(B81=0,B81=""),"",IF(AND($E$3="3rd"),'Marks Entry 3rd'!AF80,IF(AND($E$3="4th"),'Marks Entry 4th'!AF80,"")))</f>
        <v/>
      </c>
      <c r="BF81" s="65" t="str">
        <f t="shared" si="96"/>
        <v/>
      </c>
      <c r="BG81" s="61" t="str">
        <f t="shared" si="97"/>
        <v/>
      </c>
      <c r="BH81" s="104">
        <f t="shared" si="98"/>
        <v>0</v>
      </c>
      <c r="BI81" s="104" t="str">
        <f t="shared" si="99"/>
        <v/>
      </c>
      <c r="BJ81" s="104" t="str">
        <f t="shared" si="100"/>
        <v/>
      </c>
      <c r="BK81" s="104" t="str">
        <f t="shared" si="101"/>
        <v/>
      </c>
      <c r="BL81" s="104" t="str">
        <f t="shared" si="102"/>
        <v/>
      </c>
      <c r="BM81" s="108" t="str">
        <f t="shared" si="103"/>
        <v/>
      </c>
      <c r="BN81" s="125" t="str">
        <f>IF(OR(B81=0,B81=""),"",IF(AND($E$3="3rd"),'Marks Entry 3rd'!AG80,IF(AND($E$3="4th"),'Marks Entry 4th'!AG80,"")))</f>
        <v/>
      </c>
      <c r="BO81" s="125" t="str">
        <f>IF(OR(B81=0,B81=""),"",IF(AND($E$3="3rd"),'Marks Entry 3rd'!AH80,IF(AND($E$3="4th"),'Marks Entry 4th'!AH80,"")))</f>
        <v/>
      </c>
      <c r="BP81" s="125" t="str">
        <f>IF(OR(B81=0,B81=""),"",IF(AND($E$3="3rd"),'Marks Entry 3rd'!AI80,IF(AND($E$3="4th"),'Marks Entry 4th'!AI80,"")))</f>
        <v/>
      </c>
      <c r="BQ81" s="61" t="str">
        <f t="shared" si="104"/>
        <v/>
      </c>
      <c r="BR81" s="125" t="str">
        <f>IF(OR(B81=0,B81=""),"",IF(AND($E$3="3rd"),'Marks Entry 3rd'!AJ80,IF(AND($E$3="4th"),'Marks Entry 4th'!AJ80,"")))</f>
        <v/>
      </c>
      <c r="BS81" s="125" t="str">
        <f>IF(OR(B81=0,B81=""),"",IF(AND($E$3="3rd"),'Marks Entry 3rd'!AK80,IF(AND($E$3="4th"),'Marks Entry 4th'!AK80,"")))</f>
        <v/>
      </c>
      <c r="BT81" s="64" t="str">
        <f t="shared" si="105"/>
        <v/>
      </c>
      <c r="BU81" s="61">
        <f t="shared" si="106"/>
        <v>0</v>
      </c>
      <c r="BV81" s="66" t="str">
        <f>IF(OR(B81=0,B81=""),"",IF(AND($E$3="3rd"),'Marks Entry 3rd'!AL80,IF(AND($E$3="4th"),'Marks Entry 4th'!AL80,"")))</f>
        <v/>
      </c>
      <c r="BW81" s="66" t="str">
        <f>IF(OR(B81=0,B81=""),"",IF(AND($E$3="3rd"),'Marks Entry 3rd'!AM80,IF(AND($E$3="4th"),'Marks Entry 4th'!AM80,"")))</f>
        <v/>
      </c>
      <c r="BX81" s="65" t="str">
        <f t="shared" si="107"/>
        <v/>
      </c>
      <c r="BY81" s="61" t="str">
        <f t="shared" si="108"/>
        <v/>
      </c>
      <c r="BZ81" s="104">
        <f t="shared" si="109"/>
        <v>0</v>
      </c>
      <c r="CA81" s="104" t="str">
        <f t="shared" si="110"/>
        <v/>
      </c>
      <c r="CB81" s="104" t="str">
        <f t="shared" si="111"/>
        <v/>
      </c>
      <c r="CC81" s="104" t="str">
        <f t="shared" si="112"/>
        <v/>
      </c>
      <c r="CD81" s="104" t="str">
        <f t="shared" si="113"/>
        <v/>
      </c>
      <c r="CE81" s="108" t="str">
        <f t="shared" si="114"/>
        <v/>
      </c>
      <c r="CF81" s="257" t="str">
        <f>IF(OR(B81=0,B81=""),"",IF(AND($E$3="3rd"),'Marks Entry 3rd'!AN80,IF(AND($E$3="4th"),'Marks Entry 4th'!AN80,"")))</f>
        <v/>
      </c>
      <c r="CG81" s="257" t="str">
        <f>IF(OR(B81=0,B81=""),"",IF(AND($E$3="3rd"),'Marks Entry 3rd'!AO80,IF(AND($E$3="4th"),'Marks Entry 4th'!AO80,"")))</f>
        <v/>
      </c>
      <c r="CH81" s="257" t="str">
        <f>IF(OR(B81=0,B81=""),"",IF(AND($E$3="3rd"),'Marks Entry 3rd'!AP80,IF(AND($E$3="4th"),'Marks Entry 4th'!AP80,"")))</f>
        <v/>
      </c>
      <c r="CI81" s="257" t="str">
        <f>IF(OR(B81=0,B81=""),"",IF(AND($E$3="3rd"),'Marks Entry 3rd'!AQ80,IF(AND($E$3="4th"),'Marks Entry 4th'!AQ80,"")))</f>
        <v/>
      </c>
      <c r="CJ81" s="257" t="str">
        <f>IF(OR(B81=0,B81=""),"",IF(AND($E$3="3rd"),'Marks Entry 3rd'!AR80,IF(AND($E$3="4th"),'Marks Entry 4th'!AR80,"")))</f>
        <v/>
      </c>
      <c r="CK81" s="126" t="str">
        <f t="shared" si="115"/>
        <v/>
      </c>
      <c r="CL81" s="127">
        <f t="shared" si="116"/>
        <v>0</v>
      </c>
      <c r="CM81" s="127" t="str">
        <f t="shared" si="117"/>
        <v/>
      </c>
      <c r="CN81" s="127" t="str">
        <f t="shared" si="118"/>
        <v/>
      </c>
      <c r="CO81" s="107" t="str">
        <f t="shared" si="119"/>
        <v/>
      </c>
      <c r="CP81" s="257" t="str">
        <f>IF(OR(B81=0,B81=""),"",IF(AND($E$3="3rd"),'Marks Entry 3rd'!AS80,IF(AND($E$3="4th"),'Marks Entry 4th'!AS80,"")))</f>
        <v/>
      </c>
      <c r="CQ81" s="257" t="str">
        <f>IF(OR(B81=0,B81=""),"",IF(AND($E$3="3rd"),'Marks Entry 3rd'!AT80,IF(AND($E$3="4th"),'Marks Entry 4th'!AT80,"")))</f>
        <v/>
      </c>
      <c r="CR81" s="257" t="str">
        <f>IF(OR(B81=0,B81=""),"",IF(AND($E$3="3rd"),'Marks Entry 3rd'!AU80,IF(AND($E$3="4th"),'Marks Entry 4th'!AU80,"")))</f>
        <v/>
      </c>
      <c r="CS81" s="257" t="str">
        <f>IF(OR(B81=0,B81=""),"",IF(AND($E$3="3rd"),'Marks Entry 3rd'!AV80,IF(AND($E$3="4th"),'Marks Entry 4th'!AV80,"")))</f>
        <v/>
      </c>
      <c r="CT81" s="257" t="str">
        <f>IF(OR(B81=0,B81=""),"",IF(AND($E$3="3rd"),'Marks Entry 3rd'!AW80,IF(AND($E$3="4th"),'Marks Entry 4th'!AW80,"")))</f>
        <v/>
      </c>
      <c r="CU81" s="126" t="str">
        <f t="shared" si="120"/>
        <v/>
      </c>
      <c r="CV81" s="127">
        <f t="shared" si="121"/>
        <v>0</v>
      </c>
      <c r="CW81" s="127" t="str">
        <f t="shared" si="122"/>
        <v/>
      </c>
      <c r="CX81" s="127" t="str">
        <f t="shared" si="123"/>
        <v/>
      </c>
      <c r="CY81" s="107" t="str">
        <f t="shared" si="124"/>
        <v/>
      </c>
      <c r="CZ81" s="257" t="str">
        <f>IF(OR(B81=0,B81=""),"",IF(AND($E$3="3rd"),'Marks Entry 3rd'!AX80,IF(AND($E$3="4th"),'Marks Entry 4th'!AX80,"")))</f>
        <v/>
      </c>
      <c r="DA81" s="257" t="str">
        <f>IF(OR(B81=0,B81=""),"",IF(AND($E$3="3rd"),'Marks Entry 3rd'!AY80,IF(AND($E$3="4th"),'Marks Entry 4th'!AY80,"")))</f>
        <v/>
      </c>
      <c r="DB81" s="257" t="str">
        <f>IF(OR(B81=0,B81=""),"",IF(AND($E$3="3rd"),'Marks Entry 3rd'!AZ80,IF(AND($E$3="4th"),'Marks Entry 4th'!AZ80,"")))</f>
        <v/>
      </c>
      <c r="DC81" s="257" t="str">
        <f>IF(OR(B81=0,B81=""),"",IF(AND($E$3="3rd"),'Marks Entry 3rd'!BA80,IF(AND($E$3="4th"),'Marks Entry 4th'!BA80,"")))</f>
        <v/>
      </c>
      <c r="DD81" s="257" t="str">
        <f>IF(OR(B81=0,B81=""),"",IF(AND($E$3="3rd"),'Marks Entry 3rd'!BB80,IF(AND($E$3="4th"),'Marks Entry 4th'!BB80,"")))</f>
        <v/>
      </c>
      <c r="DE81" s="126" t="str">
        <f t="shared" si="125"/>
        <v/>
      </c>
      <c r="DF81" s="127">
        <f t="shared" si="126"/>
        <v>0</v>
      </c>
      <c r="DG81" s="127" t="str">
        <f t="shared" si="127"/>
        <v/>
      </c>
      <c r="DH81" s="127" t="str">
        <f t="shared" si="128"/>
        <v/>
      </c>
      <c r="DI81" s="107" t="str">
        <f t="shared" si="129"/>
        <v/>
      </c>
      <c r="DJ81" s="257" t="str">
        <f>IF(OR(B81=0,B81=""),"",IF(AND('Marks Entry 3rd'!BC80="",'Marks Entry 4th'!BC80=""),"",IF(AND($E$3="3rd"),'Marks Entry 3rd'!BC80,IF(AND($E$3="4th"),'Marks Entry 4th'!BC80,""))))</f>
        <v/>
      </c>
      <c r="DK81" s="257" t="str">
        <f>IF(OR(B81=0,B81=""),"",IF(AND('Marks Entry 3rd'!BD80="",'Marks Entry 4th'!BD80=""),"",IF(AND($E$3="3rd"),'Marks Entry 3rd'!BD80,IF(AND($E$3="4th"),'Marks Entry 4th'!BD80,""))))</f>
        <v/>
      </c>
      <c r="DL81" s="416" t="str">
        <f t="shared" si="130"/>
        <v/>
      </c>
      <c r="DM81" s="108" t="str">
        <f t="shared" si="131"/>
        <v/>
      </c>
      <c r="DN81" s="257" t="str">
        <f>IF(OR(B81=0,B81=""),"",IF(AND('Marks Entry 3rd'!BE80="",'Marks Entry 4th'!BE80=""),"",IF(AND($E$3="3rd"),'Marks Entry 3rd'!BE80,IF(AND($E$3="4th"),'Marks Entry 4th'!BE80,""))))</f>
        <v/>
      </c>
      <c r="DO81" s="257" t="str">
        <f>IF(OR(B81=0,B81=""),"",IF(AND('Marks Entry 3rd'!BF80="",'Marks Entry 4th'!BF80=""),"",IF(AND($E$3="3rd"),'Marks Entry 3rd'!BF80,IF(AND($E$3="4th"),'Marks Entry 4th'!BF80,""))))</f>
        <v/>
      </c>
      <c r="DP81" s="416" t="str">
        <f t="shared" si="132"/>
        <v/>
      </c>
      <c r="DQ81" s="108" t="str">
        <f t="shared" si="133"/>
        <v/>
      </c>
      <c r="DR81" s="75" t="str">
        <f t="shared" si="134"/>
        <v/>
      </c>
      <c r="DS81" s="76" t="str">
        <f t="shared" si="135"/>
        <v/>
      </c>
      <c r="DT81" s="81" t="str">
        <f t="shared" si="136"/>
        <v/>
      </c>
      <c r="DU81" s="82" t="str">
        <f t="shared" si="137"/>
        <v/>
      </c>
      <c r="DV81" s="262" t="str">
        <f t="shared" si="70"/>
        <v/>
      </c>
      <c r="DW81" s="52" t="str">
        <f>IF(OR(B81=0,B81=""),"",IF(AND($E$3="3rd"),'Marks Entry 3rd'!BG80,IF(AND($E$3="4th"),'Marks Entry 4th'!BG80,"")))</f>
        <v/>
      </c>
      <c r="DX81" s="52" t="str">
        <f>IF(OR(B81=0,B81=""),"",IF(AND($E$3="3rd"),'Marks Entry 3rd'!BH80,IF(AND($E$3="4th"),'Marks Entry 4th'!BH80,"")))</f>
        <v/>
      </c>
      <c r="DY81" s="242" t="str">
        <f t="shared" si="138"/>
        <v/>
      </c>
      <c r="DZ81" s="53"/>
      <c r="EG81" s="55">
        <f>IF(AND($E$3="3rd"),'Marks Entry 3rd'!I80,IF(AND($E$3="4th"),'Marks Entry 4th'!I80,""))</f>
        <v>0</v>
      </c>
    </row>
    <row r="82" spans="1:137" ht="18.95" customHeight="1">
      <c r="A82" s="67">
        <v>75</v>
      </c>
      <c r="B82" s="302" t="str">
        <f>IF(OR(EG82=0,EG82=""),"",IF(AND($E$3="3rd"),'Marks Entry 3rd'!I81,IF(AND($E$3="4th"),'Marks Entry 4th'!I81,"")))</f>
        <v/>
      </c>
      <c r="C82" s="68" t="str">
        <f>IF(OR(B82=0,B82=""),"",IF(AND($E$3="3rd"),'Marks Entry 3rd'!B81,IF(AND($E$3="4th"),'Marks Entry 4th'!B81,"")))</f>
        <v/>
      </c>
      <c r="D82" s="68" t="str">
        <f>IF(OR(B82=0,B82=""),"",IF(AND($E$3="3rd"),'Marks Entry 3rd'!C81,IF(AND($E$3="4th"),'Marks Entry 4th'!C81,"")))</f>
        <v/>
      </c>
      <c r="E82" s="69" t="str">
        <f>IF(OR(B82=0,B82=""),"",IF(AND($E$3="3rd"),'Marks Entry 3rd'!E81,IF(AND($E$3="4th"),'Marks Entry 4th'!E81,"")))</f>
        <v/>
      </c>
      <c r="F82" s="301" t="str">
        <f>IF(OR(B82=0,B82=""),"",IF(AND($E$3="3rd"),'Marks Entry 3rd'!D81,IF(AND($E$3="4th"),'Marks Entry 4th'!D81,"")))</f>
        <v/>
      </c>
      <c r="G82" s="63" t="str">
        <f>IF(OR(B82=0,B82=""),"",IF(AND($E$3="3rd"),'Marks Entry 3rd'!F81,IF(AND($E$3="4th"),'Marks Entry 4th'!F81,"")))</f>
        <v/>
      </c>
      <c r="H82" s="63" t="str">
        <f>IF(OR(B82=0,B82=""),"",IF(AND($E$3="3rd"),'Marks Entry 3rd'!G81,IF(AND($E$3="4th"),'Marks Entry 4th'!G81,"")))</f>
        <v/>
      </c>
      <c r="I82" s="63" t="str">
        <f>IF(OR(B82=0,B82=""),"",IF(AND($E$3="3rd"),'Marks Entry 3rd'!H81,IF(AND($E$3="4th"),'Marks Entry 4th'!H81,"")))</f>
        <v/>
      </c>
      <c r="J82" s="256" t="str">
        <f>IF(OR(B82=0,B82=""),"",IF(AND($E$3="3rd"),'Marks Entry 3rd'!J81,IF(AND($E$3="4th"),'Marks Entry 4th'!J81,"")))</f>
        <v/>
      </c>
      <c r="K82" s="256" t="str">
        <f>IF(OR(B82=0,B82=""),"",IF(AND($E$3="3rd"),'Marks Entry 3rd'!K81,IF(AND($E$3="4th"),'Marks Entry 4th'!K81,"")))</f>
        <v/>
      </c>
      <c r="L82" s="125" t="str">
        <f>IF(OR(B82=0,B82=""),"",IF(AND($E$3="3rd"),'Marks Entry 3rd'!L81,IF(AND($E$3="4th"),'Marks Entry 4th'!L81,"")))</f>
        <v/>
      </c>
      <c r="M82" s="125" t="str">
        <f>IF(OR(B82=0,B82=""),"",IF(AND($E$3="3rd"),'Marks Entry 3rd'!M81,IF(AND($E$3="4th"),'Marks Entry 4th'!M81,"")))</f>
        <v/>
      </c>
      <c r="N82" s="125" t="str">
        <f>IF(OR(B82=0,B82=""),"",IF(AND($E$3="3rd"),'Marks Entry 3rd'!N81,IF(AND($E$3="4th"),'Marks Entry 4th'!N81,"")))</f>
        <v/>
      </c>
      <c r="O82" s="61" t="str">
        <f t="shared" si="71"/>
        <v/>
      </c>
      <c r="P82" s="125" t="str">
        <f>IF(OR(B82=0,B82=""),"",IF(AND($E$3="3rd"),'Marks Entry 3rd'!O81,IF(AND($E$3="4th"),'Marks Entry 4th'!O81,"")))</f>
        <v/>
      </c>
      <c r="Q82" s="125" t="str">
        <f>IF(OR(B82=0,B82=""),"",IF(AND($E$3="3rd"),'Marks Entry 3rd'!P81,IF(AND($E$3="4th"),'Marks Entry 4th'!P81,"")))</f>
        <v/>
      </c>
      <c r="R82" s="64" t="str">
        <f t="shared" si="72"/>
        <v/>
      </c>
      <c r="S82" s="61">
        <f t="shared" si="73"/>
        <v>0</v>
      </c>
      <c r="T82" s="66" t="str">
        <f>IF(OR(B82=0,B82=""),"",IF(AND($E$3="3rd"),'Marks Entry 3rd'!Q81,IF(AND($E$3="4th"),'Marks Entry 4th'!Q81,"")))</f>
        <v/>
      </c>
      <c r="U82" s="66" t="str">
        <f>IF(OR(B82=0,B82=""),"",IF(AND($E$3="3rd"),'Marks Entry 3rd'!R81,IF(AND($E$3="4th"),'Marks Entry 4th'!R81,"")))</f>
        <v/>
      </c>
      <c r="V82" s="65" t="str">
        <f t="shared" si="74"/>
        <v/>
      </c>
      <c r="W82" s="61" t="str">
        <f t="shared" si="75"/>
        <v/>
      </c>
      <c r="X82" s="104">
        <f t="shared" si="76"/>
        <v>0</v>
      </c>
      <c r="Y82" s="104" t="str">
        <f t="shared" si="77"/>
        <v/>
      </c>
      <c r="Z82" s="104" t="str">
        <f t="shared" si="78"/>
        <v/>
      </c>
      <c r="AA82" s="104" t="str">
        <f t="shared" si="79"/>
        <v/>
      </c>
      <c r="AB82" s="104" t="str">
        <f t="shared" si="80"/>
        <v/>
      </c>
      <c r="AC82" s="108" t="str">
        <f t="shared" si="81"/>
        <v/>
      </c>
      <c r="AD82" s="125" t="str">
        <f>IF(OR(B82=0,B82=""),"",IF(AND($E$3="3rd"),'Marks Entry 3rd'!S81,IF(AND($E$3="4th"),'Marks Entry 4th'!S81,"")))</f>
        <v/>
      </c>
      <c r="AE82" s="125" t="str">
        <f>IF(OR(B82=0,B82=""),"",IF(AND($E$3="3rd"),'Marks Entry 3rd'!T81,IF(AND($E$3="4th"),'Marks Entry 4th'!T81,"")))</f>
        <v/>
      </c>
      <c r="AF82" s="125" t="str">
        <f>IF(OR(B82=0,B82=""),"",IF(AND($E$3="3rd"),'Marks Entry 3rd'!U81,IF(AND($E$3="4th"),'Marks Entry 4th'!U81,"")))</f>
        <v/>
      </c>
      <c r="AG82" s="61" t="str">
        <f t="shared" si="82"/>
        <v/>
      </c>
      <c r="AH82" s="125" t="str">
        <f>IF(OR(B82=0,B82=""),"",IF(AND($E$3="3rd"),'Marks Entry 3rd'!V81,IF(AND($E$3="4th"),'Marks Entry 4th'!V81,"")))</f>
        <v/>
      </c>
      <c r="AI82" s="125" t="str">
        <f>IF(OR(B82=0,B82=""),"",IF(AND($E$3="3rd"),'Marks Entry 3rd'!W81,IF(AND($E$3="4th"),'Marks Entry 4th'!W81,"")))</f>
        <v/>
      </c>
      <c r="AJ82" s="64" t="str">
        <f t="shared" si="83"/>
        <v/>
      </c>
      <c r="AK82" s="61">
        <f t="shared" si="84"/>
        <v>0</v>
      </c>
      <c r="AL82" s="66" t="str">
        <f>IF(OR(B82=0,B82=""),"",IF(AND($E$3="3rd"),'Marks Entry 3rd'!X81,IF(AND($E$3="4th"),'Marks Entry 4th'!X81,"")))</f>
        <v/>
      </c>
      <c r="AM82" s="66" t="str">
        <f>IF(OR(B82=0,B82=""),"",IF(AND($E$3="3rd"),'Marks Entry 3rd'!Y81,IF(AND($E$3="4th"),'Marks Entry 4th'!Y81,"")))</f>
        <v/>
      </c>
      <c r="AN82" s="65" t="str">
        <f t="shared" si="85"/>
        <v/>
      </c>
      <c r="AO82" s="61" t="str">
        <f t="shared" si="86"/>
        <v/>
      </c>
      <c r="AP82" s="104">
        <f t="shared" si="87"/>
        <v>0</v>
      </c>
      <c r="AQ82" s="104" t="str">
        <f t="shared" si="88"/>
        <v/>
      </c>
      <c r="AR82" s="104" t="str">
        <f t="shared" si="89"/>
        <v/>
      </c>
      <c r="AS82" s="104" t="str">
        <f t="shared" si="90"/>
        <v/>
      </c>
      <c r="AT82" s="104" t="str">
        <f t="shared" si="91"/>
        <v/>
      </c>
      <c r="AU82" s="108" t="str">
        <f t="shared" si="92"/>
        <v/>
      </c>
      <c r="AV82" s="125" t="str">
        <f>IF(OR(B82=0,B82=""),"",IF(AND($E$3="3rd"),'Marks Entry 3rd'!Z81,IF(AND($E$3="4th"),'Marks Entry 4th'!Z81,"")))</f>
        <v/>
      </c>
      <c r="AW82" s="125" t="str">
        <f>IF(OR(B82=0,B82=""),"",IF(AND($E$3="3rd"),'Marks Entry 3rd'!AA81,IF(AND($E$3="4th"),'Marks Entry 4th'!AA81,"")))</f>
        <v/>
      </c>
      <c r="AX82" s="125" t="str">
        <f>IF(OR(B82=0,B82=""),"",IF(AND($E$3="3rd"),'Marks Entry 3rd'!AB81,IF(AND($E$3="4th"),'Marks Entry 4th'!AB81,"")))</f>
        <v/>
      </c>
      <c r="AY82" s="61" t="str">
        <f t="shared" si="93"/>
        <v/>
      </c>
      <c r="AZ82" s="125" t="str">
        <f>IF(OR(B82=0,B82=""),"",IF(AND($E$3="3rd"),'Marks Entry 3rd'!AC81,IF(AND($E$3="4th"),'Marks Entry 4th'!AC81,"")))</f>
        <v/>
      </c>
      <c r="BA82" s="125" t="str">
        <f>IF(OR(B82=0,B82=""),"",IF(AND($E$3="3rd"),'Marks Entry 3rd'!AD81,IF(AND($E$3="4th"),'Marks Entry 4th'!AD81,"")))</f>
        <v/>
      </c>
      <c r="BB82" s="64" t="str">
        <f t="shared" si="94"/>
        <v/>
      </c>
      <c r="BC82" s="61">
        <f t="shared" si="95"/>
        <v>0</v>
      </c>
      <c r="BD82" s="66" t="str">
        <f>IF(OR(B82=0,B82=""),"",IF(AND($E$3="3rd"),'Marks Entry 3rd'!AE81,IF(AND($E$3="4th"),'Marks Entry 4th'!AE81,"")))</f>
        <v/>
      </c>
      <c r="BE82" s="66" t="str">
        <f>IF(OR(B82=0,B82=""),"",IF(AND($E$3="3rd"),'Marks Entry 3rd'!AF81,IF(AND($E$3="4th"),'Marks Entry 4th'!AF81,"")))</f>
        <v/>
      </c>
      <c r="BF82" s="65" t="str">
        <f t="shared" si="96"/>
        <v/>
      </c>
      <c r="BG82" s="61" t="str">
        <f t="shared" si="97"/>
        <v/>
      </c>
      <c r="BH82" s="104">
        <f t="shared" si="98"/>
        <v>0</v>
      </c>
      <c r="BI82" s="104" t="str">
        <f t="shared" si="99"/>
        <v/>
      </c>
      <c r="BJ82" s="104" t="str">
        <f t="shared" si="100"/>
        <v/>
      </c>
      <c r="BK82" s="104" t="str">
        <f t="shared" si="101"/>
        <v/>
      </c>
      <c r="BL82" s="104" t="str">
        <f t="shared" si="102"/>
        <v/>
      </c>
      <c r="BM82" s="108" t="str">
        <f t="shared" si="103"/>
        <v/>
      </c>
      <c r="BN82" s="125" t="str">
        <f>IF(OR(B82=0,B82=""),"",IF(AND($E$3="3rd"),'Marks Entry 3rd'!AG81,IF(AND($E$3="4th"),'Marks Entry 4th'!AG81,"")))</f>
        <v/>
      </c>
      <c r="BO82" s="125" t="str">
        <f>IF(OR(B82=0,B82=""),"",IF(AND($E$3="3rd"),'Marks Entry 3rd'!AH81,IF(AND($E$3="4th"),'Marks Entry 4th'!AH81,"")))</f>
        <v/>
      </c>
      <c r="BP82" s="125" t="str">
        <f>IF(OR(B82=0,B82=""),"",IF(AND($E$3="3rd"),'Marks Entry 3rd'!AI81,IF(AND($E$3="4th"),'Marks Entry 4th'!AI81,"")))</f>
        <v/>
      </c>
      <c r="BQ82" s="61" t="str">
        <f t="shared" si="104"/>
        <v/>
      </c>
      <c r="BR82" s="125" t="str">
        <f>IF(OR(B82=0,B82=""),"",IF(AND($E$3="3rd"),'Marks Entry 3rd'!AJ81,IF(AND($E$3="4th"),'Marks Entry 4th'!AJ81,"")))</f>
        <v/>
      </c>
      <c r="BS82" s="125" t="str">
        <f>IF(OR(B82=0,B82=""),"",IF(AND($E$3="3rd"),'Marks Entry 3rd'!AK81,IF(AND($E$3="4th"),'Marks Entry 4th'!AK81,"")))</f>
        <v/>
      </c>
      <c r="BT82" s="64" t="str">
        <f t="shared" si="105"/>
        <v/>
      </c>
      <c r="BU82" s="61">
        <f t="shared" si="106"/>
        <v>0</v>
      </c>
      <c r="BV82" s="66" t="str">
        <f>IF(OR(B82=0,B82=""),"",IF(AND($E$3="3rd"),'Marks Entry 3rd'!AL81,IF(AND($E$3="4th"),'Marks Entry 4th'!AL81,"")))</f>
        <v/>
      </c>
      <c r="BW82" s="66" t="str">
        <f>IF(OR(B82=0,B82=""),"",IF(AND($E$3="3rd"),'Marks Entry 3rd'!AM81,IF(AND($E$3="4th"),'Marks Entry 4th'!AM81,"")))</f>
        <v/>
      </c>
      <c r="BX82" s="65" t="str">
        <f t="shared" si="107"/>
        <v/>
      </c>
      <c r="BY82" s="61" t="str">
        <f t="shared" si="108"/>
        <v/>
      </c>
      <c r="BZ82" s="104">
        <f t="shared" si="109"/>
        <v>0</v>
      </c>
      <c r="CA82" s="104" t="str">
        <f t="shared" si="110"/>
        <v/>
      </c>
      <c r="CB82" s="104" t="str">
        <f t="shared" si="111"/>
        <v/>
      </c>
      <c r="CC82" s="104" t="str">
        <f t="shared" si="112"/>
        <v/>
      </c>
      <c r="CD82" s="104" t="str">
        <f t="shared" si="113"/>
        <v/>
      </c>
      <c r="CE82" s="108" t="str">
        <f t="shared" si="114"/>
        <v/>
      </c>
      <c r="CF82" s="257" t="str">
        <f>IF(OR(B82=0,B82=""),"",IF(AND($E$3="3rd"),'Marks Entry 3rd'!AN81,IF(AND($E$3="4th"),'Marks Entry 4th'!AN81,"")))</f>
        <v/>
      </c>
      <c r="CG82" s="257" t="str">
        <f>IF(OR(B82=0,B82=""),"",IF(AND($E$3="3rd"),'Marks Entry 3rd'!AO81,IF(AND($E$3="4th"),'Marks Entry 4th'!AO81,"")))</f>
        <v/>
      </c>
      <c r="CH82" s="257" t="str">
        <f>IF(OR(B82=0,B82=""),"",IF(AND($E$3="3rd"),'Marks Entry 3rd'!AP81,IF(AND($E$3="4th"),'Marks Entry 4th'!AP81,"")))</f>
        <v/>
      </c>
      <c r="CI82" s="257" t="str">
        <f>IF(OR(B82=0,B82=""),"",IF(AND($E$3="3rd"),'Marks Entry 3rd'!AQ81,IF(AND($E$3="4th"),'Marks Entry 4th'!AQ81,"")))</f>
        <v/>
      </c>
      <c r="CJ82" s="257" t="str">
        <f>IF(OR(B82=0,B82=""),"",IF(AND($E$3="3rd"),'Marks Entry 3rd'!AR81,IF(AND($E$3="4th"),'Marks Entry 4th'!AR81,"")))</f>
        <v/>
      </c>
      <c r="CK82" s="126" t="str">
        <f t="shared" si="115"/>
        <v/>
      </c>
      <c r="CL82" s="127">
        <f t="shared" si="116"/>
        <v>0</v>
      </c>
      <c r="CM82" s="127" t="str">
        <f t="shared" si="117"/>
        <v/>
      </c>
      <c r="CN82" s="127" t="str">
        <f t="shared" si="118"/>
        <v/>
      </c>
      <c r="CO82" s="107" t="str">
        <f t="shared" si="119"/>
        <v/>
      </c>
      <c r="CP82" s="257" t="str">
        <f>IF(OR(B82=0,B82=""),"",IF(AND($E$3="3rd"),'Marks Entry 3rd'!AS81,IF(AND($E$3="4th"),'Marks Entry 4th'!AS81,"")))</f>
        <v/>
      </c>
      <c r="CQ82" s="257" t="str">
        <f>IF(OR(B82=0,B82=""),"",IF(AND($E$3="3rd"),'Marks Entry 3rd'!AT81,IF(AND($E$3="4th"),'Marks Entry 4th'!AT81,"")))</f>
        <v/>
      </c>
      <c r="CR82" s="257" t="str">
        <f>IF(OR(B82=0,B82=""),"",IF(AND($E$3="3rd"),'Marks Entry 3rd'!AU81,IF(AND($E$3="4th"),'Marks Entry 4th'!AU81,"")))</f>
        <v/>
      </c>
      <c r="CS82" s="257" t="str">
        <f>IF(OR(B82=0,B82=""),"",IF(AND($E$3="3rd"),'Marks Entry 3rd'!AV81,IF(AND($E$3="4th"),'Marks Entry 4th'!AV81,"")))</f>
        <v/>
      </c>
      <c r="CT82" s="257" t="str">
        <f>IF(OR(B82=0,B82=""),"",IF(AND($E$3="3rd"),'Marks Entry 3rd'!AW81,IF(AND($E$3="4th"),'Marks Entry 4th'!AW81,"")))</f>
        <v/>
      </c>
      <c r="CU82" s="126" t="str">
        <f t="shared" si="120"/>
        <v/>
      </c>
      <c r="CV82" s="127">
        <f t="shared" si="121"/>
        <v>0</v>
      </c>
      <c r="CW82" s="127" t="str">
        <f t="shared" si="122"/>
        <v/>
      </c>
      <c r="CX82" s="127" t="str">
        <f t="shared" si="123"/>
        <v/>
      </c>
      <c r="CY82" s="107" t="str">
        <f t="shared" si="124"/>
        <v/>
      </c>
      <c r="CZ82" s="257" t="str">
        <f>IF(OR(B82=0,B82=""),"",IF(AND($E$3="3rd"),'Marks Entry 3rd'!AX81,IF(AND($E$3="4th"),'Marks Entry 4th'!AX81,"")))</f>
        <v/>
      </c>
      <c r="DA82" s="257" t="str">
        <f>IF(OR(B82=0,B82=""),"",IF(AND($E$3="3rd"),'Marks Entry 3rd'!AY81,IF(AND($E$3="4th"),'Marks Entry 4th'!AY81,"")))</f>
        <v/>
      </c>
      <c r="DB82" s="257" t="str">
        <f>IF(OR(B82=0,B82=""),"",IF(AND($E$3="3rd"),'Marks Entry 3rd'!AZ81,IF(AND($E$3="4th"),'Marks Entry 4th'!AZ81,"")))</f>
        <v/>
      </c>
      <c r="DC82" s="257" t="str">
        <f>IF(OR(B82=0,B82=""),"",IF(AND($E$3="3rd"),'Marks Entry 3rd'!BA81,IF(AND($E$3="4th"),'Marks Entry 4th'!BA81,"")))</f>
        <v/>
      </c>
      <c r="DD82" s="257" t="str">
        <f>IF(OR(B82=0,B82=""),"",IF(AND($E$3="3rd"),'Marks Entry 3rd'!BB81,IF(AND($E$3="4th"),'Marks Entry 4th'!BB81,"")))</f>
        <v/>
      </c>
      <c r="DE82" s="126" t="str">
        <f t="shared" si="125"/>
        <v/>
      </c>
      <c r="DF82" s="127">
        <f t="shared" si="126"/>
        <v>0</v>
      </c>
      <c r="DG82" s="127" t="str">
        <f t="shared" si="127"/>
        <v/>
      </c>
      <c r="DH82" s="127" t="str">
        <f t="shared" si="128"/>
        <v/>
      </c>
      <c r="DI82" s="107" t="str">
        <f t="shared" si="129"/>
        <v/>
      </c>
      <c r="DJ82" s="257" t="str">
        <f>IF(OR(B82=0,B82=""),"",IF(AND('Marks Entry 3rd'!BC81="",'Marks Entry 4th'!BC81=""),"",IF(AND($E$3="3rd"),'Marks Entry 3rd'!BC81,IF(AND($E$3="4th"),'Marks Entry 4th'!BC81,""))))</f>
        <v/>
      </c>
      <c r="DK82" s="257" t="str">
        <f>IF(OR(B82=0,B82=""),"",IF(AND('Marks Entry 3rd'!BD81="",'Marks Entry 4th'!BD81=""),"",IF(AND($E$3="3rd"),'Marks Entry 3rd'!BD81,IF(AND($E$3="4th"),'Marks Entry 4th'!BD81,""))))</f>
        <v/>
      </c>
      <c r="DL82" s="416" t="str">
        <f t="shared" si="130"/>
        <v/>
      </c>
      <c r="DM82" s="108" t="str">
        <f t="shared" si="131"/>
        <v/>
      </c>
      <c r="DN82" s="257" t="str">
        <f>IF(OR(B82=0,B82=""),"",IF(AND('Marks Entry 3rd'!BE81="",'Marks Entry 4th'!BE81=""),"",IF(AND($E$3="3rd"),'Marks Entry 3rd'!BE81,IF(AND($E$3="4th"),'Marks Entry 4th'!BE81,""))))</f>
        <v/>
      </c>
      <c r="DO82" s="257" t="str">
        <f>IF(OR(B82=0,B82=""),"",IF(AND('Marks Entry 3rd'!BF81="",'Marks Entry 4th'!BF81=""),"",IF(AND($E$3="3rd"),'Marks Entry 3rd'!BF81,IF(AND($E$3="4th"),'Marks Entry 4th'!BF81,""))))</f>
        <v/>
      </c>
      <c r="DP82" s="416" t="str">
        <f t="shared" si="132"/>
        <v/>
      </c>
      <c r="DQ82" s="108" t="str">
        <f t="shared" si="133"/>
        <v/>
      </c>
      <c r="DR82" s="75" t="str">
        <f t="shared" si="134"/>
        <v/>
      </c>
      <c r="DS82" s="76" t="str">
        <f t="shared" si="135"/>
        <v/>
      </c>
      <c r="DT82" s="81" t="str">
        <f t="shared" si="136"/>
        <v/>
      </c>
      <c r="DU82" s="82" t="str">
        <f t="shared" si="137"/>
        <v/>
      </c>
      <c r="DV82" s="262" t="str">
        <f t="shared" si="70"/>
        <v/>
      </c>
      <c r="DW82" s="52" t="str">
        <f>IF(OR(B82=0,B82=""),"",IF(AND($E$3="3rd"),'Marks Entry 3rd'!BG81,IF(AND($E$3="4th"),'Marks Entry 4th'!BG81,"")))</f>
        <v/>
      </c>
      <c r="DX82" s="52" t="str">
        <f>IF(OR(B82=0,B82=""),"",IF(AND($E$3="3rd"),'Marks Entry 3rd'!BH81,IF(AND($E$3="4th"),'Marks Entry 4th'!BH81,"")))</f>
        <v/>
      </c>
      <c r="DY82" s="242" t="str">
        <f t="shared" si="138"/>
        <v/>
      </c>
      <c r="DZ82" s="53"/>
      <c r="EG82" s="55">
        <f>IF(AND($E$3="3rd"),'Marks Entry 3rd'!I81,IF(AND($E$3="4th"),'Marks Entry 4th'!I81,""))</f>
        <v>0</v>
      </c>
    </row>
    <row r="83" spans="1:137" ht="18.95" customHeight="1">
      <c r="A83" s="67">
        <v>76</v>
      </c>
      <c r="B83" s="302" t="str">
        <f>IF(OR(EG83=0,EG83=""),"",IF(AND($E$3="3rd"),'Marks Entry 3rd'!I82,IF(AND($E$3="4th"),'Marks Entry 4th'!I82,"")))</f>
        <v/>
      </c>
      <c r="C83" s="68" t="str">
        <f>IF(OR(B83=0,B83=""),"",IF(AND($E$3="3rd"),'Marks Entry 3rd'!B82,IF(AND($E$3="4th"),'Marks Entry 4th'!B82,"")))</f>
        <v/>
      </c>
      <c r="D83" s="68" t="str">
        <f>IF(OR(B83=0,B83=""),"",IF(AND($E$3="3rd"),'Marks Entry 3rd'!C82,IF(AND($E$3="4th"),'Marks Entry 4th'!C82,"")))</f>
        <v/>
      </c>
      <c r="E83" s="69" t="str">
        <f>IF(OR(B83=0,B83=""),"",IF(AND($E$3="3rd"),'Marks Entry 3rd'!E82,IF(AND($E$3="4th"),'Marks Entry 4th'!E82,"")))</f>
        <v/>
      </c>
      <c r="F83" s="301" t="str">
        <f>IF(OR(B83=0,B83=""),"",IF(AND($E$3="3rd"),'Marks Entry 3rd'!D82,IF(AND($E$3="4th"),'Marks Entry 4th'!D82,"")))</f>
        <v/>
      </c>
      <c r="G83" s="63" t="str">
        <f>IF(OR(B83=0,B83=""),"",IF(AND($E$3="3rd"),'Marks Entry 3rd'!F82,IF(AND($E$3="4th"),'Marks Entry 4th'!F82,"")))</f>
        <v/>
      </c>
      <c r="H83" s="63" t="str">
        <f>IF(OR(B83=0,B83=""),"",IF(AND($E$3="3rd"),'Marks Entry 3rd'!G82,IF(AND($E$3="4th"),'Marks Entry 4th'!G82,"")))</f>
        <v/>
      </c>
      <c r="I83" s="63" t="str">
        <f>IF(OR(B83=0,B83=""),"",IF(AND($E$3="3rd"),'Marks Entry 3rd'!H82,IF(AND($E$3="4th"),'Marks Entry 4th'!H82,"")))</f>
        <v/>
      </c>
      <c r="J83" s="256" t="str">
        <f>IF(OR(B83=0,B83=""),"",IF(AND($E$3="3rd"),'Marks Entry 3rd'!J82,IF(AND($E$3="4th"),'Marks Entry 4th'!J82,"")))</f>
        <v/>
      </c>
      <c r="K83" s="256" t="str">
        <f>IF(OR(B83=0,B83=""),"",IF(AND($E$3="3rd"),'Marks Entry 3rd'!K82,IF(AND($E$3="4th"),'Marks Entry 4th'!K82,"")))</f>
        <v/>
      </c>
      <c r="L83" s="125" t="str">
        <f>IF(OR(B83=0,B83=""),"",IF(AND($E$3="3rd"),'Marks Entry 3rd'!L82,IF(AND($E$3="4th"),'Marks Entry 4th'!L82,"")))</f>
        <v/>
      </c>
      <c r="M83" s="125" t="str">
        <f>IF(OR(B83=0,B83=""),"",IF(AND($E$3="3rd"),'Marks Entry 3rd'!M82,IF(AND($E$3="4th"),'Marks Entry 4th'!M82,"")))</f>
        <v/>
      </c>
      <c r="N83" s="125" t="str">
        <f>IF(OR(B83=0,B83=""),"",IF(AND($E$3="3rd"),'Marks Entry 3rd'!N82,IF(AND($E$3="4th"),'Marks Entry 4th'!N82,"")))</f>
        <v/>
      </c>
      <c r="O83" s="61" t="str">
        <f t="shared" si="71"/>
        <v/>
      </c>
      <c r="P83" s="125" t="str">
        <f>IF(OR(B83=0,B83=""),"",IF(AND($E$3="3rd"),'Marks Entry 3rd'!O82,IF(AND($E$3="4th"),'Marks Entry 4th'!O82,"")))</f>
        <v/>
      </c>
      <c r="Q83" s="125" t="str">
        <f>IF(OR(B83=0,B83=""),"",IF(AND($E$3="3rd"),'Marks Entry 3rd'!P82,IF(AND($E$3="4th"),'Marks Entry 4th'!P82,"")))</f>
        <v/>
      </c>
      <c r="R83" s="64" t="str">
        <f t="shared" si="72"/>
        <v/>
      </c>
      <c r="S83" s="61">
        <f t="shared" si="73"/>
        <v>0</v>
      </c>
      <c r="T83" s="66" t="str">
        <f>IF(OR(B83=0,B83=""),"",IF(AND($E$3="3rd"),'Marks Entry 3rd'!Q82,IF(AND($E$3="4th"),'Marks Entry 4th'!Q82,"")))</f>
        <v/>
      </c>
      <c r="U83" s="66" t="str">
        <f>IF(OR(B83=0,B83=""),"",IF(AND($E$3="3rd"),'Marks Entry 3rd'!R82,IF(AND($E$3="4th"),'Marks Entry 4th'!R82,"")))</f>
        <v/>
      </c>
      <c r="V83" s="65" t="str">
        <f t="shared" si="74"/>
        <v/>
      </c>
      <c r="W83" s="61" t="str">
        <f t="shared" si="75"/>
        <v/>
      </c>
      <c r="X83" s="104">
        <f t="shared" si="76"/>
        <v>0</v>
      </c>
      <c r="Y83" s="104" t="str">
        <f t="shared" si="77"/>
        <v/>
      </c>
      <c r="Z83" s="104" t="str">
        <f t="shared" si="78"/>
        <v/>
      </c>
      <c r="AA83" s="104" t="str">
        <f t="shared" si="79"/>
        <v/>
      </c>
      <c r="AB83" s="104" t="str">
        <f t="shared" si="80"/>
        <v/>
      </c>
      <c r="AC83" s="108" t="str">
        <f t="shared" si="81"/>
        <v/>
      </c>
      <c r="AD83" s="125" t="str">
        <f>IF(OR(B83=0,B83=""),"",IF(AND($E$3="3rd"),'Marks Entry 3rd'!S82,IF(AND($E$3="4th"),'Marks Entry 4th'!S82,"")))</f>
        <v/>
      </c>
      <c r="AE83" s="125" t="str">
        <f>IF(OR(B83=0,B83=""),"",IF(AND($E$3="3rd"),'Marks Entry 3rd'!T82,IF(AND($E$3="4th"),'Marks Entry 4th'!T82,"")))</f>
        <v/>
      </c>
      <c r="AF83" s="125" t="str">
        <f>IF(OR(B83=0,B83=""),"",IF(AND($E$3="3rd"),'Marks Entry 3rd'!U82,IF(AND($E$3="4th"),'Marks Entry 4th'!U82,"")))</f>
        <v/>
      </c>
      <c r="AG83" s="61" t="str">
        <f t="shared" si="82"/>
        <v/>
      </c>
      <c r="AH83" s="125" t="str">
        <f>IF(OR(B83=0,B83=""),"",IF(AND($E$3="3rd"),'Marks Entry 3rd'!V82,IF(AND($E$3="4th"),'Marks Entry 4th'!V82,"")))</f>
        <v/>
      </c>
      <c r="AI83" s="125" t="str">
        <f>IF(OR(B83=0,B83=""),"",IF(AND($E$3="3rd"),'Marks Entry 3rd'!W82,IF(AND($E$3="4th"),'Marks Entry 4th'!W82,"")))</f>
        <v/>
      </c>
      <c r="AJ83" s="64" t="str">
        <f t="shared" si="83"/>
        <v/>
      </c>
      <c r="AK83" s="61">
        <f t="shared" si="84"/>
        <v>0</v>
      </c>
      <c r="AL83" s="66" t="str">
        <f>IF(OR(B83=0,B83=""),"",IF(AND($E$3="3rd"),'Marks Entry 3rd'!X82,IF(AND($E$3="4th"),'Marks Entry 4th'!X82,"")))</f>
        <v/>
      </c>
      <c r="AM83" s="66" t="str">
        <f>IF(OR(B83=0,B83=""),"",IF(AND($E$3="3rd"),'Marks Entry 3rd'!Y82,IF(AND($E$3="4th"),'Marks Entry 4th'!Y82,"")))</f>
        <v/>
      </c>
      <c r="AN83" s="65" t="str">
        <f t="shared" si="85"/>
        <v/>
      </c>
      <c r="AO83" s="61" t="str">
        <f t="shared" si="86"/>
        <v/>
      </c>
      <c r="AP83" s="104">
        <f t="shared" si="87"/>
        <v>0</v>
      </c>
      <c r="AQ83" s="104" t="str">
        <f t="shared" si="88"/>
        <v/>
      </c>
      <c r="AR83" s="104" t="str">
        <f t="shared" si="89"/>
        <v/>
      </c>
      <c r="AS83" s="104" t="str">
        <f t="shared" si="90"/>
        <v/>
      </c>
      <c r="AT83" s="104" t="str">
        <f t="shared" si="91"/>
        <v/>
      </c>
      <c r="AU83" s="108" t="str">
        <f t="shared" si="92"/>
        <v/>
      </c>
      <c r="AV83" s="125" t="str">
        <f>IF(OR(B83=0,B83=""),"",IF(AND($E$3="3rd"),'Marks Entry 3rd'!Z82,IF(AND($E$3="4th"),'Marks Entry 4th'!Z82,"")))</f>
        <v/>
      </c>
      <c r="AW83" s="125" t="str">
        <f>IF(OR(B83=0,B83=""),"",IF(AND($E$3="3rd"),'Marks Entry 3rd'!AA82,IF(AND($E$3="4th"),'Marks Entry 4th'!AA82,"")))</f>
        <v/>
      </c>
      <c r="AX83" s="125" t="str">
        <f>IF(OR(B83=0,B83=""),"",IF(AND($E$3="3rd"),'Marks Entry 3rd'!AB82,IF(AND($E$3="4th"),'Marks Entry 4th'!AB82,"")))</f>
        <v/>
      </c>
      <c r="AY83" s="61" t="str">
        <f t="shared" si="93"/>
        <v/>
      </c>
      <c r="AZ83" s="125" t="str">
        <f>IF(OR(B83=0,B83=""),"",IF(AND($E$3="3rd"),'Marks Entry 3rd'!AC82,IF(AND($E$3="4th"),'Marks Entry 4th'!AC82,"")))</f>
        <v/>
      </c>
      <c r="BA83" s="125" t="str">
        <f>IF(OR(B83=0,B83=""),"",IF(AND($E$3="3rd"),'Marks Entry 3rd'!AD82,IF(AND($E$3="4th"),'Marks Entry 4th'!AD82,"")))</f>
        <v/>
      </c>
      <c r="BB83" s="64" t="str">
        <f t="shared" si="94"/>
        <v/>
      </c>
      <c r="BC83" s="61">
        <f t="shared" si="95"/>
        <v>0</v>
      </c>
      <c r="BD83" s="66" t="str">
        <f>IF(OR(B83=0,B83=""),"",IF(AND($E$3="3rd"),'Marks Entry 3rd'!AE82,IF(AND($E$3="4th"),'Marks Entry 4th'!AE82,"")))</f>
        <v/>
      </c>
      <c r="BE83" s="66" t="str">
        <f>IF(OR(B83=0,B83=""),"",IF(AND($E$3="3rd"),'Marks Entry 3rd'!AF82,IF(AND($E$3="4th"),'Marks Entry 4th'!AF82,"")))</f>
        <v/>
      </c>
      <c r="BF83" s="65" t="str">
        <f t="shared" si="96"/>
        <v/>
      </c>
      <c r="BG83" s="61" t="str">
        <f t="shared" si="97"/>
        <v/>
      </c>
      <c r="BH83" s="104">
        <f t="shared" si="98"/>
        <v>0</v>
      </c>
      <c r="BI83" s="104" t="str">
        <f t="shared" si="99"/>
        <v/>
      </c>
      <c r="BJ83" s="104" t="str">
        <f t="shared" si="100"/>
        <v/>
      </c>
      <c r="BK83" s="104" t="str">
        <f t="shared" si="101"/>
        <v/>
      </c>
      <c r="BL83" s="104" t="str">
        <f t="shared" si="102"/>
        <v/>
      </c>
      <c r="BM83" s="108" t="str">
        <f t="shared" si="103"/>
        <v/>
      </c>
      <c r="BN83" s="125" t="str">
        <f>IF(OR(B83=0,B83=""),"",IF(AND($E$3="3rd"),'Marks Entry 3rd'!AG82,IF(AND($E$3="4th"),'Marks Entry 4th'!AG82,"")))</f>
        <v/>
      </c>
      <c r="BO83" s="125" t="str">
        <f>IF(OR(B83=0,B83=""),"",IF(AND($E$3="3rd"),'Marks Entry 3rd'!AH82,IF(AND($E$3="4th"),'Marks Entry 4th'!AH82,"")))</f>
        <v/>
      </c>
      <c r="BP83" s="125" t="str">
        <f>IF(OR(B83=0,B83=""),"",IF(AND($E$3="3rd"),'Marks Entry 3rd'!AI82,IF(AND($E$3="4th"),'Marks Entry 4th'!AI82,"")))</f>
        <v/>
      </c>
      <c r="BQ83" s="61" t="str">
        <f t="shared" si="104"/>
        <v/>
      </c>
      <c r="BR83" s="125" t="str">
        <f>IF(OR(B83=0,B83=""),"",IF(AND($E$3="3rd"),'Marks Entry 3rd'!AJ82,IF(AND($E$3="4th"),'Marks Entry 4th'!AJ82,"")))</f>
        <v/>
      </c>
      <c r="BS83" s="125" t="str">
        <f>IF(OR(B83=0,B83=""),"",IF(AND($E$3="3rd"),'Marks Entry 3rd'!AK82,IF(AND($E$3="4th"),'Marks Entry 4th'!AK82,"")))</f>
        <v/>
      </c>
      <c r="BT83" s="64" t="str">
        <f t="shared" si="105"/>
        <v/>
      </c>
      <c r="BU83" s="61">
        <f t="shared" si="106"/>
        <v>0</v>
      </c>
      <c r="BV83" s="66" t="str">
        <f>IF(OR(B83=0,B83=""),"",IF(AND($E$3="3rd"),'Marks Entry 3rd'!AL82,IF(AND($E$3="4th"),'Marks Entry 4th'!AL82,"")))</f>
        <v/>
      </c>
      <c r="BW83" s="66" t="str">
        <f>IF(OR(B83=0,B83=""),"",IF(AND($E$3="3rd"),'Marks Entry 3rd'!AM82,IF(AND($E$3="4th"),'Marks Entry 4th'!AM82,"")))</f>
        <v/>
      </c>
      <c r="BX83" s="65" t="str">
        <f t="shared" si="107"/>
        <v/>
      </c>
      <c r="BY83" s="61" t="str">
        <f t="shared" si="108"/>
        <v/>
      </c>
      <c r="BZ83" s="104">
        <f t="shared" si="109"/>
        <v>0</v>
      </c>
      <c r="CA83" s="104" t="str">
        <f t="shared" si="110"/>
        <v/>
      </c>
      <c r="CB83" s="104" t="str">
        <f t="shared" si="111"/>
        <v/>
      </c>
      <c r="CC83" s="104" t="str">
        <f t="shared" si="112"/>
        <v/>
      </c>
      <c r="CD83" s="104" t="str">
        <f t="shared" si="113"/>
        <v/>
      </c>
      <c r="CE83" s="108" t="str">
        <f t="shared" si="114"/>
        <v/>
      </c>
      <c r="CF83" s="257" t="str">
        <f>IF(OR(B83=0,B83=""),"",IF(AND($E$3="3rd"),'Marks Entry 3rd'!AN82,IF(AND($E$3="4th"),'Marks Entry 4th'!AN82,"")))</f>
        <v/>
      </c>
      <c r="CG83" s="257" t="str">
        <f>IF(OR(B83=0,B83=""),"",IF(AND($E$3="3rd"),'Marks Entry 3rd'!AO82,IF(AND($E$3="4th"),'Marks Entry 4th'!AO82,"")))</f>
        <v/>
      </c>
      <c r="CH83" s="257" t="str">
        <f>IF(OR(B83=0,B83=""),"",IF(AND($E$3="3rd"),'Marks Entry 3rd'!AP82,IF(AND($E$3="4th"),'Marks Entry 4th'!AP82,"")))</f>
        <v/>
      </c>
      <c r="CI83" s="257" t="str">
        <f>IF(OR(B83=0,B83=""),"",IF(AND($E$3="3rd"),'Marks Entry 3rd'!AQ82,IF(AND($E$3="4th"),'Marks Entry 4th'!AQ82,"")))</f>
        <v/>
      </c>
      <c r="CJ83" s="257" t="str">
        <f>IF(OR(B83=0,B83=""),"",IF(AND($E$3="3rd"),'Marks Entry 3rd'!AR82,IF(AND($E$3="4th"),'Marks Entry 4th'!AR82,"")))</f>
        <v/>
      </c>
      <c r="CK83" s="126" t="str">
        <f t="shared" si="115"/>
        <v/>
      </c>
      <c r="CL83" s="127">
        <f t="shared" si="116"/>
        <v>0</v>
      </c>
      <c r="CM83" s="127" t="str">
        <f t="shared" si="117"/>
        <v/>
      </c>
      <c r="CN83" s="127" t="str">
        <f t="shared" si="118"/>
        <v/>
      </c>
      <c r="CO83" s="107" t="str">
        <f t="shared" si="119"/>
        <v/>
      </c>
      <c r="CP83" s="257" t="str">
        <f>IF(OR(B83=0,B83=""),"",IF(AND($E$3="3rd"),'Marks Entry 3rd'!AS82,IF(AND($E$3="4th"),'Marks Entry 4th'!AS82,"")))</f>
        <v/>
      </c>
      <c r="CQ83" s="257" t="str">
        <f>IF(OR(B83=0,B83=""),"",IF(AND($E$3="3rd"),'Marks Entry 3rd'!AT82,IF(AND($E$3="4th"),'Marks Entry 4th'!AT82,"")))</f>
        <v/>
      </c>
      <c r="CR83" s="257" t="str">
        <f>IF(OR(B83=0,B83=""),"",IF(AND($E$3="3rd"),'Marks Entry 3rd'!AU82,IF(AND($E$3="4th"),'Marks Entry 4th'!AU82,"")))</f>
        <v/>
      </c>
      <c r="CS83" s="257" t="str">
        <f>IF(OR(B83=0,B83=""),"",IF(AND($E$3="3rd"),'Marks Entry 3rd'!AV82,IF(AND($E$3="4th"),'Marks Entry 4th'!AV82,"")))</f>
        <v/>
      </c>
      <c r="CT83" s="257" t="str">
        <f>IF(OR(B83=0,B83=""),"",IF(AND($E$3="3rd"),'Marks Entry 3rd'!AW82,IF(AND($E$3="4th"),'Marks Entry 4th'!AW82,"")))</f>
        <v/>
      </c>
      <c r="CU83" s="126" t="str">
        <f t="shared" si="120"/>
        <v/>
      </c>
      <c r="CV83" s="127">
        <f t="shared" si="121"/>
        <v>0</v>
      </c>
      <c r="CW83" s="127" t="str">
        <f t="shared" si="122"/>
        <v/>
      </c>
      <c r="CX83" s="127" t="str">
        <f t="shared" si="123"/>
        <v/>
      </c>
      <c r="CY83" s="107" t="str">
        <f t="shared" si="124"/>
        <v/>
      </c>
      <c r="CZ83" s="257" t="str">
        <f>IF(OR(B83=0,B83=""),"",IF(AND($E$3="3rd"),'Marks Entry 3rd'!AX82,IF(AND($E$3="4th"),'Marks Entry 4th'!AX82,"")))</f>
        <v/>
      </c>
      <c r="DA83" s="257" t="str">
        <f>IF(OR(B83=0,B83=""),"",IF(AND($E$3="3rd"),'Marks Entry 3rd'!AY82,IF(AND($E$3="4th"),'Marks Entry 4th'!AY82,"")))</f>
        <v/>
      </c>
      <c r="DB83" s="257" t="str">
        <f>IF(OR(B83=0,B83=""),"",IF(AND($E$3="3rd"),'Marks Entry 3rd'!AZ82,IF(AND($E$3="4th"),'Marks Entry 4th'!AZ82,"")))</f>
        <v/>
      </c>
      <c r="DC83" s="257" t="str">
        <f>IF(OR(B83=0,B83=""),"",IF(AND($E$3="3rd"),'Marks Entry 3rd'!BA82,IF(AND($E$3="4th"),'Marks Entry 4th'!BA82,"")))</f>
        <v/>
      </c>
      <c r="DD83" s="257" t="str">
        <f>IF(OR(B83=0,B83=""),"",IF(AND($E$3="3rd"),'Marks Entry 3rd'!BB82,IF(AND($E$3="4th"),'Marks Entry 4th'!BB82,"")))</f>
        <v/>
      </c>
      <c r="DE83" s="126" t="str">
        <f t="shared" si="125"/>
        <v/>
      </c>
      <c r="DF83" s="127">
        <f t="shared" si="126"/>
        <v>0</v>
      </c>
      <c r="DG83" s="127" t="str">
        <f t="shared" si="127"/>
        <v/>
      </c>
      <c r="DH83" s="127" t="str">
        <f t="shared" si="128"/>
        <v/>
      </c>
      <c r="DI83" s="107" t="str">
        <f t="shared" si="129"/>
        <v/>
      </c>
      <c r="DJ83" s="257" t="str">
        <f>IF(OR(B83=0,B83=""),"",IF(AND('Marks Entry 3rd'!BC82="",'Marks Entry 4th'!BC82=""),"",IF(AND($E$3="3rd"),'Marks Entry 3rd'!BC82,IF(AND($E$3="4th"),'Marks Entry 4th'!BC82,""))))</f>
        <v/>
      </c>
      <c r="DK83" s="257" t="str">
        <f>IF(OR(B83=0,B83=""),"",IF(AND('Marks Entry 3rd'!BD82="",'Marks Entry 4th'!BD82=""),"",IF(AND($E$3="3rd"),'Marks Entry 3rd'!BD82,IF(AND($E$3="4th"),'Marks Entry 4th'!BD82,""))))</f>
        <v/>
      </c>
      <c r="DL83" s="416" t="str">
        <f t="shared" si="130"/>
        <v/>
      </c>
      <c r="DM83" s="108" t="str">
        <f t="shared" si="131"/>
        <v/>
      </c>
      <c r="DN83" s="257" t="str">
        <f>IF(OR(B83=0,B83=""),"",IF(AND('Marks Entry 3rd'!BE82="",'Marks Entry 4th'!BE82=""),"",IF(AND($E$3="3rd"),'Marks Entry 3rd'!BE82,IF(AND($E$3="4th"),'Marks Entry 4th'!BE82,""))))</f>
        <v/>
      </c>
      <c r="DO83" s="257" t="str">
        <f>IF(OR(B83=0,B83=""),"",IF(AND('Marks Entry 3rd'!BF82="",'Marks Entry 4th'!BF82=""),"",IF(AND($E$3="3rd"),'Marks Entry 3rd'!BF82,IF(AND($E$3="4th"),'Marks Entry 4th'!BF82,""))))</f>
        <v/>
      </c>
      <c r="DP83" s="416" t="str">
        <f t="shared" si="132"/>
        <v/>
      </c>
      <c r="DQ83" s="108" t="str">
        <f t="shared" si="133"/>
        <v/>
      </c>
      <c r="DR83" s="75" t="str">
        <f t="shared" si="134"/>
        <v/>
      </c>
      <c r="DS83" s="76" t="str">
        <f t="shared" si="135"/>
        <v/>
      </c>
      <c r="DT83" s="81" t="str">
        <f t="shared" si="136"/>
        <v/>
      </c>
      <c r="DU83" s="82" t="str">
        <f t="shared" si="137"/>
        <v/>
      </c>
      <c r="DV83" s="262" t="str">
        <f t="shared" si="70"/>
        <v/>
      </c>
      <c r="DW83" s="52" t="str">
        <f>IF(OR(B83=0,B83=""),"",IF(AND($E$3="3rd"),'Marks Entry 3rd'!BG82,IF(AND($E$3="4th"),'Marks Entry 4th'!BG82,"")))</f>
        <v/>
      </c>
      <c r="DX83" s="52" t="str">
        <f>IF(OR(B83=0,B83=""),"",IF(AND($E$3="3rd"),'Marks Entry 3rd'!BH82,IF(AND($E$3="4th"),'Marks Entry 4th'!BH82,"")))</f>
        <v/>
      </c>
      <c r="DY83" s="242" t="str">
        <f t="shared" si="138"/>
        <v/>
      </c>
      <c r="DZ83" s="53"/>
      <c r="EG83" s="55">
        <f>IF(AND($E$3="3rd"),'Marks Entry 3rd'!I82,IF(AND($E$3="4th"),'Marks Entry 4th'!I82,""))</f>
        <v>0</v>
      </c>
    </row>
    <row r="84" spans="1:137" ht="18.95" customHeight="1">
      <c r="A84" s="67">
        <v>77</v>
      </c>
      <c r="B84" s="302" t="str">
        <f>IF(OR(EG84=0,EG84=""),"",IF(AND($E$3="3rd"),'Marks Entry 3rd'!I83,IF(AND($E$3="4th"),'Marks Entry 4th'!I83,"")))</f>
        <v/>
      </c>
      <c r="C84" s="68" t="str">
        <f>IF(OR(B84=0,B84=""),"",IF(AND($E$3="3rd"),'Marks Entry 3rd'!B83,IF(AND($E$3="4th"),'Marks Entry 4th'!B83,"")))</f>
        <v/>
      </c>
      <c r="D84" s="68" t="str">
        <f>IF(OR(B84=0,B84=""),"",IF(AND($E$3="3rd"),'Marks Entry 3rd'!C83,IF(AND($E$3="4th"),'Marks Entry 4th'!C83,"")))</f>
        <v/>
      </c>
      <c r="E84" s="69" t="str">
        <f>IF(OR(B84=0,B84=""),"",IF(AND($E$3="3rd"),'Marks Entry 3rd'!E83,IF(AND($E$3="4th"),'Marks Entry 4th'!E83,"")))</f>
        <v/>
      </c>
      <c r="F84" s="301" t="str">
        <f>IF(OR(B84=0,B84=""),"",IF(AND($E$3="3rd"),'Marks Entry 3rd'!D83,IF(AND($E$3="4th"),'Marks Entry 4th'!D83,"")))</f>
        <v/>
      </c>
      <c r="G84" s="63" t="str">
        <f>IF(OR(B84=0,B84=""),"",IF(AND($E$3="3rd"),'Marks Entry 3rd'!F83,IF(AND($E$3="4th"),'Marks Entry 4th'!F83,"")))</f>
        <v/>
      </c>
      <c r="H84" s="63" t="str">
        <f>IF(OR(B84=0,B84=""),"",IF(AND($E$3="3rd"),'Marks Entry 3rd'!G83,IF(AND($E$3="4th"),'Marks Entry 4th'!G83,"")))</f>
        <v/>
      </c>
      <c r="I84" s="63" t="str">
        <f>IF(OR(B84=0,B84=""),"",IF(AND($E$3="3rd"),'Marks Entry 3rd'!H83,IF(AND($E$3="4th"),'Marks Entry 4th'!H83,"")))</f>
        <v/>
      </c>
      <c r="J84" s="256" t="str">
        <f>IF(OR(B84=0,B84=""),"",IF(AND($E$3="3rd"),'Marks Entry 3rd'!J83,IF(AND($E$3="4th"),'Marks Entry 4th'!J83,"")))</f>
        <v/>
      </c>
      <c r="K84" s="256" t="str">
        <f>IF(OR(B84=0,B84=""),"",IF(AND($E$3="3rd"),'Marks Entry 3rd'!K83,IF(AND($E$3="4th"),'Marks Entry 4th'!K83,"")))</f>
        <v/>
      </c>
      <c r="L84" s="125" t="str">
        <f>IF(OR(B84=0,B84=""),"",IF(AND($E$3="3rd"),'Marks Entry 3rd'!L83,IF(AND($E$3="4th"),'Marks Entry 4th'!L83,"")))</f>
        <v/>
      </c>
      <c r="M84" s="125" t="str">
        <f>IF(OR(B84=0,B84=""),"",IF(AND($E$3="3rd"),'Marks Entry 3rd'!M83,IF(AND($E$3="4th"),'Marks Entry 4th'!M83,"")))</f>
        <v/>
      </c>
      <c r="N84" s="125" t="str">
        <f>IF(OR(B84=0,B84=""),"",IF(AND($E$3="3rd"),'Marks Entry 3rd'!N83,IF(AND($E$3="4th"),'Marks Entry 4th'!N83,"")))</f>
        <v/>
      </c>
      <c r="O84" s="61" t="str">
        <f t="shared" si="71"/>
        <v/>
      </c>
      <c r="P84" s="125" t="str">
        <f>IF(OR(B84=0,B84=""),"",IF(AND($E$3="3rd"),'Marks Entry 3rd'!O83,IF(AND($E$3="4th"),'Marks Entry 4th'!O83,"")))</f>
        <v/>
      </c>
      <c r="Q84" s="125" t="str">
        <f>IF(OR(B84=0,B84=""),"",IF(AND($E$3="3rd"),'Marks Entry 3rd'!P83,IF(AND($E$3="4th"),'Marks Entry 4th'!P83,"")))</f>
        <v/>
      </c>
      <c r="R84" s="64" t="str">
        <f t="shared" si="72"/>
        <v/>
      </c>
      <c r="S84" s="61">
        <f t="shared" si="73"/>
        <v>0</v>
      </c>
      <c r="T84" s="66" t="str">
        <f>IF(OR(B84=0,B84=""),"",IF(AND($E$3="3rd"),'Marks Entry 3rd'!Q83,IF(AND($E$3="4th"),'Marks Entry 4th'!Q83,"")))</f>
        <v/>
      </c>
      <c r="U84" s="66" t="str">
        <f>IF(OR(B84=0,B84=""),"",IF(AND($E$3="3rd"),'Marks Entry 3rd'!R83,IF(AND($E$3="4th"),'Marks Entry 4th'!R83,"")))</f>
        <v/>
      </c>
      <c r="V84" s="65" t="str">
        <f t="shared" si="74"/>
        <v/>
      </c>
      <c r="W84" s="61" t="str">
        <f t="shared" si="75"/>
        <v/>
      </c>
      <c r="X84" s="104">
        <f t="shared" si="76"/>
        <v>0</v>
      </c>
      <c r="Y84" s="104" t="str">
        <f t="shared" si="77"/>
        <v/>
      </c>
      <c r="Z84" s="104" t="str">
        <f t="shared" si="78"/>
        <v/>
      </c>
      <c r="AA84" s="104" t="str">
        <f t="shared" si="79"/>
        <v/>
      </c>
      <c r="AB84" s="104" t="str">
        <f t="shared" si="80"/>
        <v/>
      </c>
      <c r="AC84" s="108" t="str">
        <f t="shared" si="81"/>
        <v/>
      </c>
      <c r="AD84" s="125" t="str">
        <f>IF(OR(B84=0,B84=""),"",IF(AND($E$3="3rd"),'Marks Entry 3rd'!S83,IF(AND($E$3="4th"),'Marks Entry 4th'!S83,"")))</f>
        <v/>
      </c>
      <c r="AE84" s="125" t="str">
        <f>IF(OR(B84=0,B84=""),"",IF(AND($E$3="3rd"),'Marks Entry 3rd'!T83,IF(AND($E$3="4th"),'Marks Entry 4th'!T83,"")))</f>
        <v/>
      </c>
      <c r="AF84" s="125" t="str">
        <f>IF(OR(B84=0,B84=""),"",IF(AND($E$3="3rd"),'Marks Entry 3rd'!U83,IF(AND($E$3="4th"),'Marks Entry 4th'!U83,"")))</f>
        <v/>
      </c>
      <c r="AG84" s="61" t="str">
        <f t="shared" si="82"/>
        <v/>
      </c>
      <c r="AH84" s="125" t="str">
        <f>IF(OR(B84=0,B84=""),"",IF(AND($E$3="3rd"),'Marks Entry 3rd'!V83,IF(AND($E$3="4th"),'Marks Entry 4th'!V83,"")))</f>
        <v/>
      </c>
      <c r="AI84" s="125" t="str">
        <f>IF(OR(B84=0,B84=""),"",IF(AND($E$3="3rd"),'Marks Entry 3rd'!W83,IF(AND($E$3="4th"),'Marks Entry 4th'!W83,"")))</f>
        <v/>
      </c>
      <c r="AJ84" s="64" t="str">
        <f t="shared" si="83"/>
        <v/>
      </c>
      <c r="AK84" s="61">
        <f t="shared" si="84"/>
        <v>0</v>
      </c>
      <c r="AL84" s="66" t="str">
        <f>IF(OR(B84=0,B84=""),"",IF(AND($E$3="3rd"),'Marks Entry 3rd'!X83,IF(AND($E$3="4th"),'Marks Entry 4th'!X83,"")))</f>
        <v/>
      </c>
      <c r="AM84" s="66" t="str">
        <f>IF(OR(B84=0,B84=""),"",IF(AND($E$3="3rd"),'Marks Entry 3rd'!Y83,IF(AND($E$3="4th"),'Marks Entry 4th'!Y83,"")))</f>
        <v/>
      </c>
      <c r="AN84" s="65" t="str">
        <f t="shared" si="85"/>
        <v/>
      </c>
      <c r="AO84" s="61" t="str">
        <f t="shared" si="86"/>
        <v/>
      </c>
      <c r="AP84" s="104">
        <f t="shared" si="87"/>
        <v>0</v>
      </c>
      <c r="AQ84" s="104" t="str">
        <f t="shared" si="88"/>
        <v/>
      </c>
      <c r="AR84" s="104" t="str">
        <f t="shared" si="89"/>
        <v/>
      </c>
      <c r="AS84" s="104" t="str">
        <f t="shared" si="90"/>
        <v/>
      </c>
      <c r="AT84" s="104" t="str">
        <f t="shared" si="91"/>
        <v/>
      </c>
      <c r="AU84" s="108" t="str">
        <f t="shared" si="92"/>
        <v/>
      </c>
      <c r="AV84" s="125" t="str">
        <f>IF(OR(B84=0,B84=""),"",IF(AND($E$3="3rd"),'Marks Entry 3rd'!Z83,IF(AND($E$3="4th"),'Marks Entry 4th'!Z83,"")))</f>
        <v/>
      </c>
      <c r="AW84" s="125" t="str">
        <f>IF(OR(B84=0,B84=""),"",IF(AND($E$3="3rd"),'Marks Entry 3rd'!AA83,IF(AND($E$3="4th"),'Marks Entry 4th'!AA83,"")))</f>
        <v/>
      </c>
      <c r="AX84" s="125" t="str">
        <f>IF(OR(B84=0,B84=""),"",IF(AND($E$3="3rd"),'Marks Entry 3rd'!AB83,IF(AND($E$3="4th"),'Marks Entry 4th'!AB83,"")))</f>
        <v/>
      </c>
      <c r="AY84" s="61" t="str">
        <f t="shared" si="93"/>
        <v/>
      </c>
      <c r="AZ84" s="125" t="str">
        <f>IF(OR(B84=0,B84=""),"",IF(AND($E$3="3rd"),'Marks Entry 3rd'!AC83,IF(AND($E$3="4th"),'Marks Entry 4th'!AC83,"")))</f>
        <v/>
      </c>
      <c r="BA84" s="125" t="str">
        <f>IF(OR(B84=0,B84=""),"",IF(AND($E$3="3rd"),'Marks Entry 3rd'!AD83,IF(AND($E$3="4th"),'Marks Entry 4th'!AD83,"")))</f>
        <v/>
      </c>
      <c r="BB84" s="64" t="str">
        <f t="shared" si="94"/>
        <v/>
      </c>
      <c r="BC84" s="61">
        <f t="shared" si="95"/>
        <v>0</v>
      </c>
      <c r="BD84" s="66" t="str">
        <f>IF(OR(B84=0,B84=""),"",IF(AND($E$3="3rd"),'Marks Entry 3rd'!AE83,IF(AND($E$3="4th"),'Marks Entry 4th'!AE83,"")))</f>
        <v/>
      </c>
      <c r="BE84" s="66" t="str">
        <f>IF(OR(B84=0,B84=""),"",IF(AND($E$3="3rd"),'Marks Entry 3rd'!AF83,IF(AND($E$3="4th"),'Marks Entry 4th'!AF83,"")))</f>
        <v/>
      </c>
      <c r="BF84" s="65" t="str">
        <f t="shared" si="96"/>
        <v/>
      </c>
      <c r="BG84" s="61" t="str">
        <f t="shared" si="97"/>
        <v/>
      </c>
      <c r="BH84" s="104">
        <f t="shared" si="98"/>
        <v>0</v>
      </c>
      <c r="BI84" s="104" t="str">
        <f t="shared" si="99"/>
        <v/>
      </c>
      <c r="BJ84" s="104" t="str">
        <f t="shared" si="100"/>
        <v/>
      </c>
      <c r="BK84" s="104" t="str">
        <f t="shared" si="101"/>
        <v/>
      </c>
      <c r="BL84" s="104" t="str">
        <f t="shared" si="102"/>
        <v/>
      </c>
      <c r="BM84" s="108" t="str">
        <f t="shared" si="103"/>
        <v/>
      </c>
      <c r="BN84" s="125" t="str">
        <f>IF(OR(B84=0,B84=""),"",IF(AND($E$3="3rd"),'Marks Entry 3rd'!AG83,IF(AND($E$3="4th"),'Marks Entry 4th'!AG83,"")))</f>
        <v/>
      </c>
      <c r="BO84" s="125" t="str">
        <f>IF(OR(B84=0,B84=""),"",IF(AND($E$3="3rd"),'Marks Entry 3rd'!AH83,IF(AND($E$3="4th"),'Marks Entry 4th'!AH83,"")))</f>
        <v/>
      </c>
      <c r="BP84" s="125" t="str">
        <f>IF(OR(B84=0,B84=""),"",IF(AND($E$3="3rd"),'Marks Entry 3rd'!AI83,IF(AND($E$3="4th"),'Marks Entry 4th'!AI83,"")))</f>
        <v/>
      </c>
      <c r="BQ84" s="61" t="str">
        <f t="shared" si="104"/>
        <v/>
      </c>
      <c r="BR84" s="125" t="str">
        <f>IF(OR(B84=0,B84=""),"",IF(AND($E$3="3rd"),'Marks Entry 3rd'!AJ83,IF(AND($E$3="4th"),'Marks Entry 4th'!AJ83,"")))</f>
        <v/>
      </c>
      <c r="BS84" s="125" t="str">
        <f>IF(OR(B84=0,B84=""),"",IF(AND($E$3="3rd"),'Marks Entry 3rd'!AK83,IF(AND($E$3="4th"),'Marks Entry 4th'!AK83,"")))</f>
        <v/>
      </c>
      <c r="BT84" s="64" t="str">
        <f t="shared" si="105"/>
        <v/>
      </c>
      <c r="BU84" s="61">
        <f t="shared" si="106"/>
        <v>0</v>
      </c>
      <c r="BV84" s="66" t="str">
        <f>IF(OR(B84=0,B84=""),"",IF(AND($E$3="3rd"),'Marks Entry 3rd'!AL83,IF(AND($E$3="4th"),'Marks Entry 4th'!AL83,"")))</f>
        <v/>
      </c>
      <c r="BW84" s="66" t="str">
        <f>IF(OR(B84=0,B84=""),"",IF(AND($E$3="3rd"),'Marks Entry 3rd'!AM83,IF(AND($E$3="4th"),'Marks Entry 4th'!AM83,"")))</f>
        <v/>
      </c>
      <c r="BX84" s="65" t="str">
        <f t="shared" si="107"/>
        <v/>
      </c>
      <c r="BY84" s="61" t="str">
        <f t="shared" si="108"/>
        <v/>
      </c>
      <c r="BZ84" s="104">
        <f t="shared" si="109"/>
        <v>0</v>
      </c>
      <c r="CA84" s="104" t="str">
        <f t="shared" si="110"/>
        <v/>
      </c>
      <c r="CB84" s="104" t="str">
        <f t="shared" si="111"/>
        <v/>
      </c>
      <c r="CC84" s="104" t="str">
        <f t="shared" si="112"/>
        <v/>
      </c>
      <c r="CD84" s="104" t="str">
        <f t="shared" si="113"/>
        <v/>
      </c>
      <c r="CE84" s="108" t="str">
        <f t="shared" si="114"/>
        <v/>
      </c>
      <c r="CF84" s="257" t="str">
        <f>IF(OR(B84=0,B84=""),"",IF(AND($E$3="3rd"),'Marks Entry 3rd'!AN83,IF(AND($E$3="4th"),'Marks Entry 4th'!AN83,"")))</f>
        <v/>
      </c>
      <c r="CG84" s="257" t="str">
        <f>IF(OR(B84=0,B84=""),"",IF(AND($E$3="3rd"),'Marks Entry 3rd'!AO83,IF(AND($E$3="4th"),'Marks Entry 4th'!AO83,"")))</f>
        <v/>
      </c>
      <c r="CH84" s="257" t="str">
        <f>IF(OR(B84=0,B84=""),"",IF(AND($E$3="3rd"),'Marks Entry 3rd'!AP83,IF(AND($E$3="4th"),'Marks Entry 4th'!AP83,"")))</f>
        <v/>
      </c>
      <c r="CI84" s="257" t="str">
        <f>IF(OR(B84=0,B84=""),"",IF(AND($E$3="3rd"),'Marks Entry 3rd'!AQ83,IF(AND($E$3="4th"),'Marks Entry 4th'!AQ83,"")))</f>
        <v/>
      </c>
      <c r="CJ84" s="257" t="str">
        <f>IF(OR(B84=0,B84=""),"",IF(AND($E$3="3rd"),'Marks Entry 3rd'!AR83,IF(AND($E$3="4th"),'Marks Entry 4th'!AR83,"")))</f>
        <v/>
      </c>
      <c r="CK84" s="126" t="str">
        <f t="shared" si="115"/>
        <v/>
      </c>
      <c r="CL84" s="127">
        <f t="shared" si="116"/>
        <v>0</v>
      </c>
      <c r="CM84" s="127" t="str">
        <f t="shared" si="117"/>
        <v/>
      </c>
      <c r="CN84" s="127" t="str">
        <f t="shared" si="118"/>
        <v/>
      </c>
      <c r="CO84" s="107" t="str">
        <f t="shared" si="119"/>
        <v/>
      </c>
      <c r="CP84" s="257" t="str">
        <f>IF(OR(B84=0,B84=""),"",IF(AND($E$3="3rd"),'Marks Entry 3rd'!AS83,IF(AND($E$3="4th"),'Marks Entry 4th'!AS83,"")))</f>
        <v/>
      </c>
      <c r="CQ84" s="257" t="str">
        <f>IF(OR(B84=0,B84=""),"",IF(AND($E$3="3rd"),'Marks Entry 3rd'!AT83,IF(AND($E$3="4th"),'Marks Entry 4th'!AT83,"")))</f>
        <v/>
      </c>
      <c r="CR84" s="257" t="str">
        <f>IF(OR(B84=0,B84=""),"",IF(AND($E$3="3rd"),'Marks Entry 3rd'!AU83,IF(AND($E$3="4th"),'Marks Entry 4th'!AU83,"")))</f>
        <v/>
      </c>
      <c r="CS84" s="257" t="str">
        <f>IF(OR(B84=0,B84=""),"",IF(AND($E$3="3rd"),'Marks Entry 3rd'!AV83,IF(AND($E$3="4th"),'Marks Entry 4th'!AV83,"")))</f>
        <v/>
      </c>
      <c r="CT84" s="257" t="str">
        <f>IF(OR(B84=0,B84=""),"",IF(AND($E$3="3rd"),'Marks Entry 3rd'!AW83,IF(AND($E$3="4th"),'Marks Entry 4th'!AW83,"")))</f>
        <v/>
      </c>
      <c r="CU84" s="126" t="str">
        <f t="shared" si="120"/>
        <v/>
      </c>
      <c r="CV84" s="127">
        <f t="shared" si="121"/>
        <v>0</v>
      </c>
      <c r="CW84" s="127" t="str">
        <f t="shared" si="122"/>
        <v/>
      </c>
      <c r="CX84" s="127" t="str">
        <f t="shared" si="123"/>
        <v/>
      </c>
      <c r="CY84" s="107" t="str">
        <f t="shared" si="124"/>
        <v/>
      </c>
      <c r="CZ84" s="257" t="str">
        <f>IF(OR(B84=0,B84=""),"",IF(AND($E$3="3rd"),'Marks Entry 3rd'!AX83,IF(AND($E$3="4th"),'Marks Entry 4th'!AX83,"")))</f>
        <v/>
      </c>
      <c r="DA84" s="257" t="str">
        <f>IF(OR(B84=0,B84=""),"",IF(AND($E$3="3rd"),'Marks Entry 3rd'!AY83,IF(AND($E$3="4th"),'Marks Entry 4th'!AY83,"")))</f>
        <v/>
      </c>
      <c r="DB84" s="257" t="str">
        <f>IF(OR(B84=0,B84=""),"",IF(AND($E$3="3rd"),'Marks Entry 3rd'!AZ83,IF(AND($E$3="4th"),'Marks Entry 4th'!AZ83,"")))</f>
        <v/>
      </c>
      <c r="DC84" s="257" t="str">
        <f>IF(OR(B84=0,B84=""),"",IF(AND($E$3="3rd"),'Marks Entry 3rd'!BA83,IF(AND($E$3="4th"),'Marks Entry 4th'!BA83,"")))</f>
        <v/>
      </c>
      <c r="DD84" s="257" t="str">
        <f>IF(OR(B84=0,B84=""),"",IF(AND($E$3="3rd"),'Marks Entry 3rd'!BB83,IF(AND($E$3="4th"),'Marks Entry 4th'!BB83,"")))</f>
        <v/>
      </c>
      <c r="DE84" s="126" t="str">
        <f t="shared" si="125"/>
        <v/>
      </c>
      <c r="DF84" s="127">
        <f t="shared" si="126"/>
        <v>0</v>
      </c>
      <c r="DG84" s="127" t="str">
        <f t="shared" si="127"/>
        <v/>
      </c>
      <c r="DH84" s="127" t="str">
        <f t="shared" si="128"/>
        <v/>
      </c>
      <c r="DI84" s="107" t="str">
        <f t="shared" si="129"/>
        <v/>
      </c>
      <c r="DJ84" s="257" t="str">
        <f>IF(OR(B84=0,B84=""),"",IF(AND('Marks Entry 3rd'!BC83="",'Marks Entry 4th'!BC83=""),"",IF(AND($E$3="3rd"),'Marks Entry 3rd'!BC83,IF(AND($E$3="4th"),'Marks Entry 4th'!BC83,""))))</f>
        <v/>
      </c>
      <c r="DK84" s="257" t="str">
        <f>IF(OR(B84=0,B84=""),"",IF(AND('Marks Entry 3rd'!BD83="",'Marks Entry 4th'!BD83=""),"",IF(AND($E$3="3rd"),'Marks Entry 3rd'!BD83,IF(AND($E$3="4th"),'Marks Entry 4th'!BD83,""))))</f>
        <v/>
      </c>
      <c r="DL84" s="416" t="str">
        <f t="shared" si="130"/>
        <v/>
      </c>
      <c r="DM84" s="108" t="str">
        <f t="shared" si="131"/>
        <v/>
      </c>
      <c r="DN84" s="257" t="str">
        <f>IF(OR(B84=0,B84=""),"",IF(AND('Marks Entry 3rd'!BE83="",'Marks Entry 4th'!BE83=""),"",IF(AND($E$3="3rd"),'Marks Entry 3rd'!BE83,IF(AND($E$3="4th"),'Marks Entry 4th'!BE83,""))))</f>
        <v/>
      </c>
      <c r="DO84" s="257" t="str">
        <f>IF(OR(B84=0,B84=""),"",IF(AND('Marks Entry 3rd'!BF83="",'Marks Entry 4th'!BF83=""),"",IF(AND($E$3="3rd"),'Marks Entry 3rd'!BF83,IF(AND($E$3="4th"),'Marks Entry 4th'!BF83,""))))</f>
        <v/>
      </c>
      <c r="DP84" s="416" t="str">
        <f t="shared" si="132"/>
        <v/>
      </c>
      <c r="DQ84" s="108" t="str">
        <f t="shared" si="133"/>
        <v/>
      </c>
      <c r="DR84" s="75" t="str">
        <f t="shared" si="134"/>
        <v/>
      </c>
      <c r="DS84" s="76" t="str">
        <f t="shared" si="135"/>
        <v/>
      </c>
      <c r="DT84" s="81" t="str">
        <f t="shared" si="136"/>
        <v/>
      </c>
      <c r="DU84" s="82" t="str">
        <f t="shared" si="137"/>
        <v/>
      </c>
      <c r="DV84" s="262" t="str">
        <f t="shared" si="70"/>
        <v/>
      </c>
      <c r="DW84" s="52" t="str">
        <f>IF(OR(B84=0,B84=""),"",IF(AND($E$3="3rd"),'Marks Entry 3rd'!BG83,IF(AND($E$3="4th"),'Marks Entry 4th'!BG83,"")))</f>
        <v/>
      </c>
      <c r="DX84" s="52" t="str">
        <f>IF(OR(B84=0,B84=""),"",IF(AND($E$3="3rd"),'Marks Entry 3rd'!BH83,IF(AND($E$3="4th"),'Marks Entry 4th'!BH83,"")))</f>
        <v/>
      </c>
      <c r="DY84" s="242" t="str">
        <f t="shared" si="138"/>
        <v/>
      </c>
      <c r="DZ84" s="53"/>
      <c r="EG84" s="55">
        <f>IF(AND($E$3="3rd"),'Marks Entry 3rd'!I83,IF(AND($E$3="4th"),'Marks Entry 4th'!I83,""))</f>
        <v>0</v>
      </c>
    </row>
    <row r="85" spans="1:137" ht="18.95" customHeight="1">
      <c r="A85" s="67">
        <v>78</v>
      </c>
      <c r="B85" s="302" t="str">
        <f>IF(OR(EG85=0,EG85=""),"",IF(AND($E$3="3rd"),'Marks Entry 3rd'!I84,IF(AND($E$3="4th"),'Marks Entry 4th'!I84,"")))</f>
        <v/>
      </c>
      <c r="C85" s="68" t="str">
        <f>IF(OR(B85=0,B85=""),"",IF(AND($E$3="3rd"),'Marks Entry 3rd'!B84,IF(AND($E$3="4th"),'Marks Entry 4th'!B84,"")))</f>
        <v/>
      </c>
      <c r="D85" s="68" t="str">
        <f>IF(OR(B85=0,B85=""),"",IF(AND($E$3="3rd"),'Marks Entry 3rd'!C84,IF(AND($E$3="4th"),'Marks Entry 4th'!C84,"")))</f>
        <v/>
      </c>
      <c r="E85" s="69" t="str">
        <f>IF(OR(B85=0,B85=""),"",IF(AND($E$3="3rd"),'Marks Entry 3rd'!E84,IF(AND($E$3="4th"),'Marks Entry 4th'!E84,"")))</f>
        <v/>
      </c>
      <c r="F85" s="301" t="str">
        <f>IF(OR(B85=0,B85=""),"",IF(AND($E$3="3rd"),'Marks Entry 3rd'!D84,IF(AND($E$3="4th"),'Marks Entry 4th'!D84,"")))</f>
        <v/>
      </c>
      <c r="G85" s="63" t="str">
        <f>IF(OR(B85=0,B85=""),"",IF(AND($E$3="3rd"),'Marks Entry 3rd'!F84,IF(AND($E$3="4th"),'Marks Entry 4th'!F84,"")))</f>
        <v/>
      </c>
      <c r="H85" s="63" t="str">
        <f>IF(OR(B85=0,B85=""),"",IF(AND($E$3="3rd"),'Marks Entry 3rd'!G84,IF(AND($E$3="4th"),'Marks Entry 4th'!G84,"")))</f>
        <v/>
      </c>
      <c r="I85" s="63" t="str">
        <f>IF(OR(B85=0,B85=""),"",IF(AND($E$3="3rd"),'Marks Entry 3rd'!H84,IF(AND($E$3="4th"),'Marks Entry 4th'!H84,"")))</f>
        <v/>
      </c>
      <c r="J85" s="256" t="str">
        <f>IF(OR(B85=0,B85=""),"",IF(AND($E$3="3rd"),'Marks Entry 3rd'!J84,IF(AND($E$3="4th"),'Marks Entry 4th'!J84,"")))</f>
        <v/>
      </c>
      <c r="K85" s="256" t="str">
        <f>IF(OR(B85=0,B85=""),"",IF(AND($E$3="3rd"),'Marks Entry 3rd'!K84,IF(AND($E$3="4th"),'Marks Entry 4th'!K84,"")))</f>
        <v/>
      </c>
      <c r="L85" s="125" t="str">
        <f>IF(OR(B85=0,B85=""),"",IF(AND($E$3="3rd"),'Marks Entry 3rd'!L84,IF(AND($E$3="4th"),'Marks Entry 4th'!L84,"")))</f>
        <v/>
      </c>
      <c r="M85" s="125" t="str">
        <f>IF(OR(B85=0,B85=""),"",IF(AND($E$3="3rd"),'Marks Entry 3rd'!M84,IF(AND($E$3="4th"),'Marks Entry 4th'!M84,"")))</f>
        <v/>
      </c>
      <c r="N85" s="125" t="str">
        <f>IF(OR(B85=0,B85=""),"",IF(AND($E$3="3rd"),'Marks Entry 3rd'!N84,IF(AND($E$3="4th"),'Marks Entry 4th'!N84,"")))</f>
        <v/>
      </c>
      <c r="O85" s="61" t="str">
        <f t="shared" si="71"/>
        <v/>
      </c>
      <c r="P85" s="125" t="str">
        <f>IF(OR(B85=0,B85=""),"",IF(AND($E$3="3rd"),'Marks Entry 3rd'!O84,IF(AND($E$3="4th"),'Marks Entry 4th'!O84,"")))</f>
        <v/>
      </c>
      <c r="Q85" s="125" t="str">
        <f>IF(OR(B85=0,B85=""),"",IF(AND($E$3="3rd"),'Marks Entry 3rd'!P84,IF(AND($E$3="4th"),'Marks Entry 4th'!P84,"")))</f>
        <v/>
      </c>
      <c r="R85" s="64" t="str">
        <f t="shared" si="72"/>
        <v/>
      </c>
      <c r="S85" s="61">
        <f t="shared" si="73"/>
        <v>0</v>
      </c>
      <c r="T85" s="66" t="str">
        <f>IF(OR(B85=0,B85=""),"",IF(AND($E$3="3rd"),'Marks Entry 3rd'!Q84,IF(AND($E$3="4th"),'Marks Entry 4th'!Q84,"")))</f>
        <v/>
      </c>
      <c r="U85" s="66" t="str">
        <f>IF(OR(B85=0,B85=""),"",IF(AND($E$3="3rd"),'Marks Entry 3rd'!R84,IF(AND($E$3="4th"),'Marks Entry 4th'!R84,"")))</f>
        <v/>
      </c>
      <c r="V85" s="65" t="str">
        <f t="shared" si="74"/>
        <v/>
      </c>
      <c r="W85" s="61" t="str">
        <f t="shared" si="75"/>
        <v/>
      </c>
      <c r="X85" s="104">
        <f t="shared" si="76"/>
        <v>0</v>
      </c>
      <c r="Y85" s="104" t="str">
        <f t="shared" si="77"/>
        <v/>
      </c>
      <c r="Z85" s="104" t="str">
        <f t="shared" si="78"/>
        <v/>
      </c>
      <c r="AA85" s="104" t="str">
        <f t="shared" si="79"/>
        <v/>
      </c>
      <c r="AB85" s="104" t="str">
        <f t="shared" si="80"/>
        <v/>
      </c>
      <c r="AC85" s="108" t="str">
        <f t="shared" si="81"/>
        <v/>
      </c>
      <c r="AD85" s="125" t="str">
        <f>IF(OR(B85=0,B85=""),"",IF(AND($E$3="3rd"),'Marks Entry 3rd'!S84,IF(AND($E$3="4th"),'Marks Entry 4th'!S84,"")))</f>
        <v/>
      </c>
      <c r="AE85" s="125" t="str">
        <f>IF(OR(B85=0,B85=""),"",IF(AND($E$3="3rd"),'Marks Entry 3rd'!T84,IF(AND($E$3="4th"),'Marks Entry 4th'!T84,"")))</f>
        <v/>
      </c>
      <c r="AF85" s="125" t="str">
        <f>IF(OR(B85=0,B85=""),"",IF(AND($E$3="3rd"),'Marks Entry 3rd'!U84,IF(AND($E$3="4th"),'Marks Entry 4th'!U84,"")))</f>
        <v/>
      </c>
      <c r="AG85" s="61" t="str">
        <f t="shared" si="82"/>
        <v/>
      </c>
      <c r="AH85" s="125" t="str">
        <f>IF(OR(B85=0,B85=""),"",IF(AND($E$3="3rd"),'Marks Entry 3rd'!V84,IF(AND($E$3="4th"),'Marks Entry 4th'!V84,"")))</f>
        <v/>
      </c>
      <c r="AI85" s="125" t="str">
        <f>IF(OR(B85=0,B85=""),"",IF(AND($E$3="3rd"),'Marks Entry 3rd'!W84,IF(AND($E$3="4th"),'Marks Entry 4th'!W84,"")))</f>
        <v/>
      </c>
      <c r="AJ85" s="64" t="str">
        <f t="shared" si="83"/>
        <v/>
      </c>
      <c r="AK85" s="61">
        <f t="shared" si="84"/>
        <v>0</v>
      </c>
      <c r="AL85" s="66" t="str">
        <f>IF(OR(B85=0,B85=""),"",IF(AND($E$3="3rd"),'Marks Entry 3rd'!X84,IF(AND($E$3="4th"),'Marks Entry 4th'!X84,"")))</f>
        <v/>
      </c>
      <c r="AM85" s="66" t="str">
        <f>IF(OR(B85=0,B85=""),"",IF(AND($E$3="3rd"),'Marks Entry 3rd'!Y84,IF(AND($E$3="4th"),'Marks Entry 4th'!Y84,"")))</f>
        <v/>
      </c>
      <c r="AN85" s="65" t="str">
        <f t="shared" si="85"/>
        <v/>
      </c>
      <c r="AO85" s="61" t="str">
        <f t="shared" si="86"/>
        <v/>
      </c>
      <c r="AP85" s="104">
        <f t="shared" si="87"/>
        <v>0</v>
      </c>
      <c r="AQ85" s="104" t="str">
        <f t="shared" si="88"/>
        <v/>
      </c>
      <c r="AR85" s="104" t="str">
        <f t="shared" si="89"/>
        <v/>
      </c>
      <c r="AS85" s="104" t="str">
        <f t="shared" si="90"/>
        <v/>
      </c>
      <c r="AT85" s="104" t="str">
        <f t="shared" si="91"/>
        <v/>
      </c>
      <c r="AU85" s="108" t="str">
        <f t="shared" si="92"/>
        <v/>
      </c>
      <c r="AV85" s="125" t="str">
        <f>IF(OR(B85=0,B85=""),"",IF(AND($E$3="3rd"),'Marks Entry 3rd'!Z84,IF(AND($E$3="4th"),'Marks Entry 4th'!Z84,"")))</f>
        <v/>
      </c>
      <c r="AW85" s="125" t="str">
        <f>IF(OR(B85=0,B85=""),"",IF(AND($E$3="3rd"),'Marks Entry 3rd'!AA84,IF(AND($E$3="4th"),'Marks Entry 4th'!AA84,"")))</f>
        <v/>
      </c>
      <c r="AX85" s="125" t="str">
        <f>IF(OR(B85=0,B85=""),"",IF(AND($E$3="3rd"),'Marks Entry 3rd'!AB84,IF(AND($E$3="4th"),'Marks Entry 4th'!AB84,"")))</f>
        <v/>
      </c>
      <c r="AY85" s="61" t="str">
        <f t="shared" si="93"/>
        <v/>
      </c>
      <c r="AZ85" s="125" t="str">
        <f>IF(OR(B85=0,B85=""),"",IF(AND($E$3="3rd"),'Marks Entry 3rd'!AC84,IF(AND($E$3="4th"),'Marks Entry 4th'!AC84,"")))</f>
        <v/>
      </c>
      <c r="BA85" s="125" t="str">
        <f>IF(OR(B85=0,B85=""),"",IF(AND($E$3="3rd"),'Marks Entry 3rd'!AD84,IF(AND($E$3="4th"),'Marks Entry 4th'!AD84,"")))</f>
        <v/>
      </c>
      <c r="BB85" s="64" t="str">
        <f t="shared" si="94"/>
        <v/>
      </c>
      <c r="BC85" s="61">
        <f t="shared" si="95"/>
        <v>0</v>
      </c>
      <c r="BD85" s="66" t="str">
        <f>IF(OR(B85=0,B85=""),"",IF(AND($E$3="3rd"),'Marks Entry 3rd'!AE84,IF(AND($E$3="4th"),'Marks Entry 4th'!AE84,"")))</f>
        <v/>
      </c>
      <c r="BE85" s="66" t="str">
        <f>IF(OR(B85=0,B85=""),"",IF(AND($E$3="3rd"),'Marks Entry 3rd'!AF84,IF(AND($E$3="4th"),'Marks Entry 4th'!AF84,"")))</f>
        <v/>
      </c>
      <c r="BF85" s="65" t="str">
        <f t="shared" si="96"/>
        <v/>
      </c>
      <c r="BG85" s="61" t="str">
        <f t="shared" si="97"/>
        <v/>
      </c>
      <c r="BH85" s="104">
        <f t="shared" si="98"/>
        <v>0</v>
      </c>
      <c r="BI85" s="104" t="str">
        <f t="shared" si="99"/>
        <v/>
      </c>
      <c r="BJ85" s="104" t="str">
        <f t="shared" si="100"/>
        <v/>
      </c>
      <c r="BK85" s="104" t="str">
        <f t="shared" si="101"/>
        <v/>
      </c>
      <c r="BL85" s="104" t="str">
        <f t="shared" si="102"/>
        <v/>
      </c>
      <c r="BM85" s="108" t="str">
        <f t="shared" si="103"/>
        <v/>
      </c>
      <c r="BN85" s="125" t="str">
        <f>IF(OR(B85=0,B85=""),"",IF(AND($E$3="3rd"),'Marks Entry 3rd'!AG84,IF(AND($E$3="4th"),'Marks Entry 4th'!AG84,"")))</f>
        <v/>
      </c>
      <c r="BO85" s="125" t="str">
        <f>IF(OR(B85=0,B85=""),"",IF(AND($E$3="3rd"),'Marks Entry 3rd'!AH84,IF(AND($E$3="4th"),'Marks Entry 4th'!AH84,"")))</f>
        <v/>
      </c>
      <c r="BP85" s="125" t="str">
        <f>IF(OR(B85=0,B85=""),"",IF(AND($E$3="3rd"),'Marks Entry 3rd'!AI84,IF(AND($E$3="4th"),'Marks Entry 4th'!AI84,"")))</f>
        <v/>
      </c>
      <c r="BQ85" s="61" t="str">
        <f t="shared" si="104"/>
        <v/>
      </c>
      <c r="BR85" s="125" t="str">
        <f>IF(OR(B85=0,B85=""),"",IF(AND($E$3="3rd"),'Marks Entry 3rd'!AJ84,IF(AND($E$3="4th"),'Marks Entry 4th'!AJ84,"")))</f>
        <v/>
      </c>
      <c r="BS85" s="125" t="str">
        <f>IF(OR(B85=0,B85=""),"",IF(AND($E$3="3rd"),'Marks Entry 3rd'!AK84,IF(AND($E$3="4th"),'Marks Entry 4th'!AK84,"")))</f>
        <v/>
      </c>
      <c r="BT85" s="64" t="str">
        <f t="shared" si="105"/>
        <v/>
      </c>
      <c r="BU85" s="61">
        <f t="shared" si="106"/>
        <v>0</v>
      </c>
      <c r="BV85" s="66" t="str">
        <f>IF(OR(B85=0,B85=""),"",IF(AND($E$3="3rd"),'Marks Entry 3rd'!AL84,IF(AND($E$3="4th"),'Marks Entry 4th'!AL84,"")))</f>
        <v/>
      </c>
      <c r="BW85" s="66" t="str">
        <f>IF(OR(B85=0,B85=""),"",IF(AND($E$3="3rd"),'Marks Entry 3rd'!AM84,IF(AND($E$3="4th"),'Marks Entry 4th'!AM84,"")))</f>
        <v/>
      </c>
      <c r="BX85" s="65" t="str">
        <f t="shared" si="107"/>
        <v/>
      </c>
      <c r="BY85" s="61" t="str">
        <f t="shared" si="108"/>
        <v/>
      </c>
      <c r="BZ85" s="104">
        <f t="shared" si="109"/>
        <v>0</v>
      </c>
      <c r="CA85" s="104" t="str">
        <f t="shared" si="110"/>
        <v/>
      </c>
      <c r="CB85" s="104" t="str">
        <f t="shared" si="111"/>
        <v/>
      </c>
      <c r="CC85" s="104" t="str">
        <f t="shared" si="112"/>
        <v/>
      </c>
      <c r="CD85" s="104" t="str">
        <f t="shared" si="113"/>
        <v/>
      </c>
      <c r="CE85" s="108" t="str">
        <f t="shared" si="114"/>
        <v/>
      </c>
      <c r="CF85" s="257" t="str">
        <f>IF(OR(B85=0,B85=""),"",IF(AND($E$3="3rd"),'Marks Entry 3rd'!AN84,IF(AND($E$3="4th"),'Marks Entry 4th'!AN84,"")))</f>
        <v/>
      </c>
      <c r="CG85" s="257" t="str">
        <f>IF(OR(B85=0,B85=""),"",IF(AND($E$3="3rd"),'Marks Entry 3rd'!AO84,IF(AND($E$3="4th"),'Marks Entry 4th'!AO84,"")))</f>
        <v/>
      </c>
      <c r="CH85" s="257" t="str">
        <f>IF(OR(B85=0,B85=""),"",IF(AND($E$3="3rd"),'Marks Entry 3rd'!AP84,IF(AND($E$3="4th"),'Marks Entry 4th'!AP84,"")))</f>
        <v/>
      </c>
      <c r="CI85" s="257" t="str">
        <f>IF(OR(B85=0,B85=""),"",IF(AND($E$3="3rd"),'Marks Entry 3rd'!AQ84,IF(AND($E$3="4th"),'Marks Entry 4th'!AQ84,"")))</f>
        <v/>
      </c>
      <c r="CJ85" s="257" t="str">
        <f>IF(OR(B85=0,B85=""),"",IF(AND($E$3="3rd"),'Marks Entry 3rd'!AR84,IF(AND($E$3="4th"),'Marks Entry 4th'!AR84,"")))</f>
        <v/>
      </c>
      <c r="CK85" s="126" t="str">
        <f t="shared" si="115"/>
        <v/>
      </c>
      <c r="CL85" s="127">
        <f t="shared" si="116"/>
        <v>0</v>
      </c>
      <c r="CM85" s="127" t="str">
        <f t="shared" si="117"/>
        <v/>
      </c>
      <c r="CN85" s="127" t="str">
        <f t="shared" si="118"/>
        <v/>
      </c>
      <c r="CO85" s="107" t="str">
        <f t="shared" si="119"/>
        <v/>
      </c>
      <c r="CP85" s="257" t="str">
        <f>IF(OR(B85=0,B85=""),"",IF(AND($E$3="3rd"),'Marks Entry 3rd'!AS84,IF(AND($E$3="4th"),'Marks Entry 4th'!AS84,"")))</f>
        <v/>
      </c>
      <c r="CQ85" s="257" t="str">
        <f>IF(OR(B85=0,B85=""),"",IF(AND($E$3="3rd"),'Marks Entry 3rd'!AT84,IF(AND($E$3="4th"),'Marks Entry 4th'!AT84,"")))</f>
        <v/>
      </c>
      <c r="CR85" s="257" t="str">
        <f>IF(OR(B85=0,B85=""),"",IF(AND($E$3="3rd"),'Marks Entry 3rd'!AU84,IF(AND($E$3="4th"),'Marks Entry 4th'!AU84,"")))</f>
        <v/>
      </c>
      <c r="CS85" s="257" t="str">
        <f>IF(OR(B85=0,B85=""),"",IF(AND($E$3="3rd"),'Marks Entry 3rd'!AV84,IF(AND($E$3="4th"),'Marks Entry 4th'!AV84,"")))</f>
        <v/>
      </c>
      <c r="CT85" s="257" t="str">
        <f>IF(OR(B85=0,B85=""),"",IF(AND($E$3="3rd"),'Marks Entry 3rd'!AW84,IF(AND($E$3="4th"),'Marks Entry 4th'!AW84,"")))</f>
        <v/>
      </c>
      <c r="CU85" s="126" t="str">
        <f t="shared" si="120"/>
        <v/>
      </c>
      <c r="CV85" s="127">
        <f t="shared" si="121"/>
        <v>0</v>
      </c>
      <c r="CW85" s="127" t="str">
        <f t="shared" si="122"/>
        <v/>
      </c>
      <c r="CX85" s="127" t="str">
        <f t="shared" si="123"/>
        <v/>
      </c>
      <c r="CY85" s="107" t="str">
        <f t="shared" si="124"/>
        <v/>
      </c>
      <c r="CZ85" s="257" t="str">
        <f>IF(OR(B85=0,B85=""),"",IF(AND($E$3="3rd"),'Marks Entry 3rd'!AX84,IF(AND($E$3="4th"),'Marks Entry 4th'!AX84,"")))</f>
        <v/>
      </c>
      <c r="DA85" s="257" t="str">
        <f>IF(OR(B85=0,B85=""),"",IF(AND($E$3="3rd"),'Marks Entry 3rd'!AY84,IF(AND($E$3="4th"),'Marks Entry 4th'!AY84,"")))</f>
        <v/>
      </c>
      <c r="DB85" s="257" t="str">
        <f>IF(OR(B85=0,B85=""),"",IF(AND($E$3="3rd"),'Marks Entry 3rd'!AZ84,IF(AND($E$3="4th"),'Marks Entry 4th'!AZ84,"")))</f>
        <v/>
      </c>
      <c r="DC85" s="257" t="str">
        <f>IF(OR(B85=0,B85=""),"",IF(AND($E$3="3rd"),'Marks Entry 3rd'!BA84,IF(AND($E$3="4th"),'Marks Entry 4th'!BA84,"")))</f>
        <v/>
      </c>
      <c r="DD85" s="257" t="str">
        <f>IF(OR(B85=0,B85=""),"",IF(AND($E$3="3rd"),'Marks Entry 3rd'!BB84,IF(AND($E$3="4th"),'Marks Entry 4th'!BB84,"")))</f>
        <v/>
      </c>
      <c r="DE85" s="126" t="str">
        <f t="shared" si="125"/>
        <v/>
      </c>
      <c r="DF85" s="127">
        <f t="shared" si="126"/>
        <v>0</v>
      </c>
      <c r="DG85" s="127" t="str">
        <f t="shared" si="127"/>
        <v/>
      </c>
      <c r="DH85" s="127" t="str">
        <f t="shared" si="128"/>
        <v/>
      </c>
      <c r="DI85" s="107" t="str">
        <f t="shared" si="129"/>
        <v/>
      </c>
      <c r="DJ85" s="257" t="str">
        <f>IF(OR(B85=0,B85=""),"",IF(AND('Marks Entry 3rd'!BC84="",'Marks Entry 4th'!BC84=""),"",IF(AND($E$3="3rd"),'Marks Entry 3rd'!BC84,IF(AND($E$3="4th"),'Marks Entry 4th'!BC84,""))))</f>
        <v/>
      </c>
      <c r="DK85" s="257" t="str">
        <f>IF(OR(B85=0,B85=""),"",IF(AND('Marks Entry 3rd'!BD84="",'Marks Entry 4th'!BD84=""),"",IF(AND($E$3="3rd"),'Marks Entry 3rd'!BD84,IF(AND($E$3="4th"),'Marks Entry 4th'!BD84,""))))</f>
        <v/>
      </c>
      <c r="DL85" s="416" t="str">
        <f t="shared" si="130"/>
        <v/>
      </c>
      <c r="DM85" s="108" t="str">
        <f t="shared" si="131"/>
        <v/>
      </c>
      <c r="DN85" s="257" t="str">
        <f>IF(OR(B85=0,B85=""),"",IF(AND('Marks Entry 3rd'!BE84="",'Marks Entry 4th'!BE84=""),"",IF(AND($E$3="3rd"),'Marks Entry 3rd'!BE84,IF(AND($E$3="4th"),'Marks Entry 4th'!BE84,""))))</f>
        <v/>
      </c>
      <c r="DO85" s="257" t="str">
        <f>IF(OR(B85=0,B85=""),"",IF(AND('Marks Entry 3rd'!BF84="",'Marks Entry 4th'!BF84=""),"",IF(AND($E$3="3rd"),'Marks Entry 3rd'!BF84,IF(AND($E$3="4th"),'Marks Entry 4th'!BF84,""))))</f>
        <v/>
      </c>
      <c r="DP85" s="416" t="str">
        <f t="shared" si="132"/>
        <v/>
      </c>
      <c r="DQ85" s="108" t="str">
        <f t="shared" si="133"/>
        <v/>
      </c>
      <c r="DR85" s="75" t="str">
        <f t="shared" si="134"/>
        <v/>
      </c>
      <c r="DS85" s="76" t="str">
        <f t="shared" si="135"/>
        <v/>
      </c>
      <c r="DT85" s="81" t="str">
        <f t="shared" si="136"/>
        <v/>
      </c>
      <c r="DU85" s="82" t="str">
        <f t="shared" si="137"/>
        <v/>
      </c>
      <c r="DV85" s="262" t="str">
        <f t="shared" si="70"/>
        <v/>
      </c>
      <c r="DW85" s="52" t="str">
        <f>IF(OR(B85=0,B85=""),"",IF(AND($E$3="3rd"),'Marks Entry 3rd'!BG84,IF(AND($E$3="4th"),'Marks Entry 4th'!BG84,"")))</f>
        <v/>
      </c>
      <c r="DX85" s="52" t="str">
        <f>IF(OR(B85=0,B85=""),"",IF(AND($E$3="3rd"),'Marks Entry 3rd'!BH84,IF(AND($E$3="4th"),'Marks Entry 4th'!BH84,"")))</f>
        <v/>
      </c>
      <c r="DY85" s="242" t="str">
        <f t="shared" si="138"/>
        <v/>
      </c>
      <c r="DZ85" s="53"/>
      <c r="EG85" s="55">
        <f>IF(AND($E$3="3rd"),'Marks Entry 3rd'!I84,IF(AND($E$3="4th"),'Marks Entry 4th'!I84,""))</f>
        <v>0</v>
      </c>
    </row>
    <row r="86" spans="1:137" ht="18.95" customHeight="1">
      <c r="A86" s="67">
        <v>79</v>
      </c>
      <c r="B86" s="302" t="str">
        <f>IF(OR(EG86=0,EG86=""),"",IF(AND($E$3="3rd"),'Marks Entry 3rd'!I85,IF(AND($E$3="4th"),'Marks Entry 4th'!I85,"")))</f>
        <v/>
      </c>
      <c r="C86" s="68" t="str">
        <f>IF(OR(B86=0,B86=""),"",IF(AND($E$3="3rd"),'Marks Entry 3rd'!B85,IF(AND($E$3="4th"),'Marks Entry 4th'!B85,"")))</f>
        <v/>
      </c>
      <c r="D86" s="68" t="str">
        <f>IF(OR(B86=0,B86=""),"",IF(AND($E$3="3rd"),'Marks Entry 3rd'!C85,IF(AND($E$3="4th"),'Marks Entry 4th'!C85,"")))</f>
        <v/>
      </c>
      <c r="E86" s="69" t="str">
        <f>IF(OR(B86=0,B86=""),"",IF(AND($E$3="3rd"),'Marks Entry 3rd'!E85,IF(AND($E$3="4th"),'Marks Entry 4th'!E85,"")))</f>
        <v/>
      </c>
      <c r="F86" s="301" t="str">
        <f>IF(OR(B86=0,B86=""),"",IF(AND($E$3="3rd"),'Marks Entry 3rd'!D85,IF(AND($E$3="4th"),'Marks Entry 4th'!D85,"")))</f>
        <v/>
      </c>
      <c r="G86" s="63" t="str">
        <f>IF(OR(B86=0,B86=""),"",IF(AND($E$3="3rd"),'Marks Entry 3rd'!F85,IF(AND($E$3="4th"),'Marks Entry 4th'!F85,"")))</f>
        <v/>
      </c>
      <c r="H86" s="63" t="str">
        <f>IF(OR(B86=0,B86=""),"",IF(AND($E$3="3rd"),'Marks Entry 3rd'!G85,IF(AND($E$3="4th"),'Marks Entry 4th'!G85,"")))</f>
        <v/>
      </c>
      <c r="I86" s="63" t="str">
        <f>IF(OR(B86=0,B86=""),"",IF(AND($E$3="3rd"),'Marks Entry 3rd'!H85,IF(AND($E$3="4th"),'Marks Entry 4th'!H85,"")))</f>
        <v/>
      </c>
      <c r="J86" s="256" t="str">
        <f>IF(OR(B86=0,B86=""),"",IF(AND($E$3="3rd"),'Marks Entry 3rd'!J85,IF(AND($E$3="4th"),'Marks Entry 4th'!J85,"")))</f>
        <v/>
      </c>
      <c r="K86" s="256" t="str">
        <f>IF(OR(B86=0,B86=""),"",IF(AND($E$3="3rd"),'Marks Entry 3rd'!K85,IF(AND($E$3="4th"),'Marks Entry 4th'!K85,"")))</f>
        <v/>
      </c>
      <c r="L86" s="125" t="str">
        <f>IF(OR(B86=0,B86=""),"",IF(AND($E$3="3rd"),'Marks Entry 3rd'!L85,IF(AND($E$3="4th"),'Marks Entry 4th'!L85,"")))</f>
        <v/>
      </c>
      <c r="M86" s="125" t="str">
        <f>IF(OR(B86=0,B86=""),"",IF(AND($E$3="3rd"),'Marks Entry 3rd'!M85,IF(AND($E$3="4th"),'Marks Entry 4th'!M85,"")))</f>
        <v/>
      </c>
      <c r="N86" s="125" t="str">
        <f>IF(OR(B86=0,B86=""),"",IF(AND($E$3="3rd"),'Marks Entry 3rd'!N85,IF(AND($E$3="4th"),'Marks Entry 4th'!N85,"")))</f>
        <v/>
      </c>
      <c r="O86" s="61" t="str">
        <f t="shared" si="71"/>
        <v/>
      </c>
      <c r="P86" s="125" t="str">
        <f>IF(OR(B86=0,B86=""),"",IF(AND($E$3="3rd"),'Marks Entry 3rd'!O85,IF(AND($E$3="4th"),'Marks Entry 4th'!O85,"")))</f>
        <v/>
      </c>
      <c r="Q86" s="125" t="str">
        <f>IF(OR(B86=0,B86=""),"",IF(AND($E$3="3rd"),'Marks Entry 3rd'!P85,IF(AND($E$3="4th"),'Marks Entry 4th'!P85,"")))</f>
        <v/>
      </c>
      <c r="R86" s="64" t="str">
        <f t="shared" si="72"/>
        <v/>
      </c>
      <c r="S86" s="61">
        <f t="shared" si="73"/>
        <v>0</v>
      </c>
      <c r="T86" s="66" t="str">
        <f>IF(OR(B86=0,B86=""),"",IF(AND($E$3="3rd"),'Marks Entry 3rd'!Q85,IF(AND($E$3="4th"),'Marks Entry 4th'!Q85,"")))</f>
        <v/>
      </c>
      <c r="U86" s="66" t="str">
        <f>IF(OR(B86=0,B86=""),"",IF(AND($E$3="3rd"),'Marks Entry 3rd'!R85,IF(AND($E$3="4th"),'Marks Entry 4th'!R85,"")))</f>
        <v/>
      </c>
      <c r="V86" s="65" t="str">
        <f t="shared" si="74"/>
        <v/>
      </c>
      <c r="W86" s="61" t="str">
        <f t="shared" si="75"/>
        <v/>
      </c>
      <c r="X86" s="104">
        <f t="shared" si="76"/>
        <v>0</v>
      </c>
      <c r="Y86" s="104" t="str">
        <f t="shared" si="77"/>
        <v/>
      </c>
      <c r="Z86" s="104" t="str">
        <f t="shared" si="78"/>
        <v/>
      </c>
      <c r="AA86" s="104" t="str">
        <f t="shared" si="79"/>
        <v/>
      </c>
      <c r="AB86" s="104" t="str">
        <f t="shared" si="80"/>
        <v/>
      </c>
      <c r="AC86" s="108" t="str">
        <f t="shared" si="81"/>
        <v/>
      </c>
      <c r="AD86" s="125" t="str">
        <f>IF(OR(B86=0,B86=""),"",IF(AND($E$3="3rd"),'Marks Entry 3rd'!S85,IF(AND($E$3="4th"),'Marks Entry 4th'!S85,"")))</f>
        <v/>
      </c>
      <c r="AE86" s="125" t="str">
        <f>IF(OR(B86=0,B86=""),"",IF(AND($E$3="3rd"),'Marks Entry 3rd'!T85,IF(AND($E$3="4th"),'Marks Entry 4th'!T85,"")))</f>
        <v/>
      </c>
      <c r="AF86" s="125" t="str">
        <f>IF(OR(B86=0,B86=""),"",IF(AND($E$3="3rd"),'Marks Entry 3rd'!U85,IF(AND($E$3="4th"),'Marks Entry 4th'!U85,"")))</f>
        <v/>
      </c>
      <c r="AG86" s="61" t="str">
        <f t="shared" si="82"/>
        <v/>
      </c>
      <c r="AH86" s="125" t="str">
        <f>IF(OR(B86=0,B86=""),"",IF(AND($E$3="3rd"),'Marks Entry 3rd'!V85,IF(AND($E$3="4th"),'Marks Entry 4th'!V85,"")))</f>
        <v/>
      </c>
      <c r="AI86" s="125" t="str">
        <f>IF(OR(B86=0,B86=""),"",IF(AND($E$3="3rd"),'Marks Entry 3rd'!W85,IF(AND($E$3="4th"),'Marks Entry 4th'!W85,"")))</f>
        <v/>
      </c>
      <c r="AJ86" s="64" t="str">
        <f t="shared" si="83"/>
        <v/>
      </c>
      <c r="AK86" s="61">
        <f t="shared" si="84"/>
        <v>0</v>
      </c>
      <c r="AL86" s="66" t="str">
        <f>IF(OR(B86=0,B86=""),"",IF(AND($E$3="3rd"),'Marks Entry 3rd'!X85,IF(AND($E$3="4th"),'Marks Entry 4th'!X85,"")))</f>
        <v/>
      </c>
      <c r="AM86" s="66" t="str">
        <f>IF(OR(B86=0,B86=""),"",IF(AND($E$3="3rd"),'Marks Entry 3rd'!Y85,IF(AND($E$3="4th"),'Marks Entry 4th'!Y85,"")))</f>
        <v/>
      </c>
      <c r="AN86" s="65" t="str">
        <f t="shared" si="85"/>
        <v/>
      </c>
      <c r="AO86" s="61" t="str">
        <f t="shared" si="86"/>
        <v/>
      </c>
      <c r="AP86" s="104">
        <f t="shared" si="87"/>
        <v>0</v>
      </c>
      <c r="AQ86" s="104" t="str">
        <f t="shared" si="88"/>
        <v/>
      </c>
      <c r="AR86" s="104" t="str">
        <f t="shared" si="89"/>
        <v/>
      </c>
      <c r="AS86" s="104" t="str">
        <f t="shared" si="90"/>
        <v/>
      </c>
      <c r="AT86" s="104" t="str">
        <f t="shared" si="91"/>
        <v/>
      </c>
      <c r="AU86" s="108" t="str">
        <f t="shared" si="92"/>
        <v/>
      </c>
      <c r="AV86" s="125" t="str">
        <f>IF(OR(B86=0,B86=""),"",IF(AND($E$3="3rd"),'Marks Entry 3rd'!Z85,IF(AND($E$3="4th"),'Marks Entry 4th'!Z85,"")))</f>
        <v/>
      </c>
      <c r="AW86" s="125" t="str">
        <f>IF(OR(B86=0,B86=""),"",IF(AND($E$3="3rd"),'Marks Entry 3rd'!AA85,IF(AND($E$3="4th"),'Marks Entry 4th'!AA85,"")))</f>
        <v/>
      </c>
      <c r="AX86" s="125" t="str">
        <f>IF(OR(B86=0,B86=""),"",IF(AND($E$3="3rd"),'Marks Entry 3rd'!AB85,IF(AND($E$3="4th"),'Marks Entry 4th'!AB85,"")))</f>
        <v/>
      </c>
      <c r="AY86" s="61" t="str">
        <f t="shared" si="93"/>
        <v/>
      </c>
      <c r="AZ86" s="125" t="str">
        <f>IF(OR(B86=0,B86=""),"",IF(AND($E$3="3rd"),'Marks Entry 3rd'!AC85,IF(AND($E$3="4th"),'Marks Entry 4th'!AC85,"")))</f>
        <v/>
      </c>
      <c r="BA86" s="125" t="str">
        <f>IF(OR(B86=0,B86=""),"",IF(AND($E$3="3rd"),'Marks Entry 3rd'!AD85,IF(AND($E$3="4th"),'Marks Entry 4th'!AD85,"")))</f>
        <v/>
      </c>
      <c r="BB86" s="64" t="str">
        <f t="shared" si="94"/>
        <v/>
      </c>
      <c r="BC86" s="61">
        <f t="shared" si="95"/>
        <v>0</v>
      </c>
      <c r="BD86" s="66" t="str">
        <f>IF(OR(B86=0,B86=""),"",IF(AND($E$3="3rd"),'Marks Entry 3rd'!AE85,IF(AND($E$3="4th"),'Marks Entry 4th'!AE85,"")))</f>
        <v/>
      </c>
      <c r="BE86" s="66" t="str">
        <f>IF(OR(B86=0,B86=""),"",IF(AND($E$3="3rd"),'Marks Entry 3rd'!AF85,IF(AND($E$3="4th"),'Marks Entry 4th'!AF85,"")))</f>
        <v/>
      </c>
      <c r="BF86" s="65" t="str">
        <f t="shared" si="96"/>
        <v/>
      </c>
      <c r="BG86" s="61" t="str">
        <f t="shared" si="97"/>
        <v/>
      </c>
      <c r="BH86" s="104">
        <f t="shared" si="98"/>
        <v>0</v>
      </c>
      <c r="BI86" s="104" t="str">
        <f t="shared" si="99"/>
        <v/>
      </c>
      <c r="BJ86" s="104" t="str">
        <f t="shared" si="100"/>
        <v/>
      </c>
      <c r="BK86" s="104" t="str">
        <f t="shared" si="101"/>
        <v/>
      </c>
      <c r="BL86" s="104" t="str">
        <f t="shared" si="102"/>
        <v/>
      </c>
      <c r="BM86" s="108" t="str">
        <f t="shared" si="103"/>
        <v/>
      </c>
      <c r="BN86" s="125" t="str">
        <f>IF(OR(B86=0,B86=""),"",IF(AND($E$3="3rd"),'Marks Entry 3rd'!AG85,IF(AND($E$3="4th"),'Marks Entry 4th'!AG85,"")))</f>
        <v/>
      </c>
      <c r="BO86" s="125" t="str">
        <f>IF(OR(B86=0,B86=""),"",IF(AND($E$3="3rd"),'Marks Entry 3rd'!AH85,IF(AND($E$3="4th"),'Marks Entry 4th'!AH85,"")))</f>
        <v/>
      </c>
      <c r="BP86" s="125" t="str">
        <f>IF(OR(B86=0,B86=""),"",IF(AND($E$3="3rd"),'Marks Entry 3rd'!AI85,IF(AND($E$3="4th"),'Marks Entry 4th'!AI85,"")))</f>
        <v/>
      </c>
      <c r="BQ86" s="61" t="str">
        <f t="shared" si="104"/>
        <v/>
      </c>
      <c r="BR86" s="125" t="str">
        <f>IF(OR(B86=0,B86=""),"",IF(AND($E$3="3rd"),'Marks Entry 3rd'!AJ85,IF(AND($E$3="4th"),'Marks Entry 4th'!AJ85,"")))</f>
        <v/>
      </c>
      <c r="BS86" s="125" t="str">
        <f>IF(OR(B86=0,B86=""),"",IF(AND($E$3="3rd"),'Marks Entry 3rd'!AK85,IF(AND($E$3="4th"),'Marks Entry 4th'!AK85,"")))</f>
        <v/>
      </c>
      <c r="BT86" s="64" t="str">
        <f t="shared" si="105"/>
        <v/>
      </c>
      <c r="BU86" s="61">
        <f t="shared" si="106"/>
        <v>0</v>
      </c>
      <c r="BV86" s="66" t="str">
        <f>IF(OR(B86=0,B86=""),"",IF(AND($E$3="3rd"),'Marks Entry 3rd'!AL85,IF(AND($E$3="4th"),'Marks Entry 4th'!AL85,"")))</f>
        <v/>
      </c>
      <c r="BW86" s="66" t="str">
        <f>IF(OR(B86=0,B86=""),"",IF(AND($E$3="3rd"),'Marks Entry 3rd'!AM85,IF(AND($E$3="4th"),'Marks Entry 4th'!AM85,"")))</f>
        <v/>
      </c>
      <c r="BX86" s="65" t="str">
        <f t="shared" si="107"/>
        <v/>
      </c>
      <c r="BY86" s="61" t="str">
        <f t="shared" si="108"/>
        <v/>
      </c>
      <c r="BZ86" s="104">
        <f t="shared" si="109"/>
        <v>0</v>
      </c>
      <c r="CA86" s="104" t="str">
        <f t="shared" si="110"/>
        <v/>
      </c>
      <c r="CB86" s="104" t="str">
        <f t="shared" si="111"/>
        <v/>
      </c>
      <c r="CC86" s="104" t="str">
        <f t="shared" si="112"/>
        <v/>
      </c>
      <c r="CD86" s="104" t="str">
        <f t="shared" si="113"/>
        <v/>
      </c>
      <c r="CE86" s="108" t="str">
        <f t="shared" si="114"/>
        <v/>
      </c>
      <c r="CF86" s="257" t="str">
        <f>IF(OR(B86=0,B86=""),"",IF(AND($E$3="3rd"),'Marks Entry 3rd'!AN85,IF(AND($E$3="4th"),'Marks Entry 4th'!AN85,"")))</f>
        <v/>
      </c>
      <c r="CG86" s="257" t="str">
        <f>IF(OR(B86=0,B86=""),"",IF(AND($E$3="3rd"),'Marks Entry 3rd'!AO85,IF(AND($E$3="4th"),'Marks Entry 4th'!AO85,"")))</f>
        <v/>
      </c>
      <c r="CH86" s="257" t="str">
        <f>IF(OR(B86=0,B86=""),"",IF(AND($E$3="3rd"),'Marks Entry 3rd'!AP85,IF(AND($E$3="4th"),'Marks Entry 4th'!AP85,"")))</f>
        <v/>
      </c>
      <c r="CI86" s="257" t="str">
        <f>IF(OR(B86=0,B86=""),"",IF(AND($E$3="3rd"),'Marks Entry 3rd'!AQ85,IF(AND($E$3="4th"),'Marks Entry 4th'!AQ85,"")))</f>
        <v/>
      </c>
      <c r="CJ86" s="257" t="str">
        <f>IF(OR(B86=0,B86=""),"",IF(AND($E$3="3rd"),'Marks Entry 3rd'!AR85,IF(AND($E$3="4th"),'Marks Entry 4th'!AR85,"")))</f>
        <v/>
      </c>
      <c r="CK86" s="126" t="str">
        <f t="shared" si="115"/>
        <v/>
      </c>
      <c r="CL86" s="127">
        <f t="shared" si="116"/>
        <v>0</v>
      </c>
      <c r="CM86" s="127" t="str">
        <f t="shared" si="117"/>
        <v/>
      </c>
      <c r="CN86" s="127" t="str">
        <f t="shared" si="118"/>
        <v/>
      </c>
      <c r="CO86" s="107" t="str">
        <f t="shared" si="119"/>
        <v/>
      </c>
      <c r="CP86" s="257" t="str">
        <f>IF(OR(B86=0,B86=""),"",IF(AND($E$3="3rd"),'Marks Entry 3rd'!AS85,IF(AND($E$3="4th"),'Marks Entry 4th'!AS85,"")))</f>
        <v/>
      </c>
      <c r="CQ86" s="257" t="str">
        <f>IF(OR(B86=0,B86=""),"",IF(AND($E$3="3rd"),'Marks Entry 3rd'!AT85,IF(AND($E$3="4th"),'Marks Entry 4th'!AT85,"")))</f>
        <v/>
      </c>
      <c r="CR86" s="257" t="str">
        <f>IF(OR(B86=0,B86=""),"",IF(AND($E$3="3rd"),'Marks Entry 3rd'!AU85,IF(AND($E$3="4th"),'Marks Entry 4th'!AU85,"")))</f>
        <v/>
      </c>
      <c r="CS86" s="257" t="str">
        <f>IF(OR(B86=0,B86=""),"",IF(AND($E$3="3rd"),'Marks Entry 3rd'!AV85,IF(AND($E$3="4th"),'Marks Entry 4th'!AV85,"")))</f>
        <v/>
      </c>
      <c r="CT86" s="257" t="str">
        <f>IF(OR(B86=0,B86=""),"",IF(AND($E$3="3rd"),'Marks Entry 3rd'!AW85,IF(AND($E$3="4th"),'Marks Entry 4th'!AW85,"")))</f>
        <v/>
      </c>
      <c r="CU86" s="126" t="str">
        <f t="shared" si="120"/>
        <v/>
      </c>
      <c r="CV86" s="127">
        <f t="shared" si="121"/>
        <v>0</v>
      </c>
      <c r="CW86" s="127" t="str">
        <f t="shared" si="122"/>
        <v/>
      </c>
      <c r="CX86" s="127" t="str">
        <f t="shared" si="123"/>
        <v/>
      </c>
      <c r="CY86" s="107" t="str">
        <f t="shared" si="124"/>
        <v/>
      </c>
      <c r="CZ86" s="257" t="str">
        <f>IF(OR(B86=0,B86=""),"",IF(AND($E$3="3rd"),'Marks Entry 3rd'!AX85,IF(AND($E$3="4th"),'Marks Entry 4th'!AX85,"")))</f>
        <v/>
      </c>
      <c r="DA86" s="257" t="str">
        <f>IF(OR(B86=0,B86=""),"",IF(AND($E$3="3rd"),'Marks Entry 3rd'!AY85,IF(AND($E$3="4th"),'Marks Entry 4th'!AY85,"")))</f>
        <v/>
      </c>
      <c r="DB86" s="257" t="str">
        <f>IF(OR(B86=0,B86=""),"",IF(AND($E$3="3rd"),'Marks Entry 3rd'!AZ85,IF(AND($E$3="4th"),'Marks Entry 4th'!AZ85,"")))</f>
        <v/>
      </c>
      <c r="DC86" s="257" t="str">
        <f>IF(OR(B86=0,B86=""),"",IF(AND($E$3="3rd"),'Marks Entry 3rd'!BA85,IF(AND($E$3="4th"),'Marks Entry 4th'!BA85,"")))</f>
        <v/>
      </c>
      <c r="DD86" s="257" t="str">
        <f>IF(OR(B86=0,B86=""),"",IF(AND($E$3="3rd"),'Marks Entry 3rd'!BB85,IF(AND($E$3="4th"),'Marks Entry 4th'!BB85,"")))</f>
        <v/>
      </c>
      <c r="DE86" s="126" t="str">
        <f t="shared" si="125"/>
        <v/>
      </c>
      <c r="DF86" s="127">
        <f t="shared" si="126"/>
        <v>0</v>
      </c>
      <c r="DG86" s="127" t="str">
        <f t="shared" si="127"/>
        <v/>
      </c>
      <c r="DH86" s="127" t="str">
        <f t="shared" si="128"/>
        <v/>
      </c>
      <c r="DI86" s="107" t="str">
        <f t="shared" si="129"/>
        <v/>
      </c>
      <c r="DJ86" s="257" t="str">
        <f>IF(OR(B86=0,B86=""),"",IF(AND('Marks Entry 3rd'!BC85="",'Marks Entry 4th'!BC85=""),"",IF(AND($E$3="3rd"),'Marks Entry 3rd'!BC85,IF(AND($E$3="4th"),'Marks Entry 4th'!BC85,""))))</f>
        <v/>
      </c>
      <c r="DK86" s="257" t="str">
        <f>IF(OR(B86=0,B86=""),"",IF(AND('Marks Entry 3rd'!BD85="",'Marks Entry 4th'!BD85=""),"",IF(AND($E$3="3rd"),'Marks Entry 3rd'!BD85,IF(AND($E$3="4th"),'Marks Entry 4th'!BD85,""))))</f>
        <v/>
      </c>
      <c r="DL86" s="416" t="str">
        <f t="shared" si="130"/>
        <v/>
      </c>
      <c r="DM86" s="108" t="str">
        <f t="shared" si="131"/>
        <v/>
      </c>
      <c r="DN86" s="257" t="str">
        <f>IF(OR(B86=0,B86=""),"",IF(AND('Marks Entry 3rd'!BE85="",'Marks Entry 4th'!BE85=""),"",IF(AND($E$3="3rd"),'Marks Entry 3rd'!BE85,IF(AND($E$3="4th"),'Marks Entry 4th'!BE85,""))))</f>
        <v/>
      </c>
      <c r="DO86" s="257" t="str">
        <f>IF(OR(B86=0,B86=""),"",IF(AND('Marks Entry 3rd'!BF85="",'Marks Entry 4th'!BF85=""),"",IF(AND($E$3="3rd"),'Marks Entry 3rd'!BF85,IF(AND($E$3="4th"),'Marks Entry 4th'!BF85,""))))</f>
        <v/>
      </c>
      <c r="DP86" s="416" t="str">
        <f t="shared" si="132"/>
        <v/>
      </c>
      <c r="DQ86" s="108" t="str">
        <f t="shared" si="133"/>
        <v/>
      </c>
      <c r="DR86" s="75" t="str">
        <f t="shared" si="134"/>
        <v/>
      </c>
      <c r="DS86" s="76" t="str">
        <f t="shared" si="135"/>
        <v/>
      </c>
      <c r="DT86" s="81" t="str">
        <f t="shared" si="136"/>
        <v/>
      </c>
      <c r="DU86" s="82" t="str">
        <f t="shared" si="137"/>
        <v/>
      </c>
      <c r="DV86" s="262" t="str">
        <f t="shared" si="70"/>
        <v/>
      </c>
      <c r="DW86" s="52" t="str">
        <f>IF(OR(B86=0,B86=""),"",IF(AND($E$3="3rd"),'Marks Entry 3rd'!BG85,IF(AND($E$3="4th"),'Marks Entry 4th'!BG85,"")))</f>
        <v/>
      </c>
      <c r="DX86" s="52" t="str">
        <f>IF(OR(B86=0,B86=""),"",IF(AND($E$3="3rd"),'Marks Entry 3rd'!BH85,IF(AND($E$3="4th"),'Marks Entry 4th'!BH85,"")))</f>
        <v/>
      </c>
      <c r="DY86" s="242" t="str">
        <f t="shared" si="138"/>
        <v/>
      </c>
      <c r="DZ86" s="53"/>
      <c r="EG86" s="55">
        <f>IF(AND($E$3="3rd"),'Marks Entry 3rd'!I85,IF(AND($E$3="4th"),'Marks Entry 4th'!I85,""))</f>
        <v>0</v>
      </c>
    </row>
    <row r="87" spans="1:137" ht="18.95" customHeight="1">
      <c r="A87" s="67">
        <v>80</v>
      </c>
      <c r="B87" s="302" t="str">
        <f>IF(OR(EG87=0,EG87=""),"",IF(AND($E$3="3rd"),'Marks Entry 3rd'!I86,IF(AND($E$3="4th"),'Marks Entry 4th'!I86,"")))</f>
        <v/>
      </c>
      <c r="C87" s="68" t="str">
        <f>IF(OR(B87=0,B87=""),"",IF(AND($E$3="3rd"),'Marks Entry 3rd'!B86,IF(AND($E$3="4th"),'Marks Entry 4th'!B86,"")))</f>
        <v/>
      </c>
      <c r="D87" s="68" t="str">
        <f>IF(OR(B87=0,B87=""),"",IF(AND($E$3="3rd"),'Marks Entry 3rd'!C86,IF(AND($E$3="4th"),'Marks Entry 4th'!C86,"")))</f>
        <v/>
      </c>
      <c r="E87" s="69" t="str">
        <f>IF(OR(B87=0,B87=""),"",IF(AND($E$3="3rd"),'Marks Entry 3rd'!E86,IF(AND($E$3="4th"),'Marks Entry 4th'!E86,"")))</f>
        <v/>
      </c>
      <c r="F87" s="301" t="str">
        <f>IF(OR(B87=0,B87=""),"",IF(AND($E$3="3rd"),'Marks Entry 3rd'!D86,IF(AND($E$3="4th"),'Marks Entry 4th'!D86,"")))</f>
        <v/>
      </c>
      <c r="G87" s="63" t="str">
        <f>IF(OR(B87=0,B87=""),"",IF(AND($E$3="3rd"),'Marks Entry 3rd'!F86,IF(AND($E$3="4th"),'Marks Entry 4th'!F86,"")))</f>
        <v/>
      </c>
      <c r="H87" s="63" t="str">
        <f>IF(OR(B87=0,B87=""),"",IF(AND($E$3="3rd"),'Marks Entry 3rd'!G86,IF(AND($E$3="4th"),'Marks Entry 4th'!G86,"")))</f>
        <v/>
      </c>
      <c r="I87" s="63" t="str">
        <f>IF(OR(B87=0,B87=""),"",IF(AND($E$3="3rd"),'Marks Entry 3rd'!H86,IF(AND($E$3="4th"),'Marks Entry 4th'!H86,"")))</f>
        <v/>
      </c>
      <c r="J87" s="256" t="str">
        <f>IF(OR(B87=0,B87=""),"",IF(AND($E$3="3rd"),'Marks Entry 3rd'!J86,IF(AND($E$3="4th"),'Marks Entry 4th'!J86,"")))</f>
        <v/>
      </c>
      <c r="K87" s="256" t="str">
        <f>IF(OR(B87=0,B87=""),"",IF(AND($E$3="3rd"),'Marks Entry 3rd'!K86,IF(AND($E$3="4th"),'Marks Entry 4th'!K86,"")))</f>
        <v/>
      </c>
      <c r="L87" s="125" t="str">
        <f>IF(OR(B87=0,B87=""),"",IF(AND($E$3="3rd"),'Marks Entry 3rd'!L86,IF(AND($E$3="4th"),'Marks Entry 4th'!L86,"")))</f>
        <v/>
      </c>
      <c r="M87" s="125" t="str">
        <f>IF(OR(B87=0,B87=""),"",IF(AND($E$3="3rd"),'Marks Entry 3rd'!M86,IF(AND($E$3="4th"),'Marks Entry 4th'!M86,"")))</f>
        <v/>
      </c>
      <c r="N87" s="125" t="str">
        <f>IF(OR(B87=0,B87=""),"",IF(AND($E$3="3rd"),'Marks Entry 3rd'!N86,IF(AND($E$3="4th"),'Marks Entry 4th'!N86,"")))</f>
        <v/>
      </c>
      <c r="O87" s="61" t="str">
        <f t="shared" si="71"/>
        <v/>
      </c>
      <c r="P87" s="125" t="str">
        <f>IF(OR(B87=0,B87=""),"",IF(AND($E$3="3rd"),'Marks Entry 3rd'!O86,IF(AND($E$3="4th"),'Marks Entry 4th'!O86,"")))</f>
        <v/>
      </c>
      <c r="Q87" s="125" t="str">
        <f>IF(OR(B87=0,B87=""),"",IF(AND($E$3="3rd"),'Marks Entry 3rd'!P86,IF(AND($E$3="4th"),'Marks Entry 4th'!P86,"")))</f>
        <v/>
      </c>
      <c r="R87" s="64" t="str">
        <f t="shared" si="72"/>
        <v/>
      </c>
      <c r="S87" s="61">
        <f t="shared" si="73"/>
        <v>0</v>
      </c>
      <c r="T87" s="66" t="str">
        <f>IF(OR(B87=0,B87=""),"",IF(AND($E$3="3rd"),'Marks Entry 3rd'!Q86,IF(AND($E$3="4th"),'Marks Entry 4th'!Q86,"")))</f>
        <v/>
      </c>
      <c r="U87" s="66" t="str">
        <f>IF(OR(B87=0,B87=""),"",IF(AND($E$3="3rd"),'Marks Entry 3rd'!R86,IF(AND($E$3="4th"),'Marks Entry 4th'!R86,"")))</f>
        <v/>
      </c>
      <c r="V87" s="65" t="str">
        <f t="shared" si="74"/>
        <v/>
      </c>
      <c r="W87" s="61" t="str">
        <f t="shared" si="75"/>
        <v/>
      </c>
      <c r="X87" s="104">
        <f t="shared" si="76"/>
        <v>0</v>
      </c>
      <c r="Y87" s="104" t="str">
        <f t="shared" si="77"/>
        <v/>
      </c>
      <c r="Z87" s="104" t="str">
        <f t="shared" si="78"/>
        <v/>
      </c>
      <c r="AA87" s="104" t="str">
        <f t="shared" si="79"/>
        <v/>
      </c>
      <c r="AB87" s="104" t="str">
        <f t="shared" si="80"/>
        <v/>
      </c>
      <c r="AC87" s="108" t="str">
        <f t="shared" si="81"/>
        <v/>
      </c>
      <c r="AD87" s="125" t="str">
        <f>IF(OR(B87=0,B87=""),"",IF(AND($E$3="3rd"),'Marks Entry 3rd'!S86,IF(AND($E$3="4th"),'Marks Entry 4th'!S86,"")))</f>
        <v/>
      </c>
      <c r="AE87" s="125" t="str">
        <f>IF(OR(B87=0,B87=""),"",IF(AND($E$3="3rd"),'Marks Entry 3rd'!T86,IF(AND($E$3="4th"),'Marks Entry 4th'!T86,"")))</f>
        <v/>
      </c>
      <c r="AF87" s="125" t="str">
        <f>IF(OR(B87=0,B87=""),"",IF(AND($E$3="3rd"),'Marks Entry 3rd'!U86,IF(AND($E$3="4th"),'Marks Entry 4th'!U86,"")))</f>
        <v/>
      </c>
      <c r="AG87" s="61" t="str">
        <f t="shared" si="82"/>
        <v/>
      </c>
      <c r="AH87" s="125" t="str">
        <f>IF(OR(B87=0,B87=""),"",IF(AND($E$3="3rd"),'Marks Entry 3rd'!V86,IF(AND($E$3="4th"),'Marks Entry 4th'!V86,"")))</f>
        <v/>
      </c>
      <c r="AI87" s="125" t="str">
        <f>IF(OR(B87=0,B87=""),"",IF(AND($E$3="3rd"),'Marks Entry 3rd'!W86,IF(AND($E$3="4th"),'Marks Entry 4th'!W86,"")))</f>
        <v/>
      </c>
      <c r="AJ87" s="64" t="str">
        <f t="shared" si="83"/>
        <v/>
      </c>
      <c r="AK87" s="61">
        <f t="shared" si="84"/>
        <v>0</v>
      </c>
      <c r="AL87" s="66" t="str">
        <f>IF(OR(B87=0,B87=""),"",IF(AND($E$3="3rd"),'Marks Entry 3rd'!X86,IF(AND($E$3="4th"),'Marks Entry 4th'!X86,"")))</f>
        <v/>
      </c>
      <c r="AM87" s="66" t="str">
        <f>IF(OR(B87=0,B87=""),"",IF(AND($E$3="3rd"),'Marks Entry 3rd'!Y86,IF(AND($E$3="4th"),'Marks Entry 4th'!Y86,"")))</f>
        <v/>
      </c>
      <c r="AN87" s="65" t="str">
        <f t="shared" si="85"/>
        <v/>
      </c>
      <c r="AO87" s="61" t="str">
        <f t="shared" si="86"/>
        <v/>
      </c>
      <c r="AP87" s="104">
        <f t="shared" si="87"/>
        <v>0</v>
      </c>
      <c r="AQ87" s="104" t="str">
        <f t="shared" si="88"/>
        <v/>
      </c>
      <c r="AR87" s="104" t="str">
        <f t="shared" si="89"/>
        <v/>
      </c>
      <c r="AS87" s="104" t="str">
        <f t="shared" si="90"/>
        <v/>
      </c>
      <c r="AT87" s="104" t="str">
        <f t="shared" si="91"/>
        <v/>
      </c>
      <c r="AU87" s="108" t="str">
        <f t="shared" si="92"/>
        <v/>
      </c>
      <c r="AV87" s="125" t="str">
        <f>IF(OR(B87=0,B87=""),"",IF(AND($E$3="3rd"),'Marks Entry 3rd'!Z86,IF(AND($E$3="4th"),'Marks Entry 4th'!Z86,"")))</f>
        <v/>
      </c>
      <c r="AW87" s="125" t="str">
        <f>IF(OR(B87=0,B87=""),"",IF(AND($E$3="3rd"),'Marks Entry 3rd'!AA86,IF(AND($E$3="4th"),'Marks Entry 4th'!AA86,"")))</f>
        <v/>
      </c>
      <c r="AX87" s="125" t="str">
        <f>IF(OR(B87=0,B87=""),"",IF(AND($E$3="3rd"),'Marks Entry 3rd'!AB86,IF(AND($E$3="4th"),'Marks Entry 4th'!AB86,"")))</f>
        <v/>
      </c>
      <c r="AY87" s="61" t="str">
        <f t="shared" si="93"/>
        <v/>
      </c>
      <c r="AZ87" s="125" t="str">
        <f>IF(OR(B87=0,B87=""),"",IF(AND($E$3="3rd"),'Marks Entry 3rd'!AC86,IF(AND($E$3="4th"),'Marks Entry 4th'!AC86,"")))</f>
        <v/>
      </c>
      <c r="BA87" s="125" t="str">
        <f>IF(OR(B87=0,B87=""),"",IF(AND($E$3="3rd"),'Marks Entry 3rd'!AD86,IF(AND($E$3="4th"),'Marks Entry 4th'!AD86,"")))</f>
        <v/>
      </c>
      <c r="BB87" s="64" t="str">
        <f t="shared" si="94"/>
        <v/>
      </c>
      <c r="BC87" s="61">
        <f t="shared" si="95"/>
        <v>0</v>
      </c>
      <c r="BD87" s="66" t="str">
        <f>IF(OR(B87=0,B87=""),"",IF(AND($E$3="3rd"),'Marks Entry 3rd'!AE86,IF(AND($E$3="4th"),'Marks Entry 4th'!AE86,"")))</f>
        <v/>
      </c>
      <c r="BE87" s="66" t="str">
        <f>IF(OR(B87=0,B87=""),"",IF(AND($E$3="3rd"),'Marks Entry 3rd'!AF86,IF(AND($E$3="4th"),'Marks Entry 4th'!AF86,"")))</f>
        <v/>
      </c>
      <c r="BF87" s="65" t="str">
        <f t="shared" si="96"/>
        <v/>
      </c>
      <c r="BG87" s="61" t="str">
        <f t="shared" si="97"/>
        <v/>
      </c>
      <c r="BH87" s="104">
        <f t="shared" si="98"/>
        <v>0</v>
      </c>
      <c r="BI87" s="104" t="str">
        <f t="shared" si="99"/>
        <v/>
      </c>
      <c r="BJ87" s="104" t="str">
        <f t="shared" si="100"/>
        <v/>
      </c>
      <c r="BK87" s="104" t="str">
        <f t="shared" si="101"/>
        <v/>
      </c>
      <c r="BL87" s="104" t="str">
        <f t="shared" si="102"/>
        <v/>
      </c>
      <c r="BM87" s="108" t="str">
        <f t="shared" si="103"/>
        <v/>
      </c>
      <c r="BN87" s="125" t="str">
        <f>IF(OR(B87=0,B87=""),"",IF(AND($E$3="3rd"),'Marks Entry 3rd'!AG86,IF(AND($E$3="4th"),'Marks Entry 4th'!AG86,"")))</f>
        <v/>
      </c>
      <c r="BO87" s="125" t="str">
        <f>IF(OR(B87=0,B87=""),"",IF(AND($E$3="3rd"),'Marks Entry 3rd'!AH86,IF(AND($E$3="4th"),'Marks Entry 4th'!AH86,"")))</f>
        <v/>
      </c>
      <c r="BP87" s="125" t="str">
        <f>IF(OR(B87=0,B87=""),"",IF(AND($E$3="3rd"),'Marks Entry 3rd'!AI86,IF(AND($E$3="4th"),'Marks Entry 4th'!AI86,"")))</f>
        <v/>
      </c>
      <c r="BQ87" s="61" t="str">
        <f t="shared" si="104"/>
        <v/>
      </c>
      <c r="BR87" s="125" t="str">
        <f>IF(OR(B87=0,B87=""),"",IF(AND($E$3="3rd"),'Marks Entry 3rd'!AJ86,IF(AND($E$3="4th"),'Marks Entry 4th'!AJ86,"")))</f>
        <v/>
      </c>
      <c r="BS87" s="125" t="str">
        <f>IF(OR(B87=0,B87=""),"",IF(AND($E$3="3rd"),'Marks Entry 3rd'!AK86,IF(AND($E$3="4th"),'Marks Entry 4th'!AK86,"")))</f>
        <v/>
      </c>
      <c r="BT87" s="64" t="str">
        <f t="shared" si="105"/>
        <v/>
      </c>
      <c r="BU87" s="61">
        <f t="shared" si="106"/>
        <v>0</v>
      </c>
      <c r="BV87" s="66" t="str">
        <f>IF(OR(B87=0,B87=""),"",IF(AND($E$3="3rd"),'Marks Entry 3rd'!AL86,IF(AND($E$3="4th"),'Marks Entry 4th'!AL86,"")))</f>
        <v/>
      </c>
      <c r="BW87" s="66" t="str">
        <f>IF(OR(B87=0,B87=""),"",IF(AND($E$3="3rd"),'Marks Entry 3rd'!AM86,IF(AND($E$3="4th"),'Marks Entry 4th'!AM86,"")))</f>
        <v/>
      </c>
      <c r="BX87" s="65" t="str">
        <f t="shared" si="107"/>
        <v/>
      </c>
      <c r="BY87" s="61" t="str">
        <f t="shared" si="108"/>
        <v/>
      </c>
      <c r="BZ87" s="104">
        <f t="shared" si="109"/>
        <v>0</v>
      </c>
      <c r="CA87" s="104" t="str">
        <f t="shared" si="110"/>
        <v/>
      </c>
      <c r="CB87" s="104" t="str">
        <f t="shared" si="111"/>
        <v/>
      </c>
      <c r="CC87" s="104" t="str">
        <f t="shared" si="112"/>
        <v/>
      </c>
      <c r="CD87" s="104" t="str">
        <f t="shared" si="113"/>
        <v/>
      </c>
      <c r="CE87" s="108" t="str">
        <f t="shared" si="114"/>
        <v/>
      </c>
      <c r="CF87" s="257" t="str">
        <f>IF(OR(B87=0,B87=""),"",IF(AND($E$3="3rd"),'Marks Entry 3rd'!AN86,IF(AND($E$3="4th"),'Marks Entry 4th'!AN86,"")))</f>
        <v/>
      </c>
      <c r="CG87" s="257" t="str">
        <f>IF(OR(B87=0,B87=""),"",IF(AND($E$3="3rd"),'Marks Entry 3rd'!AO86,IF(AND($E$3="4th"),'Marks Entry 4th'!AO86,"")))</f>
        <v/>
      </c>
      <c r="CH87" s="257" t="str">
        <f>IF(OR(B87=0,B87=""),"",IF(AND($E$3="3rd"),'Marks Entry 3rd'!AP86,IF(AND($E$3="4th"),'Marks Entry 4th'!AP86,"")))</f>
        <v/>
      </c>
      <c r="CI87" s="257" t="str">
        <f>IF(OR(B87=0,B87=""),"",IF(AND($E$3="3rd"),'Marks Entry 3rd'!AQ86,IF(AND($E$3="4th"),'Marks Entry 4th'!AQ86,"")))</f>
        <v/>
      </c>
      <c r="CJ87" s="257" t="str">
        <f>IF(OR(B87=0,B87=""),"",IF(AND($E$3="3rd"),'Marks Entry 3rd'!AR86,IF(AND($E$3="4th"),'Marks Entry 4th'!AR86,"")))</f>
        <v/>
      </c>
      <c r="CK87" s="126" t="str">
        <f t="shared" si="115"/>
        <v/>
      </c>
      <c r="CL87" s="127">
        <f t="shared" si="116"/>
        <v>0</v>
      </c>
      <c r="CM87" s="127" t="str">
        <f t="shared" si="117"/>
        <v/>
      </c>
      <c r="CN87" s="127" t="str">
        <f t="shared" si="118"/>
        <v/>
      </c>
      <c r="CO87" s="107" t="str">
        <f t="shared" si="119"/>
        <v/>
      </c>
      <c r="CP87" s="257" t="str">
        <f>IF(OR(B87=0,B87=""),"",IF(AND($E$3="3rd"),'Marks Entry 3rd'!AS86,IF(AND($E$3="4th"),'Marks Entry 4th'!AS86,"")))</f>
        <v/>
      </c>
      <c r="CQ87" s="257" t="str">
        <f>IF(OR(B87=0,B87=""),"",IF(AND($E$3="3rd"),'Marks Entry 3rd'!AT86,IF(AND($E$3="4th"),'Marks Entry 4th'!AT86,"")))</f>
        <v/>
      </c>
      <c r="CR87" s="257" t="str">
        <f>IF(OR(B87=0,B87=""),"",IF(AND($E$3="3rd"),'Marks Entry 3rd'!AU86,IF(AND($E$3="4th"),'Marks Entry 4th'!AU86,"")))</f>
        <v/>
      </c>
      <c r="CS87" s="257" t="str">
        <f>IF(OR(B87=0,B87=""),"",IF(AND($E$3="3rd"),'Marks Entry 3rd'!AV86,IF(AND($E$3="4th"),'Marks Entry 4th'!AV86,"")))</f>
        <v/>
      </c>
      <c r="CT87" s="257" t="str">
        <f>IF(OR(B87=0,B87=""),"",IF(AND($E$3="3rd"),'Marks Entry 3rd'!AW86,IF(AND($E$3="4th"),'Marks Entry 4th'!AW86,"")))</f>
        <v/>
      </c>
      <c r="CU87" s="126" t="str">
        <f t="shared" si="120"/>
        <v/>
      </c>
      <c r="CV87" s="127">
        <f t="shared" si="121"/>
        <v>0</v>
      </c>
      <c r="CW87" s="127" t="str">
        <f t="shared" si="122"/>
        <v/>
      </c>
      <c r="CX87" s="127" t="str">
        <f t="shared" si="123"/>
        <v/>
      </c>
      <c r="CY87" s="107" t="str">
        <f t="shared" si="124"/>
        <v/>
      </c>
      <c r="CZ87" s="257" t="str">
        <f>IF(OR(B87=0,B87=""),"",IF(AND($E$3="3rd"),'Marks Entry 3rd'!AX86,IF(AND($E$3="4th"),'Marks Entry 4th'!AX86,"")))</f>
        <v/>
      </c>
      <c r="DA87" s="257" t="str">
        <f>IF(OR(B87=0,B87=""),"",IF(AND($E$3="3rd"),'Marks Entry 3rd'!AY86,IF(AND($E$3="4th"),'Marks Entry 4th'!AY86,"")))</f>
        <v/>
      </c>
      <c r="DB87" s="257" t="str">
        <f>IF(OR(B87=0,B87=""),"",IF(AND($E$3="3rd"),'Marks Entry 3rd'!AZ86,IF(AND($E$3="4th"),'Marks Entry 4th'!AZ86,"")))</f>
        <v/>
      </c>
      <c r="DC87" s="257" t="str">
        <f>IF(OR(B87=0,B87=""),"",IF(AND($E$3="3rd"),'Marks Entry 3rd'!BA86,IF(AND($E$3="4th"),'Marks Entry 4th'!BA86,"")))</f>
        <v/>
      </c>
      <c r="DD87" s="257" t="str">
        <f>IF(OR(B87=0,B87=""),"",IF(AND($E$3="3rd"),'Marks Entry 3rd'!BB86,IF(AND($E$3="4th"),'Marks Entry 4th'!BB86,"")))</f>
        <v/>
      </c>
      <c r="DE87" s="126" t="str">
        <f t="shared" si="125"/>
        <v/>
      </c>
      <c r="DF87" s="127">
        <f t="shared" si="126"/>
        <v>0</v>
      </c>
      <c r="DG87" s="127" t="str">
        <f t="shared" si="127"/>
        <v/>
      </c>
      <c r="DH87" s="127" t="str">
        <f t="shared" si="128"/>
        <v/>
      </c>
      <c r="DI87" s="107" t="str">
        <f t="shared" si="129"/>
        <v/>
      </c>
      <c r="DJ87" s="257" t="str">
        <f>IF(OR(B87=0,B87=""),"",IF(AND('Marks Entry 3rd'!BC86="",'Marks Entry 4th'!BC86=""),"",IF(AND($E$3="3rd"),'Marks Entry 3rd'!BC86,IF(AND($E$3="4th"),'Marks Entry 4th'!BC86,""))))</f>
        <v/>
      </c>
      <c r="DK87" s="257" t="str">
        <f>IF(OR(B87=0,B87=""),"",IF(AND('Marks Entry 3rd'!BD86="",'Marks Entry 4th'!BD86=""),"",IF(AND($E$3="3rd"),'Marks Entry 3rd'!BD86,IF(AND($E$3="4th"),'Marks Entry 4th'!BD86,""))))</f>
        <v/>
      </c>
      <c r="DL87" s="416" t="str">
        <f t="shared" si="130"/>
        <v/>
      </c>
      <c r="DM87" s="108" t="str">
        <f t="shared" si="131"/>
        <v/>
      </c>
      <c r="DN87" s="257" t="str">
        <f>IF(OR(B87=0,B87=""),"",IF(AND('Marks Entry 3rd'!BE86="",'Marks Entry 4th'!BE86=""),"",IF(AND($E$3="3rd"),'Marks Entry 3rd'!BE86,IF(AND($E$3="4th"),'Marks Entry 4th'!BE86,""))))</f>
        <v/>
      </c>
      <c r="DO87" s="257" t="str">
        <f>IF(OR(B87=0,B87=""),"",IF(AND('Marks Entry 3rd'!BF86="",'Marks Entry 4th'!BF86=""),"",IF(AND($E$3="3rd"),'Marks Entry 3rd'!BF86,IF(AND($E$3="4th"),'Marks Entry 4th'!BF86,""))))</f>
        <v/>
      </c>
      <c r="DP87" s="416" t="str">
        <f t="shared" si="132"/>
        <v/>
      </c>
      <c r="DQ87" s="108" t="str">
        <f t="shared" si="133"/>
        <v/>
      </c>
      <c r="DR87" s="75" t="str">
        <f t="shared" si="134"/>
        <v/>
      </c>
      <c r="DS87" s="76" t="str">
        <f t="shared" si="135"/>
        <v/>
      </c>
      <c r="DT87" s="81" t="str">
        <f t="shared" si="136"/>
        <v/>
      </c>
      <c r="DU87" s="82" t="str">
        <f t="shared" si="137"/>
        <v/>
      </c>
      <c r="DV87" s="262" t="str">
        <f t="shared" si="70"/>
        <v/>
      </c>
      <c r="DW87" s="52" t="str">
        <f>IF(OR(B87=0,B87=""),"",IF(AND($E$3="3rd"),'Marks Entry 3rd'!BG86,IF(AND($E$3="4th"),'Marks Entry 4th'!BG86,"")))</f>
        <v/>
      </c>
      <c r="DX87" s="52" t="str">
        <f>IF(OR(B87=0,B87=""),"",IF(AND($E$3="3rd"),'Marks Entry 3rd'!BH86,IF(AND($E$3="4th"),'Marks Entry 4th'!BH86,"")))</f>
        <v/>
      </c>
      <c r="DY87" s="242" t="str">
        <f t="shared" si="138"/>
        <v/>
      </c>
      <c r="DZ87" s="53"/>
      <c r="EG87" s="55">
        <f>IF(AND($E$3="3rd"),'Marks Entry 3rd'!I86,IF(AND($E$3="4th"),'Marks Entry 4th'!I86,""))</f>
        <v>0</v>
      </c>
    </row>
    <row r="88" spans="1:137" ht="18.95" customHeight="1">
      <c r="A88" s="67">
        <v>81</v>
      </c>
      <c r="B88" s="302" t="str">
        <f>IF(OR(EG88=0,EG88=""),"",IF(AND($E$3="3rd"),'Marks Entry 3rd'!I87,IF(AND($E$3="4th"),'Marks Entry 4th'!I87,"")))</f>
        <v/>
      </c>
      <c r="C88" s="68" t="str">
        <f>IF(OR(B88=0,B88=""),"",IF(AND($E$3="3rd"),'Marks Entry 3rd'!B87,IF(AND($E$3="4th"),'Marks Entry 4th'!B87,"")))</f>
        <v/>
      </c>
      <c r="D88" s="68" t="str">
        <f>IF(OR(B88=0,B88=""),"",IF(AND($E$3="3rd"),'Marks Entry 3rd'!C87,IF(AND($E$3="4th"),'Marks Entry 4th'!C87,"")))</f>
        <v/>
      </c>
      <c r="E88" s="69" t="str">
        <f>IF(OR(B88=0,B88=""),"",IF(AND($E$3="3rd"),'Marks Entry 3rd'!E87,IF(AND($E$3="4th"),'Marks Entry 4th'!E87,"")))</f>
        <v/>
      </c>
      <c r="F88" s="301" t="str">
        <f>IF(OR(B88=0,B88=""),"",IF(AND($E$3="3rd"),'Marks Entry 3rd'!D87,IF(AND($E$3="4th"),'Marks Entry 4th'!D87,"")))</f>
        <v/>
      </c>
      <c r="G88" s="63" t="str">
        <f>IF(OR(B88=0,B88=""),"",IF(AND($E$3="3rd"),'Marks Entry 3rd'!F87,IF(AND($E$3="4th"),'Marks Entry 4th'!F87,"")))</f>
        <v/>
      </c>
      <c r="H88" s="63" t="str">
        <f>IF(OR(B88=0,B88=""),"",IF(AND($E$3="3rd"),'Marks Entry 3rd'!G87,IF(AND($E$3="4th"),'Marks Entry 4th'!G87,"")))</f>
        <v/>
      </c>
      <c r="I88" s="63" t="str">
        <f>IF(OR(B88=0,B88=""),"",IF(AND($E$3="3rd"),'Marks Entry 3rd'!H87,IF(AND($E$3="4th"),'Marks Entry 4th'!H87,"")))</f>
        <v/>
      </c>
      <c r="J88" s="256" t="str">
        <f>IF(OR(B88=0,B88=""),"",IF(AND($E$3="3rd"),'Marks Entry 3rd'!J87,IF(AND($E$3="4th"),'Marks Entry 4th'!J87,"")))</f>
        <v/>
      </c>
      <c r="K88" s="256" t="str">
        <f>IF(OR(B88=0,B88=""),"",IF(AND($E$3="3rd"),'Marks Entry 3rd'!K87,IF(AND($E$3="4th"),'Marks Entry 4th'!K87,"")))</f>
        <v/>
      </c>
      <c r="L88" s="125" t="str">
        <f>IF(OR(B88=0,B88=""),"",IF(AND($E$3="3rd"),'Marks Entry 3rd'!L87,IF(AND($E$3="4th"),'Marks Entry 4th'!L87,"")))</f>
        <v/>
      </c>
      <c r="M88" s="125" t="str">
        <f>IF(OR(B88=0,B88=""),"",IF(AND($E$3="3rd"),'Marks Entry 3rd'!M87,IF(AND($E$3="4th"),'Marks Entry 4th'!M87,"")))</f>
        <v/>
      </c>
      <c r="N88" s="125" t="str">
        <f>IF(OR(B88=0,B88=""),"",IF(AND($E$3="3rd"),'Marks Entry 3rd'!N87,IF(AND($E$3="4th"),'Marks Entry 4th'!N87,"")))</f>
        <v/>
      </c>
      <c r="O88" s="61" t="str">
        <f t="shared" si="71"/>
        <v/>
      </c>
      <c r="P88" s="125" t="str">
        <f>IF(OR(B88=0,B88=""),"",IF(AND($E$3="3rd"),'Marks Entry 3rd'!O87,IF(AND($E$3="4th"),'Marks Entry 4th'!O87,"")))</f>
        <v/>
      </c>
      <c r="Q88" s="125" t="str">
        <f>IF(OR(B88=0,B88=""),"",IF(AND($E$3="3rd"),'Marks Entry 3rd'!P87,IF(AND($E$3="4th"),'Marks Entry 4th'!P87,"")))</f>
        <v/>
      </c>
      <c r="R88" s="64" t="str">
        <f t="shared" si="72"/>
        <v/>
      </c>
      <c r="S88" s="61">
        <f t="shared" si="73"/>
        <v>0</v>
      </c>
      <c r="T88" s="66" t="str">
        <f>IF(OR(B88=0,B88=""),"",IF(AND($E$3="3rd"),'Marks Entry 3rd'!Q87,IF(AND($E$3="4th"),'Marks Entry 4th'!Q87,"")))</f>
        <v/>
      </c>
      <c r="U88" s="66" t="str">
        <f>IF(OR(B88=0,B88=""),"",IF(AND($E$3="3rd"),'Marks Entry 3rd'!R87,IF(AND($E$3="4th"),'Marks Entry 4th'!R87,"")))</f>
        <v/>
      </c>
      <c r="V88" s="65" t="str">
        <f t="shared" si="74"/>
        <v/>
      </c>
      <c r="W88" s="61" t="str">
        <f t="shared" si="75"/>
        <v/>
      </c>
      <c r="X88" s="104">
        <f t="shared" si="76"/>
        <v>0</v>
      </c>
      <c r="Y88" s="104" t="str">
        <f t="shared" si="77"/>
        <v/>
      </c>
      <c r="Z88" s="104" t="str">
        <f t="shared" si="78"/>
        <v/>
      </c>
      <c r="AA88" s="104" t="str">
        <f t="shared" si="79"/>
        <v/>
      </c>
      <c r="AB88" s="104" t="str">
        <f t="shared" si="80"/>
        <v/>
      </c>
      <c r="AC88" s="108" t="str">
        <f t="shared" si="81"/>
        <v/>
      </c>
      <c r="AD88" s="125" t="str">
        <f>IF(OR(B88=0,B88=""),"",IF(AND($E$3="3rd"),'Marks Entry 3rd'!S87,IF(AND($E$3="4th"),'Marks Entry 4th'!S87,"")))</f>
        <v/>
      </c>
      <c r="AE88" s="125" t="str">
        <f>IF(OR(B88=0,B88=""),"",IF(AND($E$3="3rd"),'Marks Entry 3rd'!T87,IF(AND($E$3="4th"),'Marks Entry 4th'!T87,"")))</f>
        <v/>
      </c>
      <c r="AF88" s="125" t="str">
        <f>IF(OR(B88=0,B88=""),"",IF(AND($E$3="3rd"),'Marks Entry 3rd'!U87,IF(AND($E$3="4th"),'Marks Entry 4th'!U87,"")))</f>
        <v/>
      </c>
      <c r="AG88" s="61" t="str">
        <f t="shared" si="82"/>
        <v/>
      </c>
      <c r="AH88" s="125" t="str">
        <f>IF(OR(B88=0,B88=""),"",IF(AND($E$3="3rd"),'Marks Entry 3rd'!V87,IF(AND($E$3="4th"),'Marks Entry 4th'!V87,"")))</f>
        <v/>
      </c>
      <c r="AI88" s="125" t="str">
        <f>IF(OR(B88=0,B88=""),"",IF(AND($E$3="3rd"),'Marks Entry 3rd'!W87,IF(AND($E$3="4th"),'Marks Entry 4th'!W87,"")))</f>
        <v/>
      </c>
      <c r="AJ88" s="64" t="str">
        <f t="shared" si="83"/>
        <v/>
      </c>
      <c r="AK88" s="61">
        <f t="shared" si="84"/>
        <v>0</v>
      </c>
      <c r="AL88" s="66" t="str">
        <f>IF(OR(B88=0,B88=""),"",IF(AND($E$3="3rd"),'Marks Entry 3rd'!X87,IF(AND($E$3="4th"),'Marks Entry 4th'!X87,"")))</f>
        <v/>
      </c>
      <c r="AM88" s="66" t="str">
        <f>IF(OR(B88=0,B88=""),"",IF(AND($E$3="3rd"),'Marks Entry 3rd'!Y87,IF(AND($E$3="4th"),'Marks Entry 4th'!Y87,"")))</f>
        <v/>
      </c>
      <c r="AN88" s="65" t="str">
        <f t="shared" si="85"/>
        <v/>
      </c>
      <c r="AO88" s="61" t="str">
        <f t="shared" si="86"/>
        <v/>
      </c>
      <c r="AP88" s="104">
        <f t="shared" si="87"/>
        <v>0</v>
      </c>
      <c r="AQ88" s="104" t="str">
        <f t="shared" si="88"/>
        <v/>
      </c>
      <c r="AR88" s="104" t="str">
        <f t="shared" si="89"/>
        <v/>
      </c>
      <c r="AS88" s="104" t="str">
        <f t="shared" si="90"/>
        <v/>
      </c>
      <c r="AT88" s="104" t="str">
        <f t="shared" si="91"/>
        <v/>
      </c>
      <c r="AU88" s="108" t="str">
        <f t="shared" si="92"/>
        <v/>
      </c>
      <c r="AV88" s="125" t="str">
        <f>IF(OR(B88=0,B88=""),"",IF(AND($E$3="3rd"),'Marks Entry 3rd'!Z87,IF(AND($E$3="4th"),'Marks Entry 4th'!Z87,"")))</f>
        <v/>
      </c>
      <c r="AW88" s="125" t="str">
        <f>IF(OR(B88=0,B88=""),"",IF(AND($E$3="3rd"),'Marks Entry 3rd'!AA87,IF(AND($E$3="4th"),'Marks Entry 4th'!AA87,"")))</f>
        <v/>
      </c>
      <c r="AX88" s="125" t="str">
        <f>IF(OR(B88=0,B88=""),"",IF(AND($E$3="3rd"),'Marks Entry 3rd'!AB87,IF(AND($E$3="4th"),'Marks Entry 4th'!AB87,"")))</f>
        <v/>
      </c>
      <c r="AY88" s="61" t="str">
        <f t="shared" si="93"/>
        <v/>
      </c>
      <c r="AZ88" s="125" t="str">
        <f>IF(OR(B88=0,B88=""),"",IF(AND($E$3="3rd"),'Marks Entry 3rd'!AC87,IF(AND($E$3="4th"),'Marks Entry 4th'!AC87,"")))</f>
        <v/>
      </c>
      <c r="BA88" s="125" t="str">
        <f>IF(OR(B88=0,B88=""),"",IF(AND($E$3="3rd"),'Marks Entry 3rd'!AD87,IF(AND($E$3="4th"),'Marks Entry 4th'!AD87,"")))</f>
        <v/>
      </c>
      <c r="BB88" s="64" t="str">
        <f t="shared" si="94"/>
        <v/>
      </c>
      <c r="BC88" s="61">
        <f t="shared" si="95"/>
        <v>0</v>
      </c>
      <c r="BD88" s="66" t="str">
        <f>IF(OR(B88=0,B88=""),"",IF(AND($E$3="3rd"),'Marks Entry 3rd'!AE87,IF(AND($E$3="4th"),'Marks Entry 4th'!AE87,"")))</f>
        <v/>
      </c>
      <c r="BE88" s="66" t="str">
        <f>IF(OR(B88=0,B88=""),"",IF(AND($E$3="3rd"),'Marks Entry 3rd'!AF87,IF(AND($E$3="4th"),'Marks Entry 4th'!AF87,"")))</f>
        <v/>
      </c>
      <c r="BF88" s="65" t="str">
        <f t="shared" si="96"/>
        <v/>
      </c>
      <c r="BG88" s="61" t="str">
        <f t="shared" si="97"/>
        <v/>
      </c>
      <c r="BH88" s="104">
        <f t="shared" si="98"/>
        <v>0</v>
      </c>
      <c r="BI88" s="104" t="str">
        <f t="shared" si="99"/>
        <v/>
      </c>
      <c r="BJ88" s="104" t="str">
        <f t="shared" si="100"/>
        <v/>
      </c>
      <c r="BK88" s="104" t="str">
        <f t="shared" si="101"/>
        <v/>
      </c>
      <c r="BL88" s="104" t="str">
        <f t="shared" si="102"/>
        <v/>
      </c>
      <c r="BM88" s="108" t="str">
        <f t="shared" si="103"/>
        <v/>
      </c>
      <c r="BN88" s="125" t="str">
        <f>IF(OR(B88=0,B88=""),"",IF(AND($E$3="3rd"),'Marks Entry 3rd'!AG87,IF(AND($E$3="4th"),'Marks Entry 4th'!AG87,"")))</f>
        <v/>
      </c>
      <c r="BO88" s="125" t="str">
        <f>IF(OR(B88=0,B88=""),"",IF(AND($E$3="3rd"),'Marks Entry 3rd'!AH87,IF(AND($E$3="4th"),'Marks Entry 4th'!AH87,"")))</f>
        <v/>
      </c>
      <c r="BP88" s="125" t="str">
        <f>IF(OR(B88=0,B88=""),"",IF(AND($E$3="3rd"),'Marks Entry 3rd'!AI87,IF(AND($E$3="4th"),'Marks Entry 4th'!AI87,"")))</f>
        <v/>
      </c>
      <c r="BQ88" s="61" t="str">
        <f t="shared" si="104"/>
        <v/>
      </c>
      <c r="BR88" s="125" t="str">
        <f>IF(OR(B88=0,B88=""),"",IF(AND($E$3="3rd"),'Marks Entry 3rd'!AJ87,IF(AND($E$3="4th"),'Marks Entry 4th'!AJ87,"")))</f>
        <v/>
      </c>
      <c r="BS88" s="125" t="str">
        <f>IF(OR(B88=0,B88=""),"",IF(AND($E$3="3rd"),'Marks Entry 3rd'!AK87,IF(AND($E$3="4th"),'Marks Entry 4th'!AK87,"")))</f>
        <v/>
      </c>
      <c r="BT88" s="64" t="str">
        <f t="shared" si="105"/>
        <v/>
      </c>
      <c r="BU88" s="61">
        <f t="shared" si="106"/>
        <v>0</v>
      </c>
      <c r="BV88" s="66" t="str">
        <f>IF(OR(B88=0,B88=""),"",IF(AND($E$3="3rd"),'Marks Entry 3rd'!AL87,IF(AND($E$3="4th"),'Marks Entry 4th'!AL87,"")))</f>
        <v/>
      </c>
      <c r="BW88" s="66" t="str">
        <f>IF(OR(B88=0,B88=""),"",IF(AND($E$3="3rd"),'Marks Entry 3rd'!AM87,IF(AND($E$3="4th"),'Marks Entry 4th'!AM87,"")))</f>
        <v/>
      </c>
      <c r="BX88" s="65" t="str">
        <f t="shared" si="107"/>
        <v/>
      </c>
      <c r="BY88" s="61" t="str">
        <f t="shared" si="108"/>
        <v/>
      </c>
      <c r="BZ88" s="104">
        <f t="shared" si="109"/>
        <v>0</v>
      </c>
      <c r="CA88" s="104" t="str">
        <f t="shared" si="110"/>
        <v/>
      </c>
      <c r="CB88" s="104" t="str">
        <f t="shared" si="111"/>
        <v/>
      </c>
      <c r="CC88" s="104" t="str">
        <f t="shared" si="112"/>
        <v/>
      </c>
      <c r="CD88" s="104" t="str">
        <f t="shared" si="113"/>
        <v/>
      </c>
      <c r="CE88" s="108" t="str">
        <f t="shared" si="114"/>
        <v/>
      </c>
      <c r="CF88" s="257" t="str">
        <f>IF(OR(B88=0,B88=""),"",IF(AND($E$3="3rd"),'Marks Entry 3rd'!AN87,IF(AND($E$3="4th"),'Marks Entry 4th'!AN87,"")))</f>
        <v/>
      </c>
      <c r="CG88" s="257" t="str">
        <f>IF(OR(B88=0,B88=""),"",IF(AND($E$3="3rd"),'Marks Entry 3rd'!AO87,IF(AND($E$3="4th"),'Marks Entry 4th'!AO87,"")))</f>
        <v/>
      </c>
      <c r="CH88" s="257" t="str">
        <f>IF(OR(B88=0,B88=""),"",IF(AND($E$3="3rd"),'Marks Entry 3rd'!AP87,IF(AND($E$3="4th"),'Marks Entry 4th'!AP87,"")))</f>
        <v/>
      </c>
      <c r="CI88" s="257" t="str">
        <f>IF(OR(B88=0,B88=""),"",IF(AND($E$3="3rd"),'Marks Entry 3rd'!AQ87,IF(AND($E$3="4th"),'Marks Entry 4th'!AQ87,"")))</f>
        <v/>
      </c>
      <c r="CJ88" s="257" t="str">
        <f>IF(OR(B88=0,B88=""),"",IF(AND($E$3="3rd"),'Marks Entry 3rd'!AR87,IF(AND($E$3="4th"),'Marks Entry 4th'!AR87,"")))</f>
        <v/>
      </c>
      <c r="CK88" s="126" t="str">
        <f t="shared" si="115"/>
        <v/>
      </c>
      <c r="CL88" s="127">
        <f t="shared" si="116"/>
        <v>0</v>
      </c>
      <c r="CM88" s="127" t="str">
        <f t="shared" si="117"/>
        <v/>
      </c>
      <c r="CN88" s="127" t="str">
        <f t="shared" si="118"/>
        <v/>
      </c>
      <c r="CO88" s="107" t="str">
        <f t="shared" si="119"/>
        <v/>
      </c>
      <c r="CP88" s="257" t="str">
        <f>IF(OR(B88=0,B88=""),"",IF(AND($E$3="3rd"),'Marks Entry 3rd'!AS87,IF(AND($E$3="4th"),'Marks Entry 4th'!AS87,"")))</f>
        <v/>
      </c>
      <c r="CQ88" s="257" t="str">
        <f>IF(OR(B88=0,B88=""),"",IF(AND($E$3="3rd"),'Marks Entry 3rd'!AT87,IF(AND($E$3="4th"),'Marks Entry 4th'!AT87,"")))</f>
        <v/>
      </c>
      <c r="CR88" s="257" t="str">
        <f>IF(OR(B88=0,B88=""),"",IF(AND($E$3="3rd"),'Marks Entry 3rd'!AU87,IF(AND($E$3="4th"),'Marks Entry 4th'!AU87,"")))</f>
        <v/>
      </c>
      <c r="CS88" s="257" t="str">
        <f>IF(OR(B88=0,B88=""),"",IF(AND($E$3="3rd"),'Marks Entry 3rd'!AV87,IF(AND($E$3="4th"),'Marks Entry 4th'!AV87,"")))</f>
        <v/>
      </c>
      <c r="CT88" s="257" t="str">
        <f>IF(OR(B88=0,B88=""),"",IF(AND($E$3="3rd"),'Marks Entry 3rd'!AW87,IF(AND($E$3="4th"),'Marks Entry 4th'!AW87,"")))</f>
        <v/>
      </c>
      <c r="CU88" s="126" t="str">
        <f t="shared" si="120"/>
        <v/>
      </c>
      <c r="CV88" s="127">
        <f t="shared" si="121"/>
        <v>0</v>
      </c>
      <c r="CW88" s="127" t="str">
        <f t="shared" si="122"/>
        <v/>
      </c>
      <c r="CX88" s="127" t="str">
        <f t="shared" si="123"/>
        <v/>
      </c>
      <c r="CY88" s="107" t="str">
        <f t="shared" si="124"/>
        <v/>
      </c>
      <c r="CZ88" s="257" t="str">
        <f>IF(OR(B88=0,B88=""),"",IF(AND($E$3="3rd"),'Marks Entry 3rd'!AX87,IF(AND($E$3="4th"),'Marks Entry 4th'!AX87,"")))</f>
        <v/>
      </c>
      <c r="DA88" s="257" t="str">
        <f>IF(OR(B88=0,B88=""),"",IF(AND($E$3="3rd"),'Marks Entry 3rd'!AY87,IF(AND($E$3="4th"),'Marks Entry 4th'!AY87,"")))</f>
        <v/>
      </c>
      <c r="DB88" s="257" t="str">
        <f>IF(OR(B88=0,B88=""),"",IF(AND($E$3="3rd"),'Marks Entry 3rd'!AZ87,IF(AND($E$3="4th"),'Marks Entry 4th'!AZ87,"")))</f>
        <v/>
      </c>
      <c r="DC88" s="257" t="str">
        <f>IF(OR(B88=0,B88=""),"",IF(AND($E$3="3rd"),'Marks Entry 3rd'!BA87,IF(AND($E$3="4th"),'Marks Entry 4th'!BA87,"")))</f>
        <v/>
      </c>
      <c r="DD88" s="257" t="str">
        <f>IF(OR(B88=0,B88=""),"",IF(AND($E$3="3rd"),'Marks Entry 3rd'!BB87,IF(AND($E$3="4th"),'Marks Entry 4th'!BB87,"")))</f>
        <v/>
      </c>
      <c r="DE88" s="126" t="str">
        <f t="shared" si="125"/>
        <v/>
      </c>
      <c r="DF88" s="127">
        <f t="shared" si="126"/>
        <v>0</v>
      </c>
      <c r="DG88" s="127" t="str">
        <f t="shared" si="127"/>
        <v/>
      </c>
      <c r="DH88" s="127" t="str">
        <f t="shared" si="128"/>
        <v/>
      </c>
      <c r="DI88" s="107" t="str">
        <f t="shared" si="129"/>
        <v/>
      </c>
      <c r="DJ88" s="257" t="str">
        <f>IF(OR(B88=0,B88=""),"",IF(AND('Marks Entry 3rd'!BC87="",'Marks Entry 4th'!BC87=""),"",IF(AND($E$3="3rd"),'Marks Entry 3rd'!BC87,IF(AND($E$3="4th"),'Marks Entry 4th'!BC87,""))))</f>
        <v/>
      </c>
      <c r="DK88" s="257" t="str">
        <f>IF(OR(B88=0,B88=""),"",IF(AND('Marks Entry 3rd'!BD87="",'Marks Entry 4th'!BD87=""),"",IF(AND($E$3="3rd"),'Marks Entry 3rd'!BD87,IF(AND($E$3="4th"),'Marks Entry 4th'!BD87,""))))</f>
        <v/>
      </c>
      <c r="DL88" s="416" t="str">
        <f t="shared" si="130"/>
        <v/>
      </c>
      <c r="DM88" s="108" t="str">
        <f t="shared" si="131"/>
        <v/>
      </c>
      <c r="DN88" s="257" t="str">
        <f>IF(OR(B88=0,B88=""),"",IF(AND('Marks Entry 3rd'!BE87="",'Marks Entry 4th'!BE87=""),"",IF(AND($E$3="3rd"),'Marks Entry 3rd'!BE87,IF(AND($E$3="4th"),'Marks Entry 4th'!BE87,""))))</f>
        <v/>
      </c>
      <c r="DO88" s="257" t="str">
        <f>IF(OR(B88=0,B88=""),"",IF(AND('Marks Entry 3rd'!BF87="",'Marks Entry 4th'!BF87=""),"",IF(AND($E$3="3rd"),'Marks Entry 3rd'!BF87,IF(AND($E$3="4th"),'Marks Entry 4th'!BF87,""))))</f>
        <v/>
      </c>
      <c r="DP88" s="416" t="str">
        <f t="shared" si="132"/>
        <v/>
      </c>
      <c r="DQ88" s="108" t="str">
        <f t="shared" si="133"/>
        <v/>
      </c>
      <c r="DR88" s="75" t="str">
        <f t="shared" si="134"/>
        <v/>
      </c>
      <c r="DS88" s="76" t="str">
        <f t="shared" si="135"/>
        <v/>
      </c>
      <c r="DT88" s="81" t="str">
        <f t="shared" si="136"/>
        <v/>
      </c>
      <c r="DU88" s="82" t="str">
        <f t="shared" si="137"/>
        <v/>
      </c>
      <c r="DV88" s="262" t="str">
        <f t="shared" si="70"/>
        <v/>
      </c>
      <c r="DW88" s="52" t="str">
        <f>IF(OR(B88=0,B88=""),"",IF(AND($E$3="3rd"),'Marks Entry 3rd'!BG87,IF(AND($E$3="4th"),'Marks Entry 4th'!BG87,"")))</f>
        <v/>
      </c>
      <c r="DX88" s="52" t="str">
        <f>IF(OR(B88=0,B88=""),"",IF(AND($E$3="3rd"),'Marks Entry 3rd'!BH87,IF(AND($E$3="4th"),'Marks Entry 4th'!BH87,"")))</f>
        <v/>
      </c>
      <c r="DY88" s="242" t="str">
        <f t="shared" si="138"/>
        <v/>
      </c>
      <c r="DZ88" s="53"/>
      <c r="EG88" s="55">
        <f>IF(AND($E$3="3rd"),'Marks Entry 3rd'!I87,IF(AND($E$3="4th"),'Marks Entry 4th'!I87,""))</f>
        <v>0</v>
      </c>
    </row>
    <row r="89" spans="1:137" ht="18.95" customHeight="1">
      <c r="A89" s="67">
        <v>82</v>
      </c>
      <c r="B89" s="302" t="str">
        <f>IF(OR(EG89=0,EG89=""),"",IF(AND($E$3="3rd"),'Marks Entry 3rd'!I88,IF(AND($E$3="4th"),'Marks Entry 4th'!I88,"")))</f>
        <v/>
      </c>
      <c r="C89" s="68" t="str">
        <f>IF(OR(B89=0,B89=""),"",IF(AND($E$3="3rd"),'Marks Entry 3rd'!B88,IF(AND($E$3="4th"),'Marks Entry 4th'!B88,"")))</f>
        <v/>
      </c>
      <c r="D89" s="68" t="str">
        <f>IF(OR(B89=0,B89=""),"",IF(AND($E$3="3rd"),'Marks Entry 3rd'!C88,IF(AND($E$3="4th"),'Marks Entry 4th'!C88,"")))</f>
        <v/>
      </c>
      <c r="E89" s="69" t="str">
        <f>IF(OR(B89=0,B89=""),"",IF(AND($E$3="3rd"),'Marks Entry 3rd'!E88,IF(AND($E$3="4th"),'Marks Entry 4th'!E88,"")))</f>
        <v/>
      </c>
      <c r="F89" s="301" t="str">
        <f>IF(OR(B89=0,B89=""),"",IF(AND($E$3="3rd"),'Marks Entry 3rd'!D88,IF(AND($E$3="4th"),'Marks Entry 4th'!D88,"")))</f>
        <v/>
      </c>
      <c r="G89" s="63" t="str">
        <f>IF(OR(B89=0,B89=""),"",IF(AND($E$3="3rd"),'Marks Entry 3rd'!F88,IF(AND($E$3="4th"),'Marks Entry 4th'!F88,"")))</f>
        <v/>
      </c>
      <c r="H89" s="63" t="str">
        <f>IF(OR(B89=0,B89=""),"",IF(AND($E$3="3rd"),'Marks Entry 3rd'!G88,IF(AND($E$3="4th"),'Marks Entry 4th'!G88,"")))</f>
        <v/>
      </c>
      <c r="I89" s="63" t="str">
        <f>IF(OR(B89=0,B89=""),"",IF(AND($E$3="3rd"),'Marks Entry 3rd'!H88,IF(AND($E$3="4th"),'Marks Entry 4th'!H88,"")))</f>
        <v/>
      </c>
      <c r="J89" s="256" t="str">
        <f>IF(OR(B89=0,B89=""),"",IF(AND($E$3="3rd"),'Marks Entry 3rd'!J88,IF(AND($E$3="4th"),'Marks Entry 4th'!J88,"")))</f>
        <v/>
      </c>
      <c r="K89" s="256" t="str">
        <f>IF(OR(B89=0,B89=""),"",IF(AND($E$3="3rd"),'Marks Entry 3rd'!K88,IF(AND($E$3="4th"),'Marks Entry 4th'!K88,"")))</f>
        <v/>
      </c>
      <c r="L89" s="125" t="str">
        <f>IF(OR(B89=0,B89=""),"",IF(AND($E$3="3rd"),'Marks Entry 3rd'!L88,IF(AND($E$3="4th"),'Marks Entry 4th'!L88,"")))</f>
        <v/>
      </c>
      <c r="M89" s="125" t="str">
        <f>IF(OR(B89=0,B89=""),"",IF(AND($E$3="3rd"),'Marks Entry 3rd'!M88,IF(AND($E$3="4th"),'Marks Entry 4th'!M88,"")))</f>
        <v/>
      </c>
      <c r="N89" s="125" t="str">
        <f>IF(OR(B89=0,B89=""),"",IF(AND($E$3="3rd"),'Marks Entry 3rd'!N88,IF(AND($E$3="4th"),'Marks Entry 4th'!N88,"")))</f>
        <v/>
      </c>
      <c r="O89" s="61" t="str">
        <f t="shared" si="71"/>
        <v/>
      </c>
      <c r="P89" s="125" t="str">
        <f>IF(OR(B89=0,B89=""),"",IF(AND($E$3="3rd"),'Marks Entry 3rd'!O88,IF(AND($E$3="4th"),'Marks Entry 4th'!O88,"")))</f>
        <v/>
      </c>
      <c r="Q89" s="125" t="str">
        <f>IF(OR(B89=0,B89=""),"",IF(AND($E$3="3rd"),'Marks Entry 3rd'!P88,IF(AND($E$3="4th"),'Marks Entry 4th'!P88,"")))</f>
        <v/>
      </c>
      <c r="R89" s="64" t="str">
        <f t="shared" si="72"/>
        <v/>
      </c>
      <c r="S89" s="61">
        <f t="shared" si="73"/>
        <v>0</v>
      </c>
      <c r="T89" s="66" t="str">
        <f>IF(OR(B89=0,B89=""),"",IF(AND($E$3="3rd"),'Marks Entry 3rd'!Q88,IF(AND($E$3="4th"),'Marks Entry 4th'!Q88,"")))</f>
        <v/>
      </c>
      <c r="U89" s="66" t="str">
        <f>IF(OR(B89=0,B89=""),"",IF(AND($E$3="3rd"),'Marks Entry 3rd'!R88,IF(AND($E$3="4th"),'Marks Entry 4th'!R88,"")))</f>
        <v/>
      </c>
      <c r="V89" s="65" t="str">
        <f t="shared" si="74"/>
        <v/>
      </c>
      <c r="W89" s="61" t="str">
        <f t="shared" si="75"/>
        <v/>
      </c>
      <c r="X89" s="104">
        <f t="shared" si="76"/>
        <v>0</v>
      </c>
      <c r="Y89" s="104" t="str">
        <f t="shared" si="77"/>
        <v/>
      </c>
      <c r="Z89" s="104" t="str">
        <f t="shared" si="78"/>
        <v/>
      </c>
      <c r="AA89" s="104" t="str">
        <f t="shared" si="79"/>
        <v/>
      </c>
      <c r="AB89" s="104" t="str">
        <f t="shared" si="80"/>
        <v/>
      </c>
      <c r="AC89" s="108" t="str">
        <f t="shared" si="81"/>
        <v/>
      </c>
      <c r="AD89" s="125" t="str">
        <f>IF(OR(B89=0,B89=""),"",IF(AND($E$3="3rd"),'Marks Entry 3rd'!S88,IF(AND($E$3="4th"),'Marks Entry 4th'!S88,"")))</f>
        <v/>
      </c>
      <c r="AE89" s="125" t="str">
        <f>IF(OR(B89=0,B89=""),"",IF(AND($E$3="3rd"),'Marks Entry 3rd'!T88,IF(AND($E$3="4th"),'Marks Entry 4th'!T88,"")))</f>
        <v/>
      </c>
      <c r="AF89" s="125" t="str">
        <f>IF(OR(B89=0,B89=""),"",IF(AND($E$3="3rd"),'Marks Entry 3rd'!U88,IF(AND($E$3="4th"),'Marks Entry 4th'!U88,"")))</f>
        <v/>
      </c>
      <c r="AG89" s="61" t="str">
        <f t="shared" si="82"/>
        <v/>
      </c>
      <c r="AH89" s="125" t="str">
        <f>IF(OR(B89=0,B89=""),"",IF(AND($E$3="3rd"),'Marks Entry 3rd'!V88,IF(AND($E$3="4th"),'Marks Entry 4th'!V88,"")))</f>
        <v/>
      </c>
      <c r="AI89" s="125" t="str">
        <f>IF(OR(B89=0,B89=""),"",IF(AND($E$3="3rd"),'Marks Entry 3rd'!W88,IF(AND($E$3="4th"),'Marks Entry 4th'!W88,"")))</f>
        <v/>
      </c>
      <c r="AJ89" s="64" t="str">
        <f t="shared" si="83"/>
        <v/>
      </c>
      <c r="AK89" s="61">
        <f t="shared" si="84"/>
        <v>0</v>
      </c>
      <c r="AL89" s="66" t="str">
        <f>IF(OR(B89=0,B89=""),"",IF(AND($E$3="3rd"),'Marks Entry 3rd'!X88,IF(AND($E$3="4th"),'Marks Entry 4th'!X88,"")))</f>
        <v/>
      </c>
      <c r="AM89" s="66" t="str">
        <f>IF(OR(B89=0,B89=""),"",IF(AND($E$3="3rd"),'Marks Entry 3rd'!Y88,IF(AND($E$3="4th"),'Marks Entry 4th'!Y88,"")))</f>
        <v/>
      </c>
      <c r="AN89" s="65" t="str">
        <f t="shared" si="85"/>
        <v/>
      </c>
      <c r="AO89" s="61" t="str">
        <f t="shared" si="86"/>
        <v/>
      </c>
      <c r="AP89" s="104">
        <f t="shared" si="87"/>
        <v>0</v>
      </c>
      <c r="AQ89" s="104" t="str">
        <f t="shared" si="88"/>
        <v/>
      </c>
      <c r="AR89" s="104" t="str">
        <f t="shared" si="89"/>
        <v/>
      </c>
      <c r="AS89" s="104" t="str">
        <f t="shared" si="90"/>
        <v/>
      </c>
      <c r="AT89" s="104" t="str">
        <f t="shared" si="91"/>
        <v/>
      </c>
      <c r="AU89" s="108" t="str">
        <f t="shared" si="92"/>
        <v/>
      </c>
      <c r="AV89" s="125" t="str">
        <f>IF(OR(B89=0,B89=""),"",IF(AND($E$3="3rd"),'Marks Entry 3rd'!Z88,IF(AND($E$3="4th"),'Marks Entry 4th'!Z88,"")))</f>
        <v/>
      </c>
      <c r="AW89" s="125" t="str">
        <f>IF(OR(B89=0,B89=""),"",IF(AND($E$3="3rd"),'Marks Entry 3rd'!AA88,IF(AND($E$3="4th"),'Marks Entry 4th'!AA88,"")))</f>
        <v/>
      </c>
      <c r="AX89" s="125" t="str">
        <f>IF(OR(B89=0,B89=""),"",IF(AND($E$3="3rd"),'Marks Entry 3rd'!AB88,IF(AND($E$3="4th"),'Marks Entry 4th'!AB88,"")))</f>
        <v/>
      </c>
      <c r="AY89" s="61" t="str">
        <f t="shared" si="93"/>
        <v/>
      </c>
      <c r="AZ89" s="125" t="str">
        <f>IF(OR(B89=0,B89=""),"",IF(AND($E$3="3rd"),'Marks Entry 3rd'!AC88,IF(AND($E$3="4th"),'Marks Entry 4th'!AC88,"")))</f>
        <v/>
      </c>
      <c r="BA89" s="125" t="str">
        <f>IF(OR(B89=0,B89=""),"",IF(AND($E$3="3rd"),'Marks Entry 3rd'!AD88,IF(AND($E$3="4th"),'Marks Entry 4th'!AD88,"")))</f>
        <v/>
      </c>
      <c r="BB89" s="64" t="str">
        <f t="shared" si="94"/>
        <v/>
      </c>
      <c r="BC89" s="61">
        <f t="shared" si="95"/>
        <v>0</v>
      </c>
      <c r="BD89" s="66" t="str">
        <f>IF(OR(B89=0,B89=""),"",IF(AND($E$3="3rd"),'Marks Entry 3rd'!AE88,IF(AND($E$3="4th"),'Marks Entry 4th'!AE88,"")))</f>
        <v/>
      </c>
      <c r="BE89" s="66" t="str">
        <f>IF(OR(B89=0,B89=""),"",IF(AND($E$3="3rd"),'Marks Entry 3rd'!AF88,IF(AND($E$3="4th"),'Marks Entry 4th'!AF88,"")))</f>
        <v/>
      </c>
      <c r="BF89" s="65" t="str">
        <f t="shared" si="96"/>
        <v/>
      </c>
      <c r="BG89" s="61" t="str">
        <f t="shared" si="97"/>
        <v/>
      </c>
      <c r="BH89" s="104">
        <f t="shared" si="98"/>
        <v>0</v>
      </c>
      <c r="BI89" s="104" t="str">
        <f t="shared" si="99"/>
        <v/>
      </c>
      <c r="BJ89" s="104" t="str">
        <f t="shared" si="100"/>
        <v/>
      </c>
      <c r="BK89" s="104" t="str">
        <f t="shared" si="101"/>
        <v/>
      </c>
      <c r="BL89" s="104" t="str">
        <f t="shared" si="102"/>
        <v/>
      </c>
      <c r="BM89" s="108" t="str">
        <f t="shared" si="103"/>
        <v/>
      </c>
      <c r="BN89" s="125" t="str">
        <f>IF(OR(B89=0,B89=""),"",IF(AND($E$3="3rd"),'Marks Entry 3rd'!AG88,IF(AND($E$3="4th"),'Marks Entry 4th'!AG88,"")))</f>
        <v/>
      </c>
      <c r="BO89" s="125" t="str">
        <f>IF(OR(B89=0,B89=""),"",IF(AND($E$3="3rd"),'Marks Entry 3rd'!AH88,IF(AND($E$3="4th"),'Marks Entry 4th'!AH88,"")))</f>
        <v/>
      </c>
      <c r="BP89" s="125" t="str">
        <f>IF(OR(B89=0,B89=""),"",IF(AND($E$3="3rd"),'Marks Entry 3rd'!AI88,IF(AND($E$3="4th"),'Marks Entry 4th'!AI88,"")))</f>
        <v/>
      </c>
      <c r="BQ89" s="61" t="str">
        <f t="shared" si="104"/>
        <v/>
      </c>
      <c r="BR89" s="125" t="str">
        <f>IF(OR(B89=0,B89=""),"",IF(AND($E$3="3rd"),'Marks Entry 3rd'!AJ88,IF(AND($E$3="4th"),'Marks Entry 4th'!AJ88,"")))</f>
        <v/>
      </c>
      <c r="BS89" s="125" t="str">
        <f>IF(OR(B89=0,B89=""),"",IF(AND($E$3="3rd"),'Marks Entry 3rd'!AK88,IF(AND($E$3="4th"),'Marks Entry 4th'!AK88,"")))</f>
        <v/>
      </c>
      <c r="BT89" s="64" t="str">
        <f t="shared" si="105"/>
        <v/>
      </c>
      <c r="BU89" s="61">
        <f t="shared" si="106"/>
        <v>0</v>
      </c>
      <c r="BV89" s="66" t="str">
        <f>IF(OR(B89=0,B89=""),"",IF(AND($E$3="3rd"),'Marks Entry 3rd'!AL88,IF(AND($E$3="4th"),'Marks Entry 4th'!AL88,"")))</f>
        <v/>
      </c>
      <c r="BW89" s="66" t="str">
        <f>IF(OR(B89=0,B89=""),"",IF(AND($E$3="3rd"),'Marks Entry 3rd'!AM88,IF(AND($E$3="4th"),'Marks Entry 4th'!AM88,"")))</f>
        <v/>
      </c>
      <c r="BX89" s="65" t="str">
        <f t="shared" si="107"/>
        <v/>
      </c>
      <c r="BY89" s="61" t="str">
        <f t="shared" si="108"/>
        <v/>
      </c>
      <c r="BZ89" s="104">
        <f t="shared" si="109"/>
        <v>0</v>
      </c>
      <c r="CA89" s="104" t="str">
        <f t="shared" si="110"/>
        <v/>
      </c>
      <c r="CB89" s="104" t="str">
        <f t="shared" si="111"/>
        <v/>
      </c>
      <c r="CC89" s="104" t="str">
        <f t="shared" si="112"/>
        <v/>
      </c>
      <c r="CD89" s="104" t="str">
        <f t="shared" si="113"/>
        <v/>
      </c>
      <c r="CE89" s="108" t="str">
        <f t="shared" si="114"/>
        <v/>
      </c>
      <c r="CF89" s="257" t="str">
        <f>IF(OR(B89=0,B89=""),"",IF(AND($E$3="3rd"),'Marks Entry 3rd'!AN88,IF(AND($E$3="4th"),'Marks Entry 4th'!AN88,"")))</f>
        <v/>
      </c>
      <c r="CG89" s="257" t="str">
        <f>IF(OR(B89=0,B89=""),"",IF(AND($E$3="3rd"),'Marks Entry 3rd'!AO88,IF(AND($E$3="4th"),'Marks Entry 4th'!AO88,"")))</f>
        <v/>
      </c>
      <c r="CH89" s="257" t="str">
        <f>IF(OR(B89=0,B89=""),"",IF(AND($E$3="3rd"),'Marks Entry 3rd'!AP88,IF(AND($E$3="4th"),'Marks Entry 4th'!AP88,"")))</f>
        <v/>
      </c>
      <c r="CI89" s="257" t="str">
        <f>IF(OR(B89=0,B89=""),"",IF(AND($E$3="3rd"),'Marks Entry 3rd'!AQ88,IF(AND($E$3="4th"),'Marks Entry 4th'!AQ88,"")))</f>
        <v/>
      </c>
      <c r="CJ89" s="257" t="str">
        <f>IF(OR(B89=0,B89=""),"",IF(AND($E$3="3rd"),'Marks Entry 3rd'!AR88,IF(AND($E$3="4th"),'Marks Entry 4th'!AR88,"")))</f>
        <v/>
      </c>
      <c r="CK89" s="126" t="str">
        <f t="shared" si="115"/>
        <v/>
      </c>
      <c r="CL89" s="127">
        <f t="shared" si="116"/>
        <v>0</v>
      </c>
      <c r="CM89" s="127" t="str">
        <f t="shared" si="117"/>
        <v/>
      </c>
      <c r="CN89" s="127" t="str">
        <f t="shared" si="118"/>
        <v/>
      </c>
      <c r="CO89" s="107" t="str">
        <f t="shared" si="119"/>
        <v/>
      </c>
      <c r="CP89" s="257" t="str">
        <f>IF(OR(B89=0,B89=""),"",IF(AND($E$3="3rd"),'Marks Entry 3rd'!AS88,IF(AND($E$3="4th"),'Marks Entry 4th'!AS88,"")))</f>
        <v/>
      </c>
      <c r="CQ89" s="257" t="str">
        <f>IF(OR(B89=0,B89=""),"",IF(AND($E$3="3rd"),'Marks Entry 3rd'!AT88,IF(AND($E$3="4th"),'Marks Entry 4th'!AT88,"")))</f>
        <v/>
      </c>
      <c r="CR89" s="257" t="str">
        <f>IF(OR(B89=0,B89=""),"",IF(AND($E$3="3rd"),'Marks Entry 3rd'!AU88,IF(AND($E$3="4th"),'Marks Entry 4th'!AU88,"")))</f>
        <v/>
      </c>
      <c r="CS89" s="257" t="str">
        <f>IF(OR(B89=0,B89=""),"",IF(AND($E$3="3rd"),'Marks Entry 3rd'!AV88,IF(AND($E$3="4th"),'Marks Entry 4th'!AV88,"")))</f>
        <v/>
      </c>
      <c r="CT89" s="257" t="str">
        <f>IF(OR(B89=0,B89=""),"",IF(AND($E$3="3rd"),'Marks Entry 3rd'!AW88,IF(AND($E$3="4th"),'Marks Entry 4th'!AW88,"")))</f>
        <v/>
      </c>
      <c r="CU89" s="126" t="str">
        <f t="shared" si="120"/>
        <v/>
      </c>
      <c r="CV89" s="127">
        <f t="shared" si="121"/>
        <v>0</v>
      </c>
      <c r="CW89" s="127" t="str">
        <f t="shared" si="122"/>
        <v/>
      </c>
      <c r="CX89" s="127" t="str">
        <f t="shared" si="123"/>
        <v/>
      </c>
      <c r="CY89" s="107" t="str">
        <f t="shared" si="124"/>
        <v/>
      </c>
      <c r="CZ89" s="257" t="str">
        <f>IF(OR(B89=0,B89=""),"",IF(AND($E$3="3rd"),'Marks Entry 3rd'!AX88,IF(AND($E$3="4th"),'Marks Entry 4th'!AX88,"")))</f>
        <v/>
      </c>
      <c r="DA89" s="257" t="str">
        <f>IF(OR(B89=0,B89=""),"",IF(AND($E$3="3rd"),'Marks Entry 3rd'!AY88,IF(AND($E$3="4th"),'Marks Entry 4th'!AY88,"")))</f>
        <v/>
      </c>
      <c r="DB89" s="257" t="str">
        <f>IF(OR(B89=0,B89=""),"",IF(AND($E$3="3rd"),'Marks Entry 3rd'!AZ88,IF(AND($E$3="4th"),'Marks Entry 4th'!AZ88,"")))</f>
        <v/>
      </c>
      <c r="DC89" s="257" t="str">
        <f>IF(OR(B89=0,B89=""),"",IF(AND($E$3="3rd"),'Marks Entry 3rd'!BA88,IF(AND($E$3="4th"),'Marks Entry 4th'!BA88,"")))</f>
        <v/>
      </c>
      <c r="DD89" s="257" t="str">
        <f>IF(OR(B89=0,B89=""),"",IF(AND($E$3="3rd"),'Marks Entry 3rd'!BB88,IF(AND($E$3="4th"),'Marks Entry 4th'!BB88,"")))</f>
        <v/>
      </c>
      <c r="DE89" s="126" t="str">
        <f t="shared" si="125"/>
        <v/>
      </c>
      <c r="DF89" s="127">
        <f t="shared" si="126"/>
        <v>0</v>
      </c>
      <c r="DG89" s="127" t="str">
        <f t="shared" si="127"/>
        <v/>
      </c>
      <c r="DH89" s="127" t="str">
        <f t="shared" si="128"/>
        <v/>
      </c>
      <c r="DI89" s="107" t="str">
        <f t="shared" si="129"/>
        <v/>
      </c>
      <c r="DJ89" s="257" t="str">
        <f>IF(OR(B89=0,B89=""),"",IF(AND('Marks Entry 3rd'!BC88="",'Marks Entry 4th'!BC88=""),"",IF(AND($E$3="3rd"),'Marks Entry 3rd'!BC88,IF(AND($E$3="4th"),'Marks Entry 4th'!BC88,""))))</f>
        <v/>
      </c>
      <c r="DK89" s="257" t="str">
        <f>IF(OR(B89=0,B89=""),"",IF(AND('Marks Entry 3rd'!BD88="",'Marks Entry 4th'!BD88=""),"",IF(AND($E$3="3rd"),'Marks Entry 3rd'!BD88,IF(AND($E$3="4th"),'Marks Entry 4th'!BD88,""))))</f>
        <v/>
      </c>
      <c r="DL89" s="416" t="str">
        <f t="shared" si="130"/>
        <v/>
      </c>
      <c r="DM89" s="108" t="str">
        <f t="shared" si="131"/>
        <v/>
      </c>
      <c r="DN89" s="257" t="str">
        <f>IF(OR(B89=0,B89=""),"",IF(AND('Marks Entry 3rd'!BE88="",'Marks Entry 4th'!BE88=""),"",IF(AND($E$3="3rd"),'Marks Entry 3rd'!BE88,IF(AND($E$3="4th"),'Marks Entry 4th'!BE88,""))))</f>
        <v/>
      </c>
      <c r="DO89" s="257" t="str">
        <f>IF(OR(B89=0,B89=""),"",IF(AND('Marks Entry 3rd'!BF88="",'Marks Entry 4th'!BF88=""),"",IF(AND($E$3="3rd"),'Marks Entry 3rd'!BF88,IF(AND($E$3="4th"),'Marks Entry 4th'!BF88,""))))</f>
        <v/>
      </c>
      <c r="DP89" s="416" t="str">
        <f t="shared" si="132"/>
        <v/>
      </c>
      <c r="DQ89" s="108" t="str">
        <f t="shared" si="133"/>
        <v/>
      </c>
      <c r="DR89" s="75" t="str">
        <f t="shared" si="134"/>
        <v/>
      </c>
      <c r="DS89" s="76" t="str">
        <f t="shared" si="135"/>
        <v/>
      </c>
      <c r="DT89" s="81" t="str">
        <f t="shared" si="136"/>
        <v/>
      </c>
      <c r="DU89" s="82" t="str">
        <f t="shared" si="137"/>
        <v/>
      </c>
      <c r="DV89" s="262" t="str">
        <f t="shared" si="70"/>
        <v/>
      </c>
      <c r="DW89" s="52" t="str">
        <f>IF(OR(B89=0,B89=""),"",IF(AND($E$3="3rd"),'Marks Entry 3rd'!BG88,IF(AND($E$3="4th"),'Marks Entry 4th'!BG88,"")))</f>
        <v/>
      </c>
      <c r="DX89" s="52" t="str">
        <f>IF(OR(B89=0,B89=""),"",IF(AND($E$3="3rd"),'Marks Entry 3rd'!BH88,IF(AND($E$3="4th"),'Marks Entry 4th'!BH88,"")))</f>
        <v/>
      </c>
      <c r="DY89" s="242" t="str">
        <f t="shared" si="138"/>
        <v/>
      </c>
      <c r="DZ89" s="53"/>
      <c r="EG89" s="55">
        <f>IF(AND($E$3="3rd"),'Marks Entry 3rd'!I88,IF(AND($E$3="4th"),'Marks Entry 4th'!I88,""))</f>
        <v>0</v>
      </c>
    </row>
    <row r="90" spans="1:137" ht="18.95" customHeight="1">
      <c r="A90" s="67">
        <v>83</v>
      </c>
      <c r="B90" s="302" t="str">
        <f>IF(OR(EG90=0,EG90=""),"",IF(AND($E$3="3rd"),'Marks Entry 3rd'!I89,IF(AND($E$3="4th"),'Marks Entry 4th'!I89,"")))</f>
        <v/>
      </c>
      <c r="C90" s="68" t="str">
        <f>IF(OR(B90=0,B90=""),"",IF(AND($E$3="3rd"),'Marks Entry 3rd'!B89,IF(AND($E$3="4th"),'Marks Entry 4th'!B89,"")))</f>
        <v/>
      </c>
      <c r="D90" s="68" t="str">
        <f>IF(OR(B90=0,B90=""),"",IF(AND($E$3="3rd"),'Marks Entry 3rd'!C89,IF(AND($E$3="4th"),'Marks Entry 4th'!C89,"")))</f>
        <v/>
      </c>
      <c r="E90" s="69" t="str">
        <f>IF(OR(B90=0,B90=""),"",IF(AND($E$3="3rd"),'Marks Entry 3rd'!E89,IF(AND($E$3="4th"),'Marks Entry 4th'!E89,"")))</f>
        <v/>
      </c>
      <c r="F90" s="301" t="str">
        <f>IF(OR(B90=0,B90=""),"",IF(AND($E$3="3rd"),'Marks Entry 3rd'!D89,IF(AND($E$3="4th"),'Marks Entry 4th'!D89,"")))</f>
        <v/>
      </c>
      <c r="G90" s="63" t="str">
        <f>IF(OR(B90=0,B90=""),"",IF(AND($E$3="3rd"),'Marks Entry 3rd'!F89,IF(AND($E$3="4th"),'Marks Entry 4th'!F89,"")))</f>
        <v/>
      </c>
      <c r="H90" s="63" t="str">
        <f>IF(OR(B90=0,B90=""),"",IF(AND($E$3="3rd"),'Marks Entry 3rd'!G89,IF(AND($E$3="4th"),'Marks Entry 4th'!G89,"")))</f>
        <v/>
      </c>
      <c r="I90" s="63" t="str">
        <f>IF(OR(B90=0,B90=""),"",IF(AND($E$3="3rd"),'Marks Entry 3rd'!H89,IF(AND($E$3="4th"),'Marks Entry 4th'!H89,"")))</f>
        <v/>
      </c>
      <c r="J90" s="256" t="str">
        <f>IF(OR(B90=0,B90=""),"",IF(AND($E$3="3rd"),'Marks Entry 3rd'!J89,IF(AND($E$3="4th"),'Marks Entry 4th'!J89,"")))</f>
        <v/>
      </c>
      <c r="K90" s="256" t="str">
        <f>IF(OR(B90=0,B90=""),"",IF(AND($E$3="3rd"),'Marks Entry 3rd'!K89,IF(AND($E$3="4th"),'Marks Entry 4th'!K89,"")))</f>
        <v/>
      </c>
      <c r="L90" s="125" t="str">
        <f>IF(OR(B90=0,B90=""),"",IF(AND($E$3="3rd"),'Marks Entry 3rd'!L89,IF(AND($E$3="4th"),'Marks Entry 4th'!L89,"")))</f>
        <v/>
      </c>
      <c r="M90" s="125" t="str">
        <f>IF(OR(B90=0,B90=""),"",IF(AND($E$3="3rd"),'Marks Entry 3rd'!M89,IF(AND($E$3="4th"),'Marks Entry 4th'!M89,"")))</f>
        <v/>
      </c>
      <c r="N90" s="125" t="str">
        <f>IF(OR(B90=0,B90=""),"",IF(AND($E$3="3rd"),'Marks Entry 3rd'!N89,IF(AND($E$3="4th"),'Marks Entry 4th'!N89,"")))</f>
        <v/>
      </c>
      <c r="O90" s="61" t="str">
        <f t="shared" si="71"/>
        <v/>
      </c>
      <c r="P90" s="125" t="str">
        <f>IF(OR(B90=0,B90=""),"",IF(AND($E$3="3rd"),'Marks Entry 3rd'!O89,IF(AND($E$3="4th"),'Marks Entry 4th'!O89,"")))</f>
        <v/>
      </c>
      <c r="Q90" s="125" t="str">
        <f>IF(OR(B90=0,B90=""),"",IF(AND($E$3="3rd"),'Marks Entry 3rd'!P89,IF(AND($E$3="4th"),'Marks Entry 4th'!P89,"")))</f>
        <v/>
      </c>
      <c r="R90" s="64" t="str">
        <f t="shared" si="72"/>
        <v/>
      </c>
      <c r="S90" s="61">
        <f t="shared" si="73"/>
        <v>0</v>
      </c>
      <c r="T90" s="66" t="str">
        <f>IF(OR(B90=0,B90=""),"",IF(AND($E$3="3rd"),'Marks Entry 3rd'!Q89,IF(AND($E$3="4th"),'Marks Entry 4th'!Q89,"")))</f>
        <v/>
      </c>
      <c r="U90" s="66" t="str">
        <f>IF(OR(B90=0,B90=""),"",IF(AND($E$3="3rd"),'Marks Entry 3rd'!R89,IF(AND($E$3="4th"),'Marks Entry 4th'!R89,"")))</f>
        <v/>
      </c>
      <c r="V90" s="65" t="str">
        <f t="shared" si="74"/>
        <v/>
      </c>
      <c r="W90" s="61" t="str">
        <f t="shared" si="75"/>
        <v/>
      </c>
      <c r="X90" s="104">
        <f t="shared" si="76"/>
        <v>0</v>
      </c>
      <c r="Y90" s="104" t="str">
        <f t="shared" si="77"/>
        <v/>
      </c>
      <c r="Z90" s="104" t="str">
        <f t="shared" si="78"/>
        <v/>
      </c>
      <c r="AA90" s="104" t="str">
        <f t="shared" si="79"/>
        <v/>
      </c>
      <c r="AB90" s="104" t="str">
        <f t="shared" si="80"/>
        <v/>
      </c>
      <c r="AC90" s="108" t="str">
        <f t="shared" si="81"/>
        <v/>
      </c>
      <c r="AD90" s="125" t="str">
        <f>IF(OR(B90=0,B90=""),"",IF(AND($E$3="3rd"),'Marks Entry 3rd'!S89,IF(AND($E$3="4th"),'Marks Entry 4th'!S89,"")))</f>
        <v/>
      </c>
      <c r="AE90" s="125" t="str">
        <f>IF(OR(B90=0,B90=""),"",IF(AND($E$3="3rd"),'Marks Entry 3rd'!T89,IF(AND($E$3="4th"),'Marks Entry 4th'!T89,"")))</f>
        <v/>
      </c>
      <c r="AF90" s="125" t="str">
        <f>IF(OR(B90=0,B90=""),"",IF(AND($E$3="3rd"),'Marks Entry 3rd'!U89,IF(AND($E$3="4th"),'Marks Entry 4th'!U89,"")))</f>
        <v/>
      </c>
      <c r="AG90" s="61" t="str">
        <f t="shared" si="82"/>
        <v/>
      </c>
      <c r="AH90" s="125" t="str">
        <f>IF(OR(B90=0,B90=""),"",IF(AND($E$3="3rd"),'Marks Entry 3rd'!V89,IF(AND($E$3="4th"),'Marks Entry 4th'!V89,"")))</f>
        <v/>
      </c>
      <c r="AI90" s="125" t="str">
        <f>IF(OR(B90=0,B90=""),"",IF(AND($E$3="3rd"),'Marks Entry 3rd'!W89,IF(AND($E$3="4th"),'Marks Entry 4th'!W89,"")))</f>
        <v/>
      </c>
      <c r="AJ90" s="64" t="str">
        <f t="shared" si="83"/>
        <v/>
      </c>
      <c r="AK90" s="61">
        <f t="shared" si="84"/>
        <v>0</v>
      </c>
      <c r="AL90" s="66" t="str">
        <f>IF(OR(B90=0,B90=""),"",IF(AND($E$3="3rd"),'Marks Entry 3rd'!X89,IF(AND($E$3="4th"),'Marks Entry 4th'!X89,"")))</f>
        <v/>
      </c>
      <c r="AM90" s="66" t="str">
        <f>IF(OR(B90=0,B90=""),"",IF(AND($E$3="3rd"),'Marks Entry 3rd'!Y89,IF(AND($E$3="4th"),'Marks Entry 4th'!Y89,"")))</f>
        <v/>
      </c>
      <c r="AN90" s="65" t="str">
        <f t="shared" si="85"/>
        <v/>
      </c>
      <c r="AO90" s="61" t="str">
        <f t="shared" si="86"/>
        <v/>
      </c>
      <c r="AP90" s="104">
        <f t="shared" si="87"/>
        <v>0</v>
      </c>
      <c r="AQ90" s="104" t="str">
        <f t="shared" si="88"/>
        <v/>
      </c>
      <c r="AR90" s="104" t="str">
        <f t="shared" si="89"/>
        <v/>
      </c>
      <c r="AS90" s="104" t="str">
        <f t="shared" si="90"/>
        <v/>
      </c>
      <c r="AT90" s="104" t="str">
        <f t="shared" si="91"/>
        <v/>
      </c>
      <c r="AU90" s="108" t="str">
        <f t="shared" si="92"/>
        <v/>
      </c>
      <c r="AV90" s="125" t="str">
        <f>IF(OR(B90=0,B90=""),"",IF(AND($E$3="3rd"),'Marks Entry 3rd'!Z89,IF(AND($E$3="4th"),'Marks Entry 4th'!Z89,"")))</f>
        <v/>
      </c>
      <c r="AW90" s="125" t="str">
        <f>IF(OR(B90=0,B90=""),"",IF(AND($E$3="3rd"),'Marks Entry 3rd'!AA89,IF(AND($E$3="4th"),'Marks Entry 4th'!AA89,"")))</f>
        <v/>
      </c>
      <c r="AX90" s="125" t="str">
        <f>IF(OR(B90=0,B90=""),"",IF(AND($E$3="3rd"),'Marks Entry 3rd'!AB89,IF(AND($E$3="4th"),'Marks Entry 4th'!AB89,"")))</f>
        <v/>
      </c>
      <c r="AY90" s="61" t="str">
        <f t="shared" si="93"/>
        <v/>
      </c>
      <c r="AZ90" s="125" t="str">
        <f>IF(OR(B90=0,B90=""),"",IF(AND($E$3="3rd"),'Marks Entry 3rd'!AC89,IF(AND($E$3="4th"),'Marks Entry 4th'!AC89,"")))</f>
        <v/>
      </c>
      <c r="BA90" s="125" t="str">
        <f>IF(OR(B90=0,B90=""),"",IF(AND($E$3="3rd"),'Marks Entry 3rd'!AD89,IF(AND($E$3="4th"),'Marks Entry 4th'!AD89,"")))</f>
        <v/>
      </c>
      <c r="BB90" s="64" t="str">
        <f t="shared" si="94"/>
        <v/>
      </c>
      <c r="BC90" s="61">
        <f t="shared" si="95"/>
        <v>0</v>
      </c>
      <c r="BD90" s="66" t="str">
        <f>IF(OR(B90=0,B90=""),"",IF(AND($E$3="3rd"),'Marks Entry 3rd'!AE89,IF(AND($E$3="4th"),'Marks Entry 4th'!AE89,"")))</f>
        <v/>
      </c>
      <c r="BE90" s="66" t="str">
        <f>IF(OR(B90=0,B90=""),"",IF(AND($E$3="3rd"),'Marks Entry 3rd'!AF89,IF(AND($E$3="4th"),'Marks Entry 4th'!AF89,"")))</f>
        <v/>
      </c>
      <c r="BF90" s="65" t="str">
        <f t="shared" si="96"/>
        <v/>
      </c>
      <c r="BG90" s="61" t="str">
        <f t="shared" si="97"/>
        <v/>
      </c>
      <c r="BH90" s="104">
        <f t="shared" si="98"/>
        <v>0</v>
      </c>
      <c r="BI90" s="104" t="str">
        <f t="shared" si="99"/>
        <v/>
      </c>
      <c r="BJ90" s="104" t="str">
        <f t="shared" si="100"/>
        <v/>
      </c>
      <c r="BK90" s="104" t="str">
        <f t="shared" si="101"/>
        <v/>
      </c>
      <c r="BL90" s="104" t="str">
        <f t="shared" si="102"/>
        <v/>
      </c>
      <c r="BM90" s="108" t="str">
        <f t="shared" si="103"/>
        <v/>
      </c>
      <c r="BN90" s="125" t="str">
        <f>IF(OR(B90=0,B90=""),"",IF(AND($E$3="3rd"),'Marks Entry 3rd'!AG89,IF(AND($E$3="4th"),'Marks Entry 4th'!AG89,"")))</f>
        <v/>
      </c>
      <c r="BO90" s="125" t="str">
        <f>IF(OR(B90=0,B90=""),"",IF(AND($E$3="3rd"),'Marks Entry 3rd'!AH89,IF(AND($E$3="4th"),'Marks Entry 4th'!AH89,"")))</f>
        <v/>
      </c>
      <c r="BP90" s="125" t="str">
        <f>IF(OR(B90=0,B90=""),"",IF(AND($E$3="3rd"),'Marks Entry 3rd'!AI89,IF(AND($E$3="4th"),'Marks Entry 4th'!AI89,"")))</f>
        <v/>
      </c>
      <c r="BQ90" s="61" t="str">
        <f t="shared" si="104"/>
        <v/>
      </c>
      <c r="BR90" s="125" t="str">
        <f>IF(OR(B90=0,B90=""),"",IF(AND($E$3="3rd"),'Marks Entry 3rd'!AJ89,IF(AND($E$3="4th"),'Marks Entry 4th'!AJ89,"")))</f>
        <v/>
      </c>
      <c r="BS90" s="125" t="str">
        <f>IF(OR(B90=0,B90=""),"",IF(AND($E$3="3rd"),'Marks Entry 3rd'!AK89,IF(AND($E$3="4th"),'Marks Entry 4th'!AK89,"")))</f>
        <v/>
      </c>
      <c r="BT90" s="64" t="str">
        <f t="shared" si="105"/>
        <v/>
      </c>
      <c r="BU90" s="61">
        <f t="shared" si="106"/>
        <v>0</v>
      </c>
      <c r="BV90" s="66" t="str">
        <f>IF(OR(B90=0,B90=""),"",IF(AND($E$3="3rd"),'Marks Entry 3rd'!AL89,IF(AND($E$3="4th"),'Marks Entry 4th'!AL89,"")))</f>
        <v/>
      </c>
      <c r="BW90" s="66" t="str">
        <f>IF(OR(B90=0,B90=""),"",IF(AND($E$3="3rd"),'Marks Entry 3rd'!AM89,IF(AND($E$3="4th"),'Marks Entry 4th'!AM89,"")))</f>
        <v/>
      </c>
      <c r="BX90" s="65" t="str">
        <f t="shared" si="107"/>
        <v/>
      </c>
      <c r="BY90" s="61" t="str">
        <f t="shared" si="108"/>
        <v/>
      </c>
      <c r="BZ90" s="104">
        <f t="shared" si="109"/>
        <v>0</v>
      </c>
      <c r="CA90" s="104" t="str">
        <f t="shared" si="110"/>
        <v/>
      </c>
      <c r="CB90" s="104" t="str">
        <f t="shared" si="111"/>
        <v/>
      </c>
      <c r="CC90" s="104" t="str">
        <f t="shared" si="112"/>
        <v/>
      </c>
      <c r="CD90" s="104" t="str">
        <f t="shared" si="113"/>
        <v/>
      </c>
      <c r="CE90" s="108" t="str">
        <f t="shared" si="114"/>
        <v/>
      </c>
      <c r="CF90" s="257" t="str">
        <f>IF(OR(B90=0,B90=""),"",IF(AND($E$3="3rd"),'Marks Entry 3rd'!AN89,IF(AND($E$3="4th"),'Marks Entry 4th'!AN89,"")))</f>
        <v/>
      </c>
      <c r="CG90" s="257" t="str">
        <f>IF(OR(B90=0,B90=""),"",IF(AND($E$3="3rd"),'Marks Entry 3rd'!AO89,IF(AND($E$3="4th"),'Marks Entry 4th'!AO89,"")))</f>
        <v/>
      </c>
      <c r="CH90" s="257" t="str">
        <f>IF(OR(B90=0,B90=""),"",IF(AND($E$3="3rd"),'Marks Entry 3rd'!AP89,IF(AND($E$3="4th"),'Marks Entry 4th'!AP89,"")))</f>
        <v/>
      </c>
      <c r="CI90" s="257" t="str">
        <f>IF(OR(B90=0,B90=""),"",IF(AND($E$3="3rd"),'Marks Entry 3rd'!AQ89,IF(AND($E$3="4th"),'Marks Entry 4th'!AQ89,"")))</f>
        <v/>
      </c>
      <c r="CJ90" s="257" t="str">
        <f>IF(OR(B90=0,B90=""),"",IF(AND($E$3="3rd"),'Marks Entry 3rd'!AR89,IF(AND($E$3="4th"),'Marks Entry 4th'!AR89,"")))</f>
        <v/>
      </c>
      <c r="CK90" s="126" t="str">
        <f t="shared" si="115"/>
        <v/>
      </c>
      <c r="CL90" s="127">
        <f t="shared" si="116"/>
        <v>0</v>
      </c>
      <c r="CM90" s="127" t="str">
        <f t="shared" si="117"/>
        <v/>
      </c>
      <c r="CN90" s="127" t="str">
        <f t="shared" si="118"/>
        <v/>
      </c>
      <c r="CO90" s="107" t="str">
        <f t="shared" si="119"/>
        <v/>
      </c>
      <c r="CP90" s="257" t="str">
        <f>IF(OR(B90=0,B90=""),"",IF(AND($E$3="3rd"),'Marks Entry 3rd'!AS89,IF(AND($E$3="4th"),'Marks Entry 4th'!AS89,"")))</f>
        <v/>
      </c>
      <c r="CQ90" s="257" t="str">
        <f>IF(OR(B90=0,B90=""),"",IF(AND($E$3="3rd"),'Marks Entry 3rd'!AT89,IF(AND($E$3="4th"),'Marks Entry 4th'!AT89,"")))</f>
        <v/>
      </c>
      <c r="CR90" s="257" t="str">
        <f>IF(OR(B90=0,B90=""),"",IF(AND($E$3="3rd"),'Marks Entry 3rd'!AU89,IF(AND($E$3="4th"),'Marks Entry 4th'!AU89,"")))</f>
        <v/>
      </c>
      <c r="CS90" s="257" t="str">
        <f>IF(OR(B90=0,B90=""),"",IF(AND($E$3="3rd"),'Marks Entry 3rd'!AV89,IF(AND($E$3="4th"),'Marks Entry 4th'!AV89,"")))</f>
        <v/>
      </c>
      <c r="CT90" s="257" t="str">
        <f>IF(OR(B90=0,B90=""),"",IF(AND($E$3="3rd"),'Marks Entry 3rd'!AW89,IF(AND($E$3="4th"),'Marks Entry 4th'!AW89,"")))</f>
        <v/>
      </c>
      <c r="CU90" s="126" t="str">
        <f t="shared" si="120"/>
        <v/>
      </c>
      <c r="CV90" s="127">
        <f t="shared" si="121"/>
        <v>0</v>
      </c>
      <c r="CW90" s="127" t="str">
        <f t="shared" si="122"/>
        <v/>
      </c>
      <c r="CX90" s="127" t="str">
        <f t="shared" si="123"/>
        <v/>
      </c>
      <c r="CY90" s="107" t="str">
        <f t="shared" si="124"/>
        <v/>
      </c>
      <c r="CZ90" s="257" t="str">
        <f>IF(OR(B90=0,B90=""),"",IF(AND($E$3="3rd"),'Marks Entry 3rd'!AX89,IF(AND($E$3="4th"),'Marks Entry 4th'!AX89,"")))</f>
        <v/>
      </c>
      <c r="DA90" s="257" t="str">
        <f>IF(OR(B90=0,B90=""),"",IF(AND($E$3="3rd"),'Marks Entry 3rd'!AY89,IF(AND($E$3="4th"),'Marks Entry 4th'!AY89,"")))</f>
        <v/>
      </c>
      <c r="DB90" s="257" t="str">
        <f>IF(OR(B90=0,B90=""),"",IF(AND($E$3="3rd"),'Marks Entry 3rd'!AZ89,IF(AND($E$3="4th"),'Marks Entry 4th'!AZ89,"")))</f>
        <v/>
      </c>
      <c r="DC90" s="257" t="str">
        <f>IF(OR(B90=0,B90=""),"",IF(AND($E$3="3rd"),'Marks Entry 3rd'!BA89,IF(AND($E$3="4th"),'Marks Entry 4th'!BA89,"")))</f>
        <v/>
      </c>
      <c r="DD90" s="257" t="str">
        <f>IF(OR(B90=0,B90=""),"",IF(AND($E$3="3rd"),'Marks Entry 3rd'!BB89,IF(AND($E$3="4th"),'Marks Entry 4th'!BB89,"")))</f>
        <v/>
      </c>
      <c r="DE90" s="126" t="str">
        <f t="shared" si="125"/>
        <v/>
      </c>
      <c r="DF90" s="127">
        <f t="shared" si="126"/>
        <v>0</v>
      </c>
      <c r="DG90" s="127" t="str">
        <f t="shared" si="127"/>
        <v/>
      </c>
      <c r="DH90" s="127" t="str">
        <f t="shared" si="128"/>
        <v/>
      </c>
      <c r="DI90" s="107" t="str">
        <f t="shared" si="129"/>
        <v/>
      </c>
      <c r="DJ90" s="257" t="str">
        <f>IF(OR(B90=0,B90=""),"",IF(AND('Marks Entry 3rd'!BC89="",'Marks Entry 4th'!BC89=""),"",IF(AND($E$3="3rd"),'Marks Entry 3rd'!BC89,IF(AND($E$3="4th"),'Marks Entry 4th'!BC89,""))))</f>
        <v/>
      </c>
      <c r="DK90" s="257" t="str">
        <f>IF(OR(B90=0,B90=""),"",IF(AND('Marks Entry 3rd'!BD89="",'Marks Entry 4th'!BD89=""),"",IF(AND($E$3="3rd"),'Marks Entry 3rd'!BD89,IF(AND($E$3="4th"),'Marks Entry 4th'!BD89,""))))</f>
        <v/>
      </c>
      <c r="DL90" s="416" t="str">
        <f t="shared" si="130"/>
        <v/>
      </c>
      <c r="DM90" s="108" t="str">
        <f t="shared" si="131"/>
        <v/>
      </c>
      <c r="DN90" s="257" t="str">
        <f>IF(OR(B90=0,B90=""),"",IF(AND('Marks Entry 3rd'!BE89="",'Marks Entry 4th'!BE89=""),"",IF(AND($E$3="3rd"),'Marks Entry 3rd'!BE89,IF(AND($E$3="4th"),'Marks Entry 4th'!BE89,""))))</f>
        <v/>
      </c>
      <c r="DO90" s="257" t="str">
        <f>IF(OR(B90=0,B90=""),"",IF(AND('Marks Entry 3rd'!BF89="",'Marks Entry 4th'!BF89=""),"",IF(AND($E$3="3rd"),'Marks Entry 3rd'!BF89,IF(AND($E$3="4th"),'Marks Entry 4th'!BF89,""))))</f>
        <v/>
      </c>
      <c r="DP90" s="416" t="str">
        <f t="shared" si="132"/>
        <v/>
      </c>
      <c r="DQ90" s="108" t="str">
        <f t="shared" si="133"/>
        <v/>
      </c>
      <c r="DR90" s="75" t="str">
        <f t="shared" si="134"/>
        <v/>
      </c>
      <c r="DS90" s="76" t="str">
        <f t="shared" si="135"/>
        <v/>
      </c>
      <c r="DT90" s="81" t="str">
        <f t="shared" si="136"/>
        <v/>
      </c>
      <c r="DU90" s="82" t="str">
        <f t="shared" si="137"/>
        <v/>
      </c>
      <c r="DV90" s="262" t="str">
        <f t="shared" si="70"/>
        <v/>
      </c>
      <c r="DW90" s="52" t="str">
        <f>IF(OR(B90=0,B90=""),"",IF(AND($E$3="3rd"),'Marks Entry 3rd'!BG89,IF(AND($E$3="4th"),'Marks Entry 4th'!BG89,"")))</f>
        <v/>
      </c>
      <c r="DX90" s="52" t="str">
        <f>IF(OR(B90=0,B90=""),"",IF(AND($E$3="3rd"),'Marks Entry 3rd'!BH89,IF(AND($E$3="4th"),'Marks Entry 4th'!BH89,"")))</f>
        <v/>
      </c>
      <c r="DY90" s="242" t="str">
        <f t="shared" si="138"/>
        <v/>
      </c>
      <c r="DZ90" s="53"/>
      <c r="EG90" s="55">
        <f>IF(AND($E$3="3rd"),'Marks Entry 3rd'!I89,IF(AND($E$3="4th"),'Marks Entry 4th'!I89,""))</f>
        <v>0</v>
      </c>
    </row>
    <row r="91" spans="1:137" ht="18.95" customHeight="1">
      <c r="A91" s="67">
        <v>84</v>
      </c>
      <c r="B91" s="302" t="str">
        <f>IF(OR(EG91=0,EG91=""),"",IF(AND($E$3="3rd"),'Marks Entry 3rd'!I90,IF(AND($E$3="4th"),'Marks Entry 4th'!I90,"")))</f>
        <v/>
      </c>
      <c r="C91" s="68" t="str">
        <f>IF(OR(B91=0,B91=""),"",IF(AND($E$3="3rd"),'Marks Entry 3rd'!B90,IF(AND($E$3="4th"),'Marks Entry 4th'!B90,"")))</f>
        <v/>
      </c>
      <c r="D91" s="68" t="str">
        <f>IF(OR(B91=0,B91=""),"",IF(AND($E$3="3rd"),'Marks Entry 3rd'!C90,IF(AND($E$3="4th"),'Marks Entry 4th'!C90,"")))</f>
        <v/>
      </c>
      <c r="E91" s="69" t="str">
        <f>IF(OR(B91=0,B91=""),"",IF(AND($E$3="3rd"),'Marks Entry 3rd'!E90,IF(AND($E$3="4th"),'Marks Entry 4th'!E90,"")))</f>
        <v/>
      </c>
      <c r="F91" s="301" t="str">
        <f>IF(OR(B91=0,B91=""),"",IF(AND($E$3="3rd"),'Marks Entry 3rd'!D90,IF(AND($E$3="4th"),'Marks Entry 4th'!D90,"")))</f>
        <v/>
      </c>
      <c r="G91" s="63" t="str">
        <f>IF(OR(B91=0,B91=""),"",IF(AND($E$3="3rd"),'Marks Entry 3rd'!F90,IF(AND($E$3="4th"),'Marks Entry 4th'!F90,"")))</f>
        <v/>
      </c>
      <c r="H91" s="63" t="str">
        <f>IF(OR(B91=0,B91=""),"",IF(AND($E$3="3rd"),'Marks Entry 3rd'!G90,IF(AND($E$3="4th"),'Marks Entry 4th'!G90,"")))</f>
        <v/>
      </c>
      <c r="I91" s="63" t="str">
        <f>IF(OR(B91=0,B91=""),"",IF(AND($E$3="3rd"),'Marks Entry 3rd'!H90,IF(AND($E$3="4th"),'Marks Entry 4th'!H90,"")))</f>
        <v/>
      </c>
      <c r="J91" s="256" t="str">
        <f>IF(OR(B91=0,B91=""),"",IF(AND($E$3="3rd"),'Marks Entry 3rd'!J90,IF(AND($E$3="4th"),'Marks Entry 4th'!J90,"")))</f>
        <v/>
      </c>
      <c r="K91" s="256" t="str">
        <f>IF(OR(B91=0,B91=""),"",IF(AND($E$3="3rd"),'Marks Entry 3rd'!K90,IF(AND($E$3="4th"),'Marks Entry 4th'!K90,"")))</f>
        <v/>
      </c>
      <c r="L91" s="125" t="str">
        <f>IF(OR(B91=0,B91=""),"",IF(AND($E$3="3rd"),'Marks Entry 3rd'!L90,IF(AND($E$3="4th"),'Marks Entry 4th'!L90,"")))</f>
        <v/>
      </c>
      <c r="M91" s="125" t="str">
        <f>IF(OR(B91=0,B91=""),"",IF(AND($E$3="3rd"),'Marks Entry 3rd'!M90,IF(AND($E$3="4th"),'Marks Entry 4th'!M90,"")))</f>
        <v/>
      </c>
      <c r="N91" s="125" t="str">
        <f>IF(OR(B91=0,B91=""),"",IF(AND($E$3="3rd"),'Marks Entry 3rd'!N90,IF(AND($E$3="4th"),'Marks Entry 4th'!N90,"")))</f>
        <v/>
      </c>
      <c r="O91" s="61" t="str">
        <f t="shared" si="71"/>
        <v/>
      </c>
      <c r="P91" s="125" t="str">
        <f>IF(OR(B91=0,B91=""),"",IF(AND($E$3="3rd"),'Marks Entry 3rd'!O90,IF(AND($E$3="4th"),'Marks Entry 4th'!O90,"")))</f>
        <v/>
      </c>
      <c r="Q91" s="125" t="str">
        <f>IF(OR(B91=0,B91=""),"",IF(AND($E$3="3rd"),'Marks Entry 3rd'!P90,IF(AND($E$3="4th"),'Marks Entry 4th'!P90,"")))</f>
        <v/>
      </c>
      <c r="R91" s="64" t="str">
        <f t="shared" si="72"/>
        <v/>
      </c>
      <c r="S91" s="61">
        <f t="shared" si="73"/>
        <v>0</v>
      </c>
      <c r="T91" s="66" t="str">
        <f>IF(OR(B91=0,B91=""),"",IF(AND($E$3="3rd"),'Marks Entry 3rd'!Q90,IF(AND($E$3="4th"),'Marks Entry 4th'!Q90,"")))</f>
        <v/>
      </c>
      <c r="U91" s="66" t="str">
        <f>IF(OR(B91=0,B91=""),"",IF(AND($E$3="3rd"),'Marks Entry 3rd'!R90,IF(AND($E$3="4th"),'Marks Entry 4th'!R90,"")))</f>
        <v/>
      </c>
      <c r="V91" s="65" t="str">
        <f t="shared" si="74"/>
        <v/>
      </c>
      <c r="W91" s="61" t="str">
        <f t="shared" si="75"/>
        <v/>
      </c>
      <c r="X91" s="104">
        <f t="shared" si="76"/>
        <v>0</v>
      </c>
      <c r="Y91" s="104" t="str">
        <f t="shared" si="77"/>
        <v/>
      </c>
      <c r="Z91" s="104" t="str">
        <f t="shared" si="78"/>
        <v/>
      </c>
      <c r="AA91" s="104" t="str">
        <f t="shared" si="79"/>
        <v/>
      </c>
      <c r="AB91" s="104" t="str">
        <f t="shared" si="80"/>
        <v/>
      </c>
      <c r="AC91" s="108" t="str">
        <f t="shared" si="81"/>
        <v/>
      </c>
      <c r="AD91" s="125" t="str">
        <f>IF(OR(B91=0,B91=""),"",IF(AND($E$3="3rd"),'Marks Entry 3rd'!S90,IF(AND($E$3="4th"),'Marks Entry 4th'!S90,"")))</f>
        <v/>
      </c>
      <c r="AE91" s="125" t="str">
        <f>IF(OR(B91=0,B91=""),"",IF(AND($E$3="3rd"),'Marks Entry 3rd'!T90,IF(AND($E$3="4th"),'Marks Entry 4th'!T90,"")))</f>
        <v/>
      </c>
      <c r="AF91" s="125" t="str">
        <f>IF(OR(B91=0,B91=""),"",IF(AND($E$3="3rd"),'Marks Entry 3rd'!U90,IF(AND($E$3="4th"),'Marks Entry 4th'!U90,"")))</f>
        <v/>
      </c>
      <c r="AG91" s="61" t="str">
        <f t="shared" si="82"/>
        <v/>
      </c>
      <c r="AH91" s="125" t="str">
        <f>IF(OR(B91=0,B91=""),"",IF(AND($E$3="3rd"),'Marks Entry 3rd'!V90,IF(AND($E$3="4th"),'Marks Entry 4th'!V90,"")))</f>
        <v/>
      </c>
      <c r="AI91" s="125" t="str">
        <f>IF(OR(B91=0,B91=""),"",IF(AND($E$3="3rd"),'Marks Entry 3rd'!W90,IF(AND($E$3="4th"),'Marks Entry 4th'!W90,"")))</f>
        <v/>
      </c>
      <c r="AJ91" s="64" t="str">
        <f t="shared" si="83"/>
        <v/>
      </c>
      <c r="AK91" s="61">
        <f t="shared" si="84"/>
        <v>0</v>
      </c>
      <c r="AL91" s="66" t="str">
        <f>IF(OR(B91=0,B91=""),"",IF(AND($E$3="3rd"),'Marks Entry 3rd'!X90,IF(AND($E$3="4th"),'Marks Entry 4th'!X90,"")))</f>
        <v/>
      </c>
      <c r="AM91" s="66" t="str">
        <f>IF(OR(B91=0,B91=""),"",IF(AND($E$3="3rd"),'Marks Entry 3rd'!Y90,IF(AND($E$3="4th"),'Marks Entry 4th'!Y90,"")))</f>
        <v/>
      </c>
      <c r="AN91" s="65" t="str">
        <f t="shared" si="85"/>
        <v/>
      </c>
      <c r="AO91" s="61" t="str">
        <f t="shared" si="86"/>
        <v/>
      </c>
      <c r="AP91" s="104">
        <f t="shared" si="87"/>
        <v>0</v>
      </c>
      <c r="AQ91" s="104" t="str">
        <f t="shared" si="88"/>
        <v/>
      </c>
      <c r="AR91" s="104" t="str">
        <f t="shared" si="89"/>
        <v/>
      </c>
      <c r="AS91" s="104" t="str">
        <f t="shared" si="90"/>
        <v/>
      </c>
      <c r="AT91" s="104" t="str">
        <f t="shared" si="91"/>
        <v/>
      </c>
      <c r="AU91" s="108" t="str">
        <f t="shared" si="92"/>
        <v/>
      </c>
      <c r="AV91" s="125" t="str">
        <f>IF(OR(B91=0,B91=""),"",IF(AND($E$3="3rd"),'Marks Entry 3rd'!Z90,IF(AND($E$3="4th"),'Marks Entry 4th'!Z90,"")))</f>
        <v/>
      </c>
      <c r="AW91" s="125" t="str">
        <f>IF(OR(B91=0,B91=""),"",IF(AND($E$3="3rd"),'Marks Entry 3rd'!AA90,IF(AND($E$3="4th"),'Marks Entry 4th'!AA90,"")))</f>
        <v/>
      </c>
      <c r="AX91" s="125" t="str">
        <f>IF(OR(B91=0,B91=""),"",IF(AND($E$3="3rd"),'Marks Entry 3rd'!AB90,IF(AND($E$3="4th"),'Marks Entry 4th'!AB90,"")))</f>
        <v/>
      </c>
      <c r="AY91" s="61" t="str">
        <f t="shared" si="93"/>
        <v/>
      </c>
      <c r="AZ91" s="125" t="str">
        <f>IF(OR(B91=0,B91=""),"",IF(AND($E$3="3rd"),'Marks Entry 3rd'!AC90,IF(AND($E$3="4th"),'Marks Entry 4th'!AC90,"")))</f>
        <v/>
      </c>
      <c r="BA91" s="125" t="str">
        <f>IF(OR(B91=0,B91=""),"",IF(AND($E$3="3rd"),'Marks Entry 3rd'!AD90,IF(AND($E$3="4th"),'Marks Entry 4th'!AD90,"")))</f>
        <v/>
      </c>
      <c r="BB91" s="64" t="str">
        <f t="shared" si="94"/>
        <v/>
      </c>
      <c r="BC91" s="61">
        <f t="shared" si="95"/>
        <v>0</v>
      </c>
      <c r="BD91" s="66" t="str">
        <f>IF(OR(B91=0,B91=""),"",IF(AND($E$3="3rd"),'Marks Entry 3rd'!AE90,IF(AND($E$3="4th"),'Marks Entry 4th'!AE90,"")))</f>
        <v/>
      </c>
      <c r="BE91" s="66" t="str">
        <f>IF(OR(B91=0,B91=""),"",IF(AND($E$3="3rd"),'Marks Entry 3rd'!AF90,IF(AND($E$3="4th"),'Marks Entry 4th'!AF90,"")))</f>
        <v/>
      </c>
      <c r="BF91" s="65" t="str">
        <f t="shared" si="96"/>
        <v/>
      </c>
      <c r="BG91" s="61" t="str">
        <f t="shared" si="97"/>
        <v/>
      </c>
      <c r="BH91" s="104">
        <f t="shared" si="98"/>
        <v>0</v>
      </c>
      <c r="BI91" s="104" t="str">
        <f t="shared" si="99"/>
        <v/>
      </c>
      <c r="BJ91" s="104" t="str">
        <f t="shared" si="100"/>
        <v/>
      </c>
      <c r="BK91" s="104" t="str">
        <f t="shared" si="101"/>
        <v/>
      </c>
      <c r="BL91" s="104" t="str">
        <f t="shared" si="102"/>
        <v/>
      </c>
      <c r="BM91" s="108" t="str">
        <f t="shared" si="103"/>
        <v/>
      </c>
      <c r="BN91" s="125" t="str">
        <f>IF(OR(B91=0,B91=""),"",IF(AND($E$3="3rd"),'Marks Entry 3rd'!AG90,IF(AND($E$3="4th"),'Marks Entry 4th'!AG90,"")))</f>
        <v/>
      </c>
      <c r="BO91" s="125" t="str">
        <f>IF(OR(B91=0,B91=""),"",IF(AND($E$3="3rd"),'Marks Entry 3rd'!AH90,IF(AND($E$3="4th"),'Marks Entry 4th'!AH90,"")))</f>
        <v/>
      </c>
      <c r="BP91" s="125" t="str">
        <f>IF(OR(B91=0,B91=""),"",IF(AND($E$3="3rd"),'Marks Entry 3rd'!AI90,IF(AND($E$3="4th"),'Marks Entry 4th'!AI90,"")))</f>
        <v/>
      </c>
      <c r="BQ91" s="61" t="str">
        <f t="shared" si="104"/>
        <v/>
      </c>
      <c r="BR91" s="125" t="str">
        <f>IF(OR(B91=0,B91=""),"",IF(AND($E$3="3rd"),'Marks Entry 3rd'!AJ90,IF(AND($E$3="4th"),'Marks Entry 4th'!AJ90,"")))</f>
        <v/>
      </c>
      <c r="BS91" s="125" t="str">
        <f>IF(OR(B91=0,B91=""),"",IF(AND($E$3="3rd"),'Marks Entry 3rd'!AK90,IF(AND($E$3="4th"),'Marks Entry 4th'!AK90,"")))</f>
        <v/>
      </c>
      <c r="BT91" s="64" t="str">
        <f t="shared" si="105"/>
        <v/>
      </c>
      <c r="BU91" s="61">
        <f t="shared" si="106"/>
        <v>0</v>
      </c>
      <c r="BV91" s="66" t="str">
        <f>IF(OR(B91=0,B91=""),"",IF(AND($E$3="3rd"),'Marks Entry 3rd'!AL90,IF(AND($E$3="4th"),'Marks Entry 4th'!AL90,"")))</f>
        <v/>
      </c>
      <c r="BW91" s="66" t="str">
        <f>IF(OR(B91=0,B91=""),"",IF(AND($E$3="3rd"),'Marks Entry 3rd'!AM90,IF(AND($E$3="4th"),'Marks Entry 4th'!AM90,"")))</f>
        <v/>
      </c>
      <c r="BX91" s="65" t="str">
        <f t="shared" si="107"/>
        <v/>
      </c>
      <c r="BY91" s="61" t="str">
        <f t="shared" si="108"/>
        <v/>
      </c>
      <c r="BZ91" s="104">
        <f t="shared" si="109"/>
        <v>0</v>
      </c>
      <c r="CA91" s="104" t="str">
        <f t="shared" si="110"/>
        <v/>
      </c>
      <c r="CB91" s="104" t="str">
        <f t="shared" si="111"/>
        <v/>
      </c>
      <c r="CC91" s="104" t="str">
        <f t="shared" si="112"/>
        <v/>
      </c>
      <c r="CD91" s="104" t="str">
        <f t="shared" si="113"/>
        <v/>
      </c>
      <c r="CE91" s="108" t="str">
        <f t="shared" si="114"/>
        <v/>
      </c>
      <c r="CF91" s="257" t="str">
        <f>IF(OR(B91=0,B91=""),"",IF(AND($E$3="3rd"),'Marks Entry 3rd'!AN90,IF(AND($E$3="4th"),'Marks Entry 4th'!AN90,"")))</f>
        <v/>
      </c>
      <c r="CG91" s="257" t="str">
        <f>IF(OR(B91=0,B91=""),"",IF(AND($E$3="3rd"),'Marks Entry 3rd'!AO90,IF(AND($E$3="4th"),'Marks Entry 4th'!AO90,"")))</f>
        <v/>
      </c>
      <c r="CH91" s="257" t="str">
        <f>IF(OR(B91=0,B91=""),"",IF(AND($E$3="3rd"),'Marks Entry 3rd'!AP90,IF(AND($E$3="4th"),'Marks Entry 4th'!AP90,"")))</f>
        <v/>
      </c>
      <c r="CI91" s="257" t="str">
        <f>IF(OR(B91=0,B91=""),"",IF(AND($E$3="3rd"),'Marks Entry 3rd'!AQ90,IF(AND($E$3="4th"),'Marks Entry 4th'!AQ90,"")))</f>
        <v/>
      </c>
      <c r="CJ91" s="257" t="str">
        <f>IF(OR(B91=0,B91=""),"",IF(AND($E$3="3rd"),'Marks Entry 3rd'!AR90,IF(AND($E$3="4th"),'Marks Entry 4th'!AR90,"")))</f>
        <v/>
      </c>
      <c r="CK91" s="126" t="str">
        <f t="shared" si="115"/>
        <v/>
      </c>
      <c r="CL91" s="127">
        <f t="shared" si="116"/>
        <v>0</v>
      </c>
      <c r="CM91" s="127" t="str">
        <f t="shared" si="117"/>
        <v/>
      </c>
      <c r="CN91" s="127" t="str">
        <f t="shared" si="118"/>
        <v/>
      </c>
      <c r="CO91" s="107" t="str">
        <f t="shared" si="119"/>
        <v/>
      </c>
      <c r="CP91" s="257" t="str">
        <f>IF(OR(B91=0,B91=""),"",IF(AND($E$3="3rd"),'Marks Entry 3rd'!AS90,IF(AND($E$3="4th"),'Marks Entry 4th'!AS90,"")))</f>
        <v/>
      </c>
      <c r="CQ91" s="257" t="str">
        <f>IF(OR(B91=0,B91=""),"",IF(AND($E$3="3rd"),'Marks Entry 3rd'!AT90,IF(AND($E$3="4th"),'Marks Entry 4th'!AT90,"")))</f>
        <v/>
      </c>
      <c r="CR91" s="257" t="str">
        <f>IF(OR(B91=0,B91=""),"",IF(AND($E$3="3rd"),'Marks Entry 3rd'!AU90,IF(AND($E$3="4th"),'Marks Entry 4th'!AU90,"")))</f>
        <v/>
      </c>
      <c r="CS91" s="257" t="str">
        <f>IF(OR(B91=0,B91=""),"",IF(AND($E$3="3rd"),'Marks Entry 3rd'!AV90,IF(AND($E$3="4th"),'Marks Entry 4th'!AV90,"")))</f>
        <v/>
      </c>
      <c r="CT91" s="257" t="str">
        <f>IF(OR(B91=0,B91=""),"",IF(AND($E$3="3rd"),'Marks Entry 3rd'!AW90,IF(AND($E$3="4th"),'Marks Entry 4th'!AW90,"")))</f>
        <v/>
      </c>
      <c r="CU91" s="126" t="str">
        <f t="shared" si="120"/>
        <v/>
      </c>
      <c r="CV91" s="127">
        <f t="shared" si="121"/>
        <v>0</v>
      </c>
      <c r="CW91" s="127" t="str">
        <f t="shared" si="122"/>
        <v/>
      </c>
      <c r="CX91" s="127" t="str">
        <f t="shared" si="123"/>
        <v/>
      </c>
      <c r="CY91" s="107" t="str">
        <f t="shared" si="124"/>
        <v/>
      </c>
      <c r="CZ91" s="257" t="str">
        <f>IF(OR(B91=0,B91=""),"",IF(AND($E$3="3rd"),'Marks Entry 3rd'!AX90,IF(AND($E$3="4th"),'Marks Entry 4th'!AX90,"")))</f>
        <v/>
      </c>
      <c r="DA91" s="257" t="str">
        <f>IF(OR(B91=0,B91=""),"",IF(AND($E$3="3rd"),'Marks Entry 3rd'!AY90,IF(AND($E$3="4th"),'Marks Entry 4th'!AY90,"")))</f>
        <v/>
      </c>
      <c r="DB91" s="257" t="str">
        <f>IF(OR(B91=0,B91=""),"",IF(AND($E$3="3rd"),'Marks Entry 3rd'!AZ90,IF(AND($E$3="4th"),'Marks Entry 4th'!AZ90,"")))</f>
        <v/>
      </c>
      <c r="DC91" s="257" t="str">
        <f>IF(OR(B91=0,B91=""),"",IF(AND($E$3="3rd"),'Marks Entry 3rd'!BA90,IF(AND($E$3="4th"),'Marks Entry 4th'!BA90,"")))</f>
        <v/>
      </c>
      <c r="DD91" s="257" t="str">
        <f>IF(OR(B91=0,B91=""),"",IF(AND($E$3="3rd"),'Marks Entry 3rd'!BB90,IF(AND($E$3="4th"),'Marks Entry 4th'!BB90,"")))</f>
        <v/>
      </c>
      <c r="DE91" s="126" t="str">
        <f t="shared" si="125"/>
        <v/>
      </c>
      <c r="DF91" s="127">
        <f t="shared" si="126"/>
        <v>0</v>
      </c>
      <c r="DG91" s="127" t="str">
        <f t="shared" si="127"/>
        <v/>
      </c>
      <c r="DH91" s="127" t="str">
        <f t="shared" si="128"/>
        <v/>
      </c>
      <c r="DI91" s="107" t="str">
        <f t="shared" si="129"/>
        <v/>
      </c>
      <c r="DJ91" s="257" t="str">
        <f>IF(OR(B91=0,B91=""),"",IF(AND('Marks Entry 3rd'!BC90="",'Marks Entry 4th'!BC90=""),"",IF(AND($E$3="3rd"),'Marks Entry 3rd'!BC90,IF(AND($E$3="4th"),'Marks Entry 4th'!BC90,""))))</f>
        <v/>
      </c>
      <c r="DK91" s="257" t="str">
        <f>IF(OR(B91=0,B91=""),"",IF(AND('Marks Entry 3rd'!BD90="",'Marks Entry 4th'!BD90=""),"",IF(AND($E$3="3rd"),'Marks Entry 3rd'!BD90,IF(AND($E$3="4th"),'Marks Entry 4th'!BD90,""))))</f>
        <v/>
      </c>
      <c r="DL91" s="416" t="str">
        <f t="shared" si="130"/>
        <v/>
      </c>
      <c r="DM91" s="108" t="str">
        <f t="shared" si="131"/>
        <v/>
      </c>
      <c r="DN91" s="257" t="str">
        <f>IF(OR(B91=0,B91=""),"",IF(AND('Marks Entry 3rd'!BE90="",'Marks Entry 4th'!BE90=""),"",IF(AND($E$3="3rd"),'Marks Entry 3rd'!BE90,IF(AND($E$3="4th"),'Marks Entry 4th'!BE90,""))))</f>
        <v/>
      </c>
      <c r="DO91" s="257" t="str">
        <f>IF(OR(B91=0,B91=""),"",IF(AND('Marks Entry 3rd'!BF90="",'Marks Entry 4th'!BF90=""),"",IF(AND($E$3="3rd"),'Marks Entry 3rd'!BF90,IF(AND($E$3="4th"),'Marks Entry 4th'!BF90,""))))</f>
        <v/>
      </c>
      <c r="DP91" s="416" t="str">
        <f t="shared" si="132"/>
        <v/>
      </c>
      <c r="DQ91" s="108" t="str">
        <f t="shared" si="133"/>
        <v/>
      </c>
      <c r="DR91" s="75" t="str">
        <f t="shared" si="134"/>
        <v/>
      </c>
      <c r="DS91" s="76" t="str">
        <f t="shared" si="135"/>
        <v/>
      </c>
      <c r="DT91" s="81" t="str">
        <f t="shared" si="136"/>
        <v/>
      </c>
      <c r="DU91" s="82" t="str">
        <f t="shared" si="137"/>
        <v/>
      </c>
      <c r="DV91" s="262" t="str">
        <f t="shared" si="70"/>
        <v/>
      </c>
      <c r="DW91" s="52" t="str">
        <f>IF(OR(B91=0,B91=""),"",IF(AND($E$3="3rd"),'Marks Entry 3rd'!BG90,IF(AND($E$3="4th"),'Marks Entry 4th'!BG90,"")))</f>
        <v/>
      </c>
      <c r="DX91" s="52" t="str">
        <f>IF(OR(B91=0,B91=""),"",IF(AND($E$3="3rd"),'Marks Entry 3rd'!BH90,IF(AND($E$3="4th"),'Marks Entry 4th'!BH90,"")))</f>
        <v/>
      </c>
      <c r="DY91" s="242" t="str">
        <f t="shared" si="138"/>
        <v/>
      </c>
      <c r="DZ91" s="53"/>
      <c r="EG91" s="55">
        <f>IF(AND($E$3="3rd"),'Marks Entry 3rd'!I90,IF(AND($E$3="4th"),'Marks Entry 4th'!I90,""))</f>
        <v>0</v>
      </c>
    </row>
    <row r="92" spans="1:137" ht="18.95" customHeight="1">
      <c r="A92" s="67">
        <v>85</v>
      </c>
      <c r="B92" s="302" t="str">
        <f>IF(OR(EG92=0,EG92=""),"",IF(AND($E$3="3rd"),'Marks Entry 3rd'!I91,IF(AND($E$3="4th"),'Marks Entry 4th'!I91,"")))</f>
        <v/>
      </c>
      <c r="C92" s="68" t="str">
        <f>IF(OR(B92=0,B92=""),"",IF(AND($E$3="3rd"),'Marks Entry 3rd'!B91,IF(AND($E$3="4th"),'Marks Entry 4th'!B91,"")))</f>
        <v/>
      </c>
      <c r="D92" s="68" t="str">
        <f>IF(OR(B92=0,B92=""),"",IF(AND($E$3="3rd"),'Marks Entry 3rd'!C91,IF(AND($E$3="4th"),'Marks Entry 4th'!C91,"")))</f>
        <v/>
      </c>
      <c r="E92" s="69" t="str">
        <f>IF(OR(B92=0,B92=""),"",IF(AND($E$3="3rd"),'Marks Entry 3rd'!E91,IF(AND($E$3="4th"),'Marks Entry 4th'!E91,"")))</f>
        <v/>
      </c>
      <c r="F92" s="301" t="str">
        <f>IF(OR(B92=0,B92=""),"",IF(AND($E$3="3rd"),'Marks Entry 3rd'!D91,IF(AND($E$3="4th"),'Marks Entry 4th'!D91,"")))</f>
        <v/>
      </c>
      <c r="G92" s="63" t="str">
        <f>IF(OR(B92=0,B92=""),"",IF(AND($E$3="3rd"),'Marks Entry 3rd'!F91,IF(AND($E$3="4th"),'Marks Entry 4th'!F91,"")))</f>
        <v/>
      </c>
      <c r="H92" s="63" t="str">
        <f>IF(OR(B92=0,B92=""),"",IF(AND($E$3="3rd"),'Marks Entry 3rd'!G91,IF(AND($E$3="4th"),'Marks Entry 4th'!G91,"")))</f>
        <v/>
      </c>
      <c r="I92" s="63" t="str">
        <f>IF(OR(B92=0,B92=""),"",IF(AND($E$3="3rd"),'Marks Entry 3rd'!H91,IF(AND($E$3="4th"),'Marks Entry 4th'!H91,"")))</f>
        <v/>
      </c>
      <c r="J92" s="256" t="str">
        <f>IF(OR(B92=0,B92=""),"",IF(AND($E$3="3rd"),'Marks Entry 3rd'!J91,IF(AND($E$3="4th"),'Marks Entry 4th'!J91,"")))</f>
        <v/>
      </c>
      <c r="K92" s="256" t="str">
        <f>IF(OR(B92=0,B92=""),"",IF(AND($E$3="3rd"),'Marks Entry 3rd'!K91,IF(AND($E$3="4th"),'Marks Entry 4th'!K91,"")))</f>
        <v/>
      </c>
      <c r="L92" s="125" t="str">
        <f>IF(OR(B92=0,B92=""),"",IF(AND($E$3="3rd"),'Marks Entry 3rd'!L91,IF(AND($E$3="4th"),'Marks Entry 4th'!L91,"")))</f>
        <v/>
      </c>
      <c r="M92" s="125" t="str">
        <f>IF(OR(B92=0,B92=""),"",IF(AND($E$3="3rd"),'Marks Entry 3rd'!M91,IF(AND($E$3="4th"),'Marks Entry 4th'!M91,"")))</f>
        <v/>
      </c>
      <c r="N92" s="125" t="str">
        <f>IF(OR(B92=0,B92=""),"",IF(AND($E$3="3rd"),'Marks Entry 3rd'!N91,IF(AND($E$3="4th"),'Marks Entry 4th'!N91,"")))</f>
        <v/>
      </c>
      <c r="O92" s="61" t="str">
        <f t="shared" si="71"/>
        <v/>
      </c>
      <c r="P92" s="125" t="str">
        <f>IF(OR(B92=0,B92=""),"",IF(AND($E$3="3rd"),'Marks Entry 3rd'!O91,IF(AND($E$3="4th"),'Marks Entry 4th'!O91,"")))</f>
        <v/>
      </c>
      <c r="Q92" s="125" t="str">
        <f>IF(OR(B92=0,B92=""),"",IF(AND($E$3="3rd"),'Marks Entry 3rd'!P91,IF(AND($E$3="4th"),'Marks Entry 4th'!P91,"")))</f>
        <v/>
      </c>
      <c r="R92" s="64" t="str">
        <f t="shared" si="72"/>
        <v/>
      </c>
      <c r="S92" s="61">
        <f t="shared" si="73"/>
        <v>0</v>
      </c>
      <c r="T92" s="66" t="str">
        <f>IF(OR(B92=0,B92=""),"",IF(AND($E$3="3rd"),'Marks Entry 3rd'!Q91,IF(AND($E$3="4th"),'Marks Entry 4th'!Q91,"")))</f>
        <v/>
      </c>
      <c r="U92" s="66" t="str">
        <f>IF(OR(B92=0,B92=""),"",IF(AND($E$3="3rd"),'Marks Entry 3rd'!R91,IF(AND($E$3="4th"),'Marks Entry 4th'!R91,"")))</f>
        <v/>
      </c>
      <c r="V92" s="65" t="str">
        <f t="shared" si="74"/>
        <v/>
      </c>
      <c r="W92" s="61" t="str">
        <f t="shared" si="75"/>
        <v/>
      </c>
      <c r="X92" s="104">
        <f t="shared" si="76"/>
        <v>0</v>
      </c>
      <c r="Y92" s="104" t="str">
        <f t="shared" si="77"/>
        <v/>
      </c>
      <c r="Z92" s="104" t="str">
        <f t="shared" si="78"/>
        <v/>
      </c>
      <c r="AA92" s="104" t="str">
        <f t="shared" si="79"/>
        <v/>
      </c>
      <c r="AB92" s="104" t="str">
        <f t="shared" si="80"/>
        <v/>
      </c>
      <c r="AC92" s="108" t="str">
        <f t="shared" si="81"/>
        <v/>
      </c>
      <c r="AD92" s="125" t="str">
        <f>IF(OR(B92=0,B92=""),"",IF(AND($E$3="3rd"),'Marks Entry 3rd'!S91,IF(AND($E$3="4th"),'Marks Entry 4th'!S91,"")))</f>
        <v/>
      </c>
      <c r="AE92" s="125" t="str">
        <f>IF(OR(B92=0,B92=""),"",IF(AND($E$3="3rd"),'Marks Entry 3rd'!T91,IF(AND($E$3="4th"),'Marks Entry 4th'!T91,"")))</f>
        <v/>
      </c>
      <c r="AF92" s="125" t="str">
        <f>IF(OR(B92=0,B92=""),"",IF(AND($E$3="3rd"),'Marks Entry 3rd'!U91,IF(AND($E$3="4th"),'Marks Entry 4th'!U91,"")))</f>
        <v/>
      </c>
      <c r="AG92" s="61" t="str">
        <f t="shared" si="82"/>
        <v/>
      </c>
      <c r="AH92" s="125" t="str">
        <f>IF(OR(B92=0,B92=""),"",IF(AND($E$3="3rd"),'Marks Entry 3rd'!V91,IF(AND($E$3="4th"),'Marks Entry 4th'!V91,"")))</f>
        <v/>
      </c>
      <c r="AI92" s="125" t="str">
        <f>IF(OR(B92=0,B92=""),"",IF(AND($E$3="3rd"),'Marks Entry 3rd'!W91,IF(AND($E$3="4th"),'Marks Entry 4th'!W91,"")))</f>
        <v/>
      </c>
      <c r="AJ92" s="64" t="str">
        <f t="shared" si="83"/>
        <v/>
      </c>
      <c r="AK92" s="61">
        <f t="shared" si="84"/>
        <v>0</v>
      </c>
      <c r="AL92" s="66" t="str">
        <f>IF(OR(B92=0,B92=""),"",IF(AND($E$3="3rd"),'Marks Entry 3rd'!X91,IF(AND($E$3="4th"),'Marks Entry 4th'!X91,"")))</f>
        <v/>
      </c>
      <c r="AM92" s="66" t="str">
        <f>IF(OR(B92=0,B92=""),"",IF(AND($E$3="3rd"),'Marks Entry 3rd'!Y91,IF(AND($E$3="4th"),'Marks Entry 4th'!Y91,"")))</f>
        <v/>
      </c>
      <c r="AN92" s="65" t="str">
        <f t="shared" si="85"/>
        <v/>
      </c>
      <c r="AO92" s="61" t="str">
        <f t="shared" si="86"/>
        <v/>
      </c>
      <c r="AP92" s="104">
        <f t="shared" si="87"/>
        <v>0</v>
      </c>
      <c r="AQ92" s="104" t="str">
        <f t="shared" si="88"/>
        <v/>
      </c>
      <c r="AR92" s="104" t="str">
        <f t="shared" si="89"/>
        <v/>
      </c>
      <c r="AS92" s="104" t="str">
        <f t="shared" si="90"/>
        <v/>
      </c>
      <c r="AT92" s="104" t="str">
        <f t="shared" si="91"/>
        <v/>
      </c>
      <c r="AU92" s="108" t="str">
        <f t="shared" si="92"/>
        <v/>
      </c>
      <c r="AV92" s="125" t="str">
        <f>IF(OR(B92=0,B92=""),"",IF(AND($E$3="3rd"),'Marks Entry 3rd'!Z91,IF(AND($E$3="4th"),'Marks Entry 4th'!Z91,"")))</f>
        <v/>
      </c>
      <c r="AW92" s="125" t="str">
        <f>IF(OR(B92=0,B92=""),"",IF(AND($E$3="3rd"),'Marks Entry 3rd'!AA91,IF(AND($E$3="4th"),'Marks Entry 4th'!AA91,"")))</f>
        <v/>
      </c>
      <c r="AX92" s="125" t="str">
        <f>IF(OR(B92=0,B92=""),"",IF(AND($E$3="3rd"),'Marks Entry 3rd'!AB91,IF(AND($E$3="4th"),'Marks Entry 4th'!AB91,"")))</f>
        <v/>
      </c>
      <c r="AY92" s="61" t="str">
        <f t="shared" si="93"/>
        <v/>
      </c>
      <c r="AZ92" s="125" t="str">
        <f>IF(OR(B92=0,B92=""),"",IF(AND($E$3="3rd"),'Marks Entry 3rd'!AC91,IF(AND($E$3="4th"),'Marks Entry 4th'!AC91,"")))</f>
        <v/>
      </c>
      <c r="BA92" s="125" t="str">
        <f>IF(OR(B92=0,B92=""),"",IF(AND($E$3="3rd"),'Marks Entry 3rd'!AD91,IF(AND($E$3="4th"),'Marks Entry 4th'!AD91,"")))</f>
        <v/>
      </c>
      <c r="BB92" s="64" t="str">
        <f t="shared" si="94"/>
        <v/>
      </c>
      <c r="BC92" s="61">
        <f t="shared" si="95"/>
        <v>0</v>
      </c>
      <c r="BD92" s="66" t="str">
        <f>IF(OR(B92=0,B92=""),"",IF(AND($E$3="3rd"),'Marks Entry 3rd'!AE91,IF(AND($E$3="4th"),'Marks Entry 4th'!AE91,"")))</f>
        <v/>
      </c>
      <c r="BE92" s="66" t="str">
        <f>IF(OR(B92=0,B92=""),"",IF(AND($E$3="3rd"),'Marks Entry 3rd'!AF91,IF(AND($E$3="4th"),'Marks Entry 4th'!AF91,"")))</f>
        <v/>
      </c>
      <c r="BF92" s="65" t="str">
        <f t="shared" si="96"/>
        <v/>
      </c>
      <c r="BG92" s="61" t="str">
        <f t="shared" si="97"/>
        <v/>
      </c>
      <c r="BH92" s="104">
        <f t="shared" si="98"/>
        <v>0</v>
      </c>
      <c r="BI92" s="104" t="str">
        <f t="shared" si="99"/>
        <v/>
      </c>
      <c r="BJ92" s="104" t="str">
        <f t="shared" si="100"/>
        <v/>
      </c>
      <c r="BK92" s="104" t="str">
        <f t="shared" si="101"/>
        <v/>
      </c>
      <c r="BL92" s="104" t="str">
        <f t="shared" si="102"/>
        <v/>
      </c>
      <c r="BM92" s="108" t="str">
        <f t="shared" si="103"/>
        <v/>
      </c>
      <c r="BN92" s="125" t="str">
        <f>IF(OR(B92=0,B92=""),"",IF(AND($E$3="3rd"),'Marks Entry 3rd'!AG91,IF(AND($E$3="4th"),'Marks Entry 4th'!AG91,"")))</f>
        <v/>
      </c>
      <c r="BO92" s="125" t="str">
        <f>IF(OR(B92=0,B92=""),"",IF(AND($E$3="3rd"),'Marks Entry 3rd'!AH91,IF(AND($E$3="4th"),'Marks Entry 4th'!AH91,"")))</f>
        <v/>
      </c>
      <c r="BP92" s="125" t="str">
        <f>IF(OR(B92=0,B92=""),"",IF(AND($E$3="3rd"),'Marks Entry 3rd'!AI91,IF(AND($E$3="4th"),'Marks Entry 4th'!AI91,"")))</f>
        <v/>
      </c>
      <c r="BQ92" s="61" t="str">
        <f t="shared" si="104"/>
        <v/>
      </c>
      <c r="BR92" s="125" t="str">
        <f>IF(OR(B92=0,B92=""),"",IF(AND($E$3="3rd"),'Marks Entry 3rd'!AJ91,IF(AND($E$3="4th"),'Marks Entry 4th'!AJ91,"")))</f>
        <v/>
      </c>
      <c r="BS92" s="125" t="str">
        <f>IF(OR(B92=0,B92=""),"",IF(AND($E$3="3rd"),'Marks Entry 3rd'!AK91,IF(AND($E$3="4th"),'Marks Entry 4th'!AK91,"")))</f>
        <v/>
      </c>
      <c r="BT92" s="64" t="str">
        <f t="shared" si="105"/>
        <v/>
      </c>
      <c r="BU92" s="61">
        <f t="shared" si="106"/>
        <v>0</v>
      </c>
      <c r="BV92" s="66" t="str">
        <f>IF(OR(B92=0,B92=""),"",IF(AND($E$3="3rd"),'Marks Entry 3rd'!AL91,IF(AND($E$3="4th"),'Marks Entry 4th'!AL91,"")))</f>
        <v/>
      </c>
      <c r="BW92" s="66" t="str">
        <f>IF(OR(B92=0,B92=""),"",IF(AND($E$3="3rd"),'Marks Entry 3rd'!AM91,IF(AND($E$3="4th"),'Marks Entry 4th'!AM91,"")))</f>
        <v/>
      </c>
      <c r="BX92" s="65" t="str">
        <f t="shared" si="107"/>
        <v/>
      </c>
      <c r="BY92" s="61" t="str">
        <f t="shared" si="108"/>
        <v/>
      </c>
      <c r="BZ92" s="104">
        <f t="shared" si="109"/>
        <v>0</v>
      </c>
      <c r="CA92" s="104" t="str">
        <f t="shared" si="110"/>
        <v/>
      </c>
      <c r="CB92" s="104" t="str">
        <f t="shared" si="111"/>
        <v/>
      </c>
      <c r="CC92" s="104" t="str">
        <f t="shared" si="112"/>
        <v/>
      </c>
      <c r="CD92" s="104" t="str">
        <f t="shared" si="113"/>
        <v/>
      </c>
      <c r="CE92" s="108" t="str">
        <f t="shared" si="114"/>
        <v/>
      </c>
      <c r="CF92" s="257" t="str">
        <f>IF(OR(B92=0,B92=""),"",IF(AND($E$3="3rd"),'Marks Entry 3rd'!AN91,IF(AND($E$3="4th"),'Marks Entry 4th'!AN91,"")))</f>
        <v/>
      </c>
      <c r="CG92" s="257" t="str">
        <f>IF(OR(B92=0,B92=""),"",IF(AND($E$3="3rd"),'Marks Entry 3rd'!AO91,IF(AND($E$3="4th"),'Marks Entry 4th'!AO91,"")))</f>
        <v/>
      </c>
      <c r="CH92" s="257" t="str">
        <f>IF(OR(B92=0,B92=""),"",IF(AND($E$3="3rd"),'Marks Entry 3rd'!AP91,IF(AND($E$3="4th"),'Marks Entry 4th'!AP91,"")))</f>
        <v/>
      </c>
      <c r="CI92" s="257" t="str">
        <f>IF(OR(B92=0,B92=""),"",IF(AND($E$3="3rd"),'Marks Entry 3rd'!AQ91,IF(AND($E$3="4th"),'Marks Entry 4th'!AQ91,"")))</f>
        <v/>
      </c>
      <c r="CJ92" s="257" t="str">
        <f>IF(OR(B92=0,B92=""),"",IF(AND($E$3="3rd"),'Marks Entry 3rd'!AR91,IF(AND($E$3="4th"),'Marks Entry 4th'!AR91,"")))</f>
        <v/>
      </c>
      <c r="CK92" s="126" t="str">
        <f t="shared" si="115"/>
        <v/>
      </c>
      <c r="CL92" s="127">
        <f t="shared" si="116"/>
        <v>0</v>
      </c>
      <c r="CM92" s="127" t="str">
        <f t="shared" si="117"/>
        <v/>
      </c>
      <c r="CN92" s="127" t="str">
        <f t="shared" si="118"/>
        <v/>
      </c>
      <c r="CO92" s="107" t="str">
        <f t="shared" si="119"/>
        <v/>
      </c>
      <c r="CP92" s="257" t="str">
        <f>IF(OR(B92=0,B92=""),"",IF(AND($E$3="3rd"),'Marks Entry 3rd'!AS91,IF(AND($E$3="4th"),'Marks Entry 4th'!AS91,"")))</f>
        <v/>
      </c>
      <c r="CQ92" s="257" t="str">
        <f>IF(OR(B92=0,B92=""),"",IF(AND($E$3="3rd"),'Marks Entry 3rd'!AT91,IF(AND($E$3="4th"),'Marks Entry 4th'!AT91,"")))</f>
        <v/>
      </c>
      <c r="CR92" s="257" t="str">
        <f>IF(OR(B92=0,B92=""),"",IF(AND($E$3="3rd"),'Marks Entry 3rd'!AU91,IF(AND($E$3="4th"),'Marks Entry 4th'!AU91,"")))</f>
        <v/>
      </c>
      <c r="CS92" s="257" t="str">
        <f>IF(OR(B92=0,B92=""),"",IF(AND($E$3="3rd"),'Marks Entry 3rd'!AV91,IF(AND($E$3="4th"),'Marks Entry 4th'!AV91,"")))</f>
        <v/>
      </c>
      <c r="CT92" s="257" t="str">
        <f>IF(OR(B92=0,B92=""),"",IF(AND($E$3="3rd"),'Marks Entry 3rd'!AW91,IF(AND($E$3="4th"),'Marks Entry 4th'!AW91,"")))</f>
        <v/>
      </c>
      <c r="CU92" s="126" t="str">
        <f t="shared" si="120"/>
        <v/>
      </c>
      <c r="CV92" s="127">
        <f t="shared" si="121"/>
        <v>0</v>
      </c>
      <c r="CW92" s="127" t="str">
        <f t="shared" si="122"/>
        <v/>
      </c>
      <c r="CX92" s="127" t="str">
        <f t="shared" si="123"/>
        <v/>
      </c>
      <c r="CY92" s="107" t="str">
        <f t="shared" si="124"/>
        <v/>
      </c>
      <c r="CZ92" s="257" t="str">
        <f>IF(OR(B92=0,B92=""),"",IF(AND($E$3="3rd"),'Marks Entry 3rd'!AX91,IF(AND($E$3="4th"),'Marks Entry 4th'!AX91,"")))</f>
        <v/>
      </c>
      <c r="DA92" s="257" t="str">
        <f>IF(OR(B92=0,B92=""),"",IF(AND($E$3="3rd"),'Marks Entry 3rd'!AY91,IF(AND($E$3="4th"),'Marks Entry 4th'!AY91,"")))</f>
        <v/>
      </c>
      <c r="DB92" s="257" t="str">
        <f>IF(OR(B92=0,B92=""),"",IF(AND($E$3="3rd"),'Marks Entry 3rd'!AZ91,IF(AND($E$3="4th"),'Marks Entry 4th'!AZ91,"")))</f>
        <v/>
      </c>
      <c r="DC92" s="257" t="str">
        <f>IF(OR(B92=0,B92=""),"",IF(AND($E$3="3rd"),'Marks Entry 3rd'!BA91,IF(AND($E$3="4th"),'Marks Entry 4th'!BA91,"")))</f>
        <v/>
      </c>
      <c r="DD92" s="257" t="str">
        <f>IF(OR(B92=0,B92=""),"",IF(AND($E$3="3rd"),'Marks Entry 3rd'!BB91,IF(AND($E$3="4th"),'Marks Entry 4th'!BB91,"")))</f>
        <v/>
      </c>
      <c r="DE92" s="126" t="str">
        <f t="shared" si="125"/>
        <v/>
      </c>
      <c r="DF92" s="127">
        <f t="shared" si="126"/>
        <v>0</v>
      </c>
      <c r="DG92" s="127" t="str">
        <f t="shared" si="127"/>
        <v/>
      </c>
      <c r="DH92" s="127" t="str">
        <f t="shared" si="128"/>
        <v/>
      </c>
      <c r="DI92" s="107" t="str">
        <f t="shared" si="129"/>
        <v/>
      </c>
      <c r="DJ92" s="257" t="str">
        <f>IF(OR(B92=0,B92=""),"",IF(AND('Marks Entry 3rd'!BC91="",'Marks Entry 4th'!BC91=""),"",IF(AND($E$3="3rd"),'Marks Entry 3rd'!BC91,IF(AND($E$3="4th"),'Marks Entry 4th'!BC91,""))))</f>
        <v/>
      </c>
      <c r="DK92" s="257" t="str">
        <f>IF(OR(B92=0,B92=""),"",IF(AND('Marks Entry 3rd'!BD91="",'Marks Entry 4th'!BD91=""),"",IF(AND($E$3="3rd"),'Marks Entry 3rd'!BD91,IF(AND($E$3="4th"),'Marks Entry 4th'!BD91,""))))</f>
        <v/>
      </c>
      <c r="DL92" s="416" t="str">
        <f t="shared" si="130"/>
        <v/>
      </c>
      <c r="DM92" s="108" t="str">
        <f t="shared" si="131"/>
        <v/>
      </c>
      <c r="DN92" s="257" t="str">
        <f>IF(OR(B92=0,B92=""),"",IF(AND('Marks Entry 3rd'!BE91="",'Marks Entry 4th'!BE91=""),"",IF(AND($E$3="3rd"),'Marks Entry 3rd'!BE91,IF(AND($E$3="4th"),'Marks Entry 4th'!BE91,""))))</f>
        <v/>
      </c>
      <c r="DO92" s="257" t="str">
        <f>IF(OR(B92=0,B92=""),"",IF(AND('Marks Entry 3rd'!BF91="",'Marks Entry 4th'!BF91=""),"",IF(AND($E$3="3rd"),'Marks Entry 3rd'!BF91,IF(AND($E$3="4th"),'Marks Entry 4th'!BF91,""))))</f>
        <v/>
      </c>
      <c r="DP92" s="416" t="str">
        <f t="shared" si="132"/>
        <v/>
      </c>
      <c r="DQ92" s="108" t="str">
        <f t="shared" si="133"/>
        <v/>
      </c>
      <c r="DR92" s="75" t="str">
        <f t="shared" si="134"/>
        <v/>
      </c>
      <c r="DS92" s="76" t="str">
        <f t="shared" si="135"/>
        <v/>
      </c>
      <c r="DT92" s="81" t="str">
        <f t="shared" si="136"/>
        <v/>
      </c>
      <c r="DU92" s="82" t="str">
        <f t="shared" si="137"/>
        <v/>
      </c>
      <c r="DV92" s="262" t="str">
        <f t="shared" si="70"/>
        <v/>
      </c>
      <c r="DW92" s="52" t="str">
        <f>IF(OR(B92=0,B92=""),"",IF(AND($E$3="3rd"),'Marks Entry 3rd'!BG91,IF(AND($E$3="4th"),'Marks Entry 4th'!BG91,"")))</f>
        <v/>
      </c>
      <c r="DX92" s="52" t="str">
        <f>IF(OR(B92=0,B92=""),"",IF(AND($E$3="3rd"),'Marks Entry 3rd'!BH91,IF(AND($E$3="4th"),'Marks Entry 4th'!BH91,"")))</f>
        <v/>
      </c>
      <c r="DY92" s="242" t="str">
        <f t="shared" si="138"/>
        <v/>
      </c>
      <c r="DZ92" s="53"/>
      <c r="EG92" s="55">
        <f>IF(AND($E$3="3rd"),'Marks Entry 3rd'!I91,IF(AND($E$3="4th"),'Marks Entry 4th'!I91,""))</f>
        <v>0</v>
      </c>
    </row>
    <row r="93" spans="1:137" ht="18.95" customHeight="1">
      <c r="A93" s="67">
        <v>86</v>
      </c>
      <c r="B93" s="302" t="str">
        <f>IF(OR(EG93=0,EG93=""),"",IF(AND($E$3="3rd"),'Marks Entry 3rd'!I92,IF(AND($E$3="4th"),'Marks Entry 4th'!I92,"")))</f>
        <v/>
      </c>
      <c r="C93" s="68" t="str">
        <f>IF(OR(B93=0,B93=""),"",IF(AND($E$3="3rd"),'Marks Entry 3rd'!B92,IF(AND($E$3="4th"),'Marks Entry 4th'!B92,"")))</f>
        <v/>
      </c>
      <c r="D93" s="68" t="str">
        <f>IF(OR(B93=0,B93=""),"",IF(AND($E$3="3rd"),'Marks Entry 3rd'!C92,IF(AND($E$3="4th"),'Marks Entry 4th'!C92,"")))</f>
        <v/>
      </c>
      <c r="E93" s="69" t="str">
        <f>IF(OR(B93=0,B93=""),"",IF(AND($E$3="3rd"),'Marks Entry 3rd'!E92,IF(AND($E$3="4th"),'Marks Entry 4th'!E92,"")))</f>
        <v/>
      </c>
      <c r="F93" s="301" t="str">
        <f>IF(OR(B93=0,B93=""),"",IF(AND($E$3="3rd"),'Marks Entry 3rd'!D92,IF(AND($E$3="4th"),'Marks Entry 4th'!D92,"")))</f>
        <v/>
      </c>
      <c r="G93" s="63" t="str">
        <f>IF(OR(B93=0,B93=""),"",IF(AND($E$3="3rd"),'Marks Entry 3rd'!F92,IF(AND($E$3="4th"),'Marks Entry 4th'!F92,"")))</f>
        <v/>
      </c>
      <c r="H93" s="63" t="str">
        <f>IF(OR(B93=0,B93=""),"",IF(AND($E$3="3rd"),'Marks Entry 3rd'!G92,IF(AND($E$3="4th"),'Marks Entry 4th'!G92,"")))</f>
        <v/>
      </c>
      <c r="I93" s="63" t="str">
        <f>IF(OR(B93=0,B93=""),"",IF(AND($E$3="3rd"),'Marks Entry 3rd'!H92,IF(AND($E$3="4th"),'Marks Entry 4th'!H92,"")))</f>
        <v/>
      </c>
      <c r="J93" s="256" t="str">
        <f>IF(OR(B93=0,B93=""),"",IF(AND($E$3="3rd"),'Marks Entry 3rd'!J92,IF(AND($E$3="4th"),'Marks Entry 4th'!J92,"")))</f>
        <v/>
      </c>
      <c r="K93" s="256" t="str">
        <f>IF(OR(B93=0,B93=""),"",IF(AND($E$3="3rd"),'Marks Entry 3rd'!K92,IF(AND($E$3="4th"),'Marks Entry 4th'!K92,"")))</f>
        <v/>
      </c>
      <c r="L93" s="125" t="str">
        <f>IF(OR(B93=0,B93=""),"",IF(AND($E$3="3rd"),'Marks Entry 3rd'!L92,IF(AND($E$3="4th"),'Marks Entry 4th'!L92,"")))</f>
        <v/>
      </c>
      <c r="M93" s="125" t="str">
        <f>IF(OR(B93=0,B93=""),"",IF(AND($E$3="3rd"),'Marks Entry 3rd'!M92,IF(AND($E$3="4th"),'Marks Entry 4th'!M92,"")))</f>
        <v/>
      </c>
      <c r="N93" s="125" t="str">
        <f>IF(OR(B93=0,B93=""),"",IF(AND($E$3="3rd"),'Marks Entry 3rd'!N92,IF(AND($E$3="4th"),'Marks Entry 4th'!N92,"")))</f>
        <v/>
      </c>
      <c r="O93" s="61" t="str">
        <f t="shared" si="71"/>
        <v/>
      </c>
      <c r="P93" s="125" t="str">
        <f>IF(OR(B93=0,B93=""),"",IF(AND($E$3="3rd"),'Marks Entry 3rd'!O92,IF(AND($E$3="4th"),'Marks Entry 4th'!O92,"")))</f>
        <v/>
      </c>
      <c r="Q93" s="125" t="str">
        <f>IF(OR(B93=0,B93=""),"",IF(AND($E$3="3rd"),'Marks Entry 3rd'!P92,IF(AND($E$3="4th"),'Marks Entry 4th'!P92,"")))</f>
        <v/>
      </c>
      <c r="R93" s="64" t="str">
        <f t="shared" si="72"/>
        <v/>
      </c>
      <c r="S93" s="61">
        <f t="shared" si="73"/>
        <v>0</v>
      </c>
      <c r="T93" s="66" t="str">
        <f>IF(OR(B93=0,B93=""),"",IF(AND($E$3="3rd"),'Marks Entry 3rd'!Q92,IF(AND($E$3="4th"),'Marks Entry 4th'!Q92,"")))</f>
        <v/>
      </c>
      <c r="U93" s="66" t="str">
        <f>IF(OR(B93=0,B93=""),"",IF(AND($E$3="3rd"),'Marks Entry 3rd'!R92,IF(AND($E$3="4th"),'Marks Entry 4th'!R92,"")))</f>
        <v/>
      </c>
      <c r="V93" s="65" t="str">
        <f t="shared" si="74"/>
        <v/>
      </c>
      <c r="W93" s="61" t="str">
        <f t="shared" si="75"/>
        <v/>
      </c>
      <c r="X93" s="104">
        <f t="shared" si="76"/>
        <v>0</v>
      </c>
      <c r="Y93" s="104" t="str">
        <f t="shared" si="77"/>
        <v/>
      </c>
      <c r="Z93" s="104" t="str">
        <f t="shared" si="78"/>
        <v/>
      </c>
      <c r="AA93" s="104" t="str">
        <f t="shared" si="79"/>
        <v/>
      </c>
      <c r="AB93" s="104" t="str">
        <f t="shared" si="80"/>
        <v/>
      </c>
      <c r="AC93" s="108" t="str">
        <f t="shared" si="81"/>
        <v/>
      </c>
      <c r="AD93" s="125" t="str">
        <f>IF(OR(B93=0,B93=""),"",IF(AND($E$3="3rd"),'Marks Entry 3rd'!S92,IF(AND($E$3="4th"),'Marks Entry 4th'!S92,"")))</f>
        <v/>
      </c>
      <c r="AE93" s="125" t="str">
        <f>IF(OR(B93=0,B93=""),"",IF(AND($E$3="3rd"),'Marks Entry 3rd'!T92,IF(AND($E$3="4th"),'Marks Entry 4th'!T92,"")))</f>
        <v/>
      </c>
      <c r="AF93" s="125" t="str">
        <f>IF(OR(B93=0,B93=""),"",IF(AND($E$3="3rd"),'Marks Entry 3rd'!U92,IF(AND($E$3="4th"),'Marks Entry 4th'!U92,"")))</f>
        <v/>
      </c>
      <c r="AG93" s="61" t="str">
        <f t="shared" si="82"/>
        <v/>
      </c>
      <c r="AH93" s="125" t="str">
        <f>IF(OR(B93=0,B93=""),"",IF(AND($E$3="3rd"),'Marks Entry 3rd'!V92,IF(AND($E$3="4th"),'Marks Entry 4th'!V92,"")))</f>
        <v/>
      </c>
      <c r="AI93" s="125" t="str">
        <f>IF(OR(B93=0,B93=""),"",IF(AND($E$3="3rd"),'Marks Entry 3rd'!W92,IF(AND($E$3="4th"),'Marks Entry 4th'!W92,"")))</f>
        <v/>
      </c>
      <c r="AJ93" s="64" t="str">
        <f t="shared" si="83"/>
        <v/>
      </c>
      <c r="AK93" s="61">
        <f t="shared" si="84"/>
        <v>0</v>
      </c>
      <c r="AL93" s="66" t="str">
        <f>IF(OR(B93=0,B93=""),"",IF(AND($E$3="3rd"),'Marks Entry 3rd'!X92,IF(AND($E$3="4th"),'Marks Entry 4th'!X92,"")))</f>
        <v/>
      </c>
      <c r="AM93" s="66" t="str">
        <f>IF(OR(B93=0,B93=""),"",IF(AND($E$3="3rd"),'Marks Entry 3rd'!Y92,IF(AND($E$3="4th"),'Marks Entry 4th'!Y92,"")))</f>
        <v/>
      </c>
      <c r="AN93" s="65" t="str">
        <f t="shared" si="85"/>
        <v/>
      </c>
      <c r="AO93" s="61" t="str">
        <f t="shared" si="86"/>
        <v/>
      </c>
      <c r="AP93" s="104">
        <f t="shared" si="87"/>
        <v>0</v>
      </c>
      <c r="AQ93" s="104" t="str">
        <f t="shared" si="88"/>
        <v/>
      </c>
      <c r="AR93" s="104" t="str">
        <f t="shared" si="89"/>
        <v/>
      </c>
      <c r="AS93" s="104" t="str">
        <f t="shared" si="90"/>
        <v/>
      </c>
      <c r="AT93" s="104" t="str">
        <f t="shared" si="91"/>
        <v/>
      </c>
      <c r="AU93" s="108" t="str">
        <f t="shared" si="92"/>
        <v/>
      </c>
      <c r="AV93" s="125" t="str">
        <f>IF(OR(B93=0,B93=""),"",IF(AND($E$3="3rd"),'Marks Entry 3rd'!Z92,IF(AND($E$3="4th"),'Marks Entry 4th'!Z92,"")))</f>
        <v/>
      </c>
      <c r="AW93" s="125" t="str">
        <f>IF(OR(B93=0,B93=""),"",IF(AND($E$3="3rd"),'Marks Entry 3rd'!AA92,IF(AND($E$3="4th"),'Marks Entry 4th'!AA92,"")))</f>
        <v/>
      </c>
      <c r="AX93" s="125" t="str">
        <f>IF(OR(B93=0,B93=""),"",IF(AND($E$3="3rd"),'Marks Entry 3rd'!AB92,IF(AND($E$3="4th"),'Marks Entry 4th'!AB92,"")))</f>
        <v/>
      </c>
      <c r="AY93" s="61" t="str">
        <f t="shared" si="93"/>
        <v/>
      </c>
      <c r="AZ93" s="125" t="str">
        <f>IF(OR(B93=0,B93=""),"",IF(AND($E$3="3rd"),'Marks Entry 3rd'!AC92,IF(AND($E$3="4th"),'Marks Entry 4th'!AC92,"")))</f>
        <v/>
      </c>
      <c r="BA93" s="125" t="str">
        <f>IF(OR(B93=0,B93=""),"",IF(AND($E$3="3rd"),'Marks Entry 3rd'!AD92,IF(AND($E$3="4th"),'Marks Entry 4th'!AD92,"")))</f>
        <v/>
      </c>
      <c r="BB93" s="64" t="str">
        <f t="shared" si="94"/>
        <v/>
      </c>
      <c r="BC93" s="61">
        <f t="shared" si="95"/>
        <v>0</v>
      </c>
      <c r="BD93" s="66" t="str">
        <f>IF(OR(B93=0,B93=""),"",IF(AND($E$3="3rd"),'Marks Entry 3rd'!AE92,IF(AND($E$3="4th"),'Marks Entry 4th'!AE92,"")))</f>
        <v/>
      </c>
      <c r="BE93" s="66" t="str">
        <f>IF(OR(B93=0,B93=""),"",IF(AND($E$3="3rd"),'Marks Entry 3rd'!AF92,IF(AND($E$3="4th"),'Marks Entry 4th'!AF92,"")))</f>
        <v/>
      </c>
      <c r="BF93" s="65" t="str">
        <f t="shared" si="96"/>
        <v/>
      </c>
      <c r="BG93" s="61" t="str">
        <f t="shared" si="97"/>
        <v/>
      </c>
      <c r="BH93" s="104">
        <f t="shared" si="98"/>
        <v>0</v>
      </c>
      <c r="BI93" s="104" t="str">
        <f t="shared" si="99"/>
        <v/>
      </c>
      <c r="BJ93" s="104" t="str">
        <f t="shared" si="100"/>
        <v/>
      </c>
      <c r="BK93" s="104" t="str">
        <f t="shared" si="101"/>
        <v/>
      </c>
      <c r="BL93" s="104" t="str">
        <f t="shared" si="102"/>
        <v/>
      </c>
      <c r="BM93" s="108" t="str">
        <f t="shared" si="103"/>
        <v/>
      </c>
      <c r="BN93" s="125" t="str">
        <f>IF(OR(B93=0,B93=""),"",IF(AND($E$3="3rd"),'Marks Entry 3rd'!AG92,IF(AND($E$3="4th"),'Marks Entry 4th'!AG92,"")))</f>
        <v/>
      </c>
      <c r="BO93" s="125" t="str">
        <f>IF(OR(B93=0,B93=""),"",IF(AND($E$3="3rd"),'Marks Entry 3rd'!AH92,IF(AND($E$3="4th"),'Marks Entry 4th'!AH92,"")))</f>
        <v/>
      </c>
      <c r="BP93" s="125" t="str">
        <f>IF(OR(B93=0,B93=""),"",IF(AND($E$3="3rd"),'Marks Entry 3rd'!AI92,IF(AND($E$3="4th"),'Marks Entry 4th'!AI92,"")))</f>
        <v/>
      </c>
      <c r="BQ93" s="61" t="str">
        <f t="shared" si="104"/>
        <v/>
      </c>
      <c r="BR93" s="125" t="str">
        <f>IF(OR(B93=0,B93=""),"",IF(AND($E$3="3rd"),'Marks Entry 3rd'!AJ92,IF(AND($E$3="4th"),'Marks Entry 4th'!AJ92,"")))</f>
        <v/>
      </c>
      <c r="BS93" s="125" t="str">
        <f>IF(OR(B93=0,B93=""),"",IF(AND($E$3="3rd"),'Marks Entry 3rd'!AK92,IF(AND($E$3="4th"),'Marks Entry 4th'!AK92,"")))</f>
        <v/>
      </c>
      <c r="BT93" s="64" t="str">
        <f t="shared" si="105"/>
        <v/>
      </c>
      <c r="BU93" s="61">
        <f t="shared" si="106"/>
        <v>0</v>
      </c>
      <c r="BV93" s="66" t="str">
        <f>IF(OR(B93=0,B93=""),"",IF(AND($E$3="3rd"),'Marks Entry 3rd'!AL92,IF(AND($E$3="4th"),'Marks Entry 4th'!AL92,"")))</f>
        <v/>
      </c>
      <c r="BW93" s="66" t="str">
        <f>IF(OR(B93=0,B93=""),"",IF(AND($E$3="3rd"),'Marks Entry 3rd'!AM92,IF(AND($E$3="4th"),'Marks Entry 4th'!AM92,"")))</f>
        <v/>
      </c>
      <c r="BX93" s="65" t="str">
        <f t="shared" si="107"/>
        <v/>
      </c>
      <c r="BY93" s="61" t="str">
        <f t="shared" si="108"/>
        <v/>
      </c>
      <c r="BZ93" s="104">
        <f t="shared" si="109"/>
        <v>0</v>
      </c>
      <c r="CA93" s="104" t="str">
        <f t="shared" si="110"/>
        <v/>
      </c>
      <c r="CB93" s="104" t="str">
        <f t="shared" si="111"/>
        <v/>
      </c>
      <c r="CC93" s="104" t="str">
        <f t="shared" si="112"/>
        <v/>
      </c>
      <c r="CD93" s="104" t="str">
        <f t="shared" si="113"/>
        <v/>
      </c>
      <c r="CE93" s="108" t="str">
        <f t="shared" si="114"/>
        <v/>
      </c>
      <c r="CF93" s="257" t="str">
        <f>IF(OR(B93=0,B93=""),"",IF(AND($E$3="3rd"),'Marks Entry 3rd'!AN92,IF(AND($E$3="4th"),'Marks Entry 4th'!AN92,"")))</f>
        <v/>
      </c>
      <c r="CG93" s="257" t="str">
        <f>IF(OR(B93=0,B93=""),"",IF(AND($E$3="3rd"),'Marks Entry 3rd'!AO92,IF(AND($E$3="4th"),'Marks Entry 4th'!AO92,"")))</f>
        <v/>
      </c>
      <c r="CH93" s="257" t="str">
        <f>IF(OR(B93=0,B93=""),"",IF(AND($E$3="3rd"),'Marks Entry 3rd'!AP92,IF(AND($E$3="4th"),'Marks Entry 4th'!AP92,"")))</f>
        <v/>
      </c>
      <c r="CI93" s="257" t="str">
        <f>IF(OR(B93=0,B93=""),"",IF(AND($E$3="3rd"),'Marks Entry 3rd'!AQ92,IF(AND($E$3="4th"),'Marks Entry 4th'!AQ92,"")))</f>
        <v/>
      </c>
      <c r="CJ93" s="257" t="str">
        <f>IF(OR(B93=0,B93=""),"",IF(AND($E$3="3rd"),'Marks Entry 3rd'!AR92,IF(AND($E$3="4th"),'Marks Entry 4th'!AR92,"")))</f>
        <v/>
      </c>
      <c r="CK93" s="126" t="str">
        <f t="shared" si="115"/>
        <v/>
      </c>
      <c r="CL93" s="127">
        <f t="shared" si="116"/>
        <v>0</v>
      </c>
      <c r="CM93" s="127" t="str">
        <f t="shared" si="117"/>
        <v/>
      </c>
      <c r="CN93" s="127" t="str">
        <f t="shared" si="118"/>
        <v/>
      </c>
      <c r="CO93" s="107" t="str">
        <f t="shared" si="119"/>
        <v/>
      </c>
      <c r="CP93" s="257" t="str">
        <f>IF(OR(B93=0,B93=""),"",IF(AND($E$3="3rd"),'Marks Entry 3rd'!AS92,IF(AND($E$3="4th"),'Marks Entry 4th'!AS92,"")))</f>
        <v/>
      </c>
      <c r="CQ93" s="257" t="str">
        <f>IF(OR(B93=0,B93=""),"",IF(AND($E$3="3rd"),'Marks Entry 3rd'!AT92,IF(AND($E$3="4th"),'Marks Entry 4th'!AT92,"")))</f>
        <v/>
      </c>
      <c r="CR93" s="257" t="str">
        <f>IF(OR(B93=0,B93=""),"",IF(AND($E$3="3rd"),'Marks Entry 3rd'!AU92,IF(AND($E$3="4th"),'Marks Entry 4th'!AU92,"")))</f>
        <v/>
      </c>
      <c r="CS93" s="257" t="str">
        <f>IF(OR(B93=0,B93=""),"",IF(AND($E$3="3rd"),'Marks Entry 3rd'!AV92,IF(AND($E$3="4th"),'Marks Entry 4th'!AV92,"")))</f>
        <v/>
      </c>
      <c r="CT93" s="257" t="str">
        <f>IF(OR(B93=0,B93=""),"",IF(AND($E$3="3rd"),'Marks Entry 3rd'!AW92,IF(AND($E$3="4th"),'Marks Entry 4th'!AW92,"")))</f>
        <v/>
      </c>
      <c r="CU93" s="126" t="str">
        <f t="shared" si="120"/>
        <v/>
      </c>
      <c r="CV93" s="127">
        <f t="shared" si="121"/>
        <v>0</v>
      </c>
      <c r="CW93" s="127" t="str">
        <f t="shared" si="122"/>
        <v/>
      </c>
      <c r="CX93" s="127" t="str">
        <f t="shared" si="123"/>
        <v/>
      </c>
      <c r="CY93" s="107" t="str">
        <f t="shared" si="124"/>
        <v/>
      </c>
      <c r="CZ93" s="257" t="str">
        <f>IF(OR(B93=0,B93=""),"",IF(AND($E$3="3rd"),'Marks Entry 3rd'!AX92,IF(AND($E$3="4th"),'Marks Entry 4th'!AX92,"")))</f>
        <v/>
      </c>
      <c r="DA93" s="257" t="str">
        <f>IF(OR(B93=0,B93=""),"",IF(AND($E$3="3rd"),'Marks Entry 3rd'!AY92,IF(AND($E$3="4th"),'Marks Entry 4th'!AY92,"")))</f>
        <v/>
      </c>
      <c r="DB93" s="257" t="str">
        <f>IF(OR(B93=0,B93=""),"",IF(AND($E$3="3rd"),'Marks Entry 3rd'!AZ92,IF(AND($E$3="4th"),'Marks Entry 4th'!AZ92,"")))</f>
        <v/>
      </c>
      <c r="DC93" s="257" t="str">
        <f>IF(OR(B93=0,B93=""),"",IF(AND($E$3="3rd"),'Marks Entry 3rd'!BA92,IF(AND($E$3="4th"),'Marks Entry 4th'!BA92,"")))</f>
        <v/>
      </c>
      <c r="DD93" s="257" t="str">
        <f>IF(OR(B93=0,B93=""),"",IF(AND($E$3="3rd"),'Marks Entry 3rd'!BB92,IF(AND($E$3="4th"),'Marks Entry 4th'!BB92,"")))</f>
        <v/>
      </c>
      <c r="DE93" s="126" t="str">
        <f t="shared" si="125"/>
        <v/>
      </c>
      <c r="DF93" s="127">
        <f t="shared" si="126"/>
        <v>0</v>
      </c>
      <c r="DG93" s="127" t="str">
        <f t="shared" si="127"/>
        <v/>
      </c>
      <c r="DH93" s="127" t="str">
        <f t="shared" si="128"/>
        <v/>
      </c>
      <c r="DI93" s="107" t="str">
        <f t="shared" si="129"/>
        <v/>
      </c>
      <c r="DJ93" s="257" t="str">
        <f>IF(OR(B93=0,B93=""),"",IF(AND('Marks Entry 3rd'!BC92="",'Marks Entry 4th'!BC92=""),"",IF(AND($E$3="3rd"),'Marks Entry 3rd'!BC92,IF(AND($E$3="4th"),'Marks Entry 4th'!BC92,""))))</f>
        <v/>
      </c>
      <c r="DK93" s="257" t="str">
        <f>IF(OR(B93=0,B93=""),"",IF(AND('Marks Entry 3rd'!BD92="",'Marks Entry 4th'!BD92=""),"",IF(AND($E$3="3rd"),'Marks Entry 3rd'!BD92,IF(AND($E$3="4th"),'Marks Entry 4th'!BD92,""))))</f>
        <v/>
      </c>
      <c r="DL93" s="416" t="str">
        <f t="shared" si="130"/>
        <v/>
      </c>
      <c r="DM93" s="108" t="str">
        <f t="shared" si="131"/>
        <v/>
      </c>
      <c r="DN93" s="257" t="str">
        <f>IF(OR(B93=0,B93=""),"",IF(AND('Marks Entry 3rd'!BE92="",'Marks Entry 4th'!BE92=""),"",IF(AND($E$3="3rd"),'Marks Entry 3rd'!BE92,IF(AND($E$3="4th"),'Marks Entry 4th'!BE92,""))))</f>
        <v/>
      </c>
      <c r="DO93" s="257" t="str">
        <f>IF(OR(B93=0,B93=""),"",IF(AND('Marks Entry 3rd'!BF92="",'Marks Entry 4th'!BF92=""),"",IF(AND($E$3="3rd"),'Marks Entry 3rd'!BF92,IF(AND($E$3="4th"),'Marks Entry 4th'!BF92,""))))</f>
        <v/>
      </c>
      <c r="DP93" s="416" t="str">
        <f t="shared" si="132"/>
        <v/>
      </c>
      <c r="DQ93" s="108" t="str">
        <f t="shared" si="133"/>
        <v/>
      </c>
      <c r="DR93" s="75" t="str">
        <f t="shared" si="134"/>
        <v/>
      </c>
      <c r="DS93" s="76" t="str">
        <f t="shared" si="135"/>
        <v/>
      </c>
      <c r="DT93" s="81" t="str">
        <f t="shared" si="136"/>
        <v/>
      </c>
      <c r="DU93" s="82" t="str">
        <f t="shared" si="137"/>
        <v/>
      </c>
      <c r="DV93" s="262" t="str">
        <f t="shared" si="70"/>
        <v/>
      </c>
      <c r="DW93" s="52" t="str">
        <f>IF(OR(B93=0,B93=""),"",IF(AND($E$3="3rd"),'Marks Entry 3rd'!BG92,IF(AND($E$3="4th"),'Marks Entry 4th'!BG92,"")))</f>
        <v/>
      </c>
      <c r="DX93" s="52" t="str">
        <f>IF(OR(B93=0,B93=""),"",IF(AND($E$3="3rd"),'Marks Entry 3rd'!BH92,IF(AND($E$3="4th"),'Marks Entry 4th'!BH92,"")))</f>
        <v/>
      </c>
      <c r="DY93" s="242" t="str">
        <f t="shared" si="138"/>
        <v/>
      </c>
      <c r="DZ93" s="53"/>
      <c r="EG93" s="55">
        <f>IF(AND($E$3="3rd"),'Marks Entry 3rd'!I92,IF(AND($E$3="4th"),'Marks Entry 4th'!I92,""))</f>
        <v>0</v>
      </c>
    </row>
    <row r="94" spans="1:137" ht="18.95" customHeight="1">
      <c r="A94" s="67">
        <v>87</v>
      </c>
      <c r="B94" s="302" t="str">
        <f>IF(OR(EG94=0,EG94=""),"",IF(AND($E$3="3rd"),'Marks Entry 3rd'!I93,IF(AND($E$3="4th"),'Marks Entry 4th'!I93,"")))</f>
        <v/>
      </c>
      <c r="C94" s="68" t="str">
        <f>IF(OR(B94=0,B94=""),"",IF(AND($E$3="3rd"),'Marks Entry 3rd'!B93,IF(AND($E$3="4th"),'Marks Entry 4th'!B93,"")))</f>
        <v/>
      </c>
      <c r="D94" s="68" t="str">
        <f>IF(OR(B94=0,B94=""),"",IF(AND($E$3="3rd"),'Marks Entry 3rd'!C93,IF(AND($E$3="4th"),'Marks Entry 4th'!C93,"")))</f>
        <v/>
      </c>
      <c r="E94" s="69" t="str">
        <f>IF(OR(B94=0,B94=""),"",IF(AND($E$3="3rd"),'Marks Entry 3rd'!E93,IF(AND($E$3="4th"),'Marks Entry 4th'!E93,"")))</f>
        <v/>
      </c>
      <c r="F94" s="301" t="str">
        <f>IF(OR(B94=0,B94=""),"",IF(AND($E$3="3rd"),'Marks Entry 3rd'!D93,IF(AND($E$3="4th"),'Marks Entry 4th'!D93,"")))</f>
        <v/>
      </c>
      <c r="G94" s="63" t="str">
        <f>IF(OR(B94=0,B94=""),"",IF(AND($E$3="3rd"),'Marks Entry 3rd'!F93,IF(AND($E$3="4th"),'Marks Entry 4th'!F93,"")))</f>
        <v/>
      </c>
      <c r="H94" s="63" t="str">
        <f>IF(OR(B94=0,B94=""),"",IF(AND($E$3="3rd"),'Marks Entry 3rd'!G93,IF(AND($E$3="4th"),'Marks Entry 4th'!G93,"")))</f>
        <v/>
      </c>
      <c r="I94" s="63" t="str">
        <f>IF(OR(B94=0,B94=""),"",IF(AND($E$3="3rd"),'Marks Entry 3rd'!H93,IF(AND($E$3="4th"),'Marks Entry 4th'!H93,"")))</f>
        <v/>
      </c>
      <c r="J94" s="256" t="str">
        <f>IF(OR(B94=0,B94=""),"",IF(AND($E$3="3rd"),'Marks Entry 3rd'!J93,IF(AND($E$3="4th"),'Marks Entry 4th'!J93,"")))</f>
        <v/>
      </c>
      <c r="K94" s="256" t="str">
        <f>IF(OR(B94=0,B94=""),"",IF(AND($E$3="3rd"),'Marks Entry 3rd'!K93,IF(AND($E$3="4th"),'Marks Entry 4th'!K93,"")))</f>
        <v/>
      </c>
      <c r="L94" s="125" t="str">
        <f>IF(OR(B94=0,B94=""),"",IF(AND($E$3="3rd"),'Marks Entry 3rd'!L93,IF(AND($E$3="4th"),'Marks Entry 4th'!L93,"")))</f>
        <v/>
      </c>
      <c r="M94" s="125" t="str">
        <f>IF(OR(B94=0,B94=""),"",IF(AND($E$3="3rd"),'Marks Entry 3rd'!M93,IF(AND($E$3="4th"),'Marks Entry 4th'!M93,"")))</f>
        <v/>
      </c>
      <c r="N94" s="125" t="str">
        <f>IF(OR(B94=0,B94=""),"",IF(AND($E$3="3rd"),'Marks Entry 3rd'!N93,IF(AND($E$3="4th"),'Marks Entry 4th'!N93,"")))</f>
        <v/>
      </c>
      <c r="O94" s="61" t="str">
        <f t="shared" si="71"/>
        <v/>
      </c>
      <c r="P94" s="125" t="str">
        <f>IF(OR(B94=0,B94=""),"",IF(AND($E$3="3rd"),'Marks Entry 3rd'!O93,IF(AND($E$3="4th"),'Marks Entry 4th'!O93,"")))</f>
        <v/>
      </c>
      <c r="Q94" s="125" t="str">
        <f>IF(OR(B94=0,B94=""),"",IF(AND($E$3="3rd"),'Marks Entry 3rd'!P93,IF(AND($E$3="4th"),'Marks Entry 4th'!P93,"")))</f>
        <v/>
      </c>
      <c r="R94" s="64" t="str">
        <f t="shared" si="72"/>
        <v/>
      </c>
      <c r="S94" s="61">
        <f t="shared" si="73"/>
        <v>0</v>
      </c>
      <c r="T94" s="66" t="str">
        <f>IF(OR(B94=0,B94=""),"",IF(AND($E$3="3rd"),'Marks Entry 3rd'!Q93,IF(AND($E$3="4th"),'Marks Entry 4th'!Q93,"")))</f>
        <v/>
      </c>
      <c r="U94" s="66" t="str">
        <f>IF(OR(B94=0,B94=""),"",IF(AND($E$3="3rd"),'Marks Entry 3rd'!R93,IF(AND($E$3="4th"),'Marks Entry 4th'!R93,"")))</f>
        <v/>
      </c>
      <c r="V94" s="65" t="str">
        <f t="shared" si="74"/>
        <v/>
      </c>
      <c r="W94" s="61" t="str">
        <f t="shared" si="75"/>
        <v/>
      </c>
      <c r="X94" s="104">
        <f t="shared" si="76"/>
        <v>0</v>
      </c>
      <c r="Y94" s="104" t="str">
        <f t="shared" si="77"/>
        <v/>
      </c>
      <c r="Z94" s="104" t="str">
        <f t="shared" si="78"/>
        <v/>
      </c>
      <c r="AA94" s="104" t="str">
        <f t="shared" si="79"/>
        <v/>
      </c>
      <c r="AB94" s="104" t="str">
        <f t="shared" si="80"/>
        <v/>
      </c>
      <c r="AC94" s="108" t="str">
        <f t="shared" si="81"/>
        <v/>
      </c>
      <c r="AD94" s="125" t="str">
        <f>IF(OR(B94=0,B94=""),"",IF(AND($E$3="3rd"),'Marks Entry 3rd'!S93,IF(AND($E$3="4th"),'Marks Entry 4th'!S93,"")))</f>
        <v/>
      </c>
      <c r="AE94" s="125" t="str">
        <f>IF(OR(B94=0,B94=""),"",IF(AND($E$3="3rd"),'Marks Entry 3rd'!T93,IF(AND($E$3="4th"),'Marks Entry 4th'!T93,"")))</f>
        <v/>
      </c>
      <c r="AF94" s="125" t="str">
        <f>IF(OR(B94=0,B94=""),"",IF(AND($E$3="3rd"),'Marks Entry 3rd'!U93,IF(AND($E$3="4th"),'Marks Entry 4th'!U93,"")))</f>
        <v/>
      </c>
      <c r="AG94" s="61" t="str">
        <f t="shared" si="82"/>
        <v/>
      </c>
      <c r="AH94" s="125" t="str">
        <f>IF(OR(B94=0,B94=""),"",IF(AND($E$3="3rd"),'Marks Entry 3rd'!V93,IF(AND($E$3="4th"),'Marks Entry 4th'!V93,"")))</f>
        <v/>
      </c>
      <c r="AI94" s="125" t="str">
        <f>IF(OR(B94=0,B94=""),"",IF(AND($E$3="3rd"),'Marks Entry 3rd'!W93,IF(AND($E$3="4th"),'Marks Entry 4th'!W93,"")))</f>
        <v/>
      </c>
      <c r="AJ94" s="64" t="str">
        <f t="shared" si="83"/>
        <v/>
      </c>
      <c r="AK94" s="61">
        <f t="shared" si="84"/>
        <v>0</v>
      </c>
      <c r="AL94" s="66" t="str">
        <f>IF(OR(B94=0,B94=""),"",IF(AND($E$3="3rd"),'Marks Entry 3rd'!X93,IF(AND($E$3="4th"),'Marks Entry 4th'!X93,"")))</f>
        <v/>
      </c>
      <c r="AM94" s="66" t="str">
        <f>IF(OR(B94=0,B94=""),"",IF(AND($E$3="3rd"),'Marks Entry 3rd'!Y93,IF(AND($E$3="4th"),'Marks Entry 4th'!Y93,"")))</f>
        <v/>
      </c>
      <c r="AN94" s="65" t="str">
        <f t="shared" si="85"/>
        <v/>
      </c>
      <c r="AO94" s="61" t="str">
        <f t="shared" si="86"/>
        <v/>
      </c>
      <c r="AP94" s="104">
        <f t="shared" si="87"/>
        <v>0</v>
      </c>
      <c r="AQ94" s="104" t="str">
        <f t="shared" si="88"/>
        <v/>
      </c>
      <c r="AR94" s="104" t="str">
        <f t="shared" si="89"/>
        <v/>
      </c>
      <c r="AS94" s="104" t="str">
        <f t="shared" si="90"/>
        <v/>
      </c>
      <c r="AT94" s="104" t="str">
        <f t="shared" si="91"/>
        <v/>
      </c>
      <c r="AU94" s="108" t="str">
        <f t="shared" si="92"/>
        <v/>
      </c>
      <c r="AV94" s="125" t="str">
        <f>IF(OR(B94=0,B94=""),"",IF(AND($E$3="3rd"),'Marks Entry 3rd'!Z93,IF(AND($E$3="4th"),'Marks Entry 4th'!Z93,"")))</f>
        <v/>
      </c>
      <c r="AW94" s="125" t="str">
        <f>IF(OR(B94=0,B94=""),"",IF(AND($E$3="3rd"),'Marks Entry 3rd'!AA93,IF(AND($E$3="4th"),'Marks Entry 4th'!AA93,"")))</f>
        <v/>
      </c>
      <c r="AX94" s="125" t="str">
        <f>IF(OR(B94=0,B94=""),"",IF(AND($E$3="3rd"),'Marks Entry 3rd'!AB93,IF(AND($E$3="4th"),'Marks Entry 4th'!AB93,"")))</f>
        <v/>
      </c>
      <c r="AY94" s="61" t="str">
        <f t="shared" si="93"/>
        <v/>
      </c>
      <c r="AZ94" s="125" t="str">
        <f>IF(OR(B94=0,B94=""),"",IF(AND($E$3="3rd"),'Marks Entry 3rd'!AC93,IF(AND($E$3="4th"),'Marks Entry 4th'!AC93,"")))</f>
        <v/>
      </c>
      <c r="BA94" s="125" t="str">
        <f>IF(OR(B94=0,B94=""),"",IF(AND($E$3="3rd"),'Marks Entry 3rd'!AD93,IF(AND($E$3="4th"),'Marks Entry 4th'!AD93,"")))</f>
        <v/>
      </c>
      <c r="BB94" s="64" t="str">
        <f t="shared" si="94"/>
        <v/>
      </c>
      <c r="BC94" s="61">
        <f t="shared" si="95"/>
        <v>0</v>
      </c>
      <c r="BD94" s="66" t="str">
        <f>IF(OR(B94=0,B94=""),"",IF(AND($E$3="3rd"),'Marks Entry 3rd'!AE93,IF(AND($E$3="4th"),'Marks Entry 4th'!AE93,"")))</f>
        <v/>
      </c>
      <c r="BE94" s="66" t="str">
        <f>IF(OR(B94=0,B94=""),"",IF(AND($E$3="3rd"),'Marks Entry 3rd'!AF93,IF(AND($E$3="4th"),'Marks Entry 4th'!AF93,"")))</f>
        <v/>
      </c>
      <c r="BF94" s="65" t="str">
        <f t="shared" si="96"/>
        <v/>
      </c>
      <c r="BG94" s="61" t="str">
        <f t="shared" si="97"/>
        <v/>
      </c>
      <c r="BH94" s="104">
        <f t="shared" si="98"/>
        <v>0</v>
      </c>
      <c r="BI94" s="104" t="str">
        <f t="shared" si="99"/>
        <v/>
      </c>
      <c r="BJ94" s="104" t="str">
        <f t="shared" si="100"/>
        <v/>
      </c>
      <c r="BK94" s="104" t="str">
        <f t="shared" si="101"/>
        <v/>
      </c>
      <c r="BL94" s="104" t="str">
        <f t="shared" si="102"/>
        <v/>
      </c>
      <c r="BM94" s="108" t="str">
        <f t="shared" si="103"/>
        <v/>
      </c>
      <c r="BN94" s="125" t="str">
        <f>IF(OR(B94=0,B94=""),"",IF(AND($E$3="3rd"),'Marks Entry 3rd'!AG93,IF(AND($E$3="4th"),'Marks Entry 4th'!AG93,"")))</f>
        <v/>
      </c>
      <c r="BO94" s="125" t="str">
        <f>IF(OR(B94=0,B94=""),"",IF(AND($E$3="3rd"),'Marks Entry 3rd'!AH93,IF(AND($E$3="4th"),'Marks Entry 4th'!AH93,"")))</f>
        <v/>
      </c>
      <c r="BP94" s="125" t="str">
        <f>IF(OR(B94=0,B94=""),"",IF(AND($E$3="3rd"),'Marks Entry 3rd'!AI93,IF(AND($E$3="4th"),'Marks Entry 4th'!AI93,"")))</f>
        <v/>
      </c>
      <c r="BQ94" s="61" t="str">
        <f t="shared" si="104"/>
        <v/>
      </c>
      <c r="BR94" s="125" t="str">
        <f>IF(OR(B94=0,B94=""),"",IF(AND($E$3="3rd"),'Marks Entry 3rd'!AJ93,IF(AND($E$3="4th"),'Marks Entry 4th'!AJ93,"")))</f>
        <v/>
      </c>
      <c r="BS94" s="125" t="str">
        <f>IF(OR(B94=0,B94=""),"",IF(AND($E$3="3rd"),'Marks Entry 3rd'!AK93,IF(AND($E$3="4th"),'Marks Entry 4th'!AK93,"")))</f>
        <v/>
      </c>
      <c r="BT94" s="64" t="str">
        <f t="shared" si="105"/>
        <v/>
      </c>
      <c r="BU94" s="61">
        <f t="shared" si="106"/>
        <v>0</v>
      </c>
      <c r="BV94" s="66" t="str">
        <f>IF(OR(B94=0,B94=""),"",IF(AND($E$3="3rd"),'Marks Entry 3rd'!AL93,IF(AND($E$3="4th"),'Marks Entry 4th'!AL93,"")))</f>
        <v/>
      </c>
      <c r="BW94" s="66" t="str">
        <f>IF(OR(B94=0,B94=""),"",IF(AND($E$3="3rd"),'Marks Entry 3rd'!AM93,IF(AND($E$3="4th"),'Marks Entry 4th'!AM93,"")))</f>
        <v/>
      </c>
      <c r="BX94" s="65" t="str">
        <f t="shared" si="107"/>
        <v/>
      </c>
      <c r="BY94" s="61" t="str">
        <f t="shared" si="108"/>
        <v/>
      </c>
      <c r="BZ94" s="104">
        <f t="shared" si="109"/>
        <v>0</v>
      </c>
      <c r="CA94" s="104" t="str">
        <f t="shared" si="110"/>
        <v/>
      </c>
      <c r="CB94" s="104" t="str">
        <f t="shared" si="111"/>
        <v/>
      </c>
      <c r="CC94" s="104" t="str">
        <f t="shared" si="112"/>
        <v/>
      </c>
      <c r="CD94" s="104" t="str">
        <f t="shared" si="113"/>
        <v/>
      </c>
      <c r="CE94" s="108" t="str">
        <f t="shared" si="114"/>
        <v/>
      </c>
      <c r="CF94" s="257" t="str">
        <f>IF(OR(B94=0,B94=""),"",IF(AND($E$3="3rd"),'Marks Entry 3rd'!AN93,IF(AND($E$3="4th"),'Marks Entry 4th'!AN93,"")))</f>
        <v/>
      </c>
      <c r="CG94" s="257" t="str">
        <f>IF(OR(B94=0,B94=""),"",IF(AND($E$3="3rd"),'Marks Entry 3rd'!AO93,IF(AND($E$3="4th"),'Marks Entry 4th'!AO93,"")))</f>
        <v/>
      </c>
      <c r="CH94" s="257" t="str">
        <f>IF(OR(B94=0,B94=""),"",IF(AND($E$3="3rd"),'Marks Entry 3rd'!AP93,IF(AND($E$3="4th"),'Marks Entry 4th'!AP93,"")))</f>
        <v/>
      </c>
      <c r="CI94" s="257" t="str">
        <f>IF(OR(B94=0,B94=""),"",IF(AND($E$3="3rd"),'Marks Entry 3rd'!AQ93,IF(AND($E$3="4th"),'Marks Entry 4th'!AQ93,"")))</f>
        <v/>
      </c>
      <c r="CJ94" s="257" t="str">
        <f>IF(OR(B94=0,B94=""),"",IF(AND($E$3="3rd"),'Marks Entry 3rd'!AR93,IF(AND($E$3="4th"),'Marks Entry 4th'!AR93,"")))</f>
        <v/>
      </c>
      <c r="CK94" s="126" t="str">
        <f t="shared" si="115"/>
        <v/>
      </c>
      <c r="CL94" s="127">
        <f t="shared" si="116"/>
        <v>0</v>
      </c>
      <c r="CM94" s="127" t="str">
        <f t="shared" si="117"/>
        <v/>
      </c>
      <c r="CN94" s="127" t="str">
        <f t="shared" si="118"/>
        <v/>
      </c>
      <c r="CO94" s="107" t="str">
        <f t="shared" si="119"/>
        <v/>
      </c>
      <c r="CP94" s="257" t="str">
        <f>IF(OR(B94=0,B94=""),"",IF(AND($E$3="3rd"),'Marks Entry 3rd'!AS93,IF(AND($E$3="4th"),'Marks Entry 4th'!AS93,"")))</f>
        <v/>
      </c>
      <c r="CQ94" s="257" t="str">
        <f>IF(OR(B94=0,B94=""),"",IF(AND($E$3="3rd"),'Marks Entry 3rd'!AT93,IF(AND($E$3="4th"),'Marks Entry 4th'!AT93,"")))</f>
        <v/>
      </c>
      <c r="CR94" s="257" t="str">
        <f>IF(OR(B94=0,B94=""),"",IF(AND($E$3="3rd"),'Marks Entry 3rd'!AU93,IF(AND($E$3="4th"),'Marks Entry 4th'!AU93,"")))</f>
        <v/>
      </c>
      <c r="CS94" s="257" t="str">
        <f>IF(OR(B94=0,B94=""),"",IF(AND($E$3="3rd"),'Marks Entry 3rd'!AV93,IF(AND($E$3="4th"),'Marks Entry 4th'!AV93,"")))</f>
        <v/>
      </c>
      <c r="CT94" s="257" t="str">
        <f>IF(OR(B94=0,B94=""),"",IF(AND($E$3="3rd"),'Marks Entry 3rd'!AW93,IF(AND($E$3="4th"),'Marks Entry 4th'!AW93,"")))</f>
        <v/>
      </c>
      <c r="CU94" s="126" t="str">
        <f t="shared" si="120"/>
        <v/>
      </c>
      <c r="CV94" s="127">
        <f t="shared" si="121"/>
        <v>0</v>
      </c>
      <c r="CW94" s="127" t="str">
        <f t="shared" si="122"/>
        <v/>
      </c>
      <c r="CX94" s="127" t="str">
        <f t="shared" si="123"/>
        <v/>
      </c>
      <c r="CY94" s="107" t="str">
        <f t="shared" si="124"/>
        <v/>
      </c>
      <c r="CZ94" s="257" t="str">
        <f>IF(OR(B94=0,B94=""),"",IF(AND($E$3="3rd"),'Marks Entry 3rd'!AX93,IF(AND($E$3="4th"),'Marks Entry 4th'!AX93,"")))</f>
        <v/>
      </c>
      <c r="DA94" s="257" t="str">
        <f>IF(OR(B94=0,B94=""),"",IF(AND($E$3="3rd"),'Marks Entry 3rd'!AY93,IF(AND($E$3="4th"),'Marks Entry 4th'!AY93,"")))</f>
        <v/>
      </c>
      <c r="DB94" s="257" t="str">
        <f>IF(OR(B94=0,B94=""),"",IF(AND($E$3="3rd"),'Marks Entry 3rd'!AZ93,IF(AND($E$3="4th"),'Marks Entry 4th'!AZ93,"")))</f>
        <v/>
      </c>
      <c r="DC94" s="257" t="str">
        <f>IF(OR(B94=0,B94=""),"",IF(AND($E$3="3rd"),'Marks Entry 3rd'!BA93,IF(AND($E$3="4th"),'Marks Entry 4th'!BA93,"")))</f>
        <v/>
      </c>
      <c r="DD94" s="257" t="str">
        <f>IF(OR(B94=0,B94=""),"",IF(AND($E$3="3rd"),'Marks Entry 3rd'!BB93,IF(AND($E$3="4th"),'Marks Entry 4th'!BB93,"")))</f>
        <v/>
      </c>
      <c r="DE94" s="126" t="str">
        <f t="shared" si="125"/>
        <v/>
      </c>
      <c r="DF94" s="127">
        <f t="shared" si="126"/>
        <v>0</v>
      </c>
      <c r="DG94" s="127" t="str">
        <f t="shared" si="127"/>
        <v/>
      </c>
      <c r="DH94" s="127" t="str">
        <f t="shared" si="128"/>
        <v/>
      </c>
      <c r="DI94" s="107" t="str">
        <f t="shared" si="129"/>
        <v/>
      </c>
      <c r="DJ94" s="257" t="str">
        <f>IF(OR(B94=0,B94=""),"",IF(AND('Marks Entry 3rd'!BC93="",'Marks Entry 4th'!BC93=""),"",IF(AND($E$3="3rd"),'Marks Entry 3rd'!BC93,IF(AND($E$3="4th"),'Marks Entry 4th'!BC93,""))))</f>
        <v/>
      </c>
      <c r="DK94" s="257" t="str">
        <f>IF(OR(B94=0,B94=""),"",IF(AND('Marks Entry 3rd'!BD93="",'Marks Entry 4th'!BD93=""),"",IF(AND($E$3="3rd"),'Marks Entry 3rd'!BD93,IF(AND($E$3="4th"),'Marks Entry 4th'!BD93,""))))</f>
        <v/>
      </c>
      <c r="DL94" s="416" t="str">
        <f t="shared" si="130"/>
        <v/>
      </c>
      <c r="DM94" s="108" t="str">
        <f t="shared" si="131"/>
        <v/>
      </c>
      <c r="DN94" s="257" t="str">
        <f>IF(OR(B94=0,B94=""),"",IF(AND('Marks Entry 3rd'!BE93="",'Marks Entry 4th'!BE93=""),"",IF(AND($E$3="3rd"),'Marks Entry 3rd'!BE93,IF(AND($E$3="4th"),'Marks Entry 4th'!BE93,""))))</f>
        <v/>
      </c>
      <c r="DO94" s="257" t="str">
        <f>IF(OR(B94=0,B94=""),"",IF(AND('Marks Entry 3rd'!BF93="",'Marks Entry 4th'!BF93=""),"",IF(AND($E$3="3rd"),'Marks Entry 3rd'!BF93,IF(AND($E$3="4th"),'Marks Entry 4th'!BF93,""))))</f>
        <v/>
      </c>
      <c r="DP94" s="416" t="str">
        <f t="shared" si="132"/>
        <v/>
      </c>
      <c r="DQ94" s="108" t="str">
        <f t="shared" si="133"/>
        <v/>
      </c>
      <c r="DR94" s="75" t="str">
        <f t="shared" si="134"/>
        <v/>
      </c>
      <c r="DS94" s="76" t="str">
        <f t="shared" si="135"/>
        <v/>
      </c>
      <c r="DT94" s="81" t="str">
        <f t="shared" si="136"/>
        <v/>
      </c>
      <c r="DU94" s="82" t="str">
        <f t="shared" si="137"/>
        <v/>
      </c>
      <c r="DV94" s="262" t="str">
        <f t="shared" si="70"/>
        <v/>
      </c>
      <c r="DW94" s="52" t="str">
        <f>IF(OR(B94=0,B94=""),"",IF(AND($E$3="3rd"),'Marks Entry 3rd'!BG93,IF(AND($E$3="4th"),'Marks Entry 4th'!BG93,"")))</f>
        <v/>
      </c>
      <c r="DX94" s="52" t="str">
        <f>IF(OR(B94=0,B94=""),"",IF(AND($E$3="3rd"),'Marks Entry 3rd'!BH93,IF(AND($E$3="4th"),'Marks Entry 4th'!BH93,"")))</f>
        <v/>
      </c>
      <c r="DY94" s="242" t="str">
        <f t="shared" si="138"/>
        <v/>
      </c>
      <c r="DZ94" s="53"/>
      <c r="EG94" s="55">
        <f>IF(AND($E$3="3rd"),'Marks Entry 3rd'!I93,IF(AND($E$3="4th"),'Marks Entry 4th'!I93,""))</f>
        <v>0</v>
      </c>
    </row>
    <row r="95" spans="1:137" ht="18.95" customHeight="1">
      <c r="A95" s="67">
        <v>88</v>
      </c>
      <c r="B95" s="302" t="str">
        <f>IF(OR(EG95=0,EG95=""),"",IF(AND($E$3="3rd"),'Marks Entry 3rd'!I94,IF(AND($E$3="4th"),'Marks Entry 4th'!I94,"")))</f>
        <v/>
      </c>
      <c r="C95" s="68" t="str">
        <f>IF(OR(B95=0,B95=""),"",IF(AND($E$3="3rd"),'Marks Entry 3rd'!B94,IF(AND($E$3="4th"),'Marks Entry 4th'!B94,"")))</f>
        <v/>
      </c>
      <c r="D95" s="68" t="str">
        <f>IF(OR(B95=0,B95=""),"",IF(AND($E$3="3rd"),'Marks Entry 3rd'!C94,IF(AND($E$3="4th"),'Marks Entry 4th'!C94,"")))</f>
        <v/>
      </c>
      <c r="E95" s="69" t="str">
        <f>IF(OR(B95=0,B95=""),"",IF(AND($E$3="3rd"),'Marks Entry 3rd'!E94,IF(AND($E$3="4th"),'Marks Entry 4th'!E94,"")))</f>
        <v/>
      </c>
      <c r="F95" s="301" t="str">
        <f>IF(OR(B95=0,B95=""),"",IF(AND($E$3="3rd"),'Marks Entry 3rd'!D94,IF(AND($E$3="4th"),'Marks Entry 4th'!D94,"")))</f>
        <v/>
      </c>
      <c r="G95" s="63" t="str">
        <f>IF(OR(B95=0,B95=""),"",IF(AND($E$3="3rd"),'Marks Entry 3rd'!F94,IF(AND($E$3="4th"),'Marks Entry 4th'!F94,"")))</f>
        <v/>
      </c>
      <c r="H95" s="63" t="str">
        <f>IF(OR(B95=0,B95=""),"",IF(AND($E$3="3rd"),'Marks Entry 3rd'!G94,IF(AND($E$3="4th"),'Marks Entry 4th'!G94,"")))</f>
        <v/>
      </c>
      <c r="I95" s="63" t="str">
        <f>IF(OR(B95=0,B95=""),"",IF(AND($E$3="3rd"),'Marks Entry 3rd'!H94,IF(AND($E$3="4th"),'Marks Entry 4th'!H94,"")))</f>
        <v/>
      </c>
      <c r="J95" s="256" t="str">
        <f>IF(OR(B95=0,B95=""),"",IF(AND($E$3="3rd"),'Marks Entry 3rd'!J94,IF(AND($E$3="4th"),'Marks Entry 4th'!J94,"")))</f>
        <v/>
      </c>
      <c r="K95" s="256" t="str">
        <f>IF(OR(B95=0,B95=""),"",IF(AND($E$3="3rd"),'Marks Entry 3rd'!K94,IF(AND($E$3="4th"),'Marks Entry 4th'!K94,"")))</f>
        <v/>
      </c>
      <c r="L95" s="125" t="str">
        <f>IF(OR(B95=0,B95=""),"",IF(AND($E$3="3rd"),'Marks Entry 3rd'!L94,IF(AND($E$3="4th"),'Marks Entry 4th'!L94,"")))</f>
        <v/>
      </c>
      <c r="M95" s="125" t="str">
        <f>IF(OR(B95=0,B95=""),"",IF(AND($E$3="3rd"),'Marks Entry 3rd'!M94,IF(AND($E$3="4th"),'Marks Entry 4th'!M94,"")))</f>
        <v/>
      </c>
      <c r="N95" s="125" t="str">
        <f>IF(OR(B95=0,B95=""),"",IF(AND($E$3="3rd"),'Marks Entry 3rd'!N94,IF(AND($E$3="4th"),'Marks Entry 4th'!N94,"")))</f>
        <v/>
      </c>
      <c r="O95" s="61" t="str">
        <f t="shared" si="71"/>
        <v/>
      </c>
      <c r="P95" s="125" t="str">
        <f>IF(OR(B95=0,B95=""),"",IF(AND($E$3="3rd"),'Marks Entry 3rd'!O94,IF(AND($E$3="4th"),'Marks Entry 4th'!O94,"")))</f>
        <v/>
      </c>
      <c r="Q95" s="125" t="str">
        <f>IF(OR(B95=0,B95=""),"",IF(AND($E$3="3rd"),'Marks Entry 3rd'!P94,IF(AND($E$3="4th"),'Marks Entry 4th'!P94,"")))</f>
        <v/>
      </c>
      <c r="R95" s="64" t="str">
        <f t="shared" si="72"/>
        <v/>
      </c>
      <c r="S95" s="61">
        <f t="shared" si="73"/>
        <v>0</v>
      </c>
      <c r="T95" s="66" t="str">
        <f>IF(OR(B95=0,B95=""),"",IF(AND($E$3="3rd"),'Marks Entry 3rd'!Q94,IF(AND($E$3="4th"),'Marks Entry 4th'!Q94,"")))</f>
        <v/>
      </c>
      <c r="U95" s="66" t="str">
        <f>IF(OR(B95=0,B95=""),"",IF(AND($E$3="3rd"),'Marks Entry 3rd'!R94,IF(AND($E$3="4th"),'Marks Entry 4th'!R94,"")))</f>
        <v/>
      </c>
      <c r="V95" s="65" t="str">
        <f t="shared" si="74"/>
        <v/>
      </c>
      <c r="W95" s="61" t="str">
        <f t="shared" si="75"/>
        <v/>
      </c>
      <c r="X95" s="104">
        <f t="shared" si="76"/>
        <v>0</v>
      </c>
      <c r="Y95" s="104" t="str">
        <f t="shared" si="77"/>
        <v/>
      </c>
      <c r="Z95" s="104" t="str">
        <f t="shared" si="78"/>
        <v/>
      </c>
      <c r="AA95" s="104" t="str">
        <f t="shared" si="79"/>
        <v/>
      </c>
      <c r="AB95" s="104" t="str">
        <f t="shared" si="80"/>
        <v/>
      </c>
      <c r="AC95" s="108" t="str">
        <f t="shared" si="81"/>
        <v/>
      </c>
      <c r="AD95" s="125" t="str">
        <f>IF(OR(B95=0,B95=""),"",IF(AND($E$3="3rd"),'Marks Entry 3rd'!S94,IF(AND($E$3="4th"),'Marks Entry 4th'!S94,"")))</f>
        <v/>
      </c>
      <c r="AE95" s="125" t="str">
        <f>IF(OR(B95=0,B95=""),"",IF(AND($E$3="3rd"),'Marks Entry 3rd'!T94,IF(AND($E$3="4th"),'Marks Entry 4th'!T94,"")))</f>
        <v/>
      </c>
      <c r="AF95" s="125" t="str">
        <f>IF(OR(B95=0,B95=""),"",IF(AND($E$3="3rd"),'Marks Entry 3rd'!U94,IF(AND($E$3="4th"),'Marks Entry 4th'!U94,"")))</f>
        <v/>
      </c>
      <c r="AG95" s="61" t="str">
        <f t="shared" si="82"/>
        <v/>
      </c>
      <c r="AH95" s="125" t="str">
        <f>IF(OR(B95=0,B95=""),"",IF(AND($E$3="3rd"),'Marks Entry 3rd'!V94,IF(AND($E$3="4th"),'Marks Entry 4th'!V94,"")))</f>
        <v/>
      </c>
      <c r="AI95" s="125" t="str">
        <f>IF(OR(B95=0,B95=""),"",IF(AND($E$3="3rd"),'Marks Entry 3rd'!W94,IF(AND($E$3="4th"),'Marks Entry 4th'!W94,"")))</f>
        <v/>
      </c>
      <c r="AJ95" s="64" t="str">
        <f t="shared" si="83"/>
        <v/>
      </c>
      <c r="AK95" s="61">
        <f t="shared" si="84"/>
        <v>0</v>
      </c>
      <c r="AL95" s="66" t="str">
        <f>IF(OR(B95=0,B95=""),"",IF(AND($E$3="3rd"),'Marks Entry 3rd'!X94,IF(AND($E$3="4th"),'Marks Entry 4th'!X94,"")))</f>
        <v/>
      </c>
      <c r="AM95" s="66" t="str">
        <f>IF(OR(B95=0,B95=""),"",IF(AND($E$3="3rd"),'Marks Entry 3rd'!Y94,IF(AND($E$3="4th"),'Marks Entry 4th'!Y94,"")))</f>
        <v/>
      </c>
      <c r="AN95" s="65" t="str">
        <f t="shared" si="85"/>
        <v/>
      </c>
      <c r="AO95" s="61" t="str">
        <f t="shared" si="86"/>
        <v/>
      </c>
      <c r="AP95" s="104">
        <f t="shared" si="87"/>
        <v>0</v>
      </c>
      <c r="AQ95" s="104" t="str">
        <f t="shared" si="88"/>
        <v/>
      </c>
      <c r="AR95" s="104" t="str">
        <f t="shared" si="89"/>
        <v/>
      </c>
      <c r="AS95" s="104" t="str">
        <f t="shared" si="90"/>
        <v/>
      </c>
      <c r="AT95" s="104" t="str">
        <f t="shared" si="91"/>
        <v/>
      </c>
      <c r="AU95" s="108" t="str">
        <f t="shared" si="92"/>
        <v/>
      </c>
      <c r="AV95" s="125" t="str">
        <f>IF(OR(B95=0,B95=""),"",IF(AND($E$3="3rd"),'Marks Entry 3rd'!Z94,IF(AND($E$3="4th"),'Marks Entry 4th'!Z94,"")))</f>
        <v/>
      </c>
      <c r="AW95" s="125" t="str">
        <f>IF(OR(B95=0,B95=""),"",IF(AND($E$3="3rd"),'Marks Entry 3rd'!AA94,IF(AND($E$3="4th"),'Marks Entry 4th'!AA94,"")))</f>
        <v/>
      </c>
      <c r="AX95" s="125" t="str">
        <f>IF(OR(B95=0,B95=""),"",IF(AND($E$3="3rd"),'Marks Entry 3rd'!AB94,IF(AND($E$3="4th"),'Marks Entry 4th'!AB94,"")))</f>
        <v/>
      </c>
      <c r="AY95" s="61" t="str">
        <f t="shared" si="93"/>
        <v/>
      </c>
      <c r="AZ95" s="125" t="str">
        <f>IF(OR(B95=0,B95=""),"",IF(AND($E$3="3rd"),'Marks Entry 3rd'!AC94,IF(AND($E$3="4th"),'Marks Entry 4th'!AC94,"")))</f>
        <v/>
      </c>
      <c r="BA95" s="125" t="str">
        <f>IF(OR(B95=0,B95=""),"",IF(AND($E$3="3rd"),'Marks Entry 3rd'!AD94,IF(AND($E$3="4th"),'Marks Entry 4th'!AD94,"")))</f>
        <v/>
      </c>
      <c r="BB95" s="64" t="str">
        <f t="shared" si="94"/>
        <v/>
      </c>
      <c r="BC95" s="61">
        <f t="shared" si="95"/>
        <v>0</v>
      </c>
      <c r="BD95" s="66" t="str">
        <f>IF(OR(B95=0,B95=""),"",IF(AND($E$3="3rd"),'Marks Entry 3rd'!AE94,IF(AND($E$3="4th"),'Marks Entry 4th'!AE94,"")))</f>
        <v/>
      </c>
      <c r="BE95" s="66" t="str">
        <f>IF(OR(B95=0,B95=""),"",IF(AND($E$3="3rd"),'Marks Entry 3rd'!AF94,IF(AND($E$3="4th"),'Marks Entry 4th'!AF94,"")))</f>
        <v/>
      </c>
      <c r="BF95" s="65" t="str">
        <f t="shared" si="96"/>
        <v/>
      </c>
      <c r="BG95" s="61" t="str">
        <f t="shared" si="97"/>
        <v/>
      </c>
      <c r="BH95" s="104">
        <f t="shared" si="98"/>
        <v>0</v>
      </c>
      <c r="BI95" s="104" t="str">
        <f t="shared" si="99"/>
        <v/>
      </c>
      <c r="BJ95" s="104" t="str">
        <f t="shared" si="100"/>
        <v/>
      </c>
      <c r="BK95" s="104" t="str">
        <f t="shared" si="101"/>
        <v/>
      </c>
      <c r="BL95" s="104" t="str">
        <f t="shared" si="102"/>
        <v/>
      </c>
      <c r="BM95" s="108" t="str">
        <f t="shared" si="103"/>
        <v/>
      </c>
      <c r="BN95" s="125" t="str">
        <f>IF(OR(B95=0,B95=""),"",IF(AND($E$3="3rd"),'Marks Entry 3rd'!AG94,IF(AND($E$3="4th"),'Marks Entry 4th'!AG94,"")))</f>
        <v/>
      </c>
      <c r="BO95" s="125" t="str">
        <f>IF(OR(B95=0,B95=""),"",IF(AND($E$3="3rd"),'Marks Entry 3rd'!AH94,IF(AND($E$3="4th"),'Marks Entry 4th'!AH94,"")))</f>
        <v/>
      </c>
      <c r="BP95" s="125" t="str">
        <f>IF(OR(B95=0,B95=""),"",IF(AND($E$3="3rd"),'Marks Entry 3rd'!AI94,IF(AND($E$3="4th"),'Marks Entry 4th'!AI94,"")))</f>
        <v/>
      </c>
      <c r="BQ95" s="61" t="str">
        <f t="shared" si="104"/>
        <v/>
      </c>
      <c r="BR95" s="125" t="str">
        <f>IF(OR(B95=0,B95=""),"",IF(AND($E$3="3rd"),'Marks Entry 3rd'!AJ94,IF(AND($E$3="4th"),'Marks Entry 4th'!AJ94,"")))</f>
        <v/>
      </c>
      <c r="BS95" s="125" t="str">
        <f>IF(OR(B95=0,B95=""),"",IF(AND($E$3="3rd"),'Marks Entry 3rd'!AK94,IF(AND($E$3="4th"),'Marks Entry 4th'!AK94,"")))</f>
        <v/>
      </c>
      <c r="BT95" s="64" t="str">
        <f t="shared" si="105"/>
        <v/>
      </c>
      <c r="BU95" s="61">
        <f t="shared" si="106"/>
        <v>0</v>
      </c>
      <c r="BV95" s="66" t="str">
        <f>IF(OR(B95=0,B95=""),"",IF(AND($E$3="3rd"),'Marks Entry 3rd'!AL94,IF(AND($E$3="4th"),'Marks Entry 4th'!AL94,"")))</f>
        <v/>
      </c>
      <c r="BW95" s="66" t="str">
        <f>IF(OR(B95=0,B95=""),"",IF(AND($E$3="3rd"),'Marks Entry 3rd'!AM94,IF(AND($E$3="4th"),'Marks Entry 4th'!AM94,"")))</f>
        <v/>
      </c>
      <c r="BX95" s="65" t="str">
        <f t="shared" si="107"/>
        <v/>
      </c>
      <c r="BY95" s="61" t="str">
        <f t="shared" si="108"/>
        <v/>
      </c>
      <c r="BZ95" s="104">
        <f t="shared" si="109"/>
        <v>0</v>
      </c>
      <c r="CA95" s="104" t="str">
        <f t="shared" si="110"/>
        <v/>
      </c>
      <c r="CB95" s="104" t="str">
        <f t="shared" si="111"/>
        <v/>
      </c>
      <c r="CC95" s="104" t="str">
        <f t="shared" si="112"/>
        <v/>
      </c>
      <c r="CD95" s="104" t="str">
        <f t="shared" si="113"/>
        <v/>
      </c>
      <c r="CE95" s="108" t="str">
        <f t="shared" si="114"/>
        <v/>
      </c>
      <c r="CF95" s="257" t="str">
        <f>IF(OR(B95=0,B95=""),"",IF(AND($E$3="3rd"),'Marks Entry 3rd'!AN94,IF(AND($E$3="4th"),'Marks Entry 4th'!AN94,"")))</f>
        <v/>
      </c>
      <c r="CG95" s="257" t="str">
        <f>IF(OR(B95=0,B95=""),"",IF(AND($E$3="3rd"),'Marks Entry 3rd'!AO94,IF(AND($E$3="4th"),'Marks Entry 4th'!AO94,"")))</f>
        <v/>
      </c>
      <c r="CH95" s="257" t="str">
        <f>IF(OR(B95=0,B95=""),"",IF(AND($E$3="3rd"),'Marks Entry 3rd'!AP94,IF(AND($E$3="4th"),'Marks Entry 4th'!AP94,"")))</f>
        <v/>
      </c>
      <c r="CI95" s="257" t="str">
        <f>IF(OR(B95=0,B95=""),"",IF(AND($E$3="3rd"),'Marks Entry 3rd'!AQ94,IF(AND($E$3="4th"),'Marks Entry 4th'!AQ94,"")))</f>
        <v/>
      </c>
      <c r="CJ95" s="257" t="str">
        <f>IF(OR(B95=0,B95=""),"",IF(AND($E$3="3rd"),'Marks Entry 3rd'!AR94,IF(AND($E$3="4th"),'Marks Entry 4th'!AR94,"")))</f>
        <v/>
      </c>
      <c r="CK95" s="126" t="str">
        <f t="shared" si="115"/>
        <v/>
      </c>
      <c r="CL95" s="127">
        <f t="shared" si="116"/>
        <v>0</v>
      </c>
      <c r="CM95" s="127" t="str">
        <f t="shared" si="117"/>
        <v/>
      </c>
      <c r="CN95" s="127" t="str">
        <f t="shared" si="118"/>
        <v/>
      </c>
      <c r="CO95" s="107" t="str">
        <f t="shared" si="119"/>
        <v/>
      </c>
      <c r="CP95" s="257" t="str">
        <f>IF(OR(B95=0,B95=""),"",IF(AND($E$3="3rd"),'Marks Entry 3rd'!AS94,IF(AND($E$3="4th"),'Marks Entry 4th'!AS94,"")))</f>
        <v/>
      </c>
      <c r="CQ95" s="257" t="str">
        <f>IF(OR(B95=0,B95=""),"",IF(AND($E$3="3rd"),'Marks Entry 3rd'!AT94,IF(AND($E$3="4th"),'Marks Entry 4th'!AT94,"")))</f>
        <v/>
      </c>
      <c r="CR95" s="257" t="str">
        <f>IF(OR(B95=0,B95=""),"",IF(AND($E$3="3rd"),'Marks Entry 3rd'!AU94,IF(AND($E$3="4th"),'Marks Entry 4th'!AU94,"")))</f>
        <v/>
      </c>
      <c r="CS95" s="257" t="str">
        <f>IF(OR(B95=0,B95=""),"",IF(AND($E$3="3rd"),'Marks Entry 3rd'!AV94,IF(AND($E$3="4th"),'Marks Entry 4th'!AV94,"")))</f>
        <v/>
      </c>
      <c r="CT95" s="257" t="str">
        <f>IF(OR(B95=0,B95=""),"",IF(AND($E$3="3rd"),'Marks Entry 3rd'!AW94,IF(AND($E$3="4th"),'Marks Entry 4th'!AW94,"")))</f>
        <v/>
      </c>
      <c r="CU95" s="126" t="str">
        <f t="shared" si="120"/>
        <v/>
      </c>
      <c r="CV95" s="127">
        <f t="shared" si="121"/>
        <v>0</v>
      </c>
      <c r="CW95" s="127" t="str">
        <f t="shared" si="122"/>
        <v/>
      </c>
      <c r="CX95" s="127" t="str">
        <f t="shared" si="123"/>
        <v/>
      </c>
      <c r="CY95" s="107" t="str">
        <f t="shared" si="124"/>
        <v/>
      </c>
      <c r="CZ95" s="257" t="str">
        <f>IF(OR(B95=0,B95=""),"",IF(AND($E$3="3rd"),'Marks Entry 3rd'!AX94,IF(AND($E$3="4th"),'Marks Entry 4th'!AX94,"")))</f>
        <v/>
      </c>
      <c r="DA95" s="257" t="str">
        <f>IF(OR(B95=0,B95=""),"",IF(AND($E$3="3rd"),'Marks Entry 3rd'!AY94,IF(AND($E$3="4th"),'Marks Entry 4th'!AY94,"")))</f>
        <v/>
      </c>
      <c r="DB95" s="257" t="str">
        <f>IF(OR(B95=0,B95=""),"",IF(AND($E$3="3rd"),'Marks Entry 3rd'!AZ94,IF(AND($E$3="4th"),'Marks Entry 4th'!AZ94,"")))</f>
        <v/>
      </c>
      <c r="DC95" s="257" t="str">
        <f>IF(OR(B95=0,B95=""),"",IF(AND($E$3="3rd"),'Marks Entry 3rd'!BA94,IF(AND($E$3="4th"),'Marks Entry 4th'!BA94,"")))</f>
        <v/>
      </c>
      <c r="DD95" s="257" t="str">
        <f>IF(OR(B95=0,B95=""),"",IF(AND($E$3="3rd"),'Marks Entry 3rd'!BB94,IF(AND($E$3="4th"),'Marks Entry 4th'!BB94,"")))</f>
        <v/>
      </c>
      <c r="DE95" s="126" t="str">
        <f t="shared" si="125"/>
        <v/>
      </c>
      <c r="DF95" s="127">
        <f t="shared" si="126"/>
        <v>0</v>
      </c>
      <c r="DG95" s="127" t="str">
        <f t="shared" si="127"/>
        <v/>
      </c>
      <c r="DH95" s="127" t="str">
        <f t="shared" si="128"/>
        <v/>
      </c>
      <c r="DI95" s="107" t="str">
        <f t="shared" si="129"/>
        <v/>
      </c>
      <c r="DJ95" s="257" t="str">
        <f>IF(OR(B95=0,B95=""),"",IF(AND('Marks Entry 3rd'!BC94="",'Marks Entry 4th'!BC94=""),"",IF(AND($E$3="3rd"),'Marks Entry 3rd'!BC94,IF(AND($E$3="4th"),'Marks Entry 4th'!BC94,""))))</f>
        <v/>
      </c>
      <c r="DK95" s="257" t="str">
        <f>IF(OR(B95=0,B95=""),"",IF(AND('Marks Entry 3rd'!BD94="",'Marks Entry 4th'!BD94=""),"",IF(AND($E$3="3rd"),'Marks Entry 3rd'!BD94,IF(AND($E$3="4th"),'Marks Entry 4th'!BD94,""))))</f>
        <v/>
      </c>
      <c r="DL95" s="416" t="str">
        <f t="shared" si="130"/>
        <v/>
      </c>
      <c r="DM95" s="108" t="str">
        <f t="shared" si="131"/>
        <v/>
      </c>
      <c r="DN95" s="257" t="str">
        <f>IF(OR(B95=0,B95=""),"",IF(AND('Marks Entry 3rd'!BE94="",'Marks Entry 4th'!BE94=""),"",IF(AND($E$3="3rd"),'Marks Entry 3rd'!BE94,IF(AND($E$3="4th"),'Marks Entry 4th'!BE94,""))))</f>
        <v/>
      </c>
      <c r="DO95" s="257" t="str">
        <f>IF(OR(B95=0,B95=""),"",IF(AND('Marks Entry 3rd'!BF94="",'Marks Entry 4th'!BF94=""),"",IF(AND($E$3="3rd"),'Marks Entry 3rd'!BF94,IF(AND($E$3="4th"),'Marks Entry 4th'!BF94,""))))</f>
        <v/>
      </c>
      <c r="DP95" s="416" t="str">
        <f t="shared" si="132"/>
        <v/>
      </c>
      <c r="DQ95" s="108" t="str">
        <f t="shared" si="133"/>
        <v/>
      </c>
      <c r="DR95" s="75" t="str">
        <f t="shared" si="134"/>
        <v/>
      </c>
      <c r="DS95" s="76" t="str">
        <f t="shared" si="135"/>
        <v/>
      </c>
      <c r="DT95" s="81" t="str">
        <f t="shared" si="136"/>
        <v/>
      </c>
      <c r="DU95" s="82" t="str">
        <f t="shared" si="137"/>
        <v/>
      </c>
      <c r="DV95" s="262" t="str">
        <f t="shared" si="70"/>
        <v/>
      </c>
      <c r="DW95" s="52" t="str">
        <f>IF(OR(B95=0,B95=""),"",IF(AND($E$3="3rd"),'Marks Entry 3rd'!BG94,IF(AND($E$3="4th"),'Marks Entry 4th'!BG94,"")))</f>
        <v/>
      </c>
      <c r="DX95" s="52" t="str">
        <f>IF(OR(B95=0,B95=""),"",IF(AND($E$3="3rd"),'Marks Entry 3rd'!BH94,IF(AND($E$3="4th"),'Marks Entry 4th'!BH94,"")))</f>
        <v/>
      </c>
      <c r="DY95" s="242" t="str">
        <f t="shared" si="138"/>
        <v/>
      </c>
      <c r="DZ95" s="53"/>
      <c r="EG95" s="55">
        <f>IF(AND($E$3="3rd"),'Marks Entry 3rd'!I94,IF(AND($E$3="4th"),'Marks Entry 4th'!I94,""))</f>
        <v>0</v>
      </c>
    </row>
    <row r="96" spans="1:137" ht="18.95" customHeight="1">
      <c r="A96" s="67">
        <v>89</v>
      </c>
      <c r="B96" s="302" t="str">
        <f>IF(OR(EG96=0,EG96=""),"",IF(AND($E$3="3rd"),'Marks Entry 3rd'!I95,IF(AND($E$3="4th"),'Marks Entry 4th'!I95,"")))</f>
        <v/>
      </c>
      <c r="C96" s="68" t="str">
        <f>IF(OR(B96=0,B96=""),"",IF(AND($E$3="3rd"),'Marks Entry 3rd'!B95,IF(AND($E$3="4th"),'Marks Entry 4th'!B95,"")))</f>
        <v/>
      </c>
      <c r="D96" s="68" t="str">
        <f>IF(OR(B96=0,B96=""),"",IF(AND($E$3="3rd"),'Marks Entry 3rd'!C95,IF(AND($E$3="4th"),'Marks Entry 4th'!C95,"")))</f>
        <v/>
      </c>
      <c r="E96" s="69" t="str">
        <f>IF(OR(B96=0,B96=""),"",IF(AND($E$3="3rd"),'Marks Entry 3rd'!E95,IF(AND($E$3="4th"),'Marks Entry 4th'!E95,"")))</f>
        <v/>
      </c>
      <c r="F96" s="301" t="str">
        <f>IF(OR(B96=0,B96=""),"",IF(AND($E$3="3rd"),'Marks Entry 3rd'!D95,IF(AND($E$3="4th"),'Marks Entry 4th'!D95,"")))</f>
        <v/>
      </c>
      <c r="G96" s="63" t="str">
        <f>IF(OR(B96=0,B96=""),"",IF(AND($E$3="3rd"),'Marks Entry 3rd'!F95,IF(AND($E$3="4th"),'Marks Entry 4th'!F95,"")))</f>
        <v/>
      </c>
      <c r="H96" s="63" t="str">
        <f>IF(OR(B96=0,B96=""),"",IF(AND($E$3="3rd"),'Marks Entry 3rd'!G95,IF(AND($E$3="4th"),'Marks Entry 4th'!G95,"")))</f>
        <v/>
      </c>
      <c r="I96" s="63" t="str">
        <f>IF(OR(B96=0,B96=""),"",IF(AND($E$3="3rd"),'Marks Entry 3rd'!H95,IF(AND($E$3="4th"),'Marks Entry 4th'!H95,"")))</f>
        <v/>
      </c>
      <c r="J96" s="256" t="str">
        <f>IF(OR(B96=0,B96=""),"",IF(AND($E$3="3rd"),'Marks Entry 3rd'!J95,IF(AND($E$3="4th"),'Marks Entry 4th'!J95,"")))</f>
        <v/>
      </c>
      <c r="K96" s="256" t="str">
        <f>IF(OR(B96=0,B96=""),"",IF(AND($E$3="3rd"),'Marks Entry 3rd'!K95,IF(AND($E$3="4th"),'Marks Entry 4th'!K95,"")))</f>
        <v/>
      </c>
      <c r="L96" s="125" t="str">
        <f>IF(OR(B96=0,B96=""),"",IF(AND($E$3="3rd"),'Marks Entry 3rd'!L95,IF(AND($E$3="4th"),'Marks Entry 4th'!L95,"")))</f>
        <v/>
      </c>
      <c r="M96" s="125" t="str">
        <f>IF(OR(B96=0,B96=""),"",IF(AND($E$3="3rd"),'Marks Entry 3rd'!M95,IF(AND($E$3="4th"),'Marks Entry 4th'!M95,"")))</f>
        <v/>
      </c>
      <c r="N96" s="125" t="str">
        <f>IF(OR(B96=0,B96=""),"",IF(AND($E$3="3rd"),'Marks Entry 3rd'!N95,IF(AND($E$3="4th"),'Marks Entry 4th'!N95,"")))</f>
        <v/>
      </c>
      <c r="O96" s="61" t="str">
        <f t="shared" si="71"/>
        <v/>
      </c>
      <c r="P96" s="125" t="str">
        <f>IF(OR(B96=0,B96=""),"",IF(AND($E$3="3rd"),'Marks Entry 3rd'!O95,IF(AND($E$3="4th"),'Marks Entry 4th'!O95,"")))</f>
        <v/>
      </c>
      <c r="Q96" s="125" t="str">
        <f>IF(OR(B96=0,B96=""),"",IF(AND($E$3="3rd"),'Marks Entry 3rd'!P95,IF(AND($E$3="4th"),'Marks Entry 4th'!P95,"")))</f>
        <v/>
      </c>
      <c r="R96" s="64" t="str">
        <f t="shared" si="72"/>
        <v/>
      </c>
      <c r="S96" s="61">
        <f t="shared" si="73"/>
        <v>0</v>
      </c>
      <c r="T96" s="66" t="str">
        <f>IF(OR(B96=0,B96=""),"",IF(AND($E$3="3rd"),'Marks Entry 3rd'!Q95,IF(AND($E$3="4th"),'Marks Entry 4th'!Q95,"")))</f>
        <v/>
      </c>
      <c r="U96" s="66" t="str">
        <f>IF(OR(B96=0,B96=""),"",IF(AND($E$3="3rd"),'Marks Entry 3rd'!R95,IF(AND($E$3="4th"),'Marks Entry 4th'!R95,"")))</f>
        <v/>
      </c>
      <c r="V96" s="65" t="str">
        <f t="shared" si="74"/>
        <v/>
      </c>
      <c r="W96" s="61" t="str">
        <f t="shared" si="75"/>
        <v/>
      </c>
      <c r="X96" s="104">
        <f t="shared" si="76"/>
        <v>0</v>
      </c>
      <c r="Y96" s="104" t="str">
        <f t="shared" si="77"/>
        <v/>
      </c>
      <c r="Z96" s="104" t="str">
        <f t="shared" si="78"/>
        <v/>
      </c>
      <c r="AA96" s="104" t="str">
        <f t="shared" si="79"/>
        <v/>
      </c>
      <c r="AB96" s="104" t="str">
        <f t="shared" si="80"/>
        <v/>
      </c>
      <c r="AC96" s="108" t="str">
        <f t="shared" si="81"/>
        <v/>
      </c>
      <c r="AD96" s="125" t="str">
        <f>IF(OR(B96=0,B96=""),"",IF(AND($E$3="3rd"),'Marks Entry 3rd'!S95,IF(AND($E$3="4th"),'Marks Entry 4th'!S95,"")))</f>
        <v/>
      </c>
      <c r="AE96" s="125" t="str">
        <f>IF(OR(B96=0,B96=""),"",IF(AND($E$3="3rd"),'Marks Entry 3rd'!T95,IF(AND($E$3="4th"),'Marks Entry 4th'!T95,"")))</f>
        <v/>
      </c>
      <c r="AF96" s="125" t="str">
        <f>IF(OR(B96=0,B96=""),"",IF(AND($E$3="3rd"),'Marks Entry 3rd'!U95,IF(AND($E$3="4th"),'Marks Entry 4th'!U95,"")))</f>
        <v/>
      </c>
      <c r="AG96" s="61" t="str">
        <f t="shared" si="82"/>
        <v/>
      </c>
      <c r="AH96" s="125" t="str">
        <f>IF(OR(B96=0,B96=""),"",IF(AND($E$3="3rd"),'Marks Entry 3rd'!V95,IF(AND($E$3="4th"),'Marks Entry 4th'!V95,"")))</f>
        <v/>
      </c>
      <c r="AI96" s="125" t="str">
        <f>IF(OR(B96=0,B96=""),"",IF(AND($E$3="3rd"),'Marks Entry 3rd'!W95,IF(AND($E$3="4th"),'Marks Entry 4th'!W95,"")))</f>
        <v/>
      </c>
      <c r="AJ96" s="64" t="str">
        <f t="shared" si="83"/>
        <v/>
      </c>
      <c r="AK96" s="61">
        <f t="shared" si="84"/>
        <v>0</v>
      </c>
      <c r="AL96" s="66" t="str">
        <f>IF(OR(B96=0,B96=""),"",IF(AND($E$3="3rd"),'Marks Entry 3rd'!X95,IF(AND($E$3="4th"),'Marks Entry 4th'!X95,"")))</f>
        <v/>
      </c>
      <c r="AM96" s="66" t="str">
        <f>IF(OR(B96=0,B96=""),"",IF(AND($E$3="3rd"),'Marks Entry 3rd'!Y95,IF(AND($E$3="4th"),'Marks Entry 4th'!Y95,"")))</f>
        <v/>
      </c>
      <c r="AN96" s="65" t="str">
        <f t="shared" si="85"/>
        <v/>
      </c>
      <c r="AO96" s="61" t="str">
        <f t="shared" si="86"/>
        <v/>
      </c>
      <c r="AP96" s="104">
        <f t="shared" si="87"/>
        <v>0</v>
      </c>
      <c r="AQ96" s="104" t="str">
        <f t="shared" si="88"/>
        <v/>
      </c>
      <c r="AR96" s="104" t="str">
        <f t="shared" si="89"/>
        <v/>
      </c>
      <c r="AS96" s="104" t="str">
        <f t="shared" si="90"/>
        <v/>
      </c>
      <c r="AT96" s="104" t="str">
        <f t="shared" si="91"/>
        <v/>
      </c>
      <c r="AU96" s="108" t="str">
        <f t="shared" si="92"/>
        <v/>
      </c>
      <c r="AV96" s="125" t="str">
        <f>IF(OR(B96=0,B96=""),"",IF(AND($E$3="3rd"),'Marks Entry 3rd'!Z95,IF(AND($E$3="4th"),'Marks Entry 4th'!Z95,"")))</f>
        <v/>
      </c>
      <c r="AW96" s="125" t="str">
        <f>IF(OR(B96=0,B96=""),"",IF(AND($E$3="3rd"),'Marks Entry 3rd'!AA95,IF(AND($E$3="4th"),'Marks Entry 4th'!AA95,"")))</f>
        <v/>
      </c>
      <c r="AX96" s="125" t="str">
        <f>IF(OR(B96=0,B96=""),"",IF(AND($E$3="3rd"),'Marks Entry 3rd'!AB95,IF(AND($E$3="4th"),'Marks Entry 4th'!AB95,"")))</f>
        <v/>
      </c>
      <c r="AY96" s="61" t="str">
        <f t="shared" si="93"/>
        <v/>
      </c>
      <c r="AZ96" s="125" t="str">
        <f>IF(OR(B96=0,B96=""),"",IF(AND($E$3="3rd"),'Marks Entry 3rd'!AC95,IF(AND($E$3="4th"),'Marks Entry 4th'!AC95,"")))</f>
        <v/>
      </c>
      <c r="BA96" s="125" t="str">
        <f>IF(OR(B96=0,B96=""),"",IF(AND($E$3="3rd"),'Marks Entry 3rd'!AD95,IF(AND($E$3="4th"),'Marks Entry 4th'!AD95,"")))</f>
        <v/>
      </c>
      <c r="BB96" s="64" t="str">
        <f t="shared" si="94"/>
        <v/>
      </c>
      <c r="BC96" s="61">
        <f t="shared" si="95"/>
        <v>0</v>
      </c>
      <c r="BD96" s="66" t="str">
        <f>IF(OR(B96=0,B96=""),"",IF(AND($E$3="3rd"),'Marks Entry 3rd'!AE95,IF(AND($E$3="4th"),'Marks Entry 4th'!AE95,"")))</f>
        <v/>
      </c>
      <c r="BE96" s="66" t="str">
        <f>IF(OR(B96=0,B96=""),"",IF(AND($E$3="3rd"),'Marks Entry 3rd'!AF95,IF(AND($E$3="4th"),'Marks Entry 4th'!AF95,"")))</f>
        <v/>
      </c>
      <c r="BF96" s="65" t="str">
        <f t="shared" si="96"/>
        <v/>
      </c>
      <c r="BG96" s="61" t="str">
        <f t="shared" si="97"/>
        <v/>
      </c>
      <c r="BH96" s="104">
        <f t="shared" si="98"/>
        <v>0</v>
      </c>
      <c r="BI96" s="104" t="str">
        <f t="shared" si="99"/>
        <v/>
      </c>
      <c r="BJ96" s="104" t="str">
        <f t="shared" si="100"/>
        <v/>
      </c>
      <c r="BK96" s="104" t="str">
        <f t="shared" si="101"/>
        <v/>
      </c>
      <c r="BL96" s="104" t="str">
        <f t="shared" si="102"/>
        <v/>
      </c>
      <c r="BM96" s="108" t="str">
        <f t="shared" si="103"/>
        <v/>
      </c>
      <c r="BN96" s="125" t="str">
        <f>IF(OR(B96=0,B96=""),"",IF(AND($E$3="3rd"),'Marks Entry 3rd'!AG95,IF(AND($E$3="4th"),'Marks Entry 4th'!AG95,"")))</f>
        <v/>
      </c>
      <c r="BO96" s="125" t="str">
        <f>IF(OR(B96=0,B96=""),"",IF(AND($E$3="3rd"),'Marks Entry 3rd'!AH95,IF(AND($E$3="4th"),'Marks Entry 4th'!AH95,"")))</f>
        <v/>
      </c>
      <c r="BP96" s="125" t="str">
        <f>IF(OR(B96=0,B96=""),"",IF(AND($E$3="3rd"),'Marks Entry 3rd'!AI95,IF(AND($E$3="4th"),'Marks Entry 4th'!AI95,"")))</f>
        <v/>
      </c>
      <c r="BQ96" s="61" t="str">
        <f t="shared" si="104"/>
        <v/>
      </c>
      <c r="BR96" s="125" t="str">
        <f>IF(OR(B96=0,B96=""),"",IF(AND($E$3="3rd"),'Marks Entry 3rd'!AJ95,IF(AND($E$3="4th"),'Marks Entry 4th'!AJ95,"")))</f>
        <v/>
      </c>
      <c r="BS96" s="125" t="str">
        <f>IF(OR(B96=0,B96=""),"",IF(AND($E$3="3rd"),'Marks Entry 3rd'!AK95,IF(AND($E$3="4th"),'Marks Entry 4th'!AK95,"")))</f>
        <v/>
      </c>
      <c r="BT96" s="64" t="str">
        <f t="shared" si="105"/>
        <v/>
      </c>
      <c r="BU96" s="61">
        <f t="shared" si="106"/>
        <v>0</v>
      </c>
      <c r="BV96" s="66" t="str">
        <f>IF(OR(B96=0,B96=""),"",IF(AND($E$3="3rd"),'Marks Entry 3rd'!AL95,IF(AND($E$3="4th"),'Marks Entry 4th'!AL95,"")))</f>
        <v/>
      </c>
      <c r="BW96" s="66" t="str">
        <f>IF(OR(B96=0,B96=""),"",IF(AND($E$3="3rd"),'Marks Entry 3rd'!AM95,IF(AND($E$3="4th"),'Marks Entry 4th'!AM95,"")))</f>
        <v/>
      </c>
      <c r="BX96" s="65" t="str">
        <f t="shared" si="107"/>
        <v/>
      </c>
      <c r="BY96" s="61" t="str">
        <f t="shared" si="108"/>
        <v/>
      </c>
      <c r="BZ96" s="104">
        <f t="shared" si="109"/>
        <v>0</v>
      </c>
      <c r="CA96" s="104" t="str">
        <f t="shared" si="110"/>
        <v/>
      </c>
      <c r="CB96" s="104" t="str">
        <f t="shared" si="111"/>
        <v/>
      </c>
      <c r="CC96" s="104" t="str">
        <f t="shared" si="112"/>
        <v/>
      </c>
      <c r="CD96" s="104" t="str">
        <f t="shared" si="113"/>
        <v/>
      </c>
      <c r="CE96" s="108" t="str">
        <f t="shared" si="114"/>
        <v/>
      </c>
      <c r="CF96" s="257" t="str">
        <f>IF(OR(B96=0,B96=""),"",IF(AND($E$3="3rd"),'Marks Entry 3rd'!AN95,IF(AND($E$3="4th"),'Marks Entry 4th'!AN95,"")))</f>
        <v/>
      </c>
      <c r="CG96" s="257" t="str">
        <f>IF(OR(B96=0,B96=""),"",IF(AND($E$3="3rd"),'Marks Entry 3rd'!AO95,IF(AND($E$3="4th"),'Marks Entry 4th'!AO95,"")))</f>
        <v/>
      </c>
      <c r="CH96" s="257" t="str">
        <f>IF(OR(B96=0,B96=""),"",IF(AND($E$3="3rd"),'Marks Entry 3rd'!AP95,IF(AND($E$3="4th"),'Marks Entry 4th'!AP95,"")))</f>
        <v/>
      </c>
      <c r="CI96" s="257" t="str">
        <f>IF(OR(B96=0,B96=""),"",IF(AND($E$3="3rd"),'Marks Entry 3rd'!AQ95,IF(AND($E$3="4th"),'Marks Entry 4th'!AQ95,"")))</f>
        <v/>
      </c>
      <c r="CJ96" s="257" t="str">
        <f>IF(OR(B96=0,B96=""),"",IF(AND($E$3="3rd"),'Marks Entry 3rd'!AR95,IF(AND($E$3="4th"),'Marks Entry 4th'!AR95,"")))</f>
        <v/>
      </c>
      <c r="CK96" s="126" t="str">
        <f t="shared" si="115"/>
        <v/>
      </c>
      <c r="CL96" s="127">
        <f t="shared" si="116"/>
        <v>0</v>
      </c>
      <c r="CM96" s="127" t="str">
        <f t="shared" si="117"/>
        <v/>
      </c>
      <c r="CN96" s="127" t="str">
        <f t="shared" si="118"/>
        <v/>
      </c>
      <c r="CO96" s="107" t="str">
        <f t="shared" si="119"/>
        <v/>
      </c>
      <c r="CP96" s="257" t="str">
        <f>IF(OR(B96=0,B96=""),"",IF(AND($E$3="3rd"),'Marks Entry 3rd'!AS95,IF(AND($E$3="4th"),'Marks Entry 4th'!AS95,"")))</f>
        <v/>
      </c>
      <c r="CQ96" s="257" t="str">
        <f>IF(OR(B96=0,B96=""),"",IF(AND($E$3="3rd"),'Marks Entry 3rd'!AT95,IF(AND($E$3="4th"),'Marks Entry 4th'!AT95,"")))</f>
        <v/>
      </c>
      <c r="CR96" s="257" t="str">
        <f>IF(OR(B96=0,B96=""),"",IF(AND($E$3="3rd"),'Marks Entry 3rd'!AU95,IF(AND($E$3="4th"),'Marks Entry 4th'!AU95,"")))</f>
        <v/>
      </c>
      <c r="CS96" s="257" t="str">
        <f>IF(OR(B96=0,B96=""),"",IF(AND($E$3="3rd"),'Marks Entry 3rd'!AV95,IF(AND($E$3="4th"),'Marks Entry 4th'!AV95,"")))</f>
        <v/>
      </c>
      <c r="CT96" s="257" t="str">
        <f>IF(OR(B96=0,B96=""),"",IF(AND($E$3="3rd"),'Marks Entry 3rd'!AW95,IF(AND($E$3="4th"),'Marks Entry 4th'!AW95,"")))</f>
        <v/>
      </c>
      <c r="CU96" s="126" t="str">
        <f t="shared" si="120"/>
        <v/>
      </c>
      <c r="CV96" s="127">
        <f t="shared" si="121"/>
        <v>0</v>
      </c>
      <c r="CW96" s="127" t="str">
        <f t="shared" si="122"/>
        <v/>
      </c>
      <c r="CX96" s="127" t="str">
        <f t="shared" si="123"/>
        <v/>
      </c>
      <c r="CY96" s="107" t="str">
        <f t="shared" si="124"/>
        <v/>
      </c>
      <c r="CZ96" s="257" t="str">
        <f>IF(OR(B96=0,B96=""),"",IF(AND($E$3="3rd"),'Marks Entry 3rd'!AX95,IF(AND($E$3="4th"),'Marks Entry 4th'!AX95,"")))</f>
        <v/>
      </c>
      <c r="DA96" s="257" t="str">
        <f>IF(OR(B96=0,B96=""),"",IF(AND($E$3="3rd"),'Marks Entry 3rd'!AY95,IF(AND($E$3="4th"),'Marks Entry 4th'!AY95,"")))</f>
        <v/>
      </c>
      <c r="DB96" s="257" t="str">
        <f>IF(OR(B96=0,B96=""),"",IF(AND($E$3="3rd"),'Marks Entry 3rd'!AZ95,IF(AND($E$3="4th"),'Marks Entry 4th'!AZ95,"")))</f>
        <v/>
      </c>
      <c r="DC96" s="257" t="str">
        <f>IF(OR(B96=0,B96=""),"",IF(AND($E$3="3rd"),'Marks Entry 3rd'!BA95,IF(AND($E$3="4th"),'Marks Entry 4th'!BA95,"")))</f>
        <v/>
      </c>
      <c r="DD96" s="257" t="str">
        <f>IF(OR(B96=0,B96=""),"",IF(AND($E$3="3rd"),'Marks Entry 3rd'!BB95,IF(AND($E$3="4th"),'Marks Entry 4th'!BB95,"")))</f>
        <v/>
      </c>
      <c r="DE96" s="126" t="str">
        <f t="shared" si="125"/>
        <v/>
      </c>
      <c r="DF96" s="127">
        <f t="shared" si="126"/>
        <v>0</v>
      </c>
      <c r="DG96" s="127" t="str">
        <f t="shared" si="127"/>
        <v/>
      </c>
      <c r="DH96" s="127" t="str">
        <f t="shared" si="128"/>
        <v/>
      </c>
      <c r="DI96" s="107" t="str">
        <f t="shared" si="129"/>
        <v/>
      </c>
      <c r="DJ96" s="257" t="str">
        <f>IF(OR(B96=0,B96=""),"",IF(AND('Marks Entry 3rd'!BC95="",'Marks Entry 4th'!BC95=""),"",IF(AND($E$3="3rd"),'Marks Entry 3rd'!BC95,IF(AND($E$3="4th"),'Marks Entry 4th'!BC95,""))))</f>
        <v/>
      </c>
      <c r="DK96" s="257" t="str">
        <f>IF(OR(B96=0,B96=""),"",IF(AND('Marks Entry 3rd'!BD95="",'Marks Entry 4th'!BD95=""),"",IF(AND($E$3="3rd"),'Marks Entry 3rd'!BD95,IF(AND($E$3="4th"),'Marks Entry 4th'!BD95,""))))</f>
        <v/>
      </c>
      <c r="DL96" s="416" t="str">
        <f t="shared" si="130"/>
        <v/>
      </c>
      <c r="DM96" s="108" t="str">
        <f t="shared" si="131"/>
        <v/>
      </c>
      <c r="DN96" s="257" t="str">
        <f>IF(OR(B96=0,B96=""),"",IF(AND('Marks Entry 3rd'!BE95="",'Marks Entry 4th'!BE95=""),"",IF(AND($E$3="3rd"),'Marks Entry 3rd'!BE95,IF(AND($E$3="4th"),'Marks Entry 4th'!BE95,""))))</f>
        <v/>
      </c>
      <c r="DO96" s="257" t="str">
        <f>IF(OR(B96=0,B96=""),"",IF(AND('Marks Entry 3rd'!BF95="",'Marks Entry 4th'!BF95=""),"",IF(AND($E$3="3rd"),'Marks Entry 3rd'!BF95,IF(AND($E$3="4th"),'Marks Entry 4th'!BF95,""))))</f>
        <v/>
      </c>
      <c r="DP96" s="416" t="str">
        <f t="shared" si="132"/>
        <v/>
      </c>
      <c r="DQ96" s="108" t="str">
        <f t="shared" si="133"/>
        <v/>
      </c>
      <c r="DR96" s="75" t="str">
        <f t="shared" si="134"/>
        <v/>
      </c>
      <c r="DS96" s="76" t="str">
        <f t="shared" si="135"/>
        <v/>
      </c>
      <c r="DT96" s="81" t="str">
        <f t="shared" si="136"/>
        <v/>
      </c>
      <c r="DU96" s="82" t="str">
        <f t="shared" si="137"/>
        <v/>
      </c>
      <c r="DV96" s="262" t="str">
        <f t="shared" si="70"/>
        <v/>
      </c>
      <c r="DW96" s="52" t="str">
        <f>IF(OR(B96=0,B96=""),"",IF(AND($E$3="3rd"),'Marks Entry 3rd'!BG95,IF(AND($E$3="4th"),'Marks Entry 4th'!BG95,"")))</f>
        <v/>
      </c>
      <c r="DX96" s="52" t="str">
        <f>IF(OR(B96=0,B96=""),"",IF(AND($E$3="3rd"),'Marks Entry 3rd'!BH95,IF(AND($E$3="4th"),'Marks Entry 4th'!BH95,"")))</f>
        <v/>
      </c>
      <c r="DY96" s="242" t="str">
        <f t="shared" si="138"/>
        <v/>
      </c>
      <c r="DZ96" s="53"/>
      <c r="EG96" s="55">
        <f>IF(AND($E$3="3rd"),'Marks Entry 3rd'!I95,IF(AND($E$3="4th"),'Marks Entry 4th'!I95,""))</f>
        <v>0</v>
      </c>
    </row>
    <row r="97" spans="1:137" ht="18.95" customHeight="1">
      <c r="A97" s="67">
        <v>90</v>
      </c>
      <c r="B97" s="302" t="str">
        <f>IF(OR(EG97=0,EG97=""),"",IF(AND($E$3="3rd"),'Marks Entry 3rd'!I96,IF(AND($E$3="4th"),'Marks Entry 4th'!I96,"")))</f>
        <v/>
      </c>
      <c r="C97" s="68" t="str">
        <f>IF(OR(B97=0,B97=""),"",IF(AND($E$3="3rd"),'Marks Entry 3rd'!B96,IF(AND($E$3="4th"),'Marks Entry 4th'!B96,"")))</f>
        <v/>
      </c>
      <c r="D97" s="68" t="str">
        <f>IF(OR(B97=0,B97=""),"",IF(AND($E$3="3rd"),'Marks Entry 3rd'!C96,IF(AND($E$3="4th"),'Marks Entry 4th'!C96,"")))</f>
        <v/>
      </c>
      <c r="E97" s="69" t="str">
        <f>IF(OR(B97=0,B97=""),"",IF(AND($E$3="3rd"),'Marks Entry 3rd'!E96,IF(AND($E$3="4th"),'Marks Entry 4th'!E96,"")))</f>
        <v/>
      </c>
      <c r="F97" s="301" t="str">
        <f>IF(OR(B97=0,B97=""),"",IF(AND($E$3="3rd"),'Marks Entry 3rd'!D96,IF(AND($E$3="4th"),'Marks Entry 4th'!D96,"")))</f>
        <v/>
      </c>
      <c r="G97" s="63" t="str">
        <f>IF(OR(B97=0,B97=""),"",IF(AND($E$3="3rd"),'Marks Entry 3rd'!F96,IF(AND($E$3="4th"),'Marks Entry 4th'!F96,"")))</f>
        <v/>
      </c>
      <c r="H97" s="63" t="str">
        <f>IF(OR(B97=0,B97=""),"",IF(AND($E$3="3rd"),'Marks Entry 3rd'!G96,IF(AND($E$3="4th"),'Marks Entry 4th'!G96,"")))</f>
        <v/>
      </c>
      <c r="I97" s="63" t="str">
        <f>IF(OR(B97=0,B97=""),"",IF(AND($E$3="3rd"),'Marks Entry 3rd'!H96,IF(AND($E$3="4th"),'Marks Entry 4th'!H96,"")))</f>
        <v/>
      </c>
      <c r="J97" s="256" t="str">
        <f>IF(OR(B97=0,B97=""),"",IF(AND($E$3="3rd"),'Marks Entry 3rd'!J96,IF(AND($E$3="4th"),'Marks Entry 4th'!J96,"")))</f>
        <v/>
      </c>
      <c r="K97" s="256" t="str">
        <f>IF(OR(B97=0,B97=""),"",IF(AND($E$3="3rd"),'Marks Entry 3rd'!K96,IF(AND($E$3="4th"),'Marks Entry 4th'!K96,"")))</f>
        <v/>
      </c>
      <c r="L97" s="125" t="str">
        <f>IF(OR(B97=0,B97=""),"",IF(AND($E$3="3rd"),'Marks Entry 3rd'!L96,IF(AND($E$3="4th"),'Marks Entry 4th'!L96,"")))</f>
        <v/>
      </c>
      <c r="M97" s="125" t="str">
        <f>IF(OR(B97=0,B97=""),"",IF(AND($E$3="3rd"),'Marks Entry 3rd'!M96,IF(AND($E$3="4th"),'Marks Entry 4th'!M96,"")))</f>
        <v/>
      </c>
      <c r="N97" s="125" t="str">
        <f>IF(OR(B97=0,B97=""),"",IF(AND($E$3="3rd"),'Marks Entry 3rd'!N96,IF(AND($E$3="4th"),'Marks Entry 4th'!N96,"")))</f>
        <v/>
      </c>
      <c r="O97" s="61" t="str">
        <f t="shared" si="71"/>
        <v/>
      </c>
      <c r="P97" s="125" t="str">
        <f>IF(OR(B97=0,B97=""),"",IF(AND($E$3="3rd"),'Marks Entry 3rd'!O96,IF(AND($E$3="4th"),'Marks Entry 4th'!O96,"")))</f>
        <v/>
      </c>
      <c r="Q97" s="125" t="str">
        <f>IF(OR(B97=0,B97=""),"",IF(AND($E$3="3rd"),'Marks Entry 3rd'!P96,IF(AND($E$3="4th"),'Marks Entry 4th'!P96,"")))</f>
        <v/>
      </c>
      <c r="R97" s="64" t="str">
        <f t="shared" si="72"/>
        <v/>
      </c>
      <c r="S97" s="61">
        <f t="shared" si="73"/>
        <v>0</v>
      </c>
      <c r="T97" s="66" t="str">
        <f>IF(OR(B97=0,B97=""),"",IF(AND($E$3="3rd"),'Marks Entry 3rd'!Q96,IF(AND($E$3="4th"),'Marks Entry 4th'!Q96,"")))</f>
        <v/>
      </c>
      <c r="U97" s="66" t="str">
        <f>IF(OR(B97=0,B97=""),"",IF(AND($E$3="3rd"),'Marks Entry 3rd'!R96,IF(AND($E$3="4th"),'Marks Entry 4th'!R96,"")))</f>
        <v/>
      </c>
      <c r="V97" s="65" t="str">
        <f t="shared" si="74"/>
        <v/>
      </c>
      <c r="W97" s="61" t="str">
        <f t="shared" si="75"/>
        <v/>
      </c>
      <c r="X97" s="104">
        <f t="shared" si="76"/>
        <v>0</v>
      </c>
      <c r="Y97" s="104" t="str">
        <f t="shared" si="77"/>
        <v/>
      </c>
      <c r="Z97" s="104" t="str">
        <f t="shared" si="78"/>
        <v/>
      </c>
      <c r="AA97" s="104" t="str">
        <f t="shared" si="79"/>
        <v/>
      </c>
      <c r="AB97" s="104" t="str">
        <f t="shared" si="80"/>
        <v/>
      </c>
      <c r="AC97" s="108" t="str">
        <f t="shared" si="81"/>
        <v/>
      </c>
      <c r="AD97" s="125" t="str">
        <f>IF(OR(B97=0,B97=""),"",IF(AND($E$3="3rd"),'Marks Entry 3rd'!S96,IF(AND($E$3="4th"),'Marks Entry 4th'!S96,"")))</f>
        <v/>
      </c>
      <c r="AE97" s="125" t="str">
        <f>IF(OR(B97=0,B97=""),"",IF(AND($E$3="3rd"),'Marks Entry 3rd'!T96,IF(AND($E$3="4th"),'Marks Entry 4th'!T96,"")))</f>
        <v/>
      </c>
      <c r="AF97" s="125" t="str">
        <f>IF(OR(B97=0,B97=""),"",IF(AND($E$3="3rd"),'Marks Entry 3rd'!U96,IF(AND($E$3="4th"),'Marks Entry 4th'!U96,"")))</f>
        <v/>
      </c>
      <c r="AG97" s="61" t="str">
        <f t="shared" si="82"/>
        <v/>
      </c>
      <c r="AH97" s="125" t="str">
        <f>IF(OR(B97=0,B97=""),"",IF(AND($E$3="3rd"),'Marks Entry 3rd'!V96,IF(AND($E$3="4th"),'Marks Entry 4th'!V96,"")))</f>
        <v/>
      </c>
      <c r="AI97" s="125" t="str">
        <f>IF(OR(B97=0,B97=""),"",IF(AND($E$3="3rd"),'Marks Entry 3rd'!W96,IF(AND($E$3="4th"),'Marks Entry 4th'!W96,"")))</f>
        <v/>
      </c>
      <c r="AJ97" s="64" t="str">
        <f t="shared" si="83"/>
        <v/>
      </c>
      <c r="AK97" s="61">
        <f t="shared" si="84"/>
        <v>0</v>
      </c>
      <c r="AL97" s="66" t="str">
        <f>IF(OR(B97=0,B97=""),"",IF(AND($E$3="3rd"),'Marks Entry 3rd'!X96,IF(AND($E$3="4th"),'Marks Entry 4th'!X96,"")))</f>
        <v/>
      </c>
      <c r="AM97" s="66" t="str">
        <f>IF(OR(B97=0,B97=""),"",IF(AND($E$3="3rd"),'Marks Entry 3rd'!Y96,IF(AND($E$3="4th"),'Marks Entry 4th'!Y96,"")))</f>
        <v/>
      </c>
      <c r="AN97" s="65" t="str">
        <f t="shared" si="85"/>
        <v/>
      </c>
      <c r="AO97" s="61" t="str">
        <f t="shared" si="86"/>
        <v/>
      </c>
      <c r="AP97" s="104">
        <f t="shared" si="87"/>
        <v>0</v>
      </c>
      <c r="AQ97" s="104" t="str">
        <f t="shared" si="88"/>
        <v/>
      </c>
      <c r="AR97" s="104" t="str">
        <f t="shared" si="89"/>
        <v/>
      </c>
      <c r="AS97" s="104" t="str">
        <f t="shared" si="90"/>
        <v/>
      </c>
      <c r="AT97" s="104" t="str">
        <f t="shared" si="91"/>
        <v/>
      </c>
      <c r="AU97" s="108" t="str">
        <f t="shared" si="92"/>
        <v/>
      </c>
      <c r="AV97" s="125" t="str">
        <f>IF(OR(B97=0,B97=""),"",IF(AND($E$3="3rd"),'Marks Entry 3rd'!Z96,IF(AND($E$3="4th"),'Marks Entry 4th'!Z96,"")))</f>
        <v/>
      </c>
      <c r="AW97" s="125" t="str">
        <f>IF(OR(B97=0,B97=""),"",IF(AND($E$3="3rd"),'Marks Entry 3rd'!AA96,IF(AND($E$3="4th"),'Marks Entry 4th'!AA96,"")))</f>
        <v/>
      </c>
      <c r="AX97" s="125" t="str">
        <f>IF(OR(B97=0,B97=""),"",IF(AND($E$3="3rd"),'Marks Entry 3rd'!AB96,IF(AND($E$3="4th"),'Marks Entry 4th'!AB96,"")))</f>
        <v/>
      </c>
      <c r="AY97" s="61" t="str">
        <f t="shared" si="93"/>
        <v/>
      </c>
      <c r="AZ97" s="125" t="str">
        <f>IF(OR(B97=0,B97=""),"",IF(AND($E$3="3rd"),'Marks Entry 3rd'!AC96,IF(AND($E$3="4th"),'Marks Entry 4th'!AC96,"")))</f>
        <v/>
      </c>
      <c r="BA97" s="125" t="str">
        <f>IF(OR(B97=0,B97=""),"",IF(AND($E$3="3rd"),'Marks Entry 3rd'!AD96,IF(AND($E$3="4th"),'Marks Entry 4th'!AD96,"")))</f>
        <v/>
      </c>
      <c r="BB97" s="64" t="str">
        <f t="shared" si="94"/>
        <v/>
      </c>
      <c r="BC97" s="61">
        <f t="shared" si="95"/>
        <v>0</v>
      </c>
      <c r="BD97" s="66" t="str">
        <f>IF(OR(B97=0,B97=""),"",IF(AND($E$3="3rd"),'Marks Entry 3rd'!AE96,IF(AND($E$3="4th"),'Marks Entry 4th'!AE96,"")))</f>
        <v/>
      </c>
      <c r="BE97" s="66" t="str">
        <f>IF(OR(B97=0,B97=""),"",IF(AND($E$3="3rd"),'Marks Entry 3rd'!AF96,IF(AND($E$3="4th"),'Marks Entry 4th'!AF96,"")))</f>
        <v/>
      </c>
      <c r="BF97" s="65" t="str">
        <f t="shared" si="96"/>
        <v/>
      </c>
      <c r="BG97" s="61" t="str">
        <f t="shared" si="97"/>
        <v/>
      </c>
      <c r="BH97" s="104">
        <f t="shared" si="98"/>
        <v>0</v>
      </c>
      <c r="BI97" s="104" t="str">
        <f t="shared" si="99"/>
        <v/>
      </c>
      <c r="BJ97" s="104" t="str">
        <f t="shared" si="100"/>
        <v/>
      </c>
      <c r="BK97" s="104" t="str">
        <f t="shared" si="101"/>
        <v/>
      </c>
      <c r="BL97" s="104" t="str">
        <f t="shared" si="102"/>
        <v/>
      </c>
      <c r="BM97" s="108" t="str">
        <f t="shared" si="103"/>
        <v/>
      </c>
      <c r="BN97" s="125" t="str">
        <f>IF(OR(B97=0,B97=""),"",IF(AND($E$3="3rd"),'Marks Entry 3rd'!AG96,IF(AND($E$3="4th"),'Marks Entry 4th'!AG96,"")))</f>
        <v/>
      </c>
      <c r="BO97" s="125" t="str">
        <f>IF(OR(B97=0,B97=""),"",IF(AND($E$3="3rd"),'Marks Entry 3rd'!AH96,IF(AND($E$3="4th"),'Marks Entry 4th'!AH96,"")))</f>
        <v/>
      </c>
      <c r="BP97" s="125" t="str">
        <f>IF(OR(B97=0,B97=""),"",IF(AND($E$3="3rd"),'Marks Entry 3rd'!AI96,IF(AND($E$3="4th"),'Marks Entry 4th'!AI96,"")))</f>
        <v/>
      </c>
      <c r="BQ97" s="61" t="str">
        <f t="shared" si="104"/>
        <v/>
      </c>
      <c r="BR97" s="125" t="str">
        <f>IF(OR(B97=0,B97=""),"",IF(AND($E$3="3rd"),'Marks Entry 3rd'!AJ96,IF(AND($E$3="4th"),'Marks Entry 4th'!AJ96,"")))</f>
        <v/>
      </c>
      <c r="BS97" s="125" t="str">
        <f>IF(OR(B97=0,B97=""),"",IF(AND($E$3="3rd"),'Marks Entry 3rd'!AK96,IF(AND($E$3="4th"),'Marks Entry 4th'!AK96,"")))</f>
        <v/>
      </c>
      <c r="BT97" s="64" t="str">
        <f t="shared" si="105"/>
        <v/>
      </c>
      <c r="BU97" s="61">
        <f t="shared" si="106"/>
        <v>0</v>
      </c>
      <c r="BV97" s="66" t="str">
        <f>IF(OR(B97=0,B97=""),"",IF(AND($E$3="3rd"),'Marks Entry 3rd'!AL96,IF(AND($E$3="4th"),'Marks Entry 4th'!AL96,"")))</f>
        <v/>
      </c>
      <c r="BW97" s="66" t="str">
        <f>IF(OR(B97=0,B97=""),"",IF(AND($E$3="3rd"),'Marks Entry 3rd'!AM96,IF(AND($E$3="4th"),'Marks Entry 4th'!AM96,"")))</f>
        <v/>
      </c>
      <c r="BX97" s="65" t="str">
        <f t="shared" si="107"/>
        <v/>
      </c>
      <c r="BY97" s="61" t="str">
        <f t="shared" si="108"/>
        <v/>
      </c>
      <c r="BZ97" s="104">
        <f t="shared" si="109"/>
        <v>0</v>
      </c>
      <c r="CA97" s="104" t="str">
        <f t="shared" si="110"/>
        <v/>
      </c>
      <c r="CB97" s="104" t="str">
        <f t="shared" si="111"/>
        <v/>
      </c>
      <c r="CC97" s="104" t="str">
        <f t="shared" si="112"/>
        <v/>
      </c>
      <c r="CD97" s="104" t="str">
        <f t="shared" si="113"/>
        <v/>
      </c>
      <c r="CE97" s="108" t="str">
        <f t="shared" si="114"/>
        <v/>
      </c>
      <c r="CF97" s="257" t="str">
        <f>IF(OR(B97=0,B97=""),"",IF(AND($E$3="3rd"),'Marks Entry 3rd'!AN96,IF(AND($E$3="4th"),'Marks Entry 4th'!AN96,"")))</f>
        <v/>
      </c>
      <c r="CG97" s="257" t="str">
        <f>IF(OR(B97=0,B97=""),"",IF(AND($E$3="3rd"),'Marks Entry 3rd'!AO96,IF(AND($E$3="4th"),'Marks Entry 4th'!AO96,"")))</f>
        <v/>
      </c>
      <c r="CH97" s="257" t="str">
        <f>IF(OR(B97=0,B97=""),"",IF(AND($E$3="3rd"),'Marks Entry 3rd'!AP96,IF(AND($E$3="4th"),'Marks Entry 4th'!AP96,"")))</f>
        <v/>
      </c>
      <c r="CI97" s="257" t="str">
        <f>IF(OR(B97=0,B97=""),"",IF(AND($E$3="3rd"),'Marks Entry 3rd'!AQ96,IF(AND($E$3="4th"),'Marks Entry 4th'!AQ96,"")))</f>
        <v/>
      </c>
      <c r="CJ97" s="257" t="str">
        <f>IF(OR(B97=0,B97=""),"",IF(AND($E$3="3rd"),'Marks Entry 3rd'!AR96,IF(AND($E$3="4th"),'Marks Entry 4th'!AR96,"")))</f>
        <v/>
      </c>
      <c r="CK97" s="126" t="str">
        <f t="shared" si="115"/>
        <v/>
      </c>
      <c r="CL97" s="127">
        <f t="shared" si="116"/>
        <v>0</v>
      </c>
      <c r="CM97" s="127" t="str">
        <f t="shared" si="117"/>
        <v/>
      </c>
      <c r="CN97" s="127" t="str">
        <f t="shared" si="118"/>
        <v/>
      </c>
      <c r="CO97" s="107" t="str">
        <f t="shared" si="119"/>
        <v/>
      </c>
      <c r="CP97" s="257" t="str">
        <f>IF(OR(B97=0,B97=""),"",IF(AND($E$3="3rd"),'Marks Entry 3rd'!AS96,IF(AND($E$3="4th"),'Marks Entry 4th'!AS96,"")))</f>
        <v/>
      </c>
      <c r="CQ97" s="257" t="str">
        <f>IF(OR(B97=0,B97=""),"",IF(AND($E$3="3rd"),'Marks Entry 3rd'!AT96,IF(AND($E$3="4th"),'Marks Entry 4th'!AT96,"")))</f>
        <v/>
      </c>
      <c r="CR97" s="257" t="str">
        <f>IF(OR(B97=0,B97=""),"",IF(AND($E$3="3rd"),'Marks Entry 3rd'!AU96,IF(AND($E$3="4th"),'Marks Entry 4th'!AU96,"")))</f>
        <v/>
      </c>
      <c r="CS97" s="257" t="str">
        <f>IF(OR(B97=0,B97=""),"",IF(AND($E$3="3rd"),'Marks Entry 3rd'!AV96,IF(AND($E$3="4th"),'Marks Entry 4th'!AV96,"")))</f>
        <v/>
      </c>
      <c r="CT97" s="257" t="str">
        <f>IF(OR(B97=0,B97=""),"",IF(AND($E$3="3rd"),'Marks Entry 3rd'!AW96,IF(AND($E$3="4th"),'Marks Entry 4th'!AW96,"")))</f>
        <v/>
      </c>
      <c r="CU97" s="126" t="str">
        <f t="shared" si="120"/>
        <v/>
      </c>
      <c r="CV97" s="127">
        <f t="shared" si="121"/>
        <v>0</v>
      </c>
      <c r="CW97" s="127" t="str">
        <f t="shared" si="122"/>
        <v/>
      </c>
      <c r="CX97" s="127" t="str">
        <f t="shared" si="123"/>
        <v/>
      </c>
      <c r="CY97" s="107" t="str">
        <f t="shared" si="124"/>
        <v/>
      </c>
      <c r="CZ97" s="257" t="str">
        <f>IF(OR(B97=0,B97=""),"",IF(AND($E$3="3rd"),'Marks Entry 3rd'!AX96,IF(AND($E$3="4th"),'Marks Entry 4th'!AX96,"")))</f>
        <v/>
      </c>
      <c r="DA97" s="257" t="str">
        <f>IF(OR(B97=0,B97=""),"",IF(AND($E$3="3rd"),'Marks Entry 3rd'!AY96,IF(AND($E$3="4th"),'Marks Entry 4th'!AY96,"")))</f>
        <v/>
      </c>
      <c r="DB97" s="257" t="str">
        <f>IF(OR(B97=0,B97=""),"",IF(AND($E$3="3rd"),'Marks Entry 3rd'!AZ96,IF(AND($E$3="4th"),'Marks Entry 4th'!AZ96,"")))</f>
        <v/>
      </c>
      <c r="DC97" s="257" t="str">
        <f>IF(OR(B97=0,B97=""),"",IF(AND($E$3="3rd"),'Marks Entry 3rd'!BA96,IF(AND($E$3="4th"),'Marks Entry 4th'!BA96,"")))</f>
        <v/>
      </c>
      <c r="DD97" s="257" t="str">
        <f>IF(OR(B97=0,B97=""),"",IF(AND($E$3="3rd"),'Marks Entry 3rd'!BB96,IF(AND($E$3="4th"),'Marks Entry 4th'!BB96,"")))</f>
        <v/>
      </c>
      <c r="DE97" s="126" t="str">
        <f t="shared" si="125"/>
        <v/>
      </c>
      <c r="DF97" s="127">
        <f t="shared" si="126"/>
        <v>0</v>
      </c>
      <c r="DG97" s="127" t="str">
        <f t="shared" si="127"/>
        <v/>
      </c>
      <c r="DH97" s="127" t="str">
        <f t="shared" si="128"/>
        <v/>
      </c>
      <c r="DI97" s="107" t="str">
        <f t="shared" si="129"/>
        <v/>
      </c>
      <c r="DJ97" s="257" t="str">
        <f>IF(OR(B97=0,B97=""),"",IF(AND('Marks Entry 3rd'!BC96="",'Marks Entry 4th'!BC96=""),"",IF(AND($E$3="3rd"),'Marks Entry 3rd'!BC96,IF(AND($E$3="4th"),'Marks Entry 4th'!BC96,""))))</f>
        <v/>
      </c>
      <c r="DK97" s="257" t="str">
        <f>IF(OR(B97=0,B97=""),"",IF(AND('Marks Entry 3rd'!BD96="",'Marks Entry 4th'!BD96=""),"",IF(AND($E$3="3rd"),'Marks Entry 3rd'!BD96,IF(AND($E$3="4th"),'Marks Entry 4th'!BD96,""))))</f>
        <v/>
      </c>
      <c r="DL97" s="416" t="str">
        <f t="shared" si="130"/>
        <v/>
      </c>
      <c r="DM97" s="108" t="str">
        <f t="shared" si="131"/>
        <v/>
      </c>
      <c r="DN97" s="257" t="str">
        <f>IF(OR(B97=0,B97=""),"",IF(AND('Marks Entry 3rd'!BE96="",'Marks Entry 4th'!BE96=""),"",IF(AND($E$3="3rd"),'Marks Entry 3rd'!BE96,IF(AND($E$3="4th"),'Marks Entry 4th'!BE96,""))))</f>
        <v/>
      </c>
      <c r="DO97" s="257" t="str">
        <f>IF(OR(B97=0,B97=""),"",IF(AND('Marks Entry 3rd'!BF96="",'Marks Entry 4th'!BF96=""),"",IF(AND($E$3="3rd"),'Marks Entry 3rd'!BF96,IF(AND($E$3="4th"),'Marks Entry 4th'!BF96,""))))</f>
        <v/>
      </c>
      <c r="DP97" s="416" t="str">
        <f t="shared" si="132"/>
        <v/>
      </c>
      <c r="DQ97" s="108" t="str">
        <f t="shared" si="133"/>
        <v/>
      </c>
      <c r="DR97" s="75" t="str">
        <f t="shared" si="134"/>
        <v/>
      </c>
      <c r="DS97" s="76" t="str">
        <f t="shared" si="135"/>
        <v/>
      </c>
      <c r="DT97" s="81" t="str">
        <f t="shared" si="136"/>
        <v/>
      </c>
      <c r="DU97" s="82" t="str">
        <f t="shared" si="137"/>
        <v/>
      </c>
      <c r="DV97" s="262" t="str">
        <f t="shared" si="70"/>
        <v/>
      </c>
      <c r="DW97" s="52" t="str">
        <f>IF(OR(B97=0,B97=""),"",IF(AND($E$3="3rd"),'Marks Entry 3rd'!BG96,IF(AND($E$3="4th"),'Marks Entry 4th'!BG96,"")))</f>
        <v/>
      </c>
      <c r="DX97" s="52" t="str">
        <f>IF(OR(B97=0,B97=""),"",IF(AND($E$3="3rd"),'Marks Entry 3rd'!BH96,IF(AND($E$3="4th"),'Marks Entry 4th'!BH96,"")))</f>
        <v/>
      </c>
      <c r="DY97" s="242" t="str">
        <f t="shared" si="138"/>
        <v/>
      </c>
      <c r="DZ97" s="53"/>
      <c r="EG97" s="55">
        <f>IF(AND($E$3="3rd"),'Marks Entry 3rd'!I96,IF(AND($E$3="4th"),'Marks Entry 4th'!I96,""))</f>
        <v>0</v>
      </c>
    </row>
    <row r="98" spans="1:137" ht="18.95" customHeight="1">
      <c r="A98" s="67">
        <v>91</v>
      </c>
      <c r="B98" s="302" t="str">
        <f>IF(OR(EG98=0,EG98=""),"",IF(AND($E$3="3rd"),'Marks Entry 3rd'!I97,IF(AND($E$3="4th"),'Marks Entry 4th'!I97,"")))</f>
        <v/>
      </c>
      <c r="C98" s="68" t="str">
        <f>IF(OR(B98=0,B98=""),"",IF(AND($E$3="3rd"),'Marks Entry 3rd'!B97,IF(AND($E$3="4th"),'Marks Entry 4th'!B97,"")))</f>
        <v/>
      </c>
      <c r="D98" s="68" t="str">
        <f>IF(OR(B98=0,B98=""),"",IF(AND($E$3="3rd"),'Marks Entry 3rd'!C97,IF(AND($E$3="4th"),'Marks Entry 4th'!C97,"")))</f>
        <v/>
      </c>
      <c r="E98" s="69" t="str">
        <f>IF(OR(B98=0,B98=""),"",IF(AND($E$3="3rd"),'Marks Entry 3rd'!E97,IF(AND($E$3="4th"),'Marks Entry 4th'!E97,"")))</f>
        <v/>
      </c>
      <c r="F98" s="301" t="str">
        <f>IF(OR(B98=0,B98=""),"",IF(AND($E$3="3rd"),'Marks Entry 3rd'!D97,IF(AND($E$3="4th"),'Marks Entry 4th'!D97,"")))</f>
        <v/>
      </c>
      <c r="G98" s="63" t="str">
        <f>IF(OR(B98=0,B98=""),"",IF(AND($E$3="3rd"),'Marks Entry 3rd'!F97,IF(AND($E$3="4th"),'Marks Entry 4th'!F97,"")))</f>
        <v/>
      </c>
      <c r="H98" s="63" t="str">
        <f>IF(OR(B98=0,B98=""),"",IF(AND($E$3="3rd"),'Marks Entry 3rd'!G97,IF(AND($E$3="4th"),'Marks Entry 4th'!G97,"")))</f>
        <v/>
      </c>
      <c r="I98" s="63" t="str">
        <f>IF(OR(B98=0,B98=""),"",IF(AND($E$3="3rd"),'Marks Entry 3rd'!H97,IF(AND($E$3="4th"),'Marks Entry 4th'!H97,"")))</f>
        <v/>
      </c>
      <c r="J98" s="256" t="str">
        <f>IF(OR(B98=0,B98=""),"",IF(AND($E$3="3rd"),'Marks Entry 3rd'!J97,IF(AND($E$3="4th"),'Marks Entry 4th'!J97,"")))</f>
        <v/>
      </c>
      <c r="K98" s="256" t="str">
        <f>IF(OR(B98=0,B98=""),"",IF(AND($E$3="3rd"),'Marks Entry 3rd'!K97,IF(AND($E$3="4th"),'Marks Entry 4th'!K97,"")))</f>
        <v/>
      </c>
      <c r="L98" s="125" t="str">
        <f>IF(OR(B98=0,B98=""),"",IF(AND($E$3="3rd"),'Marks Entry 3rd'!L97,IF(AND($E$3="4th"),'Marks Entry 4th'!L97,"")))</f>
        <v/>
      </c>
      <c r="M98" s="125" t="str">
        <f>IF(OR(B98=0,B98=""),"",IF(AND($E$3="3rd"),'Marks Entry 3rd'!M97,IF(AND($E$3="4th"),'Marks Entry 4th'!M97,"")))</f>
        <v/>
      </c>
      <c r="N98" s="125" t="str">
        <f>IF(OR(B98=0,B98=""),"",IF(AND($E$3="3rd"),'Marks Entry 3rd'!N97,IF(AND($E$3="4th"),'Marks Entry 4th'!N97,"")))</f>
        <v/>
      </c>
      <c r="O98" s="61" t="str">
        <f t="shared" si="71"/>
        <v/>
      </c>
      <c r="P98" s="125" t="str">
        <f>IF(OR(B98=0,B98=""),"",IF(AND($E$3="3rd"),'Marks Entry 3rd'!O97,IF(AND($E$3="4th"),'Marks Entry 4th'!O97,"")))</f>
        <v/>
      </c>
      <c r="Q98" s="125" t="str">
        <f>IF(OR(B98=0,B98=""),"",IF(AND($E$3="3rd"),'Marks Entry 3rd'!P97,IF(AND($E$3="4th"),'Marks Entry 4th'!P97,"")))</f>
        <v/>
      </c>
      <c r="R98" s="64" t="str">
        <f t="shared" si="72"/>
        <v/>
      </c>
      <c r="S98" s="61">
        <f t="shared" si="73"/>
        <v>0</v>
      </c>
      <c r="T98" s="66" t="str">
        <f>IF(OR(B98=0,B98=""),"",IF(AND($E$3="3rd"),'Marks Entry 3rd'!Q97,IF(AND($E$3="4th"),'Marks Entry 4th'!Q97,"")))</f>
        <v/>
      </c>
      <c r="U98" s="66" t="str">
        <f>IF(OR(B98=0,B98=""),"",IF(AND($E$3="3rd"),'Marks Entry 3rd'!R97,IF(AND($E$3="4th"),'Marks Entry 4th'!R97,"")))</f>
        <v/>
      </c>
      <c r="V98" s="65" t="str">
        <f t="shared" si="74"/>
        <v/>
      </c>
      <c r="W98" s="61" t="str">
        <f t="shared" si="75"/>
        <v/>
      </c>
      <c r="X98" s="104">
        <f t="shared" si="76"/>
        <v>0</v>
      </c>
      <c r="Y98" s="104" t="str">
        <f t="shared" si="77"/>
        <v/>
      </c>
      <c r="Z98" s="104" t="str">
        <f t="shared" si="78"/>
        <v/>
      </c>
      <c r="AA98" s="104" t="str">
        <f t="shared" si="79"/>
        <v/>
      </c>
      <c r="AB98" s="104" t="str">
        <f t="shared" si="80"/>
        <v/>
      </c>
      <c r="AC98" s="108" t="str">
        <f t="shared" si="81"/>
        <v/>
      </c>
      <c r="AD98" s="125" t="str">
        <f>IF(OR(B98=0,B98=""),"",IF(AND($E$3="3rd"),'Marks Entry 3rd'!S97,IF(AND($E$3="4th"),'Marks Entry 4th'!S97,"")))</f>
        <v/>
      </c>
      <c r="AE98" s="125" t="str">
        <f>IF(OR(B98=0,B98=""),"",IF(AND($E$3="3rd"),'Marks Entry 3rd'!T97,IF(AND($E$3="4th"),'Marks Entry 4th'!T97,"")))</f>
        <v/>
      </c>
      <c r="AF98" s="125" t="str">
        <f>IF(OR(B98=0,B98=""),"",IF(AND($E$3="3rd"),'Marks Entry 3rd'!U97,IF(AND($E$3="4th"),'Marks Entry 4th'!U97,"")))</f>
        <v/>
      </c>
      <c r="AG98" s="61" t="str">
        <f t="shared" si="82"/>
        <v/>
      </c>
      <c r="AH98" s="125" t="str">
        <f>IF(OR(B98=0,B98=""),"",IF(AND($E$3="3rd"),'Marks Entry 3rd'!V97,IF(AND($E$3="4th"),'Marks Entry 4th'!V97,"")))</f>
        <v/>
      </c>
      <c r="AI98" s="125" t="str">
        <f>IF(OR(B98=0,B98=""),"",IF(AND($E$3="3rd"),'Marks Entry 3rd'!W97,IF(AND($E$3="4th"),'Marks Entry 4th'!W97,"")))</f>
        <v/>
      </c>
      <c r="AJ98" s="64" t="str">
        <f t="shared" si="83"/>
        <v/>
      </c>
      <c r="AK98" s="61">
        <f t="shared" si="84"/>
        <v>0</v>
      </c>
      <c r="AL98" s="66" t="str">
        <f>IF(OR(B98=0,B98=""),"",IF(AND($E$3="3rd"),'Marks Entry 3rd'!X97,IF(AND($E$3="4th"),'Marks Entry 4th'!X97,"")))</f>
        <v/>
      </c>
      <c r="AM98" s="66" t="str">
        <f>IF(OR(B98=0,B98=""),"",IF(AND($E$3="3rd"),'Marks Entry 3rd'!Y97,IF(AND($E$3="4th"),'Marks Entry 4th'!Y97,"")))</f>
        <v/>
      </c>
      <c r="AN98" s="65" t="str">
        <f t="shared" si="85"/>
        <v/>
      </c>
      <c r="AO98" s="61" t="str">
        <f t="shared" si="86"/>
        <v/>
      </c>
      <c r="AP98" s="104">
        <f t="shared" si="87"/>
        <v>0</v>
      </c>
      <c r="AQ98" s="104" t="str">
        <f t="shared" si="88"/>
        <v/>
      </c>
      <c r="AR98" s="104" t="str">
        <f t="shared" si="89"/>
        <v/>
      </c>
      <c r="AS98" s="104" t="str">
        <f t="shared" si="90"/>
        <v/>
      </c>
      <c r="AT98" s="104" t="str">
        <f t="shared" si="91"/>
        <v/>
      </c>
      <c r="AU98" s="108" t="str">
        <f t="shared" si="92"/>
        <v/>
      </c>
      <c r="AV98" s="125" t="str">
        <f>IF(OR(B98=0,B98=""),"",IF(AND($E$3="3rd"),'Marks Entry 3rd'!Z97,IF(AND($E$3="4th"),'Marks Entry 4th'!Z97,"")))</f>
        <v/>
      </c>
      <c r="AW98" s="125" t="str">
        <f>IF(OR(B98=0,B98=""),"",IF(AND($E$3="3rd"),'Marks Entry 3rd'!AA97,IF(AND($E$3="4th"),'Marks Entry 4th'!AA97,"")))</f>
        <v/>
      </c>
      <c r="AX98" s="125" t="str">
        <f>IF(OR(B98=0,B98=""),"",IF(AND($E$3="3rd"),'Marks Entry 3rd'!AB97,IF(AND($E$3="4th"),'Marks Entry 4th'!AB97,"")))</f>
        <v/>
      </c>
      <c r="AY98" s="61" t="str">
        <f t="shared" si="93"/>
        <v/>
      </c>
      <c r="AZ98" s="125" t="str">
        <f>IF(OR(B98=0,B98=""),"",IF(AND($E$3="3rd"),'Marks Entry 3rd'!AC97,IF(AND($E$3="4th"),'Marks Entry 4th'!AC97,"")))</f>
        <v/>
      </c>
      <c r="BA98" s="125" t="str">
        <f>IF(OR(B98=0,B98=""),"",IF(AND($E$3="3rd"),'Marks Entry 3rd'!AD97,IF(AND($E$3="4th"),'Marks Entry 4th'!AD97,"")))</f>
        <v/>
      </c>
      <c r="BB98" s="64" t="str">
        <f t="shared" si="94"/>
        <v/>
      </c>
      <c r="BC98" s="61">
        <f t="shared" si="95"/>
        <v>0</v>
      </c>
      <c r="BD98" s="66" t="str">
        <f>IF(OR(B98=0,B98=""),"",IF(AND($E$3="3rd"),'Marks Entry 3rd'!AE97,IF(AND($E$3="4th"),'Marks Entry 4th'!AE97,"")))</f>
        <v/>
      </c>
      <c r="BE98" s="66" t="str">
        <f>IF(OR(B98=0,B98=""),"",IF(AND($E$3="3rd"),'Marks Entry 3rd'!AF97,IF(AND($E$3="4th"),'Marks Entry 4th'!AF97,"")))</f>
        <v/>
      </c>
      <c r="BF98" s="65" t="str">
        <f t="shared" si="96"/>
        <v/>
      </c>
      <c r="BG98" s="61" t="str">
        <f t="shared" si="97"/>
        <v/>
      </c>
      <c r="BH98" s="104">
        <f t="shared" si="98"/>
        <v>0</v>
      </c>
      <c r="BI98" s="104" t="str">
        <f t="shared" si="99"/>
        <v/>
      </c>
      <c r="BJ98" s="104" t="str">
        <f t="shared" si="100"/>
        <v/>
      </c>
      <c r="BK98" s="104" t="str">
        <f t="shared" si="101"/>
        <v/>
      </c>
      <c r="BL98" s="104" t="str">
        <f t="shared" si="102"/>
        <v/>
      </c>
      <c r="BM98" s="108" t="str">
        <f t="shared" si="103"/>
        <v/>
      </c>
      <c r="BN98" s="125" t="str">
        <f>IF(OR(B98=0,B98=""),"",IF(AND($E$3="3rd"),'Marks Entry 3rd'!AG97,IF(AND($E$3="4th"),'Marks Entry 4th'!AG97,"")))</f>
        <v/>
      </c>
      <c r="BO98" s="125" t="str">
        <f>IF(OR(B98=0,B98=""),"",IF(AND($E$3="3rd"),'Marks Entry 3rd'!AH97,IF(AND($E$3="4th"),'Marks Entry 4th'!AH97,"")))</f>
        <v/>
      </c>
      <c r="BP98" s="125" t="str">
        <f>IF(OR(B98=0,B98=""),"",IF(AND($E$3="3rd"),'Marks Entry 3rd'!AI97,IF(AND($E$3="4th"),'Marks Entry 4th'!AI97,"")))</f>
        <v/>
      </c>
      <c r="BQ98" s="61" t="str">
        <f t="shared" si="104"/>
        <v/>
      </c>
      <c r="BR98" s="125" t="str">
        <f>IF(OR(B98=0,B98=""),"",IF(AND($E$3="3rd"),'Marks Entry 3rd'!AJ97,IF(AND($E$3="4th"),'Marks Entry 4th'!AJ97,"")))</f>
        <v/>
      </c>
      <c r="BS98" s="125" t="str">
        <f>IF(OR(B98=0,B98=""),"",IF(AND($E$3="3rd"),'Marks Entry 3rd'!AK97,IF(AND($E$3="4th"),'Marks Entry 4th'!AK97,"")))</f>
        <v/>
      </c>
      <c r="BT98" s="64" t="str">
        <f t="shared" si="105"/>
        <v/>
      </c>
      <c r="BU98" s="61">
        <f t="shared" si="106"/>
        <v>0</v>
      </c>
      <c r="BV98" s="66" t="str">
        <f>IF(OR(B98=0,B98=""),"",IF(AND($E$3="3rd"),'Marks Entry 3rd'!AL97,IF(AND($E$3="4th"),'Marks Entry 4th'!AL97,"")))</f>
        <v/>
      </c>
      <c r="BW98" s="66" t="str">
        <f>IF(OR(B98=0,B98=""),"",IF(AND($E$3="3rd"),'Marks Entry 3rd'!AM97,IF(AND($E$3="4th"),'Marks Entry 4th'!AM97,"")))</f>
        <v/>
      </c>
      <c r="BX98" s="65" t="str">
        <f t="shared" si="107"/>
        <v/>
      </c>
      <c r="BY98" s="61" t="str">
        <f t="shared" si="108"/>
        <v/>
      </c>
      <c r="BZ98" s="104">
        <f t="shared" si="109"/>
        <v>0</v>
      </c>
      <c r="CA98" s="104" t="str">
        <f t="shared" si="110"/>
        <v/>
      </c>
      <c r="CB98" s="104" t="str">
        <f t="shared" si="111"/>
        <v/>
      </c>
      <c r="CC98" s="104" t="str">
        <f t="shared" si="112"/>
        <v/>
      </c>
      <c r="CD98" s="104" t="str">
        <f t="shared" si="113"/>
        <v/>
      </c>
      <c r="CE98" s="108" t="str">
        <f t="shared" si="114"/>
        <v/>
      </c>
      <c r="CF98" s="257" t="str">
        <f>IF(OR(B98=0,B98=""),"",IF(AND($E$3="3rd"),'Marks Entry 3rd'!AN97,IF(AND($E$3="4th"),'Marks Entry 4th'!AN97,"")))</f>
        <v/>
      </c>
      <c r="CG98" s="257" t="str">
        <f>IF(OR(B98=0,B98=""),"",IF(AND($E$3="3rd"),'Marks Entry 3rd'!AO97,IF(AND($E$3="4th"),'Marks Entry 4th'!AO97,"")))</f>
        <v/>
      </c>
      <c r="CH98" s="257" t="str">
        <f>IF(OR(B98=0,B98=""),"",IF(AND($E$3="3rd"),'Marks Entry 3rd'!AP97,IF(AND($E$3="4th"),'Marks Entry 4th'!AP97,"")))</f>
        <v/>
      </c>
      <c r="CI98" s="257" t="str">
        <f>IF(OR(B98=0,B98=""),"",IF(AND($E$3="3rd"),'Marks Entry 3rd'!AQ97,IF(AND($E$3="4th"),'Marks Entry 4th'!AQ97,"")))</f>
        <v/>
      </c>
      <c r="CJ98" s="257" t="str">
        <f>IF(OR(B98=0,B98=""),"",IF(AND($E$3="3rd"),'Marks Entry 3rd'!AR97,IF(AND($E$3="4th"),'Marks Entry 4th'!AR97,"")))</f>
        <v/>
      </c>
      <c r="CK98" s="126" t="str">
        <f t="shared" si="115"/>
        <v/>
      </c>
      <c r="CL98" s="127">
        <f t="shared" si="116"/>
        <v>0</v>
      </c>
      <c r="CM98" s="127" t="str">
        <f t="shared" si="117"/>
        <v/>
      </c>
      <c r="CN98" s="127" t="str">
        <f t="shared" si="118"/>
        <v/>
      </c>
      <c r="CO98" s="107" t="str">
        <f t="shared" si="119"/>
        <v/>
      </c>
      <c r="CP98" s="257" t="str">
        <f>IF(OR(B98=0,B98=""),"",IF(AND($E$3="3rd"),'Marks Entry 3rd'!AS97,IF(AND($E$3="4th"),'Marks Entry 4th'!AS97,"")))</f>
        <v/>
      </c>
      <c r="CQ98" s="257" t="str">
        <f>IF(OR(B98=0,B98=""),"",IF(AND($E$3="3rd"),'Marks Entry 3rd'!AT97,IF(AND($E$3="4th"),'Marks Entry 4th'!AT97,"")))</f>
        <v/>
      </c>
      <c r="CR98" s="257" t="str">
        <f>IF(OR(B98=0,B98=""),"",IF(AND($E$3="3rd"),'Marks Entry 3rd'!AU97,IF(AND($E$3="4th"),'Marks Entry 4th'!AU97,"")))</f>
        <v/>
      </c>
      <c r="CS98" s="257" t="str">
        <f>IF(OR(B98=0,B98=""),"",IF(AND($E$3="3rd"),'Marks Entry 3rd'!AV97,IF(AND($E$3="4th"),'Marks Entry 4th'!AV97,"")))</f>
        <v/>
      </c>
      <c r="CT98" s="257" t="str">
        <f>IF(OR(B98=0,B98=""),"",IF(AND($E$3="3rd"),'Marks Entry 3rd'!AW97,IF(AND($E$3="4th"),'Marks Entry 4th'!AW97,"")))</f>
        <v/>
      </c>
      <c r="CU98" s="126" t="str">
        <f t="shared" si="120"/>
        <v/>
      </c>
      <c r="CV98" s="127">
        <f t="shared" si="121"/>
        <v>0</v>
      </c>
      <c r="CW98" s="127" t="str">
        <f t="shared" si="122"/>
        <v/>
      </c>
      <c r="CX98" s="127" t="str">
        <f t="shared" si="123"/>
        <v/>
      </c>
      <c r="CY98" s="107" t="str">
        <f t="shared" si="124"/>
        <v/>
      </c>
      <c r="CZ98" s="257" t="str">
        <f>IF(OR(B98=0,B98=""),"",IF(AND($E$3="3rd"),'Marks Entry 3rd'!AX97,IF(AND($E$3="4th"),'Marks Entry 4th'!AX97,"")))</f>
        <v/>
      </c>
      <c r="DA98" s="257" t="str">
        <f>IF(OR(B98=0,B98=""),"",IF(AND($E$3="3rd"),'Marks Entry 3rd'!AY97,IF(AND($E$3="4th"),'Marks Entry 4th'!AY97,"")))</f>
        <v/>
      </c>
      <c r="DB98" s="257" t="str">
        <f>IF(OR(B98=0,B98=""),"",IF(AND($E$3="3rd"),'Marks Entry 3rd'!AZ97,IF(AND($E$3="4th"),'Marks Entry 4th'!AZ97,"")))</f>
        <v/>
      </c>
      <c r="DC98" s="257" t="str">
        <f>IF(OR(B98=0,B98=""),"",IF(AND($E$3="3rd"),'Marks Entry 3rd'!BA97,IF(AND($E$3="4th"),'Marks Entry 4th'!BA97,"")))</f>
        <v/>
      </c>
      <c r="DD98" s="257" t="str">
        <f>IF(OR(B98=0,B98=""),"",IF(AND($E$3="3rd"),'Marks Entry 3rd'!BB97,IF(AND($E$3="4th"),'Marks Entry 4th'!BB97,"")))</f>
        <v/>
      </c>
      <c r="DE98" s="126" t="str">
        <f t="shared" si="125"/>
        <v/>
      </c>
      <c r="DF98" s="127">
        <f t="shared" si="126"/>
        <v>0</v>
      </c>
      <c r="DG98" s="127" t="str">
        <f t="shared" si="127"/>
        <v/>
      </c>
      <c r="DH98" s="127" t="str">
        <f t="shared" si="128"/>
        <v/>
      </c>
      <c r="DI98" s="107" t="str">
        <f t="shared" si="129"/>
        <v/>
      </c>
      <c r="DJ98" s="257" t="str">
        <f>IF(OR(B98=0,B98=""),"",IF(AND('Marks Entry 3rd'!BC97="",'Marks Entry 4th'!BC97=""),"",IF(AND($E$3="3rd"),'Marks Entry 3rd'!BC97,IF(AND($E$3="4th"),'Marks Entry 4th'!BC97,""))))</f>
        <v/>
      </c>
      <c r="DK98" s="257" t="str">
        <f>IF(OR(B98=0,B98=""),"",IF(AND('Marks Entry 3rd'!BD97="",'Marks Entry 4th'!BD97=""),"",IF(AND($E$3="3rd"),'Marks Entry 3rd'!BD97,IF(AND($E$3="4th"),'Marks Entry 4th'!BD97,""))))</f>
        <v/>
      </c>
      <c r="DL98" s="416" t="str">
        <f t="shared" si="130"/>
        <v/>
      </c>
      <c r="DM98" s="108" t="str">
        <f t="shared" si="131"/>
        <v/>
      </c>
      <c r="DN98" s="257" t="str">
        <f>IF(OR(B98=0,B98=""),"",IF(AND('Marks Entry 3rd'!BE97="",'Marks Entry 4th'!BE97=""),"",IF(AND($E$3="3rd"),'Marks Entry 3rd'!BE97,IF(AND($E$3="4th"),'Marks Entry 4th'!BE97,""))))</f>
        <v/>
      </c>
      <c r="DO98" s="257" t="str">
        <f>IF(OR(B98=0,B98=""),"",IF(AND('Marks Entry 3rd'!BF97="",'Marks Entry 4th'!BF97=""),"",IF(AND($E$3="3rd"),'Marks Entry 3rd'!BF97,IF(AND($E$3="4th"),'Marks Entry 4th'!BF97,""))))</f>
        <v/>
      </c>
      <c r="DP98" s="416" t="str">
        <f t="shared" si="132"/>
        <v/>
      </c>
      <c r="DQ98" s="108" t="str">
        <f t="shared" si="133"/>
        <v/>
      </c>
      <c r="DR98" s="75" t="str">
        <f t="shared" si="134"/>
        <v/>
      </c>
      <c r="DS98" s="76" t="str">
        <f t="shared" si="135"/>
        <v/>
      </c>
      <c r="DT98" s="81" t="str">
        <f t="shared" si="136"/>
        <v/>
      </c>
      <c r="DU98" s="82" t="str">
        <f t="shared" si="137"/>
        <v/>
      </c>
      <c r="DV98" s="262" t="str">
        <f t="shared" si="70"/>
        <v/>
      </c>
      <c r="DW98" s="52" t="str">
        <f>IF(OR(B98=0,B98=""),"",IF(AND($E$3="3rd"),'Marks Entry 3rd'!BG97,IF(AND($E$3="4th"),'Marks Entry 4th'!BG97,"")))</f>
        <v/>
      </c>
      <c r="DX98" s="52" t="str">
        <f>IF(OR(B98=0,B98=""),"",IF(AND($E$3="3rd"),'Marks Entry 3rd'!BH97,IF(AND($E$3="4th"),'Marks Entry 4th'!BH97,"")))</f>
        <v/>
      </c>
      <c r="DY98" s="242" t="str">
        <f t="shared" si="138"/>
        <v/>
      </c>
      <c r="DZ98" s="53"/>
      <c r="EG98" s="55">
        <f>IF(AND($E$3="3rd"),'Marks Entry 3rd'!I97,IF(AND($E$3="4th"),'Marks Entry 4th'!I97,""))</f>
        <v>0</v>
      </c>
    </row>
    <row r="99" spans="1:137" ht="18.95" customHeight="1">
      <c r="A99" s="67">
        <v>92</v>
      </c>
      <c r="B99" s="302" t="str">
        <f>IF(OR(EG99=0,EG99=""),"",IF(AND($E$3="3rd"),'Marks Entry 3rd'!I98,IF(AND($E$3="4th"),'Marks Entry 4th'!I98,"")))</f>
        <v/>
      </c>
      <c r="C99" s="68" t="str">
        <f>IF(OR(B99=0,B99=""),"",IF(AND($E$3="3rd"),'Marks Entry 3rd'!B98,IF(AND($E$3="4th"),'Marks Entry 4th'!B98,"")))</f>
        <v/>
      </c>
      <c r="D99" s="68" t="str">
        <f>IF(OR(B99=0,B99=""),"",IF(AND($E$3="3rd"),'Marks Entry 3rd'!C98,IF(AND($E$3="4th"),'Marks Entry 4th'!C98,"")))</f>
        <v/>
      </c>
      <c r="E99" s="69" t="str">
        <f>IF(OR(B99=0,B99=""),"",IF(AND($E$3="3rd"),'Marks Entry 3rd'!E98,IF(AND($E$3="4th"),'Marks Entry 4th'!E98,"")))</f>
        <v/>
      </c>
      <c r="F99" s="301" t="str">
        <f>IF(OR(B99=0,B99=""),"",IF(AND($E$3="3rd"),'Marks Entry 3rd'!D98,IF(AND($E$3="4th"),'Marks Entry 4th'!D98,"")))</f>
        <v/>
      </c>
      <c r="G99" s="63" t="str">
        <f>IF(OR(B99=0,B99=""),"",IF(AND($E$3="3rd"),'Marks Entry 3rd'!F98,IF(AND($E$3="4th"),'Marks Entry 4th'!F98,"")))</f>
        <v/>
      </c>
      <c r="H99" s="63" t="str">
        <f>IF(OR(B99=0,B99=""),"",IF(AND($E$3="3rd"),'Marks Entry 3rd'!G98,IF(AND($E$3="4th"),'Marks Entry 4th'!G98,"")))</f>
        <v/>
      </c>
      <c r="I99" s="63" t="str">
        <f>IF(OR(B99=0,B99=""),"",IF(AND($E$3="3rd"),'Marks Entry 3rd'!H98,IF(AND($E$3="4th"),'Marks Entry 4th'!H98,"")))</f>
        <v/>
      </c>
      <c r="J99" s="256" t="str">
        <f>IF(OR(B99=0,B99=""),"",IF(AND($E$3="3rd"),'Marks Entry 3rd'!J98,IF(AND($E$3="4th"),'Marks Entry 4th'!J98,"")))</f>
        <v/>
      </c>
      <c r="K99" s="256" t="str">
        <f>IF(OR(B99=0,B99=""),"",IF(AND($E$3="3rd"),'Marks Entry 3rd'!K98,IF(AND($E$3="4th"),'Marks Entry 4th'!K98,"")))</f>
        <v/>
      </c>
      <c r="L99" s="125" t="str">
        <f>IF(OR(B99=0,B99=""),"",IF(AND($E$3="3rd"),'Marks Entry 3rd'!L98,IF(AND($E$3="4th"),'Marks Entry 4th'!L98,"")))</f>
        <v/>
      </c>
      <c r="M99" s="125" t="str">
        <f>IF(OR(B99=0,B99=""),"",IF(AND($E$3="3rd"),'Marks Entry 3rd'!M98,IF(AND($E$3="4th"),'Marks Entry 4th'!M98,"")))</f>
        <v/>
      </c>
      <c r="N99" s="125" t="str">
        <f>IF(OR(B99=0,B99=""),"",IF(AND($E$3="3rd"),'Marks Entry 3rd'!N98,IF(AND($E$3="4th"),'Marks Entry 4th'!N98,"")))</f>
        <v/>
      </c>
      <c r="O99" s="61" t="str">
        <f t="shared" si="71"/>
        <v/>
      </c>
      <c r="P99" s="125" t="str">
        <f>IF(OR(B99=0,B99=""),"",IF(AND($E$3="3rd"),'Marks Entry 3rd'!O98,IF(AND($E$3="4th"),'Marks Entry 4th'!O98,"")))</f>
        <v/>
      </c>
      <c r="Q99" s="125" t="str">
        <f>IF(OR(B99=0,B99=""),"",IF(AND($E$3="3rd"),'Marks Entry 3rd'!P98,IF(AND($E$3="4th"),'Marks Entry 4th'!P98,"")))</f>
        <v/>
      </c>
      <c r="R99" s="64" t="str">
        <f t="shared" si="72"/>
        <v/>
      </c>
      <c r="S99" s="61">
        <f t="shared" si="73"/>
        <v>0</v>
      </c>
      <c r="T99" s="66" t="str">
        <f>IF(OR(B99=0,B99=""),"",IF(AND($E$3="3rd"),'Marks Entry 3rd'!Q98,IF(AND($E$3="4th"),'Marks Entry 4th'!Q98,"")))</f>
        <v/>
      </c>
      <c r="U99" s="66" t="str">
        <f>IF(OR(B99=0,B99=""),"",IF(AND($E$3="3rd"),'Marks Entry 3rd'!R98,IF(AND($E$3="4th"),'Marks Entry 4th'!R98,"")))</f>
        <v/>
      </c>
      <c r="V99" s="65" t="str">
        <f t="shared" si="74"/>
        <v/>
      </c>
      <c r="W99" s="61" t="str">
        <f t="shared" si="75"/>
        <v/>
      </c>
      <c r="X99" s="104">
        <f t="shared" si="76"/>
        <v>0</v>
      </c>
      <c r="Y99" s="104" t="str">
        <f t="shared" si="77"/>
        <v/>
      </c>
      <c r="Z99" s="104" t="str">
        <f t="shared" si="78"/>
        <v/>
      </c>
      <c r="AA99" s="104" t="str">
        <f t="shared" si="79"/>
        <v/>
      </c>
      <c r="AB99" s="104" t="str">
        <f t="shared" si="80"/>
        <v/>
      </c>
      <c r="AC99" s="108" t="str">
        <f t="shared" si="81"/>
        <v/>
      </c>
      <c r="AD99" s="125" t="str">
        <f>IF(OR(B99=0,B99=""),"",IF(AND($E$3="3rd"),'Marks Entry 3rd'!S98,IF(AND($E$3="4th"),'Marks Entry 4th'!S98,"")))</f>
        <v/>
      </c>
      <c r="AE99" s="125" t="str">
        <f>IF(OR(B99=0,B99=""),"",IF(AND($E$3="3rd"),'Marks Entry 3rd'!T98,IF(AND($E$3="4th"),'Marks Entry 4th'!T98,"")))</f>
        <v/>
      </c>
      <c r="AF99" s="125" t="str">
        <f>IF(OR(B99=0,B99=""),"",IF(AND($E$3="3rd"),'Marks Entry 3rd'!U98,IF(AND($E$3="4th"),'Marks Entry 4th'!U98,"")))</f>
        <v/>
      </c>
      <c r="AG99" s="61" t="str">
        <f t="shared" si="82"/>
        <v/>
      </c>
      <c r="AH99" s="125" t="str">
        <f>IF(OR(B99=0,B99=""),"",IF(AND($E$3="3rd"),'Marks Entry 3rd'!V98,IF(AND($E$3="4th"),'Marks Entry 4th'!V98,"")))</f>
        <v/>
      </c>
      <c r="AI99" s="125" t="str">
        <f>IF(OR(B99=0,B99=""),"",IF(AND($E$3="3rd"),'Marks Entry 3rd'!W98,IF(AND($E$3="4th"),'Marks Entry 4th'!W98,"")))</f>
        <v/>
      </c>
      <c r="AJ99" s="64" t="str">
        <f t="shared" si="83"/>
        <v/>
      </c>
      <c r="AK99" s="61">
        <f t="shared" si="84"/>
        <v>0</v>
      </c>
      <c r="AL99" s="66" t="str">
        <f>IF(OR(B99=0,B99=""),"",IF(AND($E$3="3rd"),'Marks Entry 3rd'!X98,IF(AND($E$3="4th"),'Marks Entry 4th'!X98,"")))</f>
        <v/>
      </c>
      <c r="AM99" s="66" t="str">
        <f>IF(OR(B99=0,B99=""),"",IF(AND($E$3="3rd"),'Marks Entry 3rd'!Y98,IF(AND($E$3="4th"),'Marks Entry 4th'!Y98,"")))</f>
        <v/>
      </c>
      <c r="AN99" s="65" t="str">
        <f t="shared" si="85"/>
        <v/>
      </c>
      <c r="AO99" s="61" t="str">
        <f t="shared" si="86"/>
        <v/>
      </c>
      <c r="AP99" s="104">
        <f t="shared" si="87"/>
        <v>0</v>
      </c>
      <c r="AQ99" s="104" t="str">
        <f t="shared" si="88"/>
        <v/>
      </c>
      <c r="AR99" s="104" t="str">
        <f t="shared" si="89"/>
        <v/>
      </c>
      <c r="AS99" s="104" t="str">
        <f t="shared" si="90"/>
        <v/>
      </c>
      <c r="AT99" s="104" t="str">
        <f t="shared" si="91"/>
        <v/>
      </c>
      <c r="AU99" s="108" t="str">
        <f t="shared" si="92"/>
        <v/>
      </c>
      <c r="AV99" s="125" t="str">
        <f>IF(OR(B99=0,B99=""),"",IF(AND($E$3="3rd"),'Marks Entry 3rd'!Z98,IF(AND($E$3="4th"),'Marks Entry 4th'!Z98,"")))</f>
        <v/>
      </c>
      <c r="AW99" s="125" t="str">
        <f>IF(OR(B99=0,B99=""),"",IF(AND($E$3="3rd"),'Marks Entry 3rd'!AA98,IF(AND($E$3="4th"),'Marks Entry 4th'!AA98,"")))</f>
        <v/>
      </c>
      <c r="AX99" s="125" t="str">
        <f>IF(OR(B99=0,B99=""),"",IF(AND($E$3="3rd"),'Marks Entry 3rd'!AB98,IF(AND($E$3="4th"),'Marks Entry 4th'!AB98,"")))</f>
        <v/>
      </c>
      <c r="AY99" s="61" t="str">
        <f t="shared" si="93"/>
        <v/>
      </c>
      <c r="AZ99" s="125" t="str">
        <f>IF(OR(B99=0,B99=""),"",IF(AND($E$3="3rd"),'Marks Entry 3rd'!AC98,IF(AND($E$3="4th"),'Marks Entry 4th'!AC98,"")))</f>
        <v/>
      </c>
      <c r="BA99" s="125" t="str">
        <f>IF(OR(B99=0,B99=""),"",IF(AND($E$3="3rd"),'Marks Entry 3rd'!AD98,IF(AND($E$3="4th"),'Marks Entry 4th'!AD98,"")))</f>
        <v/>
      </c>
      <c r="BB99" s="64" t="str">
        <f t="shared" si="94"/>
        <v/>
      </c>
      <c r="BC99" s="61">
        <f t="shared" si="95"/>
        <v>0</v>
      </c>
      <c r="BD99" s="66" t="str">
        <f>IF(OR(B99=0,B99=""),"",IF(AND($E$3="3rd"),'Marks Entry 3rd'!AE98,IF(AND($E$3="4th"),'Marks Entry 4th'!AE98,"")))</f>
        <v/>
      </c>
      <c r="BE99" s="66" t="str">
        <f>IF(OR(B99=0,B99=""),"",IF(AND($E$3="3rd"),'Marks Entry 3rd'!AF98,IF(AND($E$3="4th"),'Marks Entry 4th'!AF98,"")))</f>
        <v/>
      </c>
      <c r="BF99" s="65" t="str">
        <f t="shared" si="96"/>
        <v/>
      </c>
      <c r="BG99" s="61" t="str">
        <f t="shared" si="97"/>
        <v/>
      </c>
      <c r="BH99" s="104">
        <f t="shared" si="98"/>
        <v>0</v>
      </c>
      <c r="BI99" s="104" t="str">
        <f t="shared" si="99"/>
        <v/>
      </c>
      <c r="BJ99" s="104" t="str">
        <f t="shared" si="100"/>
        <v/>
      </c>
      <c r="BK99" s="104" t="str">
        <f t="shared" si="101"/>
        <v/>
      </c>
      <c r="BL99" s="104" t="str">
        <f t="shared" si="102"/>
        <v/>
      </c>
      <c r="BM99" s="108" t="str">
        <f t="shared" si="103"/>
        <v/>
      </c>
      <c r="BN99" s="125" t="str">
        <f>IF(OR(B99=0,B99=""),"",IF(AND($E$3="3rd"),'Marks Entry 3rd'!AG98,IF(AND($E$3="4th"),'Marks Entry 4th'!AG98,"")))</f>
        <v/>
      </c>
      <c r="BO99" s="125" t="str">
        <f>IF(OR(B99=0,B99=""),"",IF(AND($E$3="3rd"),'Marks Entry 3rd'!AH98,IF(AND($E$3="4th"),'Marks Entry 4th'!AH98,"")))</f>
        <v/>
      </c>
      <c r="BP99" s="125" t="str">
        <f>IF(OR(B99=0,B99=""),"",IF(AND($E$3="3rd"),'Marks Entry 3rd'!AI98,IF(AND($E$3="4th"),'Marks Entry 4th'!AI98,"")))</f>
        <v/>
      </c>
      <c r="BQ99" s="61" t="str">
        <f t="shared" si="104"/>
        <v/>
      </c>
      <c r="BR99" s="125" t="str">
        <f>IF(OR(B99=0,B99=""),"",IF(AND($E$3="3rd"),'Marks Entry 3rd'!AJ98,IF(AND($E$3="4th"),'Marks Entry 4th'!AJ98,"")))</f>
        <v/>
      </c>
      <c r="BS99" s="125" t="str">
        <f>IF(OR(B99=0,B99=""),"",IF(AND($E$3="3rd"),'Marks Entry 3rd'!AK98,IF(AND($E$3="4th"),'Marks Entry 4th'!AK98,"")))</f>
        <v/>
      </c>
      <c r="BT99" s="64" t="str">
        <f t="shared" si="105"/>
        <v/>
      </c>
      <c r="BU99" s="61">
        <f t="shared" si="106"/>
        <v>0</v>
      </c>
      <c r="BV99" s="66" t="str">
        <f>IF(OR(B99=0,B99=""),"",IF(AND($E$3="3rd"),'Marks Entry 3rd'!AL98,IF(AND($E$3="4th"),'Marks Entry 4th'!AL98,"")))</f>
        <v/>
      </c>
      <c r="BW99" s="66" t="str">
        <f>IF(OR(B99=0,B99=""),"",IF(AND($E$3="3rd"),'Marks Entry 3rd'!AM98,IF(AND($E$3="4th"),'Marks Entry 4th'!AM98,"")))</f>
        <v/>
      </c>
      <c r="BX99" s="65" t="str">
        <f t="shared" si="107"/>
        <v/>
      </c>
      <c r="BY99" s="61" t="str">
        <f t="shared" si="108"/>
        <v/>
      </c>
      <c r="BZ99" s="104">
        <f t="shared" si="109"/>
        <v>0</v>
      </c>
      <c r="CA99" s="104" t="str">
        <f t="shared" si="110"/>
        <v/>
      </c>
      <c r="CB99" s="104" t="str">
        <f t="shared" si="111"/>
        <v/>
      </c>
      <c r="CC99" s="104" t="str">
        <f t="shared" si="112"/>
        <v/>
      </c>
      <c r="CD99" s="104" t="str">
        <f t="shared" si="113"/>
        <v/>
      </c>
      <c r="CE99" s="108" t="str">
        <f t="shared" si="114"/>
        <v/>
      </c>
      <c r="CF99" s="257" t="str">
        <f>IF(OR(B99=0,B99=""),"",IF(AND($E$3="3rd"),'Marks Entry 3rd'!AN98,IF(AND($E$3="4th"),'Marks Entry 4th'!AN98,"")))</f>
        <v/>
      </c>
      <c r="CG99" s="257" t="str">
        <f>IF(OR(B99=0,B99=""),"",IF(AND($E$3="3rd"),'Marks Entry 3rd'!AO98,IF(AND($E$3="4th"),'Marks Entry 4th'!AO98,"")))</f>
        <v/>
      </c>
      <c r="CH99" s="257" t="str">
        <f>IF(OR(B99=0,B99=""),"",IF(AND($E$3="3rd"),'Marks Entry 3rd'!AP98,IF(AND($E$3="4th"),'Marks Entry 4th'!AP98,"")))</f>
        <v/>
      </c>
      <c r="CI99" s="257" t="str">
        <f>IF(OR(B99=0,B99=""),"",IF(AND($E$3="3rd"),'Marks Entry 3rd'!AQ98,IF(AND($E$3="4th"),'Marks Entry 4th'!AQ98,"")))</f>
        <v/>
      </c>
      <c r="CJ99" s="257" t="str">
        <f>IF(OR(B99=0,B99=""),"",IF(AND($E$3="3rd"),'Marks Entry 3rd'!AR98,IF(AND($E$3="4th"),'Marks Entry 4th'!AR98,"")))</f>
        <v/>
      </c>
      <c r="CK99" s="126" t="str">
        <f t="shared" si="115"/>
        <v/>
      </c>
      <c r="CL99" s="127">
        <f t="shared" si="116"/>
        <v>0</v>
      </c>
      <c r="CM99" s="127" t="str">
        <f t="shared" si="117"/>
        <v/>
      </c>
      <c r="CN99" s="127" t="str">
        <f t="shared" si="118"/>
        <v/>
      </c>
      <c r="CO99" s="107" t="str">
        <f t="shared" si="119"/>
        <v/>
      </c>
      <c r="CP99" s="257" t="str">
        <f>IF(OR(B99=0,B99=""),"",IF(AND($E$3="3rd"),'Marks Entry 3rd'!AS98,IF(AND($E$3="4th"),'Marks Entry 4th'!AS98,"")))</f>
        <v/>
      </c>
      <c r="CQ99" s="257" t="str">
        <f>IF(OR(B99=0,B99=""),"",IF(AND($E$3="3rd"),'Marks Entry 3rd'!AT98,IF(AND($E$3="4th"),'Marks Entry 4th'!AT98,"")))</f>
        <v/>
      </c>
      <c r="CR99" s="257" t="str">
        <f>IF(OR(B99=0,B99=""),"",IF(AND($E$3="3rd"),'Marks Entry 3rd'!AU98,IF(AND($E$3="4th"),'Marks Entry 4th'!AU98,"")))</f>
        <v/>
      </c>
      <c r="CS99" s="257" t="str">
        <f>IF(OR(B99=0,B99=""),"",IF(AND($E$3="3rd"),'Marks Entry 3rd'!AV98,IF(AND($E$3="4th"),'Marks Entry 4th'!AV98,"")))</f>
        <v/>
      </c>
      <c r="CT99" s="257" t="str">
        <f>IF(OR(B99=0,B99=""),"",IF(AND($E$3="3rd"),'Marks Entry 3rd'!AW98,IF(AND($E$3="4th"),'Marks Entry 4th'!AW98,"")))</f>
        <v/>
      </c>
      <c r="CU99" s="126" t="str">
        <f t="shared" si="120"/>
        <v/>
      </c>
      <c r="CV99" s="127">
        <f t="shared" si="121"/>
        <v>0</v>
      </c>
      <c r="CW99" s="127" t="str">
        <f t="shared" si="122"/>
        <v/>
      </c>
      <c r="CX99" s="127" t="str">
        <f t="shared" si="123"/>
        <v/>
      </c>
      <c r="CY99" s="107" t="str">
        <f t="shared" si="124"/>
        <v/>
      </c>
      <c r="CZ99" s="257" t="str">
        <f>IF(OR(B99=0,B99=""),"",IF(AND($E$3="3rd"),'Marks Entry 3rd'!AX98,IF(AND($E$3="4th"),'Marks Entry 4th'!AX98,"")))</f>
        <v/>
      </c>
      <c r="DA99" s="257" t="str">
        <f>IF(OR(B99=0,B99=""),"",IF(AND($E$3="3rd"),'Marks Entry 3rd'!AY98,IF(AND($E$3="4th"),'Marks Entry 4th'!AY98,"")))</f>
        <v/>
      </c>
      <c r="DB99" s="257" t="str">
        <f>IF(OR(B99=0,B99=""),"",IF(AND($E$3="3rd"),'Marks Entry 3rd'!AZ98,IF(AND($E$3="4th"),'Marks Entry 4th'!AZ98,"")))</f>
        <v/>
      </c>
      <c r="DC99" s="257" t="str">
        <f>IF(OR(B99=0,B99=""),"",IF(AND($E$3="3rd"),'Marks Entry 3rd'!BA98,IF(AND($E$3="4th"),'Marks Entry 4th'!BA98,"")))</f>
        <v/>
      </c>
      <c r="DD99" s="257" t="str">
        <f>IF(OR(B99=0,B99=""),"",IF(AND($E$3="3rd"),'Marks Entry 3rd'!BB98,IF(AND($E$3="4th"),'Marks Entry 4th'!BB98,"")))</f>
        <v/>
      </c>
      <c r="DE99" s="126" t="str">
        <f t="shared" si="125"/>
        <v/>
      </c>
      <c r="DF99" s="127">
        <f t="shared" si="126"/>
        <v>0</v>
      </c>
      <c r="DG99" s="127" t="str">
        <f t="shared" si="127"/>
        <v/>
      </c>
      <c r="DH99" s="127" t="str">
        <f t="shared" si="128"/>
        <v/>
      </c>
      <c r="DI99" s="107" t="str">
        <f t="shared" si="129"/>
        <v/>
      </c>
      <c r="DJ99" s="257" t="str">
        <f>IF(OR(B99=0,B99=""),"",IF(AND('Marks Entry 3rd'!BC98="",'Marks Entry 4th'!BC98=""),"",IF(AND($E$3="3rd"),'Marks Entry 3rd'!BC98,IF(AND($E$3="4th"),'Marks Entry 4th'!BC98,""))))</f>
        <v/>
      </c>
      <c r="DK99" s="257" t="str">
        <f>IF(OR(B99=0,B99=""),"",IF(AND('Marks Entry 3rd'!BD98="",'Marks Entry 4th'!BD98=""),"",IF(AND($E$3="3rd"),'Marks Entry 3rd'!BD98,IF(AND($E$3="4th"),'Marks Entry 4th'!BD98,""))))</f>
        <v/>
      </c>
      <c r="DL99" s="416" t="str">
        <f t="shared" si="130"/>
        <v/>
      </c>
      <c r="DM99" s="108" t="str">
        <f t="shared" si="131"/>
        <v/>
      </c>
      <c r="DN99" s="257" t="str">
        <f>IF(OR(B99=0,B99=""),"",IF(AND('Marks Entry 3rd'!BE98="",'Marks Entry 4th'!BE98=""),"",IF(AND($E$3="3rd"),'Marks Entry 3rd'!BE98,IF(AND($E$3="4th"),'Marks Entry 4th'!BE98,""))))</f>
        <v/>
      </c>
      <c r="DO99" s="257" t="str">
        <f>IF(OR(B99=0,B99=""),"",IF(AND('Marks Entry 3rd'!BF98="",'Marks Entry 4th'!BF98=""),"",IF(AND($E$3="3rd"),'Marks Entry 3rd'!BF98,IF(AND($E$3="4th"),'Marks Entry 4th'!BF98,""))))</f>
        <v/>
      </c>
      <c r="DP99" s="416" t="str">
        <f t="shared" si="132"/>
        <v/>
      </c>
      <c r="DQ99" s="108" t="str">
        <f t="shared" si="133"/>
        <v/>
      </c>
      <c r="DR99" s="75" t="str">
        <f t="shared" si="134"/>
        <v/>
      </c>
      <c r="DS99" s="76" t="str">
        <f t="shared" si="135"/>
        <v/>
      </c>
      <c r="DT99" s="81" t="str">
        <f t="shared" si="136"/>
        <v/>
      </c>
      <c r="DU99" s="82" t="str">
        <f t="shared" si="137"/>
        <v/>
      </c>
      <c r="DV99" s="262" t="str">
        <f t="shared" si="70"/>
        <v/>
      </c>
      <c r="DW99" s="52" t="str">
        <f>IF(OR(B99=0,B99=""),"",IF(AND($E$3="3rd"),'Marks Entry 3rd'!BG98,IF(AND($E$3="4th"),'Marks Entry 4th'!BG98,"")))</f>
        <v/>
      </c>
      <c r="DX99" s="52" t="str">
        <f>IF(OR(B99=0,B99=""),"",IF(AND($E$3="3rd"),'Marks Entry 3rd'!BH98,IF(AND($E$3="4th"),'Marks Entry 4th'!BH98,"")))</f>
        <v/>
      </c>
      <c r="DY99" s="242" t="str">
        <f t="shared" si="138"/>
        <v/>
      </c>
      <c r="DZ99" s="53"/>
      <c r="EG99" s="55">
        <f>IF(AND($E$3="3rd"),'Marks Entry 3rd'!I98,IF(AND($E$3="4th"),'Marks Entry 4th'!I98,""))</f>
        <v>0</v>
      </c>
    </row>
    <row r="100" spans="1:137" ht="18.95" customHeight="1">
      <c r="A100" s="67">
        <v>93</v>
      </c>
      <c r="B100" s="302" t="str">
        <f>IF(OR(EG100=0,EG100=""),"",IF(AND($E$3="3rd"),'Marks Entry 3rd'!I99,IF(AND($E$3="4th"),'Marks Entry 4th'!I99,"")))</f>
        <v/>
      </c>
      <c r="C100" s="68" t="str">
        <f>IF(OR(B100=0,B100=""),"",IF(AND($E$3="3rd"),'Marks Entry 3rd'!B99,IF(AND($E$3="4th"),'Marks Entry 4th'!B99,"")))</f>
        <v/>
      </c>
      <c r="D100" s="68" t="str">
        <f>IF(OR(B100=0,B100=""),"",IF(AND($E$3="3rd"),'Marks Entry 3rd'!C99,IF(AND($E$3="4th"),'Marks Entry 4th'!C99,"")))</f>
        <v/>
      </c>
      <c r="E100" s="69" t="str">
        <f>IF(OR(B100=0,B100=""),"",IF(AND($E$3="3rd"),'Marks Entry 3rd'!E99,IF(AND($E$3="4th"),'Marks Entry 4th'!E99,"")))</f>
        <v/>
      </c>
      <c r="F100" s="301" t="str">
        <f>IF(OR(B100=0,B100=""),"",IF(AND($E$3="3rd"),'Marks Entry 3rd'!D99,IF(AND($E$3="4th"),'Marks Entry 4th'!D99,"")))</f>
        <v/>
      </c>
      <c r="G100" s="63" t="str">
        <f>IF(OR(B100=0,B100=""),"",IF(AND($E$3="3rd"),'Marks Entry 3rd'!F99,IF(AND($E$3="4th"),'Marks Entry 4th'!F99,"")))</f>
        <v/>
      </c>
      <c r="H100" s="63" t="str">
        <f>IF(OR(B100=0,B100=""),"",IF(AND($E$3="3rd"),'Marks Entry 3rd'!G99,IF(AND($E$3="4th"),'Marks Entry 4th'!G99,"")))</f>
        <v/>
      </c>
      <c r="I100" s="63" t="str">
        <f>IF(OR(B100=0,B100=""),"",IF(AND($E$3="3rd"),'Marks Entry 3rd'!H99,IF(AND($E$3="4th"),'Marks Entry 4th'!H99,"")))</f>
        <v/>
      </c>
      <c r="J100" s="256" t="str">
        <f>IF(OR(B100=0,B100=""),"",IF(AND($E$3="3rd"),'Marks Entry 3rd'!J99,IF(AND($E$3="4th"),'Marks Entry 4th'!J99,"")))</f>
        <v/>
      </c>
      <c r="K100" s="256" t="str">
        <f>IF(OR(B100=0,B100=""),"",IF(AND($E$3="3rd"),'Marks Entry 3rd'!K99,IF(AND($E$3="4th"),'Marks Entry 4th'!K99,"")))</f>
        <v/>
      </c>
      <c r="L100" s="125" t="str">
        <f>IF(OR(B100=0,B100=""),"",IF(AND($E$3="3rd"),'Marks Entry 3rd'!L99,IF(AND($E$3="4th"),'Marks Entry 4th'!L99,"")))</f>
        <v/>
      </c>
      <c r="M100" s="125" t="str">
        <f>IF(OR(B100=0,B100=""),"",IF(AND($E$3="3rd"),'Marks Entry 3rd'!M99,IF(AND($E$3="4th"),'Marks Entry 4th'!M99,"")))</f>
        <v/>
      </c>
      <c r="N100" s="125" t="str">
        <f>IF(OR(B100=0,B100=""),"",IF(AND($E$3="3rd"),'Marks Entry 3rd'!N99,IF(AND($E$3="4th"),'Marks Entry 4th'!N99,"")))</f>
        <v/>
      </c>
      <c r="O100" s="61" t="str">
        <f t="shared" si="71"/>
        <v/>
      </c>
      <c r="P100" s="125" t="str">
        <f>IF(OR(B100=0,B100=""),"",IF(AND($E$3="3rd"),'Marks Entry 3rd'!O99,IF(AND($E$3="4th"),'Marks Entry 4th'!O99,"")))</f>
        <v/>
      </c>
      <c r="Q100" s="125" t="str">
        <f>IF(OR(B100=0,B100=""),"",IF(AND($E$3="3rd"),'Marks Entry 3rd'!P99,IF(AND($E$3="4th"),'Marks Entry 4th'!P99,"")))</f>
        <v/>
      </c>
      <c r="R100" s="64" t="str">
        <f t="shared" si="72"/>
        <v/>
      </c>
      <c r="S100" s="61">
        <f t="shared" si="73"/>
        <v>0</v>
      </c>
      <c r="T100" s="66" t="str">
        <f>IF(OR(B100=0,B100=""),"",IF(AND($E$3="3rd"),'Marks Entry 3rd'!Q99,IF(AND($E$3="4th"),'Marks Entry 4th'!Q99,"")))</f>
        <v/>
      </c>
      <c r="U100" s="66" t="str">
        <f>IF(OR(B100=0,B100=""),"",IF(AND($E$3="3rd"),'Marks Entry 3rd'!R99,IF(AND($E$3="4th"),'Marks Entry 4th'!R99,"")))</f>
        <v/>
      </c>
      <c r="V100" s="65" t="str">
        <f t="shared" si="74"/>
        <v/>
      </c>
      <c r="W100" s="61" t="str">
        <f t="shared" si="75"/>
        <v/>
      </c>
      <c r="X100" s="104">
        <f t="shared" si="76"/>
        <v>0</v>
      </c>
      <c r="Y100" s="104" t="str">
        <f t="shared" si="77"/>
        <v/>
      </c>
      <c r="Z100" s="104" t="str">
        <f t="shared" si="78"/>
        <v/>
      </c>
      <c r="AA100" s="104" t="str">
        <f t="shared" si="79"/>
        <v/>
      </c>
      <c r="AB100" s="104" t="str">
        <f t="shared" si="80"/>
        <v/>
      </c>
      <c r="AC100" s="108" t="str">
        <f t="shared" si="81"/>
        <v/>
      </c>
      <c r="AD100" s="125" t="str">
        <f>IF(OR(B100=0,B100=""),"",IF(AND($E$3="3rd"),'Marks Entry 3rd'!S99,IF(AND($E$3="4th"),'Marks Entry 4th'!S99,"")))</f>
        <v/>
      </c>
      <c r="AE100" s="125" t="str">
        <f>IF(OR(B100=0,B100=""),"",IF(AND($E$3="3rd"),'Marks Entry 3rd'!T99,IF(AND($E$3="4th"),'Marks Entry 4th'!T99,"")))</f>
        <v/>
      </c>
      <c r="AF100" s="125" t="str">
        <f>IF(OR(B100=0,B100=""),"",IF(AND($E$3="3rd"),'Marks Entry 3rd'!U99,IF(AND($E$3="4th"),'Marks Entry 4th'!U99,"")))</f>
        <v/>
      </c>
      <c r="AG100" s="61" t="str">
        <f t="shared" si="82"/>
        <v/>
      </c>
      <c r="AH100" s="125" t="str">
        <f>IF(OR(B100=0,B100=""),"",IF(AND($E$3="3rd"),'Marks Entry 3rd'!V99,IF(AND($E$3="4th"),'Marks Entry 4th'!V99,"")))</f>
        <v/>
      </c>
      <c r="AI100" s="125" t="str">
        <f>IF(OR(B100=0,B100=""),"",IF(AND($E$3="3rd"),'Marks Entry 3rd'!W99,IF(AND($E$3="4th"),'Marks Entry 4th'!W99,"")))</f>
        <v/>
      </c>
      <c r="AJ100" s="64" t="str">
        <f t="shared" si="83"/>
        <v/>
      </c>
      <c r="AK100" s="61">
        <f t="shared" si="84"/>
        <v>0</v>
      </c>
      <c r="AL100" s="66" t="str">
        <f>IF(OR(B100=0,B100=""),"",IF(AND($E$3="3rd"),'Marks Entry 3rd'!X99,IF(AND($E$3="4th"),'Marks Entry 4th'!X99,"")))</f>
        <v/>
      </c>
      <c r="AM100" s="66" t="str">
        <f>IF(OR(B100=0,B100=""),"",IF(AND($E$3="3rd"),'Marks Entry 3rd'!Y99,IF(AND($E$3="4th"),'Marks Entry 4th'!Y99,"")))</f>
        <v/>
      </c>
      <c r="AN100" s="65" t="str">
        <f t="shared" si="85"/>
        <v/>
      </c>
      <c r="AO100" s="61" t="str">
        <f t="shared" si="86"/>
        <v/>
      </c>
      <c r="AP100" s="104">
        <f t="shared" si="87"/>
        <v>0</v>
      </c>
      <c r="AQ100" s="104" t="str">
        <f t="shared" si="88"/>
        <v/>
      </c>
      <c r="AR100" s="104" t="str">
        <f t="shared" si="89"/>
        <v/>
      </c>
      <c r="AS100" s="104" t="str">
        <f t="shared" si="90"/>
        <v/>
      </c>
      <c r="AT100" s="104" t="str">
        <f t="shared" si="91"/>
        <v/>
      </c>
      <c r="AU100" s="108" t="str">
        <f t="shared" si="92"/>
        <v/>
      </c>
      <c r="AV100" s="125" t="str">
        <f>IF(OR(B100=0,B100=""),"",IF(AND($E$3="3rd"),'Marks Entry 3rd'!Z99,IF(AND($E$3="4th"),'Marks Entry 4th'!Z99,"")))</f>
        <v/>
      </c>
      <c r="AW100" s="125" t="str">
        <f>IF(OR(B100=0,B100=""),"",IF(AND($E$3="3rd"),'Marks Entry 3rd'!AA99,IF(AND($E$3="4th"),'Marks Entry 4th'!AA99,"")))</f>
        <v/>
      </c>
      <c r="AX100" s="125" t="str">
        <f>IF(OR(B100=0,B100=""),"",IF(AND($E$3="3rd"),'Marks Entry 3rd'!AB99,IF(AND($E$3="4th"),'Marks Entry 4th'!AB99,"")))</f>
        <v/>
      </c>
      <c r="AY100" s="61" t="str">
        <f t="shared" si="93"/>
        <v/>
      </c>
      <c r="AZ100" s="125" t="str">
        <f>IF(OR(B100=0,B100=""),"",IF(AND($E$3="3rd"),'Marks Entry 3rd'!AC99,IF(AND($E$3="4th"),'Marks Entry 4th'!AC99,"")))</f>
        <v/>
      </c>
      <c r="BA100" s="125" t="str">
        <f>IF(OR(B100=0,B100=""),"",IF(AND($E$3="3rd"),'Marks Entry 3rd'!AD99,IF(AND($E$3="4th"),'Marks Entry 4th'!AD99,"")))</f>
        <v/>
      </c>
      <c r="BB100" s="64" t="str">
        <f t="shared" si="94"/>
        <v/>
      </c>
      <c r="BC100" s="61">
        <f t="shared" si="95"/>
        <v>0</v>
      </c>
      <c r="BD100" s="66" t="str">
        <f>IF(OR(B100=0,B100=""),"",IF(AND($E$3="3rd"),'Marks Entry 3rd'!AE99,IF(AND($E$3="4th"),'Marks Entry 4th'!AE99,"")))</f>
        <v/>
      </c>
      <c r="BE100" s="66" t="str">
        <f>IF(OR(B100=0,B100=""),"",IF(AND($E$3="3rd"),'Marks Entry 3rd'!AF99,IF(AND($E$3="4th"),'Marks Entry 4th'!AF99,"")))</f>
        <v/>
      </c>
      <c r="BF100" s="65" t="str">
        <f t="shared" si="96"/>
        <v/>
      </c>
      <c r="BG100" s="61" t="str">
        <f t="shared" si="97"/>
        <v/>
      </c>
      <c r="BH100" s="104">
        <f t="shared" si="98"/>
        <v>0</v>
      </c>
      <c r="BI100" s="104" t="str">
        <f t="shared" si="99"/>
        <v/>
      </c>
      <c r="BJ100" s="104" t="str">
        <f t="shared" si="100"/>
        <v/>
      </c>
      <c r="BK100" s="104" t="str">
        <f t="shared" si="101"/>
        <v/>
      </c>
      <c r="BL100" s="104" t="str">
        <f t="shared" si="102"/>
        <v/>
      </c>
      <c r="BM100" s="108" t="str">
        <f t="shared" si="103"/>
        <v/>
      </c>
      <c r="BN100" s="125" t="str">
        <f>IF(OR(B100=0,B100=""),"",IF(AND($E$3="3rd"),'Marks Entry 3rd'!AG99,IF(AND($E$3="4th"),'Marks Entry 4th'!AG99,"")))</f>
        <v/>
      </c>
      <c r="BO100" s="125" t="str">
        <f>IF(OR(B100=0,B100=""),"",IF(AND($E$3="3rd"),'Marks Entry 3rd'!AH99,IF(AND($E$3="4th"),'Marks Entry 4th'!AH99,"")))</f>
        <v/>
      </c>
      <c r="BP100" s="125" t="str">
        <f>IF(OR(B100=0,B100=""),"",IF(AND($E$3="3rd"),'Marks Entry 3rd'!AI99,IF(AND($E$3="4th"),'Marks Entry 4th'!AI99,"")))</f>
        <v/>
      </c>
      <c r="BQ100" s="61" t="str">
        <f t="shared" si="104"/>
        <v/>
      </c>
      <c r="BR100" s="125" t="str">
        <f>IF(OR(B100=0,B100=""),"",IF(AND($E$3="3rd"),'Marks Entry 3rd'!AJ99,IF(AND($E$3="4th"),'Marks Entry 4th'!AJ99,"")))</f>
        <v/>
      </c>
      <c r="BS100" s="125" t="str">
        <f>IF(OR(B100=0,B100=""),"",IF(AND($E$3="3rd"),'Marks Entry 3rd'!AK99,IF(AND($E$3="4th"),'Marks Entry 4th'!AK99,"")))</f>
        <v/>
      </c>
      <c r="BT100" s="64" t="str">
        <f t="shared" si="105"/>
        <v/>
      </c>
      <c r="BU100" s="61">
        <f t="shared" si="106"/>
        <v>0</v>
      </c>
      <c r="BV100" s="66" t="str">
        <f>IF(OR(B100=0,B100=""),"",IF(AND($E$3="3rd"),'Marks Entry 3rd'!AL99,IF(AND($E$3="4th"),'Marks Entry 4th'!AL99,"")))</f>
        <v/>
      </c>
      <c r="BW100" s="66" t="str">
        <f>IF(OR(B100=0,B100=""),"",IF(AND($E$3="3rd"),'Marks Entry 3rd'!AM99,IF(AND($E$3="4th"),'Marks Entry 4th'!AM99,"")))</f>
        <v/>
      </c>
      <c r="BX100" s="65" t="str">
        <f t="shared" si="107"/>
        <v/>
      </c>
      <c r="BY100" s="61" t="str">
        <f t="shared" si="108"/>
        <v/>
      </c>
      <c r="BZ100" s="104">
        <f t="shared" si="109"/>
        <v>0</v>
      </c>
      <c r="CA100" s="104" t="str">
        <f t="shared" si="110"/>
        <v/>
      </c>
      <c r="CB100" s="104" t="str">
        <f t="shared" si="111"/>
        <v/>
      </c>
      <c r="CC100" s="104" t="str">
        <f t="shared" si="112"/>
        <v/>
      </c>
      <c r="CD100" s="104" t="str">
        <f t="shared" si="113"/>
        <v/>
      </c>
      <c r="CE100" s="108" t="str">
        <f t="shared" si="114"/>
        <v/>
      </c>
      <c r="CF100" s="257" t="str">
        <f>IF(OR(B100=0,B100=""),"",IF(AND($E$3="3rd"),'Marks Entry 3rd'!AN99,IF(AND($E$3="4th"),'Marks Entry 4th'!AN99,"")))</f>
        <v/>
      </c>
      <c r="CG100" s="257" t="str">
        <f>IF(OR(B100=0,B100=""),"",IF(AND($E$3="3rd"),'Marks Entry 3rd'!AO99,IF(AND($E$3="4th"),'Marks Entry 4th'!AO99,"")))</f>
        <v/>
      </c>
      <c r="CH100" s="257" t="str">
        <f>IF(OR(B100=0,B100=""),"",IF(AND($E$3="3rd"),'Marks Entry 3rd'!AP99,IF(AND($E$3="4th"),'Marks Entry 4th'!AP99,"")))</f>
        <v/>
      </c>
      <c r="CI100" s="257" t="str">
        <f>IF(OR(B100=0,B100=""),"",IF(AND($E$3="3rd"),'Marks Entry 3rd'!AQ99,IF(AND($E$3="4th"),'Marks Entry 4th'!AQ99,"")))</f>
        <v/>
      </c>
      <c r="CJ100" s="257" t="str">
        <f>IF(OR(B100=0,B100=""),"",IF(AND($E$3="3rd"),'Marks Entry 3rd'!AR99,IF(AND($E$3="4th"),'Marks Entry 4th'!AR99,"")))</f>
        <v/>
      </c>
      <c r="CK100" s="126" t="str">
        <f t="shared" si="115"/>
        <v/>
      </c>
      <c r="CL100" s="127">
        <f t="shared" si="116"/>
        <v>0</v>
      </c>
      <c r="CM100" s="127" t="str">
        <f t="shared" si="117"/>
        <v/>
      </c>
      <c r="CN100" s="127" t="str">
        <f t="shared" si="118"/>
        <v/>
      </c>
      <c r="CO100" s="107" t="str">
        <f t="shared" si="119"/>
        <v/>
      </c>
      <c r="CP100" s="257" t="str">
        <f>IF(OR(B100=0,B100=""),"",IF(AND($E$3="3rd"),'Marks Entry 3rd'!AS99,IF(AND($E$3="4th"),'Marks Entry 4th'!AS99,"")))</f>
        <v/>
      </c>
      <c r="CQ100" s="257" t="str">
        <f>IF(OR(B100=0,B100=""),"",IF(AND($E$3="3rd"),'Marks Entry 3rd'!AT99,IF(AND($E$3="4th"),'Marks Entry 4th'!AT99,"")))</f>
        <v/>
      </c>
      <c r="CR100" s="257" t="str">
        <f>IF(OR(B100=0,B100=""),"",IF(AND($E$3="3rd"),'Marks Entry 3rd'!AU99,IF(AND($E$3="4th"),'Marks Entry 4th'!AU99,"")))</f>
        <v/>
      </c>
      <c r="CS100" s="257" t="str">
        <f>IF(OR(B100=0,B100=""),"",IF(AND($E$3="3rd"),'Marks Entry 3rd'!AV99,IF(AND($E$3="4th"),'Marks Entry 4th'!AV99,"")))</f>
        <v/>
      </c>
      <c r="CT100" s="257" t="str">
        <f>IF(OR(B100=0,B100=""),"",IF(AND($E$3="3rd"),'Marks Entry 3rd'!AW99,IF(AND($E$3="4th"),'Marks Entry 4th'!AW99,"")))</f>
        <v/>
      </c>
      <c r="CU100" s="126" t="str">
        <f t="shared" si="120"/>
        <v/>
      </c>
      <c r="CV100" s="127">
        <f t="shared" si="121"/>
        <v>0</v>
      </c>
      <c r="CW100" s="127" t="str">
        <f t="shared" si="122"/>
        <v/>
      </c>
      <c r="CX100" s="127" t="str">
        <f t="shared" si="123"/>
        <v/>
      </c>
      <c r="CY100" s="107" t="str">
        <f t="shared" si="124"/>
        <v/>
      </c>
      <c r="CZ100" s="257" t="str">
        <f>IF(OR(B100=0,B100=""),"",IF(AND($E$3="3rd"),'Marks Entry 3rd'!AX99,IF(AND($E$3="4th"),'Marks Entry 4th'!AX99,"")))</f>
        <v/>
      </c>
      <c r="DA100" s="257" t="str">
        <f>IF(OR(B100=0,B100=""),"",IF(AND($E$3="3rd"),'Marks Entry 3rd'!AY99,IF(AND($E$3="4th"),'Marks Entry 4th'!AY99,"")))</f>
        <v/>
      </c>
      <c r="DB100" s="257" t="str">
        <f>IF(OR(B100=0,B100=""),"",IF(AND($E$3="3rd"),'Marks Entry 3rd'!AZ99,IF(AND($E$3="4th"),'Marks Entry 4th'!AZ99,"")))</f>
        <v/>
      </c>
      <c r="DC100" s="257" t="str">
        <f>IF(OR(B100=0,B100=""),"",IF(AND($E$3="3rd"),'Marks Entry 3rd'!BA99,IF(AND($E$3="4th"),'Marks Entry 4th'!BA99,"")))</f>
        <v/>
      </c>
      <c r="DD100" s="257" t="str">
        <f>IF(OR(B100=0,B100=""),"",IF(AND($E$3="3rd"),'Marks Entry 3rd'!BB99,IF(AND($E$3="4th"),'Marks Entry 4th'!BB99,"")))</f>
        <v/>
      </c>
      <c r="DE100" s="126" t="str">
        <f t="shared" si="125"/>
        <v/>
      </c>
      <c r="DF100" s="127">
        <f t="shared" si="126"/>
        <v>0</v>
      </c>
      <c r="DG100" s="127" t="str">
        <f t="shared" si="127"/>
        <v/>
      </c>
      <c r="DH100" s="127" t="str">
        <f t="shared" si="128"/>
        <v/>
      </c>
      <c r="DI100" s="107" t="str">
        <f t="shared" si="129"/>
        <v/>
      </c>
      <c r="DJ100" s="257" t="str">
        <f>IF(OR(B100=0,B100=""),"",IF(AND('Marks Entry 3rd'!BC99="",'Marks Entry 4th'!BC99=""),"",IF(AND($E$3="3rd"),'Marks Entry 3rd'!BC99,IF(AND($E$3="4th"),'Marks Entry 4th'!BC99,""))))</f>
        <v/>
      </c>
      <c r="DK100" s="257" t="str">
        <f>IF(OR(B100=0,B100=""),"",IF(AND('Marks Entry 3rd'!BD99="",'Marks Entry 4th'!BD99=""),"",IF(AND($E$3="3rd"),'Marks Entry 3rd'!BD99,IF(AND($E$3="4th"),'Marks Entry 4th'!BD99,""))))</f>
        <v/>
      </c>
      <c r="DL100" s="416" t="str">
        <f t="shared" si="130"/>
        <v/>
      </c>
      <c r="DM100" s="108" t="str">
        <f t="shared" si="131"/>
        <v/>
      </c>
      <c r="DN100" s="257" t="str">
        <f>IF(OR(B100=0,B100=""),"",IF(AND('Marks Entry 3rd'!BE99="",'Marks Entry 4th'!BE99=""),"",IF(AND($E$3="3rd"),'Marks Entry 3rd'!BE99,IF(AND($E$3="4th"),'Marks Entry 4th'!BE99,""))))</f>
        <v/>
      </c>
      <c r="DO100" s="257" t="str">
        <f>IF(OR(B100=0,B100=""),"",IF(AND('Marks Entry 3rd'!BF99="",'Marks Entry 4th'!BF99=""),"",IF(AND($E$3="3rd"),'Marks Entry 3rd'!BF99,IF(AND($E$3="4th"),'Marks Entry 4th'!BF99,""))))</f>
        <v/>
      </c>
      <c r="DP100" s="416" t="str">
        <f t="shared" si="132"/>
        <v/>
      </c>
      <c r="DQ100" s="108" t="str">
        <f t="shared" si="133"/>
        <v/>
      </c>
      <c r="DR100" s="75" t="str">
        <f t="shared" si="134"/>
        <v/>
      </c>
      <c r="DS100" s="76" t="str">
        <f t="shared" si="135"/>
        <v/>
      </c>
      <c r="DT100" s="81" t="str">
        <f t="shared" si="136"/>
        <v/>
      </c>
      <c r="DU100" s="82" t="str">
        <f t="shared" si="137"/>
        <v/>
      </c>
      <c r="DV100" s="262" t="str">
        <f t="shared" si="70"/>
        <v/>
      </c>
      <c r="DW100" s="52" t="str">
        <f>IF(OR(B100=0,B100=""),"",IF(AND($E$3="3rd"),'Marks Entry 3rd'!BG99,IF(AND($E$3="4th"),'Marks Entry 4th'!BG99,"")))</f>
        <v/>
      </c>
      <c r="DX100" s="52" t="str">
        <f>IF(OR(B100=0,B100=""),"",IF(AND($E$3="3rd"),'Marks Entry 3rd'!BH99,IF(AND($E$3="4th"),'Marks Entry 4th'!BH99,"")))</f>
        <v/>
      </c>
      <c r="DY100" s="242" t="str">
        <f t="shared" si="138"/>
        <v/>
      </c>
      <c r="DZ100" s="53"/>
      <c r="EG100" s="55">
        <f>IF(AND($E$3="3rd"),'Marks Entry 3rd'!I99,IF(AND($E$3="4th"),'Marks Entry 4th'!I99,""))</f>
        <v>0</v>
      </c>
    </row>
    <row r="101" spans="1:137" ht="18.95" customHeight="1">
      <c r="A101" s="67">
        <v>94</v>
      </c>
      <c r="B101" s="302" t="str">
        <f>IF(OR(EG101=0,EG101=""),"",IF(AND($E$3="3rd"),'Marks Entry 3rd'!I100,IF(AND($E$3="4th"),'Marks Entry 4th'!I100,"")))</f>
        <v/>
      </c>
      <c r="C101" s="68" t="str">
        <f>IF(OR(B101=0,B101=""),"",IF(AND($E$3="3rd"),'Marks Entry 3rd'!B100,IF(AND($E$3="4th"),'Marks Entry 4th'!B100,"")))</f>
        <v/>
      </c>
      <c r="D101" s="68" t="str">
        <f>IF(OR(B101=0,B101=""),"",IF(AND($E$3="3rd"),'Marks Entry 3rd'!C100,IF(AND($E$3="4th"),'Marks Entry 4th'!C100,"")))</f>
        <v/>
      </c>
      <c r="E101" s="69" t="str">
        <f>IF(OR(B101=0,B101=""),"",IF(AND($E$3="3rd"),'Marks Entry 3rd'!E100,IF(AND($E$3="4th"),'Marks Entry 4th'!E100,"")))</f>
        <v/>
      </c>
      <c r="F101" s="301" t="str">
        <f>IF(OR(B101=0,B101=""),"",IF(AND($E$3="3rd"),'Marks Entry 3rd'!D100,IF(AND($E$3="4th"),'Marks Entry 4th'!D100,"")))</f>
        <v/>
      </c>
      <c r="G101" s="63" t="str">
        <f>IF(OR(B101=0,B101=""),"",IF(AND($E$3="3rd"),'Marks Entry 3rd'!F100,IF(AND($E$3="4th"),'Marks Entry 4th'!F100,"")))</f>
        <v/>
      </c>
      <c r="H101" s="63" t="str">
        <f>IF(OR(B101=0,B101=""),"",IF(AND($E$3="3rd"),'Marks Entry 3rd'!G100,IF(AND($E$3="4th"),'Marks Entry 4th'!G100,"")))</f>
        <v/>
      </c>
      <c r="I101" s="63" t="str">
        <f>IF(OR(B101=0,B101=""),"",IF(AND($E$3="3rd"),'Marks Entry 3rd'!H100,IF(AND($E$3="4th"),'Marks Entry 4th'!H100,"")))</f>
        <v/>
      </c>
      <c r="J101" s="256" t="str">
        <f>IF(OR(B101=0,B101=""),"",IF(AND($E$3="3rd"),'Marks Entry 3rd'!J100,IF(AND($E$3="4th"),'Marks Entry 4th'!J100,"")))</f>
        <v/>
      </c>
      <c r="K101" s="256" t="str">
        <f>IF(OR(B101=0,B101=""),"",IF(AND($E$3="3rd"),'Marks Entry 3rd'!K100,IF(AND($E$3="4th"),'Marks Entry 4th'!K100,"")))</f>
        <v/>
      </c>
      <c r="L101" s="125" t="str">
        <f>IF(OR(B101=0,B101=""),"",IF(AND($E$3="3rd"),'Marks Entry 3rd'!L100,IF(AND($E$3="4th"),'Marks Entry 4th'!L100,"")))</f>
        <v/>
      </c>
      <c r="M101" s="125" t="str">
        <f>IF(OR(B101=0,B101=""),"",IF(AND($E$3="3rd"),'Marks Entry 3rd'!M100,IF(AND($E$3="4th"),'Marks Entry 4th'!M100,"")))</f>
        <v/>
      </c>
      <c r="N101" s="125" t="str">
        <f>IF(OR(B101=0,B101=""),"",IF(AND($E$3="3rd"),'Marks Entry 3rd'!N100,IF(AND($E$3="4th"),'Marks Entry 4th'!N100,"")))</f>
        <v/>
      </c>
      <c r="O101" s="61" t="str">
        <f t="shared" si="71"/>
        <v/>
      </c>
      <c r="P101" s="125" t="str">
        <f>IF(OR(B101=0,B101=""),"",IF(AND($E$3="3rd"),'Marks Entry 3rd'!O100,IF(AND($E$3="4th"),'Marks Entry 4th'!O100,"")))</f>
        <v/>
      </c>
      <c r="Q101" s="125" t="str">
        <f>IF(OR(B101=0,B101=""),"",IF(AND($E$3="3rd"),'Marks Entry 3rd'!P100,IF(AND($E$3="4th"),'Marks Entry 4th'!P100,"")))</f>
        <v/>
      </c>
      <c r="R101" s="64" t="str">
        <f t="shared" si="72"/>
        <v/>
      </c>
      <c r="S101" s="61">
        <f t="shared" si="73"/>
        <v>0</v>
      </c>
      <c r="T101" s="66" t="str">
        <f>IF(OR(B101=0,B101=""),"",IF(AND($E$3="3rd"),'Marks Entry 3rd'!Q100,IF(AND($E$3="4th"),'Marks Entry 4th'!Q100,"")))</f>
        <v/>
      </c>
      <c r="U101" s="66" t="str">
        <f>IF(OR(B101=0,B101=""),"",IF(AND($E$3="3rd"),'Marks Entry 3rd'!R100,IF(AND($E$3="4th"),'Marks Entry 4th'!R100,"")))</f>
        <v/>
      </c>
      <c r="V101" s="65" t="str">
        <f t="shared" si="74"/>
        <v/>
      </c>
      <c r="W101" s="61" t="str">
        <f t="shared" si="75"/>
        <v/>
      </c>
      <c r="X101" s="104">
        <f t="shared" si="76"/>
        <v>0</v>
      </c>
      <c r="Y101" s="104" t="str">
        <f t="shared" si="77"/>
        <v/>
      </c>
      <c r="Z101" s="104" t="str">
        <f t="shared" si="78"/>
        <v/>
      </c>
      <c r="AA101" s="104" t="str">
        <f t="shared" si="79"/>
        <v/>
      </c>
      <c r="AB101" s="104" t="str">
        <f t="shared" si="80"/>
        <v/>
      </c>
      <c r="AC101" s="108" t="str">
        <f t="shared" si="81"/>
        <v/>
      </c>
      <c r="AD101" s="125" t="str">
        <f>IF(OR(B101=0,B101=""),"",IF(AND($E$3="3rd"),'Marks Entry 3rd'!S100,IF(AND($E$3="4th"),'Marks Entry 4th'!S100,"")))</f>
        <v/>
      </c>
      <c r="AE101" s="125" t="str">
        <f>IF(OR(B101=0,B101=""),"",IF(AND($E$3="3rd"),'Marks Entry 3rd'!T100,IF(AND($E$3="4th"),'Marks Entry 4th'!T100,"")))</f>
        <v/>
      </c>
      <c r="AF101" s="125" t="str">
        <f>IF(OR(B101=0,B101=""),"",IF(AND($E$3="3rd"),'Marks Entry 3rd'!U100,IF(AND($E$3="4th"),'Marks Entry 4th'!U100,"")))</f>
        <v/>
      </c>
      <c r="AG101" s="61" t="str">
        <f t="shared" si="82"/>
        <v/>
      </c>
      <c r="AH101" s="125" t="str">
        <f>IF(OR(B101=0,B101=""),"",IF(AND($E$3="3rd"),'Marks Entry 3rd'!V100,IF(AND($E$3="4th"),'Marks Entry 4th'!V100,"")))</f>
        <v/>
      </c>
      <c r="AI101" s="125" t="str">
        <f>IF(OR(B101=0,B101=""),"",IF(AND($E$3="3rd"),'Marks Entry 3rd'!W100,IF(AND($E$3="4th"),'Marks Entry 4th'!W100,"")))</f>
        <v/>
      </c>
      <c r="AJ101" s="64" t="str">
        <f t="shared" si="83"/>
        <v/>
      </c>
      <c r="AK101" s="61">
        <f t="shared" si="84"/>
        <v>0</v>
      </c>
      <c r="AL101" s="66" t="str">
        <f>IF(OR(B101=0,B101=""),"",IF(AND($E$3="3rd"),'Marks Entry 3rd'!X100,IF(AND($E$3="4th"),'Marks Entry 4th'!X100,"")))</f>
        <v/>
      </c>
      <c r="AM101" s="66" t="str">
        <f>IF(OR(B101=0,B101=""),"",IF(AND($E$3="3rd"),'Marks Entry 3rd'!Y100,IF(AND($E$3="4th"),'Marks Entry 4th'!Y100,"")))</f>
        <v/>
      </c>
      <c r="AN101" s="65" t="str">
        <f t="shared" si="85"/>
        <v/>
      </c>
      <c r="AO101" s="61" t="str">
        <f t="shared" si="86"/>
        <v/>
      </c>
      <c r="AP101" s="104">
        <f t="shared" si="87"/>
        <v>0</v>
      </c>
      <c r="AQ101" s="104" t="str">
        <f t="shared" si="88"/>
        <v/>
      </c>
      <c r="AR101" s="104" t="str">
        <f t="shared" si="89"/>
        <v/>
      </c>
      <c r="AS101" s="104" t="str">
        <f t="shared" si="90"/>
        <v/>
      </c>
      <c r="AT101" s="104" t="str">
        <f t="shared" si="91"/>
        <v/>
      </c>
      <c r="AU101" s="108" t="str">
        <f t="shared" si="92"/>
        <v/>
      </c>
      <c r="AV101" s="125" t="str">
        <f>IF(OR(B101=0,B101=""),"",IF(AND($E$3="3rd"),'Marks Entry 3rd'!Z100,IF(AND($E$3="4th"),'Marks Entry 4th'!Z100,"")))</f>
        <v/>
      </c>
      <c r="AW101" s="125" t="str">
        <f>IF(OR(B101=0,B101=""),"",IF(AND($E$3="3rd"),'Marks Entry 3rd'!AA100,IF(AND($E$3="4th"),'Marks Entry 4th'!AA100,"")))</f>
        <v/>
      </c>
      <c r="AX101" s="125" t="str">
        <f>IF(OR(B101=0,B101=""),"",IF(AND($E$3="3rd"),'Marks Entry 3rd'!AB100,IF(AND($E$3="4th"),'Marks Entry 4th'!AB100,"")))</f>
        <v/>
      </c>
      <c r="AY101" s="61" t="str">
        <f t="shared" si="93"/>
        <v/>
      </c>
      <c r="AZ101" s="125" t="str">
        <f>IF(OR(B101=0,B101=""),"",IF(AND($E$3="3rd"),'Marks Entry 3rd'!AC100,IF(AND($E$3="4th"),'Marks Entry 4th'!AC100,"")))</f>
        <v/>
      </c>
      <c r="BA101" s="125" t="str">
        <f>IF(OR(B101=0,B101=""),"",IF(AND($E$3="3rd"),'Marks Entry 3rd'!AD100,IF(AND($E$3="4th"),'Marks Entry 4th'!AD100,"")))</f>
        <v/>
      </c>
      <c r="BB101" s="64" t="str">
        <f t="shared" si="94"/>
        <v/>
      </c>
      <c r="BC101" s="61">
        <f t="shared" si="95"/>
        <v>0</v>
      </c>
      <c r="BD101" s="66" t="str">
        <f>IF(OR(B101=0,B101=""),"",IF(AND($E$3="3rd"),'Marks Entry 3rd'!AE100,IF(AND($E$3="4th"),'Marks Entry 4th'!AE100,"")))</f>
        <v/>
      </c>
      <c r="BE101" s="66" t="str">
        <f>IF(OR(B101=0,B101=""),"",IF(AND($E$3="3rd"),'Marks Entry 3rd'!AF100,IF(AND($E$3="4th"),'Marks Entry 4th'!AF100,"")))</f>
        <v/>
      </c>
      <c r="BF101" s="65" t="str">
        <f t="shared" si="96"/>
        <v/>
      </c>
      <c r="BG101" s="61" t="str">
        <f t="shared" si="97"/>
        <v/>
      </c>
      <c r="BH101" s="104">
        <f t="shared" si="98"/>
        <v>0</v>
      </c>
      <c r="BI101" s="104" t="str">
        <f t="shared" si="99"/>
        <v/>
      </c>
      <c r="BJ101" s="104" t="str">
        <f t="shared" si="100"/>
        <v/>
      </c>
      <c r="BK101" s="104" t="str">
        <f t="shared" si="101"/>
        <v/>
      </c>
      <c r="BL101" s="104" t="str">
        <f t="shared" si="102"/>
        <v/>
      </c>
      <c r="BM101" s="108" t="str">
        <f t="shared" si="103"/>
        <v/>
      </c>
      <c r="BN101" s="125" t="str">
        <f>IF(OR(B101=0,B101=""),"",IF(AND($E$3="3rd"),'Marks Entry 3rd'!AG100,IF(AND($E$3="4th"),'Marks Entry 4th'!AG100,"")))</f>
        <v/>
      </c>
      <c r="BO101" s="125" t="str">
        <f>IF(OR(B101=0,B101=""),"",IF(AND($E$3="3rd"),'Marks Entry 3rd'!AH100,IF(AND($E$3="4th"),'Marks Entry 4th'!AH100,"")))</f>
        <v/>
      </c>
      <c r="BP101" s="125" t="str">
        <f>IF(OR(B101=0,B101=""),"",IF(AND($E$3="3rd"),'Marks Entry 3rd'!AI100,IF(AND($E$3="4th"),'Marks Entry 4th'!AI100,"")))</f>
        <v/>
      </c>
      <c r="BQ101" s="61" t="str">
        <f t="shared" si="104"/>
        <v/>
      </c>
      <c r="BR101" s="125" t="str">
        <f>IF(OR(B101=0,B101=""),"",IF(AND($E$3="3rd"),'Marks Entry 3rd'!AJ100,IF(AND($E$3="4th"),'Marks Entry 4th'!AJ100,"")))</f>
        <v/>
      </c>
      <c r="BS101" s="125" t="str">
        <f>IF(OR(B101=0,B101=""),"",IF(AND($E$3="3rd"),'Marks Entry 3rd'!AK100,IF(AND($E$3="4th"),'Marks Entry 4th'!AK100,"")))</f>
        <v/>
      </c>
      <c r="BT101" s="64" t="str">
        <f t="shared" si="105"/>
        <v/>
      </c>
      <c r="BU101" s="61">
        <f t="shared" si="106"/>
        <v>0</v>
      </c>
      <c r="BV101" s="66" t="str">
        <f>IF(OR(B101=0,B101=""),"",IF(AND($E$3="3rd"),'Marks Entry 3rd'!AL100,IF(AND($E$3="4th"),'Marks Entry 4th'!AL100,"")))</f>
        <v/>
      </c>
      <c r="BW101" s="66" t="str">
        <f>IF(OR(B101=0,B101=""),"",IF(AND($E$3="3rd"),'Marks Entry 3rd'!AM100,IF(AND($E$3="4th"),'Marks Entry 4th'!AM100,"")))</f>
        <v/>
      </c>
      <c r="BX101" s="65" t="str">
        <f t="shared" si="107"/>
        <v/>
      </c>
      <c r="BY101" s="61" t="str">
        <f t="shared" si="108"/>
        <v/>
      </c>
      <c r="BZ101" s="104">
        <f t="shared" si="109"/>
        <v>0</v>
      </c>
      <c r="CA101" s="104" t="str">
        <f t="shared" si="110"/>
        <v/>
      </c>
      <c r="CB101" s="104" t="str">
        <f t="shared" si="111"/>
        <v/>
      </c>
      <c r="CC101" s="104" t="str">
        <f t="shared" si="112"/>
        <v/>
      </c>
      <c r="CD101" s="104" t="str">
        <f t="shared" si="113"/>
        <v/>
      </c>
      <c r="CE101" s="108" t="str">
        <f t="shared" si="114"/>
        <v/>
      </c>
      <c r="CF101" s="257" t="str">
        <f>IF(OR(B101=0,B101=""),"",IF(AND($E$3="3rd"),'Marks Entry 3rd'!AN100,IF(AND($E$3="4th"),'Marks Entry 4th'!AN100,"")))</f>
        <v/>
      </c>
      <c r="CG101" s="257" t="str">
        <f>IF(OR(B101=0,B101=""),"",IF(AND($E$3="3rd"),'Marks Entry 3rd'!AO100,IF(AND($E$3="4th"),'Marks Entry 4th'!AO100,"")))</f>
        <v/>
      </c>
      <c r="CH101" s="257" t="str">
        <f>IF(OR(B101=0,B101=""),"",IF(AND($E$3="3rd"),'Marks Entry 3rd'!AP100,IF(AND($E$3="4th"),'Marks Entry 4th'!AP100,"")))</f>
        <v/>
      </c>
      <c r="CI101" s="257" t="str">
        <f>IF(OR(B101=0,B101=""),"",IF(AND($E$3="3rd"),'Marks Entry 3rd'!AQ100,IF(AND($E$3="4th"),'Marks Entry 4th'!AQ100,"")))</f>
        <v/>
      </c>
      <c r="CJ101" s="257" t="str">
        <f>IF(OR(B101=0,B101=""),"",IF(AND($E$3="3rd"),'Marks Entry 3rd'!AR100,IF(AND($E$3="4th"),'Marks Entry 4th'!AR100,"")))</f>
        <v/>
      </c>
      <c r="CK101" s="126" t="str">
        <f t="shared" si="115"/>
        <v/>
      </c>
      <c r="CL101" s="127">
        <f t="shared" si="116"/>
        <v>0</v>
      </c>
      <c r="CM101" s="127" t="str">
        <f t="shared" si="117"/>
        <v/>
      </c>
      <c r="CN101" s="127" t="str">
        <f t="shared" si="118"/>
        <v/>
      </c>
      <c r="CO101" s="107" t="str">
        <f t="shared" si="119"/>
        <v/>
      </c>
      <c r="CP101" s="257" t="str">
        <f>IF(OR(B101=0,B101=""),"",IF(AND($E$3="3rd"),'Marks Entry 3rd'!AS100,IF(AND($E$3="4th"),'Marks Entry 4th'!AS100,"")))</f>
        <v/>
      </c>
      <c r="CQ101" s="257" t="str">
        <f>IF(OR(B101=0,B101=""),"",IF(AND($E$3="3rd"),'Marks Entry 3rd'!AT100,IF(AND($E$3="4th"),'Marks Entry 4th'!AT100,"")))</f>
        <v/>
      </c>
      <c r="CR101" s="257" t="str">
        <f>IF(OR(B101=0,B101=""),"",IF(AND($E$3="3rd"),'Marks Entry 3rd'!AU100,IF(AND($E$3="4th"),'Marks Entry 4th'!AU100,"")))</f>
        <v/>
      </c>
      <c r="CS101" s="257" t="str">
        <f>IF(OR(B101=0,B101=""),"",IF(AND($E$3="3rd"),'Marks Entry 3rd'!AV100,IF(AND($E$3="4th"),'Marks Entry 4th'!AV100,"")))</f>
        <v/>
      </c>
      <c r="CT101" s="257" t="str">
        <f>IF(OR(B101=0,B101=""),"",IF(AND($E$3="3rd"),'Marks Entry 3rd'!AW100,IF(AND($E$3="4th"),'Marks Entry 4th'!AW100,"")))</f>
        <v/>
      </c>
      <c r="CU101" s="126" t="str">
        <f t="shared" si="120"/>
        <v/>
      </c>
      <c r="CV101" s="127">
        <f t="shared" si="121"/>
        <v>0</v>
      </c>
      <c r="CW101" s="127" t="str">
        <f t="shared" si="122"/>
        <v/>
      </c>
      <c r="CX101" s="127" t="str">
        <f t="shared" si="123"/>
        <v/>
      </c>
      <c r="CY101" s="107" t="str">
        <f t="shared" si="124"/>
        <v/>
      </c>
      <c r="CZ101" s="257" t="str">
        <f>IF(OR(B101=0,B101=""),"",IF(AND($E$3="3rd"),'Marks Entry 3rd'!AX100,IF(AND($E$3="4th"),'Marks Entry 4th'!AX100,"")))</f>
        <v/>
      </c>
      <c r="DA101" s="257" t="str">
        <f>IF(OR(B101=0,B101=""),"",IF(AND($E$3="3rd"),'Marks Entry 3rd'!AY100,IF(AND($E$3="4th"),'Marks Entry 4th'!AY100,"")))</f>
        <v/>
      </c>
      <c r="DB101" s="257" t="str">
        <f>IF(OR(B101=0,B101=""),"",IF(AND($E$3="3rd"),'Marks Entry 3rd'!AZ100,IF(AND($E$3="4th"),'Marks Entry 4th'!AZ100,"")))</f>
        <v/>
      </c>
      <c r="DC101" s="257" t="str">
        <f>IF(OR(B101=0,B101=""),"",IF(AND($E$3="3rd"),'Marks Entry 3rd'!BA100,IF(AND($E$3="4th"),'Marks Entry 4th'!BA100,"")))</f>
        <v/>
      </c>
      <c r="DD101" s="257" t="str">
        <f>IF(OR(B101=0,B101=""),"",IF(AND($E$3="3rd"),'Marks Entry 3rd'!BB100,IF(AND($E$3="4th"),'Marks Entry 4th'!BB100,"")))</f>
        <v/>
      </c>
      <c r="DE101" s="126" t="str">
        <f t="shared" si="125"/>
        <v/>
      </c>
      <c r="DF101" s="127">
        <f t="shared" si="126"/>
        <v>0</v>
      </c>
      <c r="DG101" s="127" t="str">
        <f t="shared" si="127"/>
        <v/>
      </c>
      <c r="DH101" s="127" t="str">
        <f t="shared" si="128"/>
        <v/>
      </c>
      <c r="DI101" s="107" t="str">
        <f t="shared" si="129"/>
        <v/>
      </c>
      <c r="DJ101" s="257" t="str">
        <f>IF(OR(B101=0,B101=""),"",IF(AND('Marks Entry 3rd'!BC100="",'Marks Entry 4th'!BC100=""),"",IF(AND($E$3="3rd"),'Marks Entry 3rd'!BC100,IF(AND($E$3="4th"),'Marks Entry 4th'!BC100,""))))</f>
        <v/>
      </c>
      <c r="DK101" s="257" t="str">
        <f>IF(OR(B101=0,B101=""),"",IF(AND('Marks Entry 3rd'!BD100="",'Marks Entry 4th'!BD100=""),"",IF(AND($E$3="3rd"),'Marks Entry 3rd'!BD100,IF(AND($E$3="4th"),'Marks Entry 4th'!BD100,""))))</f>
        <v/>
      </c>
      <c r="DL101" s="416" t="str">
        <f t="shared" si="130"/>
        <v/>
      </c>
      <c r="DM101" s="108" t="str">
        <f t="shared" si="131"/>
        <v/>
      </c>
      <c r="DN101" s="257" t="str">
        <f>IF(OR(B101=0,B101=""),"",IF(AND('Marks Entry 3rd'!BE100="",'Marks Entry 4th'!BE100=""),"",IF(AND($E$3="3rd"),'Marks Entry 3rd'!BE100,IF(AND($E$3="4th"),'Marks Entry 4th'!BE100,""))))</f>
        <v/>
      </c>
      <c r="DO101" s="257" t="str">
        <f>IF(OR(B101=0,B101=""),"",IF(AND('Marks Entry 3rd'!BF100="",'Marks Entry 4th'!BF100=""),"",IF(AND($E$3="3rd"),'Marks Entry 3rd'!BF100,IF(AND($E$3="4th"),'Marks Entry 4th'!BF100,""))))</f>
        <v/>
      </c>
      <c r="DP101" s="416" t="str">
        <f t="shared" si="132"/>
        <v/>
      </c>
      <c r="DQ101" s="108" t="str">
        <f t="shared" si="133"/>
        <v/>
      </c>
      <c r="DR101" s="75" t="str">
        <f t="shared" si="134"/>
        <v/>
      </c>
      <c r="DS101" s="76" t="str">
        <f t="shared" si="135"/>
        <v/>
      </c>
      <c r="DT101" s="81" t="str">
        <f t="shared" si="136"/>
        <v/>
      </c>
      <c r="DU101" s="82" t="str">
        <f t="shared" si="137"/>
        <v/>
      </c>
      <c r="DV101" s="262" t="str">
        <f t="shared" si="70"/>
        <v/>
      </c>
      <c r="DW101" s="52" t="str">
        <f>IF(OR(B101=0,B101=""),"",IF(AND($E$3="3rd"),'Marks Entry 3rd'!BG100,IF(AND($E$3="4th"),'Marks Entry 4th'!BG100,"")))</f>
        <v/>
      </c>
      <c r="DX101" s="52" t="str">
        <f>IF(OR(B101=0,B101=""),"",IF(AND($E$3="3rd"),'Marks Entry 3rd'!BH100,IF(AND($E$3="4th"),'Marks Entry 4th'!BH100,"")))</f>
        <v/>
      </c>
      <c r="DY101" s="242" t="str">
        <f t="shared" si="138"/>
        <v/>
      </c>
      <c r="DZ101" s="53"/>
      <c r="EG101" s="55">
        <f>IF(AND($E$3="3rd"),'Marks Entry 3rd'!I100,IF(AND($E$3="4th"),'Marks Entry 4th'!I100,""))</f>
        <v>0</v>
      </c>
    </row>
    <row r="102" spans="1:137" ht="18.95" customHeight="1">
      <c r="A102" s="67">
        <v>95</v>
      </c>
      <c r="B102" s="302" t="str">
        <f>IF(OR(EG102=0,EG102=""),"",IF(AND($E$3="3rd"),'Marks Entry 3rd'!I101,IF(AND($E$3="4th"),'Marks Entry 4th'!I101,"")))</f>
        <v/>
      </c>
      <c r="C102" s="68" t="str">
        <f>IF(OR(B102=0,B102=""),"",IF(AND($E$3="3rd"),'Marks Entry 3rd'!B101,IF(AND($E$3="4th"),'Marks Entry 4th'!B101,"")))</f>
        <v/>
      </c>
      <c r="D102" s="68" t="str">
        <f>IF(OR(B102=0,B102=""),"",IF(AND($E$3="3rd"),'Marks Entry 3rd'!C101,IF(AND($E$3="4th"),'Marks Entry 4th'!C101,"")))</f>
        <v/>
      </c>
      <c r="E102" s="69" t="str">
        <f>IF(OR(B102=0,B102=""),"",IF(AND($E$3="3rd"),'Marks Entry 3rd'!E101,IF(AND($E$3="4th"),'Marks Entry 4th'!E101,"")))</f>
        <v/>
      </c>
      <c r="F102" s="301" t="str">
        <f>IF(OR(B102=0,B102=""),"",IF(AND($E$3="3rd"),'Marks Entry 3rd'!D101,IF(AND($E$3="4th"),'Marks Entry 4th'!D101,"")))</f>
        <v/>
      </c>
      <c r="G102" s="63" t="str">
        <f>IF(OR(B102=0,B102=""),"",IF(AND($E$3="3rd"),'Marks Entry 3rd'!F101,IF(AND($E$3="4th"),'Marks Entry 4th'!F101,"")))</f>
        <v/>
      </c>
      <c r="H102" s="63" t="str">
        <f>IF(OR(B102=0,B102=""),"",IF(AND($E$3="3rd"),'Marks Entry 3rd'!G101,IF(AND($E$3="4th"),'Marks Entry 4th'!G101,"")))</f>
        <v/>
      </c>
      <c r="I102" s="63" t="str">
        <f>IF(OR(B102=0,B102=""),"",IF(AND($E$3="3rd"),'Marks Entry 3rd'!H101,IF(AND($E$3="4th"),'Marks Entry 4th'!H101,"")))</f>
        <v/>
      </c>
      <c r="J102" s="256" t="str">
        <f>IF(OR(B102=0,B102=""),"",IF(AND($E$3="3rd"),'Marks Entry 3rd'!J101,IF(AND($E$3="4th"),'Marks Entry 4th'!J101,"")))</f>
        <v/>
      </c>
      <c r="K102" s="256" t="str">
        <f>IF(OR(B102=0,B102=""),"",IF(AND($E$3="3rd"),'Marks Entry 3rd'!K101,IF(AND($E$3="4th"),'Marks Entry 4th'!K101,"")))</f>
        <v/>
      </c>
      <c r="L102" s="125" t="str">
        <f>IF(OR(B102=0,B102=""),"",IF(AND($E$3="3rd"),'Marks Entry 3rd'!L101,IF(AND($E$3="4th"),'Marks Entry 4th'!L101,"")))</f>
        <v/>
      </c>
      <c r="M102" s="125" t="str">
        <f>IF(OR(B102=0,B102=""),"",IF(AND($E$3="3rd"),'Marks Entry 3rd'!M101,IF(AND($E$3="4th"),'Marks Entry 4th'!M101,"")))</f>
        <v/>
      </c>
      <c r="N102" s="125" t="str">
        <f>IF(OR(B102=0,B102=""),"",IF(AND($E$3="3rd"),'Marks Entry 3rd'!N101,IF(AND($E$3="4th"),'Marks Entry 4th'!N101,"")))</f>
        <v/>
      </c>
      <c r="O102" s="61" t="str">
        <f t="shared" si="71"/>
        <v/>
      </c>
      <c r="P102" s="125" t="str">
        <f>IF(OR(B102=0,B102=""),"",IF(AND($E$3="3rd"),'Marks Entry 3rd'!O101,IF(AND($E$3="4th"),'Marks Entry 4th'!O101,"")))</f>
        <v/>
      </c>
      <c r="Q102" s="125" t="str">
        <f>IF(OR(B102=0,B102=""),"",IF(AND($E$3="3rd"),'Marks Entry 3rd'!P101,IF(AND($E$3="4th"),'Marks Entry 4th'!P101,"")))</f>
        <v/>
      </c>
      <c r="R102" s="64" t="str">
        <f t="shared" si="72"/>
        <v/>
      </c>
      <c r="S102" s="61">
        <f t="shared" si="73"/>
        <v>0</v>
      </c>
      <c r="T102" s="66" t="str">
        <f>IF(OR(B102=0,B102=""),"",IF(AND($E$3="3rd"),'Marks Entry 3rd'!Q101,IF(AND($E$3="4th"),'Marks Entry 4th'!Q101,"")))</f>
        <v/>
      </c>
      <c r="U102" s="66" t="str">
        <f>IF(OR(B102=0,B102=""),"",IF(AND($E$3="3rd"),'Marks Entry 3rd'!R101,IF(AND($E$3="4th"),'Marks Entry 4th'!R101,"")))</f>
        <v/>
      </c>
      <c r="V102" s="65" t="str">
        <f t="shared" si="74"/>
        <v/>
      </c>
      <c r="W102" s="61" t="str">
        <f t="shared" si="75"/>
        <v/>
      </c>
      <c r="X102" s="104">
        <f t="shared" si="76"/>
        <v>0</v>
      </c>
      <c r="Y102" s="104" t="str">
        <f t="shared" si="77"/>
        <v/>
      </c>
      <c r="Z102" s="104" t="str">
        <f t="shared" si="78"/>
        <v/>
      </c>
      <c r="AA102" s="104" t="str">
        <f t="shared" si="79"/>
        <v/>
      </c>
      <c r="AB102" s="104" t="str">
        <f t="shared" si="80"/>
        <v/>
      </c>
      <c r="AC102" s="108" t="str">
        <f t="shared" si="81"/>
        <v/>
      </c>
      <c r="AD102" s="125" t="str">
        <f>IF(OR(B102=0,B102=""),"",IF(AND($E$3="3rd"),'Marks Entry 3rd'!S101,IF(AND($E$3="4th"),'Marks Entry 4th'!S101,"")))</f>
        <v/>
      </c>
      <c r="AE102" s="125" t="str">
        <f>IF(OR(B102=0,B102=""),"",IF(AND($E$3="3rd"),'Marks Entry 3rd'!T101,IF(AND($E$3="4th"),'Marks Entry 4th'!T101,"")))</f>
        <v/>
      </c>
      <c r="AF102" s="125" t="str">
        <f>IF(OR(B102=0,B102=""),"",IF(AND($E$3="3rd"),'Marks Entry 3rd'!U101,IF(AND($E$3="4th"),'Marks Entry 4th'!U101,"")))</f>
        <v/>
      </c>
      <c r="AG102" s="61" t="str">
        <f t="shared" si="82"/>
        <v/>
      </c>
      <c r="AH102" s="125" t="str">
        <f>IF(OR(B102=0,B102=""),"",IF(AND($E$3="3rd"),'Marks Entry 3rd'!V101,IF(AND($E$3="4th"),'Marks Entry 4th'!V101,"")))</f>
        <v/>
      </c>
      <c r="AI102" s="125" t="str">
        <f>IF(OR(B102=0,B102=""),"",IF(AND($E$3="3rd"),'Marks Entry 3rd'!W101,IF(AND($E$3="4th"),'Marks Entry 4th'!W101,"")))</f>
        <v/>
      </c>
      <c r="AJ102" s="64" t="str">
        <f t="shared" si="83"/>
        <v/>
      </c>
      <c r="AK102" s="61">
        <f t="shared" si="84"/>
        <v>0</v>
      </c>
      <c r="AL102" s="66" t="str">
        <f>IF(OR(B102=0,B102=""),"",IF(AND($E$3="3rd"),'Marks Entry 3rd'!X101,IF(AND($E$3="4th"),'Marks Entry 4th'!X101,"")))</f>
        <v/>
      </c>
      <c r="AM102" s="66" t="str">
        <f>IF(OR(B102=0,B102=""),"",IF(AND($E$3="3rd"),'Marks Entry 3rd'!Y101,IF(AND($E$3="4th"),'Marks Entry 4th'!Y101,"")))</f>
        <v/>
      </c>
      <c r="AN102" s="65" t="str">
        <f t="shared" si="85"/>
        <v/>
      </c>
      <c r="AO102" s="61" t="str">
        <f t="shared" si="86"/>
        <v/>
      </c>
      <c r="AP102" s="104">
        <f t="shared" si="87"/>
        <v>0</v>
      </c>
      <c r="AQ102" s="104" t="str">
        <f t="shared" si="88"/>
        <v/>
      </c>
      <c r="AR102" s="104" t="str">
        <f t="shared" si="89"/>
        <v/>
      </c>
      <c r="AS102" s="104" t="str">
        <f t="shared" si="90"/>
        <v/>
      </c>
      <c r="AT102" s="104" t="str">
        <f t="shared" si="91"/>
        <v/>
      </c>
      <c r="AU102" s="108" t="str">
        <f t="shared" si="92"/>
        <v/>
      </c>
      <c r="AV102" s="125" t="str">
        <f>IF(OR(B102=0,B102=""),"",IF(AND($E$3="3rd"),'Marks Entry 3rd'!Z101,IF(AND($E$3="4th"),'Marks Entry 4th'!Z101,"")))</f>
        <v/>
      </c>
      <c r="AW102" s="125" t="str">
        <f>IF(OR(B102=0,B102=""),"",IF(AND($E$3="3rd"),'Marks Entry 3rd'!AA101,IF(AND($E$3="4th"),'Marks Entry 4th'!AA101,"")))</f>
        <v/>
      </c>
      <c r="AX102" s="125" t="str">
        <f>IF(OR(B102=0,B102=""),"",IF(AND($E$3="3rd"),'Marks Entry 3rd'!AB101,IF(AND($E$3="4th"),'Marks Entry 4th'!AB101,"")))</f>
        <v/>
      </c>
      <c r="AY102" s="61" t="str">
        <f t="shared" si="93"/>
        <v/>
      </c>
      <c r="AZ102" s="125" t="str">
        <f>IF(OR(B102=0,B102=""),"",IF(AND($E$3="3rd"),'Marks Entry 3rd'!AC101,IF(AND($E$3="4th"),'Marks Entry 4th'!AC101,"")))</f>
        <v/>
      </c>
      <c r="BA102" s="125" t="str">
        <f>IF(OR(B102=0,B102=""),"",IF(AND($E$3="3rd"),'Marks Entry 3rd'!AD101,IF(AND($E$3="4th"),'Marks Entry 4th'!AD101,"")))</f>
        <v/>
      </c>
      <c r="BB102" s="64" t="str">
        <f t="shared" si="94"/>
        <v/>
      </c>
      <c r="BC102" s="61">
        <f t="shared" si="95"/>
        <v>0</v>
      </c>
      <c r="BD102" s="66" t="str">
        <f>IF(OR(B102=0,B102=""),"",IF(AND($E$3="3rd"),'Marks Entry 3rd'!AE101,IF(AND($E$3="4th"),'Marks Entry 4th'!AE101,"")))</f>
        <v/>
      </c>
      <c r="BE102" s="66" t="str">
        <f>IF(OR(B102=0,B102=""),"",IF(AND($E$3="3rd"),'Marks Entry 3rd'!AF101,IF(AND($E$3="4th"),'Marks Entry 4th'!AF101,"")))</f>
        <v/>
      </c>
      <c r="BF102" s="65" t="str">
        <f t="shared" si="96"/>
        <v/>
      </c>
      <c r="BG102" s="61" t="str">
        <f t="shared" si="97"/>
        <v/>
      </c>
      <c r="BH102" s="104">
        <f t="shared" si="98"/>
        <v>0</v>
      </c>
      <c r="BI102" s="104" t="str">
        <f t="shared" si="99"/>
        <v/>
      </c>
      <c r="BJ102" s="104" t="str">
        <f t="shared" si="100"/>
        <v/>
      </c>
      <c r="BK102" s="104" t="str">
        <f t="shared" si="101"/>
        <v/>
      </c>
      <c r="BL102" s="104" t="str">
        <f t="shared" si="102"/>
        <v/>
      </c>
      <c r="BM102" s="108" t="str">
        <f t="shared" si="103"/>
        <v/>
      </c>
      <c r="BN102" s="125" t="str">
        <f>IF(OR(B102=0,B102=""),"",IF(AND($E$3="3rd"),'Marks Entry 3rd'!AG101,IF(AND($E$3="4th"),'Marks Entry 4th'!AG101,"")))</f>
        <v/>
      </c>
      <c r="BO102" s="125" t="str">
        <f>IF(OR(B102=0,B102=""),"",IF(AND($E$3="3rd"),'Marks Entry 3rd'!AH101,IF(AND($E$3="4th"),'Marks Entry 4th'!AH101,"")))</f>
        <v/>
      </c>
      <c r="BP102" s="125" t="str">
        <f>IF(OR(B102=0,B102=""),"",IF(AND($E$3="3rd"),'Marks Entry 3rd'!AI101,IF(AND($E$3="4th"),'Marks Entry 4th'!AI101,"")))</f>
        <v/>
      </c>
      <c r="BQ102" s="61" t="str">
        <f t="shared" si="104"/>
        <v/>
      </c>
      <c r="BR102" s="125" t="str">
        <f>IF(OR(B102=0,B102=""),"",IF(AND($E$3="3rd"),'Marks Entry 3rd'!AJ101,IF(AND($E$3="4th"),'Marks Entry 4th'!AJ101,"")))</f>
        <v/>
      </c>
      <c r="BS102" s="125" t="str">
        <f>IF(OR(B102=0,B102=""),"",IF(AND($E$3="3rd"),'Marks Entry 3rd'!AK101,IF(AND($E$3="4th"),'Marks Entry 4th'!AK101,"")))</f>
        <v/>
      </c>
      <c r="BT102" s="64" t="str">
        <f t="shared" si="105"/>
        <v/>
      </c>
      <c r="BU102" s="61">
        <f t="shared" si="106"/>
        <v>0</v>
      </c>
      <c r="BV102" s="66" t="str">
        <f>IF(OR(B102=0,B102=""),"",IF(AND($E$3="3rd"),'Marks Entry 3rd'!AL101,IF(AND($E$3="4th"),'Marks Entry 4th'!AL101,"")))</f>
        <v/>
      </c>
      <c r="BW102" s="66" t="str">
        <f>IF(OR(B102=0,B102=""),"",IF(AND($E$3="3rd"),'Marks Entry 3rd'!AM101,IF(AND($E$3="4th"),'Marks Entry 4th'!AM101,"")))</f>
        <v/>
      </c>
      <c r="BX102" s="65" t="str">
        <f t="shared" si="107"/>
        <v/>
      </c>
      <c r="BY102" s="61" t="str">
        <f t="shared" si="108"/>
        <v/>
      </c>
      <c r="BZ102" s="104">
        <f t="shared" si="109"/>
        <v>0</v>
      </c>
      <c r="CA102" s="104" t="str">
        <f t="shared" si="110"/>
        <v/>
      </c>
      <c r="CB102" s="104" t="str">
        <f t="shared" si="111"/>
        <v/>
      </c>
      <c r="CC102" s="104" t="str">
        <f t="shared" si="112"/>
        <v/>
      </c>
      <c r="CD102" s="104" t="str">
        <f t="shared" si="113"/>
        <v/>
      </c>
      <c r="CE102" s="108" t="str">
        <f t="shared" si="114"/>
        <v/>
      </c>
      <c r="CF102" s="257" t="str">
        <f>IF(OR(B102=0,B102=""),"",IF(AND($E$3="3rd"),'Marks Entry 3rd'!AN101,IF(AND($E$3="4th"),'Marks Entry 4th'!AN101,"")))</f>
        <v/>
      </c>
      <c r="CG102" s="257" t="str">
        <f>IF(OR(B102=0,B102=""),"",IF(AND($E$3="3rd"),'Marks Entry 3rd'!AO101,IF(AND($E$3="4th"),'Marks Entry 4th'!AO101,"")))</f>
        <v/>
      </c>
      <c r="CH102" s="257" t="str">
        <f>IF(OR(B102=0,B102=""),"",IF(AND($E$3="3rd"),'Marks Entry 3rd'!AP101,IF(AND($E$3="4th"),'Marks Entry 4th'!AP101,"")))</f>
        <v/>
      </c>
      <c r="CI102" s="257" t="str">
        <f>IF(OR(B102=0,B102=""),"",IF(AND($E$3="3rd"),'Marks Entry 3rd'!AQ101,IF(AND($E$3="4th"),'Marks Entry 4th'!AQ101,"")))</f>
        <v/>
      </c>
      <c r="CJ102" s="257" t="str">
        <f>IF(OR(B102=0,B102=""),"",IF(AND($E$3="3rd"),'Marks Entry 3rd'!AR101,IF(AND($E$3="4th"),'Marks Entry 4th'!AR101,"")))</f>
        <v/>
      </c>
      <c r="CK102" s="126" t="str">
        <f t="shared" si="115"/>
        <v/>
      </c>
      <c r="CL102" s="127">
        <f t="shared" si="116"/>
        <v>0</v>
      </c>
      <c r="CM102" s="127" t="str">
        <f t="shared" si="117"/>
        <v/>
      </c>
      <c r="CN102" s="127" t="str">
        <f t="shared" si="118"/>
        <v/>
      </c>
      <c r="CO102" s="107" t="str">
        <f t="shared" si="119"/>
        <v/>
      </c>
      <c r="CP102" s="257" t="str">
        <f>IF(OR(B102=0,B102=""),"",IF(AND($E$3="3rd"),'Marks Entry 3rd'!AS101,IF(AND($E$3="4th"),'Marks Entry 4th'!AS101,"")))</f>
        <v/>
      </c>
      <c r="CQ102" s="257" t="str">
        <f>IF(OR(B102=0,B102=""),"",IF(AND($E$3="3rd"),'Marks Entry 3rd'!AT101,IF(AND($E$3="4th"),'Marks Entry 4th'!AT101,"")))</f>
        <v/>
      </c>
      <c r="CR102" s="257" t="str">
        <f>IF(OR(B102=0,B102=""),"",IF(AND($E$3="3rd"),'Marks Entry 3rd'!AU101,IF(AND($E$3="4th"),'Marks Entry 4th'!AU101,"")))</f>
        <v/>
      </c>
      <c r="CS102" s="257" t="str">
        <f>IF(OR(B102=0,B102=""),"",IF(AND($E$3="3rd"),'Marks Entry 3rd'!AV101,IF(AND($E$3="4th"),'Marks Entry 4th'!AV101,"")))</f>
        <v/>
      </c>
      <c r="CT102" s="257" t="str">
        <f>IF(OR(B102=0,B102=""),"",IF(AND($E$3="3rd"),'Marks Entry 3rd'!AW101,IF(AND($E$3="4th"),'Marks Entry 4th'!AW101,"")))</f>
        <v/>
      </c>
      <c r="CU102" s="126" t="str">
        <f t="shared" si="120"/>
        <v/>
      </c>
      <c r="CV102" s="127">
        <f t="shared" si="121"/>
        <v>0</v>
      </c>
      <c r="CW102" s="127" t="str">
        <f t="shared" si="122"/>
        <v/>
      </c>
      <c r="CX102" s="127" t="str">
        <f t="shared" si="123"/>
        <v/>
      </c>
      <c r="CY102" s="107" t="str">
        <f t="shared" si="124"/>
        <v/>
      </c>
      <c r="CZ102" s="257" t="str">
        <f>IF(OR(B102=0,B102=""),"",IF(AND($E$3="3rd"),'Marks Entry 3rd'!AX101,IF(AND($E$3="4th"),'Marks Entry 4th'!AX101,"")))</f>
        <v/>
      </c>
      <c r="DA102" s="257" t="str">
        <f>IF(OR(B102=0,B102=""),"",IF(AND($E$3="3rd"),'Marks Entry 3rd'!AY101,IF(AND($E$3="4th"),'Marks Entry 4th'!AY101,"")))</f>
        <v/>
      </c>
      <c r="DB102" s="257" t="str">
        <f>IF(OR(B102=0,B102=""),"",IF(AND($E$3="3rd"),'Marks Entry 3rd'!AZ101,IF(AND($E$3="4th"),'Marks Entry 4th'!AZ101,"")))</f>
        <v/>
      </c>
      <c r="DC102" s="257" t="str">
        <f>IF(OR(B102=0,B102=""),"",IF(AND($E$3="3rd"),'Marks Entry 3rd'!BA101,IF(AND($E$3="4th"),'Marks Entry 4th'!BA101,"")))</f>
        <v/>
      </c>
      <c r="DD102" s="257" t="str">
        <f>IF(OR(B102=0,B102=""),"",IF(AND($E$3="3rd"),'Marks Entry 3rd'!BB101,IF(AND($E$3="4th"),'Marks Entry 4th'!BB101,"")))</f>
        <v/>
      </c>
      <c r="DE102" s="126" t="str">
        <f t="shared" si="125"/>
        <v/>
      </c>
      <c r="DF102" s="127">
        <f t="shared" si="126"/>
        <v>0</v>
      </c>
      <c r="DG102" s="127" t="str">
        <f t="shared" si="127"/>
        <v/>
      </c>
      <c r="DH102" s="127" t="str">
        <f t="shared" si="128"/>
        <v/>
      </c>
      <c r="DI102" s="107" t="str">
        <f t="shared" si="129"/>
        <v/>
      </c>
      <c r="DJ102" s="257" t="str">
        <f>IF(OR(B102=0,B102=""),"",IF(AND('Marks Entry 3rd'!BC101="",'Marks Entry 4th'!BC101=""),"",IF(AND($E$3="3rd"),'Marks Entry 3rd'!BC101,IF(AND($E$3="4th"),'Marks Entry 4th'!BC101,""))))</f>
        <v/>
      </c>
      <c r="DK102" s="257" t="str">
        <f>IF(OR(B102=0,B102=""),"",IF(AND('Marks Entry 3rd'!BD101="",'Marks Entry 4th'!BD101=""),"",IF(AND($E$3="3rd"),'Marks Entry 3rd'!BD101,IF(AND($E$3="4th"),'Marks Entry 4th'!BD101,""))))</f>
        <v/>
      </c>
      <c r="DL102" s="416" t="str">
        <f t="shared" si="130"/>
        <v/>
      </c>
      <c r="DM102" s="108" t="str">
        <f t="shared" si="131"/>
        <v/>
      </c>
      <c r="DN102" s="257" t="str">
        <f>IF(OR(B102=0,B102=""),"",IF(AND('Marks Entry 3rd'!BE101="",'Marks Entry 4th'!BE101=""),"",IF(AND($E$3="3rd"),'Marks Entry 3rd'!BE101,IF(AND($E$3="4th"),'Marks Entry 4th'!BE101,""))))</f>
        <v/>
      </c>
      <c r="DO102" s="257" t="str">
        <f>IF(OR(B102=0,B102=""),"",IF(AND('Marks Entry 3rd'!BF101="",'Marks Entry 4th'!BF101=""),"",IF(AND($E$3="3rd"),'Marks Entry 3rd'!BF101,IF(AND($E$3="4th"),'Marks Entry 4th'!BF101,""))))</f>
        <v/>
      </c>
      <c r="DP102" s="416" t="str">
        <f t="shared" si="132"/>
        <v/>
      </c>
      <c r="DQ102" s="108" t="str">
        <f t="shared" si="133"/>
        <v/>
      </c>
      <c r="DR102" s="75" t="str">
        <f t="shared" si="134"/>
        <v/>
      </c>
      <c r="DS102" s="76" t="str">
        <f t="shared" si="135"/>
        <v/>
      </c>
      <c r="DT102" s="81" t="str">
        <f t="shared" si="136"/>
        <v/>
      </c>
      <c r="DU102" s="82" t="str">
        <f t="shared" si="137"/>
        <v/>
      </c>
      <c r="DV102" s="262" t="str">
        <f t="shared" si="70"/>
        <v/>
      </c>
      <c r="DW102" s="52" t="str">
        <f>IF(OR(B102=0,B102=""),"",IF(AND($E$3="3rd"),'Marks Entry 3rd'!BG101,IF(AND($E$3="4th"),'Marks Entry 4th'!BG101,"")))</f>
        <v/>
      </c>
      <c r="DX102" s="52" t="str">
        <f>IF(OR(B102=0,B102=""),"",IF(AND($E$3="3rd"),'Marks Entry 3rd'!BH101,IF(AND($E$3="4th"),'Marks Entry 4th'!BH101,"")))</f>
        <v/>
      </c>
      <c r="DY102" s="242" t="str">
        <f t="shared" si="138"/>
        <v/>
      </c>
      <c r="DZ102" s="53"/>
      <c r="EG102" s="55">
        <f>IF(AND($E$3="3rd"),'Marks Entry 3rd'!I101,IF(AND($E$3="4th"),'Marks Entry 4th'!I101,""))</f>
        <v>0</v>
      </c>
    </row>
    <row r="103" spans="1:137" ht="18.95" customHeight="1">
      <c r="A103" s="67">
        <v>96</v>
      </c>
      <c r="B103" s="302" t="str">
        <f>IF(OR(EG103=0,EG103=""),"",IF(AND($E$3="3rd"),'Marks Entry 3rd'!I102,IF(AND($E$3="4th"),'Marks Entry 4th'!I102,"")))</f>
        <v/>
      </c>
      <c r="C103" s="68" t="str">
        <f>IF(OR(B103=0,B103=""),"",IF(AND($E$3="3rd"),'Marks Entry 3rd'!B102,IF(AND($E$3="4th"),'Marks Entry 4th'!B102,"")))</f>
        <v/>
      </c>
      <c r="D103" s="68" t="str">
        <f>IF(OR(B103=0,B103=""),"",IF(AND($E$3="3rd"),'Marks Entry 3rd'!C102,IF(AND($E$3="4th"),'Marks Entry 4th'!C102,"")))</f>
        <v/>
      </c>
      <c r="E103" s="69" t="str">
        <f>IF(OR(B103=0,B103=""),"",IF(AND($E$3="3rd"),'Marks Entry 3rd'!E102,IF(AND($E$3="4th"),'Marks Entry 4th'!E102,"")))</f>
        <v/>
      </c>
      <c r="F103" s="301" t="str">
        <f>IF(OR(B103=0,B103=""),"",IF(AND($E$3="3rd"),'Marks Entry 3rd'!D102,IF(AND($E$3="4th"),'Marks Entry 4th'!D102,"")))</f>
        <v/>
      </c>
      <c r="G103" s="63" t="str">
        <f>IF(OR(B103=0,B103=""),"",IF(AND($E$3="3rd"),'Marks Entry 3rd'!F102,IF(AND($E$3="4th"),'Marks Entry 4th'!F102,"")))</f>
        <v/>
      </c>
      <c r="H103" s="63" t="str">
        <f>IF(OR(B103=0,B103=""),"",IF(AND($E$3="3rd"),'Marks Entry 3rd'!G102,IF(AND($E$3="4th"),'Marks Entry 4th'!G102,"")))</f>
        <v/>
      </c>
      <c r="I103" s="63" t="str">
        <f>IF(OR(B103=0,B103=""),"",IF(AND($E$3="3rd"),'Marks Entry 3rd'!H102,IF(AND($E$3="4th"),'Marks Entry 4th'!H102,"")))</f>
        <v/>
      </c>
      <c r="J103" s="256" t="str">
        <f>IF(OR(B103=0,B103=""),"",IF(AND($E$3="3rd"),'Marks Entry 3rd'!J102,IF(AND($E$3="4th"),'Marks Entry 4th'!J102,"")))</f>
        <v/>
      </c>
      <c r="K103" s="256" t="str">
        <f>IF(OR(B103=0,B103=""),"",IF(AND($E$3="3rd"),'Marks Entry 3rd'!K102,IF(AND($E$3="4th"),'Marks Entry 4th'!K102,"")))</f>
        <v/>
      </c>
      <c r="L103" s="125" t="str">
        <f>IF(OR(B103=0,B103=""),"",IF(AND($E$3="3rd"),'Marks Entry 3rd'!L102,IF(AND($E$3="4th"),'Marks Entry 4th'!L102,"")))</f>
        <v/>
      </c>
      <c r="M103" s="125" t="str">
        <f>IF(OR(B103=0,B103=""),"",IF(AND($E$3="3rd"),'Marks Entry 3rd'!M102,IF(AND($E$3="4th"),'Marks Entry 4th'!M102,"")))</f>
        <v/>
      </c>
      <c r="N103" s="125" t="str">
        <f>IF(OR(B103=0,B103=""),"",IF(AND($E$3="3rd"),'Marks Entry 3rd'!N102,IF(AND($E$3="4th"),'Marks Entry 4th'!N102,"")))</f>
        <v/>
      </c>
      <c r="O103" s="61" t="str">
        <f t="shared" si="71"/>
        <v/>
      </c>
      <c r="P103" s="125" t="str">
        <f>IF(OR(B103=0,B103=""),"",IF(AND($E$3="3rd"),'Marks Entry 3rd'!O102,IF(AND($E$3="4th"),'Marks Entry 4th'!O102,"")))</f>
        <v/>
      </c>
      <c r="Q103" s="125" t="str">
        <f>IF(OR(B103=0,B103=""),"",IF(AND($E$3="3rd"),'Marks Entry 3rd'!P102,IF(AND($E$3="4th"),'Marks Entry 4th'!P102,"")))</f>
        <v/>
      </c>
      <c r="R103" s="64" t="str">
        <f t="shared" si="72"/>
        <v/>
      </c>
      <c r="S103" s="61">
        <f t="shared" si="73"/>
        <v>0</v>
      </c>
      <c r="T103" s="66" t="str">
        <f>IF(OR(B103=0,B103=""),"",IF(AND($E$3="3rd"),'Marks Entry 3rd'!Q102,IF(AND($E$3="4th"),'Marks Entry 4th'!Q102,"")))</f>
        <v/>
      </c>
      <c r="U103" s="66" t="str">
        <f>IF(OR(B103=0,B103=""),"",IF(AND($E$3="3rd"),'Marks Entry 3rd'!R102,IF(AND($E$3="4th"),'Marks Entry 4th'!R102,"")))</f>
        <v/>
      </c>
      <c r="V103" s="65" t="str">
        <f t="shared" si="74"/>
        <v/>
      </c>
      <c r="W103" s="61" t="str">
        <f t="shared" si="75"/>
        <v/>
      </c>
      <c r="X103" s="104">
        <f t="shared" si="76"/>
        <v>0</v>
      </c>
      <c r="Y103" s="104" t="str">
        <f t="shared" si="77"/>
        <v/>
      </c>
      <c r="Z103" s="104" t="str">
        <f t="shared" si="78"/>
        <v/>
      </c>
      <c r="AA103" s="104" t="str">
        <f t="shared" si="79"/>
        <v/>
      </c>
      <c r="AB103" s="104" t="str">
        <f t="shared" si="80"/>
        <v/>
      </c>
      <c r="AC103" s="108" t="str">
        <f t="shared" si="81"/>
        <v/>
      </c>
      <c r="AD103" s="125" t="str">
        <f>IF(OR(B103=0,B103=""),"",IF(AND($E$3="3rd"),'Marks Entry 3rd'!S102,IF(AND($E$3="4th"),'Marks Entry 4th'!S102,"")))</f>
        <v/>
      </c>
      <c r="AE103" s="125" t="str">
        <f>IF(OR(B103=0,B103=""),"",IF(AND($E$3="3rd"),'Marks Entry 3rd'!T102,IF(AND($E$3="4th"),'Marks Entry 4th'!T102,"")))</f>
        <v/>
      </c>
      <c r="AF103" s="125" t="str">
        <f>IF(OR(B103=0,B103=""),"",IF(AND($E$3="3rd"),'Marks Entry 3rd'!U102,IF(AND($E$3="4th"),'Marks Entry 4th'!U102,"")))</f>
        <v/>
      </c>
      <c r="AG103" s="61" t="str">
        <f t="shared" si="82"/>
        <v/>
      </c>
      <c r="AH103" s="125" t="str">
        <f>IF(OR(B103=0,B103=""),"",IF(AND($E$3="3rd"),'Marks Entry 3rd'!V102,IF(AND($E$3="4th"),'Marks Entry 4th'!V102,"")))</f>
        <v/>
      </c>
      <c r="AI103" s="125" t="str">
        <f>IF(OR(B103=0,B103=""),"",IF(AND($E$3="3rd"),'Marks Entry 3rd'!W102,IF(AND($E$3="4th"),'Marks Entry 4th'!W102,"")))</f>
        <v/>
      </c>
      <c r="AJ103" s="64" t="str">
        <f t="shared" si="83"/>
        <v/>
      </c>
      <c r="AK103" s="61">
        <f t="shared" si="84"/>
        <v>0</v>
      </c>
      <c r="AL103" s="66" t="str">
        <f>IF(OR(B103=0,B103=""),"",IF(AND($E$3="3rd"),'Marks Entry 3rd'!X102,IF(AND($E$3="4th"),'Marks Entry 4th'!X102,"")))</f>
        <v/>
      </c>
      <c r="AM103" s="66" t="str">
        <f>IF(OR(B103=0,B103=""),"",IF(AND($E$3="3rd"),'Marks Entry 3rd'!Y102,IF(AND($E$3="4th"),'Marks Entry 4th'!Y102,"")))</f>
        <v/>
      </c>
      <c r="AN103" s="65" t="str">
        <f t="shared" si="85"/>
        <v/>
      </c>
      <c r="AO103" s="61" t="str">
        <f t="shared" si="86"/>
        <v/>
      </c>
      <c r="AP103" s="104">
        <f t="shared" si="87"/>
        <v>0</v>
      </c>
      <c r="AQ103" s="104" t="str">
        <f t="shared" si="88"/>
        <v/>
      </c>
      <c r="AR103" s="104" t="str">
        <f t="shared" si="89"/>
        <v/>
      </c>
      <c r="AS103" s="104" t="str">
        <f t="shared" si="90"/>
        <v/>
      </c>
      <c r="AT103" s="104" t="str">
        <f t="shared" si="91"/>
        <v/>
      </c>
      <c r="AU103" s="108" t="str">
        <f t="shared" si="92"/>
        <v/>
      </c>
      <c r="AV103" s="125" t="str">
        <f>IF(OR(B103=0,B103=""),"",IF(AND($E$3="3rd"),'Marks Entry 3rd'!Z102,IF(AND($E$3="4th"),'Marks Entry 4th'!Z102,"")))</f>
        <v/>
      </c>
      <c r="AW103" s="125" t="str">
        <f>IF(OR(B103=0,B103=""),"",IF(AND($E$3="3rd"),'Marks Entry 3rd'!AA102,IF(AND($E$3="4th"),'Marks Entry 4th'!AA102,"")))</f>
        <v/>
      </c>
      <c r="AX103" s="125" t="str">
        <f>IF(OR(B103=0,B103=""),"",IF(AND($E$3="3rd"),'Marks Entry 3rd'!AB102,IF(AND($E$3="4th"),'Marks Entry 4th'!AB102,"")))</f>
        <v/>
      </c>
      <c r="AY103" s="61" t="str">
        <f t="shared" si="93"/>
        <v/>
      </c>
      <c r="AZ103" s="125" t="str">
        <f>IF(OR(B103=0,B103=""),"",IF(AND($E$3="3rd"),'Marks Entry 3rd'!AC102,IF(AND($E$3="4th"),'Marks Entry 4th'!AC102,"")))</f>
        <v/>
      </c>
      <c r="BA103" s="125" t="str">
        <f>IF(OR(B103=0,B103=""),"",IF(AND($E$3="3rd"),'Marks Entry 3rd'!AD102,IF(AND($E$3="4th"),'Marks Entry 4th'!AD102,"")))</f>
        <v/>
      </c>
      <c r="BB103" s="64" t="str">
        <f t="shared" si="94"/>
        <v/>
      </c>
      <c r="BC103" s="61">
        <f t="shared" si="95"/>
        <v>0</v>
      </c>
      <c r="BD103" s="66" t="str">
        <f>IF(OR(B103=0,B103=""),"",IF(AND($E$3="3rd"),'Marks Entry 3rd'!AE102,IF(AND($E$3="4th"),'Marks Entry 4th'!AE102,"")))</f>
        <v/>
      </c>
      <c r="BE103" s="66" t="str">
        <f>IF(OR(B103=0,B103=""),"",IF(AND($E$3="3rd"),'Marks Entry 3rd'!AF102,IF(AND($E$3="4th"),'Marks Entry 4th'!AF102,"")))</f>
        <v/>
      </c>
      <c r="BF103" s="65" t="str">
        <f t="shared" si="96"/>
        <v/>
      </c>
      <c r="BG103" s="61" t="str">
        <f t="shared" si="97"/>
        <v/>
      </c>
      <c r="BH103" s="104">
        <f t="shared" si="98"/>
        <v>0</v>
      </c>
      <c r="BI103" s="104" t="str">
        <f t="shared" si="99"/>
        <v/>
      </c>
      <c r="BJ103" s="104" t="str">
        <f t="shared" si="100"/>
        <v/>
      </c>
      <c r="BK103" s="104" t="str">
        <f t="shared" si="101"/>
        <v/>
      </c>
      <c r="BL103" s="104" t="str">
        <f t="shared" si="102"/>
        <v/>
      </c>
      <c r="BM103" s="108" t="str">
        <f t="shared" si="103"/>
        <v/>
      </c>
      <c r="BN103" s="125" t="str">
        <f>IF(OR(B103=0,B103=""),"",IF(AND($E$3="3rd"),'Marks Entry 3rd'!AG102,IF(AND($E$3="4th"),'Marks Entry 4th'!AG102,"")))</f>
        <v/>
      </c>
      <c r="BO103" s="125" t="str">
        <f>IF(OR(B103=0,B103=""),"",IF(AND($E$3="3rd"),'Marks Entry 3rd'!AH102,IF(AND($E$3="4th"),'Marks Entry 4th'!AH102,"")))</f>
        <v/>
      </c>
      <c r="BP103" s="125" t="str">
        <f>IF(OR(B103=0,B103=""),"",IF(AND($E$3="3rd"),'Marks Entry 3rd'!AI102,IF(AND($E$3="4th"),'Marks Entry 4th'!AI102,"")))</f>
        <v/>
      </c>
      <c r="BQ103" s="61" t="str">
        <f t="shared" si="104"/>
        <v/>
      </c>
      <c r="BR103" s="125" t="str">
        <f>IF(OR(B103=0,B103=""),"",IF(AND($E$3="3rd"),'Marks Entry 3rd'!AJ102,IF(AND($E$3="4th"),'Marks Entry 4th'!AJ102,"")))</f>
        <v/>
      </c>
      <c r="BS103" s="125" t="str">
        <f>IF(OR(B103=0,B103=""),"",IF(AND($E$3="3rd"),'Marks Entry 3rd'!AK102,IF(AND($E$3="4th"),'Marks Entry 4th'!AK102,"")))</f>
        <v/>
      </c>
      <c r="BT103" s="64" t="str">
        <f t="shared" si="105"/>
        <v/>
      </c>
      <c r="BU103" s="61">
        <f t="shared" si="106"/>
        <v>0</v>
      </c>
      <c r="BV103" s="66" t="str">
        <f>IF(OR(B103=0,B103=""),"",IF(AND($E$3="3rd"),'Marks Entry 3rd'!AL102,IF(AND($E$3="4th"),'Marks Entry 4th'!AL102,"")))</f>
        <v/>
      </c>
      <c r="BW103" s="66" t="str">
        <f>IF(OR(B103=0,B103=""),"",IF(AND($E$3="3rd"),'Marks Entry 3rd'!AM102,IF(AND($E$3="4th"),'Marks Entry 4th'!AM102,"")))</f>
        <v/>
      </c>
      <c r="BX103" s="65" t="str">
        <f t="shared" si="107"/>
        <v/>
      </c>
      <c r="BY103" s="61" t="str">
        <f t="shared" si="108"/>
        <v/>
      </c>
      <c r="BZ103" s="104">
        <f t="shared" si="109"/>
        <v>0</v>
      </c>
      <c r="CA103" s="104" t="str">
        <f t="shared" si="110"/>
        <v/>
      </c>
      <c r="CB103" s="104" t="str">
        <f t="shared" si="111"/>
        <v/>
      </c>
      <c r="CC103" s="104" t="str">
        <f t="shared" si="112"/>
        <v/>
      </c>
      <c r="CD103" s="104" t="str">
        <f t="shared" si="113"/>
        <v/>
      </c>
      <c r="CE103" s="108" t="str">
        <f t="shared" si="114"/>
        <v/>
      </c>
      <c r="CF103" s="257" t="str">
        <f>IF(OR(B103=0,B103=""),"",IF(AND($E$3="3rd"),'Marks Entry 3rd'!AN102,IF(AND($E$3="4th"),'Marks Entry 4th'!AN102,"")))</f>
        <v/>
      </c>
      <c r="CG103" s="257" t="str">
        <f>IF(OR(B103=0,B103=""),"",IF(AND($E$3="3rd"),'Marks Entry 3rd'!AO102,IF(AND($E$3="4th"),'Marks Entry 4th'!AO102,"")))</f>
        <v/>
      </c>
      <c r="CH103" s="257" t="str">
        <f>IF(OR(B103=0,B103=""),"",IF(AND($E$3="3rd"),'Marks Entry 3rd'!AP102,IF(AND($E$3="4th"),'Marks Entry 4th'!AP102,"")))</f>
        <v/>
      </c>
      <c r="CI103" s="257" t="str">
        <f>IF(OR(B103=0,B103=""),"",IF(AND($E$3="3rd"),'Marks Entry 3rd'!AQ102,IF(AND($E$3="4th"),'Marks Entry 4th'!AQ102,"")))</f>
        <v/>
      </c>
      <c r="CJ103" s="257" t="str">
        <f>IF(OR(B103=0,B103=""),"",IF(AND($E$3="3rd"),'Marks Entry 3rd'!AR102,IF(AND($E$3="4th"),'Marks Entry 4th'!AR102,"")))</f>
        <v/>
      </c>
      <c r="CK103" s="126" t="str">
        <f t="shared" si="115"/>
        <v/>
      </c>
      <c r="CL103" s="127">
        <f t="shared" si="116"/>
        <v>0</v>
      </c>
      <c r="CM103" s="127" t="str">
        <f t="shared" si="117"/>
        <v/>
      </c>
      <c r="CN103" s="127" t="str">
        <f t="shared" si="118"/>
        <v/>
      </c>
      <c r="CO103" s="107" t="str">
        <f t="shared" si="119"/>
        <v/>
      </c>
      <c r="CP103" s="257" t="str">
        <f>IF(OR(B103=0,B103=""),"",IF(AND($E$3="3rd"),'Marks Entry 3rd'!AS102,IF(AND($E$3="4th"),'Marks Entry 4th'!AS102,"")))</f>
        <v/>
      </c>
      <c r="CQ103" s="257" t="str">
        <f>IF(OR(B103=0,B103=""),"",IF(AND($E$3="3rd"),'Marks Entry 3rd'!AT102,IF(AND($E$3="4th"),'Marks Entry 4th'!AT102,"")))</f>
        <v/>
      </c>
      <c r="CR103" s="257" t="str">
        <f>IF(OR(B103=0,B103=""),"",IF(AND($E$3="3rd"),'Marks Entry 3rd'!AU102,IF(AND($E$3="4th"),'Marks Entry 4th'!AU102,"")))</f>
        <v/>
      </c>
      <c r="CS103" s="257" t="str">
        <f>IF(OR(B103=0,B103=""),"",IF(AND($E$3="3rd"),'Marks Entry 3rd'!AV102,IF(AND($E$3="4th"),'Marks Entry 4th'!AV102,"")))</f>
        <v/>
      </c>
      <c r="CT103" s="257" t="str">
        <f>IF(OR(B103=0,B103=""),"",IF(AND($E$3="3rd"),'Marks Entry 3rd'!AW102,IF(AND($E$3="4th"),'Marks Entry 4th'!AW102,"")))</f>
        <v/>
      </c>
      <c r="CU103" s="126" t="str">
        <f t="shared" si="120"/>
        <v/>
      </c>
      <c r="CV103" s="127">
        <f t="shared" si="121"/>
        <v>0</v>
      </c>
      <c r="CW103" s="127" t="str">
        <f t="shared" si="122"/>
        <v/>
      </c>
      <c r="CX103" s="127" t="str">
        <f t="shared" si="123"/>
        <v/>
      </c>
      <c r="CY103" s="107" t="str">
        <f t="shared" si="124"/>
        <v/>
      </c>
      <c r="CZ103" s="257" t="str">
        <f>IF(OR(B103=0,B103=""),"",IF(AND($E$3="3rd"),'Marks Entry 3rd'!AX102,IF(AND($E$3="4th"),'Marks Entry 4th'!AX102,"")))</f>
        <v/>
      </c>
      <c r="DA103" s="257" t="str">
        <f>IF(OR(B103=0,B103=""),"",IF(AND($E$3="3rd"),'Marks Entry 3rd'!AY102,IF(AND($E$3="4th"),'Marks Entry 4th'!AY102,"")))</f>
        <v/>
      </c>
      <c r="DB103" s="257" t="str">
        <f>IF(OR(B103=0,B103=""),"",IF(AND($E$3="3rd"),'Marks Entry 3rd'!AZ102,IF(AND($E$3="4th"),'Marks Entry 4th'!AZ102,"")))</f>
        <v/>
      </c>
      <c r="DC103" s="257" t="str">
        <f>IF(OR(B103=0,B103=""),"",IF(AND($E$3="3rd"),'Marks Entry 3rd'!BA102,IF(AND($E$3="4th"),'Marks Entry 4th'!BA102,"")))</f>
        <v/>
      </c>
      <c r="DD103" s="257" t="str">
        <f>IF(OR(B103=0,B103=""),"",IF(AND($E$3="3rd"),'Marks Entry 3rd'!BB102,IF(AND($E$3="4th"),'Marks Entry 4th'!BB102,"")))</f>
        <v/>
      </c>
      <c r="DE103" s="126" t="str">
        <f t="shared" si="125"/>
        <v/>
      </c>
      <c r="DF103" s="127">
        <f t="shared" si="126"/>
        <v>0</v>
      </c>
      <c r="DG103" s="127" t="str">
        <f t="shared" si="127"/>
        <v/>
      </c>
      <c r="DH103" s="127" t="str">
        <f t="shared" si="128"/>
        <v/>
      </c>
      <c r="DI103" s="107" t="str">
        <f t="shared" si="129"/>
        <v/>
      </c>
      <c r="DJ103" s="257" t="str">
        <f>IF(OR(B103=0,B103=""),"",IF(AND('Marks Entry 3rd'!BC102="",'Marks Entry 4th'!BC102=""),"",IF(AND($E$3="3rd"),'Marks Entry 3rd'!BC102,IF(AND($E$3="4th"),'Marks Entry 4th'!BC102,""))))</f>
        <v/>
      </c>
      <c r="DK103" s="257" t="str">
        <f>IF(OR(B103=0,B103=""),"",IF(AND('Marks Entry 3rd'!BD102="",'Marks Entry 4th'!BD102=""),"",IF(AND($E$3="3rd"),'Marks Entry 3rd'!BD102,IF(AND($E$3="4th"),'Marks Entry 4th'!BD102,""))))</f>
        <v/>
      </c>
      <c r="DL103" s="416" t="str">
        <f t="shared" si="130"/>
        <v/>
      </c>
      <c r="DM103" s="108" t="str">
        <f t="shared" si="131"/>
        <v/>
      </c>
      <c r="DN103" s="257" t="str">
        <f>IF(OR(B103=0,B103=""),"",IF(AND('Marks Entry 3rd'!BE102="",'Marks Entry 4th'!BE102=""),"",IF(AND($E$3="3rd"),'Marks Entry 3rd'!BE102,IF(AND($E$3="4th"),'Marks Entry 4th'!BE102,""))))</f>
        <v/>
      </c>
      <c r="DO103" s="257" t="str">
        <f>IF(OR(B103=0,B103=""),"",IF(AND('Marks Entry 3rd'!BF102="",'Marks Entry 4th'!BF102=""),"",IF(AND($E$3="3rd"),'Marks Entry 3rd'!BF102,IF(AND($E$3="4th"),'Marks Entry 4th'!BF102,""))))</f>
        <v/>
      </c>
      <c r="DP103" s="416" t="str">
        <f t="shared" si="132"/>
        <v/>
      </c>
      <c r="DQ103" s="108" t="str">
        <f t="shared" si="133"/>
        <v/>
      </c>
      <c r="DR103" s="75" t="str">
        <f t="shared" si="134"/>
        <v/>
      </c>
      <c r="DS103" s="76" t="str">
        <f t="shared" si="135"/>
        <v/>
      </c>
      <c r="DT103" s="81" t="str">
        <f t="shared" si="136"/>
        <v/>
      </c>
      <c r="DU103" s="82" t="str">
        <f t="shared" si="137"/>
        <v/>
      </c>
      <c r="DV103" s="262" t="str">
        <f t="shared" si="70"/>
        <v/>
      </c>
      <c r="DW103" s="52" t="str">
        <f>IF(OR(B103=0,B103=""),"",IF(AND($E$3="3rd"),'Marks Entry 3rd'!BG102,IF(AND($E$3="4th"),'Marks Entry 4th'!BG102,"")))</f>
        <v/>
      </c>
      <c r="DX103" s="52" t="str">
        <f>IF(OR(B103=0,B103=""),"",IF(AND($E$3="3rd"),'Marks Entry 3rd'!BH102,IF(AND($E$3="4th"),'Marks Entry 4th'!BH102,"")))</f>
        <v/>
      </c>
      <c r="DY103" s="242" t="str">
        <f t="shared" si="138"/>
        <v/>
      </c>
      <c r="DZ103" s="53"/>
      <c r="EG103" s="55">
        <f>IF(AND($E$3="3rd"),'Marks Entry 3rd'!I102,IF(AND($E$3="4th"),'Marks Entry 4th'!I102,""))</f>
        <v>0</v>
      </c>
    </row>
    <row r="104" spans="1:137" ht="18.95" customHeight="1">
      <c r="A104" s="67">
        <v>97</v>
      </c>
      <c r="B104" s="302" t="str">
        <f>IF(OR(EG104=0,EG104=""),"",IF(AND($E$3="3rd"),'Marks Entry 3rd'!I103,IF(AND($E$3="4th"),'Marks Entry 4th'!I103,"")))</f>
        <v/>
      </c>
      <c r="C104" s="68" t="str">
        <f>IF(OR(B104=0,B104=""),"",IF(AND($E$3="3rd"),'Marks Entry 3rd'!B103,IF(AND($E$3="4th"),'Marks Entry 4th'!B103,"")))</f>
        <v/>
      </c>
      <c r="D104" s="68" t="str">
        <f>IF(OR(B104=0,B104=""),"",IF(AND($E$3="3rd"),'Marks Entry 3rd'!C103,IF(AND($E$3="4th"),'Marks Entry 4th'!C103,"")))</f>
        <v/>
      </c>
      <c r="E104" s="69" t="str">
        <f>IF(OR(B104=0,B104=""),"",IF(AND($E$3="3rd"),'Marks Entry 3rd'!E103,IF(AND($E$3="4th"),'Marks Entry 4th'!E103,"")))</f>
        <v/>
      </c>
      <c r="F104" s="301" t="str">
        <f>IF(OR(B104=0,B104=""),"",IF(AND($E$3="3rd"),'Marks Entry 3rd'!D103,IF(AND($E$3="4th"),'Marks Entry 4th'!D103,"")))</f>
        <v/>
      </c>
      <c r="G104" s="63" t="str">
        <f>IF(OR(B104=0,B104=""),"",IF(AND($E$3="3rd"),'Marks Entry 3rd'!F103,IF(AND($E$3="4th"),'Marks Entry 4th'!F103,"")))</f>
        <v/>
      </c>
      <c r="H104" s="63" t="str">
        <f>IF(OR(B104=0,B104=""),"",IF(AND($E$3="3rd"),'Marks Entry 3rd'!G103,IF(AND($E$3="4th"),'Marks Entry 4th'!G103,"")))</f>
        <v/>
      </c>
      <c r="I104" s="63" t="str">
        <f>IF(OR(B104=0,B104=""),"",IF(AND($E$3="3rd"),'Marks Entry 3rd'!H103,IF(AND($E$3="4th"),'Marks Entry 4th'!H103,"")))</f>
        <v/>
      </c>
      <c r="J104" s="256" t="str">
        <f>IF(OR(B104=0,B104=""),"",IF(AND($E$3="3rd"),'Marks Entry 3rd'!J103,IF(AND($E$3="4th"),'Marks Entry 4th'!J103,"")))</f>
        <v/>
      </c>
      <c r="K104" s="256" t="str">
        <f>IF(OR(B104=0,B104=""),"",IF(AND($E$3="3rd"),'Marks Entry 3rd'!K103,IF(AND($E$3="4th"),'Marks Entry 4th'!K103,"")))</f>
        <v/>
      </c>
      <c r="L104" s="125" t="str">
        <f>IF(OR(B104=0,B104=""),"",IF(AND($E$3="3rd"),'Marks Entry 3rd'!L103,IF(AND($E$3="4th"),'Marks Entry 4th'!L103,"")))</f>
        <v/>
      </c>
      <c r="M104" s="125" t="str">
        <f>IF(OR(B104=0,B104=""),"",IF(AND($E$3="3rd"),'Marks Entry 3rd'!M103,IF(AND($E$3="4th"),'Marks Entry 4th'!M103,"")))</f>
        <v/>
      </c>
      <c r="N104" s="125" t="str">
        <f>IF(OR(B104=0,B104=""),"",IF(AND($E$3="3rd"),'Marks Entry 3rd'!N103,IF(AND($E$3="4th"),'Marks Entry 4th'!N103,"")))</f>
        <v/>
      </c>
      <c r="O104" s="61" t="str">
        <f t="shared" si="71"/>
        <v/>
      </c>
      <c r="P104" s="125" t="str">
        <f>IF(OR(B104=0,B104=""),"",IF(AND($E$3="3rd"),'Marks Entry 3rd'!O103,IF(AND($E$3="4th"),'Marks Entry 4th'!O103,"")))</f>
        <v/>
      </c>
      <c r="Q104" s="125" t="str">
        <f>IF(OR(B104=0,B104=""),"",IF(AND($E$3="3rd"),'Marks Entry 3rd'!P103,IF(AND($E$3="4th"),'Marks Entry 4th'!P103,"")))</f>
        <v/>
      </c>
      <c r="R104" s="64" t="str">
        <f t="shared" si="72"/>
        <v/>
      </c>
      <c r="S104" s="61">
        <f t="shared" si="73"/>
        <v>0</v>
      </c>
      <c r="T104" s="66" t="str">
        <f>IF(OR(B104=0,B104=""),"",IF(AND($E$3="3rd"),'Marks Entry 3rd'!Q103,IF(AND($E$3="4th"),'Marks Entry 4th'!Q103,"")))</f>
        <v/>
      </c>
      <c r="U104" s="66" t="str">
        <f>IF(OR(B104=0,B104=""),"",IF(AND($E$3="3rd"),'Marks Entry 3rd'!R103,IF(AND($E$3="4th"),'Marks Entry 4th'!R103,"")))</f>
        <v/>
      </c>
      <c r="V104" s="65" t="str">
        <f t="shared" si="74"/>
        <v/>
      </c>
      <c r="W104" s="61" t="str">
        <f t="shared" si="75"/>
        <v/>
      </c>
      <c r="X104" s="104">
        <f t="shared" si="76"/>
        <v>0</v>
      </c>
      <c r="Y104" s="104" t="str">
        <f t="shared" si="77"/>
        <v/>
      </c>
      <c r="Z104" s="104" t="str">
        <f t="shared" si="78"/>
        <v/>
      </c>
      <c r="AA104" s="104" t="str">
        <f t="shared" si="79"/>
        <v/>
      </c>
      <c r="AB104" s="104" t="str">
        <f t="shared" si="80"/>
        <v/>
      </c>
      <c r="AC104" s="108" t="str">
        <f t="shared" si="81"/>
        <v/>
      </c>
      <c r="AD104" s="125" t="str">
        <f>IF(OR(B104=0,B104=""),"",IF(AND($E$3="3rd"),'Marks Entry 3rd'!S103,IF(AND($E$3="4th"),'Marks Entry 4th'!S103,"")))</f>
        <v/>
      </c>
      <c r="AE104" s="125" t="str">
        <f>IF(OR(B104=0,B104=""),"",IF(AND($E$3="3rd"),'Marks Entry 3rd'!T103,IF(AND($E$3="4th"),'Marks Entry 4th'!T103,"")))</f>
        <v/>
      </c>
      <c r="AF104" s="125" t="str">
        <f>IF(OR(B104=0,B104=""),"",IF(AND($E$3="3rd"),'Marks Entry 3rd'!U103,IF(AND($E$3="4th"),'Marks Entry 4th'!U103,"")))</f>
        <v/>
      </c>
      <c r="AG104" s="61" t="str">
        <f t="shared" si="82"/>
        <v/>
      </c>
      <c r="AH104" s="125" t="str">
        <f>IF(OR(B104=0,B104=""),"",IF(AND($E$3="3rd"),'Marks Entry 3rd'!V103,IF(AND($E$3="4th"),'Marks Entry 4th'!V103,"")))</f>
        <v/>
      </c>
      <c r="AI104" s="125" t="str">
        <f>IF(OR(B104=0,B104=""),"",IF(AND($E$3="3rd"),'Marks Entry 3rd'!W103,IF(AND($E$3="4th"),'Marks Entry 4th'!W103,"")))</f>
        <v/>
      </c>
      <c r="AJ104" s="64" t="str">
        <f t="shared" si="83"/>
        <v/>
      </c>
      <c r="AK104" s="61">
        <f t="shared" si="84"/>
        <v>0</v>
      </c>
      <c r="AL104" s="66" t="str">
        <f>IF(OR(B104=0,B104=""),"",IF(AND($E$3="3rd"),'Marks Entry 3rd'!X103,IF(AND($E$3="4th"),'Marks Entry 4th'!X103,"")))</f>
        <v/>
      </c>
      <c r="AM104" s="66" t="str">
        <f>IF(OR(B104=0,B104=""),"",IF(AND($E$3="3rd"),'Marks Entry 3rd'!Y103,IF(AND($E$3="4th"),'Marks Entry 4th'!Y103,"")))</f>
        <v/>
      </c>
      <c r="AN104" s="65" t="str">
        <f t="shared" si="85"/>
        <v/>
      </c>
      <c r="AO104" s="61" t="str">
        <f t="shared" si="86"/>
        <v/>
      </c>
      <c r="AP104" s="104">
        <f t="shared" si="87"/>
        <v>0</v>
      </c>
      <c r="AQ104" s="104" t="str">
        <f t="shared" si="88"/>
        <v/>
      </c>
      <c r="AR104" s="104" t="str">
        <f t="shared" si="89"/>
        <v/>
      </c>
      <c r="AS104" s="104" t="str">
        <f t="shared" si="90"/>
        <v/>
      </c>
      <c r="AT104" s="104" t="str">
        <f t="shared" si="91"/>
        <v/>
      </c>
      <c r="AU104" s="108" t="str">
        <f t="shared" si="92"/>
        <v/>
      </c>
      <c r="AV104" s="125" t="str">
        <f>IF(OR(B104=0,B104=""),"",IF(AND($E$3="3rd"),'Marks Entry 3rd'!Z103,IF(AND($E$3="4th"),'Marks Entry 4th'!Z103,"")))</f>
        <v/>
      </c>
      <c r="AW104" s="125" t="str">
        <f>IF(OR(B104=0,B104=""),"",IF(AND($E$3="3rd"),'Marks Entry 3rd'!AA103,IF(AND($E$3="4th"),'Marks Entry 4th'!AA103,"")))</f>
        <v/>
      </c>
      <c r="AX104" s="125" t="str">
        <f>IF(OR(B104=0,B104=""),"",IF(AND($E$3="3rd"),'Marks Entry 3rd'!AB103,IF(AND($E$3="4th"),'Marks Entry 4th'!AB103,"")))</f>
        <v/>
      </c>
      <c r="AY104" s="61" t="str">
        <f t="shared" si="93"/>
        <v/>
      </c>
      <c r="AZ104" s="125" t="str">
        <f>IF(OR(B104=0,B104=""),"",IF(AND($E$3="3rd"),'Marks Entry 3rd'!AC103,IF(AND($E$3="4th"),'Marks Entry 4th'!AC103,"")))</f>
        <v/>
      </c>
      <c r="BA104" s="125" t="str">
        <f>IF(OR(B104=0,B104=""),"",IF(AND($E$3="3rd"),'Marks Entry 3rd'!AD103,IF(AND($E$3="4th"),'Marks Entry 4th'!AD103,"")))</f>
        <v/>
      </c>
      <c r="BB104" s="64" t="str">
        <f t="shared" si="94"/>
        <v/>
      </c>
      <c r="BC104" s="61">
        <f t="shared" si="95"/>
        <v>0</v>
      </c>
      <c r="BD104" s="66" t="str">
        <f>IF(OR(B104=0,B104=""),"",IF(AND($E$3="3rd"),'Marks Entry 3rd'!AE103,IF(AND($E$3="4th"),'Marks Entry 4th'!AE103,"")))</f>
        <v/>
      </c>
      <c r="BE104" s="66" t="str">
        <f>IF(OR(B104=0,B104=""),"",IF(AND($E$3="3rd"),'Marks Entry 3rd'!AF103,IF(AND($E$3="4th"),'Marks Entry 4th'!AF103,"")))</f>
        <v/>
      </c>
      <c r="BF104" s="65" t="str">
        <f t="shared" si="96"/>
        <v/>
      </c>
      <c r="BG104" s="61" t="str">
        <f t="shared" si="97"/>
        <v/>
      </c>
      <c r="BH104" s="104">
        <f t="shared" si="98"/>
        <v>0</v>
      </c>
      <c r="BI104" s="104" t="str">
        <f t="shared" si="99"/>
        <v/>
      </c>
      <c r="BJ104" s="104" t="str">
        <f t="shared" si="100"/>
        <v/>
      </c>
      <c r="BK104" s="104" t="str">
        <f t="shared" si="101"/>
        <v/>
      </c>
      <c r="BL104" s="104" t="str">
        <f t="shared" si="102"/>
        <v/>
      </c>
      <c r="BM104" s="108" t="str">
        <f t="shared" si="103"/>
        <v/>
      </c>
      <c r="BN104" s="125" t="str">
        <f>IF(OR(B104=0,B104=""),"",IF(AND($E$3="3rd"),'Marks Entry 3rd'!AG103,IF(AND($E$3="4th"),'Marks Entry 4th'!AG103,"")))</f>
        <v/>
      </c>
      <c r="BO104" s="125" t="str">
        <f>IF(OR(B104=0,B104=""),"",IF(AND($E$3="3rd"),'Marks Entry 3rd'!AH103,IF(AND($E$3="4th"),'Marks Entry 4th'!AH103,"")))</f>
        <v/>
      </c>
      <c r="BP104" s="125" t="str">
        <f>IF(OR(B104=0,B104=""),"",IF(AND($E$3="3rd"),'Marks Entry 3rd'!AI103,IF(AND($E$3="4th"),'Marks Entry 4th'!AI103,"")))</f>
        <v/>
      </c>
      <c r="BQ104" s="61" t="str">
        <f t="shared" si="104"/>
        <v/>
      </c>
      <c r="BR104" s="125" t="str">
        <f>IF(OR(B104=0,B104=""),"",IF(AND($E$3="3rd"),'Marks Entry 3rd'!AJ103,IF(AND($E$3="4th"),'Marks Entry 4th'!AJ103,"")))</f>
        <v/>
      </c>
      <c r="BS104" s="125" t="str">
        <f>IF(OR(B104=0,B104=""),"",IF(AND($E$3="3rd"),'Marks Entry 3rd'!AK103,IF(AND($E$3="4th"),'Marks Entry 4th'!AK103,"")))</f>
        <v/>
      </c>
      <c r="BT104" s="64" t="str">
        <f t="shared" si="105"/>
        <v/>
      </c>
      <c r="BU104" s="61">
        <f t="shared" si="106"/>
        <v>0</v>
      </c>
      <c r="BV104" s="66" t="str">
        <f>IF(OR(B104=0,B104=""),"",IF(AND($E$3="3rd"),'Marks Entry 3rd'!AL103,IF(AND($E$3="4th"),'Marks Entry 4th'!AL103,"")))</f>
        <v/>
      </c>
      <c r="BW104" s="66" t="str">
        <f>IF(OR(B104=0,B104=""),"",IF(AND($E$3="3rd"),'Marks Entry 3rd'!AM103,IF(AND($E$3="4th"),'Marks Entry 4th'!AM103,"")))</f>
        <v/>
      </c>
      <c r="BX104" s="65" t="str">
        <f t="shared" si="107"/>
        <v/>
      </c>
      <c r="BY104" s="61" t="str">
        <f t="shared" si="108"/>
        <v/>
      </c>
      <c r="BZ104" s="104">
        <f t="shared" si="109"/>
        <v>0</v>
      </c>
      <c r="CA104" s="104" t="str">
        <f t="shared" si="110"/>
        <v/>
      </c>
      <c r="CB104" s="104" t="str">
        <f t="shared" si="111"/>
        <v/>
      </c>
      <c r="CC104" s="104" t="str">
        <f t="shared" si="112"/>
        <v/>
      </c>
      <c r="CD104" s="104" t="str">
        <f t="shared" si="113"/>
        <v/>
      </c>
      <c r="CE104" s="108" t="str">
        <f t="shared" si="114"/>
        <v/>
      </c>
      <c r="CF104" s="257" t="str">
        <f>IF(OR(B104=0,B104=""),"",IF(AND($E$3="3rd"),'Marks Entry 3rd'!AN103,IF(AND($E$3="4th"),'Marks Entry 4th'!AN103,"")))</f>
        <v/>
      </c>
      <c r="CG104" s="257" t="str">
        <f>IF(OR(B104=0,B104=""),"",IF(AND($E$3="3rd"),'Marks Entry 3rd'!AO103,IF(AND($E$3="4th"),'Marks Entry 4th'!AO103,"")))</f>
        <v/>
      </c>
      <c r="CH104" s="257" t="str">
        <f>IF(OR(B104=0,B104=""),"",IF(AND($E$3="3rd"),'Marks Entry 3rd'!AP103,IF(AND($E$3="4th"),'Marks Entry 4th'!AP103,"")))</f>
        <v/>
      </c>
      <c r="CI104" s="257" t="str">
        <f>IF(OR(B104=0,B104=""),"",IF(AND($E$3="3rd"),'Marks Entry 3rd'!AQ103,IF(AND($E$3="4th"),'Marks Entry 4th'!AQ103,"")))</f>
        <v/>
      </c>
      <c r="CJ104" s="257" t="str">
        <f>IF(OR(B104=0,B104=""),"",IF(AND($E$3="3rd"),'Marks Entry 3rd'!AR103,IF(AND($E$3="4th"),'Marks Entry 4th'!AR103,"")))</f>
        <v/>
      </c>
      <c r="CK104" s="126" t="str">
        <f t="shared" si="115"/>
        <v/>
      </c>
      <c r="CL104" s="127">
        <f t="shared" si="116"/>
        <v>0</v>
      </c>
      <c r="CM104" s="127" t="str">
        <f t="shared" si="117"/>
        <v/>
      </c>
      <c r="CN104" s="127" t="str">
        <f t="shared" si="118"/>
        <v/>
      </c>
      <c r="CO104" s="107" t="str">
        <f t="shared" si="119"/>
        <v/>
      </c>
      <c r="CP104" s="257" t="str">
        <f>IF(OR(B104=0,B104=""),"",IF(AND($E$3="3rd"),'Marks Entry 3rd'!AS103,IF(AND($E$3="4th"),'Marks Entry 4th'!AS103,"")))</f>
        <v/>
      </c>
      <c r="CQ104" s="257" t="str">
        <f>IF(OR(B104=0,B104=""),"",IF(AND($E$3="3rd"),'Marks Entry 3rd'!AT103,IF(AND($E$3="4th"),'Marks Entry 4th'!AT103,"")))</f>
        <v/>
      </c>
      <c r="CR104" s="257" t="str">
        <f>IF(OR(B104=0,B104=""),"",IF(AND($E$3="3rd"),'Marks Entry 3rd'!AU103,IF(AND($E$3="4th"),'Marks Entry 4th'!AU103,"")))</f>
        <v/>
      </c>
      <c r="CS104" s="257" t="str">
        <f>IF(OR(B104=0,B104=""),"",IF(AND($E$3="3rd"),'Marks Entry 3rd'!AV103,IF(AND($E$3="4th"),'Marks Entry 4th'!AV103,"")))</f>
        <v/>
      </c>
      <c r="CT104" s="257" t="str">
        <f>IF(OR(B104=0,B104=""),"",IF(AND($E$3="3rd"),'Marks Entry 3rd'!AW103,IF(AND($E$3="4th"),'Marks Entry 4th'!AW103,"")))</f>
        <v/>
      </c>
      <c r="CU104" s="126" t="str">
        <f t="shared" si="120"/>
        <v/>
      </c>
      <c r="CV104" s="127">
        <f t="shared" si="121"/>
        <v>0</v>
      </c>
      <c r="CW104" s="127" t="str">
        <f t="shared" si="122"/>
        <v/>
      </c>
      <c r="CX104" s="127" t="str">
        <f t="shared" si="123"/>
        <v/>
      </c>
      <c r="CY104" s="107" t="str">
        <f t="shared" si="124"/>
        <v/>
      </c>
      <c r="CZ104" s="257" t="str">
        <f>IF(OR(B104=0,B104=""),"",IF(AND($E$3="3rd"),'Marks Entry 3rd'!AX103,IF(AND($E$3="4th"),'Marks Entry 4th'!AX103,"")))</f>
        <v/>
      </c>
      <c r="DA104" s="257" t="str">
        <f>IF(OR(B104=0,B104=""),"",IF(AND($E$3="3rd"),'Marks Entry 3rd'!AY103,IF(AND($E$3="4th"),'Marks Entry 4th'!AY103,"")))</f>
        <v/>
      </c>
      <c r="DB104" s="257" t="str">
        <f>IF(OR(B104=0,B104=""),"",IF(AND($E$3="3rd"),'Marks Entry 3rd'!AZ103,IF(AND($E$3="4th"),'Marks Entry 4th'!AZ103,"")))</f>
        <v/>
      </c>
      <c r="DC104" s="257" t="str">
        <f>IF(OR(B104=0,B104=""),"",IF(AND($E$3="3rd"),'Marks Entry 3rd'!BA103,IF(AND($E$3="4th"),'Marks Entry 4th'!BA103,"")))</f>
        <v/>
      </c>
      <c r="DD104" s="257" t="str">
        <f>IF(OR(B104=0,B104=""),"",IF(AND($E$3="3rd"),'Marks Entry 3rd'!BB103,IF(AND($E$3="4th"),'Marks Entry 4th'!BB103,"")))</f>
        <v/>
      </c>
      <c r="DE104" s="126" t="str">
        <f t="shared" si="125"/>
        <v/>
      </c>
      <c r="DF104" s="127">
        <f t="shared" si="126"/>
        <v>0</v>
      </c>
      <c r="DG104" s="127" t="str">
        <f t="shared" si="127"/>
        <v/>
      </c>
      <c r="DH104" s="127" t="str">
        <f t="shared" si="128"/>
        <v/>
      </c>
      <c r="DI104" s="107" t="str">
        <f t="shared" si="129"/>
        <v/>
      </c>
      <c r="DJ104" s="257" t="str">
        <f>IF(OR(B104=0,B104=""),"",IF(AND('Marks Entry 3rd'!BC103="",'Marks Entry 4th'!BC103=""),"",IF(AND($E$3="3rd"),'Marks Entry 3rd'!BC103,IF(AND($E$3="4th"),'Marks Entry 4th'!BC103,""))))</f>
        <v/>
      </c>
      <c r="DK104" s="257" t="str">
        <f>IF(OR(B104=0,B104=""),"",IF(AND('Marks Entry 3rd'!BD103="",'Marks Entry 4th'!BD103=""),"",IF(AND($E$3="3rd"),'Marks Entry 3rd'!BD103,IF(AND($E$3="4th"),'Marks Entry 4th'!BD103,""))))</f>
        <v/>
      </c>
      <c r="DL104" s="416" t="str">
        <f t="shared" si="130"/>
        <v/>
      </c>
      <c r="DM104" s="108" t="str">
        <f t="shared" si="131"/>
        <v/>
      </c>
      <c r="DN104" s="257" t="str">
        <f>IF(OR(B104=0,B104=""),"",IF(AND('Marks Entry 3rd'!BE103="",'Marks Entry 4th'!BE103=""),"",IF(AND($E$3="3rd"),'Marks Entry 3rd'!BE103,IF(AND($E$3="4th"),'Marks Entry 4th'!BE103,""))))</f>
        <v/>
      </c>
      <c r="DO104" s="257" t="str">
        <f>IF(OR(B104=0,B104=""),"",IF(AND('Marks Entry 3rd'!BF103="",'Marks Entry 4th'!BF103=""),"",IF(AND($E$3="3rd"),'Marks Entry 3rd'!BF103,IF(AND($E$3="4th"),'Marks Entry 4th'!BF103,""))))</f>
        <v/>
      </c>
      <c r="DP104" s="416" t="str">
        <f t="shared" si="132"/>
        <v/>
      </c>
      <c r="DQ104" s="108" t="str">
        <f t="shared" si="133"/>
        <v/>
      </c>
      <c r="DR104" s="75" t="str">
        <f t="shared" si="134"/>
        <v/>
      </c>
      <c r="DS104" s="76" t="str">
        <f t="shared" si="135"/>
        <v/>
      </c>
      <c r="DT104" s="81" t="str">
        <f t="shared" si="136"/>
        <v/>
      </c>
      <c r="DU104" s="82" t="str">
        <f t="shared" si="137"/>
        <v/>
      </c>
      <c r="DV104" s="262" t="str">
        <f t="shared" ref="DV104:DV135" si="139">IF(B104="NSO","NSO",IF(OR(D104="",G104="",F104="",B104="",DR104=0),"","Promoted"))</f>
        <v/>
      </c>
      <c r="DW104" s="52" t="str">
        <f>IF(OR(B104=0,B104=""),"",IF(AND($E$3="3rd"),'Marks Entry 3rd'!BG103,IF(AND($E$3="4th"),'Marks Entry 4th'!BG103,"")))</f>
        <v/>
      </c>
      <c r="DX104" s="52" t="str">
        <f>IF(OR(B104=0,B104=""),"",IF(AND($E$3="3rd"),'Marks Entry 3rd'!BH103,IF(AND($E$3="4th"),'Marks Entry 4th'!BH103,"")))</f>
        <v/>
      </c>
      <c r="DY104" s="242" t="str">
        <f t="shared" si="138"/>
        <v/>
      </c>
      <c r="DZ104" s="53"/>
      <c r="EG104" s="55">
        <f>IF(AND($E$3="3rd"),'Marks Entry 3rd'!I103,IF(AND($E$3="4th"),'Marks Entry 4th'!I103,""))</f>
        <v>0</v>
      </c>
    </row>
    <row r="105" spans="1:137" ht="18.95" customHeight="1">
      <c r="A105" s="67">
        <v>98</v>
      </c>
      <c r="B105" s="302" t="str">
        <f>IF(OR(EG105=0,EG105=""),"",IF(AND($E$3="3rd"),'Marks Entry 3rd'!I104,IF(AND($E$3="4th"),'Marks Entry 4th'!I104,"")))</f>
        <v/>
      </c>
      <c r="C105" s="68" t="str">
        <f>IF(OR(B105=0,B105=""),"",IF(AND($E$3="3rd"),'Marks Entry 3rd'!B104,IF(AND($E$3="4th"),'Marks Entry 4th'!B104,"")))</f>
        <v/>
      </c>
      <c r="D105" s="68" t="str">
        <f>IF(OR(B105=0,B105=""),"",IF(AND($E$3="3rd"),'Marks Entry 3rd'!C104,IF(AND($E$3="4th"),'Marks Entry 4th'!C104,"")))</f>
        <v/>
      </c>
      <c r="E105" s="69" t="str">
        <f>IF(OR(B105=0,B105=""),"",IF(AND($E$3="3rd"),'Marks Entry 3rd'!E104,IF(AND($E$3="4th"),'Marks Entry 4th'!E104,"")))</f>
        <v/>
      </c>
      <c r="F105" s="301" t="str">
        <f>IF(OR(B105=0,B105=""),"",IF(AND($E$3="3rd"),'Marks Entry 3rd'!D104,IF(AND($E$3="4th"),'Marks Entry 4th'!D104,"")))</f>
        <v/>
      </c>
      <c r="G105" s="63" t="str">
        <f>IF(OR(B105=0,B105=""),"",IF(AND($E$3="3rd"),'Marks Entry 3rd'!F104,IF(AND($E$3="4th"),'Marks Entry 4th'!F104,"")))</f>
        <v/>
      </c>
      <c r="H105" s="63" t="str">
        <f>IF(OR(B105=0,B105=""),"",IF(AND($E$3="3rd"),'Marks Entry 3rd'!G104,IF(AND($E$3="4th"),'Marks Entry 4th'!G104,"")))</f>
        <v/>
      </c>
      <c r="I105" s="63" t="str">
        <f>IF(OR(B105=0,B105=""),"",IF(AND($E$3="3rd"),'Marks Entry 3rd'!H104,IF(AND($E$3="4th"),'Marks Entry 4th'!H104,"")))</f>
        <v/>
      </c>
      <c r="J105" s="256" t="str">
        <f>IF(OR(B105=0,B105=""),"",IF(AND($E$3="3rd"),'Marks Entry 3rd'!J104,IF(AND($E$3="4th"),'Marks Entry 4th'!J104,"")))</f>
        <v/>
      </c>
      <c r="K105" s="256" t="str">
        <f>IF(OR(B105=0,B105=""),"",IF(AND($E$3="3rd"),'Marks Entry 3rd'!K104,IF(AND($E$3="4th"),'Marks Entry 4th'!K104,"")))</f>
        <v/>
      </c>
      <c r="L105" s="125" t="str">
        <f>IF(OR(B105=0,B105=""),"",IF(AND($E$3="3rd"),'Marks Entry 3rd'!L104,IF(AND($E$3="4th"),'Marks Entry 4th'!L104,"")))</f>
        <v/>
      </c>
      <c r="M105" s="125" t="str">
        <f>IF(OR(B105=0,B105=""),"",IF(AND($E$3="3rd"),'Marks Entry 3rd'!M104,IF(AND($E$3="4th"),'Marks Entry 4th'!M104,"")))</f>
        <v/>
      </c>
      <c r="N105" s="125" t="str">
        <f>IF(OR(B105=0,B105=""),"",IF(AND($E$3="3rd"),'Marks Entry 3rd'!N104,IF(AND($E$3="4th"),'Marks Entry 4th'!N104,"")))</f>
        <v/>
      </c>
      <c r="O105" s="61" t="str">
        <f t="shared" si="71"/>
        <v/>
      </c>
      <c r="P105" s="125" t="str">
        <f>IF(OR(B105=0,B105=""),"",IF(AND($E$3="3rd"),'Marks Entry 3rd'!O104,IF(AND($E$3="4th"),'Marks Entry 4th'!O104,"")))</f>
        <v/>
      </c>
      <c r="Q105" s="125" t="str">
        <f>IF(OR(B105=0,B105=""),"",IF(AND($E$3="3rd"),'Marks Entry 3rd'!P104,IF(AND($E$3="4th"),'Marks Entry 4th'!P104,"")))</f>
        <v/>
      </c>
      <c r="R105" s="64" t="str">
        <f t="shared" si="72"/>
        <v/>
      </c>
      <c r="S105" s="61">
        <f t="shared" si="73"/>
        <v>0</v>
      </c>
      <c r="T105" s="66" t="str">
        <f>IF(OR(B105=0,B105=""),"",IF(AND($E$3="3rd"),'Marks Entry 3rd'!Q104,IF(AND($E$3="4th"),'Marks Entry 4th'!Q104,"")))</f>
        <v/>
      </c>
      <c r="U105" s="66" t="str">
        <f>IF(OR(B105=0,B105=""),"",IF(AND($E$3="3rd"),'Marks Entry 3rd'!R104,IF(AND($E$3="4th"),'Marks Entry 4th'!R104,"")))</f>
        <v/>
      </c>
      <c r="V105" s="65" t="str">
        <f t="shared" si="74"/>
        <v/>
      </c>
      <c r="W105" s="61" t="str">
        <f t="shared" si="75"/>
        <v/>
      </c>
      <c r="X105" s="104">
        <f t="shared" si="76"/>
        <v>0</v>
      </c>
      <c r="Y105" s="104" t="str">
        <f t="shared" si="77"/>
        <v/>
      </c>
      <c r="Z105" s="104" t="str">
        <f t="shared" si="78"/>
        <v/>
      </c>
      <c r="AA105" s="104" t="str">
        <f t="shared" si="79"/>
        <v/>
      </c>
      <c r="AB105" s="104" t="str">
        <f t="shared" si="80"/>
        <v/>
      </c>
      <c r="AC105" s="108" t="str">
        <f t="shared" si="81"/>
        <v/>
      </c>
      <c r="AD105" s="125" t="str">
        <f>IF(OR(B105=0,B105=""),"",IF(AND($E$3="3rd"),'Marks Entry 3rd'!S104,IF(AND($E$3="4th"),'Marks Entry 4th'!S104,"")))</f>
        <v/>
      </c>
      <c r="AE105" s="125" t="str">
        <f>IF(OR(B105=0,B105=""),"",IF(AND($E$3="3rd"),'Marks Entry 3rd'!T104,IF(AND($E$3="4th"),'Marks Entry 4th'!T104,"")))</f>
        <v/>
      </c>
      <c r="AF105" s="125" t="str">
        <f>IF(OR(B105=0,B105=""),"",IF(AND($E$3="3rd"),'Marks Entry 3rd'!U104,IF(AND($E$3="4th"),'Marks Entry 4th'!U104,"")))</f>
        <v/>
      </c>
      <c r="AG105" s="61" t="str">
        <f t="shared" si="82"/>
        <v/>
      </c>
      <c r="AH105" s="125" t="str">
        <f>IF(OR(B105=0,B105=""),"",IF(AND($E$3="3rd"),'Marks Entry 3rd'!V104,IF(AND($E$3="4th"),'Marks Entry 4th'!V104,"")))</f>
        <v/>
      </c>
      <c r="AI105" s="125" t="str">
        <f>IF(OR(B105=0,B105=""),"",IF(AND($E$3="3rd"),'Marks Entry 3rd'!W104,IF(AND($E$3="4th"),'Marks Entry 4th'!W104,"")))</f>
        <v/>
      </c>
      <c r="AJ105" s="64" t="str">
        <f t="shared" si="83"/>
        <v/>
      </c>
      <c r="AK105" s="61">
        <f t="shared" si="84"/>
        <v>0</v>
      </c>
      <c r="AL105" s="66" t="str">
        <f>IF(OR(B105=0,B105=""),"",IF(AND($E$3="3rd"),'Marks Entry 3rd'!X104,IF(AND($E$3="4th"),'Marks Entry 4th'!X104,"")))</f>
        <v/>
      </c>
      <c r="AM105" s="66" t="str">
        <f>IF(OR(B105=0,B105=""),"",IF(AND($E$3="3rd"),'Marks Entry 3rd'!Y104,IF(AND($E$3="4th"),'Marks Entry 4th'!Y104,"")))</f>
        <v/>
      </c>
      <c r="AN105" s="65" t="str">
        <f t="shared" si="85"/>
        <v/>
      </c>
      <c r="AO105" s="61" t="str">
        <f t="shared" si="86"/>
        <v/>
      </c>
      <c r="AP105" s="104">
        <f t="shared" si="87"/>
        <v>0</v>
      </c>
      <c r="AQ105" s="104" t="str">
        <f t="shared" si="88"/>
        <v/>
      </c>
      <c r="AR105" s="104" t="str">
        <f t="shared" si="89"/>
        <v/>
      </c>
      <c r="AS105" s="104" t="str">
        <f t="shared" si="90"/>
        <v/>
      </c>
      <c r="AT105" s="104" t="str">
        <f t="shared" si="91"/>
        <v/>
      </c>
      <c r="AU105" s="108" t="str">
        <f t="shared" si="92"/>
        <v/>
      </c>
      <c r="AV105" s="125" t="str">
        <f>IF(OR(B105=0,B105=""),"",IF(AND($E$3="3rd"),'Marks Entry 3rd'!Z104,IF(AND($E$3="4th"),'Marks Entry 4th'!Z104,"")))</f>
        <v/>
      </c>
      <c r="AW105" s="125" t="str">
        <f>IF(OR(B105=0,B105=""),"",IF(AND($E$3="3rd"),'Marks Entry 3rd'!AA104,IF(AND($E$3="4th"),'Marks Entry 4th'!AA104,"")))</f>
        <v/>
      </c>
      <c r="AX105" s="125" t="str">
        <f>IF(OR(B105=0,B105=""),"",IF(AND($E$3="3rd"),'Marks Entry 3rd'!AB104,IF(AND($E$3="4th"),'Marks Entry 4th'!AB104,"")))</f>
        <v/>
      </c>
      <c r="AY105" s="61" t="str">
        <f t="shared" si="93"/>
        <v/>
      </c>
      <c r="AZ105" s="125" t="str">
        <f>IF(OR(B105=0,B105=""),"",IF(AND($E$3="3rd"),'Marks Entry 3rd'!AC104,IF(AND($E$3="4th"),'Marks Entry 4th'!AC104,"")))</f>
        <v/>
      </c>
      <c r="BA105" s="125" t="str">
        <f>IF(OR(B105=0,B105=""),"",IF(AND($E$3="3rd"),'Marks Entry 3rd'!AD104,IF(AND($E$3="4th"),'Marks Entry 4th'!AD104,"")))</f>
        <v/>
      </c>
      <c r="BB105" s="64" t="str">
        <f t="shared" si="94"/>
        <v/>
      </c>
      <c r="BC105" s="61">
        <f t="shared" si="95"/>
        <v>0</v>
      </c>
      <c r="BD105" s="66" t="str">
        <f>IF(OR(B105=0,B105=""),"",IF(AND($E$3="3rd"),'Marks Entry 3rd'!AE104,IF(AND($E$3="4th"),'Marks Entry 4th'!AE104,"")))</f>
        <v/>
      </c>
      <c r="BE105" s="66" t="str">
        <f>IF(OR(B105=0,B105=""),"",IF(AND($E$3="3rd"),'Marks Entry 3rd'!AF104,IF(AND($E$3="4th"),'Marks Entry 4th'!AF104,"")))</f>
        <v/>
      </c>
      <c r="BF105" s="65" t="str">
        <f t="shared" si="96"/>
        <v/>
      </c>
      <c r="BG105" s="61" t="str">
        <f t="shared" si="97"/>
        <v/>
      </c>
      <c r="BH105" s="104">
        <f t="shared" si="98"/>
        <v>0</v>
      </c>
      <c r="BI105" s="104" t="str">
        <f t="shared" si="99"/>
        <v/>
      </c>
      <c r="BJ105" s="104" t="str">
        <f t="shared" si="100"/>
        <v/>
      </c>
      <c r="BK105" s="104" t="str">
        <f t="shared" si="101"/>
        <v/>
      </c>
      <c r="BL105" s="104" t="str">
        <f t="shared" si="102"/>
        <v/>
      </c>
      <c r="BM105" s="108" t="str">
        <f t="shared" si="103"/>
        <v/>
      </c>
      <c r="BN105" s="125" t="str">
        <f>IF(OR(B105=0,B105=""),"",IF(AND($E$3="3rd"),'Marks Entry 3rd'!AG104,IF(AND($E$3="4th"),'Marks Entry 4th'!AG104,"")))</f>
        <v/>
      </c>
      <c r="BO105" s="125" t="str">
        <f>IF(OR(B105=0,B105=""),"",IF(AND($E$3="3rd"),'Marks Entry 3rd'!AH104,IF(AND($E$3="4th"),'Marks Entry 4th'!AH104,"")))</f>
        <v/>
      </c>
      <c r="BP105" s="125" t="str">
        <f>IF(OR(B105=0,B105=""),"",IF(AND($E$3="3rd"),'Marks Entry 3rd'!AI104,IF(AND($E$3="4th"),'Marks Entry 4th'!AI104,"")))</f>
        <v/>
      </c>
      <c r="BQ105" s="61" t="str">
        <f t="shared" si="104"/>
        <v/>
      </c>
      <c r="BR105" s="125" t="str">
        <f>IF(OR(B105=0,B105=""),"",IF(AND($E$3="3rd"),'Marks Entry 3rd'!AJ104,IF(AND($E$3="4th"),'Marks Entry 4th'!AJ104,"")))</f>
        <v/>
      </c>
      <c r="BS105" s="125" t="str">
        <f>IF(OR(B105=0,B105=""),"",IF(AND($E$3="3rd"),'Marks Entry 3rd'!AK104,IF(AND($E$3="4th"),'Marks Entry 4th'!AK104,"")))</f>
        <v/>
      </c>
      <c r="BT105" s="64" t="str">
        <f t="shared" si="105"/>
        <v/>
      </c>
      <c r="BU105" s="61">
        <f t="shared" si="106"/>
        <v>0</v>
      </c>
      <c r="BV105" s="66" t="str">
        <f>IF(OR(B105=0,B105=""),"",IF(AND($E$3="3rd"),'Marks Entry 3rd'!AL104,IF(AND($E$3="4th"),'Marks Entry 4th'!AL104,"")))</f>
        <v/>
      </c>
      <c r="BW105" s="66" t="str">
        <f>IF(OR(B105=0,B105=""),"",IF(AND($E$3="3rd"),'Marks Entry 3rd'!AM104,IF(AND($E$3="4th"),'Marks Entry 4th'!AM104,"")))</f>
        <v/>
      </c>
      <c r="BX105" s="65" t="str">
        <f t="shared" si="107"/>
        <v/>
      </c>
      <c r="BY105" s="61" t="str">
        <f t="shared" si="108"/>
        <v/>
      </c>
      <c r="BZ105" s="104">
        <f t="shared" si="109"/>
        <v>0</v>
      </c>
      <c r="CA105" s="104" t="str">
        <f t="shared" si="110"/>
        <v/>
      </c>
      <c r="CB105" s="104" t="str">
        <f t="shared" si="111"/>
        <v/>
      </c>
      <c r="CC105" s="104" t="str">
        <f t="shared" si="112"/>
        <v/>
      </c>
      <c r="CD105" s="104" t="str">
        <f t="shared" si="113"/>
        <v/>
      </c>
      <c r="CE105" s="108" t="str">
        <f t="shared" si="114"/>
        <v/>
      </c>
      <c r="CF105" s="257" t="str">
        <f>IF(OR(B105=0,B105=""),"",IF(AND($E$3="3rd"),'Marks Entry 3rd'!AN104,IF(AND($E$3="4th"),'Marks Entry 4th'!AN104,"")))</f>
        <v/>
      </c>
      <c r="CG105" s="257" t="str">
        <f>IF(OR(B105=0,B105=""),"",IF(AND($E$3="3rd"),'Marks Entry 3rd'!AO104,IF(AND($E$3="4th"),'Marks Entry 4th'!AO104,"")))</f>
        <v/>
      </c>
      <c r="CH105" s="257" t="str">
        <f>IF(OR(B105=0,B105=""),"",IF(AND($E$3="3rd"),'Marks Entry 3rd'!AP104,IF(AND($E$3="4th"),'Marks Entry 4th'!AP104,"")))</f>
        <v/>
      </c>
      <c r="CI105" s="257" t="str">
        <f>IF(OR(B105=0,B105=""),"",IF(AND($E$3="3rd"),'Marks Entry 3rd'!AQ104,IF(AND($E$3="4th"),'Marks Entry 4th'!AQ104,"")))</f>
        <v/>
      </c>
      <c r="CJ105" s="257" t="str">
        <f>IF(OR(B105=0,B105=""),"",IF(AND($E$3="3rd"),'Marks Entry 3rd'!AR104,IF(AND($E$3="4th"),'Marks Entry 4th'!AR104,"")))</f>
        <v/>
      </c>
      <c r="CK105" s="126" t="str">
        <f t="shared" si="115"/>
        <v/>
      </c>
      <c r="CL105" s="127">
        <f t="shared" si="116"/>
        <v>0</v>
      </c>
      <c r="CM105" s="127" t="str">
        <f t="shared" si="117"/>
        <v/>
      </c>
      <c r="CN105" s="127" t="str">
        <f t="shared" si="118"/>
        <v/>
      </c>
      <c r="CO105" s="107" t="str">
        <f t="shared" si="119"/>
        <v/>
      </c>
      <c r="CP105" s="257" t="str">
        <f>IF(OR(B105=0,B105=""),"",IF(AND($E$3="3rd"),'Marks Entry 3rd'!AS104,IF(AND($E$3="4th"),'Marks Entry 4th'!AS104,"")))</f>
        <v/>
      </c>
      <c r="CQ105" s="257" t="str">
        <f>IF(OR(B105=0,B105=""),"",IF(AND($E$3="3rd"),'Marks Entry 3rd'!AT104,IF(AND($E$3="4th"),'Marks Entry 4th'!AT104,"")))</f>
        <v/>
      </c>
      <c r="CR105" s="257" t="str">
        <f>IF(OR(B105=0,B105=""),"",IF(AND($E$3="3rd"),'Marks Entry 3rd'!AU104,IF(AND($E$3="4th"),'Marks Entry 4th'!AU104,"")))</f>
        <v/>
      </c>
      <c r="CS105" s="257" t="str">
        <f>IF(OR(B105=0,B105=""),"",IF(AND($E$3="3rd"),'Marks Entry 3rd'!AV104,IF(AND($E$3="4th"),'Marks Entry 4th'!AV104,"")))</f>
        <v/>
      </c>
      <c r="CT105" s="257" t="str">
        <f>IF(OR(B105=0,B105=""),"",IF(AND($E$3="3rd"),'Marks Entry 3rd'!AW104,IF(AND($E$3="4th"),'Marks Entry 4th'!AW104,"")))</f>
        <v/>
      </c>
      <c r="CU105" s="126" t="str">
        <f t="shared" si="120"/>
        <v/>
      </c>
      <c r="CV105" s="127">
        <f t="shared" si="121"/>
        <v>0</v>
      </c>
      <c r="CW105" s="127" t="str">
        <f t="shared" si="122"/>
        <v/>
      </c>
      <c r="CX105" s="127" t="str">
        <f t="shared" si="123"/>
        <v/>
      </c>
      <c r="CY105" s="107" t="str">
        <f t="shared" si="124"/>
        <v/>
      </c>
      <c r="CZ105" s="257" t="str">
        <f>IF(OR(B105=0,B105=""),"",IF(AND($E$3="3rd"),'Marks Entry 3rd'!AX104,IF(AND($E$3="4th"),'Marks Entry 4th'!AX104,"")))</f>
        <v/>
      </c>
      <c r="DA105" s="257" t="str">
        <f>IF(OR(B105=0,B105=""),"",IF(AND($E$3="3rd"),'Marks Entry 3rd'!AY104,IF(AND($E$3="4th"),'Marks Entry 4th'!AY104,"")))</f>
        <v/>
      </c>
      <c r="DB105" s="257" t="str">
        <f>IF(OR(B105=0,B105=""),"",IF(AND($E$3="3rd"),'Marks Entry 3rd'!AZ104,IF(AND($E$3="4th"),'Marks Entry 4th'!AZ104,"")))</f>
        <v/>
      </c>
      <c r="DC105" s="257" t="str">
        <f>IF(OR(B105=0,B105=""),"",IF(AND($E$3="3rd"),'Marks Entry 3rd'!BA104,IF(AND($E$3="4th"),'Marks Entry 4th'!BA104,"")))</f>
        <v/>
      </c>
      <c r="DD105" s="257" t="str">
        <f>IF(OR(B105=0,B105=""),"",IF(AND($E$3="3rd"),'Marks Entry 3rd'!BB104,IF(AND($E$3="4th"),'Marks Entry 4th'!BB104,"")))</f>
        <v/>
      </c>
      <c r="DE105" s="126" t="str">
        <f t="shared" si="125"/>
        <v/>
      </c>
      <c r="DF105" s="127">
        <f t="shared" si="126"/>
        <v>0</v>
      </c>
      <c r="DG105" s="127" t="str">
        <f t="shared" si="127"/>
        <v/>
      </c>
      <c r="DH105" s="127" t="str">
        <f t="shared" si="128"/>
        <v/>
      </c>
      <c r="DI105" s="107" t="str">
        <f t="shared" si="129"/>
        <v/>
      </c>
      <c r="DJ105" s="257" t="str">
        <f>IF(OR(B105=0,B105=""),"",IF(AND('Marks Entry 3rd'!BC104="",'Marks Entry 4th'!BC104=""),"",IF(AND($E$3="3rd"),'Marks Entry 3rd'!BC104,IF(AND($E$3="4th"),'Marks Entry 4th'!BC104,""))))</f>
        <v/>
      </c>
      <c r="DK105" s="257" t="str">
        <f>IF(OR(B105=0,B105=""),"",IF(AND('Marks Entry 3rd'!BD104="",'Marks Entry 4th'!BD104=""),"",IF(AND($E$3="3rd"),'Marks Entry 3rd'!BD104,IF(AND($E$3="4th"),'Marks Entry 4th'!BD104,""))))</f>
        <v/>
      </c>
      <c r="DL105" s="416" t="str">
        <f t="shared" si="130"/>
        <v/>
      </c>
      <c r="DM105" s="108" t="str">
        <f t="shared" si="131"/>
        <v/>
      </c>
      <c r="DN105" s="257" t="str">
        <f>IF(OR(B105=0,B105=""),"",IF(AND('Marks Entry 3rd'!BE104="",'Marks Entry 4th'!BE104=""),"",IF(AND($E$3="3rd"),'Marks Entry 3rd'!BE104,IF(AND($E$3="4th"),'Marks Entry 4th'!BE104,""))))</f>
        <v/>
      </c>
      <c r="DO105" s="257" t="str">
        <f>IF(OR(B105=0,B105=""),"",IF(AND('Marks Entry 3rd'!BF104="",'Marks Entry 4th'!BF104=""),"",IF(AND($E$3="3rd"),'Marks Entry 3rd'!BF104,IF(AND($E$3="4th"),'Marks Entry 4th'!BF104,""))))</f>
        <v/>
      </c>
      <c r="DP105" s="416" t="str">
        <f t="shared" si="132"/>
        <v/>
      </c>
      <c r="DQ105" s="108" t="str">
        <f t="shared" si="133"/>
        <v/>
      </c>
      <c r="DR105" s="75" t="str">
        <f t="shared" si="134"/>
        <v/>
      </c>
      <c r="DS105" s="76" t="str">
        <f t="shared" si="135"/>
        <v/>
      </c>
      <c r="DT105" s="81" t="str">
        <f t="shared" si="136"/>
        <v/>
      </c>
      <c r="DU105" s="82" t="str">
        <f t="shared" si="137"/>
        <v/>
      </c>
      <c r="DV105" s="262" t="str">
        <f t="shared" si="139"/>
        <v/>
      </c>
      <c r="DW105" s="52" t="str">
        <f>IF(OR(B105=0,B105=""),"",IF(AND($E$3="3rd"),'Marks Entry 3rd'!BG104,IF(AND($E$3="4th"),'Marks Entry 4th'!BG104,"")))</f>
        <v/>
      </c>
      <c r="DX105" s="52" t="str">
        <f>IF(OR(B105=0,B105=""),"",IF(AND($E$3="3rd"),'Marks Entry 3rd'!BH104,IF(AND($E$3="4th"),'Marks Entry 4th'!BH104,"")))</f>
        <v/>
      </c>
      <c r="DY105" s="242" t="str">
        <f t="shared" si="138"/>
        <v/>
      </c>
      <c r="DZ105" s="53"/>
      <c r="EG105" s="55">
        <f>IF(AND($E$3="3rd"),'Marks Entry 3rd'!I104,IF(AND($E$3="4th"),'Marks Entry 4th'!I104,""))</f>
        <v>0</v>
      </c>
    </row>
    <row r="106" spans="1:137" ht="18.95" customHeight="1">
      <c r="A106" s="67">
        <v>99</v>
      </c>
      <c r="B106" s="302" t="str">
        <f>IF(OR(EG106=0,EG106=""),"",IF(AND($E$3="3rd"),'Marks Entry 3rd'!I105,IF(AND($E$3="4th"),'Marks Entry 4th'!I105,"")))</f>
        <v/>
      </c>
      <c r="C106" s="68" t="str">
        <f>IF(OR(B106=0,B106=""),"",IF(AND($E$3="3rd"),'Marks Entry 3rd'!B105,IF(AND($E$3="4th"),'Marks Entry 4th'!B105,"")))</f>
        <v/>
      </c>
      <c r="D106" s="68" t="str">
        <f>IF(OR(B106=0,B106=""),"",IF(AND($E$3="3rd"),'Marks Entry 3rd'!C105,IF(AND($E$3="4th"),'Marks Entry 4th'!C105,"")))</f>
        <v/>
      </c>
      <c r="E106" s="69" t="str">
        <f>IF(OR(B106=0,B106=""),"",IF(AND($E$3="3rd"),'Marks Entry 3rd'!E105,IF(AND($E$3="4th"),'Marks Entry 4th'!E105,"")))</f>
        <v/>
      </c>
      <c r="F106" s="301" t="str">
        <f>IF(OR(B106=0,B106=""),"",IF(AND($E$3="3rd"),'Marks Entry 3rd'!D105,IF(AND($E$3="4th"),'Marks Entry 4th'!D105,"")))</f>
        <v/>
      </c>
      <c r="G106" s="63" t="str">
        <f>IF(OR(B106=0,B106=""),"",IF(AND($E$3="3rd"),'Marks Entry 3rd'!F105,IF(AND($E$3="4th"),'Marks Entry 4th'!F105,"")))</f>
        <v/>
      </c>
      <c r="H106" s="63" t="str">
        <f>IF(OR(B106=0,B106=""),"",IF(AND($E$3="3rd"),'Marks Entry 3rd'!G105,IF(AND($E$3="4th"),'Marks Entry 4th'!G105,"")))</f>
        <v/>
      </c>
      <c r="I106" s="63" t="str">
        <f>IF(OR(B106=0,B106=""),"",IF(AND($E$3="3rd"),'Marks Entry 3rd'!H105,IF(AND($E$3="4th"),'Marks Entry 4th'!H105,"")))</f>
        <v/>
      </c>
      <c r="J106" s="256" t="str">
        <f>IF(OR(B106=0,B106=""),"",IF(AND($E$3="3rd"),'Marks Entry 3rd'!J105,IF(AND($E$3="4th"),'Marks Entry 4th'!J105,"")))</f>
        <v/>
      </c>
      <c r="K106" s="256" t="str">
        <f>IF(OR(B106=0,B106=""),"",IF(AND($E$3="3rd"),'Marks Entry 3rd'!K105,IF(AND($E$3="4th"),'Marks Entry 4th'!K105,"")))</f>
        <v/>
      </c>
      <c r="L106" s="125" t="str">
        <f>IF(OR(B106=0,B106=""),"",IF(AND($E$3="3rd"),'Marks Entry 3rd'!L105,IF(AND($E$3="4th"),'Marks Entry 4th'!L105,"")))</f>
        <v/>
      </c>
      <c r="M106" s="125" t="str">
        <f>IF(OR(B106=0,B106=""),"",IF(AND($E$3="3rd"),'Marks Entry 3rd'!M105,IF(AND($E$3="4th"),'Marks Entry 4th'!M105,"")))</f>
        <v/>
      </c>
      <c r="N106" s="125" t="str">
        <f>IF(OR(B106=0,B106=""),"",IF(AND($E$3="3rd"),'Marks Entry 3rd'!N105,IF(AND($E$3="4th"),'Marks Entry 4th'!N105,"")))</f>
        <v/>
      </c>
      <c r="O106" s="61" t="str">
        <f t="shared" si="71"/>
        <v/>
      </c>
      <c r="P106" s="125" t="str">
        <f>IF(OR(B106=0,B106=""),"",IF(AND($E$3="3rd"),'Marks Entry 3rd'!O105,IF(AND($E$3="4th"),'Marks Entry 4th'!O105,"")))</f>
        <v/>
      </c>
      <c r="Q106" s="125" t="str">
        <f>IF(OR(B106=0,B106=""),"",IF(AND($E$3="3rd"),'Marks Entry 3rd'!P105,IF(AND($E$3="4th"),'Marks Entry 4th'!P105,"")))</f>
        <v/>
      </c>
      <c r="R106" s="64" t="str">
        <f t="shared" si="72"/>
        <v/>
      </c>
      <c r="S106" s="61">
        <f t="shared" si="73"/>
        <v>0</v>
      </c>
      <c r="T106" s="66" t="str">
        <f>IF(OR(B106=0,B106=""),"",IF(AND($E$3="3rd"),'Marks Entry 3rd'!Q105,IF(AND($E$3="4th"),'Marks Entry 4th'!Q105,"")))</f>
        <v/>
      </c>
      <c r="U106" s="66" t="str">
        <f>IF(OR(B106=0,B106=""),"",IF(AND($E$3="3rd"),'Marks Entry 3rd'!R105,IF(AND($E$3="4th"),'Marks Entry 4th'!R105,"")))</f>
        <v/>
      </c>
      <c r="V106" s="65" t="str">
        <f t="shared" si="74"/>
        <v/>
      </c>
      <c r="W106" s="61" t="str">
        <f t="shared" si="75"/>
        <v/>
      </c>
      <c r="X106" s="104">
        <f t="shared" si="76"/>
        <v>0</v>
      </c>
      <c r="Y106" s="104" t="str">
        <f t="shared" si="77"/>
        <v/>
      </c>
      <c r="Z106" s="104" t="str">
        <f t="shared" si="78"/>
        <v/>
      </c>
      <c r="AA106" s="104" t="str">
        <f t="shared" si="79"/>
        <v/>
      </c>
      <c r="AB106" s="104" t="str">
        <f t="shared" si="80"/>
        <v/>
      </c>
      <c r="AC106" s="108" t="str">
        <f t="shared" si="81"/>
        <v/>
      </c>
      <c r="AD106" s="125" t="str">
        <f>IF(OR(B106=0,B106=""),"",IF(AND($E$3="3rd"),'Marks Entry 3rd'!S105,IF(AND($E$3="4th"),'Marks Entry 4th'!S105,"")))</f>
        <v/>
      </c>
      <c r="AE106" s="125" t="str">
        <f>IF(OR(B106=0,B106=""),"",IF(AND($E$3="3rd"),'Marks Entry 3rd'!T105,IF(AND($E$3="4th"),'Marks Entry 4th'!T105,"")))</f>
        <v/>
      </c>
      <c r="AF106" s="125" t="str">
        <f>IF(OR(B106=0,B106=""),"",IF(AND($E$3="3rd"),'Marks Entry 3rd'!U105,IF(AND($E$3="4th"),'Marks Entry 4th'!U105,"")))</f>
        <v/>
      </c>
      <c r="AG106" s="61" t="str">
        <f t="shared" si="82"/>
        <v/>
      </c>
      <c r="AH106" s="125" t="str">
        <f>IF(OR(B106=0,B106=""),"",IF(AND($E$3="3rd"),'Marks Entry 3rd'!V105,IF(AND($E$3="4th"),'Marks Entry 4th'!V105,"")))</f>
        <v/>
      </c>
      <c r="AI106" s="125" t="str">
        <f>IF(OR(B106=0,B106=""),"",IF(AND($E$3="3rd"),'Marks Entry 3rd'!W105,IF(AND($E$3="4th"),'Marks Entry 4th'!W105,"")))</f>
        <v/>
      </c>
      <c r="AJ106" s="64" t="str">
        <f t="shared" si="83"/>
        <v/>
      </c>
      <c r="AK106" s="61">
        <f t="shared" si="84"/>
        <v>0</v>
      </c>
      <c r="AL106" s="66" t="str">
        <f>IF(OR(B106=0,B106=""),"",IF(AND($E$3="3rd"),'Marks Entry 3rd'!X105,IF(AND($E$3="4th"),'Marks Entry 4th'!X105,"")))</f>
        <v/>
      </c>
      <c r="AM106" s="66" t="str">
        <f>IF(OR(B106=0,B106=""),"",IF(AND($E$3="3rd"),'Marks Entry 3rd'!Y105,IF(AND($E$3="4th"),'Marks Entry 4th'!Y105,"")))</f>
        <v/>
      </c>
      <c r="AN106" s="65" t="str">
        <f t="shared" si="85"/>
        <v/>
      </c>
      <c r="AO106" s="61" t="str">
        <f t="shared" si="86"/>
        <v/>
      </c>
      <c r="AP106" s="104">
        <f t="shared" si="87"/>
        <v>0</v>
      </c>
      <c r="AQ106" s="104" t="str">
        <f t="shared" si="88"/>
        <v/>
      </c>
      <c r="AR106" s="104" t="str">
        <f t="shared" si="89"/>
        <v/>
      </c>
      <c r="AS106" s="104" t="str">
        <f t="shared" si="90"/>
        <v/>
      </c>
      <c r="AT106" s="104" t="str">
        <f t="shared" si="91"/>
        <v/>
      </c>
      <c r="AU106" s="108" t="str">
        <f t="shared" si="92"/>
        <v/>
      </c>
      <c r="AV106" s="125" t="str">
        <f>IF(OR(B106=0,B106=""),"",IF(AND($E$3="3rd"),'Marks Entry 3rd'!Z105,IF(AND($E$3="4th"),'Marks Entry 4th'!Z105,"")))</f>
        <v/>
      </c>
      <c r="AW106" s="125" t="str">
        <f>IF(OR(B106=0,B106=""),"",IF(AND($E$3="3rd"),'Marks Entry 3rd'!AA105,IF(AND($E$3="4th"),'Marks Entry 4th'!AA105,"")))</f>
        <v/>
      </c>
      <c r="AX106" s="125" t="str">
        <f>IF(OR(B106=0,B106=""),"",IF(AND($E$3="3rd"),'Marks Entry 3rd'!AB105,IF(AND($E$3="4th"),'Marks Entry 4th'!AB105,"")))</f>
        <v/>
      </c>
      <c r="AY106" s="61" t="str">
        <f t="shared" si="93"/>
        <v/>
      </c>
      <c r="AZ106" s="125" t="str">
        <f>IF(OR(B106=0,B106=""),"",IF(AND($E$3="3rd"),'Marks Entry 3rd'!AC105,IF(AND($E$3="4th"),'Marks Entry 4th'!AC105,"")))</f>
        <v/>
      </c>
      <c r="BA106" s="125" t="str">
        <f>IF(OR(B106=0,B106=""),"",IF(AND($E$3="3rd"),'Marks Entry 3rd'!AD105,IF(AND($E$3="4th"),'Marks Entry 4th'!AD105,"")))</f>
        <v/>
      </c>
      <c r="BB106" s="64" t="str">
        <f t="shared" si="94"/>
        <v/>
      </c>
      <c r="BC106" s="61">
        <f t="shared" si="95"/>
        <v>0</v>
      </c>
      <c r="BD106" s="66" t="str">
        <f>IF(OR(B106=0,B106=""),"",IF(AND($E$3="3rd"),'Marks Entry 3rd'!AE105,IF(AND($E$3="4th"),'Marks Entry 4th'!AE105,"")))</f>
        <v/>
      </c>
      <c r="BE106" s="66" t="str">
        <f>IF(OR(B106=0,B106=""),"",IF(AND($E$3="3rd"),'Marks Entry 3rd'!AF105,IF(AND($E$3="4th"),'Marks Entry 4th'!AF105,"")))</f>
        <v/>
      </c>
      <c r="BF106" s="65" t="str">
        <f t="shared" si="96"/>
        <v/>
      </c>
      <c r="BG106" s="61" t="str">
        <f t="shared" si="97"/>
        <v/>
      </c>
      <c r="BH106" s="104">
        <f t="shared" si="98"/>
        <v>0</v>
      </c>
      <c r="BI106" s="104" t="str">
        <f t="shared" si="99"/>
        <v/>
      </c>
      <c r="BJ106" s="104" t="str">
        <f t="shared" si="100"/>
        <v/>
      </c>
      <c r="BK106" s="104" t="str">
        <f t="shared" si="101"/>
        <v/>
      </c>
      <c r="BL106" s="104" t="str">
        <f t="shared" si="102"/>
        <v/>
      </c>
      <c r="BM106" s="108" t="str">
        <f t="shared" si="103"/>
        <v/>
      </c>
      <c r="BN106" s="125" t="str">
        <f>IF(OR(B106=0,B106=""),"",IF(AND($E$3="3rd"),'Marks Entry 3rd'!AG105,IF(AND($E$3="4th"),'Marks Entry 4th'!AG105,"")))</f>
        <v/>
      </c>
      <c r="BO106" s="125" t="str">
        <f>IF(OR(B106=0,B106=""),"",IF(AND($E$3="3rd"),'Marks Entry 3rd'!AH105,IF(AND($E$3="4th"),'Marks Entry 4th'!AH105,"")))</f>
        <v/>
      </c>
      <c r="BP106" s="125" t="str">
        <f>IF(OR(B106=0,B106=""),"",IF(AND($E$3="3rd"),'Marks Entry 3rd'!AI105,IF(AND($E$3="4th"),'Marks Entry 4th'!AI105,"")))</f>
        <v/>
      </c>
      <c r="BQ106" s="61" t="str">
        <f t="shared" si="104"/>
        <v/>
      </c>
      <c r="BR106" s="125" t="str">
        <f>IF(OR(B106=0,B106=""),"",IF(AND($E$3="3rd"),'Marks Entry 3rd'!AJ105,IF(AND($E$3="4th"),'Marks Entry 4th'!AJ105,"")))</f>
        <v/>
      </c>
      <c r="BS106" s="125" t="str">
        <f>IF(OR(B106=0,B106=""),"",IF(AND($E$3="3rd"),'Marks Entry 3rd'!AK105,IF(AND($E$3="4th"),'Marks Entry 4th'!AK105,"")))</f>
        <v/>
      </c>
      <c r="BT106" s="64" t="str">
        <f t="shared" si="105"/>
        <v/>
      </c>
      <c r="BU106" s="61">
        <f t="shared" si="106"/>
        <v>0</v>
      </c>
      <c r="BV106" s="66" t="str">
        <f>IF(OR(B106=0,B106=""),"",IF(AND($E$3="3rd"),'Marks Entry 3rd'!AL105,IF(AND($E$3="4th"),'Marks Entry 4th'!AL105,"")))</f>
        <v/>
      </c>
      <c r="BW106" s="66" t="str">
        <f>IF(OR(B106=0,B106=""),"",IF(AND($E$3="3rd"),'Marks Entry 3rd'!AM105,IF(AND($E$3="4th"),'Marks Entry 4th'!AM105,"")))</f>
        <v/>
      </c>
      <c r="BX106" s="65" t="str">
        <f t="shared" si="107"/>
        <v/>
      </c>
      <c r="BY106" s="61" t="str">
        <f t="shared" si="108"/>
        <v/>
      </c>
      <c r="BZ106" s="104">
        <f t="shared" si="109"/>
        <v>0</v>
      </c>
      <c r="CA106" s="104" t="str">
        <f t="shared" si="110"/>
        <v/>
      </c>
      <c r="CB106" s="104" t="str">
        <f t="shared" si="111"/>
        <v/>
      </c>
      <c r="CC106" s="104" t="str">
        <f t="shared" si="112"/>
        <v/>
      </c>
      <c r="CD106" s="104" t="str">
        <f t="shared" si="113"/>
        <v/>
      </c>
      <c r="CE106" s="108" t="str">
        <f t="shared" si="114"/>
        <v/>
      </c>
      <c r="CF106" s="257" t="str">
        <f>IF(OR(B106=0,B106=""),"",IF(AND($E$3="3rd"),'Marks Entry 3rd'!AN105,IF(AND($E$3="4th"),'Marks Entry 4th'!AN105,"")))</f>
        <v/>
      </c>
      <c r="CG106" s="257" t="str">
        <f>IF(OR(B106=0,B106=""),"",IF(AND($E$3="3rd"),'Marks Entry 3rd'!AO105,IF(AND($E$3="4th"),'Marks Entry 4th'!AO105,"")))</f>
        <v/>
      </c>
      <c r="CH106" s="257" t="str">
        <f>IF(OR(B106=0,B106=""),"",IF(AND($E$3="3rd"),'Marks Entry 3rd'!AP105,IF(AND($E$3="4th"),'Marks Entry 4th'!AP105,"")))</f>
        <v/>
      </c>
      <c r="CI106" s="257" t="str">
        <f>IF(OR(B106=0,B106=""),"",IF(AND($E$3="3rd"),'Marks Entry 3rd'!AQ105,IF(AND($E$3="4th"),'Marks Entry 4th'!AQ105,"")))</f>
        <v/>
      </c>
      <c r="CJ106" s="257" t="str">
        <f>IF(OR(B106=0,B106=""),"",IF(AND($E$3="3rd"),'Marks Entry 3rd'!AR105,IF(AND($E$3="4th"),'Marks Entry 4th'!AR105,"")))</f>
        <v/>
      </c>
      <c r="CK106" s="126" t="str">
        <f t="shared" si="115"/>
        <v/>
      </c>
      <c r="CL106" s="127">
        <f t="shared" si="116"/>
        <v>0</v>
      </c>
      <c r="CM106" s="127" t="str">
        <f t="shared" si="117"/>
        <v/>
      </c>
      <c r="CN106" s="127" t="str">
        <f t="shared" si="118"/>
        <v/>
      </c>
      <c r="CO106" s="107" t="str">
        <f t="shared" si="119"/>
        <v/>
      </c>
      <c r="CP106" s="257" t="str">
        <f>IF(OR(B106=0,B106=""),"",IF(AND($E$3="3rd"),'Marks Entry 3rd'!AS105,IF(AND($E$3="4th"),'Marks Entry 4th'!AS105,"")))</f>
        <v/>
      </c>
      <c r="CQ106" s="257" t="str">
        <f>IF(OR(B106=0,B106=""),"",IF(AND($E$3="3rd"),'Marks Entry 3rd'!AT105,IF(AND($E$3="4th"),'Marks Entry 4th'!AT105,"")))</f>
        <v/>
      </c>
      <c r="CR106" s="257" t="str">
        <f>IF(OR(B106=0,B106=""),"",IF(AND($E$3="3rd"),'Marks Entry 3rd'!AU105,IF(AND($E$3="4th"),'Marks Entry 4th'!AU105,"")))</f>
        <v/>
      </c>
      <c r="CS106" s="257" t="str">
        <f>IF(OR(B106=0,B106=""),"",IF(AND($E$3="3rd"),'Marks Entry 3rd'!AV105,IF(AND($E$3="4th"),'Marks Entry 4th'!AV105,"")))</f>
        <v/>
      </c>
      <c r="CT106" s="257" t="str">
        <f>IF(OR(B106=0,B106=""),"",IF(AND($E$3="3rd"),'Marks Entry 3rd'!AW105,IF(AND($E$3="4th"),'Marks Entry 4th'!AW105,"")))</f>
        <v/>
      </c>
      <c r="CU106" s="126" t="str">
        <f t="shared" si="120"/>
        <v/>
      </c>
      <c r="CV106" s="127">
        <f t="shared" si="121"/>
        <v>0</v>
      </c>
      <c r="CW106" s="127" t="str">
        <f t="shared" si="122"/>
        <v/>
      </c>
      <c r="CX106" s="127" t="str">
        <f t="shared" si="123"/>
        <v/>
      </c>
      <c r="CY106" s="107" t="str">
        <f t="shared" si="124"/>
        <v/>
      </c>
      <c r="CZ106" s="257" t="str">
        <f>IF(OR(B106=0,B106=""),"",IF(AND($E$3="3rd"),'Marks Entry 3rd'!AX105,IF(AND($E$3="4th"),'Marks Entry 4th'!AX105,"")))</f>
        <v/>
      </c>
      <c r="DA106" s="257" t="str">
        <f>IF(OR(B106=0,B106=""),"",IF(AND($E$3="3rd"),'Marks Entry 3rd'!AY105,IF(AND($E$3="4th"),'Marks Entry 4th'!AY105,"")))</f>
        <v/>
      </c>
      <c r="DB106" s="257" t="str">
        <f>IF(OR(B106=0,B106=""),"",IF(AND($E$3="3rd"),'Marks Entry 3rd'!AZ105,IF(AND($E$3="4th"),'Marks Entry 4th'!AZ105,"")))</f>
        <v/>
      </c>
      <c r="DC106" s="257" t="str">
        <f>IF(OR(B106=0,B106=""),"",IF(AND($E$3="3rd"),'Marks Entry 3rd'!BA105,IF(AND($E$3="4th"),'Marks Entry 4th'!BA105,"")))</f>
        <v/>
      </c>
      <c r="DD106" s="257" t="str">
        <f>IF(OR(B106=0,B106=""),"",IF(AND($E$3="3rd"),'Marks Entry 3rd'!BB105,IF(AND($E$3="4th"),'Marks Entry 4th'!BB105,"")))</f>
        <v/>
      </c>
      <c r="DE106" s="126" t="str">
        <f t="shared" si="125"/>
        <v/>
      </c>
      <c r="DF106" s="127">
        <f t="shared" si="126"/>
        <v>0</v>
      </c>
      <c r="DG106" s="127" t="str">
        <f t="shared" si="127"/>
        <v/>
      </c>
      <c r="DH106" s="127" t="str">
        <f t="shared" si="128"/>
        <v/>
      </c>
      <c r="DI106" s="107" t="str">
        <f t="shared" si="129"/>
        <v/>
      </c>
      <c r="DJ106" s="257" t="str">
        <f>IF(OR(B106=0,B106=""),"",IF(AND('Marks Entry 3rd'!BC105="",'Marks Entry 4th'!BC105=""),"",IF(AND($E$3="3rd"),'Marks Entry 3rd'!BC105,IF(AND($E$3="4th"),'Marks Entry 4th'!BC105,""))))</f>
        <v/>
      </c>
      <c r="DK106" s="257" t="str">
        <f>IF(OR(B106=0,B106=""),"",IF(AND('Marks Entry 3rd'!BD105="",'Marks Entry 4th'!BD105=""),"",IF(AND($E$3="3rd"),'Marks Entry 3rd'!BD105,IF(AND($E$3="4th"),'Marks Entry 4th'!BD105,""))))</f>
        <v/>
      </c>
      <c r="DL106" s="416" t="str">
        <f t="shared" si="130"/>
        <v/>
      </c>
      <c r="DM106" s="108" t="str">
        <f t="shared" si="131"/>
        <v/>
      </c>
      <c r="DN106" s="257" t="str">
        <f>IF(OR(B106=0,B106=""),"",IF(AND('Marks Entry 3rd'!BE105="",'Marks Entry 4th'!BE105=""),"",IF(AND($E$3="3rd"),'Marks Entry 3rd'!BE105,IF(AND($E$3="4th"),'Marks Entry 4th'!BE105,""))))</f>
        <v/>
      </c>
      <c r="DO106" s="257" t="str">
        <f>IF(OR(B106=0,B106=""),"",IF(AND('Marks Entry 3rd'!BF105="",'Marks Entry 4th'!BF105=""),"",IF(AND($E$3="3rd"),'Marks Entry 3rd'!BF105,IF(AND($E$3="4th"),'Marks Entry 4th'!BF105,""))))</f>
        <v/>
      </c>
      <c r="DP106" s="416" t="str">
        <f t="shared" si="132"/>
        <v/>
      </c>
      <c r="DQ106" s="108" t="str">
        <f t="shared" si="133"/>
        <v/>
      </c>
      <c r="DR106" s="75" t="str">
        <f t="shared" si="134"/>
        <v/>
      </c>
      <c r="DS106" s="76" t="str">
        <f t="shared" si="135"/>
        <v/>
      </c>
      <c r="DT106" s="81" t="str">
        <f t="shared" si="136"/>
        <v/>
      </c>
      <c r="DU106" s="82" t="str">
        <f t="shared" si="137"/>
        <v/>
      </c>
      <c r="DV106" s="262" t="str">
        <f t="shared" si="139"/>
        <v/>
      </c>
      <c r="DW106" s="52" t="str">
        <f>IF(OR(B106=0,B106=""),"",IF(AND($E$3="3rd"),'Marks Entry 3rd'!BG105,IF(AND($E$3="4th"),'Marks Entry 4th'!BG105,"")))</f>
        <v/>
      </c>
      <c r="DX106" s="52" t="str">
        <f>IF(OR(B106=0,B106=""),"",IF(AND($E$3="3rd"),'Marks Entry 3rd'!BH105,IF(AND($E$3="4th"),'Marks Entry 4th'!BH105,"")))</f>
        <v/>
      </c>
      <c r="DY106" s="242" t="str">
        <f t="shared" si="138"/>
        <v/>
      </c>
      <c r="DZ106" s="53"/>
      <c r="EG106" s="55">
        <f>IF(AND($E$3="3rd"),'Marks Entry 3rd'!I105,IF(AND($E$3="4th"),'Marks Entry 4th'!I105,""))</f>
        <v>0</v>
      </c>
    </row>
    <row r="107" spans="1:137" ht="18.95" customHeight="1">
      <c r="A107" s="67">
        <v>100</v>
      </c>
      <c r="B107" s="302" t="str">
        <f>IF(OR(EG107=0,EG107=""),"",IF(AND($E$3="3rd"),'Marks Entry 3rd'!I106,IF(AND($E$3="4th"),'Marks Entry 4th'!I106,"")))</f>
        <v/>
      </c>
      <c r="C107" s="68" t="str">
        <f>IF(OR(B107=0,B107=""),"",IF(AND($E$3="3rd"),'Marks Entry 3rd'!B106,IF(AND($E$3="4th"),'Marks Entry 4th'!B106,"")))</f>
        <v/>
      </c>
      <c r="D107" s="68" t="str">
        <f>IF(OR(B107=0,B107=""),"",IF(AND($E$3="3rd"),'Marks Entry 3rd'!C106,IF(AND($E$3="4th"),'Marks Entry 4th'!C106,"")))</f>
        <v/>
      </c>
      <c r="E107" s="69" t="str">
        <f>IF(OR(B107=0,B107=""),"",IF(AND($E$3="3rd"),'Marks Entry 3rd'!E106,IF(AND($E$3="4th"),'Marks Entry 4th'!E106,"")))</f>
        <v/>
      </c>
      <c r="F107" s="301" t="str">
        <f>IF(OR(B107=0,B107=""),"",IF(AND($E$3="3rd"),'Marks Entry 3rd'!D106,IF(AND($E$3="4th"),'Marks Entry 4th'!D106,"")))</f>
        <v/>
      </c>
      <c r="G107" s="63" t="str">
        <f>IF(OR(B107=0,B107=""),"",IF(AND($E$3="3rd"),'Marks Entry 3rd'!F106,IF(AND($E$3="4th"),'Marks Entry 4th'!F106,"")))</f>
        <v/>
      </c>
      <c r="H107" s="63" t="str">
        <f>IF(OR(B107=0,B107=""),"",IF(AND($E$3="3rd"),'Marks Entry 3rd'!G106,IF(AND($E$3="4th"),'Marks Entry 4th'!G106,"")))</f>
        <v/>
      </c>
      <c r="I107" s="63" t="str">
        <f>IF(OR(B107=0,B107=""),"",IF(AND($E$3="3rd"),'Marks Entry 3rd'!H106,IF(AND($E$3="4th"),'Marks Entry 4th'!H106,"")))</f>
        <v/>
      </c>
      <c r="J107" s="256" t="str">
        <f>IF(OR(B107=0,B107=""),"",IF(AND($E$3="3rd"),'Marks Entry 3rd'!J106,IF(AND($E$3="4th"),'Marks Entry 4th'!J106,"")))</f>
        <v/>
      </c>
      <c r="K107" s="256" t="str">
        <f>IF(OR(B107=0,B107=""),"",IF(AND($E$3="3rd"),'Marks Entry 3rd'!K106,IF(AND($E$3="4th"),'Marks Entry 4th'!K106,"")))</f>
        <v/>
      </c>
      <c r="L107" s="125" t="str">
        <f>IF(OR(B107=0,B107=""),"",IF(AND($E$3="3rd"),'Marks Entry 3rd'!L106,IF(AND($E$3="4th"),'Marks Entry 4th'!L106,"")))</f>
        <v/>
      </c>
      <c r="M107" s="125" t="str">
        <f>IF(OR(B107=0,B107=""),"",IF(AND($E$3="3rd"),'Marks Entry 3rd'!M106,IF(AND($E$3="4th"),'Marks Entry 4th'!M106,"")))</f>
        <v/>
      </c>
      <c r="N107" s="125" t="str">
        <f>IF(OR(B107=0,B107=""),"",IF(AND($E$3="3rd"),'Marks Entry 3rd'!N106,IF(AND($E$3="4th"),'Marks Entry 4th'!N106,"")))</f>
        <v/>
      </c>
      <c r="O107" s="61" t="str">
        <f t="shared" si="71"/>
        <v/>
      </c>
      <c r="P107" s="125" t="str">
        <f>IF(OR(B107=0,B107=""),"",IF(AND($E$3="3rd"),'Marks Entry 3rd'!O106,IF(AND($E$3="4th"),'Marks Entry 4th'!O106,"")))</f>
        <v/>
      </c>
      <c r="Q107" s="125" t="str">
        <f>IF(OR(B107=0,B107=""),"",IF(AND($E$3="3rd"),'Marks Entry 3rd'!P106,IF(AND($E$3="4th"),'Marks Entry 4th'!P106,"")))</f>
        <v/>
      </c>
      <c r="R107" s="64" t="str">
        <f t="shared" si="72"/>
        <v/>
      </c>
      <c r="S107" s="61">
        <f t="shared" si="73"/>
        <v>0</v>
      </c>
      <c r="T107" s="66" t="str">
        <f>IF(OR(B107=0,B107=""),"",IF(AND($E$3="3rd"),'Marks Entry 3rd'!Q106,IF(AND($E$3="4th"),'Marks Entry 4th'!Q106,"")))</f>
        <v/>
      </c>
      <c r="U107" s="66" t="str">
        <f>IF(OR(B107=0,B107=""),"",IF(AND($E$3="3rd"),'Marks Entry 3rd'!R106,IF(AND($E$3="4th"),'Marks Entry 4th'!R106,"")))</f>
        <v/>
      </c>
      <c r="V107" s="65" t="str">
        <f t="shared" si="74"/>
        <v/>
      </c>
      <c r="W107" s="61" t="str">
        <f t="shared" si="75"/>
        <v/>
      </c>
      <c r="X107" s="104">
        <f t="shared" si="76"/>
        <v>0</v>
      </c>
      <c r="Y107" s="104" t="str">
        <f t="shared" si="77"/>
        <v/>
      </c>
      <c r="Z107" s="104" t="str">
        <f t="shared" si="78"/>
        <v/>
      </c>
      <c r="AA107" s="104" t="str">
        <f t="shared" si="79"/>
        <v/>
      </c>
      <c r="AB107" s="104" t="str">
        <f t="shared" si="80"/>
        <v/>
      </c>
      <c r="AC107" s="108" t="str">
        <f t="shared" si="81"/>
        <v/>
      </c>
      <c r="AD107" s="125" t="str">
        <f>IF(OR(B107=0,B107=""),"",IF(AND($E$3="3rd"),'Marks Entry 3rd'!S106,IF(AND($E$3="4th"),'Marks Entry 4th'!S106,"")))</f>
        <v/>
      </c>
      <c r="AE107" s="125" t="str">
        <f>IF(OR(B107=0,B107=""),"",IF(AND($E$3="3rd"),'Marks Entry 3rd'!T106,IF(AND($E$3="4th"),'Marks Entry 4th'!T106,"")))</f>
        <v/>
      </c>
      <c r="AF107" s="125" t="str">
        <f>IF(OR(B107=0,B107=""),"",IF(AND($E$3="3rd"),'Marks Entry 3rd'!U106,IF(AND($E$3="4th"),'Marks Entry 4th'!U106,"")))</f>
        <v/>
      </c>
      <c r="AG107" s="61" t="str">
        <f t="shared" si="82"/>
        <v/>
      </c>
      <c r="AH107" s="125" t="str">
        <f>IF(OR(B107=0,B107=""),"",IF(AND($E$3="3rd"),'Marks Entry 3rd'!V106,IF(AND($E$3="4th"),'Marks Entry 4th'!V106,"")))</f>
        <v/>
      </c>
      <c r="AI107" s="125" t="str">
        <f>IF(OR(B107=0,B107=""),"",IF(AND($E$3="3rd"),'Marks Entry 3rd'!W106,IF(AND($E$3="4th"),'Marks Entry 4th'!W106,"")))</f>
        <v/>
      </c>
      <c r="AJ107" s="64" t="str">
        <f t="shared" si="83"/>
        <v/>
      </c>
      <c r="AK107" s="61">
        <f t="shared" si="84"/>
        <v>0</v>
      </c>
      <c r="AL107" s="66" t="str">
        <f>IF(OR(B107=0,B107=""),"",IF(AND($E$3="3rd"),'Marks Entry 3rd'!X106,IF(AND($E$3="4th"),'Marks Entry 4th'!X106,"")))</f>
        <v/>
      </c>
      <c r="AM107" s="66" t="str">
        <f>IF(OR(B107=0,B107=""),"",IF(AND($E$3="3rd"),'Marks Entry 3rd'!Y106,IF(AND($E$3="4th"),'Marks Entry 4th'!Y106,"")))</f>
        <v/>
      </c>
      <c r="AN107" s="65" t="str">
        <f t="shared" si="85"/>
        <v/>
      </c>
      <c r="AO107" s="61" t="str">
        <f t="shared" si="86"/>
        <v/>
      </c>
      <c r="AP107" s="104">
        <f t="shared" si="87"/>
        <v>0</v>
      </c>
      <c r="AQ107" s="104" t="str">
        <f t="shared" si="88"/>
        <v/>
      </c>
      <c r="AR107" s="104" t="str">
        <f t="shared" si="89"/>
        <v/>
      </c>
      <c r="AS107" s="104" t="str">
        <f t="shared" si="90"/>
        <v/>
      </c>
      <c r="AT107" s="104" t="str">
        <f t="shared" si="91"/>
        <v/>
      </c>
      <c r="AU107" s="108" t="str">
        <f t="shared" si="92"/>
        <v/>
      </c>
      <c r="AV107" s="125" t="str">
        <f>IF(OR(B107=0,B107=""),"",IF(AND($E$3="3rd"),'Marks Entry 3rd'!Z106,IF(AND($E$3="4th"),'Marks Entry 4th'!Z106,"")))</f>
        <v/>
      </c>
      <c r="AW107" s="125" t="str">
        <f>IF(OR(B107=0,B107=""),"",IF(AND($E$3="3rd"),'Marks Entry 3rd'!AA106,IF(AND($E$3="4th"),'Marks Entry 4th'!AA106,"")))</f>
        <v/>
      </c>
      <c r="AX107" s="125" t="str">
        <f>IF(OR(B107=0,B107=""),"",IF(AND($E$3="3rd"),'Marks Entry 3rd'!AB106,IF(AND($E$3="4th"),'Marks Entry 4th'!AB106,"")))</f>
        <v/>
      </c>
      <c r="AY107" s="61" t="str">
        <f t="shared" si="93"/>
        <v/>
      </c>
      <c r="AZ107" s="125" t="str">
        <f>IF(OR(B107=0,B107=""),"",IF(AND($E$3="3rd"),'Marks Entry 3rd'!AC106,IF(AND($E$3="4th"),'Marks Entry 4th'!AC106,"")))</f>
        <v/>
      </c>
      <c r="BA107" s="125" t="str">
        <f>IF(OR(B107=0,B107=""),"",IF(AND($E$3="3rd"),'Marks Entry 3rd'!AD106,IF(AND($E$3="4th"),'Marks Entry 4th'!AD106,"")))</f>
        <v/>
      </c>
      <c r="BB107" s="64" t="str">
        <f t="shared" si="94"/>
        <v/>
      </c>
      <c r="BC107" s="61">
        <f t="shared" si="95"/>
        <v>0</v>
      </c>
      <c r="BD107" s="66" t="str">
        <f>IF(OR(B107=0,B107=""),"",IF(AND($E$3="3rd"),'Marks Entry 3rd'!AE106,IF(AND($E$3="4th"),'Marks Entry 4th'!AE106,"")))</f>
        <v/>
      </c>
      <c r="BE107" s="66" t="str">
        <f>IF(OR(B107=0,B107=""),"",IF(AND($E$3="3rd"),'Marks Entry 3rd'!AF106,IF(AND($E$3="4th"),'Marks Entry 4th'!AF106,"")))</f>
        <v/>
      </c>
      <c r="BF107" s="65" t="str">
        <f t="shared" si="96"/>
        <v/>
      </c>
      <c r="BG107" s="61" t="str">
        <f t="shared" si="97"/>
        <v/>
      </c>
      <c r="BH107" s="104">
        <f t="shared" si="98"/>
        <v>0</v>
      </c>
      <c r="BI107" s="104" t="str">
        <f t="shared" si="99"/>
        <v/>
      </c>
      <c r="BJ107" s="104" t="str">
        <f t="shared" si="100"/>
        <v/>
      </c>
      <c r="BK107" s="104" t="str">
        <f t="shared" si="101"/>
        <v/>
      </c>
      <c r="BL107" s="104" t="str">
        <f t="shared" si="102"/>
        <v/>
      </c>
      <c r="BM107" s="108" t="str">
        <f t="shared" si="103"/>
        <v/>
      </c>
      <c r="BN107" s="125" t="str">
        <f>IF(OR(B107=0,B107=""),"",IF(AND($E$3="3rd"),'Marks Entry 3rd'!AG106,IF(AND($E$3="4th"),'Marks Entry 4th'!AG106,"")))</f>
        <v/>
      </c>
      <c r="BO107" s="125" t="str">
        <f>IF(OR(B107=0,B107=""),"",IF(AND($E$3="3rd"),'Marks Entry 3rd'!AH106,IF(AND($E$3="4th"),'Marks Entry 4th'!AH106,"")))</f>
        <v/>
      </c>
      <c r="BP107" s="125" t="str">
        <f>IF(OR(B107=0,B107=""),"",IF(AND($E$3="3rd"),'Marks Entry 3rd'!AI106,IF(AND($E$3="4th"),'Marks Entry 4th'!AI106,"")))</f>
        <v/>
      </c>
      <c r="BQ107" s="61" t="str">
        <f t="shared" si="104"/>
        <v/>
      </c>
      <c r="BR107" s="125" t="str">
        <f>IF(OR(B107=0,B107=""),"",IF(AND($E$3="3rd"),'Marks Entry 3rd'!AJ106,IF(AND($E$3="4th"),'Marks Entry 4th'!AJ106,"")))</f>
        <v/>
      </c>
      <c r="BS107" s="125" t="str">
        <f>IF(OR(B107=0,B107=""),"",IF(AND($E$3="3rd"),'Marks Entry 3rd'!AK106,IF(AND($E$3="4th"),'Marks Entry 4th'!AK106,"")))</f>
        <v/>
      </c>
      <c r="BT107" s="64" t="str">
        <f t="shared" si="105"/>
        <v/>
      </c>
      <c r="BU107" s="61">
        <f t="shared" si="106"/>
        <v>0</v>
      </c>
      <c r="BV107" s="66" t="str">
        <f>IF(OR(B107=0,B107=""),"",IF(AND($E$3="3rd"),'Marks Entry 3rd'!AL106,IF(AND($E$3="4th"),'Marks Entry 4th'!AL106,"")))</f>
        <v/>
      </c>
      <c r="BW107" s="66" t="str">
        <f>IF(OR(B107=0,B107=""),"",IF(AND($E$3="3rd"),'Marks Entry 3rd'!AM106,IF(AND($E$3="4th"),'Marks Entry 4th'!AM106,"")))</f>
        <v/>
      </c>
      <c r="BX107" s="65" t="str">
        <f t="shared" si="107"/>
        <v/>
      </c>
      <c r="BY107" s="61" t="str">
        <f t="shared" si="108"/>
        <v/>
      </c>
      <c r="BZ107" s="104">
        <f t="shared" si="109"/>
        <v>0</v>
      </c>
      <c r="CA107" s="104" t="str">
        <f t="shared" si="110"/>
        <v/>
      </c>
      <c r="CB107" s="104" t="str">
        <f t="shared" si="111"/>
        <v/>
      </c>
      <c r="CC107" s="104" t="str">
        <f t="shared" si="112"/>
        <v/>
      </c>
      <c r="CD107" s="104" t="str">
        <f t="shared" si="113"/>
        <v/>
      </c>
      <c r="CE107" s="108" t="str">
        <f t="shared" si="114"/>
        <v/>
      </c>
      <c r="CF107" s="257" t="str">
        <f>IF(OR(B107=0,B107=""),"",IF(AND($E$3="3rd"),'Marks Entry 3rd'!AN106,IF(AND($E$3="4th"),'Marks Entry 4th'!AN106,"")))</f>
        <v/>
      </c>
      <c r="CG107" s="257" t="str">
        <f>IF(OR(B107=0,B107=""),"",IF(AND($E$3="3rd"),'Marks Entry 3rd'!AO106,IF(AND($E$3="4th"),'Marks Entry 4th'!AO106,"")))</f>
        <v/>
      </c>
      <c r="CH107" s="257" t="str">
        <f>IF(OR(B107=0,B107=""),"",IF(AND($E$3="3rd"),'Marks Entry 3rd'!AP106,IF(AND($E$3="4th"),'Marks Entry 4th'!AP106,"")))</f>
        <v/>
      </c>
      <c r="CI107" s="257" t="str">
        <f>IF(OR(B107=0,B107=""),"",IF(AND($E$3="3rd"),'Marks Entry 3rd'!AQ106,IF(AND($E$3="4th"),'Marks Entry 4th'!AQ106,"")))</f>
        <v/>
      </c>
      <c r="CJ107" s="257" t="str">
        <f>IF(OR(B107=0,B107=""),"",IF(AND($E$3="3rd"),'Marks Entry 3rd'!AR106,IF(AND($E$3="4th"),'Marks Entry 4th'!AR106,"")))</f>
        <v/>
      </c>
      <c r="CK107" s="126" t="str">
        <f t="shared" si="115"/>
        <v/>
      </c>
      <c r="CL107" s="127">
        <f t="shared" si="116"/>
        <v>0</v>
      </c>
      <c r="CM107" s="127" t="str">
        <f t="shared" si="117"/>
        <v/>
      </c>
      <c r="CN107" s="127" t="str">
        <f t="shared" si="118"/>
        <v/>
      </c>
      <c r="CO107" s="107" t="str">
        <f t="shared" si="119"/>
        <v/>
      </c>
      <c r="CP107" s="257" t="str">
        <f>IF(OR(B107=0,B107=""),"",IF(AND($E$3="3rd"),'Marks Entry 3rd'!AS106,IF(AND($E$3="4th"),'Marks Entry 4th'!AS106,"")))</f>
        <v/>
      </c>
      <c r="CQ107" s="257" t="str">
        <f>IF(OR(B107=0,B107=""),"",IF(AND($E$3="3rd"),'Marks Entry 3rd'!AT106,IF(AND($E$3="4th"),'Marks Entry 4th'!AT106,"")))</f>
        <v/>
      </c>
      <c r="CR107" s="257" t="str">
        <f>IF(OR(B107=0,B107=""),"",IF(AND($E$3="3rd"),'Marks Entry 3rd'!AU106,IF(AND($E$3="4th"),'Marks Entry 4th'!AU106,"")))</f>
        <v/>
      </c>
      <c r="CS107" s="257" t="str">
        <f>IF(OR(B107=0,B107=""),"",IF(AND($E$3="3rd"),'Marks Entry 3rd'!AV106,IF(AND($E$3="4th"),'Marks Entry 4th'!AV106,"")))</f>
        <v/>
      </c>
      <c r="CT107" s="257" t="str">
        <f>IF(OR(B107=0,B107=""),"",IF(AND($E$3="3rd"),'Marks Entry 3rd'!AW106,IF(AND($E$3="4th"),'Marks Entry 4th'!AW106,"")))</f>
        <v/>
      </c>
      <c r="CU107" s="126" t="str">
        <f t="shared" si="120"/>
        <v/>
      </c>
      <c r="CV107" s="127">
        <f t="shared" si="121"/>
        <v>0</v>
      </c>
      <c r="CW107" s="127" t="str">
        <f t="shared" si="122"/>
        <v/>
      </c>
      <c r="CX107" s="127" t="str">
        <f t="shared" si="123"/>
        <v/>
      </c>
      <c r="CY107" s="107" t="str">
        <f t="shared" si="124"/>
        <v/>
      </c>
      <c r="CZ107" s="257" t="str">
        <f>IF(OR(B107=0,B107=""),"",IF(AND($E$3="3rd"),'Marks Entry 3rd'!AX106,IF(AND($E$3="4th"),'Marks Entry 4th'!AX106,"")))</f>
        <v/>
      </c>
      <c r="DA107" s="257" t="str">
        <f>IF(OR(B107=0,B107=""),"",IF(AND($E$3="3rd"),'Marks Entry 3rd'!AY106,IF(AND($E$3="4th"),'Marks Entry 4th'!AY106,"")))</f>
        <v/>
      </c>
      <c r="DB107" s="257" t="str">
        <f>IF(OR(B107=0,B107=""),"",IF(AND($E$3="3rd"),'Marks Entry 3rd'!AZ106,IF(AND($E$3="4th"),'Marks Entry 4th'!AZ106,"")))</f>
        <v/>
      </c>
      <c r="DC107" s="257" t="str">
        <f>IF(OR(B107=0,B107=""),"",IF(AND($E$3="3rd"),'Marks Entry 3rd'!BA106,IF(AND($E$3="4th"),'Marks Entry 4th'!BA106,"")))</f>
        <v/>
      </c>
      <c r="DD107" s="257" t="str">
        <f>IF(OR(B107=0,B107=""),"",IF(AND($E$3="3rd"),'Marks Entry 3rd'!BB106,IF(AND($E$3="4th"),'Marks Entry 4th'!BB106,"")))</f>
        <v/>
      </c>
      <c r="DE107" s="126" t="str">
        <f t="shared" si="125"/>
        <v/>
      </c>
      <c r="DF107" s="127">
        <f t="shared" si="126"/>
        <v>0</v>
      </c>
      <c r="DG107" s="127" t="str">
        <f t="shared" si="127"/>
        <v/>
      </c>
      <c r="DH107" s="127" t="str">
        <f t="shared" si="128"/>
        <v/>
      </c>
      <c r="DI107" s="107" t="str">
        <f t="shared" si="129"/>
        <v/>
      </c>
      <c r="DJ107" s="257" t="str">
        <f>IF(OR(B107=0,B107=""),"",IF(AND('Marks Entry 3rd'!BC106="",'Marks Entry 4th'!BC106=""),"",IF(AND($E$3="3rd"),'Marks Entry 3rd'!BC106,IF(AND($E$3="4th"),'Marks Entry 4th'!BC106,""))))</f>
        <v/>
      </c>
      <c r="DK107" s="257" t="str">
        <f>IF(OR(B107=0,B107=""),"",IF(AND('Marks Entry 3rd'!BD106="",'Marks Entry 4th'!BD106=""),"",IF(AND($E$3="3rd"),'Marks Entry 3rd'!BD106,IF(AND($E$3="4th"),'Marks Entry 4th'!BD106,""))))</f>
        <v/>
      </c>
      <c r="DL107" s="416" t="str">
        <f t="shared" si="130"/>
        <v/>
      </c>
      <c r="DM107" s="108" t="str">
        <f t="shared" si="131"/>
        <v/>
      </c>
      <c r="DN107" s="257" t="str">
        <f>IF(OR(B107=0,B107=""),"",IF(AND('Marks Entry 3rd'!BE106="",'Marks Entry 4th'!BE106=""),"",IF(AND($E$3="3rd"),'Marks Entry 3rd'!BE106,IF(AND($E$3="4th"),'Marks Entry 4th'!BE106,""))))</f>
        <v/>
      </c>
      <c r="DO107" s="257" t="str">
        <f>IF(OR(B107=0,B107=""),"",IF(AND('Marks Entry 3rd'!BF106="",'Marks Entry 4th'!BF106=""),"",IF(AND($E$3="3rd"),'Marks Entry 3rd'!BF106,IF(AND($E$3="4th"),'Marks Entry 4th'!BF106,""))))</f>
        <v/>
      </c>
      <c r="DP107" s="416" t="str">
        <f t="shared" si="132"/>
        <v/>
      </c>
      <c r="DQ107" s="108" t="str">
        <f t="shared" si="133"/>
        <v/>
      </c>
      <c r="DR107" s="75" t="str">
        <f t="shared" si="134"/>
        <v/>
      </c>
      <c r="DS107" s="76" t="str">
        <f t="shared" si="135"/>
        <v/>
      </c>
      <c r="DT107" s="81" t="str">
        <f t="shared" si="136"/>
        <v/>
      </c>
      <c r="DU107" s="82" t="str">
        <f t="shared" si="137"/>
        <v/>
      </c>
      <c r="DV107" s="262" t="str">
        <f t="shared" si="139"/>
        <v/>
      </c>
      <c r="DW107" s="52" t="str">
        <f>IF(OR(B107=0,B107=""),"",IF(AND($E$3="3rd"),'Marks Entry 3rd'!BG106,IF(AND($E$3="4th"),'Marks Entry 4th'!BG106,"")))</f>
        <v/>
      </c>
      <c r="DX107" s="52" t="str">
        <f>IF(OR(B107=0,B107=""),"",IF(AND($E$3="3rd"),'Marks Entry 3rd'!BH106,IF(AND($E$3="4th"),'Marks Entry 4th'!BH106,"")))</f>
        <v/>
      </c>
      <c r="DY107" s="242" t="str">
        <f t="shared" si="138"/>
        <v/>
      </c>
      <c r="DZ107" s="53"/>
      <c r="EG107" s="55">
        <f>IF(AND($E$3="3rd"),'Marks Entry 3rd'!I106,IF(AND($E$3="4th"),'Marks Entry 4th'!I106,""))</f>
        <v>0</v>
      </c>
    </row>
    <row r="108" spans="1:137" ht="18.95" customHeight="1">
      <c r="A108" s="67">
        <v>101</v>
      </c>
      <c r="B108" s="302" t="str">
        <f>IF(OR(EG108=0,EG108=""),"",IF(AND($E$3="3rd"),'Marks Entry 3rd'!I107,IF(AND($E$3="4th"),'Marks Entry 4th'!I107,"")))</f>
        <v/>
      </c>
      <c r="C108" s="68" t="str">
        <f>IF(OR(B108=0,B108=""),"",IF(AND($E$3="3rd"),'Marks Entry 3rd'!B107,IF(AND($E$3="4th"),'Marks Entry 4th'!B107,"")))</f>
        <v/>
      </c>
      <c r="D108" s="68" t="str">
        <f>IF(OR(B108=0,B108=""),"",IF(AND($E$3="3rd"),'Marks Entry 3rd'!C107,IF(AND($E$3="4th"),'Marks Entry 4th'!C107,"")))</f>
        <v/>
      </c>
      <c r="E108" s="69" t="str">
        <f>IF(OR(B108=0,B108=""),"",IF(AND($E$3="3rd"),'Marks Entry 3rd'!E107,IF(AND($E$3="4th"),'Marks Entry 4th'!E107,"")))</f>
        <v/>
      </c>
      <c r="F108" s="301" t="str">
        <f>IF(OR(B108=0,B108=""),"",IF(AND($E$3="3rd"),'Marks Entry 3rd'!D107,IF(AND($E$3="4th"),'Marks Entry 4th'!D107,"")))</f>
        <v/>
      </c>
      <c r="G108" s="63" t="str">
        <f>IF(OR(B108=0,B108=""),"",IF(AND($E$3="3rd"),'Marks Entry 3rd'!F107,IF(AND($E$3="4th"),'Marks Entry 4th'!F107,"")))</f>
        <v/>
      </c>
      <c r="H108" s="63" t="str">
        <f>IF(OR(B108=0,B108=""),"",IF(AND($E$3="3rd"),'Marks Entry 3rd'!G107,IF(AND($E$3="4th"),'Marks Entry 4th'!G107,"")))</f>
        <v/>
      </c>
      <c r="I108" s="63" t="str">
        <f>IF(OR(B108=0,B108=""),"",IF(AND($E$3="3rd"),'Marks Entry 3rd'!H107,IF(AND($E$3="4th"),'Marks Entry 4th'!H107,"")))</f>
        <v/>
      </c>
      <c r="J108" s="256" t="str">
        <f>IF(OR(B108=0,B108=""),"",IF(AND($E$3="3rd"),'Marks Entry 3rd'!J107,IF(AND($E$3="4th"),'Marks Entry 4th'!J107,"")))</f>
        <v/>
      </c>
      <c r="K108" s="256" t="str">
        <f>IF(OR(B108=0,B108=""),"",IF(AND($E$3="3rd"),'Marks Entry 3rd'!K107,IF(AND($E$3="4th"),'Marks Entry 4th'!K107,"")))</f>
        <v/>
      </c>
      <c r="L108" s="125" t="str">
        <f>IF(OR(B108=0,B108=""),"",IF(AND($E$3="3rd"),'Marks Entry 3rd'!L107,IF(AND($E$3="4th"),'Marks Entry 4th'!L107,"")))</f>
        <v/>
      </c>
      <c r="M108" s="125" t="str">
        <f>IF(OR(B108=0,B108=""),"",IF(AND($E$3="3rd"),'Marks Entry 3rd'!M107,IF(AND($E$3="4th"),'Marks Entry 4th'!M107,"")))</f>
        <v/>
      </c>
      <c r="N108" s="125" t="str">
        <f>IF(OR(B108=0,B108=""),"",IF(AND($E$3="3rd"),'Marks Entry 3rd'!N107,IF(AND($E$3="4th"),'Marks Entry 4th'!N107,"")))</f>
        <v/>
      </c>
      <c r="O108" s="61" t="str">
        <f t="shared" si="71"/>
        <v/>
      </c>
      <c r="P108" s="125" t="str">
        <f>IF(OR(B108=0,B108=""),"",IF(AND($E$3="3rd"),'Marks Entry 3rd'!O107,IF(AND($E$3="4th"),'Marks Entry 4th'!O107,"")))</f>
        <v/>
      </c>
      <c r="Q108" s="125" t="str">
        <f>IF(OR(B108=0,B108=""),"",IF(AND($E$3="3rd"),'Marks Entry 3rd'!P107,IF(AND($E$3="4th"),'Marks Entry 4th'!P107,"")))</f>
        <v/>
      </c>
      <c r="R108" s="64" t="str">
        <f t="shared" si="72"/>
        <v/>
      </c>
      <c r="S108" s="61">
        <f t="shared" si="73"/>
        <v>0</v>
      </c>
      <c r="T108" s="66" t="str">
        <f>IF(OR(B108=0,B108=""),"",IF(AND($E$3="3rd"),'Marks Entry 3rd'!Q107,IF(AND($E$3="4th"),'Marks Entry 4th'!Q107,"")))</f>
        <v/>
      </c>
      <c r="U108" s="66" t="str">
        <f>IF(OR(B108=0,B108=""),"",IF(AND($E$3="3rd"),'Marks Entry 3rd'!R107,IF(AND($E$3="4th"),'Marks Entry 4th'!R107,"")))</f>
        <v/>
      </c>
      <c r="V108" s="65" t="str">
        <f t="shared" si="74"/>
        <v/>
      </c>
      <c r="W108" s="61" t="str">
        <f t="shared" si="75"/>
        <v/>
      </c>
      <c r="X108" s="104">
        <f t="shared" si="76"/>
        <v>0</v>
      </c>
      <c r="Y108" s="104" t="str">
        <f t="shared" si="77"/>
        <v/>
      </c>
      <c r="Z108" s="104" t="str">
        <f t="shared" si="78"/>
        <v/>
      </c>
      <c r="AA108" s="104" t="str">
        <f t="shared" si="79"/>
        <v/>
      </c>
      <c r="AB108" s="104" t="str">
        <f t="shared" si="80"/>
        <v/>
      </c>
      <c r="AC108" s="108" t="str">
        <f t="shared" si="81"/>
        <v/>
      </c>
      <c r="AD108" s="125" t="str">
        <f>IF(OR(B108=0,B108=""),"",IF(AND($E$3="3rd"),'Marks Entry 3rd'!S107,IF(AND($E$3="4th"),'Marks Entry 4th'!S107,"")))</f>
        <v/>
      </c>
      <c r="AE108" s="125" t="str">
        <f>IF(OR(B108=0,B108=""),"",IF(AND($E$3="3rd"),'Marks Entry 3rd'!T107,IF(AND($E$3="4th"),'Marks Entry 4th'!T107,"")))</f>
        <v/>
      </c>
      <c r="AF108" s="125" t="str">
        <f>IF(OR(B108=0,B108=""),"",IF(AND($E$3="3rd"),'Marks Entry 3rd'!U107,IF(AND($E$3="4th"),'Marks Entry 4th'!U107,"")))</f>
        <v/>
      </c>
      <c r="AG108" s="61" t="str">
        <f t="shared" si="82"/>
        <v/>
      </c>
      <c r="AH108" s="125" t="str">
        <f>IF(OR(B108=0,B108=""),"",IF(AND($E$3="3rd"),'Marks Entry 3rd'!V107,IF(AND($E$3="4th"),'Marks Entry 4th'!V107,"")))</f>
        <v/>
      </c>
      <c r="AI108" s="125" t="str">
        <f>IF(OR(B108=0,B108=""),"",IF(AND($E$3="3rd"),'Marks Entry 3rd'!W107,IF(AND($E$3="4th"),'Marks Entry 4th'!W107,"")))</f>
        <v/>
      </c>
      <c r="AJ108" s="64" t="str">
        <f t="shared" si="83"/>
        <v/>
      </c>
      <c r="AK108" s="61">
        <f t="shared" si="84"/>
        <v>0</v>
      </c>
      <c r="AL108" s="66" t="str">
        <f>IF(OR(B108=0,B108=""),"",IF(AND($E$3="3rd"),'Marks Entry 3rd'!X107,IF(AND($E$3="4th"),'Marks Entry 4th'!X107,"")))</f>
        <v/>
      </c>
      <c r="AM108" s="66" t="str">
        <f>IF(OR(B108=0,B108=""),"",IF(AND($E$3="3rd"),'Marks Entry 3rd'!Y107,IF(AND($E$3="4th"),'Marks Entry 4th'!Y107,"")))</f>
        <v/>
      </c>
      <c r="AN108" s="65" t="str">
        <f t="shared" si="85"/>
        <v/>
      </c>
      <c r="AO108" s="61" t="str">
        <f t="shared" si="86"/>
        <v/>
      </c>
      <c r="AP108" s="104">
        <f t="shared" si="87"/>
        <v>0</v>
      </c>
      <c r="AQ108" s="104" t="str">
        <f t="shared" si="88"/>
        <v/>
      </c>
      <c r="AR108" s="104" t="str">
        <f t="shared" si="89"/>
        <v/>
      </c>
      <c r="AS108" s="104" t="str">
        <f t="shared" si="90"/>
        <v/>
      </c>
      <c r="AT108" s="104" t="str">
        <f t="shared" si="91"/>
        <v/>
      </c>
      <c r="AU108" s="108" t="str">
        <f t="shared" si="92"/>
        <v/>
      </c>
      <c r="AV108" s="125" t="str">
        <f>IF(OR(B108=0,B108=""),"",IF(AND($E$3="3rd"),'Marks Entry 3rd'!Z107,IF(AND($E$3="4th"),'Marks Entry 4th'!Z107,"")))</f>
        <v/>
      </c>
      <c r="AW108" s="125" t="str">
        <f>IF(OR(B108=0,B108=""),"",IF(AND($E$3="3rd"),'Marks Entry 3rd'!AA107,IF(AND($E$3="4th"),'Marks Entry 4th'!AA107,"")))</f>
        <v/>
      </c>
      <c r="AX108" s="125" t="str">
        <f>IF(OR(B108=0,B108=""),"",IF(AND($E$3="3rd"),'Marks Entry 3rd'!AB107,IF(AND($E$3="4th"),'Marks Entry 4th'!AB107,"")))</f>
        <v/>
      </c>
      <c r="AY108" s="61" t="str">
        <f t="shared" si="93"/>
        <v/>
      </c>
      <c r="AZ108" s="125" t="str">
        <f>IF(OR(B108=0,B108=""),"",IF(AND($E$3="3rd"),'Marks Entry 3rd'!AC107,IF(AND($E$3="4th"),'Marks Entry 4th'!AC107,"")))</f>
        <v/>
      </c>
      <c r="BA108" s="125" t="str">
        <f>IF(OR(B108=0,B108=""),"",IF(AND($E$3="3rd"),'Marks Entry 3rd'!AD107,IF(AND($E$3="4th"),'Marks Entry 4th'!AD107,"")))</f>
        <v/>
      </c>
      <c r="BB108" s="64" t="str">
        <f t="shared" si="94"/>
        <v/>
      </c>
      <c r="BC108" s="61">
        <f t="shared" si="95"/>
        <v>0</v>
      </c>
      <c r="BD108" s="66" t="str">
        <f>IF(OR(B108=0,B108=""),"",IF(AND($E$3="3rd"),'Marks Entry 3rd'!AE107,IF(AND($E$3="4th"),'Marks Entry 4th'!AE107,"")))</f>
        <v/>
      </c>
      <c r="BE108" s="66" t="str">
        <f>IF(OR(B108=0,B108=""),"",IF(AND($E$3="3rd"),'Marks Entry 3rd'!AF107,IF(AND($E$3="4th"),'Marks Entry 4th'!AF107,"")))</f>
        <v/>
      </c>
      <c r="BF108" s="65" t="str">
        <f t="shared" si="96"/>
        <v/>
      </c>
      <c r="BG108" s="61" t="str">
        <f t="shared" si="97"/>
        <v/>
      </c>
      <c r="BH108" s="104">
        <f t="shared" si="98"/>
        <v>0</v>
      </c>
      <c r="BI108" s="104" t="str">
        <f t="shared" si="99"/>
        <v/>
      </c>
      <c r="BJ108" s="104" t="str">
        <f t="shared" si="100"/>
        <v/>
      </c>
      <c r="BK108" s="104" t="str">
        <f t="shared" si="101"/>
        <v/>
      </c>
      <c r="BL108" s="104" t="str">
        <f t="shared" si="102"/>
        <v/>
      </c>
      <c r="BM108" s="108" t="str">
        <f t="shared" si="103"/>
        <v/>
      </c>
      <c r="BN108" s="125" t="str">
        <f>IF(OR(B108=0,B108=""),"",IF(AND($E$3="3rd"),'Marks Entry 3rd'!AG107,IF(AND($E$3="4th"),'Marks Entry 4th'!AG107,"")))</f>
        <v/>
      </c>
      <c r="BO108" s="125" t="str">
        <f>IF(OR(B108=0,B108=""),"",IF(AND($E$3="3rd"),'Marks Entry 3rd'!AH107,IF(AND($E$3="4th"),'Marks Entry 4th'!AH107,"")))</f>
        <v/>
      </c>
      <c r="BP108" s="125" t="str">
        <f>IF(OR(B108=0,B108=""),"",IF(AND($E$3="3rd"),'Marks Entry 3rd'!AI107,IF(AND($E$3="4th"),'Marks Entry 4th'!AI107,"")))</f>
        <v/>
      </c>
      <c r="BQ108" s="61" t="str">
        <f t="shared" si="104"/>
        <v/>
      </c>
      <c r="BR108" s="125" t="str">
        <f>IF(OR(B108=0,B108=""),"",IF(AND($E$3="3rd"),'Marks Entry 3rd'!AJ107,IF(AND($E$3="4th"),'Marks Entry 4th'!AJ107,"")))</f>
        <v/>
      </c>
      <c r="BS108" s="125" t="str">
        <f>IF(OR(B108=0,B108=""),"",IF(AND($E$3="3rd"),'Marks Entry 3rd'!AK107,IF(AND($E$3="4th"),'Marks Entry 4th'!AK107,"")))</f>
        <v/>
      </c>
      <c r="BT108" s="64" t="str">
        <f t="shared" si="105"/>
        <v/>
      </c>
      <c r="BU108" s="61">
        <f t="shared" si="106"/>
        <v>0</v>
      </c>
      <c r="BV108" s="66" t="str">
        <f>IF(OR(B108=0,B108=""),"",IF(AND($E$3="3rd"),'Marks Entry 3rd'!AL107,IF(AND($E$3="4th"),'Marks Entry 4th'!AL107,"")))</f>
        <v/>
      </c>
      <c r="BW108" s="66" t="str">
        <f>IF(OR(B108=0,B108=""),"",IF(AND($E$3="3rd"),'Marks Entry 3rd'!AM107,IF(AND($E$3="4th"),'Marks Entry 4th'!AM107,"")))</f>
        <v/>
      </c>
      <c r="BX108" s="65" t="str">
        <f t="shared" si="107"/>
        <v/>
      </c>
      <c r="BY108" s="61" t="str">
        <f t="shared" si="108"/>
        <v/>
      </c>
      <c r="BZ108" s="104">
        <f t="shared" si="109"/>
        <v>0</v>
      </c>
      <c r="CA108" s="104" t="str">
        <f t="shared" si="110"/>
        <v/>
      </c>
      <c r="CB108" s="104" t="str">
        <f t="shared" si="111"/>
        <v/>
      </c>
      <c r="CC108" s="104" t="str">
        <f t="shared" si="112"/>
        <v/>
      </c>
      <c r="CD108" s="104" t="str">
        <f t="shared" si="113"/>
        <v/>
      </c>
      <c r="CE108" s="108" t="str">
        <f t="shared" si="114"/>
        <v/>
      </c>
      <c r="CF108" s="257" t="str">
        <f>IF(OR(B108=0,B108=""),"",IF(AND($E$3="3rd"),'Marks Entry 3rd'!AN107,IF(AND($E$3="4th"),'Marks Entry 4th'!AN107,"")))</f>
        <v/>
      </c>
      <c r="CG108" s="257" t="str">
        <f>IF(OR(B108=0,B108=""),"",IF(AND($E$3="3rd"),'Marks Entry 3rd'!AO107,IF(AND($E$3="4th"),'Marks Entry 4th'!AO107,"")))</f>
        <v/>
      </c>
      <c r="CH108" s="257" t="str">
        <f>IF(OR(B108=0,B108=""),"",IF(AND($E$3="3rd"),'Marks Entry 3rd'!AP107,IF(AND($E$3="4th"),'Marks Entry 4th'!AP107,"")))</f>
        <v/>
      </c>
      <c r="CI108" s="257" t="str">
        <f>IF(OR(B108=0,B108=""),"",IF(AND($E$3="3rd"),'Marks Entry 3rd'!AQ107,IF(AND($E$3="4th"),'Marks Entry 4th'!AQ107,"")))</f>
        <v/>
      </c>
      <c r="CJ108" s="257" t="str">
        <f>IF(OR(B108=0,B108=""),"",IF(AND($E$3="3rd"),'Marks Entry 3rd'!AR107,IF(AND($E$3="4th"),'Marks Entry 4th'!AR107,"")))</f>
        <v/>
      </c>
      <c r="CK108" s="126" t="str">
        <f t="shared" si="115"/>
        <v/>
      </c>
      <c r="CL108" s="127">
        <f t="shared" si="116"/>
        <v>0</v>
      </c>
      <c r="CM108" s="127" t="str">
        <f t="shared" si="117"/>
        <v/>
      </c>
      <c r="CN108" s="127" t="str">
        <f t="shared" si="118"/>
        <v/>
      </c>
      <c r="CO108" s="107" t="str">
        <f t="shared" si="119"/>
        <v/>
      </c>
      <c r="CP108" s="257" t="str">
        <f>IF(OR(B108=0,B108=""),"",IF(AND($E$3="3rd"),'Marks Entry 3rd'!AS107,IF(AND($E$3="4th"),'Marks Entry 4th'!AS107,"")))</f>
        <v/>
      </c>
      <c r="CQ108" s="257" t="str">
        <f>IF(OR(B108=0,B108=""),"",IF(AND($E$3="3rd"),'Marks Entry 3rd'!AT107,IF(AND($E$3="4th"),'Marks Entry 4th'!AT107,"")))</f>
        <v/>
      </c>
      <c r="CR108" s="257" t="str">
        <f>IF(OR(B108=0,B108=""),"",IF(AND($E$3="3rd"),'Marks Entry 3rd'!AU107,IF(AND($E$3="4th"),'Marks Entry 4th'!AU107,"")))</f>
        <v/>
      </c>
      <c r="CS108" s="257" t="str">
        <f>IF(OR(B108=0,B108=""),"",IF(AND($E$3="3rd"),'Marks Entry 3rd'!AV107,IF(AND($E$3="4th"),'Marks Entry 4th'!AV107,"")))</f>
        <v/>
      </c>
      <c r="CT108" s="257" t="str">
        <f>IF(OR(B108=0,B108=""),"",IF(AND($E$3="3rd"),'Marks Entry 3rd'!AW107,IF(AND($E$3="4th"),'Marks Entry 4th'!AW107,"")))</f>
        <v/>
      </c>
      <c r="CU108" s="126" t="str">
        <f t="shared" si="120"/>
        <v/>
      </c>
      <c r="CV108" s="127">
        <f t="shared" si="121"/>
        <v>0</v>
      </c>
      <c r="CW108" s="127" t="str">
        <f t="shared" si="122"/>
        <v/>
      </c>
      <c r="CX108" s="127" t="str">
        <f t="shared" si="123"/>
        <v/>
      </c>
      <c r="CY108" s="107" t="str">
        <f t="shared" si="124"/>
        <v/>
      </c>
      <c r="CZ108" s="257" t="str">
        <f>IF(OR(B108=0,B108=""),"",IF(AND($E$3="3rd"),'Marks Entry 3rd'!AX107,IF(AND($E$3="4th"),'Marks Entry 4th'!AX107,"")))</f>
        <v/>
      </c>
      <c r="DA108" s="257" t="str">
        <f>IF(OR(B108=0,B108=""),"",IF(AND($E$3="3rd"),'Marks Entry 3rd'!AY107,IF(AND($E$3="4th"),'Marks Entry 4th'!AY107,"")))</f>
        <v/>
      </c>
      <c r="DB108" s="257" t="str">
        <f>IF(OR(B108=0,B108=""),"",IF(AND($E$3="3rd"),'Marks Entry 3rd'!AZ107,IF(AND($E$3="4th"),'Marks Entry 4th'!AZ107,"")))</f>
        <v/>
      </c>
      <c r="DC108" s="257" t="str">
        <f>IF(OR(B108=0,B108=""),"",IF(AND($E$3="3rd"),'Marks Entry 3rd'!BA107,IF(AND($E$3="4th"),'Marks Entry 4th'!BA107,"")))</f>
        <v/>
      </c>
      <c r="DD108" s="257" t="str">
        <f>IF(OR(B108=0,B108=""),"",IF(AND($E$3="3rd"),'Marks Entry 3rd'!BB107,IF(AND($E$3="4th"),'Marks Entry 4th'!BB107,"")))</f>
        <v/>
      </c>
      <c r="DE108" s="126" t="str">
        <f t="shared" si="125"/>
        <v/>
      </c>
      <c r="DF108" s="127">
        <f t="shared" si="126"/>
        <v>0</v>
      </c>
      <c r="DG108" s="127" t="str">
        <f t="shared" si="127"/>
        <v/>
      </c>
      <c r="DH108" s="127" t="str">
        <f t="shared" si="128"/>
        <v/>
      </c>
      <c r="DI108" s="107" t="str">
        <f t="shared" si="129"/>
        <v/>
      </c>
      <c r="DJ108" s="257" t="str">
        <f>IF(OR(B108=0,B108=""),"",IF(AND('Marks Entry 3rd'!BC107="",'Marks Entry 4th'!BC107=""),"",IF(AND($E$3="3rd"),'Marks Entry 3rd'!BC107,IF(AND($E$3="4th"),'Marks Entry 4th'!BC107,""))))</f>
        <v/>
      </c>
      <c r="DK108" s="257" t="str">
        <f>IF(OR(B108=0,B108=""),"",IF(AND('Marks Entry 3rd'!BD107="",'Marks Entry 4th'!BD107=""),"",IF(AND($E$3="3rd"),'Marks Entry 3rd'!BD107,IF(AND($E$3="4th"),'Marks Entry 4th'!BD107,""))))</f>
        <v/>
      </c>
      <c r="DL108" s="416" t="str">
        <f t="shared" si="130"/>
        <v/>
      </c>
      <c r="DM108" s="108" t="str">
        <f t="shared" si="131"/>
        <v/>
      </c>
      <c r="DN108" s="257" t="str">
        <f>IF(OR(B108=0,B108=""),"",IF(AND('Marks Entry 3rd'!BE107="",'Marks Entry 4th'!BE107=""),"",IF(AND($E$3="3rd"),'Marks Entry 3rd'!BE107,IF(AND($E$3="4th"),'Marks Entry 4th'!BE107,""))))</f>
        <v/>
      </c>
      <c r="DO108" s="257" t="str">
        <f>IF(OR(B108=0,B108=""),"",IF(AND('Marks Entry 3rd'!BF107="",'Marks Entry 4th'!BF107=""),"",IF(AND($E$3="3rd"),'Marks Entry 3rd'!BF107,IF(AND($E$3="4th"),'Marks Entry 4th'!BF107,""))))</f>
        <v/>
      </c>
      <c r="DP108" s="416" t="str">
        <f t="shared" si="132"/>
        <v/>
      </c>
      <c r="DQ108" s="108" t="str">
        <f t="shared" si="133"/>
        <v/>
      </c>
      <c r="DR108" s="75" t="str">
        <f t="shared" si="134"/>
        <v/>
      </c>
      <c r="DS108" s="76" t="str">
        <f t="shared" si="135"/>
        <v/>
      </c>
      <c r="DT108" s="81" t="str">
        <f t="shared" si="136"/>
        <v/>
      </c>
      <c r="DU108" s="82" t="str">
        <f t="shared" si="137"/>
        <v/>
      </c>
      <c r="DV108" s="262" t="str">
        <f t="shared" si="139"/>
        <v/>
      </c>
      <c r="DW108" s="52" t="str">
        <f>IF(OR(B108=0,B108=""),"",IF(AND($E$3="3rd"),'Marks Entry 3rd'!BG107,IF(AND($E$3="4th"),'Marks Entry 4th'!BG107,"")))</f>
        <v/>
      </c>
      <c r="DX108" s="52" t="str">
        <f>IF(OR(B108=0,B108=""),"",IF(AND($E$3="3rd"),'Marks Entry 3rd'!BH107,IF(AND($E$3="4th"),'Marks Entry 4th'!BH107,"")))</f>
        <v/>
      </c>
      <c r="DY108" s="242" t="str">
        <f t="shared" si="138"/>
        <v/>
      </c>
      <c r="DZ108" s="53"/>
      <c r="EG108" s="55">
        <f>IF(AND($E$3="3rd"),'Marks Entry 3rd'!I107,IF(AND($E$3="4th"),'Marks Entry 4th'!I107,""))</f>
        <v>0</v>
      </c>
    </row>
    <row r="109" spans="1:137" ht="18.95" customHeight="1">
      <c r="A109" s="67">
        <v>102</v>
      </c>
      <c r="B109" s="302" t="str">
        <f>IF(OR(EG109=0,EG109=""),"",IF(AND($E$3="3rd"),'Marks Entry 3rd'!I108,IF(AND($E$3="4th"),'Marks Entry 4th'!I108,"")))</f>
        <v/>
      </c>
      <c r="C109" s="68" t="str">
        <f>IF(OR(B109=0,B109=""),"",IF(AND($E$3="3rd"),'Marks Entry 3rd'!B108,IF(AND($E$3="4th"),'Marks Entry 4th'!B108,"")))</f>
        <v/>
      </c>
      <c r="D109" s="68" t="str">
        <f>IF(OR(B109=0,B109=""),"",IF(AND($E$3="3rd"),'Marks Entry 3rd'!C108,IF(AND($E$3="4th"),'Marks Entry 4th'!C108,"")))</f>
        <v/>
      </c>
      <c r="E109" s="69" t="str">
        <f>IF(OR(B109=0,B109=""),"",IF(AND($E$3="3rd"),'Marks Entry 3rd'!E108,IF(AND($E$3="4th"),'Marks Entry 4th'!E108,"")))</f>
        <v/>
      </c>
      <c r="F109" s="301" t="str">
        <f>IF(OR(B109=0,B109=""),"",IF(AND($E$3="3rd"),'Marks Entry 3rd'!D108,IF(AND($E$3="4th"),'Marks Entry 4th'!D108,"")))</f>
        <v/>
      </c>
      <c r="G109" s="63" t="str">
        <f>IF(OR(B109=0,B109=""),"",IF(AND($E$3="3rd"),'Marks Entry 3rd'!F108,IF(AND($E$3="4th"),'Marks Entry 4th'!F108,"")))</f>
        <v/>
      </c>
      <c r="H109" s="63" t="str">
        <f>IF(OR(B109=0,B109=""),"",IF(AND($E$3="3rd"),'Marks Entry 3rd'!G108,IF(AND($E$3="4th"),'Marks Entry 4th'!G108,"")))</f>
        <v/>
      </c>
      <c r="I109" s="63" t="str">
        <f>IF(OR(B109=0,B109=""),"",IF(AND($E$3="3rd"),'Marks Entry 3rd'!H108,IF(AND($E$3="4th"),'Marks Entry 4th'!H108,"")))</f>
        <v/>
      </c>
      <c r="J109" s="256" t="str">
        <f>IF(OR(B109=0,B109=""),"",IF(AND($E$3="3rd"),'Marks Entry 3rd'!J108,IF(AND($E$3="4th"),'Marks Entry 4th'!J108,"")))</f>
        <v/>
      </c>
      <c r="K109" s="256" t="str">
        <f>IF(OR(B109=0,B109=""),"",IF(AND($E$3="3rd"),'Marks Entry 3rd'!K108,IF(AND($E$3="4th"),'Marks Entry 4th'!K108,"")))</f>
        <v/>
      </c>
      <c r="L109" s="125" t="str">
        <f>IF(OR(B109=0,B109=""),"",IF(AND($E$3="3rd"),'Marks Entry 3rd'!L108,IF(AND($E$3="4th"),'Marks Entry 4th'!L108,"")))</f>
        <v/>
      </c>
      <c r="M109" s="125" t="str">
        <f>IF(OR(B109=0,B109=""),"",IF(AND($E$3="3rd"),'Marks Entry 3rd'!M108,IF(AND($E$3="4th"),'Marks Entry 4th'!M108,"")))</f>
        <v/>
      </c>
      <c r="N109" s="125" t="str">
        <f>IF(OR(B109=0,B109=""),"",IF(AND($E$3="3rd"),'Marks Entry 3rd'!N108,IF(AND($E$3="4th"),'Marks Entry 4th'!N108,"")))</f>
        <v/>
      </c>
      <c r="O109" s="61" t="str">
        <f t="shared" si="71"/>
        <v/>
      </c>
      <c r="P109" s="125" t="str">
        <f>IF(OR(B109=0,B109=""),"",IF(AND($E$3="3rd"),'Marks Entry 3rd'!O108,IF(AND($E$3="4th"),'Marks Entry 4th'!O108,"")))</f>
        <v/>
      </c>
      <c r="Q109" s="125" t="str">
        <f>IF(OR(B109=0,B109=""),"",IF(AND($E$3="3rd"),'Marks Entry 3rd'!P108,IF(AND($E$3="4th"),'Marks Entry 4th'!P108,"")))</f>
        <v/>
      </c>
      <c r="R109" s="64" t="str">
        <f t="shared" si="72"/>
        <v/>
      </c>
      <c r="S109" s="61">
        <f t="shared" si="73"/>
        <v>0</v>
      </c>
      <c r="T109" s="66" t="str">
        <f>IF(OR(B109=0,B109=""),"",IF(AND($E$3="3rd"),'Marks Entry 3rd'!Q108,IF(AND($E$3="4th"),'Marks Entry 4th'!Q108,"")))</f>
        <v/>
      </c>
      <c r="U109" s="66" t="str">
        <f>IF(OR(B109=0,B109=""),"",IF(AND($E$3="3rd"),'Marks Entry 3rd'!R108,IF(AND($E$3="4th"),'Marks Entry 4th'!R108,"")))</f>
        <v/>
      </c>
      <c r="V109" s="65" t="str">
        <f t="shared" si="74"/>
        <v/>
      </c>
      <c r="W109" s="61" t="str">
        <f t="shared" si="75"/>
        <v/>
      </c>
      <c r="X109" s="104">
        <f t="shared" si="76"/>
        <v>0</v>
      </c>
      <c r="Y109" s="104" t="str">
        <f t="shared" si="77"/>
        <v/>
      </c>
      <c r="Z109" s="104" t="str">
        <f t="shared" si="78"/>
        <v/>
      </c>
      <c r="AA109" s="104" t="str">
        <f t="shared" si="79"/>
        <v/>
      </c>
      <c r="AB109" s="104" t="str">
        <f t="shared" si="80"/>
        <v/>
      </c>
      <c r="AC109" s="108" t="str">
        <f t="shared" si="81"/>
        <v/>
      </c>
      <c r="AD109" s="125" t="str">
        <f>IF(OR(B109=0,B109=""),"",IF(AND($E$3="3rd"),'Marks Entry 3rd'!S108,IF(AND($E$3="4th"),'Marks Entry 4th'!S108,"")))</f>
        <v/>
      </c>
      <c r="AE109" s="125" t="str">
        <f>IF(OR(B109=0,B109=""),"",IF(AND($E$3="3rd"),'Marks Entry 3rd'!T108,IF(AND($E$3="4th"),'Marks Entry 4th'!T108,"")))</f>
        <v/>
      </c>
      <c r="AF109" s="125" t="str">
        <f>IF(OR(B109=0,B109=""),"",IF(AND($E$3="3rd"),'Marks Entry 3rd'!U108,IF(AND($E$3="4th"),'Marks Entry 4th'!U108,"")))</f>
        <v/>
      </c>
      <c r="AG109" s="61" t="str">
        <f t="shared" si="82"/>
        <v/>
      </c>
      <c r="AH109" s="125" t="str">
        <f>IF(OR(B109=0,B109=""),"",IF(AND($E$3="3rd"),'Marks Entry 3rd'!V108,IF(AND($E$3="4th"),'Marks Entry 4th'!V108,"")))</f>
        <v/>
      </c>
      <c r="AI109" s="125" t="str">
        <f>IF(OR(B109=0,B109=""),"",IF(AND($E$3="3rd"),'Marks Entry 3rd'!W108,IF(AND($E$3="4th"),'Marks Entry 4th'!W108,"")))</f>
        <v/>
      </c>
      <c r="AJ109" s="64" t="str">
        <f t="shared" si="83"/>
        <v/>
      </c>
      <c r="AK109" s="61">
        <f t="shared" si="84"/>
        <v>0</v>
      </c>
      <c r="AL109" s="66" t="str">
        <f>IF(OR(B109=0,B109=""),"",IF(AND($E$3="3rd"),'Marks Entry 3rd'!X108,IF(AND($E$3="4th"),'Marks Entry 4th'!X108,"")))</f>
        <v/>
      </c>
      <c r="AM109" s="66" t="str">
        <f>IF(OR(B109=0,B109=""),"",IF(AND($E$3="3rd"),'Marks Entry 3rd'!Y108,IF(AND($E$3="4th"),'Marks Entry 4th'!Y108,"")))</f>
        <v/>
      </c>
      <c r="AN109" s="65" t="str">
        <f t="shared" si="85"/>
        <v/>
      </c>
      <c r="AO109" s="61" t="str">
        <f t="shared" si="86"/>
        <v/>
      </c>
      <c r="AP109" s="104">
        <f t="shared" si="87"/>
        <v>0</v>
      </c>
      <c r="AQ109" s="104" t="str">
        <f t="shared" si="88"/>
        <v/>
      </c>
      <c r="AR109" s="104" t="str">
        <f t="shared" si="89"/>
        <v/>
      </c>
      <c r="AS109" s="104" t="str">
        <f t="shared" si="90"/>
        <v/>
      </c>
      <c r="AT109" s="104" t="str">
        <f t="shared" si="91"/>
        <v/>
      </c>
      <c r="AU109" s="108" t="str">
        <f t="shared" si="92"/>
        <v/>
      </c>
      <c r="AV109" s="125" t="str">
        <f>IF(OR(B109=0,B109=""),"",IF(AND($E$3="3rd"),'Marks Entry 3rd'!Z108,IF(AND($E$3="4th"),'Marks Entry 4th'!Z108,"")))</f>
        <v/>
      </c>
      <c r="AW109" s="125" t="str">
        <f>IF(OR(B109=0,B109=""),"",IF(AND($E$3="3rd"),'Marks Entry 3rd'!AA108,IF(AND($E$3="4th"),'Marks Entry 4th'!AA108,"")))</f>
        <v/>
      </c>
      <c r="AX109" s="125" t="str">
        <f>IF(OR(B109=0,B109=""),"",IF(AND($E$3="3rd"),'Marks Entry 3rd'!AB108,IF(AND($E$3="4th"),'Marks Entry 4th'!AB108,"")))</f>
        <v/>
      </c>
      <c r="AY109" s="61" t="str">
        <f t="shared" si="93"/>
        <v/>
      </c>
      <c r="AZ109" s="125" t="str">
        <f>IF(OR(B109=0,B109=""),"",IF(AND($E$3="3rd"),'Marks Entry 3rd'!AC108,IF(AND($E$3="4th"),'Marks Entry 4th'!AC108,"")))</f>
        <v/>
      </c>
      <c r="BA109" s="125" t="str">
        <f>IF(OR(B109=0,B109=""),"",IF(AND($E$3="3rd"),'Marks Entry 3rd'!AD108,IF(AND($E$3="4th"),'Marks Entry 4th'!AD108,"")))</f>
        <v/>
      </c>
      <c r="BB109" s="64" t="str">
        <f t="shared" si="94"/>
        <v/>
      </c>
      <c r="BC109" s="61">
        <f t="shared" si="95"/>
        <v>0</v>
      </c>
      <c r="BD109" s="66" t="str">
        <f>IF(OR(B109=0,B109=""),"",IF(AND($E$3="3rd"),'Marks Entry 3rd'!AE108,IF(AND($E$3="4th"),'Marks Entry 4th'!AE108,"")))</f>
        <v/>
      </c>
      <c r="BE109" s="66" t="str">
        <f>IF(OR(B109=0,B109=""),"",IF(AND($E$3="3rd"),'Marks Entry 3rd'!AF108,IF(AND($E$3="4th"),'Marks Entry 4th'!AF108,"")))</f>
        <v/>
      </c>
      <c r="BF109" s="65" t="str">
        <f t="shared" si="96"/>
        <v/>
      </c>
      <c r="BG109" s="61" t="str">
        <f t="shared" si="97"/>
        <v/>
      </c>
      <c r="BH109" s="104">
        <f t="shared" si="98"/>
        <v>0</v>
      </c>
      <c r="BI109" s="104" t="str">
        <f t="shared" si="99"/>
        <v/>
      </c>
      <c r="BJ109" s="104" t="str">
        <f t="shared" si="100"/>
        <v/>
      </c>
      <c r="BK109" s="104" t="str">
        <f t="shared" si="101"/>
        <v/>
      </c>
      <c r="BL109" s="104" t="str">
        <f t="shared" si="102"/>
        <v/>
      </c>
      <c r="BM109" s="108" t="str">
        <f t="shared" si="103"/>
        <v/>
      </c>
      <c r="BN109" s="125" t="str">
        <f>IF(OR(B109=0,B109=""),"",IF(AND($E$3="3rd"),'Marks Entry 3rd'!AG108,IF(AND($E$3="4th"),'Marks Entry 4th'!AG108,"")))</f>
        <v/>
      </c>
      <c r="BO109" s="125" t="str">
        <f>IF(OR(B109=0,B109=""),"",IF(AND($E$3="3rd"),'Marks Entry 3rd'!AH108,IF(AND($E$3="4th"),'Marks Entry 4th'!AH108,"")))</f>
        <v/>
      </c>
      <c r="BP109" s="125" t="str">
        <f>IF(OR(B109=0,B109=""),"",IF(AND($E$3="3rd"),'Marks Entry 3rd'!AI108,IF(AND($E$3="4th"),'Marks Entry 4th'!AI108,"")))</f>
        <v/>
      </c>
      <c r="BQ109" s="61" t="str">
        <f t="shared" si="104"/>
        <v/>
      </c>
      <c r="BR109" s="125" t="str">
        <f>IF(OR(B109=0,B109=""),"",IF(AND($E$3="3rd"),'Marks Entry 3rd'!AJ108,IF(AND($E$3="4th"),'Marks Entry 4th'!AJ108,"")))</f>
        <v/>
      </c>
      <c r="BS109" s="125" t="str">
        <f>IF(OR(B109=0,B109=""),"",IF(AND($E$3="3rd"),'Marks Entry 3rd'!AK108,IF(AND($E$3="4th"),'Marks Entry 4th'!AK108,"")))</f>
        <v/>
      </c>
      <c r="BT109" s="64" t="str">
        <f t="shared" si="105"/>
        <v/>
      </c>
      <c r="BU109" s="61">
        <f t="shared" si="106"/>
        <v>0</v>
      </c>
      <c r="BV109" s="66" t="str">
        <f>IF(OR(B109=0,B109=""),"",IF(AND($E$3="3rd"),'Marks Entry 3rd'!AL108,IF(AND($E$3="4th"),'Marks Entry 4th'!AL108,"")))</f>
        <v/>
      </c>
      <c r="BW109" s="66" t="str">
        <f>IF(OR(B109=0,B109=""),"",IF(AND($E$3="3rd"),'Marks Entry 3rd'!AM108,IF(AND($E$3="4th"),'Marks Entry 4th'!AM108,"")))</f>
        <v/>
      </c>
      <c r="BX109" s="65" t="str">
        <f t="shared" si="107"/>
        <v/>
      </c>
      <c r="BY109" s="61" t="str">
        <f t="shared" si="108"/>
        <v/>
      </c>
      <c r="BZ109" s="104">
        <f t="shared" si="109"/>
        <v>0</v>
      </c>
      <c r="CA109" s="104" t="str">
        <f t="shared" si="110"/>
        <v/>
      </c>
      <c r="CB109" s="104" t="str">
        <f t="shared" si="111"/>
        <v/>
      </c>
      <c r="CC109" s="104" t="str">
        <f t="shared" si="112"/>
        <v/>
      </c>
      <c r="CD109" s="104" t="str">
        <f t="shared" si="113"/>
        <v/>
      </c>
      <c r="CE109" s="108" t="str">
        <f t="shared" si="114"/>
        <v/>
      </c>
      <c r="CF109" s="257" t="str">
        <f>IF(OR(B109=0,B109=""),"",IF(AND($E$3="3rd"),'Marks Entry 3rd'!AN108,IF(AND($E$3="4th"),'Marks Entry 4th'!AN108,"")))</f>
        <v/>
      </c>
      <c r="CG109" s="257" t="str">
        <f>IF(OR(B109=0,B109=""),"",IF(AND($E$3="3rd"),'Marks Entry 3rd'!AO108,IF(AND($E$3="4th"),'Marks Entry 4th'!AO108,"")))</f>
        <v/>
      </c>
      <c r="CH109" s="257" t="str">
        <f>IF(OR(B109=0,B109=""),"",IF(AND($E$3="3rd"),'Marks Entry 3rd'!AP108,IF(AND($E$3="4th"),'Marks Entry 4th'!AP108,"")))</f>
        <v/>
      </c>
      <c r="CI109" s="257" t="str">
        <f>IF(OR(B109=0,B109=""),"",IF(AND($E$3="3rd"),'Marks Entry 3rd'!AQ108,IF(AND($E$3="4th"),'Marks Entry 4th'!AQ108,"")))</f>
        <v/>
      </c>
      <c r="CJ109" s="257" t="str">
        <f>IF(OR(B109=0,B109=""),"",IF(AND($E$3="3rd"),'Marks Entry 3rd'!AR108,IF(AND($E$3="4th"),'Marks Entry 4th'!AR108,"")))</f>
        <v/>
      </c>
      <c r="CK109" s="126" t="str">
        <f t="shared" si="115"/>
        <v/>
      </c>
      <c r="CL109" s="127">
        <f t="shared" si="116"/>
        <v>0</v>
      </c>
      <c r="CM109" s="127" t="str">
        <f t="shared" si="117"/>
        <v/>
      </c>
      <c r="CN109" s="127" t="str">
        <f t="shared" si="118"/>
        <v/>
      </c>
      <c r="CO109" s="107" t="str">
        <f t="shared" si="119"/>
        <v/>
      </c>
      <c r="CP109" s="257" t="str">
        <f>IF(OR(B109=0,B109=""),"",IF(AND($E$3="3rd"),'Marks Entry 3rd'!AS108,IF(AND($E$3="4th"),'Marks Entry 4th'!AS108,"")))</f>
        <v/>
      </c>
      <c r="CQ109" s="257" t="str">
        <f>IF(OR(B109=0,B109=""),"",IF(AND($E$3="3rd"),'Marks Entry 3rd'!AT108,IF(AND($E$3="4th"),'Marks Entry 4th'!AT108,"")))</f>
        <v/>
      </c>
      <c r="CR109" s="257" t="str">
        <f>IF(OR(B109=0,B109=""),"",IF(AND($E$3="3rd"),'Marks Entry 3rd'!AU108,IF(AND($E$3="4th"),'Marks Entry 4th'!AU108,"")))</f>
        <v/>
      </c>
      <c r="CS109" s="257" t="str">
        <f>IF(OR(B109=0,B109=""),"",IF(AND($E$3="3rd"),'Marks Entry 3rd'!AV108,IF(AND($E$3="4th"),'Marks Entry 4th'!AV108,"")))</f>
        <v/>
      </c>
      <c r="CT109" s="257" t="str">
        <f>IF(OR(B109=0,B109=""),"",IF(AND($E$3="3rd"),'Marks Entry 3rd'!AW108,IF(AND($E$3="4th"),'Marks Entry 4th'!AW108,"")))</f>
        <v/>
      </c>
      <c r="CU109" s="126" t="str">
        <f t="shared" si="120"/>
        <v/>
      </c>
      <c r="CV109" s="127">
        <f t="shared" si="121"/>
        <v>0</v>
      </c>
      <c r="CW109" s="127" t="str">
        <f t="shared" si="122"/>
        <v/>
      </c>
      <c r="CX109" s="127" t="str">
        <f t="shared" si="123"/>
        <v/>
      </c>
      <c r="CY109" s="107" t="str">
        <f t="shared" si="124"/>
        <v/>
      </c>
      <c r="CZ109" s="257" t="str">
        <f>IF(OR(B109=0,B109=""),"",IF(AND($E$3="3rd"),'Marks Entry 3rd'!AX108,IF(AND($E$3="4th"),'Marks Entry 4th'!AX108,"")))</f>
        <v/>
      </c>
      <c r="DA109" s="257" t="str">
        <f>IF(OR(B109=0,B109=""),"",IF(AND($E$3="3rd"),'Marks Entry 3rd'!AY108,IF(AND($E$3="4th"),'Marks Entry 4th'!AY108,"")))</f>
        <v/>
      </c>
      <c r="DB109" s="257" t="str">
        <f>IF(OR(B109=0,B109=""),"",IF(AND($E$3="3rd"),'Marks Entry 3rd'!AZ108,IF(AND($E$3="4th"),'Marks Entry 4th'!AZ108,"")))</f>
        <v/>
      </c>
      <c r="DC109" s="257" t="str">
        <f>IF(OR(B109=0,B109=""),"",IF(AND($E$3="3rd"),'Marks Entry 3rd'!BA108,IF(AND($E$3="4th"),'Marks Entry 4th'!BA108,"")))</f>
        <v/>
      </c>
      <c r="DD109" s="257" t="str">
        <f>IF(OR(B109=0,B109=""),"",IF(AND($E$3="3rd"),'Marks Entry 3rd'!BB108,IF(AND($E$3="4th"),'Marks Entry 4th'!BB108,"")))</f>
        <v/>
      </c>
      <c r="DE109" s="126" t="str">
        <f t="shared" si="125"/>
        <v/>
      </c>
      <c r="DF109" s="127">
        <f t="shared" si="126"/>
        <v>0</v>
      </c>
      <c r="DG109" s="127" t="str">
        <f t="shared" si="127"/>
        <v/>
      </c>
      <c r="DH109" s="127" t="str">
        <f t="shared" si="128"/>
        <v/>
      </c>
      <c r="DI109" s="107" t="str">
        <f t="shared" si="129"/>
        <v/>
      </c>
      <c r="DJ109" s="257" t="str">
        <f>IF(OR(B109=0,B109=""),"",IF(AND('Marks Entry 3rd'!BC108="",'Marks Entry 4th'!BC108=""),"",IF(AND($E$3="3rd"),'Marks Entry 3rd'!BC108,IF(AND($E$3="4th"),'Marks Entry 4th'!BC108,""))))</f>
        <v/>
      </c>
      <c r="DK109" s="257" t="str">
        <f>IF(OR(B109=0,B109=""),"",IF(AND('Marks Entry 3rd'!BD108="",'Marks Entry 4th'!BD108=""),"",IF(AND($E$3="3rd"),'Marks Entry 3rd'!BD108,IF(AND($E$3="4th"),'Marks Entry 4th'!BD108,""))))</f>
        <v/>
      </c>
      <c r="DL109" s="416" t="str">
        <f t="shared" si="130"/>
        <v/>
      </c>
      <c r="DM109" s="108" t="str">
        <f t="shared" si="131"/>
        <v/>
      </c>
      <c r="DN109" s="257" t="str">
        <f>IF(OR(B109=0,B109=""),"",IF(AND('Marks Entry 3rd'!BE108="",'Marks Entry 4th'!BE108=""),"",IF(AND($E$3="3rd"),'Marks Entry 3rd'!BE108,IF(AND($E$3="4th"),'Marks Entry 4th'!BE108,""))))</f>
        <v/>
      </c>
      <c r="DO109" s="257" t="str">
        <f>IF(OR(B109=0,B109=""),"",IF(AND('Marks Entry 3rd'!BF108="",'Marks Entry 4th'!BF108=""),"",IF(AND($E$3="3rd"),'Marks Entry 3rd'!BF108,IF(AND($E$3="4th"),'Marks Entry 4th'!BF108,""))))</f>
        <v/>
      </c>
      <c r="DP109" s="416" t="str">
        <f t="shared" si="132"/>
        <v/>
      </c>
      <c r="DQ109" s="108" t="str">
        <f t="shared" si="133"/>
        <v/>
      </c>
      <c r="DR109" s="75" t="str">
        <f t="shared" si="134"/>
        <v/>
      </c>
      <c r="DS109" s="76" t="str">
        <f t="shared" si="135"/>
        <v/>
      </c>
      <c r="DT109" s="81" t="str">
        <f t="shared" si="136"/>
        <v/>
      </c>
      <c r="DU109" s="82" t="str">
        <f t="shared" si="137"/>
        <v/>
      </c>
      <c r="DV109" s="262" t="str">
        <f t="shared" si="139"/>
        <v/>
      </c>
      <c r="DW109" s="52" t="str">
        <f>IF(OR(B109=0,B109=""),"",IF(AND($E$3="3rd"),'Marks Entry 3rd'!BG108,IF(AND($E$3="4th"),'Marks Entry 4th'!BG108,"")))</f>
        <v/>
      </c>
      <c r="DX109" s="52" t="str">
        <f>IF(OR(B109=0,B109=""),"",IF(AND($E$3="3rd"),'Marks Entry 3rd'!BH108,IF(AND($E$3="4th"),'Marks Entry 4th'!BH108,"")))</f>
        <v/>
      </c>
      <c r="DY109" s="242" t="str">
        <f t="shared" si="138"/>
        <v/>
      </c>
      <c r="DZ109" s="53"/>
      <c r="EG109" s="55">
        <f>IF(AND($E$3="3rd"),'Marks Entry 3rd'!I108,IF(AND($E$3="4th"),'Marks Entry 4th'!I108,""))</f>
        <v>0</v>
      </c>
    </row>
    <row r="110" spans="1:137" ht="18.95" customHeight="1">
      <c r="A110" s="67">
        <v>103</v>
      </c>
      <c r="B110" s="302" t="str">
        <f>IF(OR(EG110=0,EG110=""),"",IF(AND($E$3="3rd"),'Marks Entry 3rd'!I109,IF(AND($E$3="4th"),'Marks Entry 4th'!I109,"")))</f>
        <v/>
      </c>
      <c r="C110" s="68" t="str">
        <f>IF(OR(B110=0,B110=""),"",IF(AND($E$3="3rd"),'Marks Entry 3rd'!B109,IF(AND($E$3="4th"),'Marks Entry 4th'!B109,"")))</f>
        <v/>
      </c>
      <c r="D110" s="68" t="str">
        <f>IF(OR(B110=0,B110=""),"",IF(AND($E$3="3rd"),'Marks Entry 3rd'!C109,IF(AND($E$3="4th"),'Marks Entry 4th'!C109,"")))</f>
        <v/>
      </c>
      <c r="E110" s="69" t="str">
        <f>IF(OR(B110=0,B110=""),"",IF(AND($E$3="3rd"),'Marks Entry 3rd'!E109,IF(AND($E$3="4th"),'Marks Entry 4th'!E109,"")))</f>
        <v/>
      </c>
      <c r="F110" s="301" t="str">
        <f>IF(OR(B110=0,B110=""),"",IF(AND($E$3="3rd"),'Marks Entry 3rd'!D109,IF(AND($E$3="4th"),'Marks Entry 4th'!D109,"")))</f>
        <v/>
      </c>
      <c r="G110" s="63" t="str">
        <f>IF(OR(B110=0,B110=""),"",IF(AND($E$3="3rd"),'Marks Entry 3rd'!F109,IF(AND($E$3="4th"),'Marks Entry 4th'!F109,"")))</f>
        <v/>
      </c>
      <c r="H110" s="63" t="str">
        <f>IF(OR(B110=0,B110=""),"",IF(AND($E$3="3rd"),'Marks Entry 3rd'!G109,IF(AND($E$3="4th"),'Marks Entry 4th'!G109,"")))</f>
        <v/>
      </c>
      <c r="I110" s="63" t="str">
        <f>IF(OR(B110=0,B110=""),"",IF(AND($E$3="3rd"),'Marks Entry 3rd'!H109,IF(AND($E$3="4th"),'Marks Entry 4th'!H109,"")))</f>
        <v/>
      </c>
      <c r="J110" s="256" t="str">
        <f>IF(OR(B110=0,B110=""),"",IF(AND($E$3="3rd"),'Marks Entry 3rd'!J109,IF(AND($E$3="4th"),'Marks Entry 4th'!J109,"")))</f>
        <v/>
      </c>
      <c r="K110" s="256" t="str">
        <f>IF(OR(B110=0,B110=""),"",IF(AND($E$3="3rd"),'Marks Entry 3rd'!K109,IF(AND($E$3="4th"),'Marks Entry 4th'!K109,"")))</f>
        <v/>
      </c>
      <c r="L110" s="125" t="str">
        <f>IF(OR(B110=0,B110=""),"",IF(AND($E$3="3rd"),'Marks Entry 3rd'!L109,IF(AND($E$3="4th"),'Marks Entry 4th'!L109,"")))</f>
        <v/>
      </c>
      <c r="M110" s="125" t="str">
        <f>IF(OR(B110=0,B110=""),"",IF(AND($E$3="3rd"),'Marks Entry 3rd'!M109,IF(AND($E$3="4th"),'Marks Entry 4th'!M109,"")))</f>
        <v/>
      </c>
      <c r="N110" s="125" t="str">
        <f>IF(OR(B110=0,B110=""),"",IF(AND($E$3="3rd"),'Marks Entry 3rd'!N109,IF(AND($E$3="4th"),'Marks Entry 4th'!N109,"")))</f>
        <v/>
      </c>
      <c r="O110" s="61" t="str">
        <f t="shared" si="71"/>
        <v/>
      </c>
      <c r="P110" s="125" t="str">
        <f>IF(OR(B110=0,B110=""),"",IF(AND($E$3="3rd"),'Marks Entry 3rd'!O109,IF(AND($E$3="4th"),'Marks Entry 4th'!O109,"")))</f>
        <v/>
      </c>
      <c r="Q110" s="125" t="str">
        <f>IF(OR(B110=0,B110=""),"",IF(AND($E$3="3rd"),'Marks Entry 3rd'!P109,IF(AND($E$3="4th"),'Marks Entry 4th'!P109,"")))</f>
        <v/>
      </c>
      <c r="R110" s="64" t="str">
        <f t="shared" si="72"/>
        <v/>
      </c>
      <c r="S110" s="61">
        <f t="shared" si="73"/>
        <v>0</v>
      </c>
      <c r="T110" s="66" t="str">
        <f>IF(OR(B110=0,B110=""),"",IF(AND($E$3="3rd"),'Marks Entry 3rd'!Q109,IF(AND($E$3="4th"),'Marks Entry 4th'!Q109,"")))</f>
        <v/>
      </c>
      <c r="U110" s="66" t="str">
        <f>IF(OR(B110=0,B110=""),"",IF(AND($E$3="3rd"),'Marks Entry 3rd'!R109,IF(AND($E$3="4th"),'Marks Entry 4th'!R109,"")))</f>
        <v/>
      </c>
      <c r="V110" s="65" t="str">
        <f t="shared" si="74"/>
        <v/>
      </c>
      <c r="W110" s="61" t="str">
        <f t="shared" si="75"/>
        <v/>
      </c>
      <c r="X110" s="104">
        <f t="shared" si="76"/>
        <v>0</v>
      </c>
      <c r="Y110" s="104" t="str">
        <f t="shared" si="77"/>
        <v/>
      </c>
      <c r="Z110" s="104" t="str">
        <f t="shared" si="78"/>
        <v/>
      </c>
      <c r="AA110" s="104" t="str">
        <f t="shared" si="79"/>
        <v/>
      </c>
      <c r="AB110" s="104" t="str">
        <f t="shared" si="80"/>
        <v/>
      </c>
      <c r="AC110" s="108" t="str">
        <f t="shared" si="81"/>
        <v/>
      </c>
      <c r="AD110" s="125" t="str">
        <f>IF(OR(B110=0,B110=""),"",IF(AND($E$3="3rd"),'Marks Entry 3rd'!S109,IF(AND($E$3="4th"),'Marks Entry 4th'!S109,"")))</f>
        <v/>
      </c>
      <c r="AE110" s="125" t="str">
        <f>IF(OR(B110=0,B110=""),"",IF(AND($E$3="3rd"),'Marks Entry 3rd'!T109,IF(AND($E$3="4th"),'Marks Entry 4th'!T109,"")))</f>
        <v/>
      </c>
      <c r="AF110" s="125" t="str">
        <f>IF(OR(B110=0,B110=""),"",IF(AND($E$3="3rd"),'Marks Entry 3rd'!U109,IF(AND($E$3="4th"),'Marks Entry 4th'!U109,"")))</f>
        <v/>
      </c>
      <c r="AG110" s="61" t="str">
        <f t="shared" si="82"/>
        <v/>
      </c>
      <c r="AH110" s="125" t="str">
        <f>IF(OR(B110=0,B110=""),"",IF(AND($E$3="3rd"),'Marks Entry 3rd'!V109,IF(AND($E$3="4th"),'Marks Entry 4th'!V109,"")))</f>
        <v/>
      </c>
      <c r="AI110" s="125" t="str">
        <f>IF(OR(B110=0,B110=""),"",IF(AND($E$3="3rd"),'Marks Entry 3rd'!W109,IF(AND($E$3="4th"),'Marks Entry 4th'!W109,"")))</f>
        <v/>
      </c>
      <c r="AJ110" s="64" t="str">
        <f t="shared" si="83"/>
        <v/>
      </c>
      <c r="AK110" s="61">
        <f t="shared" si="84"/>
        <v>0</v>
      </c>
      <c r="AL110" s="66" t="str">
        <f>IF(OR(B110=0,B110=""),"",IF(AND($E$3="3rd"),'Marks Entry 3rd'!X109,IF(AND($E$3="4th"),'Marks Entry 4th'!X109,"")))</f>
        <v/>
      </c>
      <c r="AM110" s="66" t="str">
        <f>IF(OR(B110=0,B110=""),"",IF(AND($E$3="3rd"),'Marks Entry 3rd'!Y109,IF(AND($E$3="4th"),'Marks Entry 4th'!Y109,"")))</f>
        <v/>
      </c>
      <c r="AN110" s="65" t="str">
        <f t="shared" si="85"/>
        <v/>
      </c>
      <c r="AO110" s="61" t="str">
        <f t="shared" si="86"/>
        <v/>
      </c>
      <c r="AP110" s="104">
        <f t="shared" si="87"/>
        <v>0</v>
      </c>
      <c r="AQ110" s="104" t="str">
        <f t="shared" si="88"/>
        <v/>
      </c>
      <c r="AR110" s="104" t="str">
        <f t="shared" si="89"/>
        <v/>
      </c>
      <c r="AS110" s="104" t="str">
        <f t="shared" si="90"/>
        <v/>
      </c>
      <c r="AT110" s="104" t="str">
        <f t="shared" si="91"/>
        <v/>
      </c>
      <c r="AU110" s="108" t="str">
        <f t="shared" si="92"/>
        <v/>
      </c>
      <c r="AV110" s="125" t="str">
        <f>IF(OR(B110=0,B110=""),"",IF(AND($E$3="3rd"),'Marks Entry 3rd'!Z109,IF(AND($E$3="4th"),'Marks Entry 4th'!Z109,"")))</f>
        <v/>
      </c>
      <c r="AW110" s="125" t="str">
        <f>IF(OR(B110=0,B110=""),"",IF(AND($E$3="3rd"),'Marks Entry 3rd'!AA109,IF(AND($E$3="4th"),'Marks Entry 4th'!AA109,"")))</f>
        <v/>
      </c>
      <c r="AX110" s="125" t="str">
        <f>IF(OR(B110=0,B110=""),"",IF(AND($E$3="3rd"),'Marks Entry 3rd'!AB109,IF(AND($E$3="4th"),'Marks Entry 4th'!AB109,"")))</f>
        <v/>
      </c>
      <c r="AY110" s="61" t="str">
        <f t="shared" si="93"/>
        <v/>
      </c>
      <c r="AZ110" s="125" t="str">
        <f>IF(OR(B110=0,B110=""),"",IF(AND($E$3="3rd"),'Marks Entry 3rd'!AC109,IF(AND($E$3="4th"),'Marks Entry 4th'!AC109,"")))</f>
        <v/>
      </c>
      <c r="BA110" s="125" t="str">
        <f>IF(OR(B110=0,B110=""),"",IF(AND($E$3="3rd"),'Marks Entry 3rd'!AD109,IF(AND($E$3="4th"),'Marks Entry 4th'!AD109,"")))</f>
        <v/>
      </c>
      <c r="BB110" s="64" t="str">
        <f t="shared" si="94"/>
        <v/>
      </c>
      <c r="BC110" s="61">
        <f t="shared" si="95"/>
        <v>0</v>
      </c>
      <c r="BD110" s="66" t="str">
        <f>IF(OR(B110=0,B110=""),"",IF(AND($E$3="3rd"),'Marks Entry 3rd'!AE109,IF(AND($E$3="4th"),'Marks Entry 4th'!AE109,"")))</f>
        <v/>
      </c>
      <c r="BE110" s="66" t="str">
        <f>IF(OR(B110=0,B110=""),"",IF(AND($E$3="3rd"),'Marks Entry 3rd'!AF109,IF(AND($E$3="4th"),'Marks Entry 4th'!AF109,"")))</f>
        <v/>
      </c>
      <c r="BF110" s="65" t="str">
        <f t="shared" si="96"/>
        <v/>
      </c>
      <c r="BG110" s="61" t="str">
        <f t="shared" si="97"/>
        <v/>
      </c>
      <c r="BH110" s="104">
        <f t="shared" si="98"/>
        <v>0</v>
      </c>
      <c r="BI110" s="104" t="str">
        <f t="shared" si="99"/>
        <v/>
      </c>
      <c r="BJ110" s="104" t="str">
        <f t="shared" si="100"/>
        <v/>
      </c>
      <c r="BK110" s="104" t="str">
        <f t="shared" si="101"/>
        <v/>
      </c>
      <c r="BL110" s="104" t="str">
        <f t="shared" si="102"/>
        <v/>
      </c>
      <c r="BM110" s="108" t="str">
        <f t="shared" si="103"/>
        <v/>
      </c>
      <c r="BN110" s="125" t="str">
        <f>IF(OR(B110=0,B110=""),"",IF(AND($E$3="3rd"),'Marks Entry 3rd'!AG109,IF(AND($E$3="4th"),'Marks Entry 4th'!AG109,"")))</f>
        <v/>
      </c>
      <c r="BO110" s="125" t="str">
        <f>IF(OR(B110=0,B110=""),"",IF(AND($E$3="3rd"),'Marks Entry 3rd'!AH109,IF(AND($E$3="4th"),'Marks Entry 4th'!AH109,"")))</f>
        <v/>
      </c>
      <c r="BP110" s="125" t="str">
        <f>IF(OR(B110=0,B110=""),"",IF(AND($E$3="3rd"),'Marks Entry 3rd'!AI109,IF(AND($E$3="4th"),'Marks Entry 4th'!AI109,"")))</f>
        <v/>
      </c>
      <c r="BQ110" s="61" t="str">
        <f t="shared" si="104"/>
        <v/>
      </c>
      <c r="BR110" s="125" t="str">
        <f>IF(OR(B110=0,B110=""),"",IF(AND($E$3="3rd"),'Marks Entry 3rd'!AJ109,IF(AND($E$3="4th"),'Marks Entry 4th'!AJ109,"")))</f>
        <v/>
      </c>
      <c r="BS110" s="125" t="str">
        <f>IF(OR(B110=0,B110=""),"",IF(AND($E$3="3rd"),'Marks Entry 3rd'!AK109,IF(AND($E$3="4th"),'Marks Entry 4th'!AK109,"")))</f>
        <v/>
      </c>
      <c r="BT110" s="64" t="str">
        <f t="shared" si="105"/>
        <v/>
      </c>
      <c r="BU110" s="61">
        <f t="shared" si="106"/>
        <v>0</v>
      </c>
      <c r="BV110" s="66" t="str">
        <f>IF(OR(B110=0,B110=""),"",IF(AND($E$3="3rd"),'Marks Entry 3rd'!AL109,IF(AND($E$3="4th"),'Marks Entry 4th'!AL109,"")))</f>
        <v/>
      </c>
      <c r="BW110" s="66" t="str">
        <f>IF(OR(B110=0,B110=""),"",IF(AND($E$3="3rd"),'Marks Entry 3rd'!AM109,IF(AND($E$3="4th"),'Marks Entry 4th'!AM109,"")))</f>
        <v/>
      </c>
      <c r="BX110" s="65" t="str">
        <f t="shared" si="107"/>
        <v/>
      </c>
      <c r="BY110" s="61" t="str">
        <f t="shared" si="108"/>
        <v/>
      </c>
      <c r="BZ110" s="104">
        <f t="shared" si="109"/>
        <v>0</v>
      </c>
      <c r="CA110" s="104" t="str">
        <f t="shared" si="110"/>
        <v/>
      </c>
      <c r="CB110" s="104" t="str">
        <f t="shared" si="111"/>
        <v/>
      </c>
      <c r="CC110" s="104" t="str">
        <f t="shared" si="112"/>
        <v/>
      </c>
      <c r="CD110" s="104" t="str">
        <f t="shared" si="113"/>
        <v/>
      </c>
      <c r="CE110" s="108" t="str">
        <f t="shared" si="114"/>
        <v/>
      </c>
      <c r="CF110" s="257" t="str">
        <f>IF(OR(B110=0,B110=""),"",IF(AND($E$3="3rd"),'Marks Entry 3rd'!AN109,IF(AND($E$3="4th"),'Marks Entry 4th'!AN109,"")))</f>
        <v/>
      </c>
      <c r="CG110" s="257" t="str">
        <f>IF(OR(B110=0,B110=""),"",IF(AND($E$3="3rd"),'Marks Entry 3rd'!AO109,IF(AND($E$3="4th"),'Marks Entry 4th'!AO109,"")))</f>
        <v/>
      </c>
      <c r="CH110" s="257" t="str">
        <f>IF(OR(B110=0,B110=""),"",IF(AND($E$3="3rd"),'Marks Entry 3rd'!AP109,IF(AND($E$3="4th"),'Marks Entry 4th'!AP109,"")))</f>
        <v/>
      </c>
      <c r="CI110" s="257" t="str">
        <f>IF(OR(B110=0,B110=""),"",IF(AND($E$3="3rd"),'Marks Entry 3rd'!AQ109,IF(AND($E$3="4th"),'Marks Entry 4th'!AQ109,"")))</f>
        <v/>
      </c>
      <c r="CJ110" s="257" t="str">
        <f>IF(OR(B110=0,B110=""),"",IF(AND($E$3="3rd"),'Marks Entry 3rd'!AR109,IF(AND($E$3="4th"),'Marks Entry 4th'!AR109,"")))</f>
        <v/>
      </c>
      <c r="CK110" s="126" t="str">
        <f t="shared" si="115"/>
        <v/>
      </c>
      <c r="CL110" s="127">
        <f t="shared" si="116"/>
        <v>0</v>
      </c>
      <c r="CM110" s="127" t="str">
        <f t="shared" si="117"/>
        <v/>
      </c>
      <c r="CN110" s="127" t="str">
        <f t="shared" si="118"/>
        <v/>
      </c>
      <c r="CO110" s="107" t="str">
        <f t="shared" si="119"/>
        <v/>
      </c>
      <c r="CP110" s="257" t="str">
        <f>IF(OR(B110=0,B110=""),"",IF(AND($E$3="3rd"),'Marks Entry 3rd'!AS109,IF(AND($E$3="4th"),'Marks Entry 4th'!AS109,"")))</f>
        <v/>
      </c>
      <c r="CQ110" s="257" t="str">
        <f>IF(OR(B110=0,B110=""),"",IF(AND($E$3="3rd"),'Marks Entry 3rd'!AT109,IF(AND($E$3="4th"),'Marks Entry 4th'!AT109,"")))</f>
        <v/>
      </c>
      <c r="CR110" s="257" t="str">
        <f>IF(OR(B110=0,B110=""),"",IF(AND($E$3="3rd"),'Marks Entry 3rd'!AU109,IF(AND($E$3="4th"),'Marks Entry 4th'!AU109,"")))</f>
        <v/>
      </c>
      <c r="CS110" s="257" t="str">
        <f>IF(OR(B110=0,B110=""),"",IF(AND($E$3="3rd"),'Marks Entry 3rd'!AV109,IF(AND($E$3="4th"),'Marks Entry 4th'!AV109,"")))</f>
        <v/>
      </c>
      <c r="CT110" s="257" t="str">
        <f>IF(OR(B110=0,B110=""),"",IF(AND($E$3="3rd"),'Marks Entry 3rd'!AW109,IF(AND($E$3="4th"),'Marks Entry 4th'!AW109,"")))</f>
        <v/>
      </c>
      <c r="CU110" s="126" t="str">
        <f t="shared" si="120"/>
        <v/>
      </c>
      <c r="CV110" s="127">
        <f t="shared" si="121"/>
        <v>0</v>
      </c>
      <c r="CW110" s="127" t="str">
        <f t="shared" si="122"/>
        <v/>
      </c>
      <c r="CX110" s="127" t="str">
        <f t="shared" si="123"/>
        <v/>
      </c>
      <c r="CY110" s="107" t="str">
        <f t="shared" si="124"/>
        <v/>
      </c>
      <c r="CZ110" s="257" t="str">
        <f>IF(OR(B110=0,B110=""),"",IF(AND($E$3="3rd"),'Marks Entry 3rd'!AX109,IF(AND($E$3="4th"),'Marks Entry 4th'!AX109,"")))</f>
        <v/>
      </c>
      <c r="DA110" s="257" t="str">
        <f>IF(OR(B110=0,B110=""),"",IF(AND($E$3="3rd"),'Marks Entry 3rd'!AY109,IF(AND($E$3="4th"),'Marks Entry 4th'!AY109,"")))</f>
        <v/>
      </c>
      <c r="DB110" s="257" t="str">
        <f>IF(OR(B110=0,B110=""),"",IF(AND($E$3="3rd"),'Marks Entry 3rd'!AZ109,IF(AND($E$3="4th"),'Marks Entry 4th'!AZ109,"")))</f>
        <v/>
      </c>
      <c r="DC110" s="257" t="str">
        <f>IF(OR(B110=0,B110=""),"",IF(AND($E$3="3rd"),'Marks Entry 3rd'!BA109,IF(AND($E$3="4th"),'Marks Entry 4th'!BA109,"")))</f>
        <v/>
      </c>
      <c r="DD110" s="257" t="str">
        <f>IF(OR(B110=0,B110=""),"",IF(AND($E$3="3rd"),'Marks Entry 3rd'!BB109,IF(AND($E$3="4th"),'Marks Entry 4th'!BB109,"")))</f>
        <v/>
      </c>
      <c r="DE110" s="126" t="str">
        <f t="shared" si="125"/>
        <v/>
      </c>
      <c r="DF110" s="127">
        <f t="shared" si="126"/>
        <v>0</v>
      </c>
      <c r="DG110" s="127" t="str">
        <f t="shared" si="127"/>
        <v/>
      </c>
      <c r="DH110" s="127" t="str">
        <f t="shared" si="128"/>
        <v/>
      </c>
      <c r="DI110" s="107" t="str">
        <f t="shared" si="129"/>
        <v/>
      </c>
      <c r="DJ110" s="257" t="str">
        <f>IF(OR(B110=0,B110=""),"",IF(AND('Marks Entry 3rd'!BC109="",'Marks Entry 4th'!BC109=""),"",IF(AND($E$3="3rd"),'Marks Entry 3rd'!BC109,IF(AND($E$3="4th"),'Marks Entry 4th'!BC109,""))))</f>
        <v/>
      </c>
      <c r="DK110" s="257" t="str">
        <f>IF(OR(B110=0,B110=""),"",IF(AND('Marks Entry 3rd'!BD109="",'Marks Entry 4th'!BD109=""),"",IF(AND($E$3="3rd"),'Marks Entry 3rd'!BD109,IF(AND($E$3="4th"),'Marks Entry 4th'!BD109,""))))</f>
        <v/>
      </c>
      <c r="DL110" s="416" t="str">
        <f t="shared" si="130"/>
        <v/>
      </c>
      <c r="DM110" s="108" t="str">
        <f t="shared" si="131"/>
        <v/>
      </c>
      <c r="DN110" s="257" t="str">
        <f>IF(OR(B110=0,B110=""),"",IF(AND('Marks Entry 3rd'!BE109="",'Marks Entry 4th'!BE109=""),"",IF(AND($E$3="3rd"),'Marks Entry 3rd'!BE109,IF(AND($E$3="4th"),'Marks Entry 4th'!BE109,""))))</f>
        <v/>
      </c>
      <c r="DO110" s="257" t="str">
        <f>IF(OR(B110=0,B110=""),"",IF(AND('Marks Entry 3rd'!BF109="",'Marks Entry 4th'!BF109=""),"",IF(AND($E$3="3rd"),'Marks Entry 3rd'!BF109,IF(AND($E$3="4th"),'Marks Entry 4th'!BF109,""))))</f>
        <v/>
      </c>
      <c r="DP110" s="416" t="str">
        <f t="shared" si="132"/>
        <v/>
      </c>
      <c r="DQ110" s="108" t="str">
        <f t="shared" si="133"/>
        <v/>
      </c>
      <c r="DR110" s="75" t="str">
        <f t="shared" si="134"/>
        <v/>
      </c>
      <c r="DS110" s="76" t="str">
        <f t="shared" si="135"/>
        <v/>
      </c>
      <c r="DT110" s="81" t="str">
        <f t="shared" si="136"/>
        <v/>
      </c>
      <c r="DU110" s="82" t="str">
        <f t="shared" si="137"/>
        <v/>
      </c>
      <c r="DV110" s="262" t="str">
        <f t="shared" si="139"/>
        <v/>
      </c>
      <c r="DW110" s="52" t="str">
        <f>IF(OR(B110=0,B110=""),"",IF(AND($E$3="3rd"),'Marks Entry 3rd'!BG109,IF(AND($E$3="4th"),'Marks Entry 4th'!BG109,"")))</f>
        <v/>
      </c>
      <c r="DX110" s="52" t="str">
        <f>IF(OR(B110=0,B110=""),"",IF(AND($E$3="3rd"),'Marks Entry 3rd'!BH109,IF(AND($E$3="4th"),'Marks Entry 4th'!BH109,"")))</f>
        <v/>
      </c>
      <c r="DY110" s="242" t="str">
        <f t="shared" si="138"/>
        <v/>
      </c>
      <c r="DZ110" s="53"/>
      <c r="EG110" s="55">
        <f>IF(AND($E$3="3rd"),'Marks Entry 3rd'!I109,IF(AND($E$3="4th"),'Marks Entry 4th'!I109,""))</f>
        <v>0</v>
      </c>
    </row>
    <row r="111" spans="1:137" ht="18.95" customHeight="1">
      <c r="A111" s="67">
        <v>104</v>
      </c>
      <c r="B111" s="302" t="str">
        <f>IF(OR(EG111=0,EG111=""),"",IF(AND($E$3="3rd"),'Marks Entry 3rd'!I110,IF(AND($E$3="4th"),'Marks Entry 4th'!I110,"")))</f>
        <v/>
      </c>
      <c r="C111" s="68" t="str">
        <f>IF(OR(B111=0,B111=""),"",IF(AND($E$3="3rd"),'Marks Entry 3rd'!B110,IF(AND($E$3="4th"),'Marks Entry 4th'!B110,"")))</f>
        <v/>
      </c>
      <c r="D111" s="68" t="str">
        <f>IF(OR(B111=0,B111=""),"",IF(AND($E$3="3rd"),'Marks Entry 3rd'!C110,IF(AND($E$3="4th"),'Marks Entry 4th'!C110,"")))</f>
        <v/>
      </c>
      <c r="E111" s="69" t="str">
        <f>IF(OR(B111=0,B111=""),"",IF(AND($E$3="3rd"),'Marks Entry 3rd'!E110,IF(AND($E$3="4th"),'Marks Entry 4th'!E110,"")))</f>
        <v/>
      </c>
      <c r="F111" s="301" t="str">
        <f>IF(OR(B111=0,B111=""),"",IF(AND($E$3="3rd"),'Marks Entry 3rd'!D110,IF(AND($E$3="4th"),'Marks Entry 4th'!D110,"")))</f>
        <v/>
      </c>
      <c r="G111" s="63" t="str">
        <f>IF(OR(B111=0,B111=""),"",IF(AND($E$3="3rd"),'Marks Entry 3rd'!F110,IF(AND($E$3="4th"),'Marks Entry 4th'!F110,"")))</f>
        <v/>
      </c>
      <c r="H111" s="63" t="str">
        <f>IF(OR(B111=0,B111=""),"",IF(AND($E$3="3rd"),'Marks Entry 3rd'!G110,IF(AND($E$3="4th"),'Marks Entry 4th'!G110,"")))</f>
        <v/>
      </c>
      <c r="I111" s="63" t="str">
        <f>IF(OR(B111=0,B111=""),"",IF(AND($E$3="3rd"),'Marks Entry 3rd'!H110,IF(AND($E$3="4th"),'Marks Entry 4th'!H110,"")))</f>
        <v/>
      </c>
      <c r="J111" s="256" t="str">
        <f>IF(OR(B111=0,B111=""),"",IF(AND($E$3="3rd"),'Marks Entry 3rd'!J110,IF(AND($E$3="4th"),'Marks Entry 4th'!J110,"")))</f>
        <v/>
      </c>
      <c r="K111" s="256" t="str">
        <f>IF(OR(B111=0,B111=""),"",IF(AND($E$3="3rd"),'Marks Entry 3rd'!K110,IF(AND($E$3="4th"),'Marks Entry 4th'!K110,"")))</f>
        <v/>
      </c>
      <c r="L111" s="125" t="str">
        <f>IF(OR(B111=0,B111=""),"",IF(AND($E$3="3rd"),'Marks Entry 3rd'!L110,IF(AND($E$3="4th"),'Marks Entry 4th'!L110,"")))</f>
        <v/>
      </c>
      <c r="M111" s="125" t="str">
        <f>IF(OR(B111=0,B111=""),"",IF(AND($E$3="3rd"),'Marks Entry 3rd'!M110,IF(AND($E$3="4th"),'Marks Entry 4th'!M110,"")))</f>
        <v/>
      </c>
      <c r="N111" s="125" t="str">
        <f>IF(OR(B111=0,B111=""),"",IF(AND($E$3="3rd"),'Marks Entry 3rd'!N110,IF(AND($E$3="4th"),'Marks Entry 4th'!N110,"")))</f>
        <v/>
      </c>
      <c r="O111" s="61" t="str">
        <f t="shared" si="71"/>
        <v/>
      </c>
      <c r="P111" s="125" t="str">
        <f>IF(OR(B111=0,B111=""),"",IF(AND($E$3="3rd"),'Marks Entry 3rd'!O110,IF(AND($E$3="4th"),'Marks Entry 4th'!O110,"")))</f>
        <v/>
      </c>
      <c r="Q111" s="125" t="str">
        <f>IF(OR(B111=0,B111=""),"",IF(AND($E$3="3rd"),'Marks Entry 3rd'!P110,IF(AND($E$3="4th"),'Marks Entry 4th'!P110,"")))</f>
        <v/>
      </c>
      <c r="R111" s="64" t="str">
        <f t="shared" si="72"/>
        <v/>
      </c>
      <c r="S111" s="61">
        <f t="shared" si="73"/>
        <v>0</v>
      </c>
      <c r="T111" s="66" t="str">
        <f>IF(OR(B111=0,B111=""),"",IF(AND($E$3="3rd"),'Marks Entry 3rd'!Q110,IF(AND($E$3="4th"),'Marks Entry 4th'!Q110,"")))</f>
        <v/>
      </c>
      <c r="U111" s="66" t="str">
        <f>IF(OR(B111=0,B111=""),"",IF(AND($E$3="3rd"),'Marks Entry 3rd'!R110,IF(AND($E$3="4th"),'Marks Entry 4th'!R110,"")))</f>
        <v/>
      </c>
      <c r="V111" s="65" t="str">
        <f t="shared" si="74"/>
        <v/>
      </c>
      <c r="W111" s="61" t="str">
        <f t="shared" si="75"/>
        <v/>
      </c>
      <c r="X111" s="104">
        <f t="shared" si="76"/>
        <v>0</v>
      </c>
      <c r="Y111" s="104" t="str">
        <f t="shared" si="77"/>
        <v/>
      </c>
      <c r="Z111" s="104" t="str">
        <f t="shared" si="78"/>
        <v/>
      </c>
      <c r="AA111" s="104" t="str">
        <f t="shared" si="79"/>
        <v/>
      </c>
      <c r="AB111" s="104" t="str">
        <f t="shared" si="80"/>
        <v/>
      </c>
      <c r="AC111" s="108" t="str">
        <f t="shared" si="81"/>
        <v/>
      </c>
      <c r="AD111" s="125" t="str">
        <f>IF(OR(B111=0,B111=""),"",IF(AND($E$3="3rd"),'Marks Entry 3rd'!S110,IF(AND($E$3="4th"),'Marks Entry 4th'!S110,"")))</f>
        <v/>
      </c>
      <c r="AE111" s="125" t="str">
        <f>IF(OR(B111=0,B111=""),"",IF(AND($E$3="3rd"),'Marks Entry 3rd'!T110,IF(AND($E$3="4th"),'Marks Entry 4th'!T110,"")))</f>
        <v/>
      </c>
      <c r="AF111" s="125" t="str">
        <f>IF(OR(B111=0,B111=""),"",IF(AND($E$3="3rd"),'Marks Entry 3rd'!U110,IF(AND($E$3="4th"),'Marks Entry 4th'!U110,"")))</f>
        <v/>
      </c>
      <c r="AG111" s="61" t="str">
        <f t="shared" si="82"/>
        <v/>
      </c>
      <c r="AH111" s="125" t="str">
        <f>IF(OR(B111=0,B111=""),"",IF(AND($E$3="3rd"),'Marks Entry 3rd'!V110,IF(AND($E$3="4th"),'Marks Entry 4th'!V110,"")))</f>
        <v/>
      </c>
      <c r="AI111" s="125" t="str">
        <f>IF(OR(B111=0,B111=""),"",IF(AND($E$3="3rd"),'Marks Entry 3rd'!W110,IF(AND($E$3="4th"),'Marks Entry 4th'!W110,"")))</f>
        <v/>
      </c>
      <c r="AJ111" s="64" t="str">
        <f t="shared" si="83"/>
        <v/>
      </c>
      <c r="AK111" s="61">
        <f t="shared" si="84"/>
        <v>0</v>
      </c>
      <c r="AL111" s="66" t="str">
        <f>IF(OR(B111=0,B111=""),"",IF(AND($E$3="3rd"),'Marks Entry 3rd'!X110,IF(AND($E$3="4th"),'Marks Entry 4th'!X110,"")))</f>
        <v/>
      </c>
      <c r="AM111" s="66" t="str">
        <f>IF(OR(B111=0,B111=""),"",IF(AND($E$3="3rd"),'Marks Entry 3rd'!Y110,IF(AND($E$3="4th"),'Marks Entry 4th'!Y110,"")))</f>
        <v/>
      </c>
      <c r="AN111" s="65" t="str">
        <f t="shared" si="85"/>
        <v/>
      </c>
      <c r="AO111" s="61" t="str">
        <f t="shared" si="86"/>
        <v/>
      </c>
      <c r="AP111" s="104">
        <f t="shared" si="87"/>
        <v>0</v>
      </c>
      <c r="AQ111" s="104" t="str">
        <f t="shared" si="88"/>
        <v/>
      </c>
      <c r="AR111" s="104" t="str">
        <f t="shared" si="89"/>
        <v/>
      </c>
      <c r="AS111" s="104" t="str">
        <f t="shared" si="90"/>
        <v/>
      </c>
      <c r="AT111" s="104" t="str">
        <f t="shared" si="91"/>
        <v/>
      </c>
      <c r="AU111" s="108" t="str">
        <f t="shared" si="92"/>
        <v/>
      </c>
      <c r="AV111" s="125" t="str">
        <f>IF(OR(B111=0,B111=""),"",IF(AND($E$3="3rd"),'Marks Entry 3rd'!Z110,IF(AND($E$3="4th"),'Marks Entry 4th'!Z110,"")))</f>
        <v/>
      </c>
      <c r="AW111" s="125" t="str">
        <f>IF(OR(B111=0,B111=""),"",IF(AND($E$3="3rd"),'Marks Entry 3rd'!AA110,IF(AND($E$3="4th"),'Marks Entry 4th'!AA110,"")))</f>
        <v/>
      </c>
      <c r="AX111" s="125" t="str">
        <f>IF(OR(B111=0,B111=""),"",IF(AND($E$3="3rd"),'Marks Entry 3rd'!AB110,IF(AND($E$3="4th"),'Marks Entry 4th'!AB110,"")))</f>
        <v/>
      </c>
      <c r="AY111" s="61" t="str">
        <f t="shared" si="93"/>
        <v/>
      </c>
      <c r="AZ111" s="125" t="str">
        <f>IF(OR(B111=0,B111=""),"",IF(AND($E$3="3rd"),'Marks Entry 3rd'!AC110,IF(AND($E$3="4th"),'Marks Entry 4th'!AC110,"")))</f>
        <v/>
      </c>
      <c r="BA111" s="125" t="str">
        <f>IF(OR(B111=0,B111=""),"",IF(AND($E$3="3rd"),'Marks Entry 3rd'!AD110,IF(AND($E$3="4th"),'Marks Entry 4th'!AD110,"")))</f>
        <v/>
      </c>
      <c r="BB111" s="64" t="str">
        <f t="shared" si="94"/>
        <v/>
      </c>
      <c r="BC111" s="61">
        <f t="shared" si="95"/>
        <v>0</v>
      </c>
      <c r="BD111" s="66" t="str">
        <f>IF(OR(B111=0,B111=""),"",IF(AND($E$3="3rd"),'Marks Entry 3rd'!AE110,IF(AND($E$3="4th"),'Marks Entry 4th'!AE110,"")))</f>
        <v/>
      </c>
      <c r="BE111" s="66" t="str">
        <f>IF(OR(B111=0,B111=""),"",IF(AND($E$3="3rd"),'Marks Entry 3rd'!AF110,IF(AND($E$3="4th"),'Marks Entry 4th'!AF110,"")))</f>
        <v/>
      </c>
      <c r="BF111" s="65" t="str">
        <f t="shared" si="96"/>
        <v/>
      </c>
      <c r="BG111" s="61" t="str">
        <f t="shared" si="97"/>
        <v/>
      </c>
      <c r="BH111" s="104">
        <f t="shared" si="98"/>
        <v>0</v>
      </c>
      <c r="BI111" s="104" t="str">
        <f t="shared" si="99"/>
        <v/>
      </c>
      <c r="BJ111" s="104" t="str">
        <f t="shared" si="100"/>
        <v/>
      </c>
      <c r="BK111" s="104" t="str">
        <f t="shared" si="101"/>
        <v/>
      </c>
      <c r="BL111" s="104" t="str">
        <f t="shared" si="102"/>
        <v/>
      </c>
      <c r="BM111" s="108" t="str">
        <f t="shared" si="103"/>
        <v/>
      </c>
      <c r="BN111" s="125" t="str">
        <f>IF(OR(B111=0,B111=""),"",IF(AND($E$3="3rd"),'Marks Entry 3rd'!AG110,IF(AND($E$3="4th"),'Marks Entry 4th'!AG110,"")))</f>
        <v/>
      </c>
      <c r="BO111" s="125" t="str">
        <f>IF(OR(B111=0,B111=""),"",IF(AND($E$3="3rd"),'Marks Entry 3rd'!AH110,IF(AND($E$3="4th"),'Marks Entry 4th'!AH110,"")))</f>
        <v/>
      </c>
      <c r="BP111" s="125" t="str">
        <f>IF(OR(B111=0,B111=""),"",IF(AND($E$3="3rd"),'Marks Entry 3rd'!AI110,IF(AND($E$3="4th"),'Marks Entry 4th'!AI110,"")))</f>
        <v/>
      </c>
      <c r="BQ111" s="61" t="str">
        <f t="shared" si="104"/>
        <v/>
      </c>
      <c r="BR111" s="125" t="str">
        <f>IF(OR(B111=0,B111=""),"",IF(AND($E$3="3rd"),'Marks Entry 3rd'!AJ110,IF(AND($E$3="4th"),'Marks Entry 4th'!AJ110,"")))</f>
        <v/>
      </c>
      <c r="BS111" s="125" t="str">
        <f>IF(OR(B111=0,B111=""),"",IF(AND($E$3="3rd"),'Marks Entry 3rd'!AK110,IF(AND($E$3="4th"),'Marks Entry 4th'!AK110,"")))</f>
        <v/>
      </c>
      <c r="BT111" s="64" t="str">
        <f t="shared" si="105"/>
        <v/>
      </c>
      <c r="BU111" s="61">
        <f t="shared" si="106"/>
        <v>0</v>
      </c>
      <c r="BV111" s="66" t="str">
        <f>IF(OR(B111=0,B111=""),"",IF(AND($E$3="3rd"),'Marks Entry 3rd'!AL110,IF(AND($E$3="4th"),'Marks Entry 4th'!AL110,"")))</f>
        <v/>
      </c>
      <c r="BW111" s="66" t="str">
        <f>IF(OR(B111=0,B111=""),"",IF(AND($E$3="3rd"),'Marks Entry 3rd'!AM110,IF(AND($E$3="4th"),'Marks Entry 4th'!AM110,"")))</f>
        <v/>
      </c>
      <c r="BX111" s="65" t="str">
        <f t="shared" si="107"/>
        <v/>
      </c>
      <c r="BY111" s="61" t="str">
        <f t="shared" si="108"/>
        <v/>
      </c>
      <c r="BZ111" s="104">
        <f t="shared" si="109"/>
        <v>0</v>
      </c>
      <c r="CA111" s="104" t="str">
        <f t="shared" si="110"/>
        <v/>
      </c>
      <c r="CB111" s="104" t="str">
        <f t="shared" si="111"/>
        <v/>
      </c>
      <c r="CC111" s="104" t="str">
        <f t="shared" si="112"/>
        <v/>
      </c>
      <c r="CD111" s="104" t="str">
        <f t="shared" si="113"/>
        <v/>
      </c>
      <c r="CE111" s="108" t="str">
        <f t="shared" si="114"/>
        <v/>
      </c>
      <c r="CF111" s="257" t="str">
        <f>IF(OR(B111=0,B111=""),"",IF(AND($E$3="3rd"),'Marks Entry 3rd'!AN110,IF(AND($E$3="4th"),'Marks Entry 4th'!AN110,"")))</f>
        <v/>
      </c>
      <c r="CG111" s="257" t="str">
        <f>IF(OR(B111=0,B111=""),"",IF(AND($E$3="3rd"),'Marks Entry 3rd'!AO110,IF(AND($E$3="4th"),'Marks Entry 4th'!AO110,"")))</f>
        <v/>
      </c>
      <c r="CH111" s="257" t="str">
        <f>IF(OR(B111=0,B111=""),"",IF(AND($E$3="3rd"),'Marks Entry 3rd'!AP110,IF(AND($E$3="4th"),'Marks Entry 4th'!AP110,"")))</f>
        <v/>
      </c>
      <c r="CI111" s="257" t="str">
        <f>IF(OR(B111=0,B111=""),"",IF(AND($E$3="3rd"),'Marks Entry 3rd'!AQ110,IF(AND($E$3="4th"),'Marks Entry 4th'!AQ110,"")))</f>
        <v/>
      </c>
      <c r="CJ111" s="257" t="str">
        <f>IF(OR(B111=0,B111=""),"",IF(AND($E$3="3rd"),'Marks Entry 3rd'!AR110,IF(AND($E$3="4th"),'Marks Entry 4th'!AR110,"")))</f>
        <v/>
      </c>
      <c r="CK111" s="126" t="str">
        <f t="shared" si="115"/>
        <v/>
      </c>
      <c r="CL111" s="127">
        <f t="shared" si="116"/>
        <v>0</v>
      </c>
      <c r="CM111" s="127" t="str">
        <f t="shared" si="117"/>
        <v/>
      </c>
      <c r="CN111" s="127" t="str">
        <f t="shared" si="118"/>
        <v/>
      </c>
      <c r="CO111" s="107" t="str">
        <f t="shared" si="119"/>
        <v/>
      </c>
      <c r="CP111" s="257" t="str">
        <f>IF(OR(B111=0,B111=""),"",IF(AND($E$3="3rd"),'Marks Entry 3rd'!AS110,IF(AND($E$3="4th"),'Marks Entry 4th'!AS110,"")))</f>
        <v/>
      </c>
      <c r="CQ111" s="257" t="str">
        <f>IF(OR(B111=0,B111=""),"",IF(AND($E$3="3rd"),'Marks Entry 3rd'!AT110,IF(AND($E$3="4th"),'Marks Entry 4th'!AT110,"")))</f>
        <v/>
      </c>
      <c r="CR111" s="257" t="str">
        <f>IF(OR(B111=0,B111=""),"",IF(AND($E$3="3rd"),'Marks Entry 3rd'!AU110,IF(AND($E$3="4th"),'Marks Entry 4th'!AU110,"")))</f>
        <v/>
      </c>
      <c r="CS111" s="257" t="str">
        <f>IF(OR(B111=0,B111=""),"",IF(AND($E$3="3rd"),'Marks Entry 3rd'!AV110,IF(AND($E$3="4th"),'Marks Entry 4th'!AV110,"")))</f>
        <v/>
      </c>
      <c r="CT111" s="257" t="str">
        <f>IF(OR(B111=0,B111=""),"",IF(AND($E$3="3rd"),'Marks Entry 3rd'!AW110,IF(AND($E$3="4th"),'Marks Entry 4th'!AW110,"")))</f>
        <v/>
      </c>
      <c r="CU111" s="126" t="str">
        <f t="shared" si="120"/>
        <v/>
      </c>
      <c r="CV111" s="127">
        <f t="shared" si="121"/>
        <v>0</v>
      </c>
      <c r="CW111" s="127" t="str">
        <f t="shared" si="122"/>
        <v/>
      </c>
      <c r="CX111" s="127" t="str">
        <f t="shared" si="123"/>
        <v/>
      </c>
      <c r="CY111" s="107" t="str">
        <f t="shared" si="124"/>
        <v/>
      </c>
      <c r="CZ111" s="257" t="str">
        <f>IF(OR(B111=0,B111=""),"",IF(AND($E$3="3rd"),'Marks Entry 3rd'!AX110,IF(AND($E$3="4th"),'Marks Entry 4th'!AX110,"")))</f>
        <v/>
      </c>
      <c r="DA111" s="257" t="str">
        <f>IF(OR(B111=0,B111=""),"",IF(AND($E$3="3rd"),'Marks Entry 3rd'!AY110,IF(AND($E$3="4th"),'Marks Entry 4th'!AY110,"")))</f>
        <v/>
      </c>
      <c r="DB111" s="257" t="str">
        <f>IF(OR(B111=0,B111=""),"",IF(AND($E$3="3rd"),'Marks Entry 3rd'!AZ110,IF(AND($E$3="4th"),'Marks Entry 4th'!AZ110,"")))</f>
        <v/>
      </c>
      <c r="DC111" s="257" t="str">
        <f>IF(OR(B111=0,B111=""),"",IF(AND($E$3="3rd"),'Marks Entry 3rd'!BA110,IF(AND($E$3="4th"),'Marks Entry 4th'!BA110,"")))</f>
        <v/>
      </c>
      <c r="DD111" s="257" t="str">
        <f>IF(OR(B111=0,B111=""),"",IF(AND($E$3="3rd"),'Marks Entry 3rd'!BB110,IF(AND($E$3="4th"),'Marks Entry 4th'!BB110,"")))</f>
        <v/>
      </c>
      <c r="DE111" s="126" t="str">
        <f t="shared" si="125"/>
        <v/>
      </c>
      <c r="DF111" s="127">
        <f t="shared" si="126"/>
        <v>0</v>
      </c>
      <c r="DG111" s="127" t="str">
        <f t="shared" si="127"/>
        <v/>
      </c>
      <c r="DH111" s="127" t="str">
        <f t="shared" si="128"/>
        <v/>
      </c>
      <c r="DI111" s="107" t="str">
        <f t="shared" si="129"/>
        <v/>
      </c>
      <c r="DJ111" s="257" t="str">
        <f>IF(OR(B111=0,B111=""),"",IF(AND('Marks Entry 3rd'!BC110="",'Marks Entry 4th'!BC110=""),"",IF(AND($E$3="3rd"),'Marks Entry 3rd'!BC110,IF(AND($E$3="4th"),'Marks Entry 4th'!BC110,""))))</f>
        <v/>
      </c>
      <c r="DK111" s="257" t="str">
        <f>IF(OR(B111=0,B111=""),"",IF(AND('Marks Entry 3rd'!BD110="",'Marks Entry 4th'!BD110=""),"",IF(AND($E$3="3rd"),'Marks Entry 3rd'!BD110,IF(AND($E$3="4th"),'Marks Entry 4th'!BD110,""))))</f>
        <v/>
      </c>
      <c r="DL111" s="416" t="str">
        <f t="shared" si="130"/>
        <v/>
      </c>
      <c r="DM111" s="108" t="str">
        <f t="shared" si="131"/>
        <v/>
      </c>
      <c r="DN111" s="257" t="str">
        <f>IF(OR(B111=0,B111=""),"",IF(AND('Marks Entry 3rd'!BE110="",'Marks Entry 4th'!BE110=""),"",IF(AND($E$3="3rd"),'Marks Entry 3rd'!BE110,IF(AND($E$3="4th"),'Marks Entry 4th'!BE110,""))))</f>
        <v/>
      </c>
      <c r="DO111" s="257" t="str">
        <f>IF(OR(B111=0,B111=""),"",IF(AND('Marks Entry 3rd'!BF110="",'Marks Entry 4th'!BF110=""),"",IF(AND($E$3="3rd"),'Marks Entry 3rd'!BF110,IF(AND($E$3="4th"),'Marks Entry 4th'!BF110,""))))</f>
        <v/>
      </c>
      <c r="DP111" s="416" t="str">
        <f t="shared" si="132"/>
        <v/>
      </c>
      <c r="DQ111" s="108" t="str">
        <f t="shared" si="133"/>
        <v/>
      </c>
      <c r="DR111" s="75" t="str">
        <f t="shared" si="134"/>
        <v/>
      </c>
      <c r="DS111" s="76" t="str">
        <f t="shared" si="135"/>
        <v/>
      </c>
      <c r="DT111" s="81" t="str">
        <f t="shared" si="136"/>
        <v/>
      </c>
      <c r="DU111" s="82" t="str">
        <f t="shared" si="137"/>
        <v/>
      </c>
      <c r="DV111" s="262" t="str">
        <f t="shared" si="139"/>
        <v/>
      </c>
      <c r="DW111" s="52" t="str">
        <f>IF(OR(B111=0,B111=""),"",IF(AND($E$3="3rd"),'Marks Entry 3rd'!BG110,IF(AND($E$3="4th"),'Marks Entry 4th'!BG110,"")))</f>
        <v/>
      </c>
      <c r="DX111" s="52" t="str">
        <f>IF(OR(B111=0,B111=""),"",IF(AND($E$3="3rd"),'Marks Entry 3rd'!BH110,IF(AND($E$3="4th"),'Marks Entry 4th'!BH110,"")))</f>
        <v/>
      </c>
      <c r="DY111" s="242" t="str">
        <f t="shared" si="138"/>
        <v/>
      </c>
      <c r="DZ111" s="53"/>
      <c r="EG111" s="55">
        <f>IF(AND($E$3="3rd"),'Marks Entry 3rd'!I110,IF(AND($E$3="4th"),'Marks Entry 4th'!I110,""))</f>
        <v>0</v>
      </c>
    </row>
    <row r="112" spans="1:137" ht="18.95" customHeight="1">
      <c r="A112" s="67">
        <v>105</v>
      </c>
      <c r="B112" s="302" t="str">
        <f>IF(OR(EG112=0,EG112=""),"",IF(AND($E$3="3rd"),'Marks Entry 3rd'!I111,IF(AND($E$3="4th"),'Marks Entry 4th'!I111,"")))</f>
        <v/>
      </c>
      <c r="C112" s="68" t="str">
        <f>IF(OR(B112=0,B112=""),"",IF(AND($E$3="3rd"),'Marks Entry 3rd'!B111,IF(AND($E$3="4th"),'Marks Entry 4th'!B111,"")))</f>
        <v/>
      </c>
      <c r="D112" s="68" t="str">
        <f>IF(OR(B112=0,B112=""),"",IF(AND($E$3="3rd"),'Marks Entry 3rd'!C111,IF(AND($E$3="4th"),'Marks Entry 4th'!C111,"")))</f>
        <v/>
      </c>
      <c r="E112" s="69" t="str">
        <f>IF(OR(B112=0,B112=""),"",IF(AND($E$3="3rd"),'Marks Entry 3rd'!E111,IF(AND($E$3="4th"),'Marks Entry 4th'!E111,"")))</f>
        <v/>
      </c>
      <c r="F112" s="301" t="str">
        <f>IF(OR(B112=0,B112=""),"",IF(AND($E$3="3rd"),'Marks Entry 3rd'!D111,IF(AND($E$3="4th"),'Marks Entry 4th'!D111,"")))</f>
        <v/>
      </c>
      <c r="G112" s="63" t="str">
        <f>IF(OR(B112=0,B112=""),"",IF(AND($E$3="3rd"),'Marks Entry 3rd'!F111,IF(AND($E$3="4th"),'Marks Entry 4th'!F111,"")))</f>
        <v/>
      </c>
      <c r="H112" s="63" t="str">
        <f>IF(OR(B112=0,B112=""),"",IF(AND($E$3="3rd"),'Marks Entry 3rd'!G111,IF(AND($E$3="4th"),'Marks Entry 4th'!G111,"")))</f>
        <v/>
      </c>
      <c r="I112" s="63" t="str">
        <f>IF(OR(B112=0,B112=""),"",IF(AND($E$3="3rd"),'Marks Entry 3rd'!H111,IF(AND($E$3="4th"),'Marks Entry 4th'!H111,"")))</f>
        <v/>
      </c>
      <c r="J112" s="256" t="str">
        <f>IF(OR(B112=0,B112=""),"",IF(AND($E$3="3rd"),'Marks Entry 3rd'!J111,IF(AND($E$3="4th"),'Marks Entry 4th'!J111,"")))</f>
        <v/>
      </c>
      <c r="K112" s="256" t="str">
        <f>IF(OR(B112=0,B112=""),"",IF(AND($E$3="3rd"),'Marks Entry 3rd'!K111,IF(AND($E$3="4th"),'Marks Entry 4th'!K111,"")))</f>
        <v/>
      </c>
      <c r="L112" s="125" t="str">
        <f>IF(OR(B112=0,B112=""),"",IF(AND($E$3="3rd"),'Marks Entry 3rd'!L111,IF(AND($E$3="4th"),'Marks Entry 4th'!L111,"")))</f>
        <v/>
      </c>
      <c r="M112" s="125" t="str">
        <f>IF(OR(B112=0,B112=""),"",IF(AND($E$3="3rd"),'Marks Entry 3rd'!M111,IF(AND($E$3="4th"),'Marks Entry 4th'!M111,"")))</f>
        <v/>
      </c>
      <c r="N112" s="125" t="str">
        <f>IF(OR(B112=0,B112=""),"",IF(AND($E$3="3rd"),'Marks Entry 3rd'!N111,IF(AND($E$3="4th"),'Marks Entry 4th'!N111,"")))</f>
        <v/>
      </c>
      <c r="O112" s="61" t="str">
        <f t="shared" si="71"/>
        <v/>
      </c>
      <c r="P112" s="125" t="str">
        <f>IF(OR(B112=0,B112=""),"",IF(AND($E$3="3rd"),'Marks Entry 3rd'!O111,IF(AND($E$3="4th"),'Marks Entry 4th'!O111,"")))</f>
        <v/>
      </c>
      <c r="Q112" s="125" t="str">
        <f>IF(OR(B112=0,B112=""),"",IF(AND($E$3="3rd"),'Marks Entry 3rd'!P111,IF(AND($E$3="4th"),'Marks Entry 4th'!P111,"")))</f>
        <v/>
      </c>
      <c r="R112" s="64" t="str">
        <f t="shared" si="72"/>
        <v/>
      </c>
      <c r="S112" s="61">
        <f t="shared" si="73"/>
        <v>0</v>
      </c>
      <c r="T112" s="66" t="str">
        <f>IF(OR(B112=0,B112=""),"",IF(AND($E$3="3rd"),'Marks Entry 3rd'!Q111,IF(AND($E$3="4th"),'Marks Entry 4th'!Q111,"")))</f>
        <v/>
      </c>
      <c r="U112" s="66" t="str">
        <f>IF(OR(B112=0,B112=""),"",IF(AND($E$3="3rd"),'Marks Entry 3rd'!R111,IF(AND($E$3="4th"),'Marks Entry 4th'!R111,"")))</f>
        <v/>
      </c>
      <c r="V112" s="65" t="str">
        <f t="shared" si="74"/>
        <v/>
      </c>
      <c r="W112" s="61" t="str">
        <f t="shared" si="75"/>
        <v/>
      </c>
      <c r="X112" s="104">
        <f t="shared" si="76"/>
        <v>0</v>
      </c>
      <c r="Y112" s="104" t="str">
        <f t="shared" si="77"/>
        <v/>
      </c>
      <c r="Z112" s="104" t="str">
        <f t="shared" si="78"/>
        <v/>
      </c>
      <c r="AA112" s="104" t="str">
        <f t="shared" si="79"/>
        <v/>
      </c>
      <c r="AB112" s="104" t="str">
        <f t="shared" si="80"/>
        <v/>
      </c>
      <c r="AC112" s="108" t="str">
        <f t="shared" si="81"/>
        <v/>
      </c>
      <c r="AD112" s="125" t="str">
        <f>IF(OR(B112=0,B112=""),"",IF(AND($E$3="3rd"),'Marks Entry 3rd'!S111,IF(AND($E$3="4th"),'Marks Entry 4th'!S111,"")))</f>
        <v/>
      </c>
      <c r="AE112" s="125" t="str">
        <f>IF(OR(B112=0,B112=""),"",IF(AND($E$3="3rd"),'Marks Entry 3rd'!T111,IF(AND($E$3="4th"),'Marks Entry 4th'!T111,"")))</f>
        <v/>
      </c>
      <c r="AF112" s="125" t="str">
        <f>IF(OR(B112=0,B112=""),"",IF(AND($E$3="3rd"),'Marks Entry 3rd'!U111,IF(AND($E$3="4th"),'Marks Entry 4th'!U111,"")))</f>
        <v/>
      </c>
      <c r="AG112" s="61" t="str">
        <f t="shared" si="82"/>
        <v/>
      </c>
      <c r="AH112" s="125" t="str">
        <f>IF(OR(B112=0,B112=""),"",IF(AND($E$3="3rd"),'Marks Entry 3rd'!V111,IF(AND($E$3="4th"),'Marks Entry 4th'!V111,"")))</f>
        <v/>
      </c>
      <c r="AI112" s="125" t="str">
        <f>IF(OR(B112=0,B112=""),"",IF(AND($E$3="3rd"),'Marks Entry 3rd'!W111,IF(AND($E$3="4th"),'Marks Entry 4th'!W111,"")))</f>
        <v/>
      </c>
      <c r="AJ112" s="64" t="str">
        <f t="shared" si="83"/>
        <v/>
      </c>
      <c r="AK112" s="61">
        <f t="shared" si="84"/>
        <v>0</v>
      </c>
      <c r="AL112" s="66" t="str">
        <f>IF(OR(B112=0,B112=""),"",IF(AND($E$3="3rd"),'Marks Entry 3rd'!X111,IF(AND($E$3="4th"),'Marks Entry 4th'!X111,"")))</f>
        <v/>
      </c>
      <c r="AM112" s="66" t="str">
        <f>IF(OR(B112=0,B112=""),"",IF(AND($E$3="3rd"),'Marks Entry 3rd'!Y111,IF(AND($E$3="4th"),'Marks Entry 4th'!Y111,"")))</f>
        <v/>
      </c>
      <c r="AN112" s="65" t="str">
        <f t="shared" si="85"/>
        <v/>
      </c>
      <c r="AO112" s="61" t="str">
        <f t="shared" si="86"/>
        <v/>
      </c>
      <c r="AP112" s="104">
        <f t="shared" si="87"/>
        <v>0</v>
      </c>
      <c r="AQ112" s="104" t="str">
        <f t="shared" si="88"/>
        <v/>
      </c>
      <c r="AR112" s="104" t="str">
        <f t="shared" si="89"/>
        <v/>
      </c>
      <c r="AS112" s="104" t="str">
        <f t="shared" si="90"/>
        <v/>
      </c>
      <c r="AT112" s="104" t="str">
        <f t="shared" si="91"/>
        <v/>
      </c>
      <c r="AU112" s="108" t="str">
        <f t="shared" si="92"/>
        <v/>
      </c>
      <c r="AV112" s="125" t="str">
        <f>IF(OR(B112=0,B112=""),"",IF(AND($E$3="3rd"),'Marks Entry 3rd'!Z111,IF(AND($E$3="4th"),'Marks Entry 4th'!Z111,"")))</f>
        <v/>
      </c>
      <c r="AW112" s="125" t="str">
        <f>IF(OR(B112=0,B112=""),"",IF(AND($E$3="3rd"),'Marks Entry 3rd'!AA111,IF(AND($E$3="4th"),'Marks Entry 4th'!AA111,"")))</f>
        <v/>
      </c>
      <c r="AX112" s="125" t="str">
        <f>IF(OR(B112=0,B112=""),"",IF(AND($E$3="3rd"),'Marks Entry 3rd'!AB111,IF(AND($E$3="4th"),'Marks Entry 4th'!AB111,"")))</f>
        <v/>
      </c>
      <c r="AY112" s="61" t="str">
        <f t="shared" si="93"/>
        <v/>
      </c>
      <c r="AZ112" s="125" t="str">
        <f>IF(OR(B112=0,B112=""),"",IF(AND($E$3="3rd"),'Marks Entry 3rd'!AC111,IF(AND($E$3="4th"),'Marks Entry 4th'!AC111,"")))</f>
        <v/>
      </c>
      <c r="BA112" s="125" t="str">
        <f>IF(OR(B112=0,B112=""),"",IF(AND($E$3="3rd"),'Marks Entry 3rd'!AD111,IF(AND($E$3="4th"),'Marks Entry 4th'!AD111,"")))</f>
        <v/>
      </c>
      <c r="BB112" s="64" t="str">
        <f t="shared" si="94"/>
        <v/>
      </c>
      <c r="BC112" s="61">
        <f t="shared" si="95"/>
        <v>0</v>
      </c>
      <c r="BD112" s="66" t="str">
        <f>IF(OR(B112=0,B112=""),"",IF(AND($E$3="3rd"),'Marks Entry 3rd'!AE111,IF(AND($E$3="4th"),'Marks Entry 4th'!AE111,"")))</f>
        <v/>
      </c>
      <c r="BE112" s="66" t="str">
        <f>IF(OR(B112=0,B112=""),"",IF(AND($E$3="3rd"),'Marks Entry 3rd'!AF111,IF(AND($E$3="4th"),'Marks Entry 4th'!AF111,"")))</f>
        <v/>
      </c>
      <c r="BF112" s="65" t="str">
        <f t="shared" si="96"/>
        <v/>
      </c>
      <c r="BG112" s="61" t="str">
        <f t="shared" si="97"/>
        <v/>
      </c>
      <c r="BH112" s="104">
        <f t="shared" si="98"/>
        <v>0</v>
      </c>
      <c r="BI112" s="104" t="str">
        <f t="shared" si="99"/>
        <v/>
      </c>
      <c r="BJ112" s="104" t="str">
        <f t="shared" si="100"/>
        <v/>
      </c>
      <c r="BK112" s="104" t="str">
        <f t="shared" si="101"/>
        <v/>
      </c>
      <c r="BL112" s="104" t="str">
        <f t="shared" si="102"/>
        <v/>
      </c>
      <c r="BM112" s="108" t="str">
        <f t="shared" si="103"/>
        <v/>
      </c>
      <c r="BN112" s="125" t="str">
        <f>IF(OR(B112=0,B112=""),"",IF(AND($E$3="3rd"),'Marks Entry 3rd'!AG111,IF(AND($E$3="4th"),'Marks Entry 4th'!AG111,"")))</f>
        <v/>
      </c>
      <c r="BO112" s="125" t="str">
        <f>IF(OR(B112=0,B112=""),"",IF(AND($E$3="3rd"),'Marks Entry 3rd'!AH111,IF(AND($E$3="4th"),'Marks Entry 4th'!AH111,"")))</f>
        <v/>
      </c>
      <c r="BP112" s="125" t="str">
        <f>IF(OR(B112=0,B112=""),"",IF(AND($E$3="3rd"),'Marks Entry 3rd'!AI111,IF(AND($E$3="4th"),'Marks Entry 4th'!AI111,"")))</f>
        <v/>
      </c>
      <c r="BQ112" s="61" t="str">
        <f t="shared" si="104"/>
        <v/>
      </c>
      <c r="BR112" s="125" t="str">
        <f>IF(OR(B112=0,B112=""),"",IF(AND($E$3="3rd"),'Marks Entry 3rd'!AJ111,IF(AND($E$3="4th"),'Marks Entry 4th'!AJ111,"")))</f>
        <v/>
      </c>
      <c r="BS112" s="125" t="str">
        <f>IF(OR(B112=0,B112=""),"",IF(AND($E$3="3rd"),'Marks Entry 3rd'!AK111,IF(AND($E$3="4th"),'Marks Entry 4th'!AK111,"")))</f>
        <v/>
      </c>
      <c r="BT112" s="64" t="str">
        <f t="shared" si="105"/>
        <v/>
      </c>
      <c r="BU112" s="61">
        <f t="shared" si="106"/>
        <v>0</v>
      </c>
      <c r="BV112" s="66" t="str">
        <f>IF(OR(B112=0,B112=""),"",IF(AND($E$3="3rd"),'Marks Entry 3rd'!AL111,IF(AND($E$3="4th"),'Marks Entry 4th'!AL111,"")))</f>
        <v/>
      </c>
      <c r="BW112" s="66" t="str">
        <f>IF(OR(B112=0,B112=""),"",IF(AND($E$3="3rd"),'Marks Entry 3rd'!AM111,IF(AND($E$3="4th"),'Marks Entry 4th'!AM111,"")))</f>
        <v/>
      </c>
      <c r="BX112" s="65" t="str">
        <f t="shared" si="107"/>
        <v/>
      </c>
      <c r="BY112" s="61" t="str">
        <f t="shared" si="108"/>
        <v/>
      </c>
      <c r="BZ112" s="104">
        <f t="shared" si="109"/>
        <v>0</v>
      </c>
      <c r="CA112" s="104" t="str">
        <f t="shared" si="110"/>
        <v/>
      </c>
      <c r="CB112" s="104" t="str">
        <f t="shared" si="111"/>
        <v/>
      </c>
      <c r="CC112" s="104" t="str">
        <f t="shared" si="112"/>
        <v/>
      </c>
      <c r="CD112" s="104" t="str">
        <f t="shared" si="113"/>
        <v/>
      </c>
      <c r="CE112" s="108" t="str">
        <f t="shared" si="114"/>
        <v/>
      </c>
      <c r="CF112" s="257" t="str">
        <f>IF(OR(B112=0,B112=""),"",IF(AND($E$3="3rd"),'Marks Entry 3rd'!AN111,IF(AND($E$3="4th"),'Marks Entry 4th'!AN111,"")))</f>
        <v/>
      </c>
      <c r="CG112" s="257" t="str">
        <f>IF(OR(B112=0,B112=""),"",IF(AND($E$3="3rd"),'Marks Entry 3rd'!AO111,IF(AND($E$3="4th"),'Marks Entry 4th'!AO111,"")))</f>
        <v/>
      </c>
      <c r="CH112" s="257" t="str">
        <f>IF(OR(B112=0,B112=""),"",IF(AND($E$3="3rd"),'Marks Entry 3rd'!AP111,IF(AND($E$3="4th"),'Marks Entry 4th'!AP111,"")))</f>
        <v/>
      </c>
      <c r="CI112" s="257" t="str">
        <f>IF(OR(B112=0,B112=""),"",IF(AND($E$3="3rd"),'Marks Entry 3rd'!AQ111,IF(AND($E$3="4th"),'Marks Entry 4th'!AQ111,"")))</f>
        <v/>
      </c>
      <c r="CJ112" s="257" t="str">
        <f>IF(OR(B112=0,B112=""),"",IF(AND($E$3="3rd"),'Marks Entry 3rd'!AR111,IF(AND($E$3="4th"),'Marks Entry 4th'!AR111,"")))</f>
        <v/>
      </c>
      <c r="CK112" s="126" t="str">
        <f t="shared" si="115"/>
        <v/>
      </c>
      <c r="CL112" s="127">
        <f t="shared" si="116"/>
        <v>0</v>
      </c>
      <c r="CM112" s="127" t="str">
        <f t="shared" si="117"/>
        <v/>
      </c>
      <c r="CN112" s="127" t="str">
        <f t="shared" si="118"/>
        <v/>
      </c>
      <c r="CO112" s="107" t="str">
        <f t="shared" si="119"/>
        <v/>
      </c>
      <c r="CP112" s="257" t="str">
        <f>IF(OR(B112=0,B112=""),"",IF(AND($E$3="3rd"),'Marks Entry 3rd'!AS111,IF(AND($E$3="4th"),'Marks Entry 4th'!AS111,"")))</f>
        <v/>
      </c>
      <c r="CQ112" s="257" t="str">
        <f>IF(OR(B112=0,B112=""),"",IF(AND($E$3="3rd"),'Marks Entry 3rd'!AT111,IF(AND($E$3="4th"),'Marks Entry 4th'!AT111,"")))</f>
        <v/>
      </c>
      <c r="CR112" s="257" t="str">
        <f>IF(OR(B112=0,B112=""),"",IF(AND($E$3="3rd"),'Marks Entry 3rd'!AU111,IF(AND($E$3="4th"),'Marks Entry 4th'!AU111,"")))</f>
        <v/>
      </c>
      <c r="CS112" s="257" t="str">
        <f>IF(OR(B112=0,B112=""),"",IF(AND($E$3="3rd"),'Marks Entry 3rd'!AV111,IF(AND($E$3="4th"),'Marks Entry 4th'!AV111,"")))</f>
        <v/>
      </c>
      <c r="CT112" s="257" t="str">
        <f>IF(OR(B112=0,B112=""),"",IF(AND($E$3="3rd"),'Marks Entry 3rd'!AW111,IF(AND($E$3="4th"),'Marks Entry 4th'!AW111,"")))</f>
        <v/>
      </c>
      <c r="CU112" s="126" t="str">
        <f t="shared" si="120"/>
        <v/>
      </c>
      <c r="CV112" s="127">
        <f t="shared" si="121"/>
        <v>0</v>
      </c>
      <c r="CW112" s="127" t="str">
        <f t="shared" si="122"/>
        <v/>
      </c>
      <c r="CX112" s="127" t="str">
        <f t="shared" si="123"/>
        <v/>
      </c>
      <c r="CY112" s="107" t="str">
        <f t="shared" si="124"/>
        <v/>
      </c>
      <c r="CZ112" s="257" t="str">
        <f>IF(OR(B112=0,B112=""),"",IF(AND($E$3="3rd"),'Marks Entry 3rd'!AX111,IF(AND($E$3="4th"),'Marks Entry 4th'!AX111,"")))</f>
        <v/>
      </c>
      <c r="DA112" s="257" t="str">
        <f>IF(OR(B112=0,B112=""),"",IF(AND($E$3="3rd"),'Marks Entry 3rd'!AY111,IF(AND($E$3="4th"),'Marks Entry 4th'!AY111,"")))</f>
        <v/>
      </c>
      <c r="DB112" s="257" t="str">
        <f>IF(OR(B112=0,B112=""),"",IF(AND($E$3="3rd"),'Marks Entry 3rd'!AZ111,IF(AND($E$3="4th"),'Marks Entry 4th'!AZ111,"")))</f>
        <v/>
      </c>
      <c r="DC112" s="257" t="str">
        <f>IF(OR(B112=0,B112=""),"",IF(AND($E$3="3rd"),'Marks Entry 3rd'!BA111,IF(AND($E$3="4th"),'Marks Entry 4th'!BA111,"")))</f>
        <v/>
      </c>
      <c r="DD112" s="257" t="str">
        <f>IF(OR(B112=0,B112=""),"",IF(AND($E$3="3rd"),'Marks Entry 3rd'!BB111,IF(AND($E$3="4th"),'Marks Entry 4th'!BB111,"")))</f>
        <v/>
      </c>
      <c r="DE112" s="126" t="str">
        <f t="shared" si="125"/>
        <v/>
      </c>
      <c r="DF112" s="127">
        <f t="shared" si="126"/>
        <v>0</v>
      </c>
      <c r="DG112" s="127" t="str">
        <f t="shared" si="127"/>
        <v/>
      </c>
      <c r="DH112" s="127" t="str">
        <f t="shared" si="128"/>
        <v/>
      </c>
      <c r="DI112" s="107" t="str">
        <f t="shared" si="129"/>
        <v/>
      </c>
      <c r="DJ112" s="257" t="str">
        <f>IF(OR(B112=0,B112=""),"",IF(AND('Marks Entry 3rd'!BC111="",'Marks Entry 4th'!BC111=""),"",IF(AND($E$3="3rd"),'Marks Entry 3rd'!BC111,IF(AND($E$3="4th"),'Marks Entry 4th'!BC111,""))))</f>
        <v/>
      </c>
      <c r="DK112" s="257" t="str">
        <f>IF(OR(B112=0,B112=""),"",IF(AND('Marks Entry 3rd'!BD111="",'Marks Entry 4th'!BD111=""),"",IF(AND($E$3="3rd"),'Marks Entry 3rd'!BD111,IF(AND($E$3="4th"),'Marks Entry 4th'!BD111,""))))</f>
        <v/>
      </c>
      <c r="DL112" s="416" t="str">
        <f t="shared" si="130"/>
        <v/>
      </c>
      <c r="DM112" s="108" t="str">
        <f t="shared" si="131"/>
        <v/>
      </c>
      <c r="DN112" s="257" t="str">
        <f>IF(OR(B112=0,B112=""),"",IF(AND('Marks Entry 3rd'!BE111="",'Marks Entry 4th'!BE111=""),"",IF(AND($E$3="3rd"),'Marks Entry 3rd'!BE111,IF(AND($E$3="4th"),'Marks Entry 4th'!BE111,""))))</f>
        <v/>
      </c>
      <c r="DO112" s="257" t="str">
        <f>IF(OR(B112=0,B112=""),"",IF(AND('Marks Entry 3rd'!BF111="",'Marks Entry 4th'!BF111=""),"",IF(AND($E$3="3rd"),'Marks Entry 3rd'!BF111,IF(AND($E$3="4th"),'Marks Entry 4th'!BF111,""))))</f>
        <v/>
      </c>
      <c r="DP112" s="416" t="str">
        <f t="shared" si="132"/>
        <v/>
      </c>
      <c r="DQ112" s="108" t="str">
        <f t="shared" si="133"/>
        <v/>
      </c>
      <c r="DR112" s="75" t="str">
        <f t="shared" si="134"/>
        <v/>
      </c>
      <c r="DS112" s="76" t="str">
        <f t="shared" si="135"/>
        <v/>
      </c>
      <c r="DT112" s="81" t="str">
        <f t="shared" si="136"/>
        <v/>
      </c>
      <c r="DU112" s="82" t="str">
        <f t="shared" si="137"/>
        <v/>
      </c>
      <c r="DV112" s="262" t="str">
        <f t="shared" si="139"/>
        <v/>
      </c>
      <c r="DW112" s="52" t="str">
        <f>IF(OR(B112=0,B112=""),"",IF(AND($E$3="3rd"),'Marks Entry 3rd'!BG111,IF(AND($E$3="4th"),'Marks Entry 4th'!BG111,"")))</f>
        <v/>
      </c>
      <c r="DX112" s="52" t="str">
        <f>IF(OR(B112=0,B112=""),"",IF(AND($E$3="3rd"),'Marks Entry 3rd'!BH111,IF(AND($E$3="4th"),'Marks Entry 4th'!BH111,"")))</f>
        <v/>
      </c>
      <c r="DY112" s="242" t="str">
        <f t="shared" si="138"/>
        <v/>
      </c>
      <c r="DZ112" s="53"/>
      <c r="EG112" s="55">
        <f>IF(AND($E$3="3rd"),'Marks Entry 3rd'!I111,IF(AND($E$3="4th"),'Marks Entry 4th'!I111,""))</f>
        <v>0</v>
      </c>
    </row>
    <row r="113" spans="1:137" ht="18.95" customHeight="1">
      <c r="A113" s="67">
        <v>106</v>
      </c>
      <c r="B113" s="302" t="str">
        <f>IF(OR(EG113=0,EG113=""),"",IF(AND($E$3="3rd"),'Marks Entry 3rd'!I112,IF(AND($E$3="4th"),'Marks Entry 4th'!I112,"")))</f>
        <v/>
      </c>
      <c r="C113" s="68" t="str">
        <f>IF(OR(B113=0,B113=""),"",IF(AND($E$3="3rd"),'Marks Entry 3rd'!B112,IF(AND($E$3="4th"),'Marks Entry 4th'!B112,"")))</f>
        <v/>
      </c>
      <c r="D113" s="68" t="str">
        <f>IF(OR(B113=0,B113=""),"",IF(AND($E$3="3rd"),'Marks Entry 3rd'!C112,IF(AND($E$3="4th"),'Marks Entry 4th'!C112,"")))</f>
        <v/>
      </c>
      <c r="E113" s="69" t="str">
        <f>IF(OR(B113=0,B113=""),"",IF(AND($E$3="3rd"),'Marks Entry 3rd'!E112,IF(AND($E$3="4th"),'Marks Entry 4th'!E112,"")))</f>
        <v/>
      </c>
      <c r="F113" s="301" t="str">
        <f>IF(OR(B113=0,B113=""),"",IF(AND($E$3="3rd"),'Marks Entry 3rd'!D112,IF(AND($E$3="4th"),'Marks Entry 4th'!D112,"")))</f>
        <v/>
      </c>
      <c r="G113" s="63" t="str">
        <f>IF(OR(B113=0,B113=""),"",IF(AND($E$3="3rd"),'Marks Entry 3rd'!F112,IF(AND($E$3="4th"),'Marks Entry 4th'!F112,"")))</f>
        <v/>
      </c>
      <c r="H113" s="63" t="str">
        <f>IF(OR(B113=0,B113=""),"",IF(AND($E$3="3rd"),'Marks Entry 3rd'!G112,IF(AND($E$3="4th"),'Marks Entry 4th'!G112,"")))</f>
        <v/>
      </c>
      <c r="I113" s="63" t="str">
        <f>IF(OR(B113=0,B113=""),"",IF(AND($E$3="3rd"),'Marks Entry 3rd'!H112,IF(AND($E$3="4th"),'Marks Entry 4th'!H112,"")))</f>
        <v/>
      </c>
      <c r="J113" s="256" t="str">
        <f>IF(OR(B113=0,B113=""),"",IF(AND($E$3="3rd"),'Marks Entry 3rd'!J112,IF(AND($E$3="4th"),'Marks Entry 4th'!J112,"")))</f>
        <v/>
      </c>
      <c r="K113" s="256" t="str">
        <f>IF(OR(B113=0,B113=""),"",IF(AND($E$3="3rd"),'Marks Entry 3rd'!K112,IF(AND($E$3="4th"),'Marks Entry 4th'!K112,"")))</f>
        <v/>
      </c>
      <c r="L113" s="125" t="str">
        <f>IF(OR(B113=0,B113=""),"",IF(AND($E$3="3rd"),'Marks Entry 3rd'!L112,IF(AND($E$3="4th"),'Marks Entry 4th'!L112,"")))</f>
        <v/>
      </c>
      <c r="M113" s="125" t="str">
        <f>IF(OR(B113=0,B113=""),"",IF(AND($E$3="3rd"),'Marks Entry 3rd'!M112,IF(AND($E$3="4th"),'Marks Entry 4th'!M112,"")))</f>
        <v/>
      </c>
      <c r="N113" s="125" t="str">
        <f>IF(OR(B113=0,B113=""),"",IF(AND($E$3="3rd"),'Marks Entry 3rd'!N112,IF(AND($E$3="4th"),'Marks Entry 4th'!N112,"")))</f>
        <v/>
      </c>
      <c r="O113" s="61" t="str">
        <f t="shared" si="71"/>
        <v/>
      </c>
      <c r="P113" s="125" t="str">
        <f>IF(OR(B113=0,B113=""),"",IF(AND($E$3="3rd"),'Marks Entry 3rd'!O112,IF(AND($E$3="4th"),'Marks Entry 4th'!O112,"")))</f>
        <v/>
      </c>
      <c r="Q113" s="125" t="str">
        <f>IF(OR(B113=0,B113=""),"",IF(AND($E$3="3rd"),'Marks Entry 3rd'!P112,IF(AND($E$3="4th"),'Marks Entry 4th'!P112,"")))</f>
        <v/>
      </c>
      <c r="R113" s="64" t="str">
        <f t="shared" si="72"/>
        <v/>
      </c>
      <c r="S113" s="61">
        <f t="shared" si="73"/>
        <v>0</v>
      </c>
      <c r="T113" s="66" t="str">
        <f>IF(OR(B113=0,B113=""),"",IF(AND($E$3="3rd"),'Marks Entry 3rd'!Q112,IF(AND($E$3="4th"),'Marks Entry 4th'!Q112,"")))</f>
        <v/>
      </c>
      <c r="U113" s="66" t="str">
        <f>IF(OR(B113=0,B113=""),"",IF(AND($E$3="3rd"),'Marks Entry 3rd'!R112,IF(AND($E$3="4th"),'Marks Entry 4th'!R112,"")))</f>
        <v/>
      </c>
      <c r="V113" s="65" t="str">
        <f t="shared" si="74"/>
        <v/>
      </c>
      <c r="W113" s="61" t="str">
        <f t="shared" si="75"/>
        <v/>
      </c>
      <c r="X113" s="104">
        <f t="shared" si="76"/>
        <v>0</v>
      </c>
      <c r="Y113" s="104" t="str">
        <f t="shared" si="77"/>
        <v/>
      </c>
      <c r="Z113" s="104" t="str">
        <f t="shared" si="78"/>
        <v/>
      </c>
      <c r="AA113" s="104" t="str">
        <f t="shared" si="79"/>
        <v/>
      </c>
      <c r="AB113" s="104" t="str">
        <f t="shared" si="80"/>
        <v/>
      </c>
      <c r="AC113" s="108" t="str">
        <f t="shared" si="81"/>
        <v/>
      </c>
      <c r="AD113" s="125" t="str">
        <f>IF(OR(B113=0,B113=""),"",IF(AND($E$3="3rd"),'Marks Entry 3rd'!S112,IF(AND($E$3="4th"),'Marks Entry 4th'!S112,"")))</f>
        <v/>
      </c>
      <c r="AE113" s="125" t="str">
        <f>IF(OR(B113=0,B113=""),"",IF(AND($E$3="3rd"),'Marks Entry 3rd'!T112,IF(AND($E$3="4th"),'Marks Entry 4th'!T112,"")))</f>
        <v/>
      </c>
      <c r="AF113" s="125" t="str">
        <f>IF(OR(B113=0,B113=""),"",IF(AND($E$3="3rd"),'Marks Entry 3rd'!U112,IF(AND($E$3="4th"),'Marks Entry 4th'!U112,"")))</f>
        <v/>
      </c>
      <c r="AG113" s="61" t="str">
        <f t="shared" si="82"/>
        <v/>
      </c>
      <c r="AH113" s="125" t="str">
        <f>IF(OR(B113=0,B113=""),"",IF(AND($E$3="3rd"),'Marks Entry 3rd'!V112,IF(AND($E$3="4th"),'Marks Entry 4th'!V112,"")))</f>
        <v/>
      </c>
      <c r="AI113" s="125" t="str">
        <f>IF(OR(B113=0,B113=""),"",IF(AND($E$3="3rd"),'Marks Entry 3rd'!W112,IF(AND($E$3="4th"),'Marks Entry 4th'!W112,"")))</f>
        <v/>
      </c>
      <c r="AJ113" s="64" t="str">
        <f t="shared" si="83"/>
        <v/>
      </c>
      <c r="AK113" s="61">
        <f t="shared" si="84"/>
        <v>0</v>
      </c>
      <c r="AL113" s="66" t="str">
        <f>IF(OR(B113=0,B113=""),"",IF(AND($E$3="3rd"),'Marks Entry 3rd'!X112,IF(AND($E$3="4th"),'Marks Entry 4th'!X112,"")))</f>
        <v/>
      </c>
      <c r="AM113" s="66" t="str">
        <f>IF(OR(B113=0,B113=""),"",IF(AND($E$3="3rd"),'Marks Entry 3rd'!Y112,IF(AND($E$3="4th"),'Marks Entry 4th'!Y112,"")))</f>
        <v/>
      </c>
      <c r="AN113" s="65" t="str">
        <f t="shared" si="85"/>
        <v/>
      </c>
      <c r="AO113" s="61" t="str">
        <f t="shared" si="86"/>
        <v/>
      </c>
      <c r="AP113" s="104">
        <f t="shared" si="87"/>
        <v>0</v>
      </c>
      <c r="AQ113" s="104" t="str">
        <f t="shared" si="88"/>
        <v/>
      </c>
      <c r="AR113" s="104" t="str">
        <f t="shared" si="89"/>
        <v/>
      </c>
      <c r="AS113" s="104" t="str">
        <f t="shared" si="90"/>
        <v/>
      </c>
      <c r="AT113" s="104" t="str">
        <f t="shared" si="91"/>
        <v/>
      </c>
      <c r="AU113" s="108" t="str">
        <f t="shared" si="92"/>
        <v/>
      </c>
      <c r="AV113" s="125" t="str">
        <f>IF(OR(B113=0,B113=""),"",IF(AND($E$3="3rd"),'Marks Entry 3rd'!Z112,IF(AND($E$3="4th"),'Marks Entry 4th'!Z112,"")))</f>
        <v/>
      </c>
      <c r="AW113" s="125" t="str">
        <f>IF(OR(B113=0,B113=""),"",IF(AND($E$3="3rd"),'Marks Entry 3rd'!AA112,IF(AND($E$3="4th"),'Marks Entry 4th'!AA112,"")))</f>
        <v/>
      </c>
      <c r="AX113" s="125" t="str">
        <f>IF(OR(B113=0,B113=""),"",IF(AND($E$3="3rd"),'Marks Entry 3rd'!AB112,IF(AND($E$3="4th"),'Marks Entry 4th'!AB112,"")))</f>
        <v/>
      </c>
      <c r="AY113" s="61" t="str">
        <f t="shared" si="93"/>
        <v/>
      </c>
      <c r="AZ113" s="125" t="str">
        <f>IF(OR(B113=0,B113=""),"",IF(AND($E$3="3rd"),'Marks Entry 3rd'!AC112,IF(AND($E$3="4th"),'Marks Entry 4th'!AC112,"")))</f>
        <v/>
      </c>
      <c r="BA113" s="125" t="str">
        <f>IF(OR(B113=0,B113=""),"",IF(AND($E$3="3rd"),'Marks Entry 3rd'!AD112,IF(AND($E$3="4th"),'Marks Entry 4th'!AD112,"")))</f>
        <v/>
      </c>
      <c r="BB113" s="64" t="str">
        <f t="shared" si="94"/>
        <v/>
      </c>
      <c r="BC113" s="61">
        <f t="shared" si="95"/>
        <v>0</v>
      </c>
      <c r="BD113" s="66" t="str">
        <f>IF(OR(B113=0,B113=""),"",IF(AND($E$3="3rd"),'Marks Entry 3rd'!AE112,IF(AND($E$3="4th"),'Marks Entry 4th'!AE112,"")))</f>
        <v/>
      </c>
      <c r="BE113" s="66" t="str">
        <f>IF(OR(B113=0,B113=""),"",IF(AND($E$3="3rd"),'Marks Entry 3rd'!AF112,IF(AND($E$3="4th"),'Marks Entry 4th'!AF112,"")))</f>
        <v/>
      </c>
      <c r="BF113" s="65" t="str">
        <f t="shared" si="96"/>
        <v/>
      </c>
      <c r="BG113" s="61" t="str">
        <f t="shared" si="97"/>
        <v/>
      </c>
      <c r="BH113" s="104">
        <f t="shared" si="98"/>
        <v>0</v>
      </c>
      <c r="BI113" s="104" t="str">
        <f t="shared" si="99"/>
        <v/>
      </c>
      <c r="BJ113" s="104" t="str">
        <f t="shared" si="100"/>
        <v/>
      </c>
      <c r="BK113" s="104" t="str">
        <f t="shared" si="101"/>
        <v/>
      </c>
      <c r="BL113" s="104" t="str">
        <f t="shared" si="102"/>
        <v/>
      </c>
      <c r="BM113" s="108" t="str">
        <f t="shared" si="103"/>
        <v/>
      </c>
      <c r="BN113" s="125" t="str">
        <f>IF(OR(B113=0,B113=""),"",IF(AND($E$3="3rd"),'Marks Entry 3rd'!AG112,IF(AND($E$3="4th"),'Marks Entry 4th'!AG112,"")))</f>
        <v/>
      </c>
      <c r="BO113" s="125" t="str">
        <f>IF(OR(B113=0,B113=""),"",IF(AND($E$3="3rd"),'Marks Entry 3rd'!AH112,IF(AND($E$3="4th"),'Marks Entry 4th'!AH112,"")))</f>
        <v/>
      </c>
      <c r="BP113" s="125" t="str">
        <f>IF(OR(B113=0,B113=""),"",IF(AND($E$3="3rd"),'Marks Entry 3rd'!AI112,IF(AND($E$3="4th"),'Marks Entry 4th'!AI112,"")))</f>
        <v/>
      </c>
      <c r="BQ113" s="61" t="str">
        <f t="shared" si="104"/>
        <v/>
      </c>
      <c r="BR113" s="125" t="str">
        <f>IF(OR(B113=0,B113=""),"",IF(AND($E$3="3rd"),'Marks Entry 3rd'!AJ112,IF(AND($E$3="4th"),'Marks Entry 4th'!AJ112,"")))</f>
        <v/>
      </c>
      <c r="BS113" s="125" t="str">
        <f>IF(OR(B113=0,B113=""),"",IF(AND($E$3="3rd"),'Marks Entry 3rd'!AK112,IF(AND($E$3="4th"),'Marks Entry 4th'!AK112,"")))</f>
        <v/>
      </c>
      <c r="BT113" s="64" t="str">
        <f t="shared" si="105"/>
        <v/>
      </c>
      <c r="BU113" s="61">
        <f t="shared" si="106"/>
        <v>0</v>
      </c>
      <c r="BV113" s="66" t="str">
        <f>IF(OR(B113=0,B113=""),"",IF(AND($E$3="3rd"),'Marks Entry 3rd'!AL112,IF(AND($E$3="4th"),'Marks Entry 4th'!AL112,"")))</f>
        <v/>
      </c>
      <c r="BW113" s="66" t="str">
        <f>IF(OR(B113=0,B113=""),"",IF(AND($E$3="3rd"),'Marks Entry 3rd'!AM112,IF(AND($E$3="4th"),'Marks Entry 4th'!AM112,"")))</f>
        <v/>
      </c>
      <c r="BX113" s="65" t="str">
        <f t="shared" si="107"/>
        <v/>
      </c>
      <c r="BY113" s="61" t="str">
        <f t="shared" si="108"/>
        <v/>
      </c>
      <c r="BZ113" s="104">
        <f t="shared" si="109"/>
        <v>0</v>
      </c>
      <c r="CA113" s="104" t="str">
        <f t="shared" si="110"/>
        <v/>
      </c>
      <c r="CB113" s="104" t="str">
        <f t="shared" si="111"/>
        <v/>
      </c>
      <c r="CC113" s="104" t="str">
        <f t="shared" si="112"/>
        <v/>
      </c>
      <c r="CD113" s="104" t="str">
        <f t="shared" si="113"/>
        <v/>
      </c>
      <c r="CE113" s="108" t="str">
        <f t="shared" si="114"/>
        <v/>
      </c>
      <c r="CF113" s="257" t="str">
        <f>IF(OR(B113=0,B113=""),"",IF(AND($E$3="3rd"),'Marks Entry 3rd'!AN112,IF(AND($E$3="4th"),'Marks Entry 4th'!AN112,"")))</f>
        <v/>
      </c>
      <c r="CG113" s="257" t="str">
        <f>IF(OR(B113=0,B113=""),"",IF(AND($E$3="3rd"),'Marks Entry 3rd'!AO112,IF(AND($E$3="4th"),'Marks Entry 4th'!AO112,"")))</f>
        <v/>
      </c>
      <c r="CH113" s="257" t="str">
        <f>IF(OR(B113=0,B113=""),"",IF(AND($E$3="3rd"),'Marks Entry 3rd'!AP112,IF(AND($E$3="4th"),'Marks Entry 4th'!AP112,"")))</f>
        <v/>
      </c>
      <c r="CI113" s="257" t="str">
        <f>IF(OR(B113=0,B113=""),"",IF(AND($E$3="3rd"),'Marks Entry 3rd'!AQ112,IF(AND($E$3="4th"),'Marks Entry 4th'!AQ112,"")))</f>
        <v/>
      </c>
      <c r="CJ113" s="257" t="str">
        <f>IF(OR(B113=0,B113=""),"",IF(AND($E$3="3rd"),'Marks Entry 3rd'!AR112,IF(AND($E$3="4th"),'Marks Entry 4th'!AR112,"")))</f>
        <v/>
      </c>
      <c r="CK113" s="126" t="str">
        <f t="shared" si="115"/>
        <v/>
      </c>
      <c r="CL113" s="127">
        <f t="shared" si="116"/>
        <v>0</v>
      </c>
      <c r="CM113" s="127" t="str">
        <f t="shared" si="117"/>
        <v/>
      </c>
      <c r="CN113" s="127" t="str">
        <f t="shared" si="118"/>
        <v/>
      </c>
      <c r="CO113" s="107" t="str">
        <f t="shared" si="119"/>
        <v/>
      </c>
      <c r="CP113" s="257" t="str">
        <f>IF(OR(B113=0,B113=""),"",IF(AND($E$3="3rd"),'Marks Entry 3rd'!AS112,IF(AND($E$3="4th"),'Marks Entry 4th'!AS112,"")))</f>
        <v/>
      </c>
      <c r="CQ113" s="257" t="str">
        <f>IF(OR(B113=0,B113=""),"",IF(AND($E$3="3rd"),'Marks Entry 3rd'!AT112,IF(AND($E$3="4th"),'Marks Entry 4th'!AT112,"")))</f>
        <v/>
      </c>
      <c r="CR113" s="257" t="str">
        <f>IF(OR(B113=0,B113=""),"",IF(AND($E$3="3rd"),'Marks Entry 3rd'!AU112,IF(AND($E$3="4th"),'Marks Entry 4th'!AU112,"")))</f>
        <v/>
      </c>
      <c r="CS113" s="257" t="str">
        <f>IF(OR(B113=0,B113=""),"",IF(AND($E$3="3rd"),'Marks Entry 3rd'!AV112,IF(AND($E$3="4th"),'Marks Entry 4th'!AV112,"")))</f>
        <v/>
      </c>
      <c r="CT113" s="257" t="str">
        <f>IF(OR(B113=0,B113=""),"",IF(AND($E$3="3rd"),'Marks Entry 3rd'!AW112,IF(AND($E$3="4th"),'Marks Entry 4th'!AW112,"")))</f>
        <v/>
      </c>
      <c r="CU113" s="126" t="str">
        <f t="shared" si="120"/>
        <v/>
      </c>
      <c r="CV113" s="127">
        <f t="shared" si="121"/>
        <v>0</v>
      </c>
      <c r="CW113" s="127" t="str">
        <f t="shared" si="122"/>
        <v/>
      </c>
      <c r="CX113" s="127" t="str">
        <f t="shared" si="123"/>
        <v/>
      </c>
      <c r="CY113" s="107" t="str">
        <f t="shared" si="124"/>
        <v/>
      </c>
      <c r="CZ113" s="257" t="str">
        <f>IF(OR(B113=0,B113=""),"",IF(AND($E$3="3rd"),'Marks Entry 3rd'!AX112,IF(AND($E$3="4th"),'Marks Entry 4th'!AX112,"")))</f>
        <v/>
      </c>
      <c r="DA113" s="257" t="str">
        <f>IF(OR(B113=0,B113=""),"",IF(AND($E$3="3rd"),'Marks Entry 3rd'!AY112,IF(AND($E$3="4th"),'Marks Entry 4th'!AY112,"")))</f>
        <v/>
      </c>
      <c r="DB113" s="257" t="str">
        <f>IF(OR(B113=0,B113=""),"",IF(AND($E$3="3rd"),'Marks Entry 3rd'!AZ112,IF(AND($E$3="4th"),'Marks Entry 4th'!AZ112,"")))</f>
        <v/>
      </c>
      <c r="DC113" s="257" t="str">
        <f>IF(OR(B113=0,B113=""),"",IF(AND($E$3="3rd"),'Marks Entry 3rd'!BA112,IF(AND($E$3="4th"),'Marks Entry 4th'!BA112,"")))</f>
        <v/>
      </c>
      <c r="DD113" s="257" t="str">
        <f>IF(OR(B113=0,B113=""),"",IF(AND($E$3="3rd"),'Marks Entry 3rd'!BB112,IF(AND($E$3="4th"),'Marks Entry 4th'!BB112,"")))</f>
        <v/>
      </c>
      <c r="DE113" s="126" t="str">
        <f t="shared" si="125"/>
        <v/>
      </c>
      <c r="DF113" s="127">
        <f t="shared" si="126"/>
        <v>0</v>
      </c>
      <c r="DG113" s="127" t="str">
        <f t="shared" si="127"/>
        <v/>
      </c>
      <c r="DH113" s="127" t="str">
        <f t="shared" si="128"/>
        <v/>
      </c>
      <c r="DI113" s="107" t="str">
        <f t="shared" si="129"/>
        <v/>
      </c>
      <c r="DJ113" s="257" t="str">
        <f>IF(OR(B113=0,B113=""),"",IF(AND('Marks Entry 3rd'!BC112="",'Marks Entry 4th'!BC112=""),"",IF(AND($E$3="3rd"),'Marks Entry 3rd'!BC112,IF(AND($E$3="4th"),'Marks Entry 4th'!BC112,""))))</f>
        <v/>
      </c>
      <c r="DK113" s="257" t="str">
        <f>IF(OR(B113=0,B113=""),"",IF(AND('Marks Entry 3rd'!BD112="",'Marks Entry 4th'!BD112=""),"",IF(AND($E$3="3rd"),'Marks Entry 3rd'!BD112,IF(AND($E$3="4th"),'Marks Entry 4th'!BD112,""))))</f>
        <v/>
      </c>
      <c r="DL113" s="416" t="str">
        <f t="shared" si="130"/>
        <v/>
      </c>
      <c r="DM113" s="108" t="str">
        <f t="shared" si="131"/>
        <v/>
      </c>
      <c r="DN113" s="257" t="str">
        <f>IF(OR(B113=0,B113=""),"",IF(AND('Marks Entry 3rd'!BE112="",'Marks Entry 4th'!BE112=""),"",IF(AND($E$3="3rd"),'Marks Entry 3rd'!BE112,IF(AND($E$3="4th"),'Marks Entry 4th'!BE112,""))))</f>
        <v/>
      </c>
      <c r="DO113" s="257" t="str">
        <f>IF(OR(B113=0,B113=""),"",IF(AND('Marks Entry 3rd'!BF112="",'Marks Entry 4th'!BF112=""),"",IF(AND($E$3="3rd"),'Marks Entry 3rd'!BF112,IF(AND($E$3="4th"),'Marks Entry 4th'!BF112,""))))</f>
        <v/>
      </c>
      <c r="DP113" s="416" t="str">
        <f t="shared" si="132"/>
        <v/>
      </c>
      <c r="DQ113" s="108" t="str">
        <f t="shared" si="133"/>
        <v/>
      </c>
      <c r="DR113" s="75" t="str">
        <f t="shared" si="134"/>
        <v/>
      </c>
      <c r="DS113" s="76" t="str">
        <f t="shared" si="135"/>
        <v/>
      </c>
      <c r="DT113" s="81" t="str">
        <f t="shared" si="136"/>
        <v/>
      </c>
      <c r="DU113" s="82" t="str">
        <f t="shared" si="137"/>
        <v/>
      </c>
      <c r="DV113" s="262" t="str">
        <f t="shared" si="139"/>
        <v/>
      </c>
      <c r="DW113" s="52" t="str">
        <f>IF(OR(B113=0,B113=""),"",IF(AND($E$3="3rd"),'Marks Entry 3rd'!BG112,IF(AND($E$3="4th"),'Marks Entry 4th'!BG112,"")))</f>
        <v/>
      </c>
      <c r="DX113" s="52" t="str">
        <f>IF(OR(B113=0,B113=""),"",IF(AND($E$3="3rd"),'Marks Entry 3rd'!BH112,IF(AND($E$3="4th"),'Marks Entry 4th'!BH112,"")))</f>
        <v/>
      </c>
      <c r="DY113" s="242" t="str">
        <f t="shared" si="138"/>
        <v/>
      </c>
      <c r="DZ113" s="53"/>
      <c r="EG113" s="55">
        <f>IF(AND($E$3="3rd"),'Marks Entry 3rd'!I112,IF(AND($E$3="4th"),'Marks Entry 4th'!I112,""))</f>
        <v>0</v>
      </c>
    </row>
    <row r="114" spans="1:137" ht="18.95" customHeight="1">
      <c r="A114" s="67">
        <v>107</v>
      </c>
      <c r="B114" s="302" t="str">
        <f>IF(OR(EG114=0,EG114=""),"",IF(AND($E$3="3rd"),'Marks Entry 3rd'!I113,IF(AND($E$3="4th"),'Marks Entry 4th'!I113,"")))</f>
        <v/>
      </c>
      <c r="C114" s="68" t="str">
        <f>IF(OR(B114=0,B114=""),"",IF(AND($E$3="3rd"),'Marks Entry 3rd'!B113,IF(AND($E$3="4th"),'Marks Entry 4th'!B113,"")))</f>
        <v/>
      </c>
      <c r="D114" s="68" t="str">
        <f>IF(OR(B114=0,B114=""),"",IF(AND($E$3="3rd"),'Marks Entry 3rd'!C113,IF(AND($E$3="4th"),'Marks Entry 4th'!C113,"")))</f>
        <v/>
      </c>
      <c r="E114" s="69" t="str">
        <f>IF(OR(B114=0,B114=""),"",IF(AND($E$3="3rd"),'Marks Entry 3rd'!E113,IF(AND($E$3="4th"),'Marks Entry 4th'!E113,"")))</f>
        <v/>
      </c>
      <c r="F114" s="301" t="str">
        <f>IF(OR(B114=0,B114=""),"",IF(AND($E$3="3rd"),'Marks Entry 3rd'!D113,IF(AND($E$3="4th"),'Marks Entry 4th'!D113,"")))</f>
        <v/>
      </c>
      <c r="G114" s="63" t="str">
        <f>IF(OR(B114=0,B114=""),"",IF(AND($E$3="3rd"),'Marks Entry 3rd'!F113,IF(AND($E$3="4th"),'Marks Entry 4th'!F113,"")))</f>
        <v/>
      </c>
      <c r="H114" s="63" t="str">
        <f>IF(OR(B114=0,B114=""),"",IF(AND($E$3="3rd"),'Marks Entry 3rd'!G113,IF(AND($E$3="4th"),'Marks Entry 4th'!G113,"")))</f>
        <v/>
      </c>
      <c r="I114" s="63" t="str">
        <f>IF(OR(B114=0,B114=""),"",IF(AND($E$3="3rd"),'Marks Entry 3rd'!H113,IF(AND($E$3="4th"),'Marks Entry 4th'!H113,"")))</f>
        <v/>
      </c>
      <c r="J114" s="256" t="str">
        <f>IF(OR(B114=0,B114=""),"",IF(AND($E$3="3rd"),'Marks Entry 3rd'!J113,IF(AND($E$3="4th"),'Marks Entry 4th'!J113,"")))</f>
        <v/>
      </c>
      <c r="K114" s="256" t="str">
        <f>IF(OR(B114=0,B114=""),"",IF(AND($E$3="3rd"),'Marks Entry 3rd'!K113,IF(AND($E$3="4th"),'Marks Entry 4th'!K113,"")))</f>
        <v/>
      </c>
      <c r="L114" s="125" t="str">
        <f>IF(OR(B114=0,B114=""),"",IF(AND($E$3="3rd"),'Marks Entry 3rd'!L113,IF(AND($E$3="4th"),'Marks Entry 4th'!L113,"")))</f>
        <v/>
      </c>
      <c r="M114" s="125" t="str">
        <f>IF(OR(B114=0,B114=""),"",IF(AND($E$3="3rd"),'Marks Entry 3rd'!M113,IF(AND($E$3="4th"),'Marks Entry 4th'!M113,"")))</f>
        <v/>
      </c>
      <c r="N114" s="125" t="str">
        <f>IF(OR(B114=0,B114=""),"",IF(AND($E$3="3rd"),'Marks Entry 3rd'!N113,IF(AND($E$3="4th"),'Marks Entry 4th'!N113,"")))</f>
        <v/>
      </c>
      <c r="O114" s="61" t="str">
        <f t="shared" si="71"/>
        <v/>
      </c>
      <c r="P114" s="125" t="str">
        <f>IF(OR(B114=0,B114=""),"",IF(AND($E$3="3rd"),'Marks Entry 3rd'!O113,IF(AND($E$3="4th"),'Marks Entry 4th'!O113,"")))</f>
        <v/>
      </c>
      <c r="Q114" s="125" t="str">
        <f>IF(OR(B114=0,B114=""),"",IF(AND($E$3="3rd"),'Marks Entry 3rd'!P113,IF(AND($E$3="4th"),'Marks Entry 4th'!P113,"")))</f>
        <v/>
      </c>
      <c r="R114" s="64" t="str">
        <f t="shared" si="72"/>
        <v/>
      </c>
      <c r="S114" s="61">
        <f t="shared" si="73"/>
        <v>0</v>
      </c>
      <c r="T114" s="66" t="str">
        <f>IF(OR(B114=0,B114=""),"",IF(AND($E$3="3rd"),'Marks Entry 3rd'!Q113,IF(AND($E$3="4th"),'Marks Entry 4th'!Q113,"")))</f>
        <v/>
      </c>
      <c r="U114" s="66" t="str">
        <f>IF(OR(B114=0,B114=""),"",IF(AND($E$3="3rd"),'Marks Entry 3rd'!R113,IF(AND($E$3="4th"),'Marks Entry 4th'!R113,"")))</f>
        <v/>
      </c>
      <c r="V114" s="65" t="str">
        <f t="shared" si="74"/>
        <v/>
      </c>
      <c r="W114" s="61" t="str">
        <f t="shared" si="75"/>
        <v/>
      </c>
      <c r="X114" s="104">
        <f t="shared" si="76"/>
        <v>0</v>
      </c>
      <c r="Y114" s="104" t="str">
        <f t="shared" si="77"/>
        <v/>
      </c>
      <c r="Z114" s="104" t="str">
        <f t="shared" si="78"/>
        <v/>
      </c>
      <c r="AA114" s="104" t="str">
        <f t="shared" si="79"/>
        <v/>
      </c>
      <c r="AB114" s="104" t="str">
        <f t="shared" si="80"/>
        <v/>
      </c>
      <c r="AC114" s="108" t="str">
        <f t="shared" si="81"/>
        <v/>
      </c>
      <c r="AD114" s="125" t="str">
        <f>IF(OR(B114=0,B114=""),"",IF(AND($E$3="3rd"),'Marks Entry 3rd'!S113,IF(AND($E$3="4th"),'Marks Entry 4th'!S113,"")))</f>
        <v/>
      </c>
      <c r="AE114" s="125" t="str">
        <f>IF(OR(B114=0,B114=""),"",IF(AND($E$3="3rd"),'Marks Entry 3rd'!T113,IF(AND($E$3="4th"),'Marks Entry 4th'!T113,"")))</f>
        <v/>
      </c>
      <c r="AF114" s="125" t="str">
        <f>IF(OR(B114=0,B114=""),"",IF(AND($E$3="3rd"),'Marks Entry 3rd'!U113,IF(AND($E$3="4th"),'Marks Entry 4th'!U113,"")))</f>
        <v/>
      </c>
      <c r="AG114" s="61" t="str">
        <f t="shared" si="82"/>
        <v/>
      </c>
      <c r="AH114" s="125" t="str">
        <f>IF(OR(B114=0,B114=""),"",IF(AND($E$3="3rd"),'Marks Entry 3rd'!V113,IF(AND($E$3="4th"),'Marks Entry 4th'!V113,"")))</f>
        <v/>
      </c>
      <c r="AI114" s="125" t="str">
        <f>IF(OR(B114=0,B114=""),"",IF(AND($E$3="3rd"),'Marks Entry 3rd'!W113,IF(AND($E$3="4th"),'Marks Entry 4th'!W113,"")))</f>
        <v/>
      </c>
      <c r="AJ114" s="64" t="str">
        <f t="shared" si="83"/>
        <v/>
      </c>
      <c r="AK114" s="61">
        <f t="shared" si="84"/>
        <v>0</v>
      </c>
      <c r="AL114" s="66" t="str">
        <f>IF(OR(B114=0,B114=""),"",IF(AND($E$3="3rd"),'Marks Entry 3rd'!X113,IF(AND($E$3="4th"),'Marks Entry 4th'!X113,"")))</f>
        <v/>
      </c>
      <c r="AM114" s="66" t="str">
        <f>IF(OR(B114=0,B114=""),"",IF(AND($E$3="3rd"),'Marks Entry 3rd'!Y113,IF(AND($E$3="4th"),'Marks Entry 4th'!Y113,"")))</f>
        <v/>
      </c>
      <c r="AN114" s="65" t="str">
        <f t="shared" si="85"/>
        <v/>
      </c>
      <c r="AO114" s="61" t="str">
        <f t="shared" si="86"/>
        <v/>
      </c>
      <c r="AP114" s="104">
        <f t="shared" si="87"/>
        <v>0</v>
      </c>
      <c r="AQ114" s="104" t="str">
        <f t="shared" si="88"/>
        <v/>
      </c>
      <c r="AR114" s="104" t="str">
        <f t="shared" si="89"/>
        <v/>
      </c>
      <c r="AS114" s="104" t="str">
        <f t="shared" si="90"/>
        <v/>
      </c>
      <c r="AT114" s="104" t="str">
        <f t="shared" si="91"/>
        <v/>
      </c>
      <c r="AU114" s="108" t="str">
        <f t="shared" si="92"/>
        <v/>
      </c>
      <c r="AV114" s="125" t="str">
        <f>IF(OR(B114=0,B114=""),"",IF(AND($E$3="3rd"),'Marks Entry 3rd'!Z113,IF(AND($E$3="4th"),'Marks Entry 4th'!Z113,"")))</f>
        <v/>
      </c>
      <c r="AW114" s="125" t="str">
        <f>IF(OR(B114=0,B114=""),"",IF(AND($E$3="3rd"),'Marks Entry 3rd'!AA113,IF(AND($E$3="4th"),'Marks Entry 4th'!AA113,"")))</f>
        <v/>
      </c>
      <c r="AX114" s="125" t="str">
        <f>IF(OR(B114=0,B114=""),"",IF(AND($E$3="3rd"),'Marks Entry 3rd'!AB113,IF(AND($E$3="4th"),'Marks Entry 4th'!AB113,"")))</f>
        <v/>
      </c>
      <c r="AY114" s="61" t="str">
        <f t="shared" si="93"/>
        <v/>
      </c>
      <c r="AZ114" s="125" t="str">
        <f>IF(OR(B114=0,B114=""),"",IF(AND($E$3="3rd"),'Marks Entry 3rd'!AC113,IF(AND($E$3="4th"),'Marks Entry 4th'!AC113,"")))</f>
        <v/>
      </c>
      <c r="BA114" s="125" t="str">
        <f>IF(OR(B114=0,B114=""),"",IF(AND($E$3="3rd"),'Marks Entry 3rd'!AD113,IF(AND($E$3="4th"),'Marks Entry 4th'!AD113,"")))</f>
        <v/>
      </c>
      <c r="BB114" s="64" t="str">
        <f t="shared" si="94"/>
        <v/>
      </c>
      <c r="BC114" s="61">
        <f t="shared" si="95"/>
        <v>0</v>
      </c>
      <c r="BD114" s="66" t="str">
        <f>IF(OR(B114=0,B114=""),"",IF(AND($E$3="3rd"),'Marks Entry 3rd'!AE113,IF(AND($E$3="4th"),'Marks Entry 4th'!AE113,"")))</f>
        <v/>
      </c>
      <c r="BE114" s="66" t="str">
        <f>IF(OR(B114=0,B114=""),"",IF(AND($E$3="3rd"),'Marks Entry 3rd'!AF113,IF(AND($E$3="4th"),'Marks Entry 4th'!AF113,"")))</f>
        <v/>
      </c>
      <c r="BF114" s="65" t="str">
        <f t="shared" si="96"/>
        <v/>
      </c>
      <c r="BG114" s="61" t="str">
        <f t="shared" si="97"/>
        <v/>
      </c>
      <c r="BH114" s="104">
        <f t="shared" si="98"/>
        <v>0</v>
      </c>
      <c r="BI114" s="104" t="str">
        <f t="shared" si="99"/>
        <v/>
      </c>
      <c r="BJ114" s="104" t="str">
        <f t="shared" si="100"/>
        <v/>
      </c>
      <c r="BK114" s="104" t="str">
        <f t="shared" si="101"/>
        <v/>
      </c>
      <c r="BL114" s="104" t="str">
        <f t="shared" si="102"/>
        <v/>
      </c>
      <c r="BM114" s="108" t="str">
        <f t="shared" si="103"/>
        <v/>
      </c>
      <c r="BN114" s="125" t="str">
        <f>IF(OR(B114=0,B114=""),"",IF(AND($E$3="3rd"),'Marks Entry 3rd'!AG113,IF(AND($E$3="4th"),'Marks Entry 4th'!AG113,"")))</f>
        <v/>
      </c>
      <c r="BO114" s="125" t="str">
        <f>IF(OR(B114=0,B114=""),"",IF(AND($E$3="3rd"),'Marks Entry 3rd'!AH113,IF(AND($E$3="4th"),'Marks Entry 4th'!AH113,"")))</f>
        <v/>
      </c>
      <c r="BP114" s="125" t="str">
        <f>IF(OR(B114=0,B114=""),"",IF(AND($E$3="3rd"),'Marks Entry 3rd'!AI113,IF(AND($E$3="4th"),'Marks Entry 4th'!AI113,"")))</f>
        <v/>
      </c>
      <c r="BQ114" s="61" t="str">
        <f t="shared" si="104"/>
        <v/>
      </c>
      <c r="BR114" s="125" t="str">
        <f>IF(OR(B114=0,B114=""),"",IF(AND($E$3="3rd"),'Marks Entry 3rd'!AJ113,IF(AND($E$3="4th"),'Marks Entry 4th'!AJ113,"")))</f>
        <v/>
      </c>
      <c r="BS114" s="125" t="str">
        <f>IF(OR(B114=0,B114=""),"",IF(AND($E$3="3rd"),'Marks Entry 3rd'!AK113,IF(AND($E$3="4th"),'Marks Entry 4th'!AK113,"")))</f>
        <v/>
      </c>
      <c r="BT114" s="64" t="str">
        <f t="shared" si="105"/>
        <v/>
      </c>
      <c r="BU114" s="61">
        <f t="shared" si="106"/>
        <v>0</v>
      </c>
      <c r="BV114" s="66" t="str">
        <f>IF(OR(B114=0,B114=""),"",IF(AND($E$3="3rd"),'Marks Entry 3rd'!AL113,IF(AND($E$3="4th"),'Marks Entry 4th'!AL113,"")))</f>
        <v/>
      </c>
      <c r="BW114" s="66" t="str">
        <f>IF(OR(B114=0,B114=""),"",IF(AND($E$3="3rd"),'Marks Entry 3rd'!AM113,IF(AND($E$3="4th"),'Marks Entry 4th'!AM113,"")))</f>
        <v/>
      </c>
      <c r="BX114" s="65" t="str">
        <f t="shared" si="107"/>
        <v/>
      </c>
      <c r="BY114" s="61" t="str">
        <f t="shared" si="108"/>
        <v/>
      </c>
      <c r="BZ114" s="104">
        <f t="shared" si="109"/>
        <v>0</v>
      </c>
      <c r="CA114" s="104" t="str">
        <f t="shared" si="110"/>
        <v/>
      </c>
      <c r="CB114" s="104" t="str">
        <f t="shared" si="111"/>
        <v/>
      </c>
      <c r="CC114" s="104" t="str">
        <f t="shared" si="112"/>
        <v/>
      </c>
      <c r="CD114" s="104" t="str">
        <f t="shared" si="113"/>
        <v/>
      </c>
      <c r="CE114" s="108" t="str">
        <f t="shared" si="114"/>
        <v/>
      </c>
      <c r="CF114" s="257" t="str">
        <f>IF(OR(B114=0,B114=""),"",IF(AND($E$3="3rd"),'Marks Entry 3rd'!AN113,IF(AND($E$3="4th"),'Marks Entry 4th'!AN113,"")))</f>
        <v/>
      </c>
      <c r="CG114" s="257" t="str">
        <f>IF(OR(B114=0,B114=""),"",IF(AND($E$3="3rd"),'Marks Entry 3rd'!AO113,IF(AND($E$3="4th"),'Marks Entry 4th'!AO113,"")))</f>
        <v/>
      </c>
      <c r="CH114" s="257" t="str">
        <f>IF(OR(B114=0,B114=""),"",IF(AND($E$3="3rd"),'Marks Entry 3rd'!AP113,IF(AND($E$3="4th"),'Marks Entry 4th'!AP113,"")))</f>
        <v/>
      </c>
      <c r="CI114" s="257" t="str">
        <f>IF(OR(B114=0,B114=""),"",IF(AND($E$3="3rd"),'Marks Entry 3rd'!AQ113,IF(AND($E$3="4th"),'Marks Entry 4th'!AQ113,"")))</f>
        <v/>
      </c>
      <c r="CJ114" s="257" t="str">
        <f>IF(OR(B114=0,B114=""),"",IF(AND($E$3="3rd"),'Marks Entry 3rd'!AR113,IF(AND($E$3="4th"),'Marks Entry 4th'!AR113,"")))</f>
        <v/>
      </c>
      <c r="CK114" s="126" t="str">
        <f t="shared" si="115"/>
        <v/>
      </c>
      <c r="CL114" s="127">
        <f t="shared" si="116"/>
        <v>0</v>
      </c>
      <c r="CM114" s="127" t="str">
        <f t="shared" si="117"/>
        <v/>
      </c>
      <c r="CN114" s="127" t="str">
        <f t="shared" si="118"/>
        <v/>
      </c>
      <c r="CO114" s="107" t="str">
        <f t="shared" si="119"/>
        <v/>
      </c>
      <c r="CP114" s="257" t="str">
        <f>IF(OR(B114=0,B114=""),"",IF(AND($E$3="3rd"),'Marks Entry 3rd'!AS113,IF(AND($E$3="4th"),'Marks Entry 4th'!AS113,"")))</f>
        <v/>
      </c>
      <c r="CQ114" s="257" t="str">
        <f>IF(OR(B114=0,B114=""),"",IF(AND($E$3="3rd"),'Marks Entry 3rd'!AT113,IF(AND($E$3="4th"),'Marks Entry 4th'!AT113,"")))</f>
        <v/>
      </c>
      <c r="CR114" s="257" t="str">
        <f>IF(OR(B114=0,B114=""),"",IF(AND($E$3="3rd"),'Marks Entry 3rd'!AU113,IF(AND($E$3="4th"),'Marks Entry 4th'!AU113,"")))</f>
        <v/>
      </c>
      <c r="CS114" s="257" t="str">
        <f>IF(OR(B114=0,B114=""),"",IF(AND($E$3="3rd"),'Marks Entry 3rd'!AV113,IF(AND($E$3="4th"),'Marks Entry 4th'!AV113,"")))</f>
        <v/>
      </c>
      <c r="CT114" s="257" t="str">
        <f>IF(OR(B114=0,B114=""),"",IF(AND($E$3="3rd"),'Marks Entry 3rd'!AW113,IF(AND($E$3="4th"),'Marks Entry 4th'!AW113,"")))</f>
        <v/>
      </c>
      <c r="CU114" s="126" t="str">
        <f t="shared" si="120"/>
        <v/>
      </c>
      <c r="CV114" s="127">
        <f t="shared" si="121"/>
        <v>0</v>
      </c>
      <c r="CW114" s="127" t="str">
        <f t="shared" si="122"/>
        <v/>
      </c>
      <c r="CX114" s="127" t="str">
        <f t="shared" si="123"/>
        <v/>
      </c>
      <c r="CY114" s="107" t="str">
        <f t="shared" si="124"/>
        <v/>
      </c>
      <c r="CZ114" s="257" t="str">
        <f>IF(OR(B114=0,B114=""),"",IF(AND($E$3="3rd"),'Marks Entry 3rd'!AX113,IF(AND($E$3="4th"),'Marks Entry 4th'!AX113,"")))</f>
        <v/>
      </c>
      <c r="DA114" s="257" t="str">
        <f>IF(OR(B114=0,B114=""),"",IF(AND($E$3="3rd"),'Marks Entry 3rd'!AY113,IF(AND($E$3="4th"),'Marks Entry 4th'!AY113,"")))</f>
        <v/>
      </c>
      <c r="DB114" s="257" t="str">
        <f>IF(OR(B114=0,B114=""),"",IF(AND($E$3="3rd"),'Marks Entry 3rd'!AZ113,IF(AND($E$3="4th"),'Marks Entry 4th'!AZ113,"")))</f>
        <v/>
      </c>
      <c r="DC114" s="257" t="str">
        <f>IF(OR(B114=0,B114=""),"",IF(AND($E$3="3rd"),'Marks Entry 3rd'!BA113,IF(AND($E$3="4th"),'Marks Entry 4th'!BA113,"")))</f>
        <v/>
      </c>
      <c r="DD114" s="257" t="str">
        <f>IF(OR(B114=0,B114=""),"",IF(AND($E$3="3rd"),'Marks Entry 3rd'!BB113,IF(AND($E$3="4th"),'Marks Entry 4th'!BB113,"")))</f>
        <v/>
      </c>
      <c r="DE114" s="126" t="str">
        <f t="shared" si="125"/>
        <v/>
      </c>
      <c r="DF114" s="127">
        <f t="shared" si="126"/>
        <v>0</v>
      </c>
      <c r="DG114" s="127" t="str">
        <f t="shared" si="127"/>
        <v/>
      </c>
      <c r="DH114" s="127" t="str">
        <f t="shared" si="128"/>
        <v/>
      </c>
      <c r="DI114" s="107" t="str">
        <f t="shared" si="129"/>
        <v/>
      </c>
      <c r="DJ114" s="257" t="str">
        <f>IF(OR(B114=0,B114=""),"",IF(AND('Marks Entry 3rd'!BC113="",'Marks Entry 4th'!BC113=""),"",IF(AND($E$3="3rd"),'Marks Entry 3rd'!BC113,IF(AND($E$3="4th"),'Marks Entry 4th'!BC113,""))))</f>
        <v/>
      </c>
      <c r="DK114" s="257" t="str">
        <f>IF(OR(B114=0,B114=""),"",IF(AND('Marks Entry 3rd'!BD113="",'Marks Entry 4th'!BD113=""),"",IF(AND($E$3="3rd"),'Marks Entry 3rd'!BD113,IF(AND($E$3="4th"),'Marks Entry 4th'!BD113,""))))</f>
        <v/>
      </c>
      <c r="DL114" s="416" t="str">
        <f t="shared" si="130"/>
        <v/>
      </c>
      <c r="DM114" s="108" t="str">
        <f t="shared" si="131"/>
        <v/>
      </c>
      <c r="DN114" s="257" t="str">
        <f>IF(OR(B114=0,B114=""),"",IF(AND('Marks Entry 3rd'!BE113="",'Marks Entry 4th'!BE113=""),"",IF(AND($E$3="3rd"),'Marks Entry 3rd'!BE113,IF(AND($E$3="4th"),'Marks Entry 4th'!BE113,""))))</f>
        <v/>
      </c>
      <c r="DO114" s="257" t="str">
        <f>IF(OR(B114=0,B114=""),"",IF(AND('Marks Entry 3rd'!BF113="",'Marks Entry 4th'!BF113=""),"",IF(AND($E$3="3rd"),'Marks Entry 3rd'!BF113,IF(AND($E$3="4th"),'Marks Entry 4th'!BF113,""))))</f>
        <v/>
      </c>
      <c r="DP114" s="416" t="str">
        <f t="shared" si="132"/>
        <v/>
      </c>
      <c r="DQ114" s="108" t="str">
        <f t="shared" si="133"/>
        <v/>
      </c>
      <c r="DR114" s="75" t="str">
        <f t="shared" si="134"/>
        <v/>
      </c>
      <c r="DS114" s="76" t="str">
        <f t="shared" si="135"/>
        <v/>
      </c>
      <c r="DT114" s="81" t="str">
        <f t="shared" si="136"/>
        <v/>
      </c>
      <c r="DU114" s="82" t="str">
        <f t="shared" si="137"/>
        <v/>
      </c>
      <c r="DV114" s="262" t="str">
        <f t="shared" si="139"/>
        <v/>
      </c>
      <c r="DW114" s="52" t="str">
        <f>IF(OR(B114=0,B114=""),"",IF(AND($E$3="3rd"),'Marks Entry 3rd'!BG113,IF(AND($E$3="4th"),'Marks Entry 4th'!BG113,"")))</f>
        <v/>
      </c>
      <c r="DX114" s="52" t="str">
        <f>IF(OR(B114=0,B114=""),"",IF(AND($E$3="3rd"),'Marks Entry 3rd'!BH113,IF(AND($E$3="4th"),'Marks Entry 4th'!BH113,"")))</f>
        <v/>
      </c>
      <c r="DY114" s="242" t="str">
        <f t="shared" si="138"/>
        <v/>
      </c>
      <c r="DZ114" s="53"/>
      <c r="EG114" s="55">
        <f>IF(AND($E$3="3rd"),'Marks Entry 3rd'!I113,IF(AND($E$3="4th"),'Marks Entry 4th'!I113,""))</f>
        <v>0</v>
      </c>
    </row>
    <row r="115" spans="1:137" ht="18.95" customHeight="1">
      <c r="A115" s="67">
        <v>108</v>
      </c>
      <c r="B115" s="302" t="str">
        <f>IF(OR(EG115=0,EG115=""),"",IF(AND($E$3="3rd"),'Marks Entry 3rd'!I114,IF(AND($E$3="4th"),'Marks Entry 4th'!I114,"")))</f>
        <v/>
      </c>
      <c r="C115" s="68" t="str">
        <f>IF(OR(B115=0,B115=""),"",IF(AND($E$3="3rd"),'Marks Entry 3rd'!B114,IF(AND($E$3="4th"),'Marks Entry 4th'!B114,"")))</f>
        <v/>
      </c>
      <c r="D115" s="68" t="str">
        <f>IF(OR(B115=0,B115=""),"",IF(AND($E$3="3rd"),'Marks Entry 3rd'!C114,IF(AND($E$3="4th"),'Marks Entry 4th'!C114,"")))</f>
        <v/>
      </c>
      <c r="E115" s="69" t="str">
        <f>IF(OR(B115=0,B115=""),"",IF(AND($E$3="3rd"),'Marks Entry 3rd'!E114,IF(AND($E$3="4th"),'Marks Entry 4th'!E114,"")))</f>
        <v/>
      </c>
      <c r="F115" s="301" t="str">
        <f>IF(OR(B115=0,B115=""),"",IF(AND($E$3="3rd"),'Marks Entry 3rd'!D114,IF(AND($E$3="4th"),'Marks Entry 4th'!D114,"")))</f>
        <v/>
      </c>
      <c r="G115" s="63" t="str">
        <f>IF(OR(B115=0,B115=""),"",IF(AND($E$3="3rd"),'Marks Entry 3rd'!F114,IF(AND($E$3="4th"),'Marks Entry 4th'!F114,"")))</f>
        <v/>
      </c>
      <c r="H115" s="63" t="str">
        <f>IF(OR(B115=0,B115=""),"",IF(AND($E$3="3rd"),'Marks Entry 3rd'!G114,IF(AND($E$3="4th"),'Marks Entry 4th'!G114,"")))</f>
        <v/>
      </c>
      <c r="I115" s="63" t="str">
        <f>IF(OR(B115=0,B115=""),"",IF(AND($E$3="3rd"),'Marks Entry 3rd'!H114,IF(AND($E$3="4th"),'Marks Entry 4th'!H114,"")))</f>
        <v/>
      </c>
      <c r="J115" s="256" t="str">
        <f>IF(OR(B115=0,B115=""),"",IF(AND($E$3="3rd"),'Marks Entry 3rd'!J114,IF(AND($E$3="4th"),'Marks Entry 4th'!J114,"")))</f>
        <v/>
      </c>
      <c r="K115" s="256" t="str">
        <f>IF(OR(B115=0,B115=""),"",IF(AND($E$3="3rd"),'Marks Entry 3rd'!K114,IF(AND($E$3="4th"),'Marks Entry 4th'!K114,"")))</f>
        <v/>
      </c>
      <c r="L115" s="125" t="str">
        <f>IF(OR(B115=0,B115=""),"",IF(AND($E$3="3rd"),'Marks Entry 3rd'!L114,IF(AND($E$3="4th"),'Marks Entry 4th'!L114,"")))</f>
        <v/>
      </c>
      <c r="M115" s="125" t="str">
        <f>IF(OR(B115=0,B115=""),"",IF(AND($E$3="3rd"),'Marks Entry 3rd'!M114,IF(AND($E$3="4th"),'Marks Entry 4th'!M114,"")))</f>
        <v/>
      </c>
      <c r="N115" s="125" t="str">
        <f>IF(OR(B115=0,B115=""),"",IF(AND($E$3="3rd"),'Marks Entry 3rd'!N114,IF(AND($E$3="4th"),'Marks Entry 4th'!N114,"")))</f>
        <v/>
      </c>
      <c r="O115" s="61" t="str">
        <f t="shared" si="71"/>
        <v/>
      </c>
      <c r="P115" s="125" t="str">
        <f>IF(OR(B115=0,B115=""),"",IF(AND($E$3="3rd"),'Marks Entry 3rd'!O114,IF(AND($E$3="4th"),'Marks Entry 4th'!O114,"")))</f>
        <v/>
      </c>
      <c r="Q115" s="125" t="str">
        <f>IF(OR(B115=0,B115=""),"",IF(AND($E$3="3rd"),'Marks Entry 3rd'!P114,IF(AND($E$3="4th"),'Marks Entry 4th'!P114,"")))</f>
        <v/>
      </c>
      <c r="R115" s="64" t="str">
        <f t="shared" si="72"/>
        <v/>
      </c>
      <c r="S115" s="61">
        <f t="shared" si="73"/>
        <v>0</v>
      </c>
      <c r="T115" s="66" t="str">
        <f>IF(OR(B115=0,B115=""),"",IF(AND($E$3="3rd"),'Marks Entry 3rd'!Q114,IF(AND($E$3="4th"),'Marks Entry 4th'!Q114,"")))</f>
        <v/>
      </c>
      <c r="U115" s="66" t="str">
        <f>IF(OR(B115=0,B115=""),"",IF(AND($E$3="3rd"),'Marks Entry 3rd'!R114,IF(AND($E$3="4th"),'Marks Entry 4th'!R114,"")))</f>
        <v/>
      </c>
      <c r="V115" s="65" t="str">
        <f t="shared" si="74"/>
        <v/>
      </c>
      <c r="W115" s="61" t="str">
        <f t="shared" si="75"/>
        <v/>
      </c>
      <c r="X115" s="104">
        <f t="shared" si="76"/>
        <v>0</v>
      </c>
      <c r="Y115" s="104" t="str">
        <f t="shared" si="77"/>
        <v/>
      </c>
      <c r="Z115" s="104" t="str">
        <f t="shared" si="78"/>
        <v/>
      </c>
      <c r="AA115" s="104" t="str">
        <f t="shared" si="79"/>
        <v/>
      </c>
      <c r="AB115" s="104" t="str">
        <f t="shared" si="80"/>
        <v/>
      </c>
      <c r="AC115" s="108" t="str">
        <f t="shared" si="81"/>
        <v/>
      </c>
      <c r="AD115" s="125" t="str">
        <f>IF(OR(B115=0,B115=""),"",IF(AND($E$3="3rd"),'Marks Entry 3rd'!S114,IF(AND($E$3="4th"),'Marks Entry 4th'!S114,"")))</f>
        <v/>
      </c>
      <c r="AE115" s="125" t="str">
        <f>IF(OR(B115=0,B115=""),"",IF(AND($E$3="3rd"),'Marks Entry 3rd'!T114,IF(AND($E$3="4th"),'Marks Entry 4th'!T114,"")))</f>
        <v/>
      </c>
      <c r="AF115" s="125" t="str">
        <f>IF(OR(B115=0,B115=""),"",IF(AND($E$3="3rd"),'Marks Entry 3rd'!U114,IF(AND($E$3="4th"),'Marks Entry 4th'!U114,"")))</f>
        <v/>
      </c>
      <c r="AG115" s="61" t="str">
        <f t="shared" si="82"/>
        <v/>
      </c>
      <c r="AH115" s="125" t="str">
        <f>IF(OR(B115=0,B115=""),"",IF(AND($E$3="3rd"),'Marks Entry 3rd'!V114,IF(AND($E$3="4th"),'Marks Entry 4th'!V114,"")))</f>
        <v/>
      </c>
      <c r="AI115" s="125" t="str">
        <f>IF(OR(B115=0,B115=""),"",IF(AND($E$3="3rd"),'Marks Entry 3rd'!W114,IF(AND($E$3="4th"),'Marks Entry 4th'!W114,"")))</f>
        <v/>
      </c>
      <c r="AJ115" s="64" t="str">
        <f t="shared" si="83"/>
        <v/>
      </c>
      <c r="AK115" s="61">
        <f t="shared" si="84"/>
        <v>0</v>
      </c>
      <c r="AL115" s="66" t="str">
        <f>IF(OR(B115=0,B115=""),"",IF(AND($E$3="3rd"),'Marks Entry 3rd'!X114,IF(AND($E$3="4th"),'Marks Entry 4th'!X114,"")))</f>
        <v/>
      </c>
      <c r="AM115" s="66" t="str">
        <f>IF(OR(B115=0,B115=""),"",IF(AND($E$3="3rd"),'Marks Entry 3rd'!Y114,IF(AND($E$3="4th"),'Marks Entry 4th'!Y114,"")))</f>
        <v/>
      </c>
      <c r="AN115" s="65" t="str">
        <f t="shared" si="85"/>
        <v/>
      </c>
      <c r="AO115" s="61" t="str">
        <f t="shared" si="86"/>
        <v/>
      </c>
      <c r="AP115" s="104">
        <f t="shared" si="87"/>
        <v>0</v>
      </c>
      <c r="AQ115" s="104" t="str">
        <f t="shared" si="88"/>
        <v/>
      </c>
      <c r="AR115" s="104" t="str">
        <f t="shared" si="89"/>
        <v/>
      </c>
      <c r="AS115" s="104" t="str">
        <f t="shared" si="90"/>
        <v/>
      </c>
      <c r="AT115" s="104" t="str">
        <f t="shared" si="91"/>
        <v/>
      </c>
      <c r="AU115" s="108" t="str">
        <f t="shared" si="92"/>
        <v/>
      </c>
      <c r="AV115" s="125" t="str">
        <f>IF(OR(B115=0,B115=""),"",IF(AND($E$3="3rd"),'Marks Entry 3rd'!Z114,IF(AND($E$3="4th"),'Marks Entry 4th'!Z114,"")))</f>
        <v/>
      </c>
      <c r="AW115" s="125" t="str">
        <f>IF(OR(B115=0,B115=""),"",IF(AND($E$3="3rd"),'Marks Entry 3rd'!AA114,IF(AND($E$3="4th"),'Marks Entry 4th'!AA114,"")))</f>
        <v/>
      </c>
      <c r="AX115" s="125" t="str">
        <f>IF(OR(B115=0,B115=""),"",IF(AND($E$3="3rd"),'Marks Entry 3rd'!AB114,IF(AND($E$3="4th"),'Marks Entry 4th'!AB114,"")))</f>
        <v/>
      </c>
      <c r="AY115" s="61" t="str">
        <f t="shared" si="93"/>
        <v/>
      </c>
      <c r="AZ115" s="125" t="str">
        <f>IF(OR(B115=0,B115=""),"",IF(AND($E$3="3rd"),'Marks Entry 3rd'!AC114,IF(AND($E$3="4th"),'Marks Entry 4th'!AC114,"")))</f>
        <v/>
      </c>
      <c r="BA115" s="125" t="str">
        <f>IF(OR(B115=0,B115=""),"",IF(AND($E$3="3rd"),'Marks Entry 3rd'!AD114,IF(AND($E$3="4th"),'Marks Entry 4th'!AD114,"")))</f>
        <v/>
      </c>
      <c r="BB115" s="64" t="str">
        <f t="shared" si="94"/>
        <v/>
      </c>
      <c r="BC115" s="61">
        <f t="shared" si="95"/>
        <v>0</v>
      </c>
      <c r="BD115" s="66" t="str">
        <f>IF(OR(B115=0,B115=""),"",IF(AND($E$3="3rd"),'Marks Entry 3rd'!AE114,IF(AND($E$3="4th"),'Marks Entry 4th'!AE114,"")))</f>
        <v/>
      </c>
      <c r="BE115" s="66" t="str">
        <f>IF(OR(B115=0,B115=""),"",IF(AND($E$3="3rd"),'Marks Entry 3rd'!AF114,IF(AND($E$3="4th"),'Marks Entry 4th'!AF114,"")))</f>
        <v/>
      </c>
      <c r="BF115" s="65" t="str">
        <f t="shared" si="96"/>
        <v/>
      </c>
      <c r="BG115" s="61" t="str">
        <f t="shared" si="97"/>
        <v/>
      </c>
      <c r="BH115" s="104">
        <f t="shared" si="98"/>
        <v>0</v>
      </c>
      <c r="BI115" s="104" t="str">
        <f t="shared" si="99"/>
        <v/>
      </c>
      <c r="BJ115" s="104" t="str">
        <f t="shared" si="100"/>
        <v/>
      </c>
      <c r="BK115" s="104" t="str">
        <f t="shared" si="101"/>
        <v/>
      </c>
      <c r="BL115" s="104" t="str">
        <f t="shared" si="102"/>
        <v/>
      </c>
      <c r="BM115" s="108" t="str">
        <f t="shared" si="103"/>
        <v/>
      </c>
      <c r="BN115" s="125" t="str">
        <f>IF(OR(B115=0,B115=""),"",IF(AND($E$3="3rd"),'Marks Entry 3rd'!AG114,IF(AND($E$3="4th"),'Marks Entry 4th'!AG114,"")))</f>
        <v/>
      </c>
      <c r="BO115" s="125" t="str">
        <f>IF(OR(B115=0,B115=""),"",IF(AND($E$3="3rd"),'Marks Entry 3rd'!AH114,IF(AND($E$3="4th"),'Marks Entry 4th'!AH114,"")))</f>
        <v/>
      </c>
      <c r="BP115" s="125" t="str">
        <f>IF(OR(B115=0,B115=""),"",IF(AND($E$3="3rd"),'Marks Entry 3rd'!AI114,IF(AND($E$3="4th"),'Marks Entry 4th'!AI114,"")))</f>
        <v/>
      </c>
      <c r="BQ115" s="61" t="str">
        <f t="shared" si="104"/>
        <v/>
      </c>
      <c r="BR115" s="125" t="str">
        <f>IF(OR(B115=0,B115=""),"",IF(AND($E$3="3rd"),'Marks Entry 3rd'!AJ114,IF(AND($E$3="4th"),'Marks Entry 4th'!AJ114,"")))</f>
        <v/>
      </c>
      <c r="BS115" s="125" t="str">
        <f>IF(OR(B115=0,B115=""),"",IF(AND($E$3="3rd"),'Marks Entry 3rd'!AK114,IF(AND($E$3="4th"),'Marks Entry 4th'!AK114,"")))</f>
        <v/>
      </c>
      <c r="BT115" s="64" t="str">
        <f t="shared" si="105"/>
        <v/>
      </c>
      <c r="BU115" s="61">
        <f t="shared" si="106"/>
        <v>0</v>
      </c>
      <c r="BV115" s="66" t="str">
        <f>IF(OR(B115=0,B115=""),"",IF(AND($E$3="3rd"),'Marks Entry 3rd'!AL114,IF(AND($E$3="4th"),'Marks Entry 4th'!AL114,"")))</f>
        <v/>
      </c>
      <c r="BW115" s="66" t="str">
        <f>IF(OR(B115=0,B115=""),"",IF(AND($E$3="3rd"),'Marks Entry 3rd'!AM114,IF(AND($E$3="4th"),'Marks Entry 4th'!AM114,"")))</f>
        <v/>
      </c>
      <c r="BX115" s="65" t="str">
        <f t="shared" si="107"/>
        <v/>
      </c>
      <c r="BY115" s="61" t="str">
        <f t="shared" si="108"/>
        <v/>
      </c>
      <c r="BZ115" s="104">
        <f t="shared" si="109"/>
        <v>0</v>
      </c>
      <c r="CA115" s="104" t="str">
        <f t="shared" si="110"/>
        <v/>
      </c>
      <c r="CB115" s="104" t="str">
        <f t="shared" si="111"/>
        <v/>
      </c>
      <c r="CC115" s="104" t="str">
        <f t="shared" si="112"/>
        <v/>
      </c>
      <c r="CD115" s="104" t="str">
        <f t="shared" si="113"/>
        <v/>
      </c>
      <c r="CE115" s="108" t="str">
        <f t="shared" si="114"/>
        <v/>
      </c>
      <c r="CF115" s="257" t="str">
        <f>IF(OR(B115=0,B115=""),"",IF(AND($E$3="3rd"),'Marks Entry 3rd'!AN114,IF(AND($E$3="4th"),'Marks Entry 4th'!AN114,"")))</f>
        <v/>
      </c>
      <c r="CG115" s="257" t="str">
        <f>IF(OR(B115=0,B115=""),"",IF(AND($E$3="3rd"),'Marks Entry 3rd'!AO114,IF(AND($E$3="4th"),'Marks Entry 4th'!AO114,"")))</f>
        <v/>
      </c>
      <c r="CH115" s="257" t="str">
        <f>IF(OR(B115=0,B115=""),"",IF(AND($E$3="3rd"),'Marks Entry 3rd'!AP114,IF(AND($E$3="4th"),'Marks Entry 4th'!AP114,"")))</f>
        <v/>
      </c>
      <c r="CI115" s="257" t="str">
        <f>IF(OR(B115=0,B115=""),"",IF(AND($E$3="3rd"),'Marks Entry 3rd'!AQ114,IF(AND($E$3="4th"),'Marks Entry 4th'!AQ114,"")))</f>
        <v/>
      </c>
      <c r="CJ115" s="257" t="str">
        <f>IF(OR(B115=0,B115=""),"",IF(AND($E$3="3rd"),'Marks Entry 3rd'!AR114,IF(AND($E$3="4th"),'Marks Entry 4th'!AR114,"")))</f>
        <v/>
      </c>
      <c r="CK115" s="126" t="str">
        <f t="shared" si="115"/>
        <v/>
      </c>
      <c r="CL115" s="127">
        <f t="shared" si="116"/>
        <v>0</v>
      </c>
      <c r="CM115" s="127" t="str">
        <f t="shared" si="117"/>
        <v/>
      </c>
      <c r="CN115" s="127" t="str">
        <f t="shared" si="118"/>
        <v/>
      </c>
      <c r="CO115" s="107" t="str">
        <f t="shared" si="119"/>
        <v/>
      </c>
      <c r="CP115" s="257" t="str">
        <f>IF(OR(B115=0,B115=""),"",IF(AND($E$3="3rd"),'Marks Entry 3rd'!AS114,IF(AND($E$3="4th"),'Marks Entry 4th'!AS114,"")))</f>
        <v/>
      </c>
      <c r="CQ115" s="257" t="str">
        <f>IF(OR(B115=0,B115=""),"",IF(AND($E$3="3rd"),'Marks Entry 3rd'!AT114,IF(AND($E$3="4th"),'Marks Entry 4th'!AT114,"")))</f>
        <v/>
      </c>
      <c r="CR115" s="257" t="str">
        <f>IF(OR(B115=0,B115=""),"",IF(AND($E$3="3rd"),'Marks Entry 3rd'!AU114,IF(AND($E$3="4th"),'Marks Entry 4th'!AU114,"")))</f>
        <v/>
      </c>
      <c r="CS115" s="257" t="str">
        <f>IF(OR(B115=0,B115=""),"",IF(AND($E$3="3rd"),'Marks Entry 3rd'!AV114,IF(AND($E$3="4th"),'Marks Entry 4th'!AV114,"")))</f>
        <v/>
      </c>
      <c r="CT115" s="257" t="str">
        <f>IF(OR(B115=0,B115=""),"",IF(AND($E$3="3rd"),'Marks Entry 3rd'!AW114,IF(AND($E$3="4th"),'Marks Entry 4th'!AW114,"")))</f>
        <v/>
      </c>
      <c r="CU115" s="126" t="str">
        <f t="shared" si="120"/>
        <v/>
      </c>
      <c r="CV115" s="127">
        <f t="shared" si="121"/>
        <v>0</v>
      </c>
      <c r="CW115" s="127" t="str">
        <f t="shared" si="122"/>
        <v/>
      </c>
      <c r="CX115" s="127" t="str">
        <f t="shared" si="123"/>
        <v/>
      </c>
      <c r="CY115" s="107" t="str">
        <f t="shared" si="124"/>
        <v/>
      </c>
      <c r="CZ115" s="257" t="str">
        <f>IF(OR(B115=0,B115=""),"",IF(AND($E$3="3rd"),'Marks Entry 3rd'!AX114,IF(AND($E$3="4th"),'Marks Entry 4th'!AX114,"")))</f>
        <v/>
      </c>
      <c r="DA115" s="257" t="str">
        <f>IF(OR(B115=0,B115=""),"",IF(AND($E$3="3rd"),'Marks Entry 3rd'!AY114,IF(AND($E$3="4th"),'Marks Entry 4th'!AY114,"")))</f>
        <v/>
      </c>
      <c r="DB115" s="257" t="str">
        <f>IF(OR(B115=0,B115=""),"",IF(AND($E$3="3rd"),'Marks Entry 3rd'!AZ114,IF(AND($E$3="4th"),'Marks Entry 4th'!AZ114,"")))</f>
        <v/>
      </c>
      <c r="DC115" s="257" t="str">
        <f>IF(OR(B115=0,B115=""),"",IF(AND($E$3="3rd"),'Marks Entry 3rd'!BA114,IF(AND($E$3="4th"),'Marks Entry 4th'!BA114,"")))</f>
        <v/>
      </c>
      <c r="DD115" s="257" t="str">
        <f>IF(OR(B115=0,B115=""),"",IF(AND($E$3="3rd"),'Marks Entry 3rd'!BB114,IF(AND($E$3="4th"),'Marks Entry 4th'!BB114,"")))</f>
        <v/>
      </c>
      <c r="DE115" s="126" t="str">
        <f t="shared" si="125"/>
        <v/>
      </c>
      <c r="DF115" s="127">
        <f t="shared" si="126"/>
        <v>0</v>
      </c>
      <c r="DG115" s="127" t="str">
        <f t="shared" si="127"/>
        <v/>
      </c>
      <c r="DH115" s="127" t="str">
        <f t="shared" si="128"/>
        <v/>
      </c>
      <c r="DI115" s="107" t="str">
        <f t="shared" si="129"/>
        <v/>
      </c>
      <c r="DJ115" s="257" t="str">
        <f>IF(OR(B115=0,B115=""),"",IF(AND('Marks Entry 3rd'!BC114="",'Marks Entry 4th'!BC114=""),"",IF(AND($E$3="3rd"),'Marks Entry 3rd'!BC114,IF(AND($E$3="4th"),'Marks Entry 4th'!BC114,""))))</f>
        <v/>
      </c>
      <c r="DK115" s="257" t="str">
        <f>IF(OR(B115=0,B115=""),"",IF(AND('Marks Entry 3rd'!BD114="",'Marks Entry 4th'!BD114=""),"",IF(AND($E$3="3rd"),'Marks Entry 3rd'!BD114,IF(AND($E$3="4th"),'Marks Entry 4th'!BD114,""))))</f>
        <v/>
      </c>
      <c r="DL115" s="416" t="str">
        <f t="shared" si="130"/>
        <v/>
      </c>
      <c r="DM115" s="108" t="str">
        <f t="shared" si="131"/>
        <v/>
      </c>
      <c r="DN115" s="257" t="str">
        <f>IF(OR(B115=0,B115=""),"",IF(AND('Marks Entry 3rd'!BE114="",'Marks Entry 4th'!BE114=""),"",IF(AND($E$3="3rd"),'Marks Entry 3rd'!BE114,IF(AND($E$3="4th"),'Marks Entry 4th'!BE114,""))))</f>
        <v/>
      </c>
      <c r="DO115" s="257" t="str">
        <f>IF(OR(B115=0,B115=""),"",IF(AND('Marks Entry 3rd'!BF114="",'Marks Entry 4th'!BF114=""),"",IF(AND($E$3="3rd"),'Marks Entry 3rd'!BF114,IF(AND($E$3="4th"),'Marks Entry 4th'!BF114,""))))</f>
        <v/>
      </c>
      <c r="DP115" s="416" t="str">
        <f t="shared" si="132"/>
        <v/>
      </c>
      <c r="DQ115" s="108" t="str">
        <f t="shared" si="133"/>
        <v/>
      </c>
      <c r="DR115" s="75" t="str">
        <f t="shared" si="134"/>
        <v/>
      </c>
      <c r="DS115" s="76" t="str">
        <f t="shared" si="135"/>
        <v/>
      </c>
      <c r="DT115" s="81" t="str">
        <f t="shared" si="136"/>
        <v/>
      </c>
      <c r="DU115" s="82" t="str">
        <f t="shared" si="137"/>
        <v/>
      </c>
      <c r="DV115" s="262" t="str">
        <f t="shared" si="139"/>
        <v/>
      </c>
      <c r="DW115" s="52" t="str">
        <f>IF(OR(B115=0,B115=""),"",IF(AND($E$3="3rd"),'Marks Entry 3rd'!BG114,IF(AND($E$3="4th"),'Marks Entry 4th'!BG114,"")))</f>
        <v/>
      </c>
      <c r="DX115" s="52" t="str">
        <f>IF(OR(B115=0,B115=""),"",IF(AND($E$3="3rd"),'Marks Entry 3rd'!BH114,IF(AND($E$3="4th"),'Marks Entry 4th'!BH114,"")))</f>
        <v/>
      </c>
      <c r="DY115" s="242" t="str">
        <f t="shared" si="138"/>
        <v/>
      </c>
      <c r="DZ115" s="53"/>
      <c r="EG115" s="55">
        <f>IF(AND($E$3="3rd"),'Marks Entry 3rd'!I114,IF(AND($E$3="4th"),'Marks Entry 4th'!I114,""))</f>
        <v>0</v>
      </c>
    </row>
    <row r="116" spans="1:137" ht="18.95" customHeight="1">
      <c r="A116" s="67">
        <v>109</v>
      </c>
      <c r="B116" s="302" t="str">
        <f>IF(OR(EG116=0,EG116=""),"",IF(AND($E$3="3rd"),'Marks Entry 3rd'!I115,IF(AND($E$3="4th"),'Marks Entry 4th'!I115,"")))</f>
        <v/>
      </c>
      <c r="C116" s="68" t="str">
        <f>IF(OR(B116=0,B116=""),"",IF(AND($E$3="3rd"),'Marks Entry 3rd'!B115,IF(AND($E$3="4th"),'Marks Entry 4th'!B115,"")))</f>
        <v/>
      </c>
      <c r="D116" s="68" t="str">
        <f>IF(OR(B116=0,B116=""),"",IF(AND($E$3="3rd"),'Marks Entry 3rd'!C115,IF(AND($E$3="4th"),'Marks Entry 4th'!C115,"")))</f>
        <v/>
      </c>
      <c r="E116" s="69" t="str">
        <f>IF(OR(B116=0,B116=""),"",IF(AND($E$3="3rd"),'Marks Entry 3rd'!E115,IF(AND($E$3="4th"),'Marks Entry 4th'!E115,"")))</f>
        <v/>
      </c>
      <c r="F116" s="301" t="str">
        <f>IF(OR(B116=0,B116=""),"",IF(AND($E$3="3rd"),'Marks Entry 3rd'!D115,IF(AND($E$3="4th"),'Marks Entry 4th'!D115,"")))</f>
        <v/>
      </c>
      <c r="G116" s="63" t="str">
        <f>IF(OR(B116=0,B116=""),"",IF(AND($E$3="3rd"),'Marks Entry 3rd'!F115,IF(AND($E$3="4th"),'Marks Entry 4th'!F115,"")))</f>
        <v/>
      </c>
      <c r="H116" s="63" t="str">
        <f>IF(OR(B116=0,B116=""),"",IF(AND($E$3="3rd"),'Marks Entry 3rd'!G115,IF(AND($E$3="4th"),'Marks Entry 4th'!G115,"")))</f>
        <v/>
      </c>
      <c r="I116" s="63" t="str">
        <f>IF(OR(B116=0,B116=""),"",IF(AND($E$3="3rd"),'Marks Entry 3rd'!H115,IF(AND($E$3="4th"),'Marks Entry 4th'!H115,"")))</f>
        <v/>
      </c>
      <c r="J116" s="256" t="str">
        <f>IF(OR(B116=0,B116=""),"",IF(AND($E$3="3rd"),'Marks Entry 3rd'!J115,IF(AND($E$3="4th"),'Marks Entry 4th'!J115,"")))</f>
        <v/>
      </c>
      <c r="K116" s="256" t="str">
        <f>IF(OR(B116=0,B116=""),"",IF(AND($E$3="3rd"),'Marks Entry 3rd'!K115,IF(AND($E$3="4th"),'Marks Entry 4th'!K115,"")))</f>
        <v/>
      </c>
      <c r="L116" s="125" t="str">
        <f>IF(OR(B116=0,B116=""),"",IF(AND($E$3="3rd"),'Marks Entry 3rd'!L115,IF(AND($E$3="4th"),'Marks Entry 4th'!L115,"")))</f>
        <v/>
      </c>
      <c r="M116" s="125" t="str">
        <f>IF(OR(B116=0,B116=""),"",IF(AND($E$3="3rd"),'Marks Entry 3rd'!M115,IF(AND($E$3="4th"),'Marks Entry 4th'!M115,"")))</f>
        <v/>
      </c>
      <c r="N116" s="125" t="str">
        <f>IF(OR(B116=0,B116=""),"",IF(AND($E$3="3rd"),'Marks Entry 3rd'!N115,IF(AND($E$3="4th"),'Marks Entry 4th'!N115,"")))</f>
        <v/>
      </c>
      <c r="O116" s="61" t="str">
        <f t="shared" si="71"/>
        <v/>
      </c>
      <c r="P116" s="125" t="str">
        <f>IF(OR(B116=0,B116=""),"",IF(AND($E$3="3rd"),'Marks Entry 3rd'!O115,IF(AND($E$3="4th"),'Marks Entry 4th'!O115,"")))</f>
        <v/>
      </c>
      <c r="Q116" s="125" t="str">
        <f>IF(OR(B116=0,B116=""),"",IF(AND($E$3="3rd"),'Marks Entry 3rd'!P115,IF(AND($E$3="4th"),'Marks Entry 4th'!P115,"")))</f>
        <v/>
      </c>
      <c r="R116" s="64" t="str">
        <f t="shared" si="72"/>
        <v/>
      </c>
      <c r="S116" s="61">
        <f t="shared" si="73"/>
        <v>0</v>
      </c>
      <c r="T116" s="66" t="str">
        <f>IF(OR(B116=0,B116=""),"",IF(AND($E$3="3rd"),'Marks Entry 3rd'!Q115,IF(AND($E$3="4th"),'Marks Entry 4th'!Q115,"")))</f>
        <v/>
      </c>
      <c r="U116" s="66" t="str">
        <f>IF(OR(B116=0,B116=""),"",IF(AND($E$3="3rd"),'Marks Entry 3rd'!R115,IF(AND($E$3="4th"),'Marks Entry 4th'!R115,"")))</f>
        <v/>
      </c>
      <c r="V116" s="65" t="str">
        <f t="shared" si="74"/>
        <v/>
      </c>
      <c r="W116" s="61" t="str">
        <f t="shared" si="75"/>
        <v/>
      </c>
      <c r="X116" s="104">
        <f t="shared" si="76"/>
        <v>0</v>
      </c>
      <c r="Y116" s="104" t="str">
        <f t="shared" si="77"/>
        <v/>
      </c>
      <c r="Z116" s="104" t="str">
        <f t="shared" si="78"/>
        <v/>
      </c>
      <c r="AA116" s="104" t="str">
        <f t="shared" si="79"/>
        <v/>
      </c>
      <c r="AB116" s="104" t="str">
        <f t="shared" si="80"/>
        <v/>
      </c>
      <c r="AC116" s="108" t="str">
        <f t="shared" si="81"/>
        <v/>
      </c>
      <c r="AD116" s="125" t="str">
        <f>IF(OR(B116=0,B116=""),"",IF(AND($E$3="3rd"),'Marks Entry 3rd'!S115,IF(AND($E$3="4th"),'Marks Entry 4th'!S115,"")))</f>
        <v/>
      </c>
      <c r="AE116" s="125" t="str">
        <f>IF(OR(B116=0,B116=""),"",IF(AND($E$3="3rd"),'Marks Entry 3rd'!T115,IF(AND($E$3="4th"),'Marks Entry 4th'!T115,"")))</f>
        <v/>
      </c>
      <c r="AF116" s="125" t="str">
        <f>IF(OR(B116=0,B116=""),"",IF(AND($E$3="3rd"),'Marks Entry 3rd'!U115,IF(AND($E$3="4th"),'Marks Entry 4th'!U115,"")))</f>
        <v/>
      </c>
      <c r="AG116" s="61" t="str">
        <f t="shared" si="82"/>
        <v/>
      </c>
      <c r="AH116" s="125" t="str">
        <f>IF(OR(B116=0,B116=""),"",IF(AND($E$3="3rd"),'Marks Entry 3rd'!V115,IF(AND($E$3="4th"),'Marks Entry 4th'!V115,"")))</f>
        <v/>
      </c>
      <c r="AI116" s="125" t="str">
        <f>IF(OR(B116=0,B116=""),"",IF(AND($E$3="3rd"),'Marks Entry 3rd'!W115,IF(AND($E$3="4th"),'Marks Entry 4th'!W115,"")))</f>
        <v/>
      </c>
      <c r="AJ116" s="64" t="str">
        <f t="shared" si="83"/>
        <v/>
      </c>
      <c r="AK116" s="61">
        <f t="shared" si="84"/>
        <v>0</v>
      </c>
      <c r="AL116" s="66" t="str">
        <f>IF(OR(B116=0,B116=""),"",IF(AND($E$3="3rd"),'Marks Entry 3rd'!X115,IF(AND($E$3="4th"),'Marks Entry 4th'!X115,"")))</f>
        <v/>
      </c>
      <c r="AM116" s="66" t="str">
        <f>IF(OR(B116=0,B116=""),"",IF(AND($E$3="3rd"),'Marks Entry 3rd'!Y115,IF(AND($E$3="4th"),'Marks Entry 4th'!Y115,"")))</f>
        <v/>
      </c>
      <c r="AN116" s="65" t="str">
        <f t="shared" si="85"/>
        <v/>
      </c>
      <c r="AO116" s="61" t="str">
        <f t="shared" si="86"/>
        <v/>
      </c>
      <c r="AP116" s="104">
        <f t="shared" si="87"/>
        <v>0</v>
      </c>
      <c r="AQ116" s="104" t="str">
        <f t="shared" si="88"/>
        <v/>
      </c>
      <c r="AR116" s="104" t="str">
        <f t="shared" si="89"/>
        <v/>
      </c>
      <c r="AS116" s="104" t="str">
        <f t="shared" si="90"/>
        <v/>
      </c>
      <c r="AT116" s="104" t="str">
        <f t="shared" si="91"/>
        <v/>
      </c>
      <c r="AU116" s="108" t="str">
        <f t="shared" si="92"/>
        <v/>
      </c>
      <c r="AV116" s="125" t="str">
        <f>IF(OR(B116=0,B116=""),"",IF(AND($E$3="3rd"),'Marks Entry 3rd'!Z115,IF(AND($E$3="4th"),'Marks Entry 4th'!Z115,"")))</f>
        <v/>
      </c>
      <c r="AW116" s="125" t="str">
        <f>IF(OR(B116=0,B116=""),"",IF(AND($E$3="3rd"),'Marks Entry 3rd'!AA115,IF(AND($E$3="4th"),'Marks Entry 4th'!AA115,"")))</f>
        <v/>
      </c>
      <c r="AX116" s="125" t="str">
        <f>IF(OR(B116=0,B116=""),"",IF(AND($E$3="3rd"),'Marks Entry 3rd'!AB115,IF(AND($E$3="4th"),'Marks Entry 4th'!AB115,"")))</f>
        <v/>
      </c>
      <c r="AY116" s="61" t="str">
        <f t="shared" si="93"/>
        <v/>
      </c>
      <c r="AZ116" s="125" t="str">
        <f>IF(OR(B116=0,B116=""),"",IF(AND($E$3="3rd"),'Marks Entry 3rd'!AC115,IF(AND($E$3="4th"),'Marks Entry 4th'!AC115,"")))</f>
        <v/>
      </c>
      <c r="BA116" s="125" t="str">
        <f>IF(OR(B116=0,B116=""),"",IF(AND($E$3="3rd"),'Marks Entry 3rd'!AD115,IF(AND($E$3="4th"),'Marks Entry 4th'!AD115,"")))</f>
        <v/>
      </c>
      <c r="BB116" s="64" t="str">
        <f t="shared" si="94"/>
        <v/>
      </c>
      <c r="BC116" s="61">
        <f t="shared" si="95"/>
        <v>0</v>
      </c>
      <c r="BD116" s="66" t="str">
        <f>IF(OR(B116=0,B116=""),"",IF(AND($E$3="3rd"),'Marks Entry 3rd'!AE115,IF(AND($E$3="4th"),'Marks Entry 4th'!AE115,"")))</f>
        <v/>
      </c>
      <c r="BE116" s="66" t="str">
        <f>IF(OR(B116=0,B116=""),"",IF(AND($E$3="3rd"),'Marks Entry 3rd'!AF115,IF(AND($E$3="4th"),'Marks Entry 4th'!AF115,"")))</f>
        <v/>
      </c>
      <c r="BF116" s="65" t="str">
        <f t="shared" si="96"/>
        <v/>
      </c>
      <c r="BG116" s="61" t="str">
        <f t="shared" si="97"/>
        <v/>
      </c>
      <c r="BH116" s="104">
        <f t="shared" si="98"/>
        <v>0</v>
      </c>
      <c r="BI116" s="104" t="str">
        <f t="shared" si="99"/>
        <v/>
      </c>
      <c r="BJ116" s="104" t="str">
        <f t="shared" si="100"/>
        <v/>
      </c>
      <c r="BK116" s="104" t="str">
        <f t="shared" si="101"/>
        <v/>
      </c>
      <c r="BL116" s="104" t="str">
        <f t="shared" si="102"/>
        <v/>
      </c>
      <c r="BM116" s="108" t="str">
        <f t="shared" si="103"/>
        <v/>
      </c>
      <c r="BN116" s="125" t="str">
        <f>IF(OR(B116=0,B116=""),"",IF(AND($E$3="3rd"),'Marks Entry 3rd'!AG115,IF(AND($E$3="4th"),'Marks Entry 4th'!AG115,"")))</f>
        <v/>
      </c>
      <c r="BO116" s="125" t="str">
        <f>IF(OR(B116=0,B116=""),"",IF(AND($E$3="3rd"),'Marks Entry 3rd'!AH115,IF(AND($E$3="4th"),'Marks Entry 4th'!AH115,"")))</f>
        <v/>
      </c>
      <c r="BP116" s="125" t="str">
        <f>IF(OR(B116=0,B116=""),"",IF(AND($E$3="3rd"),'Marks Entry 3rd'!AI115,IF(AND($E$3="4th"),'Marks Entry 4th'!AI115,"")))</f>
        <v/>
      </c>
      <c r="BQ116" s="61" t="str">
        <f t="shared" si="104"/>
        <v/>
      </c>
      <c r="BR116" s="125" t="str">
        <f>IF(OR(B116=0,B116=""),"",IF(AND($E$3="3rd"),'Marks Entry 3rd'!AJ115,IF(AND($E$3="4th"),'Marks Entry 4th'!AJ115,"")))</f>
        <v/>
      </c>
      <c r="BS116" s="125" t="str">
        <f>IF(OR(B116=0,B116=""),"",IF(AND($E$3="3rd"),'Marks Entry 3rd'!AK115,IF(AND($E$3="4th"),'Marks Entry 4th'!AK115,"")))</f>
        <v/>
      </c>
      <c r="BT116" s="64" t="str">
        <f t="shared" si="105"/>
        <v/>
      </c>
      <c r="BU116" s="61">
        <f t="shared" si="106"/>
        <v>0</v>
      </c>
      <c r="BV116" s="66" t="str">
        <f>IF(OR(B116=0,B116=""),"",IF(AND($E$3="3rd"),'Marks Entry 3rd'!AL115,IF(AND($E$3="4th"),'Marks Entry 4th'!AL115,"")))</f>
        <v/>
      </c>
      <c r="BW116" s="66" t="str">
        <f>IF(OR(B116=0,B116=""),"",IF(AND($E$3="3rd"),'Marks Entry 3rd'!AM115,IF(AND($E$3="4th"),'Marks Entry 4th'!AM115,"")))</f>
        <v/>
      </c>
      <c r="BX116" s="65" t="str">
        <f t="shared" si="107"/>
        <v/>
      </c>
      <c r="BY116" s="61" t="str">
        <f t="shared" si="108"/>
        <v/>
      </c>
      <c r="BZ116" s="104">
        <f t="shared" si="109"/>
        <v>0</v>
      </c>
      <c r="CA116" s="104" t="str">
        <f t="shared" si="110"/>
        <v/>
      </c>
      <c r="CB116" s="104" t="str">
        <f t="shared" si="111"/>
        <v/>
      </c>
      <c r="CC116" s="104" t="str">
        <f t="shared" si="112"/>
        <v/>
      </c>
      <c r="CD116" s="104" t="str">
        <f t="shared" si="113"/>
        <v/>
      </c>
      <c r="CE116" s="108" t="str">
        <f t="shared" si="114"/>
        <v/>
      </c>
      <c r="CF116" s="257" t="str">
        <f>IF(OR(B116=0,B116=""),"",IF(AND($E$3="3rd"),'Marks Entry 3rd'!AN115,IF(AND($E$3="4th"),'Marks Entry 4th'!AN115,"")))</f>
        <v/>
      </c>
      <c r="CG116" s="257" t="str">
        <f>IF(OR(B116=0,B116=""),"",IF(AND($E$3="3rd"),'Marks Entry 3rd'!AO115,IF(AND($E$3="4th"),'Marks Entry 4th'!AO115,"")))</f>
        <v/>
      </c>
      <c r="CH116" s="257" t="str">
        <f>IF(OR(B116=0,B116=""),"",IF(AND($E$3="3rd"),'Marks Entry 3rd'!AP115,IF(AND($E$3="4th"),'Marks Entry 4th'!AP115,"")))</f>
        <v/>
      </c>
      <c r="CI116" s="257" t="str">
        <f>IF(OR(B116=0,B116=""),"",IF(AND($E$3="3rd"),'Marks Entry 3rd'!AQ115,IF(AND($E$3="4th"),'Marks Entry 4th'!AQ115,"")))</f>
        <v/>
      </c>
      <c r="CJ116" s="257" t="str">
        <f>IF(OR(B116=0,B116=""),"",IF(AND($E$3="3rd"),'Marks Entry 3rd'!AR115,IF(AND($E$3="4th"),'Marks Entry 4th'!AR115,"")))</f>
        <v/>
      </c>
      <c r="CK116" s="126" t="str">
        <f t="shared" si="115"/>
        <v/>
      </c>
      <c r="CL116" s="127">
        <f t="shared" si="116"/>
        <v>0</v>
      </c>
      <c r="CM116" s="127" t="str">
        <f t="shared" si="117"/>
        <v/>
      </c>
      <c r="CN116" s="127" t="str">
        <f t="shared" si="118"/>
        <v/>
      </c>
      <c r="CO116" s="107" t="str">
        <f t="shared" si="119"/>
        <v/>
      </c>
      <c r="CP116" s="257" t="str">
        <f>IF(OR(B116=0,B116=""),"",IF(AND($E$3="3rd"),'Marks Entry 3rd'!AS115,IF(AND($E$3="4th"),'Marks Entry 4th'!AS115,"")))</f>
        <v/>
      </c>
      <c r="CQ116" s="257" t="str">
        <f>IF(OR(B116=0,B116=""),"",IF(AND($E$3="3rd"),'Marks Entry 3rd'!AT115,IF(AND($E$3="4th"),'Marks Entry 4th'!AT115,"")))</f>
        <v/>
      </c>
      <c r="CR116" s="257" t="str">
        <f>IF(OR(B116=0,B116=""),"",IF(AND($E$3="3rd"),'Marks Entry 3rd'!AU115,IF(AND($E$3="4th"),'Marks Entry 4th'!AU115,"")))</f>
        <v/>
      </c>
      <c r="CS116" s="257" t="str">
        <f>IF(OR(B116=0,B116=""),"",IF(AND($E$3="3rd"),'Marks Entry 3rd'!AV115,IF(AND($E$3="4th"),'Marks Entry 4th'!AV115,"")))</f>
        <v/>
      </c>
      <c r="CT116" s="257" t="str">
        <f>IF(OR(B116=0,B116=""),"",IF(AND($E$3="3rd"),'Marks Entry 3rd'!AW115,IF(AND($E$3="4th"),'Marks Entry 4th'!AW115,"")))</f>
        <v/>
      </c>
      <c r="CU116" s="126" t="str">
        <f t="shared" si="120"/>
        <v/>
      </c>
      <c r="CV116" s="127">
        <f t="shared" si="121"/>
        <v>0</v>
      </c>
      <c r="CW116" s="127" t="str">
        <f t="shared" si="122"/>
        <v/>
      </c>
      <c r="CX116" s="127" t="str">
        <f t="shared" si="123"/>
        <v/>
      </c>
      <c r="CY116" s="107" t="str">
        <f t="shared" si="124"/>
        <v/>
      </c>
      <c r="CZ116" s="257" t="str">
        <f>IF(OR(B116=0,B116=""),"",IF(AND($E$3="3rd"),'Marks Entry 3rd'!AX115,IF(AND($E$3="4th"),'Marks Entry 4th'!AX115,"")))</f>
        <v/>
      </c>
      <c r="DA116" s="257" t="str">
        <f>IF(OR(B116=0,B116=""),"",IF(AND($E$3="3rd"),'Marks Entry 3rd'!AY115,IF(AND($E$3="4th"),'Marks Entry 4th'!AY115,"")))</f>
        <v/>
      </c>
      <c r="DB116" s="257" t="str">
        <f>IF(OR(B116=0,B116=""),"",IF(AND($E$3="3rd"),'Marks Entry 3rd'!AZ115,IF(AND($E$3="4th"),'Marks Entry 4th'!AZ115,"")))</f>
        <v/>
      </c>
      <c r="DC116" s="257" t="str">
        <f>IF(OR(B116=0,B116=""),"",IF(AND($E$3="3rd"),'Marks Entry 3rd'!BA115,IF(AND($E$3="4th"),'Marks Entry 4th'!BA115,"")))</f>
        <v/>
      </c>
      <c r="DD116" s="257" t="str">
        <f>IF(OR(B116=0,B116=""),"",IF(AND($E$3="3rd"),'Marks Entry 3rd'!BB115,IF(AND($E$3="4th"),'Marks Entry 4th'!BB115,"")))</f>
        <v/>
      </c>
      <c r="DE116" s="126" t="str">
        <f t="shared" si="125"/>
        <v/>
      </c>
      <c r="DF116" s="127">
        <f t="shared" si="126"/>
        <v>0</v>
      </c>
      <c r="DG116" s="127" t="str">
        <f t="shared" si="127"/>
        <v/>
      </c>
      <c r="DH116" s="127" t="str">
        <f t="shared" si="128"/>
        <v/>
      </c>
      <c r="DI116" s="107" t="str">
        <f t="shared" si="129"/>
        <v/>
      </c>
      <c r="DJ116" s="257" t="str">
        <f>IF(OR(B116=0,B116=""),"",IF(AND('Marks Entry 3rd'!BC115="",'Marks Entry 4th'!BC115=""),"",IF(AND($E$3="3rd"),'Marks Entry 3rd'!BC115,IF(AND($E$3="4th"),'Marks Entry 4th'!BC115,""))))</f>
        <v/>
      </c>
      <c r="DK116" s="257" t="str">
        <f>IF(OR(B116=0,B116=""),"",IF(AND('Marks Entry 3rd'!BD115="",'Marks Entry 4th'!BD115=""),"",IF(AND($E$3="3rd"),'Marks Entry 3rd'!BD115,IF(AND($E$3="4th"),'Marks Entry 4th'!BD115,""))))</f>
        <v/>
      </c>
      <c r="DL116" s="416" t="str">
        <f t="shared" si="130"/>
        <v/>
      </c>
      <c r="DM116" s="108" t="str">
        <f t="shared" si="131"/>
        <v/>
      </c>
      <c r="DN116" s="257" t="str">
        <f>IF(OR(B116=0,B116=""),"",IF(AND('Marks Entry 3rd'!BE115="",'Marks Entry 4th'!BE115=""),"",IF(AND($E$3="3rd"),'Marks Entry 3rd'!BE115,IF(AND($E$3="4th"),'Marks Entry 4th'!BE115,""))))</f>
        <v/>
      </c>
      <c r="DO116" s="257" t="str">
        <f>IF(OR(B116=0,B116=""),"",IF(AND('Marks Entry 3rd'!BF115="",'Marks Entry 4th'!BF115=""),"",IF(AND($E$3="3rd"),'Marks Entry 3rd'!BF115,IF(AND($E$3="4th"),'Marks Entry 4th'!BF115,""))))</f>
        <v/>
      </c>
      <c r="DP116" s="416" t="str">
        <f t="shared" si="132"/>
        <v/>
      </c>
      <c r="DQ116" s="108" t="str">
        <f t="shared" si="133"/>
        <v/>
      </c>
      <c r="DR116" s="75" t="str">
        <f t="shared" si="134"/>
        <v/>
      </c>
      <c r="DS116" s="76" t="str">
        <f t="shared" si="135"/>
        <v/>
      </c>
      <c r="DT116" s="81" t="str">
        <f t="shared" si="136"/>
        <v/>
      </c>
      <c r="DU116" s="82" t="str">
        <f t="shared" si="137"/>
        <v/>
      </c>
      <c r="DV116" s="262" t="str">
        <f t="shared" si="139"/>
        <v/>
      </c>
      <c r="DW116" s="52" t="str">
        <f>IF(OR(B116=0,B116=""),"",IF(AND($E$3="3rd"),'Marks Entry 3rd'!BG115,IF(AND($E$3="4th"),'Marks Entry 4th'!BG115,"")))</f>
        <v/>
      </c>
      <c r="DX116" s="52" t="str">
        <f>IF(OR(B116=0,B116=""),"",IF(AND($E$3="3rd"),'Marks Entry 3rd'!BH115,IF(AND($E$3="4th"),'Marks Entry 4th'!BH115,"")))</f>
        <v/>
      </c>
      <c r="DY116" s="242" t="str">
        <f t="shared" si="138"/>
        <v/>
      </c>
      <c r="DZ116" s="53"/>
      <c r="EG116" s="55">
        <f>IF(AND($E$3="3rd"),'Marks Entry 3rd'!I115,IF(AND($E$3="4th"),'Marks Entry 4th'!I115,""))</f>
        <v>0</v>
      </c>
    </row>
    <row r="117" spans="1:137" ht="18.95" customHeight="1">
      <c r="A117" s="67">
        <v>110</v>
      </c>
      <c r="B117" s="302" t="str">
        <f>IF(OR(EG117=0,EG117=""),"",IF(AND($E$3="3rd"),'Marks Entry 3rd'!I116,IF(AND($E$3="4th"),'Marks Entry 4th'!I116,"")))</f>
        <v/>
      </c>
      <c r="C117" s="68" t="str">
        <f>IF(OR(B117=0,B117=""),"",IF(AND($E$3="3rd"),'Marks Entry 3rd'!B116,IF(AND($E$3="4th"),'Marks Entry 4th'!B116,"")))</f>
        <v/>
      </c>
      <c r="D117" s="68" t="str">
        <f>IF(OR(B117=0,B117=""),"",IF(AND($E$3="3rd"),'Marks Entry 3rd'!C116,IF(AND($E$3="4th"),'Marks Entry 4th'!C116,"")))</f>
        <v/>
      </c>
      <c r="E117" s="69" t="str">
        <f>IF(OR(B117=0,B117=""),"",IF(AND($E$3="3rd"),'Marks Entry 3rd'!E116,IF(AND($E$3="4th"),'Marks Entry 4th'!E116,"")))</f>
        <v/>
      </c>
      <c r="F117" s="301" t="str">
        <f>IF(OR(B117=0,B117=""),"",IF(AND($E$3="3rd"),'Marks Entry 3rd'!D116,IF(AND($E$3="4th"),'Marks Entry 4th'!D116,"")))</f>
        <v/>
      </c>
      <c r="G117" s="63" t="str">
        <f>IF(OR(B117=0,B117=""),"",IF(AND($E$3="3rd"),'Marks Entry 3rd'!F116,IF(AND($E$3="4th"),'Marks Entry 4th'!F116,"")))</f>
        <v/>
      </c>
      <c r="H117" s="63" t="str">
        <f>IF(OR(B117=0,B117=""),"",IF(AND($E$3="3rd"),'Marks Entry 3rd'!G116,IF(AND($E$3="4th"),'Marks Entry 4th'!G116,"")))</f>
        <v/>
      </c>
      <c r="I117" s="63" t="str">
        <f>IF(OR(B117=0,B117=""),"",IF(AND($E$3="3rd"),'Marks Entry 3rd'!H116,IF(AND($E$3="4th"),'Marks Entry 4th'!H116,"")))</f>
        <v/>
      </c>
      <c r="J117" s="256" t="str">
        <f>IF(OR(B117=0,B117=""),"",IF(AND($E$3="3rd"),'Marks Entry 3rd'!J116,IF(AND($E$3="4th"),'Marks Entry 4th'!J116,"")))</f>
        <v/>
      </c>
      <c r="K117" s="256" t="str">
        <f>IF(OR(B117=0,B117=""),"",IF(AND($E$3="3rd"),'Marks Entry 3rd'!K116,IF(AND($E$3="4th"),'Marks Entry 4th'!K116,"")))</f>
        <v/>
      </c>
      <c r="L117" s="125" t="str">
        <f>IF(OR(B117=0,B117=""),"",IF(AND($E$3="3rd"),'Marks Entry 3rd'!L116,IF(AND($E$3="4th"),'Marks Entry 4th'!L116,"")))</f>
        <v/>
      </c>
      <c r="M117" s="125" t="str">
        <f>IF(OR(B117=0,B117=""),"",IF(AND($E$3="3rd"),'Marks Entry 3rd'!M116,IF(AND($E$3="4th"),'Marks Entry 4th'!M116,"")))</f>
        <v/>
      </c>
      <c r="N117" s="125" t="str">
        <f>IF(OR(B117=0,B117=""),"",IF(AND($E$3="3rd"),'Marks Entry 3rd'!N116,IF(AND($E$3="4th"),'Marks Entry 4th'!N116,"")))</f>
        <v/>
      </c>
      <c r="O117" s="61" t="str">
        <f t="shared" si="71"/>
        <v/>
      </c>
      <c r="P117" s="125" t="str">
        <f>IF(OR(B117=0,B117=""),"",IF(AND($E$3="3rd"),'Marks Entry 3rd'!O116,IF(AND($E$3="4th"),'Marks Entry 4th'!O116,"")))</f>
        <v/>
      </c>
      <c r="Q117" s="125" t="str">
        <f>IF(OR(B117=0,B117=""),"",IF(AND($E$3="3rd"),'Marks Entry 3rd'!P116,IF(AND($E$3="4th"),'Marks Entry 4th'!P116,"")))</f>
        <v/>
      </c>
      <c r="R117" s="64" t="str">
        <f t="shared" si="72"/>
        <v/>
      </c>
      <c r="S117" s="61">
        <f t="shared" si="73"/>
        <v>0</v>
      </c>
      <c r="T117" s="66" t="str">
        <f>IF(OR(B117=0,B117=""),"",IF(AND($E$3="3rd"),'Marks Entry 3rd'!Q116,IF(AND($E$3="4th"),'Marks Entry 4th'!Q116,"")))</f>
        <v/>
      </c>
      <c r="U117" s="66" t="str">
        <f>IF(OR(B117=0,B117=""),"",IF(AND($E$3="3rd"),'Marks Entry 3rd'!R116,IF(AND($E$3="4th"),'Marks Entry 4th'!R116,"")))</f>
        <v/>
      </c>
      <c r="V117" s="65" t="str">
        <f t="shared" si="74"/>
        <v/>
      </c>
      <c r="W117" s="61" t="str">
        <f t="shared" si="75"/>
        <v/>
      </c>
      <c r="X117" s="104">
        <f t="shared" si="76"/>
        <v>0</v>
      </c>
      <c r="Y117" s="104" t="str">
        <f t="shared" si="77"/>
        <v/>
      </c>
      <c r="Z117" s="104" t="str">
        <f t="shared" si="78"/>
        <v/>
      </c>
      <c r="AA117" s="104" t="str">
        <f t="shared" si="79"/>
        <v/>
      </c>
      <c r="AB117" s="104" t="str">
        <f t="shared" si="80"/>
        <v/>
      </c>
      <c r="AC117" s="108" t="str">
        <f t="shared" si="81"/>
        <v/>
      </c>
      <c r="AD117" s="125" t="str">
        <f>IF(OR(B117=0,B117=""),"",IF(AND($E$3="3rd"),'Marks Entry 3rd'!S116,IF(AND($E$3="4th"),'Marks Entry 4th'!S116,"")))</f>
        <v/>
      </c>
      <c r="AE117" s="125" t="str">
        <f>IF(OR(B117=0,B117=""),"",IF(AND($E$3="3rd"),'Marks Entry 3rd'!T116,IF(AND($E$3="4th"),'Marks Entry 4th'!T116,"")))</f>
        <v/>
      </c>
      <c r="AF117" s="125" t="str">
        <f>IF(OR(B117=0,B117=""),"",IF(AND($E$3="3rd"),'Marks Entry 3rd'!U116,IF(AND($E$3="4th"),'Marks Entry 4th'!U116,"")))</f>
        <v/>
      </c>
      <c r="AG117" s="61" t="str">
        <f t="shared" si="82"/>
        <v/>
      </c>
      <c r="AH117" s="125" t="str">
        <f>IF(OR(B117=0,B117=""),"",IF(AND($E$3="3rd"),'Marks Entry 3rd'!V116,IF(AND($E$3="4th"),'Marks Entry 4th'!V116,"")))</f>
        <v/>
      </c>
      <c r="AI117" s="125" t="str">
        <f>IF(OR(B117=0,B117=""),"",IF(AND($E$3="3rd"),'Marks Entry 3rd'!W116,IF(AND($E$3="4th"),'Marks Entry 4th'!W116,"")))</f>
        <v/>
      </c>
      <c r="AJ117" s="64" t="str">
        <f t="shared" si="83"/>
        <v/>
      </c>
      <c r="AK117" s="61">
        <f t="shared" si="84"/>
        <v>0</v>
      </c>
      <c r="AL117" s="66" t="str">
        <f>IF(OR(B117=0,B117=""),"",IF(AND($E$3="3rd"),'Marks Entry 3rd'!X116,IF(AND($E$3="4th"),'Marks Entry 4th'!X116,"")))</f>
        <v/>
      </c>
      <c r="AM117" s="66" t="str">
        <f>IF(OR(B117=0,B117=""),"",IF(AND($E$3="3rd"),'Marks Entry 3rd'!Y116,IF(AND($E$3="4th"),'Marks Entry 4th'!Y116,"")))</f>
        <v/>
      </c>
      <c r="AN117" s="65" t="str">
        <f t="shared" si="85"/>
        <v/>
      </c>
      <c r="AO117" s="61" t="str">
        <f t="shared" si="86"/>
        <v/>
      </c>
      <c r="AP117" s="104">
        <f t="shared" si="87"/>
        <v>0</v>
      </c>
      <c r="AQ117" s="104" t="str">
        <f t="shared" si="88"/>
        <v/>
      </c>
      <c r="AR117" s="104" t="str">
        <f t="shared" si="89"/>
        <v/>
      </c>
      <c r="AS117" s="104" t="str">
        <f t="shared" si="90"/>
        <v/>
      </c>
      <c r="AT117" s="104" t="str">
        <f t="shared" si="91"/>
        <v/>
      </c>
      <c r="AU117" s="108" t="str">
        <f t="shared" si="92"/>
        <v/>
      </c>
      <c r="AV117" s="125" t="str">
        <f>IF(OR(B117=0,B117=""),"",IF(AND($E$3="3rd"),'Marks Entry 3rd'!Z116,IF(AND($E$3="4th"),'Marks Entry 4th'!Z116,"")))</f>
        <v/>
      </c>
      <c r="AW117" s="125" t="str">
        <f>IF(OR(B117=0,B117=""),"",IF(AND($E$3="3rd"),'Marks Entry 3rd'!AA116,IF(AND($E$3="4th"),'Marks Entry 4th'!AA116,"")))</f>
        <v/>
      </c>
      <c r="AX117" s="125" t="str">
        <f>IF(OR(B117=0,B117=""),"",IF(AND($E$3="3rd"),'Marks Entry 3rd'!AB116,IF(AND($E$3="4th"),'Marks Entry 4th'!AB116,"")))</f>
        <v/>
      </c>
      <c r="AY117" s="61" t="str">
        <f t="shared" si="93"/>
        <v/>
      </c>
      <c r="AZ117" s="125" t="str">
        <f>IF(OR(B117=0,B117=""),"",IF(AND($E$3="3rd"),'Marks Entry 3rd'!AC116,IF(AND($E$3="4th"),'Marks Entry 4th'!AC116,"")))</f>
        <v/>
      </c>
      <c r="BA117" s="125" t="str">
        <f>IF(OR(B117=0,B117=""),"",IF(AND($E$3="3rd"),'Marks Entry 3rd'!AD116,IF(AND($E$3="4th"),'Marks Entry 4th'!AD116,"")))</f>
        <v/>
      </c>
      <c r="BB117" s="64" t="str">
        <f t="shared" si="94"/>
        <v/>
      </c>
      <c r="BC117" s="61">
        <f t="shared" si="95"/>
        <v>0</v>
      </c>
      <c r="BD117" s="66" t="str">
        <f>IF(OR(B117=0,B117=""),"",IF(AND($E$3="3rd"),'Marks Entry 3rd'!AE116,IF(AND($E$3="4th"),'Marks Entry 4th'!AE116,"")))</f>
        <v/>
      </c>
      <c r="BE117" s="66" t="str">
        <f>IF(OR(B117=0,B117=""),"",IF(AND($E$3="3rd"),'Marks Entry 3rd'!AF116,IF(AND($E$3="4th"),'Marks Entry 4th'!AF116,"")))</f>
        <v/>
      </c>
      <c r="BF117" s="65" t="str">
        <f t="shared" si="96"/>
        <v/>
      </c>
      <c r="BG117" s="61" t="str">
        <f t="shared" si="97"/>
        <v/>
      </c>
      <c r="BH117" s="104">
        <f t="shared" si="98"/>
        <v>0</v>
      </c>
      <c r="BI117" s="104" t="str">
        <f t="shared" si="99"/>
        <v/>
      </c>
      <c r="BJ117" s="104" t="str">
        <f t="shared" si="100"/>
        <v/>
      </c>
      <c r="BK117" s="104" t="str">
        <f t="shared" si="101"/>
        <v/>
      </c>
      <c r="BL117" s="104" t="str">
        <f t="shared" si="102"/>
        <v/>
      </c>
      <c r="BM117" s="108" t="str">
        <f t="shared" si="103"/>
        <v/>
      </c>
      <c r="BN117" s="125" t="str">
        <f>IF(OR(B117=0,B117=""),"",IF(AND($E$3="3rd"),'Marks Entry 3rd'!AG116,IF(AND($E$3="4th"),'Marks Entry 4th'!AG116,"")))</f>
        <v/>
      </c>
      <c r="BO117" s="125" t="str">
        <f>IF(OR(B117=0,B117=""),"",IF(AND($E$3="3rd"),'Marks Entry 3rd'!AH116,IF(AND($E$3="4th"),'Marks Entry 4th'!AH116,"")))</f>
        <v/>
      </c>
      <c r="BP117" s="125" t="str">
        <f>IF(OR(B117=0,B117=""),"",IF(AND($E$3="3rd"),'Marks Entry 3rd'!AI116,IF(AND($E$3="4th"),'Marks Entry 4th'!AI116,"")))</f>
        <v/>
      </c>
      <c r="BQ117" s="61" t="str">
        <f t="shared" si="104"/>
        <v/>
      </c>
      <c r="BR117" s="125" t="str">
        <f>IF(OR(B117=0,B117=""),"",IF(AND($E$3="3rd"),'Marks Entry 3rd'!AJ116,IF(AND($E$3="4th"),'Marks Entry 4th'!AJ116,"")))</f>
        <v/>
      </c>
      <c r="BS117" s="125" t="str">
        <f>IF(OR(B117=0,B117=""),"",IF(AND($E$3="3rd"),'Marks Entry 3rd'!AK116,IF(AND($E$3="4th"),'Marks Entry 4th'!AK116,"")))</f>
        <v/>
      </c>
      <c r="BT117" s="64" t="str">
        <f t="shared" si="105"/>
        <v/>
      </c>
      <c r="BU117" s="61">
        <f t="shared" si="106"/>
        <v>0</v>
      </c>
      <c r="BV117" s="66" t="str">
        <f>IF(OR(B117=0,B117=""),"",IF(AND($E$3="3rd"),'Marks Entry 3rd'!AL116,IF(AND($E$3="4th"),'Marks Entry 4th'!AL116,"")))</f>
        <v/>
      </c>
      <c r="BW117" s="66" t="str">
        <f>IF(OR(B117=0,B117=""),"",IF(AND($E$3="3rd"),'Marks Entry 3rd'!AM116,IF(AND($E$3="4th"),'Marks Entry 4th'!AM116,"")))</f>
        <v/>
      </c>
      <c r="BX117" s="65" t="str">
        <f t="shared" si="107"/>
        <v/>
      </c>
      <c r="BY117" s="61" t="str">
        <f t="shared" si="108"/>
        <v/>
      </c>
      <c r="BZ117" s="104">
        <f t="shared" si="109"/>
        <v>0</v>
      </c>
      <c r="CA117" s="104" t="str">
        <f t="shared" si="110"/>
        <v/>
      </c>
      <c r="CB117" s="104" t="str">
        <f t="shared" si="111"/>
        <v/>
      </c>
      <c r="CC117" s="104" t="str">
        <f t="shared" si="112"/>
        <v/>
      </c>
      <c r="CD117" s="104" t="str">
        <f t="shared" si="113"/>
        <v/>
      </c>
      <c r="CE117" s="108" t="str">
        <f t="shared" si="114"/>
        <v/>
      </c>
      <c r="CF117" s="257" t="str">
        <f>IF(OR(B117=0,B117=""),"",IF(AND($E$3="3rd"),'Marks Entry 3rd'!AN116,IF(AND($E$3="4th"),'Marks Entry 4th'!AN116,"")))</f>
        <v/>
      </c>
      <c r="CG117" s="257" t="str">
        <f>IF(OR(B117=0,B117=""),"",IF(AND($E$3="3rd"),'Marks Entry 3rd'!AO116,IF(AND($E$3="4th"),'Marks Entry 4th'!AO116,"")))</f>
        <v/>
      </c>
      <c r="CH117" s="257" t="str">
        <f>IF(OR(B117=0,B117=""),"",IF(AND($E$3="3rd"),'Marks Entry 3rd'!AP116,IF(AND($E$3="4th"),'Marks Entry 4th'!AP116,"")))</f>
        <v/>
      </c>
      <c r="CI117" s="257" t="str">
        <f>IF(OR(B117=0,B117=""),"",IF(AND($E$3="3rd"),'Marks Entry 3rd'!AQ116,IF(AND($E$3="4th"),'Marks Entry 4th'!AQ116,"")))</f>
        <v/>
      </c>
      <c r="CJ117" s="257" t="str">
        <f>IF(OR(B117=0,B117=""),"",IF(AND($E$3="3rd"),'Marks Entry 3rd'!AR116,IF(AND($E$3="4th"),'Marks Entry 4th'!AR116,"")))</f>
        <v/>
      </c>
      <c r="CK117" s="126" t="str">
        <f t="shared" si="115"/>
        <v/>
      </c>
      <c r="CL117" s="127">
        <f t="shared" si="116"/>
        <v>0</v>
      </c>
      <c r="CM117" s="127" t="str">
        <f t="shared" si="117"/>
        <v/>
      </c>
      <c r="CN117" s="127" t="str">
        <f t="shared" si="118"/>
        <v/>
      </c>
      <c r="CO117" s="107" t="str">
        <f t="shared" si="119"/>
        <v/>
      </c>
      <c r="CP117" s="257" t="str">
        <f>IF(OR(B117=0,B117=""),"",IF(AND($E$3="3rd"),'Marks Entry 3rd'!AS116,IF(AND($E$3="4th"),'Marks Entry 4th'!AS116,"")))</f>
        <v/>
      </c>
      <c r="CQ117" s="257" t="str">
        <f>IF(OR(B117=0,B117=""),"",IF(AND($E$3="3rd"),'Marks Entry 3rd'!AT116,IF(AND($E$3="4th"),'Marks Entry 4th'!AT116,"")))</f>
        <v/>
      </c>
      <c r="CR117" s="257" t="str">
        <f>IF(OR(B117=0,B117=""),"",IF(AND($E$3="3rd"),'Marks Entry 3rd'!AU116,IF(AND($E$3="4th"),'Marks Entry 4th'!AU116,"")))</f>
        <v/>
      </c>
      <c r="CS117" s="257" t="str">
        <f>IF(OR(B117=0,B117=""),"",IF(AND($E$3="3rd"),'Marks Entry 3rd'!AV116,IF(AND($E$3="4th"),'Marks Entry 4th'!AV116,"")))</f>
        <v/>
      </c>
      <c r="CT117" s="257" t="str">
        <f>IF(OR(B117=0,B117=""),"",IF(AND($E$3="3rd"),'Marks Entry 3rd'!AW116,IF(AND($E$3="4th"),'Marks Entry 4th'!AW116,"")))</f>
        <v/>
      </c>
      <c r="CU117" s="126" t="str">
        <f t="shared" si="120"/>
        <v/>
      </c>
      <c r="CV117" s="127">
        <f t="shared" si="121"/>
        <v>0</v>
      </c>
      <c r="CW117" s="127" t="str">
        <f t="shared" si="122"/>
        <v/>
      </c>
      <c r="CX117" s="127" t="str">
        <f t="shared" si="123"/>
        <v/>
      </c>
      <c r="CY117" s="107" t="str">
        <f t="shared" si="124"/>
        <v/>
      </c>
      <c r="CZ117" s="257" t="str">
        <f>IF(OR(B117=0,B117=""),"",IF(AND($E$3="3rd"),'Marks Entry 3rd'!AX116,IF(AND($E$3="4th"),'Marks Entry 4th'!AX116,"")))</f>
        <v/>
      </c>
      <c r="DA117" s="257" t="str">
        <f>IF(OR(B117=0,B117=""),"",IF(AND($E$3="3rd"),'Marks Entry 3rd'!AY116,IF(AND($E$3="4th"),'Marks Entry 4th'!AY116,"")))</f>
        <v/>
      </c>
      <c r="DB117" s="257" t="str">
        <f>IF(OR(B117=0,B117=""),"",IF(AND($E$3="3rd"),'Marks Entry 3rd'!AZ116,IF(AND($E$3="4th"),'Marks Entry 4th'!AZ116,"")))</f>
        <v/>
      </c>
      <c r="DC117" s="257" t="str">
        <f>IF(OR(B117=0,B117=""),"",IF(AND($E$3="3rd"),'Marks Entry 3rd'!BA116,IF(AND($E$3="4th"),'Marks Entry 4th'!BA116,"")))</f>
        <v/>
      </c>
      <c r="DD117" s="257" t="str">
        <f>IF(OR(B117=0,B117=""),"",IF(AND($E$3="3rd"),'Marks Entry 3rd'!BB116,IF(AND($E$3="4th"),'Marks Entry 4th'!BB116,"")))</f>
        <v/>
      </c>
      <c r="DE117" s="126" t="str">
        <f t="shared" si="125"/>
        <v/>
      </c>
      <c r="DF117" s="127">
        <f t="shared" si="126"/>
        <v>0</v>
      </c>
      <c r="DG117" s="127" t="str">
        <f t="shared" si="127"/>
        <v/>
      </c>
      <c r="DH117" s="127" t="str">
        <f t="shared" si="128"/>
        <v/>
      </c>
      <c r="DI117" s="107" t="str">
        <f t="shared" si="129"/>
        <v/>
      </c>
      <c r="DJ117" s="257" t="str">
        <f>IF(OR(B117=0,B117=""),"",IF(AND('Marks Entry 3rd'!BC116="",'Marks Entry 4th'!BC116=""),"",IF(AND($E$3="3rd"),'Marks Entry 3rd'!BC116,IF(AND($E$3="4th"),'Marks Entry 4th'!BC116,""))))</f>
        <v/>
      </c>
      <c r="DK117" s="257" t="str">
        <f>IF(OR(B117=0,B117=""),"",IF(AND('Marks Entry 3rd'!BD116="",'Marks Entry 4th'!BD116=""),"",IF(AND($E$3="3rd"),'Marks Entry 3rd'!BD116,IF(AND($E$3="4th"),'Marks Entry 4th'!BD116,""))))</f>
        <v/>
      </c>
      <c r="DL117" s="416" t="str">
        <f t="shared" si="130"/>
        <v/>
      </c>
      <c r="DM117" s="108" t="str">
        <f t="shared" si="131"/>
        <v/>
      </c>
      <c r="DN117" s="257" t="str">
        <f>IF(OR(B117=0,B117=""),"",IF(AND('Marks Entry 3rd'!BE116="",'Marks Entry 4th'!BE116=""),"",IF(AND($E$3="3rd"),'Marks Entry 3rd'!BE116,IF(AND($E$3="4th"),'Marks Entry 4th'!BE116,""))))</f>
        <v/>
      </c>
      <c r="DO117" s="257" t="str">
        <f>IF(OR(B117=0,B117=""),"",IF(AND('Marks Entry 3rd'!BF116="",'Marks Entry 4th'!BF116=""),"",IF(AND($E$3="3rd"),'Marks Entry 3rd'!BF116,IF(AND($E$3="4th"),'Marks Entry 4th'!BF116,""))))</f>
        <v/>
      </c>
      <c r="DP117" s="416" t="str">
        <f t="shared" si="132"/>
        <v/>
      </c>
      <c r="DQ117" s="108" t="str">
        <f t="shared" si="133"/>
        <v/>
      </c>
      <c r="DR117" s="75" t="str">
        <f t="shared" si="134"/>
        <v/>
      </c>
      <c r="DS117" s="76" t="str">
        <f t="shared" si="135"/>
        <v/>
      </c>
      <c r="DT117" s="81" t="str">
        <f t="shared" si="136"/>
        <v/>
      </c>
      <c r="DU117" s="82" t="str">
        <f t="shared" si="137"/>
        <v/>
      </c>
      <c r="DV117" s="262" t="str">
        <f t="shared" si="139"/>
        <v/>
      </c>
      <c r="DW117" s="52" t="str">
        <f>IF(OR(B117=0,B117=""),"",IF(AND($E$3="3rd"),'Marks Entry 3rd'!BG116,IF(AND($E$3="4th"),'Marks Entry 4th'!BG116,"")))</f>
        <v/>
      </c>
      <c r="DX117" s="52" t="str">
        <f>IF(OR(B117=0,B117=""),"",IF(AND($E$3="3rd"),'Marks Entry 3rd'!BH116,IF(AND($E$3="4th"),'Marks Entry 4th'!BH116,"")))</f>
        <v/>
      </c>
      <c r="DY117" s="242" t="str">
        <f t="shared" si="138"/>
        <v/>
      </c>
      <c r="DZ117" s="53"/>
      <c r="EG117" s="55">
        <f>IF(AND($E$3="3rd"),'Marks Entry 3rd'!I116,IF(AND($E$3="4th"),'Marks Entry 4th'!I116,""))</f>
        <v>0</v>
      </c>
    </row>
    <row r="118" spans="1:137" ht="18.95" customHeight="1">
      <c r="A118" s="67">
        <v>111</v>
      </c>
      <c r="B118" s="302" t="str">
        <f>IF(OR(EG118=0,EG118=""),"",IF(AND($E$3="3rd"),'Marks Entry 3rd'!I117,IF(AND($E$3="4th"),'Marks Entry 4th'!I117,"")))</f>
        <v/>
      </c>
      <c r="C118" s="68" t="str">
        <f>IF(OR(B118=0,B118=""),"",IF(AND($E$3="3rd"),'Marks Entry 3rd'!B117,IF(AND($E$3="4th"),'Marks Entry 4th'!B117,"")))</f>
        <v/>
      </c>
      <c r="D118" s="68" t="str">
        <f>IF(OR(B118=0,B118=""),"",IF(AND($E$3="3rd"),'Marks Entry 3rd'!C117,IF(AND($E$3="4th"),'Marks Entry 4th'!C117,"")))</f>
        <v/>
      </c>
      <c r="E118" s="69" t="str">
        <f>IF(OR(B118=0,B118=""),"",IF(AND($E$3="3rd"),'Marks Entry 3rd'!E117,IF(AND($E$3="4th"),'Marks Entry 4th'!E117,"")))</f>
        <v/>
      </c>
      <c r="F118" s="301" t="str">
        <f>IF(OR(B118=0,B118=""),"",IF(AND($E$3="3rd"),'Marks Entry 3rd'!D117,IF(AND($E$3="4th"),'Marks Entry 4th'!D117,"")))</f>
        <v/>
      </c>
      <c r="G118" s="63" t="str">
        <f>IF(OR(B118=0,B118=""),"",IF(AND($E$3="3rd"),'Marks Entry 3rd'!F117,IF(AND($E$3="4th"),'Marks Entry 4th'!F117,"")))</f>
        <v/>
      </c>
      <c r="H118" s="63" t="str">
        <f>IF(OR(B118=0,B118=""),"",IF(AND($E$3="3rd"),'Marks Entry 3rd'!G117,IF(AND($E$3="4th"),'Marks Entry 4th'!G117,"")))</f>
        <v/>
      </c>
      <c r="I118" s="63" t="str">
        <f>IF(OR(B118=0,B118=""),"",IF(AND($E$3="3rd"),'Marks Entry 3rd'!H117,IF(AND($E$3="4th"),'Marks Entry 4th'!H117,"")))</f>
        <v/>
      </c>
      <c r="J118" s="256" t="str">
        <f>IF(OR(B118=0,B118=""),"",IF(AND($E$3="3rd"),'Marks Entry 3rd'!J117,IF(AND($E$3="4th"),'Marks Entry 4th'!J117,"")))</f>
        <v/>
      </c>
      <c r="K118" s="256" t="str">
        <f>IF(OR(B118=0,B118=""),"",IF(AND($E$3="3rd"),'Marks Entry 3rd'!K117,IF(AND($E$3="4th"),'Marks Entry 4th'!K117,"")))</f>
        <v/>
      </c>
      <c r="L118" s="125" t="str">
        <f>IF(OR(B118=0,B118=""),"",IF(AND($E$3="3rd"),'Marks Entry 3rd'!L117,IF(AND($E$3="4th"),'Marks Entry 4th'!L117,"")))</f>
        <v/>
      </c>
      <c r="M118" s="125" t="str">
        <f>IF(OR(B118=0,B118=""),"",IF(AND($E$3="3rd"),'Marks Entry 3rd'!M117,IF(AND($E$3="4th"),'Marks Entry 4th'!M117,"")))</f>
        <v/>
      </c>
      <c r="N118" s="125" t="str">
        <f>IF(OR(B118=0,B118=""),"",IF(AND($E$3="3rd"),'Marks Entry 3rd'!N117,IF(AND($E$3="4th"),'Marks Entry 4th'!N117,"")))</f>
        <v/>
      </c>
      <c r="O118" s="61" t="str">
        <f t="shared" si="71"/>
        <v/>
      </c>
      <c r="P118" s="125" t="str">
        <f>IF(OR(B118=0,B118=""),"",IF(AND($E$3="3rd"),'Marks Entry 3rd'!O117,IF(AND($E$3="4th"),'Marks Entry 4th'!O117,"")))</f>
        <v/>
      </c>
      <c r="Q118" s="125" t="str">
        <f>IF(OR(B118=0,B118=""),"",IF(AND($E$3="3rd"),'Marks Entry 3rd'!P117,IF(AND($E$3="4th"),'Marks Entry 4th'!P117,"")))</f>
        <v/>
      </c>
      <c r="R118" s="64" t="str">
        <f t="shared" si="72"/>
        <v/>
      </c>
      <c r="S118" s="61">
        <f t="shared" si="73"/>
        <v>0</v>
      </c>
      <c r="T118" s="66" t="str">
        <f>IF(OR(B118=0,B118=""),"",IF(AND($E$3="3rd"),'Marks Entry 3rd'!Q117,IF(AND($E$3="4th"),'Marks Entry 4th'!Q117,"")))</f>
        <v/>
      </c>
      <c r="U118" s="66" t="str">
        <f>IF(OR(B118=0,B118=""),"",IF(AND($E$3="3rd"),'Marks Entry 3rd'!R117,IF(AND($E$3="4th"),'Marks Entry 4th'!R117,"")))</f>
        <v/>
      </c>
      <c r="V118" s="65" t="str">
        <f t="shared" si="74"/>
        <v/>
      </c>
      <c r="W118" s="61" t="str">
        <f t="shared" si="75"/>
        <v/>
      </c>
      <c r="X118" s="104">
        <f t="shared" si="76"/>
        <v>0</v>
      </c>
      <c r="Y118" s="104" t="str">
        <f t="shared" si="77"/>
        <v/>
      </c>
      <c r="Z118" s="104" t="str">
        <f t="shared" si="78"/>
        <v/>
      </c>
      <c r="AA118" s="104" t="str">
        <f t="shared" si="79"/>
        <v/>
      </c>
      <c r="AB118" s="104" t="str">
        <f t="shared" si="80"/>
        <v/>
      </c>
      <c r="AC118" s="108" t="str">
        <f t="shared" si="81"/>
        <v/>
      </c>
      <c r="AD118" s="125" t="str">
        <f>IF(OR(B118=0,B118=""),"",IF(AND($E$3="3rd"),'Marks Entry 3rd'!S117,IF(AND($E$3="4th"),'Marks Entry 4th'!S117,"")))</f>
        <v/>
      </c>
      <c r="AE118" s="125" t="str">
        <f>IF(OR(B118=0,B118=""),"",IF(AND($E$3="3rd"),'Marks Entry 3rd'!T117,IF(AND($E$3="4th"),'Marks Entry 4th'!T117,"")))</f>
        <v/>
      </c>
      <c r="AF118" s="125" t="str">
        <f>IF(OR(B118=0,B118=""),"",IF(AND($E$3="3rd"),'Marks Entry 3rd'!U117,IF(AND($E$3="4th"),'Marks Entry 4th'!U117,"")))</f>
        <v/>
      </c>
      <c r="AG118" s="61" t="str">
        <f t="shared" si="82"/>
        <v/>
      </c>
      <c r="AH118" s="125" t="str">
        <f>IF(OR(B118=0,B118=""),"",IF(AND($E$3="3rd"),'Marks Entry 3rd'!V117,IF(AND($E$3="4th"),'Marks Entry 4th'!V117,"")))</f>
        <v/>
      </c>
      <c r="AI118" s="125" t="str">
        <f>IF(OR(B118=0,B118=""),"",IF(AND($E$3="3rd"),'Marks Entry 3rd'!W117,IF(AND($E$3="4th"),'Marks Entry 4th'!W117,"")))</f>
        <v/>
      </c>
      <c r="AJ118" s="64" t="str">
        <f t="shared" si="83"/>
        <v/>
      </c>
      <c r="AK118" s="61">
        <f t="shared" si="84"/>
        <v>0</v>
      </c>
      <c r="AL118" s="66" t="str">
        <f>IF(OR(B118=0,B118=""),"",IF(AND($E$3="3rd"),'Marks Entry 3rd'!X117,IF(AND($E$3="4th"),'Marks Entry 4th'!X117,"")))</f>
        <v/>
      </c>
      <c r="AM118" s="66" t="str">
        <f>IF(OR(B118=0,B118=""),"",IF(AND($E$3="3rd"),'Marks Entry 3rd'!Y117,IF(AND($E$3="4th"),'Marks Entry 4th'!Y117,"")))</f>
        <v/>
      </c>
      <c r="AN118" s="65" t="str">
        <f t="shared" si="85"/>
        <v/>
      </c>
      <c r="AO118" s="61" t="str">
        <f t="shared" si="86"/>
        <v/>
      </c>
      <c r="AP118" s="104">
        <f t="shared" si="87"/>
        <v>0</v>
      </c>
      <c r="AQ118" s="104" t="str">
        <f t="shared" si="88"/>
        <v/>
      </c>
      <c r="AR118" s="104" t="str">
        <f t="shared" si="89"/>
        <v/>
      </c>
      <c r="AS118" s="104" t="str">
        <f t="shared" si="90"/>
        <v/>
      </c>
      <c r="AT118" s="104" t="str">
        <f t="shared" si="91"/>
        <v/>
      </c>
      <c r="AU118" s="108" t="str">
        <f t="shared" si="92"/>
        <v/>
      </c>
      <c r="AV118" s="125" t="str">
        <f>IF(OR(B118=0,B118=""),"",IF(AND($E$3="3rd"),'Marks Entry 3rd'!Z117,IF(AND($E$3="4th"),'Marks Entry 4th'!Z117,"")))</f>
        <v/>
      </c>
      <c r="AW118" s="125" t="str">
        <f>IF(OR(B118=0,B118=""),"",IF(AND($E$3="3rd"),'Marks Entry 3rd'!AA117,IF(AND($E$3="4th"),'Marks Entry 4th'!AA117,"")))</f>
        <v/>
      </c>
      <c r="AX118" s="125" t="str">
        <f>IF(OR(B118=0,B118=""),"",IF(AND($E$3="3rd"),'Marks Entry 3rd'!AB117,IF(AND($E$3="4th"),'Marks Entry 4th'!AB117,"")))</f>
        <v/>
      </c>
      <c r="AY118" s="61" t="str">
        <f t="shared" si="93"/>
        <v/>
      </c>
      <c r="AZ118" s="125" t="str">
        <f>IF(OR(B118=0,B118=""),"",IF(AND($E$3="3rd"),'Marks Entry 3rd'!AC117,IF(AND($E$3="4th"),'Marks Entry 4th'!AC117,"")))</f>
        <v/>
      </c>
      <c r="BA118" s="125" t="str">
        <f>IF(OR(B118=0,B118=""),"",IF(AND($E$3="3rd"),'Marks Entry 3rd'!AD117,IF(AND($E$3="4th"),'Marks Entry 4th'!AD117,"")))</f>
        <v/>
      </c>
      <c r="BB118" s="64" t="str">
        <f t="shared" si="94"/>
        <v/>
      </c>
      <c r="BC118" s="61">
        <f t="shared" si="95"/>
        <v>0</v>
      </c>
      <c r="BD118" s="66" t="str">
        <f>IF(OR(B118=0,B118=""),"",IF(AND($E$3="3rd"),'Marks Entry 3rd'!AE117,IF(AND($E$3="4th"),'Marks Entry 4th'!AE117,"")))</f>
        <v/>
      </c>
      <c r="BE118" s="66" t="str">
        <f>IF(OR(B118=0,B118=""),"",IF(AND($E$3="3rd"),'Marks Entry 3rd'!AF117,IF(AND($E$3="4th"),'Marks Entry 4th'!AF117,"")))</f>
        <v/>
      </c>
      <c r="BF118" s="65" t="str">
        <f t="shared" si="96"/>
        <v/>
      </c>
      <c r="BG118" s="61" t="str">
        <f t="shared" si="97"/>
        <v/>
      </c>
      <c r="BH118" s="104">
        <f t="shared" si="98"/>
        <v>0</v>
      </c>
      <c r="BI118" s="104" t="str">
        <f t="shared" si="99"/>
        <v/>
      </c>
      <c r="BJ118" s="104" t="str">
        <f t="shared" si="100"/>
        <v/>
      </c>
      <c r="BK118" s="104" t="str">
        <f t="shared" si="101"/>
        <v/>
      </c>
      <c r="BL118" s="104" t="str">
        <f t="shared" si="102"/>
        <v/>
      </c>
      <c r="BM118" s="108" t="str">
        <f t="shared" si="103"/>
        <v/>
      </c>
      <c r="BN118" s="125" t="str">
        <f>IF(OR(B118=0,B118=""),"",IF(AND($E$3="3rd"),'Marks Entry 3rd'!AG117,IF(AND($E$3="4th"),'Marks Entry 4th'!AG117,"")))</f>
        <v/>
      </c>
      <c r="BO118" s="125" t="str">
        <f>IF(OR(B118=0,B118=""),"",IF(AND($E$3="3rd"),'Marks Entry 3rd'!AH117,IF(AND($E$3="4th"),'Marks Entry 4th'!AH117,"")))</f>
        <v/>
      </c>
      <c r="BP118" s="125" t="str">
        <f>IF(OR(B118=0,B118=""),"",IF(AND($E$3="3rd"),'Marks Entry 3rd'!AI117,IF(AND($E$3="4th"),'Marks Entry 4th'!AI117,"")))</f>
        <v/>
      </c>
      <c r="BQ118" s="61" t="str">
        <f t="shared" si="104"/>
        <v/>
      </c>
      <c r="BR118" s="125" t="str">
        <f>IF(OR(B118=0,B118=""),"",IF(AND($E$3="3rd"),'Marks Entry 3rd'!AJ117,IF(AND($E$3="4th"),'Marks Entry 4th'!AJ117,"")))</f>
        <v/>
      </c>
      <c r="BS118" s="125" t="str">
        <f>IF(OR(B118=0,B118=""),"",IF(AND($E$3="3rd"),'Marks Entry 3rd'!AK117,IF(AND($E$3="4th"),'Marks Entry 4th'!AK117,"")))</f>
        <v/>
      </c>
      <c r="BT118" s="64" t="str">
        <f t="shared" si="105"/>
        <v/>
      </c>
      <c r="BU118" s="61">
        <f t="shared" si="106"/>
        <v>0</v>
      </c>
      <c r="BV118" s="66" t="str">
        <f>IF(OR(B118=0,B118=""),"",IF(AND($E$3="3rd"),'Marks Entry 3rd'!AL117,IF(AND($E$3="4th"),'Marks Entry 4th'!AL117,"")))</f>
        <v/>
      </c>
      <c r="BW118" s="66" t="str">
        <f>IF(OR(B118=0,B118=""),"",IF(AND($E$3="3rd"),'Marks Entry 3rd'!AM117,IF(AND($E$3="4th"),'Marks Entry 4th'!AM117,"")))</f>
        <v/>
      </c>
      <c r="BX118" s="65" t="str">
        <f t="shared" si="107"/>
        <v/>
      </c>
      <c r="BY118" s="61" t="str">
        <f t="shared" si="108"/>
        <v/>
      </c>
      <c r="BZ118" s="104">
        <f t="shared" si="109"/>
        <v>0</v>
      </c>
      <c r="CA118" s="104" t="str">
        <f t="shared" si="110"/>
        <v/>
      </c>
      <c r="CB118" s="104" t="str">
        <f t="shared" si="111"/>
        <v/>
      </c>
      <c r="CC118" s="104" t="str">
        <f t="shared" si="112"/>
        <v/>
      </c>
      <c r="CD118" s="104" t="str">
        <f t="shared" si="113"/>
        <v/>
      </c>
      <c r="CE118" s="108" t="str">
        <f t="shared" si="114"/>
        <v/>
      </c>
      <c r="CF118" s="257" t="str">
        <f>IF(OR(B118=0,B118=""),"",IF(AND($E$3="3rd"),'Marks Entry 3rd'!AN117,IF(AND($E$3="4th"),'Marks Entry 4th'!AN117,"")))</f>
        <v/>
      </c>
      <c r="CG118" s="257" t="str">
        <f>IF(OR(B118=0,B118=""),"",IF(AND($E$3="3rd"),'Marks Entry 3rd'!AO117,IF(AND($E$3="4th"),'Marks Entry 4th'!AO117,"")))</f>
        <v/>
      </c>
      <c r="CH118" s="257" t="str">
        <f>IF(OR(B118=0,B118=""),"",IF(AND($E$3="3rd"),'Marks Entry 3rd'!AP117,IF(AND($E$3="4th"),'Marks Entry 4th'!AP117,"")))</f>
        <v/>
      </c>
      <c r="CI118" s="257" t="str">
        <f>IF(OR(B118=0,B118=""),"",IF(AND($E$3="3rd"),'Marks Entry 3rd'!AQ117,IF(AND($E$3="4th"),'Marks Entry 4th'!AQ117,"")))</f>
        <v/>
      </c>
      <c r="CJ118" s="257" t="str">
        <f>IF(OR(B118=0,B118=""),"",IF(AND($E$3="3rd"),'Marks Entry 3rd'!AR117,IF(AND($E$3="4th"),'Marks Entry 4th'!AR117,"")))</f>
        <v/>
      </c>
      <c r="CK118" s="126" t="str">
        <f t="shared" si="115"/>
        <v/>
      </c>
      <c r="CL118" s="127">
        <f t="shared" si="116"/>
        <v>0</v>
      </c>
      <c r="CM118" s="127" t="str">
        <f t="shared" si="117"/>
        <v/>
      </c>
      <c r="CN118" s="127" t="str">
        <f t="shared" si="118"/>
        <v/>
      </c>
      <c r="CO118" s="107" t="str">
        <f t="shared" si="119"/>
        <v/>
      </c>
      <c r="CP118" s="257" t="str">
        <f>IF(OR(B118=0,B118=""),"",IF(AND($E$3="3rd"),'Marks Entry 3rd'!AS117,IF(AND($E$3="4th"),'Marks Entry 4th'!AS117,"")))</f>
        <v/>
      </c>
      <c r="CQ118" s="257" t="str">
        <f>IF(OR(B118=0,B118=""),"",IF(AND($E$3="3rd"),'Marks Entry 3rd'!AT117,IF(AND($E$3="4th"),'Marks Entry 4th'!AT117,"")))</f>
        <v/>
      </c>
      <c r="CR118" s="257" t="str">
        <f>IF(OR(B118=0,B118=""),"",IF(AND($E$3="3rd"),'Marks Entry 3rd'!AU117,IF(AND($E$3="4th"),'Marks Entry 4th'!AU117,"")))</f>
        <v/>
      </c>
      <c r="CS118" s="257" t="str">
        <f>IF(OR(B118=0,B118=""),"",IF(AND($E$3="3rd"),'Marks Entry 3rd'!AV117,IF(AND($E$3="4th"),'Marks Entry 4th'!AV117,"")))</f>
        <v/>
      </c>
      <c r="CT118" s="257" t="str">
        <f>IF(OR(B118=0,B118=""),"",IF(AND($E$3="3rd"),'Marks Entry 3rd'!AW117,IF(AND($E$3="4th"),'Marks Entry 4th'!AW117,"")))</f>
        <v/>
      </c>
      <c r="CU118" s="126" t="str">
        <f t="shared" si="120"/>
        <v/>
      </c>
      <c r="CV118" s="127">
        <f t="shared" si="121"/>
        <v>0</v>
      </c>
      <c r="CW118" s="127" t="str">
        <f t="shared" si="122"/>
        <v/>
      </c>
      <c r="CX118" s="127" t="str">
        <f t="shared" si="123"/>
        <v/>
      </c>
      <c r="CY118" s="107" t="str">
        <f t="shared" si="124"/>
        <v/>
      </c>
      <c r="CZ118" s="257" t="str">
        <f>IF(OR(B118=0,B118=""),"",IF(AND($E$3="3rd"),'Marks Entry 3rd'!AX117,IF(AND($E$3="4th"),'Marks Entry 4th'!AX117,"")))</f>
        <v/>
      </c>
      <c r="DA118" s="257" t="str">
        <f>IF(OR(B118=0,B118=""),"",IF(AND($E$3="3rd"),'Marks Entry 3rd'!AY117,IF(AND($E$3="4th"),'Marks Entry 4th'!AY117,"")))</f>
        <v/>
      </c>
      <c r="DB118" s="257" t="str">
        <f>IF(OR(B118=0,B118=""),"",IF(AND($E$3="3rd"),'Marks Entry 3rd'!AZ117,IF(AND($E$3="4th"),'Marks Entry 4th'!AZ117,"")))</f>
        <v/>
      </c>
      <c r="DC118" s="257" t="str">
        <f>IF(OR(B118=0,B118=""),"",IF(AND($E$3="3rd"),'Marks Entry 3rd'!BA117,IF(AND($E$3="4th"),'Marks Entry 4th'!BA117,"")))</f>
        <v/>
      </c>
      <c r="DD118" s="257" t="str">
        <f>IF(OR(B118=0,B118=""),"",IF(AND($E$3="3rd"),'Marks Entry 3rd'!BB117,IF(AND($E$3="4th"),'Marks Entry 4th'!BB117,"")))</f>
        <v/>
      </c>
      <c r="DE118" s="126" t="str">
        <f t="shared" si="125"/>
        <v/>
      </c>
      <c r="DF118" s="127">
        <f t="shared" si="126"/>
        <v>0</v>
      </c>
      <c r="DG118" s="127" t="str">
        <f t="shared" si="127"/>
        <v/>
      </c>
      <c r="DH118" s="127" t="str">
        <f t="shared" si="128"/>
        <v/>
      </c>
      <c r="DI118" s="107" t="str">
        <f t="shared" si="129"/>
        <v/>
      </c>
      <c r="DJ118" s="257" t="str">
        <f>IF(OR(B118=0,B118=""),"",IF(AND('Marks Entry 3rd'!BC117="",'Marks Entry 4th'!BC117=""),"",IF(AND($E$3="3rd"),'Marks Entry 3rd'!BC117,IF(AND($E$3="4th"),'Marks Entry 4th'!BC117,""))))</f>
        <v/>
      </c>
      <c r="DK118" s="257" t="str">
        <f>IF(OR(B118=0,B118=""),"",IF(AND('Marks Entry 3rd'!BD117="",'Marks Entry 4th'!BD117=""),"",IF(AND($E$3="3rd"),'Marks Entry 3rd'!BD117,IF(AND($E$3="4th"),'Marks Entry 4th'!BD117,""))))</f>
        <v/>
      </c>
      <c r="DL118" s="416" t="str">
        <f t="shared" si="130"/>
        <v/>
      </c>
      <c r="DM118" s="108" t="str">
        <f t="shared" si="131"/>
        <v/>
      </c>
      <c r="DN118" s="257" t="str">
        <f>IF(OR(B118=0,B118=""),"",IF(AND('Marks Entry 3rd'!BE117="",'Marks Entry 4th'!BE117=""),"",IF(AND($E$3="3rd"),'Marks Entry 3rd'!BE117,IF(AND($E$3="4th"),'Marks Entry 4th'!BE117,""))))</f>
        <v/>
      </c>
      <c r="DO118" s="257" t="str">
        <f>IF(OR(B118=0,B118=""),"",IF(AND('Marks Entry 3rd'!BF117="",'Marks Entry 4th'!BF117=""),"",IF(AND($E$3="3rd"),'Marks Entry 3rd'!BF117,IF(AND($E$3="4th"),'Marks Entry 4th'!BF117,""))))</f>
        <v/>
      </c>
      <c r="DP118" s="416" t="str">
        <f t="shared" si="132"/>
        <v/>
      </c>
      <c r="DQ118" s="108" t="str">
        <f t="shared" si="133"/>
        <v/>
      </c>
      <c r="DR118" s="75" t="str">
        <f t="shared" si="134"/>
        <v/>
      </c>
      <c r="DS118" s="76" t="str">
        <f t="shared" si="135"/>
        <v/>
      </c>
      <c r="DT118" s="81" t="str">
        <f t="shared" si="136"/>
        <v/>
      </c>
      <c r="DU118" s="82" t="str">
        <f t="shared" si="137"/>
        <v/>
      </c>
      <c r="DV118" s="262" t="str">
        <f t="shared" si="139"/>
        <v/>
      </c>
      <c r="DW118" s="52" t="str">
        <f>IF(OR(B118=0,B118=""),"",IF(AND($E$3="3rd"),'Marks Entry 3rd'!BG117,IF(AND($E$3="4th"),'Marks Entry 4th'!BG117,"")))</f>
        <v/>
      </c>
      <c r="DX118" s="52" t="str">
        <f>IF(OR(B118=0,B118=""),"",IF(AND($E$3="3rd"),'Marks Entry 3rd'!BH117,IF(AND($E$3="4th"),'Marks Entry 4th'!BH117,"")))</f>
        <v/>
      </c>
      <c r="DY118" s="242" t="str">
        <f t="shared" si="138"/>
        <v/>
      </c>
      <c r="DZ118" s="53"/>
      <c r="EG118" s="55">
        <f>IF(AND($E$3="3rd"),'Marks Entry 3rd'!I117,IF(AND($E$3="4th"),'Marks Entry 4th'!I117,""))</f>
        <v>0</v>
      </c>
    </row>
    <row r="119" spans="1:137" ht="18.95" customHeight="1">
      <c r="A119" s="67">
        <v>112</v>
      </c>
      <c r="B119" s="302" t="str">
        <f>IF(OR(EG119=0,EG119=""),"",IF(AND($E$3="3rd"),'Marks Entry 3rd'!I118,IF(AND($E$3="4th"),'Marks Entry 4th'!I118,"")))</f>
        <v/>
      </c>
      <c r="C119" s="68" t="str">
        <f>IF(OR(B119=0,B119=""),"",IF(AND($E$3="3rd"),'Marks Entry 3rd'!B118,IF(AND($E$3="4th"),'Marks Entry 4th'!B118,"")))</f>
        <v/>
      </c>
      <c r="D119" s="68" t="str">
        <f>IF(OR(B119=0,B119=""),"",IF(AND($E$3="3rd"),'Marks Entry 3rd'!C118,IF(AND($E$3="4th"),'Marks Entry 4th'!C118,"")))</f>
        <v/>
      </c>
      <c r="E119" s="69" t="str">
        <f>IF(OR(B119=0,B119=""),"",IF(AND($E$3="3rd"),'Marks Entry 3rd'!E118,IF(AND($E$3="4th"),'Marks Entry 4th'!E118,"")))</f>
        <v/>
      </c>
      <c r="F119" s="301" t="str">
        <f>IF(OR(B119=0,B119=""),"",IF(AND($E$3="3rd"),'Marks Entry 3rd'!D118,IF(AND($E$3="4th"),'Marks Entry 4th'!D118,"")))</f>
        <v/>
      </c>
      <c r="G119" s="63" t="str">
        <f>IF(OR(B119=0,B119=""),"",IF(AND($E$3="3rd"),'Marks Entry 3rd'!F118,IF(AND($E$3="4th"),'Marks Entry 4th'!F118,"")))</f>
        <v/>
      </c>
      <c r="H119" s="63" t="str">
        <f>IF(OR(B119=0,B119=""),"",IF(AND($E$3="3rd"),'Marks Entry 3rd'!G118,IF(AND($E$3="4th"),'Marks Entry 4th'!G118,"")))</f>
        <v/>
      </c>
      <c r="I119" s="63" t="str">
        <f>IF(OR(B119=0,B119=""),"",IF(AND($E$3="3rd"),'Marks Entry 3rd'!H118,IF(AND($E$3="4th"),'Marks Entry 4th'!H118,"")))</f>
        <v/>
      </c>
      <c r="J119" s="256" t="str">
        <f>IF(OR(B119=0,B119=""),"",IF(AND($E$3="3rd"),'Marks Entry 3rd'!J118,IF(AND($E$3="4th"),'Marks Entry 4th'!J118,"")))</f>
        <v/>
      </c>
      <c r="K119" s="256" t="str">
        <f>IF(OR(B119=0,B119=""),"",IF(AND($E$3="3rd"),'Marks Entry 3rd'!K118,IF(AND($E$3="4th"),'Marks Entry 4th'!K118,"")))</f>
        <v/>
      </c>
      <c r="L119" s="125" t="str">
        <f>IF(OR(B119=0,B119=""),"",IF(AND($E$3="3rd"),'Marks Entry 3rd'!L118,IF(AND($E$3="4th"),'Marks Entry 4th'!L118,"")))</f>
        <v/>
      </c>
      <c r="M119" s="125" t="str">
        <f>IF(OR(B119=0,B119=""),"",IF(AND($E$3="3rd"),'Marks Entry 3rd'!M118,IF(AND($E$3="4th"),'Marks Entry 4th'!M118,"")))</f>
        <v/>
      </c>
      <c r="N119" s="125" t="str">
        <f>IF(OR(B119=0,B119=""),"",IF(AND($E$3="3rd"),'Marks Entry 3rd'!N118,IF(AND($E$3="4th"),'Marks Entry 4th'!N118,"")))</f>
        <v/>
      </c>
      <c r="O119" s="61" t="str">
        <f t="shared" si="71"/>
        <v/>
      </c>
      <c r="P119" s="125" t="str">
        <f>IF(OR(B119=0,B119=""),"",IF(AND($E$3="3rd"),'Marks Entry 3rd'!O118,IF(AND($E$3="4th"),'Marks Entry 4th'!O118,"")))</f>
        <v/>
      </c>
      <c r="Q119" s="125" t="str">
        <f>IF(OR(B119=0,B119=""),"",IF(AND($E$3="3rd"),'Marks Entry 3rd'!P118,IF(AND($E$3="4th"),'Marks Entry 4th'!P118,"")))</f>
        <v/>
      </c>
      <c r="R119" s="64" t="str">
        <f t="shared" si="72"/>
        <v/>
      </c>
      <c r="S119" s="61">
        <f t="shared" si="73"/>
        <v>0</v>
      </c>
      <c r="T119" s="66" t="str">
        <f>IF(OR(B119=0,B119=""),"",IF(AND($E$3="3rd"),'Marks Entry 3rd'!Q118,IF(AND($E$3="4th"),'Marks Entry 4th'!Q118,"")))</f>
        <v/>
      </c>
      <c r="U119" s="66" t="str">
        <f>IF(OR(B119=0,B119=""),"",IF(AND($E$3="3rd"),'Marks Entry 3rd'!R118,IF(AND($E$3="4th"),'Marks Entry 4th'!R118,"")))</f>
        <v/>
      </c>
      <c r="V119" s="65" t="str">
        <f t="shared" si="74"/>
        <v/>
      </c>
      <c r="W119" s="61" t="str">
        <f t="shared" si="75"/>
        <v/>
      </c>
      <c r="X119" s="104">
        <f t="shared" si="76"/>
        <v>0</v>
      </c>
      <c r="Y119" s="104" t="str">
        <f t="shared" si="77"/>
        <v/>
      </c>
      <c r="Z119" s="104" t="str">
        <f t="shared" si="78"/>
        <v/>
      </c>
      <c r="AA119" s="104" t="str">
        <f t="shared" si="79"/>
        <v/>
      </c>
      <c r="AB119" s="104" t="str">
        <f t="shared" si="80"/>
        <v/>
      </c>
      <c r="AC119" s="108" t="str">
        <f t="shared" si="81"/>
        <v/>
      </c>
      <c r="AD119" s="125" t="str">
        <f>IF(OR(B119=0,B119=""),"",IF(AND($E$3="3rd"),'Marks Entry 3rd'!S118,IF(AND($E$3="4th"),'Marks Entry 4th'!S118,"")))</f>
        <v/>
      </c>
      <c r="AE119" s="125" t="str">
        <f>IF(OR(B119=0,B119=""),"",IF(AND($E$3="3rd"),'Marks Entry 3rd'!T118,IF(AND($E$3="4th"),'Marks Entry 4th'!T118,"")))</f>
        <v/>
      </c>
      <c r="AF119" s="125" t="str">
        <f>IF(OR(B119=0,B119=""),"",IF(AND($E$3="3rd"),'Marks Entry 3rd'!U118,IF(AND($E$3="4th"),'Marks Entry 4th'!U118,"")))</f>
        <v/>
      </c>
      <c r="AG119" s="61" t="str">
        <f t="shared" si="82"/>
        <v/>
      </c>
      <c r="AH119" s="125" t="str">
        <f>IF(OR(B119=0,B119=""),"",IF(AND($E$3="3rd"),'Marks Entry 3rd'!V118,IF(AND($E$3="4th"),'Marks Entry 4th'!V118,"")))</f>
        <v/>
      </c>
      <c r="AI119" s="125" t="str">
        <f>IF(OR(B119=0,B119=""),"",IF(AND($E$3="3rd"),'Marks Entry 3rd'!W118,IF(AND($E$3="4th"),'Marks Entry 4th'!W118,"")))</f>
        <v/>
      </c>
      <c r="AJ119" s="64" t="str">
        <f t="shared" si="83"/>
        <v/>
      </c>
      <c r="AK119" s="61">
        <f t="shared" si="84"/>
        <v>0</v>
      </c>
      <c r="AL119" s="66" t="str">
        <f>IF(OR(B119=0,B119=""),"",IF(AND($E$3="3rd"),'Marks Entry 3rd'!X118,IF(AND($E$3="4th"),'Marks Entry 4th'!X118,"")))</f>
        <v/>
      </c>
      <c r="AM119" s="66" t="str">
        <f>IF(OR(B119=0,B119=""),"",IF(AND($E$3="3rd"),'Marks Entry 3rd'!Y118,IF(AND($E$3="4th"),'Marks Entry 4th'!Y118,"")))</f>
        <v/>
      </c>
      <c r="AN119" s="65" t="str">
        <f t="shared" si="85"/>
        <v/>
      </c>
      <c r="AO119" s="61" t="str">
        <f t="shared" si="86"/>
        <v/>
      </c>
      <c r="AP119" s="104">
        <f t="shared" si="87"/>
        <v>0</v>
      </c>
      <c r="AQ119" s="104" t="str">
        <f t="shared" si="88"/>
        <v/>
      </c>
      <c r="AR119" s="104" t="str">
        <f t="shared" si="89"/>
        <v/>
      </c>
      <c r="AS119" s="104" t="str">
        <f t="shared" si="90"/>
        <v/>
      </c>
      <c r="AT119" s="104" t="str">
        <f t="shared" si="91"/>
        <v/>
      </c>
      <c r="AU119" s="108" t="str">
        <f t="shared" si="92"/>
        <v/>
      </c>
      <c r="AV119" s="125" t="str">
        <f>IF(OR(B119=0,B119=""),"",IF(AND($E$3="3rd"),'Marks Entry 3rd'!Z118,IF(AND($E$3="4th"),'Marks Entry 4th'!Z118,"")))</f>
        <v/>
      </c>
      <c r="AW119" s="125" t="str">
        <f>IF(OR(B119=0,B119=""),"",IF(AND($E$3="3rd"),'Marks Entry 3rd'!AA118,IF(AND($E$3="4th"),'Marks Entry 4th'!AA118,"")))</f>
        <v/>
      </c>
      <c r="AX119" s="125" t="str">
        <f>IF(OR(B119=0,B119=""),"",IF(AND($E$3="3rd"),'Marks Entry 3rd'!AB118,IF(AND($E$3="4th"),'Marks Entry 4th'!AB118,"")))</f>
        <v/>
      </c>
      <c r="AY119" s="61" t="str">
        <f t="shared" si="93"/>
        <v/>
      </c>
      <c r="AZ119" s="125" t="str">
        <f>IF(OR(B119=0,B119=""),"",IF(AND($E$3="3rd"),'Marks Entry 3rd'!AC118,IF(AND($E$3="4th"),'Marks Entry 4th'!AC118,"")))</f>
        <v/>
      </c>
      <c r="BA119" s="125" t="str">
        <f>IF(OR(B119=0,B119=""),"",IF(AND($E$3="3rd"),'Marks Entry 3rd'!AD118,IF(AND($E$3="4th"),'Marks Entry 4th'!AD118,"")))</f>
        <v/>
      </c>
      <c r="BB119" s="64" t="str">
        <f t="shared" si="94"/>
        <v/>
      </c>
      <c r="BC119" s="61">
        <f t="shared" si="95"/>
        <v>0</v>
      </c>
      <c r="BD119" s="66" t="str">
        <f>IF(OR(B119=0,B119=""),"",IF(AND($E$3="3rd"),'Marks Entry 3rd'!AE118,IF(AND($E$3="4th"),'Marks Entry 4th'!AE118,"")))</f>
        <v/>
      </c>
      <c r="BE119" s="66" t="str">
        <f>IF(OR(B119=0,B119=""),"",IF(AND($E$3="3rd"),'Marks Entry 3rd'!AF118,IF(AND($E$3="4th"),'Marks Entry 4th'!AF118,"")))</f>
        <v/>
      </c>
      <c r="BF119" s="65" t="str">
        <f t="shared" si="96"/>
        <v/>
      </c>
      <c r="BG119" s="61" t="str">
        <f t="shared" si="97"/>
        <v/>
      </c>
      <c r="BH119" s="104">
        <f t="shared" si="98"/>
        <v>0</v>
      </c>
      <c r="BI119" s="104" t="str">
        <f t="shared" si="99"/>
        <v/>
      </c>
      <c r="BJ119" s="104" t="str">
        <f t="shared" si="100"/>
        <v/>
      </c>
      <c r="BK119" s="104" t="str">
        <f t="shared" si="101"/>
        <v/>
      </c>
      <c r="BL119" s="104" t="str">
        <f t="shared" si="102"/>
        <v/>
      </c>
      <c r="BM119" s="108" t="str">
        <f t="shared" si="103"/>
        <v/>
      </c>
      <c r="BN119" s="125" t="str">
        <f>IF(OR(B119=0,B119=""),"",IF(AND($E$3="3rd"),'Marks Entry 3rd'!AG118,IF(AND($E$3="4th"),'Marks Entry 4th'!AG118,"")))</f>
        <v/>
      </c>
      <c r="BO119" s="125" t="str">
        <f>IF(OR(B119=0,B119=""),"",IF(AND($E$3="3rd"),'Marks Entry 3rd'!AH118,IF(AND($E$3="4th"),'Marks Entry 4th'!AH118,"")))</f>
        <v/>
      </c>
      <c r="BP119" s="125" t="str">
        <f>IF(OR(B119=0,B119=""),"",IF(AND($E$3="3rd"),'Marks Entry 3rd'!AI118,IF(AND($E$3="4th"),'Marks Entry 4th'!AI118,"")))</f>
        <v/>
      </c>
      <c r="BQ119" s="61" t="str">
        <f t="shared" si="104"/>
        <v/>
      </c>
      <c r="BR119" s="125" t="str">
        <f>IF(OR(B119=0,B119=""),"",IF(AND($E$3="3rd"),'Marks Entry 3rd'!AJ118,IF(AND($E$3="4th"),'Marks Entry 4th'!AJ118,"")))</f>
        <v/>
      </c>
      <c r="BS119" s="125" t="str">
        <f>IF(OR(B119=0,B119=""),"",IF(AND($E$3="3rd"),'Marks Entry 3rd'!AK118,IF(AND($E$3="4th"),'Marks Entry 4th'!AK118,"")))</f>
        <v/>
      </c>
      <c r="BT119" s="64" t="str">
        <f t="shared" si="105"/>
        <v/>
      </c>
      <c r="BU119" s="61">
        <f t="shared" si="106"/>
        <v>0</v>
      </c>
      <c r="BV119" s="66" t="str">
        <f>IF(OR(B119=0,B119=""),"",IF(AND($E$3="3rd"),'Marks Entry 3rd'!AL118,IF(AND($E$3="4th"),'Marks Entry 4th'!AL118,"")))</f>
        <v/>
      </c>
      <c r="BW119" s="66" t="str">
        <f>IF(OR(B119=0,B119=""),"",IF(AND($E$3="3rd"),'Marks Entry 3rd'!AM118,IF(AND($E$3="4th"),'Marks Entry 4th'!AM118,"")))</f>
        <v/>
      </c>
      <c r="BX119" s="65" t="str">
        <f t="shared" si="107"/>
        <v/>
      </c>
      <c r="BY119" s="61" t="str">
        <f t="shared" si="108"/>
        <v/>
      </c>
      <c r="BZ119" s="104">
        <f t="shared" si="109"/>
        <v>0</v>
      </c>
      <c r="CA119" s="104" t="str">
        <f t="shared" si="110"/>
        <v/>
      </c>
      <c r="CB119" s="104" t="str">
        <f t="shared" si="111"/>
        <v/>
      </c>
      <c r="CC119" s="104" t="str">
        <f t="shared" si="112"/>
        <v/>
      </c>
      <c r="CD119" s="104" t="str">
        <f t="shared" si="113"/>
        <v/>
      </c>
      <c r="CE119" s="108" t="str">
        <f t="shared" si="114"/>
        <v/>
      </c>
      <c r="CF119" s="257" t="str">
        <f>IF(OR(B119=0,B119=""),"",IF(AND($E$3="3rd"),'Marks Entry 3rd'!AN118,IF(AND($E$3="4th"),'Marks Entry 4th'!AN118,"")))</f>
        <v/>
      </c>
      <c r="CG119" s="257" t="str">
        <f>IF(OR(B119=0,B119=""),"",IF(AND($E$3="3rd"),'Marks Entry 3rd'!AO118,IF(AND($E$3="4th"),'Marks Entry 4th'!AO118,"")))</f>
        <v/>
      </c>
      <c r="CH119" s="257" t="str">
        <f>IF(OR(B119=0,B119=""),"",IF(AND($E$3="3rd"),'Marks Entry 3rd'!AP118,IF(AND($E$3="4th"),'Marks Entry 4th'!AP118,"")))</f>
        <v/>
      </c>
      <c r="CI119" s="257" t="str">
        <f>IF(OR(B119=0,B119=""),"",IF(AND($E$3="3rd"),'Marks Entry 3rd'!AQ118,IF(AND($E$3="4th"),'Marks Entry 4th'!AQ118,"")))</f>
        <v/>
      </c>
      <c r="CJ119" s="257" t="str">
        <f>IF(OR(B119=0,B119=""),"",IF(AND($E$3="3rd"),'Marks Entry 3rd'!AR118,IF(AND($E$3="4th"),'Marks Entry 4th'!AR118,"")))</f>
        <v/>
      </c>
      <c r="CK119" s="126" t="str">
        <f t="shared" si="115"/>
        <v/>
      </c>
      <c r="CL119" s="127">
        <f t="shared" si="116"/>
        <v>0</v>
      </c>
      <c r="CM119" s="127" t="str">
        <f t="shared" si="117"/>
        <v/>
      </c>
      <c r="CN119" s="127" t="str">
        <f t="shared" si="118"/>
        <v/>
      </c>
      <c r="CO119" s="107" t="str">
        <f t="shared" si="119"/>
        <v/>
      </c>
      <c r="CP119" s="257" t="str">
        <f>IF(OR(B119=0,B119=""),"",IF(AND($E$3="3rd"),'Marks Entry 3rd'!AS118,IF(AND($E$3="4th"),'Marks Entry 4th'!AS118,"")))</f>
        <v/>
      </c>
      <c r="CQ119" s="257" t="str">
        <f>IF(OR(B119=0,B119=""),"",IF(AND($E$3="3rd"),'Marks Entry 3rd'!AT118,IF(AND($E$3="4th"),'Marks Entry 4th'!AT118,"")))</f>
        <v/>
      </c>
      <c r="CR119" s="257" t="str">
        <f>IF(OR(B119=0,B119=""),"",IF(AND($E$3="3rd"),'Marks Entry 3rd'!AU118,IF(AND($E$3="4th"),'Marks Entry 4th'!AU118,"")))</f>
        <v/>
      </c>
      <c r="CS119" s="257" t="str">
        <f>IF(OR(B119=0,B119=""),"",IF(AND($E$3="3rd"),'Marks Entry 3rd'!AV118,IF(AND($E$3="4th"),'Marks Entry 4th'!AV118,"")))</f>
        <v/>
      </c>
      <c r="CT119" s="257" t="str">
        <f>IF(OR(B119=0,B119=""),"",IF(AND($E$3="3rd"),'Marks Entry 3rd'!AW118,IF(AND($E$3="4th"),'Marks Entry 4th'!AW118,"")))</f>
        <v/>
      </c>
      <c r="CU119" s="126" t="str">
        <f t="shared" si="120"/>
        <v/>
      </c>
      <c r="CV119" s="127">
        <f t="shared" si="121"/>
        <v>0</v>
      </c>
      <c r="CW119" s="127" t="str">
        <f t="shared" si="122"/>
        <v/>
      </c>
      <c r="CX119" s="127" t="str">
        <f t="shared" si="123"/>
        <v/>
      </c>
      <c r="CY119" s="107" t="str">
        <f t="shared" si="124"/>
        <v/>
      </c>
      <c r="CZ119" s="257" t="str">
        <f>IF(OR(B119=0,B119=""),"",IF(AND($E$3="3rd"),'Marks Entry 3rd'!AX118,IF(AND($E$3="4th"),'Marks Entry 4th'!AX118,"")))</f>
        <v/>
      </c>
      <c r="DA119" s="257" t="str">
        <f>IF(OR(B119=0,B119=""),"",IF(AND($E$3="3rd"),'Marks Entry 3rd'!AY118,IF(AND($E$3="4th"),'Marks Entry 4th'!AY118,"")))</f>
        <v/>
      </c>
      <c r="DB119" s="257" t="str">
        <f>IF(OR(B119=0,B119=""),"",IF(AND($E$3="3rd"),'Marks Entry 3rd'!AZ118,IF(AND($E$3="4th"),'Marks Entry 4th'!AZ118,"")))</f>
        <v/>
      </c>
      <c r="DC119" s="257" t="str">
        <f>IF(OR(B119=0,B119=""),"",IF(AND($E$3="3rd"),'Marks Entry 3rd'!BA118,IF(AND($E$3="4th"),'Marks Entry 4th'!BA118,"")))</f>
        <v/>
      </c>
      <c r="DD119" s="257" t="str">
        <f>IF(OR(B119=0,B119=""),"",IF(AND($E$3="3rd"),'Marks Entry 3rd'!BB118,IF(AND($E$3="4th"),'Marks Entry 4th'!BB118,"")))</f>
        <v/>
      </c>
      <c r="DE119" s="126" t="str">
        <f t="shared" si="125"/>
        <v/>
      </c>
      <c r="DF119" s="127">
        <f t="shared" si="126"/>
        <v>0</v>
      </c>
      <c r="DG119" s="127" t="str">
        <f t="shared" si="127"/>
        <v/>
      </c>
      <c r="DH119" s="127" t="str">
        <f t="shared" si="128"/>
        <v/>
      </c>
      <c r="DI119" s="107" t="str">
        <f t="shared" si="129"/>
        <v/>
      </c>
      <c r="DJ119" s="257" t="str">
        <f>IF(OR(B119=0,B119=""),"",IF(AND('Marks Entry 3rd'!BC118="",'Marks Entry 4th'!BC118=""),"",IF(AND($E$3="3rd"),'Marks Entry 3rd'!BC118,IF(AND($E$3="4th"),'Marks Entry 4th'!BC118,""))))</f>
        <v/>
      </c>
      <c r="DK119" s="257" t="str">
        <f>IF(OR(B119=0,B119=""),"",IF(AND('Marks Entry 3rd'!BD118="",'Marks Entry 4th'!BD118=""),"",IF(AND($E$3="3rd"),'Marks Entry 3rd'!BD118,IF(AND($E$3="4th"),'Marks Entry 4th'!BD118,""))))</f>
        <v/>
      </c>
      <c r="DL119" s="416" t="str">
        <f t="shared" si="130"/>
        <v/>
      </c>
      <c r="DM119" s="108" t="str">
        <f t="shared" si="131"/>
        <v/>
      </c>
      <c r="DN119" s="257" t="str">
        <f>IF(OR(B119=0,B119=""),"",IF(AND('Marks Entry 3rd'!BE118="",'Marks Entry 4th'!BE118=""),"",IF(AND($E$3="3rd"),'Marks Entry 3rd'!BE118,IF(AND($E$3="4th"),'Marks Entry 4th'!BE118,""))))</f>
        <v/>
      </c>
      <c r="DO119" s="257" t="str">
        <f>IF(OR(B119=0,B119=""),"",IF(AND('Marks Entry 3rd'!BF118="",'Marks Entry 4th'!BF118=""),"",IF(AND($E$3="3rd"),'Marks Entry 3rd'!BF118,IF(AND($E$3="4th"),'Marks Entry 4th'!BF118,""))))</f>
        <v/>
      </c>
      <c r="DP119" s="416" t="str">
        <f t="shared" si="132"/>
        <v/>
      </c>
      <c r="DQ119" s="108" t="str">
        <f t="shared" si="133"/>
        <v/>
      </c>
      <c r="DR119" s="75" t="str">
        <f t="shared" si="134"/>
        <v/>
      </c>
      <c r="DS119" s="76" t="str">
        <f t="shared" si="135"/>
        <v/>
      </c>
      <c r="DT119" s="81" t="str">
        <f t="shared" si="136"/>
        <v/>
      </c>
      <c r="DU119" s="82" t="str">
        <f t="shared" si="137"/>
        <v/>
      </c>
      <c r="DV119" s="262" t="str">
        <f t="shared" si="139"/>
        <v/>
      </c>
      <c r="DW119" s="52" t="str">
        <f>IF(OR(B119=0,B119=""),"",IF(AND($E$3="3rd"),'Marks Entry 3rd'!BG118,IF(AND($E$3="4th"),'Marks Entry 4th'!BG118,"")))</f>
        <v/>
      </c>
      <c r="DX119" s="52" t="str">
        <f>IF(OR(B119=0,B119=""),"",IF(AND($E$3="3rd"),'Marks Entry 3rd'!BH118,IF(AND($E$3="4th"),'Marks Entry 4th'!BH118,"")))</f>
        <v/>
      </c>
      <c r="DY119" s="242" t="str">
        <f t="shared" si="138"/>
        <v/>
      </c>
      <c r="DZ119" s="53"/>
      <c r="EG119" s="55">
        <f>IF(AND($E$3="3rd"),'Marks Entry 3rd'!I118,IF(AND($E$3="4th"),'Marks Entry 4th'!I118,""))</f>
        <v>0</v>
      </c>
    </row>
    <row r="120" spans="1:137" ht="18.95" customHeight="1">
      <c r="A120" s="67">
        <v>113</v>
      </c>
      <c r="B120" s="302" t="str">
        <f>IF(OR(EG120=0,EG120=""),"",IF(AND($E$3="3rd"),'Marks Entry 3rd'!I119,IF(AND($E$3="4th"),'Marks Entry 4th'!I119,"")))</f>
        <v/>
      </c>
      <c r="C120" s="68" t="str">
        <f>IF(OR(B120=0,B120=""),"",IF(AND($E$3="3rd"),'Marks Entry 3rd'!B119,IF(AND($E$3="4th"),'Marks Entry 4th'!B119,"")))</f>
        <v/>
      </c>
      <c r="D120" s="68" t="str">
        <f>IF(OR(B120=0,B120=""),"",IF(AND($E$3="3rd"),'Marks Entry 3rd'!C119,IF(AND($E$3="4th"),'Marks Entry 4th'!C119,"")))</f>
        <v/>
      </c>
      <c r="E120" s="69" t="str">
        <f>IF(OR(B120=0,B120=""),"",IF(AND($E$3="3rd"),'Marks Entry 3rd'!E119,IF(AND($E$3="4th"),'Marks Entry 4th'!E119,"")))</f>
        <v/>
      </c>
      <c r="F120" s="301" t="str">
        <f>IF(OR(B120=0,B120=""),"",IF(AND($E$3="3rd"),'Marks Entry 3rd'!D119,IF(AND($E$3="4th"),'Marks Entry 4th'!D119,"")))</f>
        <v/>
      </c>
      <c r="G120" s="63" t="str">
        <f>IF(OR(B120=0,B120=""),"",IF(AND($E$3="3rd"),'Marks Entry 3rd'!F119,IF(AND($E$3="4th"),'Marks Entry 4th'!F119,"")))</f>
        <v/>
      </c>
      <c r="H120" s="63" t="str">
        <f>IF(OR(B120=0,B120=""),"",IF(AND($E$3="3rd"),'Marks Entry 3rd'!G119,IF(AND($E$3="4th"),'Marks Entry 4th'!G119,"")))</f>
        <v/>
      </c>
      <c r="I120" s="63" t="str">
        <f>IF(OR(B120=0,B120=""),"",IF(AND($E$3="3rd"),'Marks Entry 3rd'!H119,IF(AND($E$3="4th"),'Marks Entry 4th'!H119,"")))</f>
        <v/>
      </c>
      <c r="J120" s="256" t="str">
        <f>IF(OR(B120=0,B120=""),"",IF(AND($E$3="3rd"),'Marks Entry 3rd'!J119,IF(AND($E$3="4th"),'Marks Entry 4th'!J119,"")))</f>
        <v/>
      </c>
      <c r="K120" s="256" t="str">
        <f>IF(OR(B120=0,B120=""),"",IF(AND($E$3="3rd"),'Marks Entry 3rd'!K119,IF(AND($E$3="4th"),'Marks Entry 4th'!K119,"")))</f>
        <v/>
      </c>
      <c r="L120" s="125" t="str">
        <f>IF(OR(B120=0,B120=""),"",IF(AND($E$3="3rd"),'Marks Entry 3rd'!L119,IF(AND($E$3="4th"),'Marks Entry 4th'!L119,"")))</f>
        <v/>
      </c>
      <c r="M120" s="125" t="str">
        <f>IF(OR(B120=0,B120=""),"",IF(AND($E$3="3rd"),'Marks Entry 3rd'!M119,IF(AND($E$3="4th"),'Marks Entry 4th'!M119,"")))</f>
        <v/>
      </c>
      <c r="N120" s="125" t="str">
        <f>IF(OR(B120=0,B120=""),"",IF(AND($E$3="3rd"),'Marks Entry 3rd'!N119,IF(AND($E$3="4th"),'Marks Entry 4th'!N119,"")))</f>
        <v/>
      </c>
      <c r="O120" s="61" t="str">
        <f t="shared" si="71"/>
        <v/>
      </c>
      <c r="P120" s="125" t="str">
        <f>IF(OR(B120=0,B120=""),"",IF(AND($E$3="3rd"),'Marks Entry 3rd'!O119,IF(AND($E$3="4th"),'Marks Entry 4th'!O119,"")))</f>
        <v/>
      </c>
      <c r="Q120" s="125" t="str">
        <f>IF(OR(B120=0,B120=""),"",IF(AND($E$3="3rd"),'Marks Entry 3rd'!P119,IF(AND($E$3="4th"),'Marks Entry 4th'!P119,"")))</f>
        <v/>
      </c>
      <c r="R120" s="64" t="str">
        <f t="shared" si="72"/>
        <v/>
      </c>
      <c r="S120" s="61">
        <f t="shared" si="73"/>
        <v>0</v>
      </c>
      <c r="T120" s="66" t="str">
        <f>IF(OR(B120=0,B120=""),"",IF(AND($E$3="3rd"),'Marks Entry 3rd'!Q119,IF(AND($E$3="4th"),'Marks Entry 4th'!Q119,"")))</f>
        <v/>
      </c>
      <c r="U120" s="66" t="str">
        <f>IF(OR(B120=0,B120=""),"",IF(AND($E$3="3rd"),'Marks Entry 3rd'!R119,IF(AND($E$3="4th"),'Marks Entry 4th'!R119,"")))</f>
        <v/>
      </c>
      <c r="V120" s="65" t="str">
        <f t="shared" si="74"/>
        <v/>
      </c>
      <c r="W120" s="61" t="str">
        <f t="shared" si="75"/>
        <v/>
      </c>
      <c r="X120" s="104">
        <f t="shared" si="76"/>
        <v>0</v>
      </c>
      <c r="Y120" s="104" t="str">
        <f t="shared" si="77"/>
        <v/>
      </c>
      <c r="Z120" s="104" t="str">
        <f t="shared" si="78"/>
        <v/>
      </c>
      <c r="AA120" s="104" t="str">
        <f t="shared" si="79"/>
        <v/>
      </c>
      <c r="AB120" s="104" t="str">
        <f t="shared" si="80"/>
        <v/>
      </c>
      <c r="AC120" s="108" t="str">
        <f t="shared" si="81"/>
        <v/>
      </c>
      <c r="AD120" s="125" t="str">
        <f>IF(OR(B120=0,B120=""),"",IF(AND($E$3="3rd"),'Marks Entry 3rd'!S119,IF(AND($E$3="4th"),'Marks Entry 4th'!S119,"")))</f>
        <v/>
      </c>
      <c r="AE120" s="125" t="str">
        <f>IF(OR(B120=0,B120=""),"",IF(AND($E$3="3rd"),'Marks Entry 3rd'!T119,IF(AND($E$3="4th"),'Marks Entry 4th'!T119,"")))</f>
        <v/>
      </c>
      <c r="AF120" s="125" t="str">
        <f>IF(OR(B120=0,B120=""),"",IF(AND($E$3="3rd"),'Marks Entry 3rd'!U119,IF(AND($E$3="4th"),'Marks Entry 4th'!U119,"")))</f>
        <v/>
      </c>
      <c r="AG120" s="61" t="str">
        <f t="shared" si="82"/>
        <v/>
      </c>
      <c r="AH120" s="125" t="str">
        <f>IF(OR(B120=0,B120=""),"",IF(AND($E$3="3rd"),'Marks Entry 3rd'!V119,IF(AND($E$3="4th"),'Marks Entry 4th'!V119,"")))</f>
        <v/>
      </c>
      <c r="AI120" s="125" t="str">
        <f>IF(OR(B120=0,B120=""),"",IF(AND($E$3="3rd"),'Marks Entry 3rd'!W119,IF(AND($E$3="4th"),'Marks Entry 4th'!W119,"")))</f>
        <v/>
      </c>
      <c r="AJ120" s="64" t="str">
        <f t="shared" si="83"/>
        <v/>
      </c>
      <c r="AK120" s="61">
        <f t="shared" si="84"/>
        <v>0</v>
      </c>
      <c r="AL120" s="66" t="str">
        <f>IF(OR(B120=0,B120=""),"",IF(AND($E$3="3rd"),'Marks Entry 3rd'!X119,IF(AND($E$3="4th"),'Marks Entry 4th'!X119,"")))</f>
        <v/>
      </c>
      <c r="AM120" s="66" t="str">
        <f>IF(OR(B120=0,B120=""),"",IF(AND($E$3="3rd"),'Marks Entry 3rd'!Y119,IF(AND($E$3="4th"),'Marks Entry 4th'!Y119,"")))</f>
        <v/>
      </c>
      <c r="AN120" s="65" t="str">
        <f t="shared" si="85"/>
        <v/>
      </c>
      <c r="AO120" s="61" t="str">
        <f t="shared" si="86"/>
        <v/>
      </c>
      <c r="AP120" s="104">
        <f t="shared" si="87"/>
        <v>0</v>
      </c>
      <c r="AQ120" s="104" t="str">
        <f t="shared" si="88"/>
        <v/>
      </c>
      <c r="AR120" s="104" t="str">
        <f t="shared" si="89"/>
        <v/>
      </c>
      <c r="AS120" s="104" t="str">
        <f t="shared" si="90"/>
        <v/>
      </c>
      <c r="AT120" s="104" t="str">
        <f t="shared" si="91"/>
        <v/>
      </c>
      <c r="AU120" s="108" t="str">
        <f t="shared" si="92"/>
        <v/>
      </c>
      <c r="AV120" s="125" t="str">
        <f>IF(OR(B120=0,B120=""),"",IF(AND($E$3="3rd"),'Marks Entry 3rd'!Z119,IF(AND($E$3="4th"),'Marks Entry 4th'!Z119,"")))</f>
        <v/>
      </c>
      <c r="AW120" s="125" t="str">
        <f>IF(OR(B120=0,B120=""),"",IF(AND($E$3="3rd"),'Marks Entry 3rd'!AA119,IF(AND($E$3="4th"),'Marks Entry 4th'!AA119,"")))</f>
        <v/>
      </c>
      <c r="AX120" s="125" t="str">
        <f>IF(OR(B120=0,B120=""),"",IF(AND($E$3="3rd"),'Marks Entry 3rd'!AB119,IF(AND($E$3="4th"),'Marks Entry 4th'!AB119,"")))</f>
        <v/>
      </c>
      <c r="AY120" s="61" t="str">
        <f t="shared" si="93"/>
        <v/>
      </c>
      <c r="AZ120" s="125" t="str">
        <f>IF(OR(B120=0,B120=""),"",IF(AND($E$3="3rd"),'Marks Entry 3rd'!AC119,IF(AND($E$3="4th"),'Marks Entry 4th'!AC119,"")))</f>
        <v/>
      </c>
      <c r="BA120" s="125" t="str">
        <f>IF(OR(B120=0,B120=""),"",IF(AND($E$3="3rd"),'Marks Entry 3rd'!AD119,IF(AND($E$3="4th"),'Marks Entry 4th'!AD119,"")))</f>
        <v/>
      </c>
      <c r="BB120" s="64" t="str">
        <f t="shared" si="94"/>
        <v/>
      </c>
      <c r="BC120" s="61">
        <f t="shared" si="95"/>
        <v>0</v>
      </c>
      <c r="BD120" s="66" t="str">
        <f>IF(OR(B120=0,B120=""),"",IF(AND($E$3="3rd"),'Marks Entry 3rd'!AE119,IF(AND($E$3="4th"),'Marks Entry 4th'!AE119,"")))</f>
        <v/>
      </c>
      <c r="BE120" s="66" t="str">
        <f>IF(OR(B120=0,B120=""),"",IF(AND($E$3="3rd"),'Marks Entry 3rd'!AF119,IF(AND($E$3="4th"),'Marks Entry 4th'!AF119,"")))</f>
        <v/>
      </c>
      <c r="BF120" s="65" t="str">
        <f t="shared" si="96"/>
        <v/>
      </c>
      <c r="BG120" s="61" t="str">
        <f t="shared" si="97"/>
        <v/>
      </c>
      <c r="BH120" s="104">
        <f t="shared" si="98"/>
        <v>0</v>
      </c>
      <c r="BI120" s="104" t="str">
        <f t="shared" si="99"/>
        <v/>
      </c>
      <c r="BJ120" s="104" t="str">
        <f t="shared" si="100"/>
        <v/>
      </c>
      <c r="BK120" s="104" t="str">
        <f t="shared" si="101"/>
        <v/>
      </c>
      <c r="BL120" s="104" t="str">
        <f t="shared" si="102"/>
        <v/>
      </c>
      <c r="BM120" s="108" t="str">
        <f t="shared" si="103"/>
        <v/>
      </c>
      <c r="BN120" s="125" t="str">
        <f>IF(OR(B120=0,B120=""),"",IF(AND($E$3="3rd"),'Marks Entry 3rd'!AG119,IF(AND($E$3="4th"),'Marks Entry 4th'!AG119,"")))</f>
        <v/>
      </c>
      <c r="BO120" s="125" t="str">
        <f>IF(OR(B120=0,B120=""),"",IF(AND($E$3="3rd"),'Marks Entry 3rd'!AH119,IF(AND($E$3="4th"),'Marks Entry 4th'!AH119,"")))</f>
        <v/>
      </c>
      <c r="BP120" s="125" t="str">
        <f>IF(OR(B120=0,B120=""),"",IF(AND($E$3="3rd"),'Marks Entry 3rd'!AI119,IF(AND($E$3="4th"),'Marks Entry 4th'!AI119,"")))</f>
        <v/>
      </c>
      <c r="BQ120" s="61" t="str">
        <f t="shared" si="104"/>
        <v/>
      </c>
      <c r="BR120" s="125" t="str">
        <f>IF(OR(B120=0,B120=""),"",IF(AND($E$3="3rd"),'Marks Entry 3rd'!AJ119,IF(AND($E$3="4th"),'Marks Entry 4th'!AJ119,"")))</f>
        <v/>
      </c>
      <c r="BS120" s="125" t="str">
        <f>IF(OR(B120=0,B120=""),"",IF(AND($E$3="3rd"),'Marks Entry 3rd'!AK119,IF(AND($E$3="4th"),'Marks Entry 4th'!AK119,"")))</f>
        <v/>
      </c>
      <c r="BT120" s="64" t="str">
        <f t="shared" si="105"/>
        <v/>
      </c>
      <c r="BU120" s="61">
        <f t="shared" si="106"/>
        <v>0</v>
      </c>
      <c r="BV120" s="66" t="str">
        <f>IF(OR(B120=0,B120=""),"",IF(AND($E$3="3rd"),'Marks Entry 3rd'!AL119,IF(AND($E$3="4th"),'Marks Entry 4th'!AL119,"")))</f>
        <v/>
      </c>
      <c r="BW120" s="66" t="str">
        <f>IF(OR(B120=0,B120=""),"",IF(AND($E$3="3rd"),'Marks Entry 3rd'!AM119,IF(AND($E$3="4th"),'Marks Entry 4th'!AM119,"")))</f>
        <v/>
      </c>
      <c r="BX120" s="65" t="str">
        <f t="shared" si="107"/>
        <v/>
      </c>
      <c r="BY120" s="61" t="str">
        <f t="shared" si="108"/>
        <v/>
      </c>
      <c r="BZ120" s="104">
        <f t="shared" si="109"/>
        <v>0</v>
      </c>
      <c r="CA120" s="104" t="str">
        <f t="shared" si="110"/>
        <v/>
      </c>
      <c r="CB120" s="104" t="str">
        <f t="shared" si="111"/>
        <v/>
      </c>
      <c r="CC120" s="104" t="str">
        <f t="shared" si="112"/>
        <v/>
      </c>
      <c r="CD120" s="104" t="str">
        <f t="shared" si="113"/>
        <v/>
      </c>
      <c r="CE120" s="108" t="str">
        <f t="shared" si="114"/>
        <v/>
      </c>
      <c r="CF120" s="257" t="str">
        <f>IF(OR(B120=0,B120=""),"",IF(AND($E$3="3rd"),'Marks Entry 3rd'!AN119,IF(AND($E$3="4th"),'Marks Entry 4th'!AN119,"")))</f>
        <v/>
      </c>
      <c r="CG120" s="257" t="str">
        <f>IF(OR(B120=0,B120=""),"",IF(AND($E$3="3rd"),'Marks Entry 3rd'!AO119,IF(AND($E$3="4th"),'Marks Entry 4th'!AO119,"")))</f>
        <v/>
      </c>
      <c r="CH120" s="257" t="str">
        <f>IF(OR(B120=0,B120=""),"",IF(AND($E$3="3rd"),'Marks Entry 3rd'!AP119,IF(AND($E$3="4th"),'Marks Entry 4th'!AP119,"")))</f>
        <v/>
      </c>
      <c r="CI120" s="257" t="str">
        <f>IF(OR(B120=0,B120=""),"",IF(AND($E$3="3rd"),'Marks Entry 3rd'!AQ119,IF(AND($E$3="4th"),'Marks Entry 4th'!AQ119,"")))</f>
        <v/>
      </c>
      <c r="CJ120" s="257" t="str">
        <f>IF(OR(B120=0,B120=""),"",IF(AND($E$3="3rd"),'Marks Entry 3rd'!AR119,IF(AND($E$3="4th"),'Marks Entry 4th'!AR119,"")))</f>
        <v/>
      </c>
      <c r="CK120" s="126" t="str">
        <f t="shared" si="115"/>
        <v/>
      </c>
      <c r="CL120" s="127">
        <f t="shared" si="116"/>
        <v>0</v>
      </c>
      <c r="CM120" s="127" t="str">
        <f t="shared" si="117"/>
        <v/>
      </c>
      <c r="CN120" s="127" t="str">
        <f t="shared" si="118"/>
        <v/>
      </c>
      <c r="CO120" s="107" t="str">
        <f t="shared" si="119"/>
        <v/>
      </c>
      <c r="CP120" s="257" t="str">
        <f>IF(OR(B120=0,B120=""),"",IF(AND($E$3="3rd"),'Marks Entry 3rd'!AS119,IF(AND($E$3="4th"),'Marks Entry 4th'!AS119,"")))</f>
        <v/>
      </c>
      <c r="CQ120" s="257" t="str">
        <f>IF(OR(B120=0,B120=""),"",IF(AND($E$3="3rd"),'Marks Entry 3rd'!AT119,IF(AND($E$3="4th"),'Marks Entry 4th'!AT119,"")))</f>
        <v/>
      </c>
      <c r="CR120" s="257" t="str">
        <f>IF(OR(B120=0,B120=""),"",IF(AND($E$3="3rd"),'Marks Entry 3rd'!AU119,IF(AND($E$3="4th"),'Marks Entry 4th'!AU119,"")))</f>
        <v/>
      </c>
      <c r="CS120" s="257" t="str">
        <f>IF(OR(B120=0,B120=""),"",IF(AND($E$3="3rd"),'Marks Entry 3rd'!AV119,IF(AND($E$3="4th"),'Marks Entry 4th'!AV119,"")))</f>
        <v/>
      </c>
      <c r="CT120" s="257" t="str">
        <f>IF(OR(B120=0,B120=""),"",IF(AND($E$3="3rd"),'Marks Entry 3rd'!AW119,IF(AND($E$3="4th"),'Marks Entry 4th'!AW119,"")))</f>
        <v/>
      </c>
      <c r="CU120" s="126" t="str">
        <f t="shared" si="120"/>
        <v/>
      </c>
      <c r="CV120" s="127">
        <f t="shared" si="121"/>
        <v>0</v>
      </c>
      <c r="CW120" s="127" t="str">
        <f t="shared" si="122"/>
        <v/>
      </c>
      <c r="CX120" s="127" t="str">
        <f t="shared" si="123"/>
        <v/>
      </c>
      <c r="CY120" s="107" t="str">
        <f t="shared" si="124"/>
        <v/>
      </c>
      <c r="CZ120" s="257" t="str">
        <f>IF(OR(B120=0,B120=""),"",IF(AND($E$3="3rd"),'Marks Entry 3rd'!AX119,IF(AND($E$3="4th"),'Marks Entry 4th'!AX119,"")))</f>
        <v/>
      </c>
      <c r="DA120" s="257" t="str">
        <f>IF(OR(B120=0,B120=""),"",IF(AND($E$3="3rd"),'Marks Entry 3rd'!AY119,IF(AND($E$3="4th"),'Marks Entry 4th'!AY119,"")))</f>
        <v/>
      </c>
      <c r="DB120" s="257" t="str">
        <f>IF(OR(B120=0,B120=""),"",IF(AND($E$3="3rd"),'Marks Entry 3rd'!AZ119,IF(AND($E$3="4th"),'Marks Entry 4th'!AZ119,"")))</f>
        <v/>
      </c>
      <c r="DC120" s="257" t="str">
        <f>IF(OR(B120=0,B120=""),"",IF(AND($E$3="3rd"),'Marks Entry 3rd'!BA119,IF(AND($E$3="4th"),'Marks Entry 4th'!BA119,"")))</f>
        <v/>
      </c>
      <c r="DD120" s="257" t="str">
        <f>IF(OR(B120=0,B120=""),"",IF(AND($E$3="3rd"),'Marks Entry 3rd'!BB119,IF(AND($E$3="4th"),'Marks Entry 4th'!BB119,"")))</f>
        <v/>
      </c>
      <c r="DE120" s="126" t="str">
        <f t="shared" si="125"/>
        <v/>
      </c>
      <c r="DF120" s="127">
        <f t="shared" si="126"/>
        <v>0</v>
      </c>
      <c r="DG120" s="127" t="str">
        <f t="shared" si="127"/>
        <v/>
      </c>
      <c r="DH120" s="127" t="str">
        <f t="shared" si="128"/>
        <v/>
      </c>
      <c r="DI120" s="107" t="str">
        <f t="shared" si="129"/>
        <v/>
      </c>
      <c r="DJ120" s="257" t="str">
        <f>IF(OR(B120=0,B120=""),"",IF(AND('Marks Entry 3rd'!BC119="",'Marks Entry 4th'!BC119=""),"",IF(AND($E$3="3rd"),'Marks Entry 3rd'!BC119,IF(AND($E$3="4th"),'Marks Entry 4th'!BC119,""))))</f>
        <v/>
      </c>
      <c r="DK120" s="257" t="str">
        <f>IF(OR(B120=0,B120=""),"",IF(AND('Marks Entry 3rd'!BD119="",'Marks Entry 4th'!BD119=""),"",IF(AND($E$3="3rd"),'Marks Entry 3rd'!BD119,IF(AND($E$3="4th"),'Marks Entry 4th'!BD119,""))))</f>
        <v/>
      </c>
      <c r="DL120" s="416" t="str">
        <f t="shared" si="130"/>
        <v/>
      </c>
      <c r="DM120" s="108" t="str">
        <f t="shared" si="131"/>
        <v/>
      </c>
      <c r="DN120" s="257" t="str">
        <f>IF(OR(B120=0,B120=""),"",IF(AND('Marks Entry 3rd'!BE119="",'Marks Entry 4th'!BE119=""),"",IF(AND($E$3="3rd"),'Marks Entry 3rd'!BE119,IF(AND($E$3="4th"),'Marks Entry 4th'!BE119,""))))</f>
        <v/>
      </c>
      <c r="DO120" s="257" t="str">
        <f>IF(OR(B120=0,B120=""),"",IF(AND('Marks Entry 3rd'!BF119="",'Marks Entry 4th'!BF119=""),"",IF(AND($E$3="3rd"),'Marks Entry 3rd'!BF119,IF(AND($E$3="4th"),'Marks Entry 4th'!BF119,""))))</f>
        <v/>
      </c>
      <c r="DP120" s="416" t="str">
        <f t="shared" si="132"/>
        <v/>
      </c>
      <c r="DQ120" s="108" t="str">
        <f t="shared" si="133"/>
        <v/>
      </c>
      <c r="DR120" s="75" t="str">
        <f t="shared" si="134"/>
        <v/>
      </c>
      <c r="DS120" s="76" t="str">
        <f t="shared" si="135"/>
        <v/>
      </c>
      <c r="DT120" s="81" t="str">
        <f t="shared" si="136"/>
        <v/>
      </c>
      <c r="DU120" s="82" t="str">
        <f t="shared" si="137"/>
        <v/>
      </c>
      <c r="DV120" s="262" t="str">
        <f t="shared" si="139"/>
        <v/>
      </c>
      <c r="DW120" s="52" t="str">
        <f>IF(OR(B120=0,B120=""),"",IF(AND($E$3="3rd"),'Marks Entry 3rd'!BG119,IF(AND($E$3="4th"),'Marks Entry 4th'!BG119,"")))</f>
        <v/>
      </c>
      <c r="DX120" s="52" t="str">
        <f>IF(OR(B120=0,B120=""),"",IF(AND($E$3="3rd"),'Marks Entry 3rd'!BH119,IF(AND($E$3="4th"),'Marks Entry 4th'!BH119,"")))</f>
        <v/>
      </c>
      <c r="DY120" s="242" t="str">
        <f t="shared" si="138"/>
        <v/>
      </c>
      <c r="DZ120" s="53"/>
      <c r="EG120" s="55">
        <f>IF(AND($E$3="3rd"),'Marks Entry 3rd'!I119,IF(AND($E$3="4th"),'Marks Entry 4th'!I119,""))</f>
        <v>0</v>
      </c>
    </row>
    <row r="121" spans="1:137" ht="18.95" customHeight="1">
      <c r="A121" s="67">
        <v>114</v>
      </c>
      <c r="B121" s="302" t="str">
        <f>IF(OR(EG121=0,EG121=""),"",IF(AND($E$3="3rd"),'Marks Entry 3rd'!I120,IF(AND($E$3="4th"),'Marks Entry 4th'!I120,"")))</f>
        <v/>
      </c>
      <c r="C121" s="68" t="str">
        <f>IF(OR(B121=0,B121=""),"",IF(AND($E$3="3rd"),'Marks Entry 3rd'!B120,IF(AND($E$3="4th"),'Marks Entry 4th'!B120,"")))</f>
        <v/>
      </c>
      <c r="D121" s="68" t="str">
        <f>IF(OR(B121=0,B121=""),"",IF(AND($E$3="3rd"),'Marks Entry 3rd'!C120,IF(AND($E$3="4th"),'Marks Entry 4th'!C120,"")))</f>
        <v/>
      </c>
      <c r="E121" s="69" t="str">
        <f>IF(OR(B121=0,B121=""),"",IF(AND($E$3="3rd"),'Marks Entry 3rd'!E120,IF(AND($E$3="4th"),'Marks Entry 4th'!E120,"")))</f>
        <v/>
      </c>
      <c r="F121" s="301" t="str">
        <f>IF(OR(B121=0,B121=""),"",IF(AND($E$3="3rd"),'Marks Entry 3rd'!D120,IF(AND($E$3="4th"),'Marks Entry 4th'!D120,"")))</f>
        <v/>
      </c>
      <c r="G121" s="63" t="str">
        <f>IF(OR(B121=0,B121=""),"",IF(AND($E$3="3rd"),'Marks Entry 3rd'!F120,IF(AND($E$3="4th"),'Marks Entry 4th'!F120,"")))</f>
        <v/>
      </c>
      <c r="H121" s="63" t="str">
        <f>IF(OR(B121=0,B121=""),"",IF(AND($E$3="3rd"),'Marks Entry 3rd'!G120,IF(AND($E$3="4th"),'Marks Entry 4th'!G120,"")))</f>
        <v/>
      </c>
      <c r="I121" s="63" t="str">
        <f>IF(OR(B121=0,B121=""),"",IF(AND($E$3="3rd"),'Marks Entry 3rd'!H120,IF(AND($E$3="4th"),'Marks Entry 4th'!H120,"")))</f>
        <v/>
      </c>
      <c r="J121" s="256" t="str">
        <f>IF(OR(B121=0,B121=""),"",IF(AND($E$3="3rd"),'Marks Entry 3rd'!J120,IF(AND($E$3="4th"),'Marks Entry 4th'!J120,"")))</f>
        <v/>
      </c>
      <c r="K121" s="256" t="str">
        <f>IF(OR(B121=0,B121=""),"",IF(AND($E$3="3rd"),'Marks Entry 3rd'!K120,IF(AND($E$3="4th"),'Marks Entry 4th'!K120,"")))</f>
        <v/>
      </c>
      <c r="L121" s="125" t="str">
        <f>IF(OR(B121=0,B121=""),"",IF(AND($E$3="3rd"),'Marks Entry 3rd'!L120,IF(AND($E$3="4th"),'Marks Entry 4th'!L120,"")))</f>
        <v/>
      </c>
      <c r="M121" s="125" t="str">
        <f>IF(OR(B121=0,B121=""),"",IF(AND($E$3="3rd"),'Marks Entry 3rd'!M120,IF(AND($E$3="4th"),'Marks Entry 4th'!M120,"")))</f>
        <v/>
      </c>
      <c r="N121" s="125" t="str">
        <f>IF(OR(B121=0,B121=""),"",IF(AND($E$3="3rd"),'Marks Entry 3rd'!N120,IF(AND($E$3="4th"),'Marks Entry 4th'!N120,"")))</f>
        <v/>
      </c>
      <c r="O121" s="61" t="str">
        <f t="shared" si="71"/>
        <v/>
      </c>
      <c r="P121" s="125" t="str">
        <f>IF(OR(B121=0,B121=""),"",IF(AND($E$3="3rd"),'Marks Entry 3rd'!O120,IF(AND($E$3="4th"),'Marks Entry 4th'!O120,"")))</f>
        <v/>
      </c>
      <c r="Q121" s="125" t="str">
        <f>IF(OR(B121=0,B121=""),"",IF(AND($E$3="3rd"),'Marks Entry 3rd'!P120,IF(AND($E$3="4th"),'Marks Entry 4th'!P120,"")))</f>
        <v/>
      </c>
      <c r="R121" s="64" t="str">
        <f t="shared" si="72"/>
        <v/>
      </c>
      <c r="S121" s="61">
        <f t="shared" si="73"/>
        <v>0</v>
      </c>
      <c r="T121" s="66" t="str">
        <f>IF(OR(B121=0,B121=""),"",IF(AND($E$3="3rd"),'Marks Entry 3rd'!Q120,IF(AND($E$3="4th"),'Marks Entry 4th'!Q120,"")))</f>
        <v/>
      </c>
      <c r="U121" s="66" t="str">
        <f>IF(OR(B121=0,B121=""),"",IF(AND($E$3="3rd"),'Marks Entry 3rd'!R120,IF(AND($E$3="4th"),'Marks Entry 4th'!R120,"")))</f>
        <v/>
      </c>
      <c r="V121" s="65" t="str">
        <f t="shared" si="74"/>
        <v/>
      </c>
      <c r="W121" s="61" t="str">
        <f t="shared" si="75"/>
        <v/>
      </c>
      <c r="X121" s="104">
        <f t="shared" si="76"/>
        <v>0</v>
      </c>
      <c r="Y121" s="104" t="str">
        <f t="shared" si="77"/>
        <v/>
      </c>
      <c r="Z121" s="104" t="str">
        <f t="shared" si="78"/>
        <v/>
      </c>
      <c r="AA121" s="104" t="str">
        <f t="shared" si="79"/>
        <v/>
      </c>
      <c r="AB121" s="104" t="str">
        <f t="shared" si="80"/>
        <v/>
      </c>
      <c r="AC121" s="108" t="str">
        <f t="shared" si="81"/>
        <v/>
      </c>
      <c r="AD121" s="125" t="str">
        <f>IF(OR(B121=0,B121=""),"",IF(AND($E$3="3rd"),'Marks Entry 3rd'!S120,IF(AND($E$3="4th"),'Marks Entry 4th'!S120,"")))</f>
        <v/>
      </c>
      <c r="AE121" s="125" t="str">
        <f>IF(OR(B121=0,B121=""),"",IF(AND($E$3="3rd"),'Marks Entry 3rd'!T120,IF(AND($E$3="4th"),'Marks Entry 4th'!T120,"")))</f>
        <v/>
      </c>
      <c r="AF121" s="125" t="str">
        <f>IF(OR(B121=0,B121=""),"",IF(AND($E$3="3rd"),'Marks Entry 3rd'!U120,IF(AND($E$3="4th"),'Marks Entry 4th'!U120,"")))</f>
        <v/>
      </c>
      <c r="AG121" s="61" t="str">
        <f t="shared" si="82"/>
        <v/>
      </c>
      <c r="AH121" s="125" t="str">
        <f>IF(OR(B121=0,B121=""),"",IF(AND($E$3="3rd"),'Marks Entry 3rd'!V120,IF(AND($E$3="4th"),'Marks Entry 4th'!V120,"")))</f>
        <v/>
      </c>
      <c r="AI121" s="125" t="str">
        <f>IF(OR(B121=0,B121=""),"",IF(AND($E$3="3rd"),'Marks Entry 3rd'!W120,IF(AND($E$3="4th"),'Marks Entry 4th'!W120,"")))</f>
        <v/>
      </c>
      <c r="AJ121" s="64" t="str">
        <f t="shared" si="83"/>
        <v/>
      </c>
      <c r="AK121" s="61">
        <f t="shared" si="84"/>
        <v>0</v>
      </c>
      <c r="AL121" s="66" t="str">
        <f>IF(OR(B121=0,B121=""),"",IF(AND($E$3="3rd"),'Marks Entry 3rd'!X120,IF(AND($E$3="4th"),'Marks Entry 4th'!X120,"")))</f>
        <v/>
      </c>
      <c r="AM121" s="66" t="str">
        <f>IF(OR(B121=0,B121=""),"",IF(AND($E$3="3rd"),'Marks Entry 3rd'!Y120,IF(AND($E$3="4th"),'Marks Entry 4th'!Y120,"")))</f>
        <v/>
      </c>
      <c r="AN121" s="65" t="str">
        <f t="shared" si="85"/>
        <v/>
      </c>
      <c r="AO121" s="61" t="str">
        <f t="shared" si="86"/>
        <v/>
      </c>
      <c r="AP121" s="104">
        <f t="shared" si="87"/>
        <v>0</v>
      </c>
      <c r="AQ121" s="104" t="str">
        <f t="shared" si="88"/>
        <v/>
      </c>
      <c r="AR121" s="104" t="str">
        <f t="shared" si="89"/>
        <v/>
      </c>
      <c r="AS121" s="104" t="str">
        <f t="shared" si="90"/>
        <v/>
      </c>
      <c r="AT121" s="104" t="str">
        <f t="shared" si="91"/>
        <v/>
      </c>
      <c r="AU121" s="108" t="str">
        <f t="shared" si="92"/>
        <v/>
      </c>
      <c r="AV121" s="125" t="str">
        <f>IF(OR(B121=0,B121=""),"",IF(AND($E$3="3rd"),'Marks Entry 3rd'!Z120,IF(AND($E$3="4th"),'Marks Entry 4th'!Z120,"")))</f>
        <v/>
      </c>
      <c r="AW121" s="125" t="str">
        <f>IF(OR(B121=0,B121=""),"",IF(AND($E$3="3rd"),'Marks Entry 3rd'!AA120,IF(AND($E$3="4th"),'Marks Entry 4th'!AA120,"")))</f>
        <v/>
      </c>
      <c r="AX121" s="125" t="str">
        <f>IF(OR(B121=0,B121=""),"",IF(AND($E$3="3rd"),'Marks Entry 3rd'!AB120,IF(AND($E$3="4th"),'Marks Entry 4th'!AB120,"")))</f>
        <v/>
      </c>
      <c r="AY121" s="61" t="str">
        <f t="shared" si="93"/>
        <v/>
      </c>
      <c r="AZ121" s="125" t="str">
        <f>IF(OR(B121=0,B121=""),"",IF(AND($E$3="3rd"),'Marks Entry 3rd'!AC120,IF(AND($E$3="4th"),'Marks Entry 4th'!AC120,"")))</f>
        <v/>
      </c>
      <c r="BA121" s="125" t="str">
        <f>IF(OR(B121=0,B121=""),"",IF(AND($E$3="3rd"),'Marks Entry 3rd'!AD120,IF(AND($E$3="4th"),'Marks Entry 4th'!AD120,"")))</f>
        <v/>
      </c>
      <c r="BB121" s="64" t="str">
        <f t="shared" si="94"/>
        <v/>
      </c>
      <c r="BC121" s="61">
        <f t="shared" si="95"/>
        <v>0</v>
      </c>
      <c r="BD121" s="66" t="str">
        <f>IF(OR(B121=0,B121=""),"",IF(AND($E$3="3rd"),'Marks Entry 3rd'!AE120,IF(AND($E$3="4th"),'Marks Entry 4th'!AE120,"")))</f>
        <v/>
      </c>
      <c r="BE121" s="66" t="str">
        <f>IF(OR(B121=0,B121=""),"",IF(AND($E$3="3rd"),'Marks Entry 3rd'!AF120,IF(AND($E$3="4th"),'Marks Entry 4th'!AF120,"")))</f>
        <v/>
      </c>
      <c r="BF121" s="65" t="str">
        <f t="shared" si="96"/>
        <v/>
      </c>
      <c r="BG121" s="61" t="str">
        <f t="shared" si="97"/>
        <v/>
      </c>
      <c r="BH121" s="104">
        <f t="shared" si="98"/>
        <v>0</v>
      </c>
      <c r="BI121" s="104" t="str">
        <f t="shared" si="99"/>
        <v/>
      </c>
      <c r="BJ121" s="104" t="str">
        <f t="shared" si="100"/>
        <v/>
      </c>
      <c r="BK121" s="104" t="str">
        <f t="shared" si="101"/>
        <v/>
      </c>
      <c r="BL121" s="104" t="str">
        <f t="shared" si="102"/>
        <v/>
      </c>
      <c r="BM121" s="108" t="str">
        <f t="shared" si="103"/>
        <v/>
      </c>
      <c r="BN121" s="125" t="str">
        <f>IF(OR(B121=0,B121=""),"",IF(AND($E$3="3rd"),'Marks Entry 3rd'!AG120,IF(AND($E$3="4th"),'Marks Entry 4th'!AG120,"")))</f>
        <v/>
      </c>
      <c r="BO121" s="125" t="str">
        <f>IF(OR(B121=0,B121=""),"",IF(AND($E$3="3rd"),'Marks Entry 3rd'!AH120,IF(AND($E$3="4th"),'Marks Entry 4th'!AH120,"")))</f>
        <v/>
      </c>
      <c r="BP121" s="125" t="str">
        <f>IF(OR(B121=0,B121=""),"",IF(AND($E$3="3rd"),'Marks Entry 3rd'!AI120,IF(AND($E$3="4th"),'Marks Entry 4th'!AI120,"")))</f>
        <v/>
      </c>
      <c r="BQ121" s="61" t="str">
        <f t="shared" si="104"/>
        <v/>
      </c>
      <c r="BR121" s="125" t="str">
        <f>IF(OR(B121=0,B121=""),"",IF(AND($E$3="3rd"),'Marks Entry 3rd'!AJ120,IF(AND($E$3="4th"),'Marks Entry 4th'!AJ120,"")))</f>
        <v/>
      </c>
      <c r="BS121" s="125" t="str">
        <f>IF(OR(B121=0,B121=""),"",IF(AND($E$3="3rd"),'Marks Entry 3rd'!AK120,IF(AND($E$3="4th"),'Marks Entry 4th'!AK120,"")))</f>
        <v/>
      </c>
      <c r="BT121" s="64" t="str">
        <f t="shared" si="105"/>
        <v/>
      </c>
      <c r="BU121" s="61">
        <f t="shared" si="106"/>
        <v>0</v>
      </c>
      <c r="BV121" s="66" t="str">
        <f>IF(OR(B121=0,B121=""),"",IF(AND($E$3="3rd"),'Marks Entry 3rd'!AL120,IF(AND($E$3="4th"),'Marks Entry 4th'!AL120,"")))</f>
        <v/>
      </c>
      <c r="BW121" s="66" t="str">
        <f>IF(OR(B121=0,B121=""),"",IF(AND($E$3="3rd"),'Marks Entry 3rd'!AM120,IF(AND($E$3="4th"),'Marks Entry 4th'!AM120,"")))</f>
        <v/>
      </c>
      <c r="BX121" s="65" t="str">
        <f t="shared" si="107"/>
        <v/>
      </c>
      <c r="BY121" s="61" t="str">
        <f t="shared" si="108"/>
        <v/>
      </c>
      <c r="BZ121" s="104">
        <f t="shared" si="109"/>
        <v>0</v>
      </c>
      <c r="CA121" s="104" t="str">
        <f t="shared" si="110"/>
        <v/>
      </c>
      <c r="CB121" s="104" t="str">
        <f t="shared" si="111"/>
        <v/>
      </c>
      <c r="CC121" s="104" t="str">
        <f t="shared" si="112"/>
        <v/>
      </c>
      <c r="CD121" s="104" t="str">
        <f t="shared" si="113"/>
        <v/>
      </c>
      <c r="CE121" s="108" t="str">
        <f t="shared" si="114"/>
        <v/>
      </c>
      <c r="CF121" s="257" t="str">
        <f>IF(OR(B121=0,B121=""),"",IF(AND($E$3="3rd"),'Marks Entry 3rd'!AN120,IF(AND($E$3="4th"),'Marks Entry 4th'!AN120,"")))</f>
        <v/>
      </c>
      <c r="CG121" s="257" t="str">
        <f>IF(OR(B121=0,B121=""),"",IF(AND($E$3="3rd"),'Marks Entry 3rd'!AO120,IF(AND($E$3="4th"),'Marks Entry 4th'!AO120,"")))</f>
        <v/>
      </c>
      <c r="CH121" s="257" t="str">
        <f>IF(OR(B121=0,B121=""),"",IF(AND($E$3="3rd"),'Marks Entry 3rd'!AP120,IF(AND($E$3="4th"),'Marks Entry 4th'!AP120,"")))</f>
        <v/>
      </c>
      <c r="CI121" s="257" t="str">
        <f>IF(OR(B121=0,B121=""),"",IF(AND($E$3="3rd"),'Marks Entry 3rd'!AQ120,IF(AND($E$3="4th"),'Marks Entry 4th'!AQ120,"")))</f>
        <v/>
      </c>
      <c r="CJ121" s="257" t="str">
        <f>IF(OR(B121=0,B121=""),"",IF(AND($E$3="3rd"),'Marks Entry 3rd'!AR120,IF(AND($E$3="4th"),'Marks Entry 4th'!AR120,"")))</f>
        <v/>
      </c>
      <c r="CK121" s="126" t="str">
        <f t="shared" si="115"/>
        <v/>
      </c>
      <c r="CL121" s="127">
        <f t="shared" si="116"/>
        <v>0</v>
      </c>
      <c r="CM121" s="127" t="str">
        <f t="shared" si="117"/>
        <v/>
      </c>
      <c r="CN121" s="127" t="str">
        <f t="shared" si="118"/>
        <v/>
      </c>
      <c r="CO121" s="107" t="str">
        <f t="shared" si="119"/>
        <v/>
      </c>
      <c r="CP121" s="257" t="str">
        <f>IF(OR(B121=0,B121=""),"",IF(AND($E$3="3rd"),'Marks Entry 3rd'!AS120,IF(AND($E$3="4th"),'Marks Entry 4th'!AS120,"")))</f>
        <v/>
      </c>
      <c r="CQ121" s="257" t="str">
        <f>IF(OR(B121=0,B121=""),"",IF(AND($E$3="3rd"),'Marks Entry 3rd'!AT120,IF(AND($E$3="4th"),'Marks Entry 4th'!AT120,"")))</f>
        <v/>
      </c>
      <c r="CR121" s="257" t="str">
        <f>IF(OR(B121=0,B121=""),"",IF(AND($E$3="3rd"),'Marks Entry 3rd'!AU120,IF(AND($E$3="4th"),'Marks Entry 4th'!AU120,"")))</f>
        <v/>
      </c>
      <c r="CS121" s="257" t="str">
        <f>IF(OR(B121=0,B121=""),"",IF(AND($E$3="3rd"),'Marks Entry 3rd'!AV120,IF(AND($E$3="4th"),'Marks Entry 4th'!AV120,"")))</f>
        <v/>
      </c>
      <c r="CT121" s="257" t="str">
        <f>IF(OR(B121=0,B121=""),"",IF(AND($E$3="3rd"),'Marks Entry 3rd'!AW120,IF(AND($E$3="4th"),'Marks Entry 4th'!AW120,"")))</f>
        <v/>
      </c>
      <c r="CU121" s="126" t="str">
        <f t="shared" si="120"/>
        <v/>
      </c>
      <c r="CV121" s="127">
        <f t="shared" si="121"/>
        <v>0</v>
      </c>
      <c r="CW121" s="127" t="str">
        <f t="shared" si="122"/>
        <v/>
      </c>
      <c r="CX121" s="127" t="str">
        <f t="shared" si="123"/>
        <v/>
      </c>
      <c r="CY121" s="107" t="str">
        <f t="shared" si="124"/>
        <v/>
      </c>
      <c r="CZ121" s="257" t="str">
        <f>IF(OR(B121=0,B121=""),"",IF(AND($E$3="3rd"),'Marks Entry 3rd'!AX120,IF(AND($E$3="4th"),'Marks Entry 4th'!AX120,"")))</f>
        <v/>
      </c>
      <c r="DA121" s="257" t="str">
        <f>IF(OR(B121=0,B121=""),"",IF(AND($E$3="3rd"),'Marks Entry 3rd'!AY120,IF(AND($E$3="4th"),'Marks Entry 4th'!AY120,"")))</f>
        <v/>
      </c>
      <c r="DB121" s="257" t="str">
        <f>IF(OR(B121=0,B121=""),"",IF(AND($E$3="3rd"),'Marks Entry 3rd'!AZ120,IF(AND($E$3="4th"),'Marks Entry 4th'!AZ120,"")))</f>
        <v/>
      </c>
      <c r="DC121" s="257" t="str">
        <f>IF(OR(B121=0,B121=""),"",IF(AND($E$3="3rd"),'Marks Entry 3rd'!BA120,IF(AND($E$3="4th"),'Marks Entry 4th'!BA120,"")))</f>
        <v/>
      </c>
      <c r="DD121" s="257" t="str">
        <f>IF(OR(B121=0,B121=""),"",IF(AND($E$3="3rd"),'Marks Entry 3rd'!BB120,IF(AND($E$3="4th"),'Marks Entry 4th'!BB120,"")))</f>
        <v/>
      </c>
      <c r="DE121" s="126" t="str">
        <f t="shared" si="125"/>
        <v/>
      </c>
      <c r="DF121" s="127">
        <f t="shared" si="126"/>
        <v>0</v>
      </c>
      <c r="DG121" s="127" t="str">
        <f t="shared" si="127"/>
        <v/>
      </c>
      <c r="DH121" s="127" t="str">
        <f t="shared" si="128"/>
        <v/>
      </c>
      <c r="DI121" s="107" t="str">
        <f t="shared" si="129"/>
        <v/>
      </c>
      <c r="DJ121" s="257" t="str">
        <f>IF(OR(B121=0,B121=""),"",IF(AND('Marks Entry 3rd'!BC120="",'Marks Entry 4th'!BC120=""),"",IF(AND($E$3="3rd"),'Marks Entry 3rd'!BC120,IF(AND($E$3="4th"),'Marks Entry 4th'!BC120,""))))</f>
        <v/>
      </c>
      <c r="DK121" s="257" t="str">
        <f>IF(OR(B121=0,B121=""),"",IF(AND('Marks Entry 3rd'!BD120="",'Marks Entry 4th'!BD120=""),"",IF(AND($E$3="3rd"),'Marks Entry 3rd'!BD120,IF(AND($E$3="4th"),'Marks Entry 4th'!BD120,""))))</f>
        <v/>
      </c>
      <c r="DL121" s="416" t="str">
        <f t="shared" si="130"/>
        <v/>
      </c>
      <c r="DM121" s="108" t="str">
        <f t="shared" si="131"/>
        <v/>
      </c>
      <c r="DN121" s="257" t="str">
        <f>IF(OR(B121=0,B121=""),"",IF(AND('Marks Entry 3rd'!BE120="",'Marks Entry 4th'!BE120=""),"",IF(AND($E$3="3rd"),'Marks Entry 3rd'!BE120,IF(AND($E$3="4th"),'Marks Entry 4th'!BE120,""))))</f>
        <v/>
      </c>
      <c r="DO121" s="257" t="str">
        <f>IF(OR(B121=0,B121=""),"",IF(AND('Marks Entry 3rd'!BF120="",'Marks Entry 4th'!BF120=""),"",IF(AND($E$3="3rd"),'Marks Entry 3rd'!BF120,IF(AND($E$3="4th"),'Marks Entry 4th'!BF120,""))))</f>
        <v/>
      </c>
      <c r="DP121" s="416" t="str">
        <f t="shared" si="132"/>
        <v/>
      </c>
      <c r="DQ121" s="108" t="str">
        <f t="shared" si="133"/>
        <v/>
      </c>
      <c r="DR121" s="75" t="str">
        <f t="shared" si="134"/>
        <v/>
      </c>
      <c r="DS121" s="76" t="str">
        <f t="shared" si="135"/>
        <v/>
      </c>
      <c r="DT121" s="81" t="str">
        <f t="shared" si="136"/>
        <v/>
      </c>
      <c r="DU121" s="82" t="str">
        <f t="shared" si="137"/>
        <v/>
      </c>
      <c r="DV121" s="262" t="str">
        <f t="shared" si="139"/>
        <v/>
      </c>
      <c r="DW121" s="52" t="str">
        <f>IF(OR(B121=0,B121=""),"",IF(AND($E$3="3rd"),'Marks Entry 3rd'!BG120,IF(AND($E$3="4th"),'Marks Entry 4th'!BG120,"")))</f>
        <v/>
      </c>
      <c r="DX121" s="52" t="str">
        <f>IF(OR(B121=0,B121=""),"",IF(AND($E$3="3rd"),'Marks Entry 3rd'!BH120,IF(AND($E$3="4th"),'Marks Entry 4th'!BH120,"")))</f>
        <v/>
      </c>
      <c r="DY121" s="242" t="str">
        <f t="shared" si="138"/>
        <v/>
      </c>
      <c r="DZ121" s="53"/>
      <c r="EG121" s="55">
        <f>IF(AND($E$3="3rd"),'Marks Entry 3rd'!I120,IF(AND($E$3="4th"),'Marks Entry 4th'!I120,""))</f>
        <v>0</v>
      </c>
    </row>
    <row r="122" spans="1:137" ht="18.95" customHeight="1">
      <c r="A122" s="67">
        <v>115</v>
      </c>
      <c r="B122" s="302" t="str">
        <f>IF(OR(EG122=0,EG122=""),"",IF(AND($E$3="3rd"),'Marks Entry 3rd'!I121,IF(AND($E$3="4th"),'Marks Entry 4th'!I121,"")))</f>
        <v/>
      </c>
      <c r="C122" s="68" t="str">
        <f>IF(OR(B122=0,B122=""),"",IF(AND($E$3="3rd"),'Marks Entry 3rd'!B121,IF(AND($E$3="4th"),'Marks Entry 4th'!B121,"")))</f>
        <v/>
      </c>
      <c r="D122" s="68" t="str">
        <f>IF(OR(B122=0,B122=""),"",IF(AND($E$3="3rd"),'Marks Entry 3rd'!C121,IF(AND($E$3="4th"),'Marks Entry 4th'!C121,"")))</f>
        <v/>
      </c>
      <c r="E122" s="69" t="str">
        <f>IF(OR(B122=0,B122=""),"",IF(AND($E$3="3rd"),'Marks Entry 3rd'!E121,IF(AND($E$3="4th"),'Marks Entry 4th'!E121,"")))</f>
        <v/>
      </c>
      <c r="F122" s="301" t="str">
        <f>IF(OR(B122=0,B122=""),"",IF(AND($E$3="3rd"),'Marks Entry 3rd'!D121,IF(AND($E$3="4th"),'Marks Entry 4th'!D121,"")))</f>
        <v/>
      </c>
      <c r="G122" s="63" t="str">
        <f>IF(OR(B122=0,B122=""),"",IF(AND($E$3="3rd"),'Marks Entry 3rd'!F121,IF(AND($E$3="4th"),'Marks Entry 4th'!F121,"")))</f>
        <v/>
      </c>
      <c r="H122" s="63" t="str">
        <f>IF(OR(B122=0,B122=""),"",IF(AND($E$3="3rd"),'Marks Entry 3rd'!G121,IF(AND($E$3="4th"),'Marks Entry 4th'!G121,"")))</f>
        <v/>
      </c>
      <c r="I122" s="63" t="str">
        <f>IF(OR(B122=0,B122=""),"",IF(AND($E$3="3rd"),'Marks Entry 3rd'!H121,IF(AND($E$3="4th"),'Marks Entry 4th'!H121,"")))</f>
        <v/>
      </c>
      <c r="J122" s="256" t="str">
        <f>IF(OR(B122=0,B122=""),"",IF(AND($E$3="3rd"),'Marks Entry 3rd'!J121,IF(AND($E$3="4th"),'Marks Entry 4th'!J121,"")))</f>
        <v/>
      </c>
      <c r="K122" s="256" t="str">
        <f>IF(OR(B122=0,B122=""),"",IF(AND($E$3="3rd"),'Marks Entry 3rd'!K121,IF(AND($E$3="4th"),'Marks Entry 4th'!K121,"")))</f>
        <v/>
      </c>
      <c r="L122" s="125" t="str">
        <f>IF(OR(B122=0,B122=""),"",IF(AND($E$3="3rd"),'Marks Entry 3rd'!L121,IF(AND($E$3="4th"),'Marks Entry 4th'!L121,"")))</f>
        <v/>
      </c>
      <c r="M122" s="125" t="str">
        <f>IF(OR(B122=0,B122=""),"",IF(AND($E$3="3rd"),'Marks Entry 3rd'!M121,IF(AND($E$3="4th"),'Marks Entry 4th'!M121,"")))</f>
        <v/>
      </c>
      <c r="N122" s="125" t="str">
        <f>IF(OR(B122=0,B122=""),"",IF(AND($E$3="3rd"),'Marks Entry 3rd'!N121,IF(AND($E$3="4th"),'Marks Entry 4th'!N121,"")))</f>
        <v/>
      </c>
      <c r="O122" s="61" t="str">
        <f t="shared" si="71"/>
        <v/>
      </c>
      <c r="P122" s="125" t="str">
        <f>IF(OR(B122=0,B122=""),"",IF(AND($E$3="3rd"),'Marks Entry 3rd'!O121,IF(AND($E$3="4th"),'Marks Entry 4th'!O121,"")))</f>
        <v/>
      </c>
      <c r="Q122" s="125" t="str">
        <f>IF(OR(B122=0,B122=""),"",IF(AND($E$3="3rd"),'Marks Entry 3rd'!P121,IF(AND($E$3="4th"),'Marks Entry 4th'!P121,"")))</f>
        <v/>
      </c>
      <c r="R122" s="64" t="str">
        <f t="shared" si="72"/>
        <v/>
      </c>
      <c r="S122" s="61">
        <f t="shared" si="73"/>
        <v>0</v>
      </c>
      <c r="T122" s="66" t="str">
        <f>IF(OR(B122=0,B122=""),"",IF(AND($E$3="3rd"),'Marks Entry 3rd'!Q121,IF(AND($E$3="4th"),'Marks Entry 4th'!Q121,"")))</f>
        <v/>
      </c>
      <c r="U122" s="66" t="str">
        <f>IF(OR(B122=0,B122=""),"",IF(AND($E$3="3rd"),'Marks Entry 3rd'!R121,IF(AND($E$3="4th"),'Marks Entry 4th'!R121,"")))</f>
        <v/>
      </c>
      <c r="V122" s="65" t="str">
        <f t="shared" si="74"/>
        <v/>
      </c>
      <c r="W122" s="61" t="str">
        <f t="shared" si="75"/>
        <v/>
      </c>
      <c r="X122" s="104">
        <f t="shared" si="76"/>
        <v>0</v>
      </c>
      <c r="Y122" s="104" t="str">
        <f t="shared" si="77"/>
        <v/>
      </c>
      <c r="Z122" s="104" t="str">
        <f t="shared" si="78"/>
        <v/>
      </c>
      <c r="AA122" s="104" t="str">
        <f t="shared" si="79"/>
        <v/>
      </c>
      <c r="AB122" s="104" t="str">
        <f t="shared" si="80"/>
        <v/>
      </c>
      <c r="AC122" s="108" t="str">
        <f t="shared" si="81"/>
        <v/>
      </c>
      <c r="AD122" s="125" t="str">
        <f>IF(OR(B122=0,B122=""),"",IF(AND($E$3="3rd"),'Marks Entry 3rd'!S121,IF(AND($E$3="4th"),'Marks Entry 4th'!S121,"")))</f>
        <v/>
      </c>
      <c r="AE122" s="125" t="str">
        <f>IF(OR(B122=0,B122=""),"",IF(AND($E$3="3rd"),'Marks Entry 3rd'!T121,IF(AND($E$3="4th"),'Marks Entry 4th'!T121,"")))</f>
        <v/>
      </c>
      <c r="AF122" s="125" t="str">
        <f>IF(OR(B122=0,B122=""),"",IF(AND($E$3="3rd"),'Marks Entry 3rd'!U121,IF(AND($E$3="4th"),'Marks Entry 4th'!U121,"")))</f>
        <v/>
      </c>
      <c r="AG122" s="61" t="str">
        <f t="shared" si="82"/>
        <v/>
      </c>
      <c r="AH122" s="125" t="str">
        <f>IF(OR(B122=0,B122=""),"",IF(AND($E$3="3rd"),'Marks Entry 3rd'!V121,IF(AND($E$3="4th"),'Marks Entry 4th'!V121,"")))</f>
        <v/>
      </c>
      <c r="AI122" s="125" t="str">
        <f>IF(OR(B122=0,B122=""),"",IF(AND($E$3="3rd"),'Marks Entry 3rd'!W121,IF(AND($E$3="4th"),'Marks Entry 4th'!W121,"")))</f>
        <v/>
      </c>
      <c r="AJ122" s="64" t="str">
        <f t="shared" si="83"/>
        <v/>
      </c>
      <c r="AK122" s="61">
        <f t="shared" si="84"/>
        <v>0</v>
      </c>
      <c r="AL122" s="66" t="str">
        <f>IF(OR(B122=0,B122=""),"",IF(AND($E$3="3rd"),'Marks Entry 3rd'!X121,IF(AND($E$3="4th"),'Marks Entry 4th'!X121,"")))</f>
        <v/>
      </c>
      <c r="AM122" s="66" t="str">
        <f>IF(OR(B122=0,B122=""),"",IF(AND($E$3="3rd"),'Marks Entry 3rd'!Y121,IF(AND($E$3="4th"),'Marks Entry 4th'!Y121,"")))</f>
        <v/>
      </c>
      <c r="AN122" s="65" t="str">
        <f t="shared" si="85"/>
        <v/>
      </c>
      <c r="AO122" s="61" t="str">
        <f t="shared" si="86"/>
        <v/>
      </c>
      <c r="AP122" s="104">
        <f t="shared" si="87"/>
        <v>0</v>
      </c>
      <c r="AQ122" s="104" t="str">
        <f t="shared" si="88"/>
        <v/>
      </c>
      <c r="AR122" s="104" t="str">
        <f t="shared" si="89"/>
        <v/>
      </c>
      <c r="AS122" s="104" t="str">
        <f t="shared" si="90"/>
        <v/>
      </c>
      <c r="AT122" s="104" t="str">
        <f t="shared" si="91"/>
        <v/>
      </c>
      <c r="AU122" s="108" t="str">
        <f t="shared" si="92"/>
        <v/>
      </c>
      <c r="AV122" s="125" t="str">
        <f>IF(OR(B122=0,B122=""),"",IF(AND($E$3="3rd"),'Marks Entry 3rd'!Z121,IF(AND($E$3="4th"),'Marks Entry 4th'!Z121,"")))</f>
        <v/>
      </c>
      <c r="AW122" s="125" t="str">
        <f>IF(OR(B122=0,B122=""),"",IF(AND($E$3="3rd"),'Marks Entry 3rd'!AA121,IF(AND($E$3="4th"),'Marks Entry 4th'!AA121,"")))</f>
        <v/>
      </c>
      <c r="AX122" s="125" t="str">
        <f>IF(OR(B122=0,B122=""),"",IF(AND($E$3="3rd"),'Marks Entry 3rd'!AB121,IF(AND($E$3="4th"),'Marks Entry 4th'!AB121,"")))</f>
        <v/>
      </c>
      <c r="AY122" s="61" t="str">
        <f t="shared" si="93"/>
        <v/>
      </c>
      <c r="AZ122" s="125" t="str">
        <f>IF(OR(B122=0,B122=""),"",IF(AND($E$3="3rd"),'Marks Entry 3rd'!AC121,IF(AND($E$3="4th"),'Marks Entry 4th'!AC121,"")))</f>
        <v/>
      </c>
      <c r="BA122" s="125" t="str">
        <f>IF(OR(B122=0,B122=""),"",IF(AND($E$3="3rd"),'Marks Entry 3rd'!AD121,IF(AND($E$3="4th"),'Marks Entry 4th'!AD121,"")))</f>
        <v/>
      </c>
      <c r="BB122" s="64" t="str">
        <f t="shared" si="94"/>
        <v/>
      </c>
      <c r="BC122" s="61">
        <f t="shared" si="95"/>
        <v>0</v>
      </c>
      <c r="BD122" s="66" t="str">
        <f>IF(OR(B122=0,B122=""),"",IF(AND($E$3="3rd"),'Marks Entry 3rd'!AE121,IF(AND($E$3="4th"),'Marks Entry 4th'!AE121,"")))</f>
        <v/>
      </c>
      <c r="BE122" s="66" t="str">
        <f>IF(OR(B122=0,B122=""),"",IF(AND($E$3="3rd"),'Marks Entry 3rd'!AF121,IF(AND($E$3="4th"),'Marks Entry 4th'!AF121,"")))</f>
        <v/>
      </c>
      <c r="BF122" s="65" t="str">
        <f t="shared" si="96"/>
        <v/>
      </c>
      <c r="BG122" s="61" t="str">
        <f t="shared" si="97"/>
        <v/>
      </c>
      <c r="BH122" s="104">
        <f t="shared" si="98"/>
        <v>0</v>
      </c>
      <c r="BI122" s="104" t="str">
        <f t="shared" si="99"/>
        <v/>
      </c>
      <c r="BJ122" s="104" t="str">
        <f t="shared" si="100"/>
        <v/>
      </c>
      <c r="BK122" s="104" t="str">
        <f t="shared" si="101"/>
        <v/>
      </c>
      <c r="BL122" s="104" t="str">
        <f t="shared" si="102"/>
        <v/>
      </c>
      <c r="BM122" s="108" t="str">
        <f t="shared" si="103"/>
        <v/>
      </c>
      <c r="BN122" s="125" t="str">
        <f>IF(OR(B122=0,B122=""),"",IF(AND($E$3="3rd"),'Marks Entry 3rd'!AG121,IF(AND($E$3="4th"),'Marks Entry 4th'!AG121,"")))</f>
        <v/>
      </c>
      <c r="BO122" s="125" t="str">
        <f>IF(OR(B122=0,B122=""),"",IF(AND($E$3="3rd"),'Marks Entry 3rd'!AH121,IF(AND($E$3="4th"),'Marks Entry 4th'!AH121,"")))</f>
        <v/>
      </c>
      <c r="BP122" s="125" t="str">
        <f>IF(OR(B122=0,B122=""),"",IF(AND($E$3="3rd"),'Marks Entry 3rd'!AI121,IF(AND($E$3="4th"),'Marks Entry 4th'!AI121,"")))</f>
        <v/>
      </c>
      <c r="BQ122" s="61" t="str">
        <f t="shared" si="104"/>
        <v/>
      </c>
      <c r="BR122" s="125" t="str">
        <f>IF(OR(B122=0,B122=""),"",IF(AND($E$3="3rd"),'Marks Entry 3rd'!AJ121,IF(AND($E$3="4th"),'Marks Entry 4th'!AJ121,"")))</f>
        <v/>
      </c>
      <c r="BS122" s="125" t="str">
        <f>IF(OR(B122=0,B122=""),"",IF(AND($E$3="3rd"),'Marks Entry 3rd'!AK121,IF(AND($E$3="4th"),'Marks Entry 4th'!AK121,"")))</f>
        <v/>
      </c>
      <c r="BT122" s="64" t="str">
        <f t="shared" si="105"/>
        <v/>
      </c>
      <c r="BU122" s="61">
        <f t="shared" si="106"/>
        <v>0</v>
      </c>
      <c r="BV122" s="66" t="str">
        <f>IF(OR(B122=0,B122=""),"",IF(AND($E$3="3rd"),'Marks Entry 3rd'!AL121,IF(AND($E$3="4th"),'Marks Entry 4th'!AL121,"")))</f>
        <v/>
      </c>
      <c r="BW122" s="66" t="str">
        <f>IF(OR(B122=0,B122=""),"",IF(AND($E$3="3rd"),'Marks Entry 3rd'!AM121,IF(AND($E$3="4th"),'Marks Entry 4th'!AM121,"")))</f>
        <v/>
      </c>
      <c r="BX122" s="65" t="str">
        <f t="shared" si="107"/>
        <v/>
      </c>
      <c r="BY122" s="61" t="str">
        <f t="shared" si="108"/>
        <v/>
      </c>
      <c r="BZ122" s="104">
        <f t="shared" si="109"/>
        <v>0</v>
      </c>
      <c r="CA122" s="104" t="str">
        <f t="shared" si="110"/>
        <v/>
      </c>
      <c r="CB122" s="104" t="str">
        <f t="shared" si="111"/>
        <v/>
      </c>
      <c r="CC122" s="104" t="str">
        <f t="shared" si="112"/>
        <v/>
      </c>
      <c r="CD122" s="104" t="str">
        <f t="shared" si="113"/>
        <v/>
      </c>
      <c r="CE122" s="108" t="str">
        <f t="shared" si="114"/>
        <v/>
      </c>
      <c r="CF122" s="257" t="str">
        <f>IF(OR(B122=0,B122=""),"",IF(AND($E$3="3rd"),'Marks Entry 3rd'!AN121,IF(AND($E$3="4th"),'Marks Entry 4th'!AN121,"")))</f>
        <v/>
      </c>
      <c r="CG122" s="257" t="str">
        <f>IF(OR(B122=0,B122=""),"",IF(AND($E$3="3rd"),'Marks Entry 3rd'!AO121,IF(AND($E$3="4th"),'Marks Entry 4th'!AO121,"")))</f>
        <v/>
      </c>
      <c r="CH122" s="257" t="str">
        <f>IF(OR(B122=0,B122=""),"",IF(AND($E$3="3rd"),'Marks Entry 3rd'!AP121,IF(AND($E$3="4th"),'Marks Entry 4th'!AP121,"")))</f>
        <v/>
      </c>
      <c r="CI122" s="257" t="str">
        <f>IF(OR(B122=0,B122=""),"",IF(AND($E$3="3rd"),'Marks Entry 3rd'!AQ121,IF(AND($E$3="4th"),'Marks Entry 4th'!AQ121,"")))</f>
        <v/>
      </c>
      <c r="CJ122" s="257" t="str">
        <f>IF(OR(B122=0,B122=""),"",IF(AND($E$3="3rd"),'Marks Entry 3rd'!AR121,IF(AND($E$3="4th"),'Marks Entry 4th'!AR121,"")))</f>
        <v/>
      </c>
      <c r="CK122" s="126" t="str">
        <f t="shared" si="115"/>
        <v/>
      </c>
      <c r="CL122" s="127">
        <f t="shared" si="116"/>
        <v>0</v>
      </c>
      <c r="CM122" s="127" t="str">
        <f t="shared" si="117"/>
        <v/>
      </c>
      <c r="CN122" s="127" t="str">
        <f t="shared" si="118"/>
        <v/>
      </c>
      <c r="CO122" s="107" t="str">
        <f t="shared" si="119"/>
        <v/>
      </c>
      <c r="CP122" s="257" t="str">
        <f>IF(OR(B122=0,B122=""),"",IF(AND($E$3="3rd"),'Marks Entry 3rd'!AS121,IF(AND($E$3="4th"),'Marks Entry 4th'!AS121,"")))</f>
        <v/>
      </c>
      <c r="CQ122" s="257" t="str">
        <f>IF(OR(B122=0,B122=""),"",IF(AND($E$3="3rd"),'Marks Entry 3rd'!AT121,IF(AND($E$3="4th"),'Marks Entry 4th'!AT121,"")))</f>
        <v/>
      </c>
      <c r="CR122" s="257" t="str">
        <f>IF(OR(B122=0,B122=""),"",IF(AND($E$3="3rd"),'Marks Entry 3rd'!AU121,IF(AND($E$3="4th"),'Marks Entry 4th'!AU121,"")))</f>
        <v/>
      </c>
      <c r="CS122" s="257" t="str">
        <f>IF(OR(B122=0,B122=""),"",IF(AND($E$3="3rd"),'Marks Entry 3rd'!AV121,IF(AND($E$3="4th"),'Marks Entry 4th'!AV121,"")))</f>
        <v/>
      </c>
      <c r="CT122" s="257" t="str">
        <f>IF(OR(B122=0,B122=""),"",IF(AND($E$3="3rd"),'Marks Entry 3rd'!AW121,IF(AND($E$3="4th"),'Marks Entry 4th'!AW121,"")))</f>
        <v/>
      </c>
      <c r="CU122" s="126" t="str">
        <f t="shared" si="120"/>
        <v/>
      </c>
      <c r="CV122" s="127">
        <f t="shared" si="121"/>
        <v>0</v>
      </c>
      <c r="CW122" s="127" t="str">
        <f t="shared" si="122"/>
        <v/>
      </c>
      <c r="CX122" s="127" t="str">
        <f t="shared" si="123"/>
        <v/>
      </c>
      <c r="CY122" s="107" t="str">
        <f t="shared" si="124"/>
        <v/>
      </c>
      <c r="CZ122" s="257" t="str">
        <f>IF(OR(B122=0,B122=""),"",IF(AND($E$3="3rd"),'Marks Entry 3rd'!AX121,IF(AND($E$3="4th"),'Marks Entry 4th'!AX121,"")))</f>
        <v/>
      </c>
      <c r="DA122" s="257" t="str">
        <f>IF(OR(B122=0,B122=""),"",IF(AND($E$3="3rd"),'Marks Entry 3rd'!AY121,IF(AND($E$3="4th"),'Marks Entry 4th'!AY121,"")))</f>
        <v/>
      </c>
      <c r="DB122" s="257" t="str">
        <f>IF(OR(B122=0,B122=""),"",IF(AND($E$3="3rd"),'Marks Entry 3rd'!AZ121,IF(AND($E$3="4th"),'Marks Entry 4th'!AZ121,"")))</f>
        <v/>
      </c>
      <c r="DC122" s="257" t="str">
        <f>IF(OR(B122=0,B122=""),"",IF(AND($E$3="3rd"),'Marks Entry 3rd'!BA121,IF(AND($E$3="4th"),'Marks Entry 4th'!BA121,"")))</f>
        <v/>
      </c>
      <c r="DD122" s="257" t="str">
        <f>IF(OR(B122=0,B122=""),"",IF(AND($E$3="3rd"),'Marks Entry 3rd'!BB121,IF(AND($E$3="4th"),'Marks Entry 4th'!BB121,"")))</f>
        <v/>
      </c>
      <c r="DE122" s="126" t="str">
        <f t="shared" si="125"/>
        <v/>
      </c>
      <c r="DF122" s="127">
        <f t="shared" si="126"/>
        <v>0</v>
      </c>
      <c r="DG122" s="127" t="str">
        <f t="shared" si="127"/>
        <v/>
      </c>
      <c r="DH122" s="127" t="str">
        <f t="shared" si="128"/>
        <v/>
      </c>
      <c r="DI122" s="107" t="str">
        <f t="shared" si="129"/>
        <v/>
      </c>
      <c r="DJ122" s="257" t="str">
        <f>IF(OR(B122=0,B122=""),"",IF(AND('Marks Entry 3rd'!BC121="",'Marks Entry 4th'!BC121=""),"",IF(AND($E$3="3rd"),'Marks Entry 3rd'!BC121,IF(AND($E$3="4th"),'Marks Entry 4th'!BC121,""))))</f>
        <v/>
      </c>
      <c r="DK122" s="257" t="str">
        <f>IF(OR(B122=0,B122=""),"",IF(AND('Marks Entry 3rd'!BD121="",'Marks Entry 4th'!BD121=""),"",IF(AND($E$3="3rd"),'Marks Entry 3rd'!BD121,IF(AND($E$3="4th"),'Marks Entry 4th'!BD121,""))))</f>
        <v/>
      </c>
      <c r="DL122" s="416" t="str">
        <f t="shared" si="130"/>
        <v/>
      </c>
      <c r="DM122" s="108" t="str">
        <f t="shared" si="131"/>
        <v/>
      </c>
      <c r="DN122" s="257" t="str">
        <f>IF(OR(B122=0,B122=""),"",IF(AND('Marks Entry 3rd'!BE121="",'Marks Entry 4th'!BE121=""),"",IF(AND($E$3="3rd"),'Marks Entry 3rd'!BE121,IF(AND($E$3="4th"),'Marks Entry 4th'!BE121,""))))</f>
        <v/>
      </c>
      <c r="DO122" s="257" t="str">
        <f>IF(OR(B122=0,B122=""),"",IF(AND('Marks Entry 3rd'!BF121="",'Marks Entry 4th'!BF121=""),"",IF(AND($E$3="3rd"),'Marks Entry 3rd'!BF121,IF(AND($E$3="4th"),'Marks Entry 4th'!BF121,""))))</f>
        <v/>
      </c>
      <c r="DP122" s="416" t="str">
        <f t="shared" si="132"/>
        <v/>
      </c>
      <c r="DQ122" s="108" t="str">
        <f t="shared" si="133"/>
        <v/>
      </c>
      <c r="DR122" s="75" t="str">
        <f t="shared" si="134"/>
        <v/>
      </c>
      <c r="DS122" s="76" t="str">
        <f t="shared" si="135"/>
        <v/>
      </c>
      <c r="DT122" s="81" t="str">
        <f t="shared" si="136"/>
        <v/>
      </c>
      <c r="DU122" s="82" t="str">
        <f t="shared" si="137"/>
        <v/>
      </c>
      <c r="DV122" s="262" t="str">
        <f t="shared" si="139"/>
        <v/>
      </c>
      <c r="DW122" s="52" t="str">
        <f>IF(OR(B122=0,B122=""),"",IF(AND($E$3="3rd"),'Marks Entry 3rd'!BG121,IF(AND($E$3="4th"),'Marks Entry 4th'!BG121,"")))</f>
        <v/>
      </c>
      <c r="DX122" s="52" t="str">
        <f>IF(OR(B122=0,B122=""),"",IF(AND($E$3="3rd"),'Marks Entry 3rd'!BH121,IF(AND($E$3="4th"),'Marks Entry 4th'!BH121,"")))</f>
        <v/>
      </c>
      <c r="DY122" s="242" t="str">
        <f t="shared" si="138"/>
        <v/>
      </c>
      <c r="DZ122" s="53"/>
      <c r="EG122" s="55">
        <f>IF(AND($E$3="3rd"),'Marks Entry 3rd'!I121,IF(AND($E$3="4th"),'Marks Entry 4th'!I121,""))</f>
        <v>0</v>
      </c>
    </row>
    <row r="123" spans="1:137" ht="18.95" customHeight="1">
      <c r="A123" s="67">
        <v>116</v>
      </c>
      <c r="B123" s="302" t="str">
        <f>IF(OR(EG123=0,EG123=""),"",IF(AND($E$3="3rd"),'Marks Entry 3rd'!I122,IF(AND($E$3="4th"),'Marks Entry 4th'!I122,"")))</f>
        <v/>
      </c>
      <c r="C123" s="68" t="str">
        <f>IF(OR(B123=0,B123=""),"",IF(AND($E$3="3rd"),'Marks Entry 3rd'!B122,IF(AND($E$3="4th"),'Marks Entry 4th'!B122,"")))</f>
        <v/>
      </c>
      <c r="D123" s="68" t="str">
        <f>IF(OR(B123=0,B123=""),"",IF(AND($E$3="3rd"),'Marks Entry 3rd'!C122,IF(AND($E$3="4th"),'Marks Entry 4th'!C122,"")))</f>
        <v/>
      </c>
      <c r="E123" s="69" t="str">
        <f>IF(OR(B123=0,B123=""),"",IF(AND($E$3="3rd"),'Marks Entry 3rd'!E122,IF(AND($E$3="4th"),'Marks Entry 4th'!E122,"")))</f>
        <v/>
      </c>
      <c r="F123" s="301" t="str">
        <f>IF(OR(B123=0,B123=""),"",IF(AND($E$3="3rd"),'Marks Entry 3rd'!D122,IF(AND($E$3="4th"),'Marks Entry 4th'!D122,"")))</f>
        <v/>
      </c>
      <c r="G123" s="63" t="str">
        <f>IF(OR(B123=0,B123=""),"",IF(AND($E$3="3rd"),'Marks Entry 3rd'!F122,IF(AND($E$3="4th"),'Marks Entry 4th'!F122,"")))</f>
        <v/>
      </c>
      <c r="H123" s="63" t="str">
        <f>IF(OR(B123=0,B123=""),"",IF(AND($E$3="3rd"),'Marks Entry 3rd'!G122,IF(AND($E$3="4th"),'Marks Entry 4th'!G122,"")))</f>
        <v/>
      </c>
      <c r="I123" s="63" t="str">
        <f>IF(OR(B123=0,B123=""),"",IF(AND($E$3="3rd"),'Marks Entry 3rd'!H122,IF(AND($E$3="4th"),'Marks Entry 4th'!H122,"")))</f>
        <v/>
      </c>
      <c r="J123" s="256" t="str">
        <f>IF(OR(B123=0,B123=""),"",IF(AND($E$3="3rd"),'Marks Entry 3rd'!J122,IF(AND($E$3="4th"),'Marks Entry 4th'!J122,"")))</f>
        <v/>
      </c>
      <c r="K123" s="256" t="str">
        <f>IF(OR(B123=0,B123=""),"",IF(AND($E$3="3rd"),'Marks Entry 3rd'!K122,IF(AND($E$3="4th"),'Marks Entry 4th'!K122,"")))</f>
        <v/>
      </c>
      <c r="L123" s="125" t="str">
        <f>IF(OR(B123=0,B123=""),"",IF(AND($E$3="3rd"),'Marks Entry 3rd'!L122,IF(AND($E$3="4th"),'Marks Entry 4th'!L122,"")))</f>
        <v/>
      </c>
      <c r="M123" s="125" t="str">
        <f>IF(OR(B123=0,B123=""),"",IF(AND($E$3="3rd"),'Marks Entry 3rd'!M122,IF(AND($E$3="4th"),'Marks Entry 4th'!M122,"")))</f>
        <v/>
      </c>
      <c r="N123" s="125" t="str">
        <f>IF(OR(B123=0,B123=""),"",IF(AND($E$3="3rd"),'Marks Entry 3rd'!N122,IF(AND($E$3="4th"),'Marks Entry 4th'!N122,"")))</f>
        <v/>
      </c>
      <c r="O123" s="61" t="str">
        <f t="shared" si="71"/>
        <v/>
      </c>
      <c r="P123" s="125" t="str">
        <f>IF(OR(B123=0,B123=""),"",IF(AND($E$3="3rd"),'Marks Entry 3rd'!O122,IF(AND($E$3="4th"),'Marks Entry 4th'!O122,"")))</f>
        <v/>
      </c>
      <c r="Q123" s="125" t="str">
        <f>IF(OR(B123=0,B123=""),"",IF(AND($E$3="3rd"),'Marks Entry 3rd'!P122,IF(AND($E$3="4th"),'Marks Entry 4th'!P122,"")))</f>
        <v/>
      </c>
      <c r="R123" s="64" t="str">
        <f t="shared" si="72"/>
        <v/>
      </c>
      <c r="S123" s="61">
        <f t="shared" si="73"/>
        <v>0</v>
      </c>
      <c r="T123" s="66" t="str">
        <f>IF(OR(B123=0,B123=""),"",IF(AND($E$3="3rd"),'Marks Entry 3rd'!Q122,IF(AND($E$3="4th"),'Marks Entry 4th'!Q122,"")))</f>
        <v/>
      </c>
      <c r="U123" s="66" t="str">
        <f>IF(OR(B123=0,B123=""),"",IF(AND($E$3="3rd"),'Marks Entry 3rd'!R122,IF(AND($E$3="4th"),'Marks Entry 4th'!R122,"")))</f>
        <v/>
      </c>
      <c r="V123" s="65" t="str">
        <f t="shared" si="74"/>
        <v/>
      </c>
      <c r="W123" s="61" t="str">
        <f t="shared" si="75"/>
        <v/>
      </c>
      <c r="X123" s="104">
        <f t="shared" si="76"/>
        <v>0</v>
      </c>
      <c r="Y123" s="104" t="str">
        <f t="shared" si="77"/>
        <v/>
      </c>
      <c r="Z123" s="104" t="str">
        <f t="shared" si="78"/>
        <v/>
      </c>
      <c r="AA123" s="104" t="str">
        <f t="shared" si="79"/>
        <v/>
      </c>
      <c r="AB123" s="104" t="str">
        <f t="shared" si="80"/>
        <v/>
      </c>
      <c r="AC123" s="108" t="str">
        <f t="shared" si="81"/>
        <v/>
      </c>
      <c r="AD123" s="125" t="str">
        <f>IF(OR(B123=0,B123=""),"",IF(AND($E$3="3rd"),'Marks Entry 3rd'!S122,IF(AND($E$3="4th"),'Marks Entry 4th'!S122,"")))</f>
        <v/>
      </c>
      <c r="AE123" s="125" t="str">
        <f>IF(OR(B123=0,B123=""),"",IF(AND($E$3="3rd"),'Marks Entry 3rd'!T122,IF(AND($E$3="4th"),'Marks Entry 4th'!T122,"")))</f>
        <v/>
      </c>
      <c r="AF123" s="125" t="str">
        <f>IF(OR(B123=0,B123=""),"",IF(AND($E$3="3rd"),'Marks Entry 3rd'!U122,IF(AND($E$3="4th"),'Marks Entry 4th'!U122,"")))</f>
        <v/>
      </c>
      <c r="AG123" s="61" t="str">
        <f t="shared" si="82"/>
        <v/>
      </c>
      <c r="AH123" s="125" t="str">
        <f>IF(OR(B123=0,B123=""),"",IF(AND($E$3="3rd"),'Marks Entry 3rd'!V122,IF(AND($E$3="4th"),'Marks Entry 4th'!V122,"")))</f>
        <v/>
      </c>
      <c r="AI123" s="125" t="str">
        <f>IF(OR(B123=0,B123=""),"",IF(AND($E$3="3rd"),'Marks Entry 3rd'!W122,IF(AND($E$3="4th"),'Marks Entry 4th'!W122,"")))</f>
        <v/>
      </c>
      <c r="AJ123" s="64" t="str">
        <f t="shared" si="83"/>
        <v/>
      </c>
      <c r="AK123" s="61">
        <f t="shared" si="84"/>
        <v>0</v>
      </c>
      <c r="AL123" s="66" t="str">
        <f>IF(OR(B123=0,B123=""),"",IF(AND($E$3="3rd"),'Marks Entry 3rd'!X122,IF(AND($E$3="4th"),'Marks Entry 4th'!X122,"")))</f>
        <v/>
      </c>
      <c r="AM123" s="66" t="str">
        <f>IF(OR(B123=0,B123=""),"",IF(AND($E$3="3rd"),'Marks Entry 3rd'!Y122,IF(AND($E$3="4th"),'Marks Entry 4th'!Y122,"")))</f>
        <v/>
      </c>
      <c r="AN123" s="65" t="str">
        <f t="shared" si="85"/>
        <v/>
      </c>
      <c r="AO123" s="61" t="str">
        <f t="shared" si="86"/>
        <v/>
      </c>
      <c r="AP123" s="104">
        <f t="shared" si="87"/>
        <v>0</v>
      </c>
      <c r="AQ123" s="104" t="str">
        <f t="shared" si="88"/>
        <v/>
      </c>
      <c r="AR123" s="104" t="str">
        <f t="shared" si="89"/>
        <v/>
      </c>
      <c r="AS123" s="104" t="str">
        <f t="shared" si="90"/>
        <v/>
      </c>
      <c r="AT123" s="104" t="str">
        <f t="shared" si="91"/>
        <v/>
      </c>
      <c r="AU123" s="108" t="str">
        <f t="shared" si="92"/>
        <v/>
      </c>
      <c r="AV123" s="125" t="str">
        <f>IF(OR(B123=0,B123=""),"",IF(AND($E$3="3rd"),'Marks Entry 3rd'!Z122,IF(AND($E$3="4th"),'Marks Entry 4th'!Z122,"")))</f>
        <v/>
      </c>
      <c r="AW123" s="125" t="str">
        <f>IF(OR(B123=0,B123=""),"",IF(AND($E$3="3rd"),'Marks Entry 3rd'!AA122,IF(AND($E$3="4th"),'Marks Entry 4th'!AA122,"")))</f>
        <v/>
      </c>
      <c r="AX123" s="125" t="str">
        <f>IF(OR(B123=0,B123=""),"",IF(AND($E$3="3rd"),'Marks Entry 3rd'!AB122,IF(AND($E$3="4th"),'Marks Entry 4th'!AB122,"")))</f>
        <v/>
      </c>
      <c r="AY123" s="61" t="str">
        <f t="shared" si="93"/>
        <v/>
      </c>
      <c r="AZ123" s="125" t="str">
        <f>IF(OR(B123=0,B123=""),"",IF(AND($E$3="3rd"),'Marks Entry 3rd'!AC122,IF(AND($E$3="4th"),'Marks Entry 4th'!AC122,"")))</f>
        <v/>
      </c>
      <c r="BA123" s="125" t="str">
        <f>IF(OR(B123=0,B123=""),"",IF(AND($E$3="3rd"),'Marks Entry 3rd'!AD122,IF(AND($E$3="4th"),'Marks Entry 4th'!AD122,"")))</f>
        <v/>
      </c>
      <c r="BB123" s="64" t="str">
        <f t="shared" si="94"/>
        <v/>
      </c>
      <c r="BC123" s="61">
        <f t="shared" si="95"/>
        <v>0</v>
      </c>
      <c r="BD123" s="66" t="str">
        <f>IF(OR(B123=0,B123=""),"",IF(AND($E$3="3rd"),'Marks Entry 3rd'!AE122,IF(AND($E$3="4th"),'Marks Entry 4th'!AE122,"")))</f>
        <v/>
      </c>
      <c r="BE123" s="66" t="str">
        <f>IF(OR(B123=0,B123=""),"",IF(AND($E$3="3rd"),'Marks Entry 3rd'!AF122,IF(AND($E$3="4th"),'Marks Entry 4th'!AF122,"")))</f>
        <v/>
      </c>
      <c r="BF123" s="65" t="str">
        <f t="shared" si="96"/>
        <v/>
      </c>
      <c r="BG123" s="61" t="str">
        <f t="shared" si="97"/>
        <v/>
      </c>
      <c r="BH123" s="104">
        <f t="shared" si="98"/>
        <v>0</v>
      </c>
      <c r="BI123" s="104" t="str">
        <f t="shared" si="99"/>
        <v/>
      </c>
      <c r="BJ123" s="104" t="str">
        <f t="shared" si="100"/>
        <v/>
      </c>
      <c r="BK123" s="104" t="str">
        <f t="shared" si="101"/>
        <v/>
      </c>
      <c r="BL123" s="104" t="str">
        <f t="shared" si="102"/>
        <v/>
      </c>
      <c r="BM123" s="108" t="str">
        <f t="shared" si="103"/>
        <v/>
      </c>
      <c r="BN123" s="125" t="str">
        <f>IF(OR(B123=0,B123=""),"",IF(AND($E$3="3rd"),'Marks Entry 3rd'!AG122,IF(AND($E$3="4th"),'Marks Entry 4th'!AG122,"")))</f>
        <v/>
      </c>
      <c r="BO123" s="125" t="str">
        <f>IF(OR(B123=0,B123=""),"",IF(AND($E$3="3rd"),'Marks Entry 3rd'!AH122,IF(AND($E$3="4th"),'Marks Entry 4th'!AH122,"")))</f>
        <v/>
      </c>
      <c r="BP123" s="125" t="str">
        <f>IF(OR(B123=0,B123=""),"",IF(AND($E$3="3rd"),'Marks Entry 3rd'!AI122,IF(AND($E$3="4th"),'Marks Entry 4th'!AI122,"")))</f>
        <v/>
      </c>
      <c r="BQ123" s="61" t="str">
        <f t="shared" si="104"/>
        <v/>
      </c>
      <c r="BR123" s="125" t="str">
        <f>IF(OR(B123=0,B123=""),"",IF(AND($E$3="3rd"),'Marks Entry 3rd'!AJ122,IF(AND($E$3="4th"),'Marks Entry 4th'!AJ122,"")))</f>
        <v/>
      </c>
      <c r="BS123" s="125" t="str">
        <f>IF(OR(B123=0,B123=""),"",IF(AND($E$3="3rd"),'Marks Entry 3rd'!AK122,IF(AND($E$3="4th"),'Marks Entry 4th'!AK122,"")))</f>
        <v/>
      </c>
      <c r="BT123" s="64" t="str">
        <f t="shared" si="105"/>
        <v/>
      </c>
      <c r="BU123" s="61">
        <f t="shared" si="106"/>
        <v>0</v>
      </c>
      <c r="BV123" s="66" t="str">
        <f>IF(OR(B123=0,B123=""),"",IF(AND($E$3="3rd"),'Marks Entry 3rd'!AL122,IF(AND($E$3="4th"),'Marks Entry 4th'!AL122,"")))</f>
        <v/>
      </c>
      <c r="BW123" s="66" t="str">
        <f>IF(OR(B123=0,B123=""),"",IF(AND($E$3="3rd"),'Marks Entry 3rd'!AM122,IF(AND($E$3="4th"),'Marks Entry 4th'!AM122,"")))</f>
        <v/>
      </c>
      <c r="BX123" s="65" t="str">
        <f t="shared" si="107"/>
        <v/>
      </c>
      <c r="BY123" s="61" t="str">
        <f t="shared" si="108"/>
        <v/>
      </c>
      <c r="BZ123" s="104">
        <f t="shared" si="109"/>
        <v>0</v>
      </c>
      <c r="CA123" s="104" t="str">
        <f t="shared" si="110"/>
        <v/>
      </c>
      <c r="CB123" s="104" t="str">
        <f t="shared" si="111"/>
        <v/>
      </c>
      <c r="CC123" s="104" t="str">
        <f t="shared" si="112"/>
        <v/>
      </c>
      <c r="CD123" s="104" t="str">
        <f t="shared" si="113"/>
        <v/>
      </c>
      <c r="CE123" s="108" t="str">
        <f t="shared" si="114"/>
        <v/>
      </c>
      <c r="CF123" s="257" t="str">
        <f>IF(OR(B123=0,B123=""),"",IF(AND($E$3="3rd"),'Marks Entry 3rd'!AN122,IF(AND($E$3="4th"),'Marks Entry 4th'!AN122,"")))</f>
        <v/>
      </c>
      <c r="CG123" s="257" t="str">
        <f>IF(OR(B123=0,B123=""),"",IF(AND($E$3="3rd"),'Marks Entry 3rd'!AO122,IF(AND($E$3="4th"),'Marks Entry 4th'!AO122,"")))</f>
        <v/>
      </c>
      <c r="CH123" s="257" t="str">
        <f>IF(OR(B123=0,B123=""),"",IF(AND($E$3="3rd"),'Marks Entry 3rd'!AP122,IF(AND($E$3="4th"),'Marks Entry 4th'!AP122,"")))</f>
        <v/>
      </c>
      <c r="CI123" s="257" t="str">
        <f>IF(OR(B123=0,B123=""),"",IF(AND($E$3="3rd"),'Marks Entry 3rd'!AQ122,IF(AND($E$3="4th"),'Marks Entry 4th'!AQ122,"")))</f>
        <v/>
      </c>
      <c r="CJ123" s="257" t="str">
        <f>IF(OR(B123=0,B123=""),"",IF(AND($E$3="3rd"),'Marks Entry 3rd'!AR122,IF(AND($E$3="4th"),'Marks Entry 4th'!AR122,"")))</f>
        <v/>
      </c>
      <c r="CK123" s="126" t="str">
        <f t="shared" si="115"/>
        <v/>
      </c>
      <c r="CL123" s="127">
        <f t="shared" si="116"/>
        <v>0</v>
      </c>
      <c r="CM123" s="127" t="str">
        <f t="shared" si="117"/>
        <v/>
      </c>
      <c r="CN123" s="127" t="str">
        <f t="shared" si="118"/>
        <v/>
      </c>
      <c r="CO123" s="107" t="str">
        <f t="shared" si="119"/>
        <v/>
      </c>
      <c r="CP123" s="257" t="str">
        <f>IF(OR(B123=0,B123=""),"",IF(AND($E$3="3rd"),'Marks Entry 3rd'!AS122,IF(AND($E$3="4th"),'Marks Entry 4th'!AS122,"")))</f>
        <v/>
      </c>
      <c r="CQ123" s="257" t="str">
        <f>IF(OR(B123=0,B123=""),"",IF(AND($E$3="3rd"),'Marks Entry 3rd'!AT122,IF(AND($E$3="4th"),'Marks Entry 4th'!AT122,"")))</f>
        <v/>
      </c>
      <c r="CR123" s="257" t="str">
        <f>IF(OR(B123=0,B123=""),"",IF(AND($E$3="3rd"),'Marks Entry 3rd'!AU122,IF(AND($E$3="4th"),'Marks Entry 4th'!AU122,"")))</f>
        <v/>
      </c>
      <c r="CS123" s="257" t="str">
        <f>IF(OR(B123=0,B123=""),"",IF(AND($E$3="3rd"),'Marks Entry 3rd'!AV122,IF(AND($E$3="4th"),'Marks Entry 4th'!AV122,"")))</f>
        <v/>
      </c>
      <c r="CT123" s="257" t="str">
        <f>IF(OR(B123=0,B123=""),"",IF(AND($E$3="3rd"),'Marks Entry 3rd'!AW122,IF(AND($E$3="4th"),'Marks Entry 4th'!AW122,"")))</f>
        <v/>
      </c>
      <c r="CU123" s="126" t="str">
        <f t="shared" si="120"/>
        <v/>
      </c>
      <c r="CV123" s="127">
        <f t="shared" si="121"/>
        <v>0</v>
      </c>
      <c r="CW123" s="127" t="str">
        <f t="shared" si="122"/>
        <v/>
      </c>
      <c r="CX123" s="127" t="str">
        <f t="shared" si="123"/>
        <v/>
      </c>
      <c r="CY123" s="107" t="str">
        <f t="shared" si="124"/>
        <v/>
      </c>
      <c r="CZ123" s="257" t="str">
        <f>IF(OR(B123=0,B123=""),"",IF(AND($E$3="3rd"),'Marks Entry 3rd'!AX122,IF(AND($E$3="4th"),'Marks Entry 4th'!AX122,"")))</f>
        <v/>
      </c>
      <c r="DA123" s="257" t="str">
        <f>IF(OR(B123=0,B123=""),"",IF(AND($E$3="3rd"),'Marks Entry 3rd'!AY122,IF(AND($E$3="4th"),'Marks Entry 4th'!AY122,"")))</f>
        <v/>
      </c>
      <c r="DB123" s="257" t="str">
        <f>IF(OR(B123=0,B123=""),"",IF(AND($E$3="3rd"),'Marks Entry 3rd'!AZ122,IF(AND($E$3="4th"),'Marks Entry 4th'!AZ122,"")))</f>
        <v/>
      </c>
      <c r="DC123" s="257" t="str">
        <f>IF(OR(B123=0,B123=""),"",IF(AND($E$3="3rd"),'Marks Entry 3rd'!BA122,IF(AND($E$3="4th"),'Marks Entry 4th'!BA122,"")))</f>
        <v/>
      </c>
      <c r="DD123" s="257" t="str">
        <f>IF(OR(B123=0,B123=""),"",IF(AND($E$3="3rd"),'Marks Entry 3rd'!BB122,IF(AND($E$3="4th"),'Marks Entry 4th'!BB122,"")))</f>
        <v/>
      </c>
      <c r="DE123" s="126" t="str">
        <f t="shared" si="125"/>
        <v/>
      </c>
      <c r="DF123" s="127">
        <f t="shared" si="126"/>
        <v>0</v>
      </c>
      <c r="DG123" s="127" t="str">
        <f t="shared" si="127"/>
        <v/>
      </c>
      <c r="DH123" s="127" t="str">
        <f t="shared" si="128"/>
        <v/>
      </c>
      <c r="DI123" s="107" t="str">
        <f t="shared" si="129"/>
        <v/>
      </c>
      <c r="DJ123" s="257" t="str">
        <f>IF(OR(B123=0,B123=""),"",IF(AND('Marks Entry 3rd'!BC122="",'Marks Entry 4th'!BC122=""),"",IF(AND($E$3="3rd"),'Marks Entry 3rd'!BC122,IF(AND($E$3="4th"),'Marks Entry 4th'!BC122,""))))</f>
        <v/>
      </c>
      <c r="DK123" s="257" t="str">
        <f>IF(OR(B123=0,B123=""),"",IF(AND('Marks Entry 3rd'!BD122="",'Marks Entry 4th'!BD122=""),"",IF(AND($E$3="3rd"),'Marks Entry 3rd'!BD122,IF(AND($E$3="4th"),'Marks Entry 4th'!BD122,""))))</f>
        <v/>
      </c>
      <c r="DL123" s="416" t="str">
        <f t="shared" si="130"/>
        <v/>
      </c>
      <c r="DM123" s="108" t="str">
        <f t="shared" si="131"/>
        <v/>
      </c>
      <c r="DN123" s="257" t="str">
        <f>IF(OR(B123=0,B123=""),"",IF(AND('Marks Entry 3rd'!BE122="",'Marks Entry 4th'!BE122=""),"",IF(AND($E$3="3rd"),'Marks Entry 3rd'!BE122,IF(AND($E$3="4th"),'Marks Entry 4th'!BE122,""))))</f>
        <v/>
      </c>
      <c r="DO123" s="257" t="str">
        <f>IF(OR(B123=0,B123=""),"",IF(AND('Marks Entry 3rd'!BF122="",'Marks Entry 4th'!BF122=""),"",IF(AND($E$3="3rd"),'Marks Entry 3rd'!BF122,IF(AND($E$3="4th"),'Marks Entry 4th'!BF122,""))))</f>
        <v/>
      </c>
      <c r="DP123" s="416" t="str">
        <f t="shared" si="132"/>
        <v/>
      </c>
      <c r="DQ123" s="108" t="str">
        <f t="shared" si="133"/>
        <v/>
      </c>
      <c r="DR123" s="75" t="str">
        <f t="shared" si="134"/>
        <v/>
      </c>
      <c r="DS123" s="76" t="str">
        <f t="shared" si="135"/>
        <v/>
      </c>
      <c r="DT123" s="81" t="str">
        <f t="shared" si="136"/>
        <v/>
      </c>
      <c r="DU123" s="82" t="str">
        <f t="shared" si="137"/>
        <v/>
      </c>
      <c r="DV123" s="262" t="str">
        <f t="shared" si="139"/>
        <v/>
      </c>
      <c r="DW123" s="52" t="str">
        <f>IF(OR(B123=0,B123=""),"",IF(AND($E$3="3rd"),'Marks Entry 3rd'!BG122,IF(AND($E$3="4th"),'Marks Entry 4th'!BG122,"")))</f>
        <v/>
      </c>
      <c r="DX123" s="52" t="str">
        <f>IF(OR(B123=0,B123=""),"",IF(AND($E$3="3rd"),'Marks Entry 3rd'!BH122,IF(AND($E$3="4th"),'Marks Entry 4th'!BH122,"")))</f>
        <v/>
      </c>
      <c r="DY123" s="242" t="str">
        <f t="shared" si="138"/>
        <v/>
      </c>
      <c r="DZ123" s="53"/>
      <c r="EG123" s="55">
        <f>IF(AND($E$3="3rd"),'Marks Entry 3rd'!I122,IF(AND($E$3="4th"),'Marks Entry 4th'!I122,""))</f>
        <v>0</v>
      </c>
    </row>
    <row r="124" spans="1:137" ht="18.95" customHeight="1">
      <c r="A124" s="67">
        <v>117</v>
      </c>
      <c r="B124" s="302" t="str">
        <f>IF(OR(EG124=0,EG124=""),"",IF(AND($E$3="3rd"),'Marks Entry 3rd'!I123,IF(AND($E$3="4th"),'Marks Entry 4th'!I123,"")))</f>
        <v/>
      </c>
      <c r="C124" s="68" t="str">
        <f>IF(OR(B124=0,B124=""),"",IF(AND($E$3="3rd"),'Marks Entry 3rd'!B123,IF(AND($E$3="4th"),'Marks Entry 4th'!B123,"")))</f>
        <v/>
      </c>
      <c r="D124" s="68" t="str">
        <f>IF(OR(B124=0,B124=""),"",IF(AND($E$3="3rd"),'Marks Entry 3rd'!C123,IF(AND($E$3="4th"),'Marks Entry 4th'!C123,"")))</f>
        <v/>
      </c>
      <c r="E124" s="69" t="str">
        <f>IF(OR(B124=0,B124=""),"",IF(AND($E$3="3rd"),'Marks Entry 3rd'!E123,IF(AND($E$3="4th"),'Marks Entry 4th'!E123,"")))</f>
        <v/>
      </c>
      <c r="F124" s="301" t="str">
        <f>IF(OR(B124=0,B124=""),"",IF(AND($E$3="3rd"),'Marks Entry 3rd'!D123,IF(AND($E$3="4th"),'Marks Entry 4th'!D123,"")))</f>
        <v/>
      </c>
      <c r="G124" s="63" t="str">
        <f>IF(OR(B124=0,B124=""),"",IF(AND($E$3="3rd"),'Marks Entry 3rd'!F123,IF(AND($E$3="4th"),'Marks Entry 4th'!F123,"")))</f>
        <v/>
      </c>
      <c r="H124" s="63" t="str">
        <f>IF(OR(B124=0,B124=""),"",IF(AND($E$3="3rd"),'Marks Entry 3rd'!G123,IF(AND($E$3="4th"),'Marks Entry 4th'!G123,"")))</f>
        <v/>
      </c>
      <c r="I124" s="63" t="str">
        <f>IF(OR(B124=0,B124=""),"",IF(AND($E$3="3rd"),'Marks Entry 3rd'!H123,IF(AND($E$3="4th"),'Marks Entry 4th'!H123,"")))</f>
        <v/>
      </c>
      <c r="J124" s="256" t="str">
        <f>IF(OR(B124=0,B124=""),"",IF(AND($E$3="3rd"),'Marks Entry 3rd'!J123,IF(AND($E$3="4th"),'Marks Entry 4th'!J123,"")))</f>
        <v/>
      </c>
      <c r="K124" s="256" t="str">
        <f>IF(OR(B124=0,B124=""),"",IF(AND($E$3="3rd"),'Marks Entry 3rd'!K123,IF(AND($E$3="4th"),'Marks Entry 4th'!K123,"")))</f>
        <v/>
      </c>
      <c r="L124" s="125" t="str">
        <f>IF(OR(B124=0,B124=""),"",IF(AND($E$3="3rd"),'Marks Entry 3rd'!L123,IF(AND($E$3="4th"),'Marks Entry 4th'!L123,"")))</f>
        <v/>
      </c>
      <c r="M124" s="125" t="str">
        <f>IF(OR(B124=0,B124=""),"",IF(AND($E$3="3rd"),'Marks Entry 3rd'!M123,IF(AND($E$3="4th"),'Marks Entry 4th'!M123,"")))</f>
        <v/>
      </c>
      <c r="N124" s="125" t="str">
        <f>IF(OR(B124=0,B124=""),"",IF(AND($E$3="3rd"),'Marks Entry 3rd'!N123,IF(AND($E$3="4th"),'Marks Entry 4th'!N123,"")))</f>
        <v/>
      </c>
      <c r="O124" s="61" t="str">
        <f t="shared" si="71"/>
        <v/>
      </c>
      <c r="P124" s="125" t="str">
        <f>IF(OR(B124=0,B124=""),"",IF(AND($E$3="3rd"),'Marks Entry 3rd'!O123,IF(AND($E$3="4th"),'Marks Entry 4th'!O123,"")))</f>
        <v/>
      </c>
      <c r="Q124" s="125" t="str">
        <f>IF(OR(B124=0,B124=""),"",IF(AND($E$3="3rd"),'Marks Entry 3rd'!P123,IF(AND($E$3="4th"),'Marks Entry 4th'!P123,"")))</f>
        <v/>
      </c>
      <c r="R124" s="64" t="str">
        <f t="shared" si="72"/>
        <v/>
      </c>
      <c r="S124" s="61">
        <f t="shared" si="73"/>
        <v>0</v>
      </c>
      <c r="T124" s="66" t="str">
        <f>IF(OR(B124=0,B124=""),"",IF(AND($E$3="3rd"),'Marks Entry 3rd'!Q123,IF(AND($E$3="4th"),'Marks Entry 4th'!Q123,"")))</f>
        <v/>
      </c>
      <c r="U124" s="66" t="str">
        <f>IF(OR(B124=0,B124=""),"",IF(AND($E$3="3rd"),'Marks Entry 3rd'!R123,IF(AND($E$3="4th"),'Marks Entry 4th'!R123,"")))</f>
        <v/>
      </c>
      <c r="V124" s="65" t="str">
        <f t="shared" si="74"/>
        <v/>
      </c>
      <c r="W124" s="61" t="str">
        <f t="shared" si="75"/>
        <v/>
      </c>
      <c r="X124" s="104">
        <f t="shared" si="76"/>
        <v>0</v>
      </c>
      <c r="Y124" s="104" t="str">
        <f t="shared" si="77"/>
        <v/>
      </c>
      <c r="Z124" s="104" t="str">
        <f t="shared" si="78"/>
        <v/>
      </c>
      <c r="AA124" s="104" t="str">
        <f t="shared" si="79"/>
        <v/>
      </c>
      <c r="AB124" s="104" t="str">
        <f t="shared" si="80"/>
        <v/>
      </c>
      <c r="AC124" s="108" t="str">
        <f t="shared" si="81"/>
        <v/>
      </c>
      <c r="AD124" s="125" t="str">
        <f>IF(OR(B124=0,B124=""),"",IF(AND($E$3="3rd"),'Marks Entry 3rd'!S123,IF(AND($E$3="4th"),'Marks Entry 4th'!S123,"")))</f>
        <v/>
      </c>
      <c r="AE124" s="125" t="str">
        <f>IF(OR(B124=0,B124=""),"",IF(AND($E$3="3rd"),'Marks Entry 3rd'!T123,IF(AND($E$3="4th"),'Marks Entry 4th'!T123,"")))</f>
        <v/>
      </c>
      <c r="AF124" s="125" t="str">
        <f>IF(OR(B124=0,B124=""),"",IF(AND($E$3="3rd"),'Marks Entry 3rd'!U123,IF(AND($E$3="4th"),'Marks Entry 4th'!U123,"")))</f>
        <v/>
      </c>
      <c r="AG124" s="61" t="str">
        <f t="shared" si="82"/>
        <v/>
      </c>
      <c r="AH124" s="125" t="str">
        <f>IF(OR(B124=0,B124=""),"",IF(AND($E$3="3rd"),'Marks Entry 3rd'!V123,IF(AND($E$3="4th"),'Marks Entry 4th'!V123,"")))</f>
        <v/>
      </c>
      <c r="AI124" s="125" t="str">
        <f>IF(OR(B124=0,B124=""),"",IF(AND($E$3="3rd"),'Marks Entry 3rd'!W123,IF(AND($E$3="4th"),'Marks Entry 4th'!W123,"")))</f>
        <v/>
      </c>
      <c r="AJ124" s="64" t="str">
        <f t="shared" si="83"/>
        <v/>
      </c>
      <c r="AK124" s="61">
        <f t="shared" si="84"/>
        <v>0</v>
      </c>
      <c r="AL124" s="66" t="str">
        <f>IF(OR(B124=0,B124=""),"",IF(AND($E$3="3rd"),'Marks Entry 3rd'!X123,IF(AND($E$3="4th"),'Marks Entry 4th'!X123,"")))</f>
        <v/>
      </c>
      <c r="AM124" s="66" t="str">
        <f>IF(OR(B124=0,B124=""),"",IF(AND($E$3="3rd"),'Marks Entry 3rd'!Y123,IF(AND($E$3="4th"),'Marks Entry 4th'!Y123,"")))</f>
        <v/>
      </c>
      <c r="AN124" s="65" t="str">
        <f t="shared" si="85"/>
        <v/>
      </c>
      <c r="AO124" s="61" t="str">
        <f t="shared" si="86"/>
        <v/>
      </c>
      <c r="AP124" s="104">
        <f t="shared" si="87"/>
        <v>0</v>
      </c>
      <c r="AQ124" s="104" t="str">
        <f t="shared" si="88"/>
        <v/>
      </c>
      <c r="AR124" s="104" t="str">
        <f t="shared" si="89"/>
        <v/>
      </c>
      <c r="AS124" s="104" t="str">
        <f t="shared" si="90"/>
        <v/>
      </c>
      <c r="AT124" s="104" t="str">
        <f t="shared" si="91"/>
        <v/>
      </c>
      <c r="AU124" s="108" t="str">
        <f t="shared" si="92"/>
        <v/>
      </c>
      <c r="AV124" s="125" t="str">
        <f>IF(OR(B124=0,B124=""),"",IF(AND($E$3="3rd"),'Marks Entry 3rd'!Z123,IF(AND($E$3="4th"),'Marks Entry 4th'!Z123,"")))</f>
        <v/>
      </c>
      <c r="AW124" s="125" t="str">
        <f>IF(OR(B124=0,B124=""),"",IF(AND($E$3="3rd"),'Marks Entry 3rd'!AA123,IF(AND($E$3="4th"),'Marks Entry 4th'!AA123,"")))</f>
        <v/>
      </c>
      <c r="AX124" s="125" t="str">
        <f>IF(OR(B124=0,B124=""),"",IF(AND($E$3="3rd"),'Marks Entry 3rd'!AB123,IF(AND($E$3="4th"),'Marks Entry 4th'!AB123,"")))</f>
        <v/>
      </c>
      <c r="AY124" s="61" t="str">
        <f t="shared" si="93"/>
        <v/>
      </c>
      <c r="AZ124" s="125" t="str">
        <f>IF(OR(B124=0,B124=""),"",IF(AND($E$3="3rd"),'Marks Entry 3rd'!AC123,IF(AND($E$3="4th"),'Marks Entry 4th'!AC123,"")))</f>
        <v/>
      </c>
      <c r="BA124" s="125" t="str">
        <f>IF(OR(B124=0,B124=""),"",IF(AND($E$3="3rd"),'Marks Entry 3rd'!AD123,IF(AND($E$3="4th"),'Marks Entry 4th'!AD123,"")))</f>
        <v/>
      </c>
      <c r="BB124" s="64" t="str">
        <f t="shared" si="94"/>
        <v/>
      </c>
      <c r="BC124" s="61">
        <f t="shared" si="95"/>
        <v>0</v>
      </c>
      <c r="BD124" s="66" t="str">
        <f>IF(OR(B124=0,B124=""),"",IF(AND($E$3="3rd"),'Marks Entry 3rd'!AE123,IF(AND($E$3="4th"),'Marks Entry 4th'!AE123,"")))</f>
        <v/>
      </c>
      <c r="BE124" s="66" t="str">
        <f>IF(OR(B124=0,B124=""),"",IF(AND($E$3="3rd"),'Marks Entry 3rd'!AF123,IF(AND($E$3="4th"),'Marks Entry 4th'!AF123,"")))</f>
        <v/>
      </c>
      <c r="BF124" s="65" t="str">
        <f t="shared" si="96"/>
        <v/>
      </c>
      <c r="BG124" s="61" t="str">
        <f t="shared" si="97"/>
        <v/>
      </c>
      <c r="BH124" s="104">
        <f t="shared" si="98"/>
        <v>0</v>
      </c>
      <c r="BI124" s="104" t="str">
        <f t="shared" si="99"/>
        <v/>
      </c>
      <c r="BJ124" s="104" t="str">
        <f t="shared" si="100"/>
        <v/>
      </c>
      <c r="BK124" s="104" t="str">
        <f t="shared" si="101"/>
        <v/>
      </c>
      <c r="BL124" s="104" t="str">
        <f t="shared" si="102"/>
        <v/>
      </c>
      <c r="BM124" s="108" t="str">
        <f t="shared" si="103"/>
        <v/>
      </c>
      <c r="BN124" s="125" t="str">
        <f>IF(OR(B124=0,B124=""),"",IF(AND($E$3="3rd"),'Marks Entry 3rd'!AG123,IF(AND($E$3="4th"),'Marks Entry 4th'!AG123,"")))</f>
        <v/>
      </c>
      <c r="BO124" s="125" t="str">
        <f>IF(OR(B124=0,B124=""),"",IF(AND($E$3="3rd"),'Marks Entry 3rd'!AH123,IF(AND($E$3="4th"),'Marks Entry 4th'!AH123,"")))</f>
        <v/>
      </c>
      <c r="BP124" s="125" t="str">
        <f>IF(OR(B124=0,B124=""),"",IF(AND($E$3="3rd"),'Marks Entry 3rd'!AI123,IF(AND($E$3="4th"),'Marks Entry 4th'!AI123,"")))</f>
        <v/>
      </c>
      <c r="BQ124" s="61" t="str">
        <f t="shared" si="104"/>
        <v/>
      </c>
      <c r="BR124" s="125" t="str">
        <f>IF(OR(B124=0,B124=""),"",IF(AND($E$3="3rd"),'Marks Entry 3rd'!AJ123,IF(AND($E$3="4th"),'Marks Entry 4th'!AJ123,"")))</f>
        <v/>
      </c>
      <c r="BS124" s="125" t="str">
        <f>IF(OR(B124=0,B124=""),"",IF(AND($E$3="3rd"),'Marks Entry 3rd'!AK123,IF(AND($E$3="4th"),'Marks Entry 4th'!AK123,"")))</f>
        <v/>
      </c>
      <c r="BT124" s="64" t="str">
        <f t="shared" si="105"/>
        <v/>
      </c>
      <c r="BU124" s="61">
        <f t="shared" si="106"/>
        <v>0</v>
      </c>
      <c r="BV124" s="66" t="str">
        <f>IF(OR(B124=0,B124=""),"",IF(AND($E$3="3rd"),'Marks Entry 3rd'!AL123,IF(AND($E$3="4th"),'Marks Entry 4th'!AL123,"")))</f>
        <v/>
      </c>
      <c r="BW124" s="66" t="str">
        <f>IF(OR(B124=0,B124=""),"",IF(AND($E$3="3rd"),'Marks Entry 3rd'!AM123,IF(AND($E$3="4th"),'Marks Entry 4th'!AM123,"")))</f>
        <v/>
      </c>
      <c r="BX124" s="65" t="str">
        <f t="shared" si="107"/>
        <v/>
      </c>
      <c r="BY124" s="61" t="str">
        <f t="shared" si="108"/>
        <v/>
      </c>
      <c r="BZ124" s="104">
        <f t="shared" si="109"/>
        <v>0</v>
      </c>
      <c r="CA124" s="104" t="str">
        <f t="shared" si="110"/>
        <v/>
      </c>
      <c r="CB124" s="104" t="str">
        <f t="shared" si="111"/>
        <v/>
      </c>
      <c r="CC124" s="104" t="str">
        <f t="shared" si="112"/>
        <v/>
      </c>
      <c r="CD124" s="104" t="str">
        <f t="shared" si="113"/>
        <v/>
      </c>
      <c r="CE124" s="108" t="str">
        <f t="shared" si="114"/>
        <v/>
      </c>
      <c r="CF124" s="257" t="str">
        <f>IF(OR(B124=0,B124=""),"",IF(AND($E$3="3rd"),'Marks Entry 3rd'!AN123,IF(AND($E$3="4th"),'Marks Entry 4th'!AN123,"")))</f>
        <v/>
      </c>
      <c r="CG124" s="257" t="str">
        <f>IF(OR(B124=0,B124=""),"",IF(AND($E$3="3rd"),'Marks Entry 3rd'!AO123,IF(AND($E$3="4th"),'Marks Entry 4th'!AO123,"")))</f>
        <v/>
      </c>
      <c r="CH124" s="257" t="str">
        <f>IF(OR(B124=0,B124=""),"",IF(AND($E$3="3rd"),'Marks Entry 3rd'!AP123,IF(AND($E$3="4th"),'Marks Entry 4th'!AP123,"")))</f>
        <v/>
      </c>
      <c r="CI124" s="257" t="str">
        <f>IF(OR(B124=0,B124=""),"",IF(AND($E$3="3rd"),'Marks Entry 3rd'!AQ123,IF(AND($E$3="4th"),'Marks Entry 4th'!AQ123,"")))</f>
        <v/>
      </c>
      <c r="CJ124" s="257" t="str">
        <f>IF(OR(B124=0,B124=""),"",IF(AND($E$3="3rd"),'Marks Entry 3rd'!AR123,IF(AND($E$3="4th"),'Marks Entry 4th'!AR123,"")))</f>
        <v/>
      </c>
      <c r="CK124" s="126" t="str">
        <f t="shared" si="115"/>
        <v/>
      </c>
      <c r="CL124" s="127">
        <f t="shared" si="116"/>
        <v>0</v>
      </c>
      <c r="CM124" s="127" t="str">
        <f t="shared" si="117"/>
        <v/>
      </c>
      <c r="CN124" s="127" t="str">
        <f t="shared" si="118"/>
        <v/>
      </c>
      <c r="CO124" s="107" t="str">
        <f t="shared" si="119"/>
        <v/>
      </c>
      <c r="CP124" s="257" t="str">
        <f>IF(OR(B124=0,B124=""),"",IF(AND($E$3="3rd"),'Marks Entry 3rd'!AS123,IF(AND($E$3="4th"),'Marks Entry 4th'!AS123,"")))</f>
        <v/>
      </c>
      <c r="CQ124" s="257" t="str">
        <f>IF(OR(B124=0,B124=""),"",IF(AND($E$3="3rd"),'Marks Entry 3rd'!AT123,IF(AND($E$3="4th"),'Marks Entry 4th'!AT123,"")))</f>
        <v/>
      </c>
      <c r="CR124" s="257" t="str">
        <f>IF(OR(B124=0,B124=""),"",IF(AND($E$3="3rd"),'Marks Entry 3rd'!AU123,IF(AND($E$3="4th"),'Marks Entry 4th'!AU123,"")))</f>
        <v/>
      </c>
      <c r="CS124" s="257" t="str">
        <f>IF(OR(B124=0,B124=""),"",IF(AND($E$3="3rd"),'Marks Entry 3rd'!AV123,IF(AND($E$3="4th"),'Marks Entry 4th'!AV123,"")))</f>
        <v/>
      </c>
      <c r="CT124" s="257" t="str">
        <f>IF(OR(B124=0,B124=""),"",IF(AND($E$3="3rd"),'Marks Entry 3rd'!AW123,IF(AND($E$3="4th"),'Marks Entry 4th'!AW123,"")))</f>
        <v/>
      </c>
      <c r="CU124" s="126" t="str">
        <f t="shared" si="120"/>
        <v/>
      </c>
      <c r="CV124" s="127">
        <f t="shared" si="121"/>
        <v>0</v>
      </c>
      <c r="CW124" s="127" t="str">
        <f t="shared" si="122"/>
        <v/>
      </c>
      <c r="CX124" s="127" t="str">
        <f t="shared" si="123"/>
        <v/>
      </c>
      <c r="CY124" s="107" t="str">
        <f t="shared" si="124"/>
        <v/>
      </c>
      <c r="CZ124" s="257" t="str">
        <f>IF(OR(B124=0,B124=""),"",IF(AND($E$3="3rd"),'Marks Entry 3rd'!AX123,IF(AND($E$3="4th"),'Marks Entry 4th'!AX123,"")))</f>
        <v/>
      </c>
      <c r="DA124" s="257" t="str">
        <f>IF(OR(B124=0,B124=""),"",IF(AND($E$3="3rd"),'Marks Entry 3rd'!AY123,IF(AND($E$3="4th"),'Marks Entry 4th'!AY123,"")))</f>
        <v/>
      </c>
      <c r="DB124" s="257" t="str">
        <f>IF(OR(B124=0,B124=""),"",IF(AND($E$3="3rd"),'Marks Entry 3rd'!AZ123,IF(AND($E$3="4th"),'Marks Entry 4th'!AZ123,"")))</f>
        <v/>
      </c>
      <c r="DC124" s="257" t="str">
        <f>IF(OR(B124=0,B124=""),"",IF(AND($E$3="3rd"),'Marks Entry 3rd'!BA123,IF(AND($E$3="4th"),'Marks Entry 4th'!BA123,"")))</f>
        <v/>
      </c>
      <c r="DD124" s="257" t="str">
        <f>IF(OR(B124=0,B124=""),"",IF(AND($E$3="3rd"),'Marks Entry 3rd'!BB123,IF(AND($E$3="4th"),'Marks Entry 4th'!BB123,"")))</f>
        <v/>
      </c>
      <c r="DE124" s="126" t="str">
        <f t="shared" si="125"/>
        <v/>
      </c>
      <c r="DF124" s="127">
        <f t="shared" si="126"/>
        <v>0</v>
      </c>
      <c r="DG124" s="127" t="str">
        <f t="shared" si="127"/>
        <v/>
      </c>
      <c r="DH124" s="127" t="str">
        <f t="shared" si="128"/>
        <v/>
      </c>
      <c r="DI124" s="107" t="str">
        <f t="shared" si="129"/>
        <v/>
      </c>
      <c r="DJ124" s="257" t="str">
        <f>IF(OR(B124=0,B124=""),"",IF(AND('Marks Entry 3rd'!BC123="",'Marks Entry 4th'!BC123=""),"",IF(AND($E$3="3rd"),'Marks Entry 3rd'!BC123,IF(AND($E$3="4th"),'Marks Entry 4th'!BC123,""))))</f>
        <v/>
      </c>
      <c r="DK124" s="257" t="str">
        <f>IF(OR(B124=0,B124=""),"",IF(AND('Marks Entry 3rd'!BD123="",'Marks Entry 4th'!BD123=""),"",IF(AND($E$3="3rd"),'Marks Entry 3rd'!BD123,IF(AND($E$3="4th"),'Marks Entry 4th'!BD123,""))))</f>
        <v/>
      </c>
      <c r="DL124" s="416" t="str">
        <f t="shared" si="130"/>
        <v/>
      </c>
      <c r="DM124" s="108" t="str">
        <f t="shared" si="131"/>
        <v/>
      </c>
      <c r="DN124" s="257" t="str">
        <f>IF(OR(B124=0,B124=""),"",IF(AND('Marks Entry 3rd'!BE123="",'Marks Entry 4th'!BE123=""),"",IF(AND($E$3="3rd"),'Marks Entry 3rd'!BE123,IF(AND($E$3="4th"),'Marks Entry 4th'!BE123,""))))</f>
        <v/>
      </c>
      <c r="DO124" s="257" t="str">
        <f>IF(OR(B124=0,B124=""),"",IF(AND('Marks Entry 3rd'!BF123="",'Marks Entry 4th'!BF123=""),"",IF(AND($E$3="3rd"),'Marks Entry 3rd'!BF123,IF(AND($E$3="4th"),'Marks Entry 4th'!BF123,""))))</f>
        <v/>
      </c>
      <c r="DP124" s="416" t="str">
        <f t="shared" si="132"/>
        <v/>
      </c>
      <c r="DQ124" s="108" t="str">
        <f t="shared" si="133"/>
        <v/>
      </c>
      <c r="DR124" s="75" t="str">
        <f t="shared" si="134"/>
        <v/>
      </c>
      <c r="DS124" s="76" t="str">
        <f t="shared" si="135"/>
        <v/>
      </c>
      <c r="DT124" s="81" t="str">
        <f t="shared" si="136"/>
        <v/>
      </c>
      <c r="DU124" s="82" t="str">
        <f t="shared" si="137"/>
        <v/>
      </c>
      <c r="DV124" s="262" t="str">
        <f t="shared" si="139"/>
        <v/>
      </c>
      <c r="DW124" s="52" t="str">
        <f>IF(OR(B124=0,B124=""),"",IF(AND($E$3="3rd"),'Marks Entry 3rd'!BG123,IF(AND($E$3="4th"),'Marks Entry 4th'!BG123,"")))</f>
        <v/>
      </c>
      <c r="DX124" s="52" t="str">
        <f>IF(OR(B124=0,B124=""),"",IF(AND($E$3="3rd"),'Marks Entry 3rd'!BH123,IF(AND($E$3="4th"),'Marks Entry 4th'!BH123,"")))</f>
        <v/>
      </c>
      <c r="DY124" s="242" t="str">
        <f t="shared" si="138"/>
        <v/>
      </c>
      <c r="DZ124" s="53"/>
      <c r="EG124" s="55">
        <f>IF(AND($E$3="3rd"),'Marks Entry 3rd'!I123,IF(AND($E$3="4th"),'Marks Entry 4th'!I123,""))</f>
        <v>0</v>
      </c>
    </row>
    <row r="125" spans="1:137" ht="18.95" customHeight="1">
      <c r="A125" s="67">
        <v>118</v>
      </c>
      <c r="B125" s="302" t="str">
        <f>IF(OR(EG125=0,EG125=""),"",IF(AND($E$3="3rd"),'Marks Entry 3rd'!I124,IF(AND($E$3="4th"),'Marks Entry 4th'!I124,"")))</f>
        <v/>
      </c>
      <c r="C125" s="68" t="str">
        <f>IF(OR(B125=0,B125=""),"",IF(AND($E$3="3rd"),'Marks Entry 3rd'!B124,IF(AND($E$3="4th"),'Marks Entry 4th'!B124,"")))</f>
        <v/>
      </c>
      <c r="D125" s="68" t="str">
        <f>IF(OR(B125=0,B125=""),"",IF(AND($E$3="3rd"),'Marks Entry 3rd'!C124,IF(AND($E$3="4th"),'Marks Entry 4th'!C124,"")))</f>
        <v/>
      </c>
      <c r="E125" s="69" t="str">
        <f>IF(OR(B125=0,B125=""),"",IF(AND($E$3="3rd"),'Marks Entry 3rd'!E124,IF(AND($E$3="4th"),'Marks Entry 4th'!E124,"")))</f>
        <v/>
      </c>
      <c r="F125" s="301" t="str">
        <f>IF(OR(B125=0,B125=""),"",IF(AND($E$3="3rd"),'Marks Entry 3rd'!D124,IF(AND($E$3="4th"),'Marks Entry 4th'!D124,"")))</f>
        <v/>
      </c>
      <c r="G125" s="63" t="str">
        <f>IF(OR(B125=0,B125=""),"",IF(AND($E$3="3rd"),'Marks Entry 3rd'!F124,IF(AND($E$3="4th"),'Marks Entry 4th'!F124,"")))</f>
        <v/>
      </c>
      <c r="H125" s="63" t="str">
        <f>IF(OR(B125=0,B125=""),"",IF(AND($E$3="3rd"),'Marks Entry 3rd'!G124,IF(AND($E$3="4th"),'Marks Entry 4th'!G124,"")))</f>
        <v/>
      </c>
      <c r="I125" s="63" t="str">
        <f>IF(OR(B125=0,B125=""),"",IF(AND($E$3="3rd"),'Marks Entry 3rd'!H124,IF(AND($E$3="4th"),'Marks Entry 4th'!H124,"")))</f>
        <v/>
      </c>
      <c r="J125" s="256" t="str">
        <f>IF(OR(B125=0,B125=""),"",IF(AND($E$3="3rd"),'Marks Entry 3rd'!J124,IF(AND($E$3="4th"),'Marks Entry 4th'!J124,"")))</f>
        <v/>
      </c>
      <c r="K125" s="256" t="str">
        <f>IF(OR(B125=0,B125=""),"",IF(AND($E$3="3rd"),'Marks Entry 3rd'!K124,IF(AND($E$3="4th"),'Marks Entry 4th'!K124,"")))</f>
        <v/>
      </c>
      <c r="L125" s="125" t="str">
        <f>IF(OR(B125=0,B125=""),"",IF(AND($E$3="3rd"),'Marks Entry 3rd'!L124,IF(AND($E$3="4th"),'Marks Entry 4th'!L124,"")))</f>
        <v/>
      </c>
      <c r="M125" s="125" t="str">
        <f>IF(OR(B125=0,B125=""),"",IF(AND($E$3="3rd"),'Marks Entry 3rd'!M124,IF(AND($E$3="4th"),'Marks Entry 4th'!M124,"")))</f>
        <v/>
      </c>
      <c r="N125" s="125" t="str">
        <f>IF(OR(B125=0,B125=""),"",IF(AND($E$3="3rd"),'Marks Entry 3rd'!N124,IF(AND($E$3="4th"),'Marks Entry 4th'!N124,"")))</f>
        <v/>
      </c>
      <c r="O125" s="61" t="str">
        <f t="shared" si="71"/>
        <v/>
      </c>
      <c r="P125" s="125" t="str">
        <f>IF(OR(B125=0,B125=""),"",IF(AND($E$3="3rd"),'Marks Entry 3rd'!O124,IF(AND($E$3="4th"),'Marks Entry 4th'!O124,"")))</f>
        <v/>
      </c>
      <c r="Q125" s="125" t="str">
        <f>IF(OR(B125=0,B125=""),"",IF(AND($E$3="3rd"),'Marks Entry 3rd'!P124,IF(AND($E$3="4th"),'Marks Entry 4th'!P124,"")))</f>
        <v/>
      </c>
      <c r="R125" s="64" t="str">
        <f t="shared" si="72"/>
        <v/>
      </c>
      <c r="S125" s="61">
        <f t="shared" si="73"/>
        <v>0</v>
      </c>
      <c r="T125" s="66" t="str">
        <f>IF(OR(B125=0,B125=""),"",IF(AND($E$3="3rd"),'Marks Entry 3rd'!Q124,IF(AND($E$3="4th"),'Marks Entry 4th'!Q124,"")))</f>
        <v/>
      </c>
      <c r="U125" s="66" t="str">
        <f>IF(OR(B125=0,B125=""),"",IF(AND($E$3="3rd"),'Marks Entry 3rd'!R124,IF(AND($E$3="4th"),'Marks Entry 4th'!R124,"")))</f>
        <v/>
      </c>
      <c r="V125" s="65" t="str">
        <f t="shared" si="74"/>
        <v/>
      </c>
      <c r="W125" s="61" t="str">
        <f t="shared" si="75"/>
        <v/>
      </c>
      <c r="X125" s="104">
        <f t="shared" si="76"/>
        <v>0</v>
      </c>
      <c r="Y125" s="104" t="str">
        <f t="shared" si="77"/>
        <v/>
      </c>
      <c r="Z125" s="104" t="str">
        <f t="shared" si="78"/>
        <v/>
      </c>
      <c r="AA125" s="104" t="str">
        <f t="shared" si="79"/>
        <v/>
      </c>
      <c r="AB125" s="104" t="str">
        <f t="shared" si="80"/>
        <v/>
      </c>
      <c r="AC125" s="108" t="str">
        <f t="shared" si="81"/>
        <v/>
      </c>
      <c r="AD125" s="125" t="str">
        <f>IF(OR(B125=0,B125=""),"",IF(AND($E$3="3rd"),'Marks Entry 3rd'!S124,IF(AND($E$3="4th"),'Marks Entry 4th'!S124,"")))</f>
        <v/>
      </c>
      <c r="AE125" s="125" t="str">
        <f>IF(OR(B125=0,B125=""),"",IF(AND($E$3="3rd"),'Marks Entry 3rd'!T124,IF(AND($E$3="4th"),'Marks Entry 4th'!T124,"")))</f>
        <v/>
      </c>
      <c r="AF125" s="125" t="str">
        <f>IF(OR(B125=0,B125=""),"",IF(AND($E$3="3rd"),'Marks Entry 3rd'!U124,IF(AND($E$3="4th"),'Marks Entry 4th'!U124,"")))</f>
        <v/>
      </c>
      <c r="AG125" s="61" t="str">
        <f t="shared" si="82"/>
        <v/>
      </c>
      <c r="AH125" s="125" t="str">
        <f>IF(OR(B125=0,B125=""),"",IF(AND($E$3="3rd"),'Marks Entry 3rd'!V124,IF(AND($E$3="4th"),'Marks Entry 4th'!V124,"")))</f>
        <v/>
      </c>
      <c r="AI125" s="125" t="str">
        <f>IF(OR(B125=0,B125=""),"",IF(AND($E$3="3rd"),'Marks Entry 3rd'!W124,IF(AND($E$3="4th"),'Marks Entry 4th'!W124,"")))</f>
        <v/>
      </c>
      <c r="AJ125" s="64" t="str">
        <f t="shared" si="83"/>
        <v/>
      </c>
      <c r="AK125" s="61">
        <f t="shared" si="84"/>
        <v>0</v>
      </c>
      <c r="AL125" s="66" t="str">
        <f>IF(OR(B125=0,B125=""),"",IF(AND($E$3="3rd"),'Marks Entry 3rd'!X124,IF(AND($E$3="4th"),'Marks Entry 4th'!X124,"")))</f>
        <v/>
      </c>
      <c r="AM125" s="66" t="str">
        <f>IF(OR(B125=0,B125=""),"",IF(AND($E$3="3rd"),'Marks Entry 3rd'!Y124,IF(AND($E$3="4th"),'Marks Entry 4th'!Y124,"")))</f>
        <v/>
      </c>
      <c r="AN125" s="65" t="str">
        <f t="shared" si="85"/>
        <v/>
      </c>
      <c r="AO125" s="61" t="str">
        <f t="shared" si="86"/>
        <v/>
      </c>
      <c r="AP125" s="104">
        <f t="shared" si="87"/>
        <v>0</v>
      </c>
      <c r="AQ125" s="104" t="str">
        <f t="shared" si="88"/>
        <v/>
      </c>
      <c r="AR125" s="104" t="str">
        <f t="shared" si="89"/>
        <v/>
      </c>
      <c r="AS125" s="104" t="str">
        <f t="shared" si="90"/>
        <v/>
      </c>
      <c r="AT125" s="104" t="str">
        <f t="shared" si="91"/>
        <v/>
      </c>
      <c r="AU125" s="108" t="str">
        <f t="shared" si="92"/>
        <v/>
      </c>
      <c r="AV125" s="125" t="str">
        <f>IF(OR(B125=0,B125=""),"",IF(AND($E$3="3rd"),'Marks Entry 3rd'!Z124,IF(AND($E$3="4th"),'Marks Entry 4th'!Z124,"")))</f>
        <v/>
      </c>
      <c r="AW125" s="125" t="str">
        <f>IF(OR(B125=0,B125=""),"",IF(AND($E$3="3rd"),'Marks Entry 3rd'!AA124,IF(AND($E$3="4th"),'Marks Entry 4th'!AA124,"")))</f>
        <v/>
      </c>
      <c r="AX125" s="125" t="str">
        <f>IF(OR(B125=0,B125=""),"",IF(AND($E$3="3rd"),'Marks Entry 3rd'!AB124,IF(AND($E$3="4th"),'Marks Entry 4th'!AB124,"")))</f>
        <v/>
      </c>
      <c r="AY125" s="61" t="str">
        <f t="shared" si="93"/>
        <v/>
      </c>
      <c r="AZ125" s="125" t="str">
        <f>IF(OR(B125=0,B125=""),"",IF(AND($E$3="3rd"),'Marks Entry 3rd'!AC124,IF(AND($E$3="4th"),'Marks Entry 4th'!AC124,"")))</f>
        <v/>
      </c>
      <c r="BA125" s="125" t="str">
        <f>IF(OR(B125=0,B125=""),"",IF(AND($E$3="3rd"),'Marks Entry 3rd'!AD124,IF(AND($E$3="4th"),'Marks Entry 4th'!AD124,"")))</f>
        <v/>
      </c>
      <c r="BB125" s="64" t="str">
        <f t="shared" si="94"/>
        <v/>
      </c>
      <c r="BC125" s="61">
        <f t="shared" si="95"/>
        <v>0</v>
      </c>
      <c r="BD125" s="66" t="str">
        <f>IF(OR(B125=0,B125=""),"",IF(AND($E$3="3rd"),'Marks Entry 3rd'!AE124,IF(AND($E$3="4th"),'Marks Entry 4th'!AE124,"")))</f>
        <v/>
      </c>
      <c r="BE125" s="66" t="str">
        <f>IF(OR(B125=0,B125=""),"",IF(AND($E$3="3rd"),'Marks Entry 3rd'!AF124,IF(AND($E$3="4th"),'Marks Entry 4th'!AF124,"")))</f>
        <v/>
      </c>
      <c r="BF125" s="65" t="str">
        <f t="shared" si="96"/>
        <v/>
      </c>
      <c r="BG125" s="61" t="str">
        <f t="shared" si="97"/>
        <v/>
      </c>
      <c r="BH125" s="104">
        <f t="shared" si="98"/>
        <v>0</v>
      </c>
      <c r="BI125" s="104" t="str">
        <f t="shared" si="99"/>
        <v/>
      </c>
      <c r="BJ125" s="104" t="str">
        <f t="shared" si="100"/>
        <v/>
      </c>
      <c r="BK125" s="104" t="str">
        <f t="shared" si="101"/>
        <v/>
      </c>
      <c r="BL125" s="104" t="str">
        <f t="shared" si="102"/>
        <v/>
      </c>
      <c r="BM125" s="108" t="str">
        <f t="shared" si="103"/>
        <v/>
      </c>
      <c r="BN125" s="125" t="str">
        <f>IF(OR(B125=0,B125=""),"",IF(AND($E$3="3rd"),'Marks Entry 3rd'!AG124,IF(AND($E$3="4th"),'Marks Entry 4th'!AG124,"")))</f>
        <v/>
      </c>
      <c r="BO125" s="125" t="str">
        <f>IF(OR(B125=0,B125=""),"",IF(AND($E$3="3rd"),'Marks Entry 3rd'!AH124,IF(AND($E$3="4th"),'Marks Entry 4th'!AH124,"")))</f>
        <v/>
      </c>
      <c r="BP125" s="125" t="str">
        <f>IF(OR(B125=0,B125=""),"",IF(AND($E$3="3rd"),'Marks Entry 3rd'!AI124,IF(AND($E$3="4th"),'Marks Entry 4th'!AI124,"")))</f>
        <v/>
      </c>
      <c r="BQ125" s="61" t="str">
        <f t="shared" si="104"/>
        <v/>
      </c>
      <c r="BR125" s="125" t="str">
        <f>IF(OR(B125=0,B125=""),"",IF(AND($E$3="3rd"),'Marks Entry 3rd'!AJ124,IF(AND($E$3="4th"),'Marks Entry 4th'!AJ124,"")))</f>
        <v/>
      </c>
      <c r="BS125" s="125" t="str">
        <f>IF(OR(B125=0,B125=""),"",IF(AND($E$3="3rd"),'Marks Entry 3rd'!AK124,IF(AND($E$3="4th"),'Marks Entry 4th'!AK124,"")))</f>
        <v/>
      </c>
      <c r="BT125" s="64" t="str">
        <f t="shared" si="105"/>
        <v/>
      </c>
      <c r="BU125" s="61">
        <f t="shared" si="106"/>
        <v>0</v>
      </c>
      <c r="BV125" s="66" t="str">
        <f>IF(OR(B125=0,B125=""),"",IF(AND($E$3="3rd"),'Marks Entry 3rd'!AL124,IF(AND($E$3="4th"),'Marks Entry 4th'!AL124,"")))</f>
        <v/>
      </c>
      <c r="BW125" s="66" t="str">
        <f>IF(OR(B125=0,B125=""),"",IF(AND($E$3="3rd"),'Marks Entry 3rd'!AM124,IF(AND($E$3="4th"),'Marks Entry 4th'!AM124,"")))</f>
        <v/>
      </c>
      <c r="BX125" s="65" t="str">
        <f t="shared" si="107"/>
        <v/>
      </c>
      <c r="BY125" s="61" t="str">
        <f t="shared" si="108"/>
        <v/>
      </c>
      <c r="BZ125" s="104">
        <f t="shared" si="109"/>
        <v>0</v>
      </c>
      <c r="CA125" s="104" t="str">
        <f t="shared" si="110"/>
        <v/>
      </c>
      <c r="CB125" s="104" t="str">
        <f t="shared" si="111"/>
        <v/>
      </c>
      <c r="CC125" s="104" t="str">
        <f t="shared" si="112"/>
        <v/>
      </c>
      <c r="CD125" s="104" t="str">
        <f t="shared" si="113"/>
        <v/>
      </c>
      <c r="CE125" s="108" t="str">
        <f t="shared" si="114"/>
        <v/>
      </c>
      <c r="CF125" s="257" t="str">
        <f>IF(OR(B125=0,B125=""),"",IF(AND($E$3="3rd"),'Marks Entry 3rd'!AN124,IF(AND($E$3="4th"),'Marks Entry 4th'!AN124,"")))</f>
        <v/>
      </c>
      <c r="CG125" s="257" t="str">
        <f>IF(OR(B125=0,B125=""),"",IF(AND($E$3="3rd"),'Marks Entry 3rd'!AO124,IF(AND($E$3="4th"),'Marks Entry 4th'!AO124,"")))</f>
        <v/>
      </c>
      <c r="CH125" s="257" t="str">
        <f>IF(OR(B125=0,B125=""),"",IF(AND($E$3="3rd"),'Marks Entry 3rd'!AP124,IF(AND($E$3="4th"),'Marks Entry 4th'!AP124,"")))</f>
        <v/>
      </c>
      <c r="CI125" s="257" t="str">
        <f>IF(OR(B125=0,B125=""),"",IF(AND($E$3="3rd"),'Marks Entry 3rd'!AQ124,IF(AND($E$3="4th"),'Marks Entry 4th'!AQ124,"")))</f>
        <v/>
      </c>
      <c r="CJ125" s="257" t="str">
        <f>IF(OR(B125=0,B125=""),"",IF(AND($E$3="3rd"),'Marks Entry 3rd'!AR124,IF(AND($E$3="4th"),'Marks Entry 4th'!AR124,"")))</f>
        <v/>
      </c>
      <c r="CK125" s="126" t="str">
        <f t="shared" si="115"/>
        <v/>
      </c>
      <c r="CL125" s="127">
        <f t="shared" si="116"/>
        <v>0</v>
      </c>
      <c r="CM125" s="127" t="str">
        <f t="shared" si="117"/>
        <v/>
      </c>
      <c r="CN125" s="127" t="str">
        <f t="shared" si="118"/>
        <v/>
      </c>
      <c r="CO125" s="107" t="str">
        <f t="shared" si="119"/>
        <v/>
      </c>
      <c r="CP125" s="257" t="str">
        <f>IF(OR(B125=0,B125=""),"",IF(AND($E$3="3rd"),'Marks Entry 3rd'!AS124,IF(AND($E$3="4th"),'Marks Entry 4th'!AS124,"")))</f>
        <v/>
      </c>
      <c r="CQ125" s="257" t="str">
        <f>IF(OR(B125=0,B125=""),"",IF(AND($E$3="3rd"),'Marks Entry 3rd'!AT124,IF(AND($E$3="4th"),'Marks Entry 4th'!AT124,"")))</f>
        <v/>
      </c>
      <c r="CR125" s="257" t="str">
        <f>IF(OR(B125=0,B125=""),"",IF(AND($E$3="3rd"),'Marks Entry 3rd'!AU124,IF(AND($E$3="4th"),'Marks Entry 4th'!AU124,"")))</f>
        <v/>
      </c>
      <c r="CS125" s="257" t="str">
        <f>IF(OR(B125=0,B125=""),"",IF(AND($E$3="3rd"),'Marks Entry 3rd'!AV124,IF(AND($E$3="4th"),'Marks Entry 4th'!AV124,"")))</f>
        <v/>
      </c>
      <c r="CT125" s="257" t="str">
        <f>IF(OR(B125=0,B125=""),"",IF(AND($E$3="3rd"),'Marks Entry 3rd'!AW124,IF(AND($E$3="4th"),'Marks Entry 4th'!AW124,"")))</f>
        <v/>
      </c>
      <c r="CU125" s="126" t="str">
        <f t="shared" si="120"/>
        <v/>
      </c>
      <c r="CV125" s="127">
        <f t="shared" si="121"/>
        <v>0</v>
      </c>
      <c r="CW125" s="127" t="str">
        <f t="shared" si="122"/>
        <v/>
      </c>
      <c r="CX125" s="127" t="str">
        <f t="shared" si="123"/>
        <v/>
      </c>
      <c r="CY125" s="107" t="str">
        <f t="shared" si="124"/>
        <v/>
      </c>
      <c r="CZ125" s="257" t="str">
        <f>IF(OR(B125=0,B125=""),"",IF(AND($E$3="3rd"),'Marks Entry 3rd'!AX124,IF(AND($E$3="4th"),'Marks Entry 4th'!AX124,"")))</f>
        <v/>
      </c>
      <c r="DA125" s="257" t="str">
        <f>IF(OR(B125=0,B125=""),"",IF(AND($E$3="3rd"),'Marks Entry 3rd'!AY124,IF(AND($E$3="4th"),'Marks Entry 4th'!AY124,"")))</f>
        <v/>
      </c>
      <c r="DB125" s="257" t="str">
        <f>IF(OR(B125=0,B125=""),"",IF(AND($E$3="3rd"),'Marks Entry 3rd'!AZ124,IF(AND($E$3="4th"),'Marks Entry 4th'!AZ124,"")))</f>
        <v/>
      </c>
      <c r="DC125" s="257" t="str">
        <f>IF(OR(B125=0,B125=""),"",IF(AND($E$3="3rd"),'Marks Entry 3rd'!BA124,IF(AND($E$3="4th"),'Marks Entry 4th'!BA124,"")))</f>
        <v/>
      </c>
      <c r="DD125" s="257" t="str">
        <f>IF(OR(B125=0,B125=""),"",IF(AND($E$3="3rd"),'Marks Entry 3rd'!BB124,IF(AND($E$3="4th"),'Marks Entry 4th'!BB124,"")))</f>
        <v/>
      </c>
      <c r="DE125" s="126" t="str">
        <f t="shared" si="125"/>
        <v/>
      </c>
      <c r="DF125" s="127">
        <f t="shared" si="126"/>
        <v>0</v>
      </c>
      <c r="DG125" s="127" t="str">
        <f t="shared" si="127"/>
        <v/>
      </c>
      <c r="DH125" s="127" t="str">
        <f t="shared" si="128"/>
        <v/>
      </c>
      <c r="DI125" s="107" t="str">
        <f t="shared" si="129"/>
        <v/>
      </c>
      <c r="DJ125" s="257" t="str">
        <f>IF(OR(B125=0,B125=""),"",IF(AND('Marks Entry 3rd'!BC124="",'Marks Entry 4th'!BC124=""),"",IF(AND($E$3="3rd"),'Marks Entry 3rd'!BC124,IF(AND($E$3="4th"),'Marks Entry 4th'!BC124,""))))</f>
        <v/>
      </c>
      <c r="DK125" s="257" t="str">
        <f>IF(OR(B125=0,B125=""),"",IF(AND('Marks Entry 3rd'!BD124="",'Marks Entry 4th'!BD124=""),"",IF(AND($E$3="3rd"),'Marks Entry 3rd'!BD124,IF(AND($E$3="4th"),'Marks Entry 4th'!BD124,""))))</f>
        <v/>
      </c>
      <c r="DL125" s="416" t="str">
        <f t="shared" si="130"/>
        <v/>
      </c>
      <c r="DM125" s="108" t="str">
        <f t="shared" si="131"/>
        <v/>
      </c>
      <c r="DN125" s="257" t="str">
        <f>IF(OR(B125=0,B125=""),"",IF(AND('Marks Entry 3rd'!BE124="",'Marks Entry 4th'!BE124=""),"",IF(AND($E$3="3rd"),'Marks Entry 3rd'!BE124,IF(AND($E$3="4th"),'Marks Entry 4th'!BE124,""))))</f>
        <v/>
      </c>
      <c r="DO125" s="257" t="str">
        <f>IF(OR(B125=0,B125=""),"",IF(AND('Marks Entry 3rd'!BF124="",'Marks Entry 4th'!BF124=""),"",IF(AND($E$3="3rd"),'Marks Entry 3rd'!BF124,IF(AND($E$3="4th"),'Marks Entry 4th'!BF124,""))))</f>
        <v/>
      </c>
      <c r="DP125" s="416" t="str">
        <f t="shared" si="132"/>
        <v/>
      </c>
      <c r="DQ125" s="108" t="str">
        <f t="shared" si="133"/>
        <v/>
      </c>
      <c r="DR125" s="75" t="str">
        <f t="shared" si="134"/>
        <v/>
      </c>
      <c r="DS125" s="76" t="str">
        <f t="shared" si="135"/>
        <v/>
      </c>
      <c r="DT125" s="81" t="str">
        <f t="shared" si="136"/>
        <v/>
      </c>
      <c r="DU125" s="82" t="str">
        <f t="shared" si="137"/>
        <v/>
      </c>
      <c r="DV125" s="262" t="str">
        <f t="shared" si="139"/>
        <v/>
      </c>
      <c r="DW125" s="52" t="str">
        <f>IF(OR(B125=0,B125=""),"",IF(AND($E$3="3rd"),'Marks Entry 3rd'!BG124,IF(AND($E$3="4th"),'Marks Entry 4th'!BG124,"")))</f>
        <v/>
      </c>
      <c r="DX125" s="52" t="str">
        <f>IF(OR(B125=0,B125=""),"",IF(AND($E$3="3rd"),'Marks Entry 3rd'!BH124,IF(AND($E$3="4th"),'Marks Entry 4th'!BH124,"")))</f>
        <v/>
      </c>
      <c r="DY125" s="242" t="str">
        <f t="shared" si="138"/>
        <v/>
      </c>
      <c r="DZ125" s="53"/>
      <c r="EG125" s="55">
        <f>IF(AND($E$3="3rd"),'Marks Entry 3rd'!I124,IF(AND($E$3="4th"),'Marks Entry 4th'!I124,""))</f>
        <v>0</v>
      </c>
    </row>
    <row r="126" spans="1:137" ht="18.95" customHeight="1">
      <c r="A126" s="67">
        <v>119</v>
      </c>
      <c r="B126" s="302" t="str">
        <f>IF(OR(EG126=0,EG126=""),"",IF(AND($E$3="3rd"),'Marks Entry 3rd'!I125,IF(AND($E$3="4th"),'Marks Entry 4th'!I125,"")))</f>
        <v/>
      </c>
      <c r="C126" s="68" t="str">
        <f>IF(OR(B126=0,B126=""),"",IF(AND($E$3="3rd"),'Marks Entry 3rd'!B125,IF(AND($E$3="4th"),'Marks Entry 4th'!B125,"")))</f>
        <v/>
      </c>
      <c r="D126" s="68" t="str">
        <f>IF(OR(B126=0,B126=""),"",IF(AND($E$3="3rd"),'Marks Entry 3rd'!C125,IF(AND($E$3="4th"),'Marks Entry 4th'!C125,"")))</f>
        <v/>
      </c>
      <c r="E126" s="69" t="str">
        <f>IF(OR(B126=0,B126=""),"",IF(AND($E$3="3rd"),'Marks Entry 3rd'!E125,IF(AND($E$3="4th"),'Marks Entry 4th'!E125,"")))</f>
        <v/>
      </c>
      <c r="F126" s="301" t="str">
        <f>IF(OR(B126=0,B126=""),"",IF(AND($E$3="3rd"),'Marks Entry 3rd'!D125,IF(AND($E$3="4th"),'Marks Entry 4th'!D125,"")))</f>
        <v/>
      </c>
      <c r="G126" s="63" t="str">
        <f>IF(OR(B126=0,B126=""),"",IF(AND($E$3="3rd"),'Marks Entry 3rd'!F125,IF(AND($E$3="4th"),'Marks Entry 4th'!F125,"")))</f>
        <v/>
      </c>
      <c r="H126" s="63" t="str">
        <f>IF(OR(B126=0,B126=""),"",IF(AND($E$3="3rd"),'Marks Entry 3rd'!G125,IF(AND($E$3="4th"),'Marks Entry 4th'!G125,"")))</f>
        <v/>
      </c>
      <c r="I126" s="63" t="str">
        <f>IF(OR(B126=0,B126=""),"",IF(AND($E$3="3rd"),'Marks Entry 3rd'!H125,IF(AND($E$3="4th"),'Marks Entry 4th'!H125,"")))</f>
        <v/>
      </c>
      <c r="J126" s="256" t="str">
        <f>IF(OR(B126=0,B126=""),"",IF(AND($E$3="3rd"),'Marks Entry 3rd'!J125,IF(AND($E$3="4th"),'Marks Entry 4th'!J125,"")))</f>
        <v/>
      </c>
      <c r="K126" s="256" t="str">
        <f>IF(OR(B126=0,B126=""),"",IF(AND($E$3="3rd"),'Marks Entry 3rd'!K125,IF(AND($E$3="4th"),'Marks Entry 4th'!K125,"")))</f>
        <v/>
      </c>
      <c r="L126" s="125" t="str">
        <f>IF(OR(B126=0,B126=""),"",IF(AND($E$3="3rd"),'Marks Entry 3rd'!L125,IF(AND($E$3="4th"),'Marks Entry 4th'!L125,"")))</f>
        <v/>
      </c>
      <c r="M126" s="125" t="str">
        <f>IF(OR(B126=0,B126=""),"",IF(AND($E$3="3rd"),'Marks Entry 3rd'!M125,IF(AND($E$3="4th"),'Marks Entry 4th'!M125,"")))</f>
        <v/>
      </c>
      <c r="N126" s="125" t="str">
        <f>IF(OR(B126=0,B126=""),"",IF(AND($E$3="3rd"),'Marks Entry 3rd'!N125,IF(AND($E$3="4th"),'Marks Entry 4th'!N125,"")))</f>
        <v/>
      </c>
      <c r="O126" s="61" t="str">
        <f t="shared" si="71"/>
        <v/>
      </c>
      <c r="P126" s="125" t="str">
        <f>IF(OR(B126=0,B126=""),"",IF(AND($E$3="3rd"),'Marks Entry 3rd'!O125,IF(AND($E$3="4th"),'Marks Entry 4th'!O125,"")))</f>
        <v/>
      </c>
      <c r="Q126" s="125" t="str">
        <f>IF(OR(B126=0,B126=""),"",IF(AND($E$3="3rd"),'Marks Entry 3rd'!P125,IF(AND($E$3="4th"),'Marks Entry 4th'!P125,"")))</f>
        <v/>
      </c>
      <c r="R126" s="64" t="str">
        <f t="shared" si="72"/>
        <v/>
      </c>
      <c r="S126" s="61">
        <f t="shared" si="73"/>
        <v>0</v>
      </c>
      <c r="T126" s="66" t="str">
        <f>IF(OR(B126=0,B126=""),"",IF(AND($E$3="3rd"),'Marks Entry 3rd'!Q125,IF(AND($E$3="4th"),'Marks Entry 4th'!Q125,"")))</f>
        <v/>
      </c>
      <c r="U126" s="66" t="str">
        <f>IF(OR(B126=0,B126=""),"",IF(AND($E$3="3rd"),'Marks Entry 3rd'!R125,IF(AND($E$3="4th"),'Marks Entry 4th'!R125,"")))</f>
        <v/>
      </c>
      <c r="V126" s="65" t="str">
        <f t="shared" si="74"/>
        <v/>
      </c>
      <c r="W126" s="61" t="str">
        <f t="shared" si="75"/>
        <v/>
      </c>
      <c r="X126" s="104">
        <f t="shared" si="76"/>
        <v>0</v>
      </c>
      <c r="Y126" s="104" t="str">
        <f t="shared" si="77"/>
        <v/>
      </c>
      <c r="Z126" s="104" t="str">
        <f t="shared" si="78"/>
        <v/>
      </c>
      <c r="AA126" s="104" t="str">
        <f t="shared" si="79"/>
        <v/>
      </c>
      <c r="AB126" s="104" t="str">
        <f t="shared" si="80"/>
        <v/>
      </c>
      <c r="AC126" s="108" t="str">
        <f t="shared" si="81"/>
        <v/>
      </c>
      <c r="AD126" s="125" t="str">
        <f>IF(OR(B126=0,B126=""),"",IF(AND($E$3="3rd"),'Marks Entry 3rd'!S125,IF(AND($E$3="4th"),'Marks Entry 4th'!S125,"")))</f>
        <v/>
      </c>
      <c r="AE126" s="125" t="str">
        <f>IF(OR(B126=0,B126=""),"",IF(AND($E$3="3rd"),'Marks Entry 3rd'!T125,IF(AND($E$3="4th"),'Marks Entry 4th'!T125,"")))</f>
        <v/>
      </c>
      <c r="AF126" s="125" t="str">
        <f>IF(OR(B126=0,B126=""),"",IF(AND($E$3="3rd"),'Marks Entry 3rd'!U125,IF(AND($E$3="4th"),'Marks Entry 4th'!U125,"")))</f>
        <v/>
      </c>
      <c r="AG126" s="61" t="str">
        <f t="shared" si="82"/>
        <v/>
      </c>
      <c r="AH126" s="125" t="str">
        <f>IF(OR(B126=0,B126=""),"",IF(AND($E$3="3rd"),'Marks Entry 3rd'!V125,IF(AND($E$3="4th"),'Marks Entry 4th'!V125,"")))</f>
        <v/>
      </c>
      <c r="AI126" s="125" t="str">
        <f>IF(OR(B126=0,B126=""),"",IF(AND($E$3="3rd"),'Marks Entry 3rd'!W125,IF(AND($E$3="4th"),'Marks Entry 4th'!W125,"")))</f>
        <v/>
      </c>
      <c r="AJ126" s="64" t="str">
        <f t="shared" si="83"/>
        <v/>
      </c>
      <c r="AK126" s="61">
        <f t="shared" si="84"/>
        <v>0</v>
      </c>
      <c r="AL126" s="66" t="str">
        <f>IF(OR(B126=0,B126=""),"",IF(AND($E$3="3rd"),'Marks Entry 3rd'!X125,IF(AND($E$3="4th"),'Marks Entry 4th'!X125,"")))</f>
        <v/>
      </c>
      <c r="AM126" s="66" t="str">
        <f>IF(OR(B126=0,B126=""),"",IF(AND($E$3="3rd"),'Marks Entry 3rd'!Y125,IF(AND($E$3="4th"),'Marks Entry 4th'!Y125,"")))</f>
        <v/>
      </c>
      <c r="AN126" s="65" t="str">
        <f t="shared" si="85"/>
        <v/>
      </c>
      <c r="AO126" s="61" t="str">
        <f t="shared" si="86"/>
        <v/>
      </c>
      <c r="AP126" s="104">
        <f t="shared" si="87"/>
        <v>0</v>
      </c>
      <c r="AQ126" s="104" t="str">
        <f t="shared" si="88"/>
        <v/>
      </c>
      <c r="AR126" s="104" t="str">
        <f t="shared" si="89"/>
        <v/>
      </c>
      <c r="AS126" s="104" t="str">
        <f t="shared" si="90"/>
        <v/>
      </c>
      <c r="AT126" s="104" t="str">
        <f t="shared" si="91"/>
        <v/>
      </c>
      <c r="AU126" s="108" t="str">
        <f t="shared" si="92"/>
        <v/>
      </c>
      <c r="AV126" s="125" t="str">
        <f>IF(OR(B126=0,B126=""),"",IF(AND($E$3="3rd"),'Marks Entry 3rd'!Z125,IF(AND($E$3="4th"),'Marks Entry 4th'!Z125,"")))</f>
        <v/>
      </c>
      <c r="AW126" s="125" t="str">
        <f>IF(OR(B126=0,B126=""),"",IF(AND($E$3="3rd"),'Marks Entry 3rd'!AA125,IF(AND($E$3="4th"),'Marks Entry 4th'!AA125,"")))</f>
        <v/>
      </c>
      <c r="AX126" s="125" t="str">
        <f>IF(OR(B126=0,B126=""),"",IF(AND($E$3="3rd"),'Marks Entry 3rd'!AB125,IF(AND($E$3="4th"),'Marks Entry 4th'!AB125,"")))</f>
        <v/>
      </c>
      <c r="AY126" s="61" t="str">
        <f t="shared" si="93"/>
        <v/>
      </c>
      <c r="AZ126" s="125" t="str">
        <f>IF(OR(B126=0,B126=""),"",IF(AND($E$3="3rd"),'Marks Entry 3rd'!AC125,IF(AND($E$3="4th"),'Marks Entry 4th'!AC125,"")))</f>
        <v/>
      </c>
      <c r="BA126" s="125" t="str">
        <f>IF(OR(B126=0,B126=""),"",IF(AND($E$3="3rd"),'Marks Entry 3rd'!AD125,IF(AND($E$3="4th"),'Marks Entry 4th'!AD125,"")))</f>
        <v/>
      </c>
      <c r="BB126" s="64" t="str">
        <f t="shared" si="94"/>
        <v/>
      </c>
      <c r="BC126" s="61">
        <f t="shared" si="95"/>
        <v>0</v>
      </c>
      <c r="BD126" s="66" t="str">
        <f>IF(OR(B126=0,B126=""),"",IF(AND($E$3="3rd"),'Marks Entry 3rd'!AE125,IF(AND($E$3="4th"),'Marks Entry 4th'!AE125,"")))</f>
        <v/>
      </c>
      <c r="BE126" s="66" t="str">
        <f>IF(OR(B126=0,B126=""),"",IF(AND($E$3="3rd"),'Marks Entry 3rd'!AF125,IF(AND($E$3="4th"),'Marks Entry 4th'!AF125,"")))</f>
        <v/>
      </c>
      <c r="BF126" s="65" t="str">
        <f t="shared" si="96"/>
        <v/>
      </c>
      <c r="BG126" s="61" t="str">
        <f t="shared" si="97"/>
        <v/>
      </c>
      <c r="BH126" s="104">
        <f t="shared" si="98"/>
        <v>0</v>
      </c>
      <c r="BI126" s="104" t="str">
        <f t="shared" si="99"/>
        <v/>
      </c>
      <c r="BJ126" s="104" t="str">
        <f t="shared" si="100"/>
        <v/>
      </c>
      <c r="BK126" s="104" t="str">
        <f t="shared" si="101"/>
        <v/>
      </c>
      <c r="BL126" s="104" t="str">
        <f t="shared" si="102"/>
        <v/>
      </c>
      <c r="BM126" s="108" t="str">
        <f t="shared" si="103"/>
        <v/>
      </c>
      <c r="BN126" s="125" t="str">
        <f>IF(OR(B126=0,B126=""),"",IF(AND($E$3="3rd"),'Marks Entry 3rd'!AG125,IF(AND($E$3="4th"),'Marks Entry 4th'!AG125,"")))</f>
        <v/>
      </c>
      <c r="BO126" s="125" t="str">
        <f>IF(OR(B126=0,B126=""),"",IF(AND($E$3="3rd"),'Marks Entry 3rd'!AH125,IF(AND($E$3="4th"),'Marks Entry 4th'!AH125,"")))</f>
        <v/>
      </c>
      <c r="BP126" s="125" t="str">
        <f>IF(OR(B126=0,B126=""),"",IF(AND($E$3="3rd"),'Marks Entry 3rd'!AI125,IF(AND($E$3="4th"),'Marks Entry 4th'!AI125,"")))</f>
        <v/>
      </c>
      <c r="BQ126" s="61" t="str">
        <f t="shared" si="104"/>
        <v/>
      </c>
      <c r="BR126" s="125" t="str">
        <f>IF(OR(B126=0,B126=""),"",IF(AND($E$3="3rd"),'Marks Entry 3rd'!AJ125,IF(AND($E$3="4th"),'Marks Entry 4th'!AJ125,"")))</f>
        <v/>
      </c>
      <c r="BS126" s="125" t="str">
        <f>IF(OR(B126=0,B126=""),"",IF(AND($E$3="3rd"),'Marks Entry 3rd'!AK125,IF(AND($E$3="4th"),'Marks Entry 4th'!AK125,"")))</f>
        <v/>
      </c>
      <c r="BT126" s="64" t="str">
        <f t="shared" si="105"/>
        <v/>
      </c>
      <c r="BU126" s="61">
        <f t="shared" si="106"/>
        <v>0</v>
      </c>
      <c r="BV126" s="66" t="str">
        <f>IF(OR(B126=0,B126=""),"",IF(AND($E$3="3rd"),'Marks Entry 3rd'!AL125,IF(AND($E$3="4th"),'Marks Entry 4th'!AL125,"")))</f>
        <v/>
      </c>
      <c r="BW126" s="66" t="str">
        <f>IF(OR(B126=0,B126=""),"",IF(AND($E$3="3rd"),'Marks Entry 3rd'!AM125,IF(AND($E$3="4th"),'Marks Entry 4th'!AM125,"")))</f>
        <v/>
      </c>
      <c r="BX126" s="65" t="str">
        <f t="shared" si="107"/>
        <v/>
      </c>
      <c r="BY126" s="61" t="str">
        <f t="shared" si="108"/>
        <v/>
      </c>
      <c r="BZ126" s="104">
        <f t="shared" si="109"/>
        <v>0</v>
      </c>
      <c r="CA126" s="104" t="str">
        <f t="shared" si="110"/>
        <v/>
      </c>
      <c r="CB126" s="104" t="str">
        <f t="shared" si="111"/>
        <v/>
      </c>
      <c r="CC126" s="104" t="str">
        <f t="shared" si="112"/>
        <v/>
      </c>
      <c r="CD126" s="104" t="str">
        <f t="shared" si="113"/>
        <v/>
      </c>
      <c r="CE126" s="108" t="str">
        <f t="shared" si="114"/>
        <v/>
      </c>
      <c r="CF126" s="257" t="str">
        <f>IF(OR(B126=0,B126=""),"",IF(AND($E$3="3rd"),'Marks Entry 3rd'!AN125,IF(AND($E$3="4th"),'Marks Entry 4th'!AN125,"")))</f>
        <v/>
      </c>
      <c r="CG126" s="257" t="str">
        <f>IF(OR(B126=0,B126=""),"",IF(AND($E$3="3rd"),'Marks Entry 3rd'!AO125,IF(AND($E$3="4th"),'Marks Entry 4th'!AO125,"")))</f>
        <v/>
      </c>
      <c r="CH126" s="257" t="str">
        <f>IF(OR(B126=0,B126=""),"",IF(AND($E$3="3rd"),'Marks Entry 3rd'!AP125,IF(AND($E$3="4th"),'Marks Entry 4th'!AP125,"")))</f>
        <v/>
      </c>
      <c r="CI126" s="257" t="str">
        <f>IF(OR(B126=0,B126=""),"",IF(AND($E$3="3rd"),'Marks Entry 3rd'!AQ125,IF(AND($E$3="4th"),'Marks Entry 4th'!AQ125,"")))</f>
        <v/>
      </c>
      <c r="CJ126" s="257" t="str">
        <f>IF(OR(B126=0,B126=""),"",IF(AND($E$3="3rd"),'Marks Entry 3rd'!AR125,IF(AND($E$3="4th"),'Marks Entry 4th'!AR125,"")))</f>
        <v/>
      </c>
      <c r="CK126" s="126" t="str">
        <f t="shared" si="115"/>
        <v/>
      </c>
      <c r="CL126" s="127">
        <f t="shared" si="116"/>
        <v>0</v>
      </c>
      <c r="CM126" s="127" t="str">
        <f t="shared" si="117"/>
        <v/>
      </c>
      <c r="CN126" s="127" t="str">
        <f t="shared" si="118"/>
        <v/>
      </c>
      <c r="CO126" s="107" t="str">
        <f t="shared" si="119"/>
        <v/>
      </c>
      <c r="CP126" s="257" t="str">
        <f>IF(OR(B126=0,B126=""),"",IF(AND($E$3="3rd"),'Marks Entry 3rd'!AS125,IF(AND($E$3="4th"),'Marks Entry 4th'!AS125,"")))</f>
        <v/>
      </c>
      <c r="CQ126" s="257" t="str">
        <f>IF(OR(B126=0,B126=""),"",IF(AND($E$3="3rd"),'Marks Entry 3rd'!AT125,IF(AND($E$3="4th"),'Marks Entry 4th'!AT125,"")))</f>
        <v/>
      </c>
      <c r="CR126" s="257" t="str">
        <f>IF(OR(B126=0,B126=""),"",IF(AND($E$3="3rd"),'Marks Entry 3rd'!AU125,IF(AND($E$3="4th"),'Marks Entry 4th'!AU125,"")))</f>
        <v/>
      </c>
      <c r="CS126" s="257" t="str">
        <f>IF(OR(B126=0,B126=""),"",IF(AND($E$3="3rd"),'Marks Entry 3rd'!AV125,IF(AND($E$3="4th"),'Marks Entry 4th'!AV125,"")))</f>
        <v/>
      </c>
      <c r="CT126" s="257" t="str">
        <f>IF(OR(B126=0,B126=""),"",IF(AND($E$3="3rd"),'Marks Entry 3rd'!AW125,IF(AND($E$3="4th"),'Marks Entry 4th'!AW125,"")))</f>
        <v/>
      </c>
      <c r="CU126" s="126" t="str">
        <f t="shared" si="120"/>
        <v/>
      </c>
      <c r="CV126" s="127">
        <f t="shared" si="121"/>
        <v>0</v>
      </c>
      <c r="CW126" s="127" t="str">
        <f t="shared" si="122"/>
        <v/>
      </c>
      <c r="CX126" s="127" t="str">
        <f t="shared" si="123"/>
        <v/>
      </c>
      <c r="CY126" s="107" t="str">
        <f t="shared" si="124"/>
        <v/>
      </c>
      <c r="CZ126" s="257" t="str">
        <f>IF(OR(B126=0,B126=""),"",IF(AND($E$3="3rd"),'Marks Entry 3rd'!AX125,IF(AND($E$3="4th"),'Marks Entry 4th'!AX125,"")))</f>
        <v/>
      </c>
      <c r="DA126" s="257" t="str">
        <f>IF(OR(B126=0,B126=""),"",IF(AND($E$3="3rd"),'Marks Entry 3rd'!AY125,IF(AND($E$3="4th"),'Marks Entry 4th'!AY125,"")))</f>
        <v/>
      </c>
      <c r="DB126" s="257" t="str">
        <f>IF(OR(B126=0,B126=""),"",IF(AND($E$3="3rd"),'Marks Entry 3rd'!AZ125,IF(AND($E$3="4th"),'Marks Entry 4th'!AZ125,"")))</f>
        <v/>
      </c>
      <c r="DC126" s="257" t="str">
        <f>IF(OR(B126=0,B126=""),"",IF(AND($E$3="3rd"),'Marks Entry 3rd'!BA125,IF(AND($E$3="4th"),'Marks Entry 4th'!BA125,"")))</f>
        <v/>
      </c>
      <c r="DD126" s="257" t="str">
        <f>IF(OR(B126=0,B126=""),"",IF(AND($E$3="3rd"),'Marks Entry 3rd'!BB125,IF(AND($E$3="4th"),'Marks Entry 4th'!BB125,"")))</f>
        <v/>
      </c>
      <c r="DE126" s="126" t="str">
        <f t="shared" si="125"/>
        <v/>
      </c>
      <c r="DF126" s="127">
        <f t="shared" si="126"/>
        <v>0</v>
      </c>
      <c r="DG126" s="127" t="str">
        <f t="shared" si="127"/>
        <v/>
      </c>
      <c r="DH126" s="127" t="str">
        <f t="shared" si="128"/>
        <v/>
      </c>
      <c r="DI126" s="107" t="str">
        <f t="shared" si="129"/>
        <v/>
      </c>
      <c r="DJ126" s="257" t="str">
        <f>IF(OR(B126=0,B126=""),"",IF(AND('Marks Entry 3rd'!BC125="",'Marks Entry 4th'!BC125=""),"",IF(AND($E$3="3rd"),'Marks Entry 3rd'!BC125,IF(AND($E$3="4th"),'Marks Entry 4th'!BC125,""))))</f>
        <v/>
      </c>
      <c r="DK126" s="257" t="str">
        <f>IF(OR(B126=0,B126=""),"",IF(AND('Marks Entry 3rd'!BD125="",'Marks Entry 4th'!BD125=""),"",IF(AND($E$3="3rd"),'Marks Entry 3rd'!BD125,IF(AND($E$3="4th"),'Marks Entry 4th'!BD125,""))))</f>
        <v/>
      </c>
      <c r="DL126" s="416" t="str">
        <f t="shared" si="130"/>
        <v/>
      </c>
      <c r="DM126" s="108" t="str">
        <f t="shared" si="131"/>
        <v/>
      </c>
      <c r="DN126" s="257" t="str">
        <f>IF(OR(B126=0,B126=""),"",IF(AND('Marks Entry 3rd'!BE125="",'Marks Entry 4th'!BE125=""),"",IF(AND($E$3="3rd"),'Marks Entry 3rd'!BE125,IF(AND($E$3="4th"),'Marks Entry 4th'!BE125,""))))</f>
        <v/>
      </c>
      <c r="DO126" s="257" t="str">
        <f>IF(OR(B126=0,B126=""),"",IF(AND('Marks Entry 3rd'!BF125="",'Marks Entry 4th'!BF125=""),"",IF(AND($E$3="3rd"),'Marks Entry 3rd'!BF125,IF(AND($E$3="4th"),'Marks Entry 4th'!BF125,""))))</f>
        <v/>
      </c>
      <c r="DP126" s="416" t="str">
        <f t="shared" si="132"/>
        <v/>
      </c>
      <c r="DQ126" s="108" t="str">
        <f t="shared" si="133"/>
        <v/>
      </c>
      <c r="DR126" s="75" t="str">
        <f t="shared" si="134"/>
        <v/>
      </c>
      <c r="DS126" s="76" t="str">
        <f t="shared" si="135"/>
        <v/>
      </c>
      <c r="DT126" s="81" t="str">
        <f t="shared" si="136"/>
        <v/>
      </c>
      <c r="DU126" s="82" t="str">
        <f t="shared" si="137"/>
        <v/>
      </c>
      <c r="DV126" s="262" t="str">
        <f t="shared" si="139"/>
        <v/>
      </c>
      <c r="DW126" s="52" t="str">
        <f>IF(OR(B126=0,B126=""),"",IF(AND($E$3="3rd"),'Marks Entry 3rd'!BG125,IF(AND($E$3="4th"),'Marks Entry 4th'!BG125,"")))</f>
        <v/>
      </c>
      <c r="DX126" s="52" t="str">
        <f>IF(OR(B126=0,B126=""),"",IF(AND($E$3="3rd"),'Marks Entry 3rd'!BH125,IF(AND($E$3="4th"),'Marks Entry 4th'!BH125,"")))</f>
        <v/>
      </c>
      <c r="DY126" s="242" t="str">
        <f t="shared" si="138"/>
        <v/>
      </c>
      <c r="DZ126" s="53"/>
      <c r="EG126" s="55">
        <f>IF(AND($E$3="3rd"),'Marks Entry 3rd'!I125,IF(AND($E$3="4th"),'Marks Entry 4th'!I125,""))</f>
        <v>0</v>
      </c>
    </row>
    <row r="127" spans="1:137" ht="18.95" customHeight="1">
      <c r="A127" s="67">
        <v>120</v>
      </c>
      <c r="B127" s="302" t="str">
        <f>IF(OR(EG127=0,EG127=""),"",IF(AND($E$3="3rd"),'Marks Entry 3rd'!I126,IF(AND($E$3="4th"),'Marks Entry 4th'!I126,"")))</f>
        <v/>
      </c>
      <c r="C127" s="68" t="str">
        <f>IF(OR(B127=0,B127=""),"",IF(AND($E$3="3rd"),'Marks Entry 3rd'!B126,IF(AND($E$3="4th"),'Marks Entry 4th'!B126,"")))</f>
        <v/>
      </c>
      <c r="D127" s="68" t="str">
        <f>IF(OR(B127=0,B127=""),"",IF(AND($E$3="3rd"),'Marks Entry 3rd'!C126,IF(AND($E$3="4th"),'Marks Entry 4th'!C126,"")))</f>
        <v/>
      </c>
      <c r="E127" s="69" t="str">
        <f>IF(OR(B127=0,B127=""),"",IF(AND($E$3="3rd"),'Marks Entry 3rd'!E126,IF(AND($E$3="4th"),'Marks Entry 4th'!E126,"")))</f>
        <v/>
      </c>
      <c r="F127" s="301" t="str">
        <f>IF(OR(B127=0,B127=""),"",IF(AND($E$3="3rd"),'Marks Entry 3rd'!D126,IF(AND($E$3="4th"),'Marks Entry 4th'!D126,"")))</f>
        <v/>
      </c>
      <c r="G127" s="63" t="str">
        <f>IF(OR(B127=0,B127=""),"",IF(AND($E$3="3rd"),'Marks Entry 3rd'!F126,IF(AND($E$3="4th"),'Marks Entry 4th'!F126,"")))</f>
        <v/>
      </c>
      <c r="H127" s="63" t="str">
        <f>IF(OR(B127=0,B127=""),"",IF(AND($E$3="3rd"),'Marks Entry 3rd'!G126,IF(AND($E$3="4th"),'Marks Entry 4th'!G126,"")))</f>
        <v/>
      </c>
      <c r="I127" s="63" t="str">
        <f>IF(OR(B127=0,B127=""),"",IF(AND($E$3="3rd"),'Marks Entry 3rd'!H126,IF(AND($E$3="4th"),'Marks Entry 4th'!H126,"")))</f>
        <v/>
      </c>
      <c r="J127" s="256" t="str">
        <f>IF(OR(B127=0,B127=""),"",IF(AND($E$3="3rd"),'Marks Entry 3rd'!J126,IF(AND($E$3="4th"),'Marks Entry 4th'!J126,"")))</f>
        <v/>
      </c>
      <c r="K127" s="256" t="str">
        <f>IF(OR(B127=0,B127=""),"",IF(AND($E$3="3rd"),'Marks Entry 3rd'!K126,IF(AND($E$3="4th"),'Marks Entry 4th'!K126,"")))</f>
        <v/>
      </c>
      <c r="L127" s="125" t="str">
        <f>IF(OR(B127=0,B127=""),"",IF(AND($E$3="3rd"),'Marks Entry 3rd'!L126,IF(AND($E$3="4th"),'Marks Entry 4th'!L126,"")))</f>
        <v/>
      </c>
      <c r="M127" s="125" t="str">
        <f>IF(OR(B127=0,B127=""),"",IF(AND($E$3="3rd"),'Marks Entry 3rd'!M126,IF(AND($E$3="4th"),'Marks Entry 4th'!M126,"")))</f>
        <v/>
      </c>
      <c r="N127" s="125" t="str">
        <f>IF(OR(B127=0,B127=""),"",IF(AND($E$3="3rd"),'Marks Entry 3rd'!N126,IF(AND($E$3="4th"),'Marks Entry 4th'!N126,"")))</f>
        <v/>
      </c>
      <c r="O127" s="61" t="str">
        <f t="shared" si="71"/>
        <v/>
      </c>
      <c r="P127" s="125" t="str">
        <f>IF(OR(B127=0,B127=""),"",IF(AND($E$3="3rd"),'Marks Entry 3rd'!O126,IF(AND($E$3="4th"),'Marks Entry 4th'!O126,"")))</f>
        <v/>
      </c>
      <c r="Q127" s="125" t="str">
        <f>IF(OR(B127=0,B127=""),"",IF(AND($E$3="3rd"),'Marks Entry 3rd'!P126,IF(AND($E$3="4th"),'Marks Entry 4th'!P126,"")))</f>
        <v/>
      </c>
      <c r="R127" s="64" t="str">
        <f t="shared" si="72"/>
        <v/>
      </c>
      <c r="S127" s="61">
        <f t="shared" si="73"/>
        <v>0</v>
      </c>
      <c r="T127" s="66" t="str">
        <f>IF(OR(B127=0,B127=""),"",IF(AND($E$3="3rd"),'Marks Entry 3rd'!Q126,IF(AND($E$3="4th"),'Marks Entry 4th'!Q126,"")))</f>
        <v/>
      </c>
      <c r="U127" s="66" t="str">
        <f>IF(OR(B127=0,B127=""),"",IF(AND($E$3="3rd"),'Marks Entry 3rd'!R126,IF(AND($E$3="4th"),'Marks Entry 4th'!R126,"")))</f>
        <v/>
      </c>
      <c r="V127" s="65" t="str">
        <f t="shared" si="74"/>
        <v/>
      </c>
      <c r="W127" s="61" t="str">
        <f t="shared" si="75"/>
        <v/>
      </c>
      <c r="X127" s="104">
        <f t="shared" si="76"/>
        <v>0</v>
      </c>
      <c r="Y127" s="104" t="str">
        <f t="shared" si="77"/>
        <v/>
      </c>
      <c r="Z127" s="104" t="str">
        <f t="shared" si="78"/>
        <v/>
      </c>
      <c r="AA127" s="104" t="str">
        <f t="shared" si="79"/>
        <v/>
      </c>
      <c r="AB127" s="104" t="str">
        <f t="shared" si="80"/>
        <v/>
      </c>
      <c r="AC127" s="108" t="str">
        <f t="shared" si="81"/>
        <v/>
      </c>
      <c r="AD127" s="125" t="str">
        <f>IF(OR(B127=0,B127=""),"",IF(AND($E$3="3rd"),'Marks Entry 3rd'!S126,IF(AND($E$3="4th"),'Marks Entry 4th'!S126,"")))</f>
        <v/>
      </c>
      <c r="AE127" s="125" t="str">
        <f>IF(OR(B127=0,B127=""),"",IF(AND($E$3="3rd"),'Marks Entry 3rd'!T126,IF(AND($E$3="4th"),'Marks Entry 4th'!T126,"")))</f>
        <v/>
      </c>
      <c r="AF127" s="125" t="str">
        <f>IF(OR(B127=0,B127=""),"",IF(AND($E$3="3rd"),'Marks Entry 3rd'!U126,IF(AND($E$3="4th"),'Marks Entry 4th'!U126,"")))</f>
        <v/>
      </c>
      <c r="AG127" s="61" t="str">
        <f t="shared" si="82"/>
        <v/>
      </c>
      <c r="AH127" s="125" t="str">
        <f>IF(OR(B127=0,B127=""),"",IF(AND($E$3="3rd"),'Marks Entry 3rd'!V126,IF(AND($E$3="4th"),'Marks Entry 4th'!V126,"")))</f>
        <v/>
      </c>
      <c r="AI127" s="125" t="str">
        <f>IF(OR(B127=0,B127=""),"",IF(AND($E$3="3rd"),'Marks Entry 3rd'!W126,IF(AND($E$3="4th"),'Marks Entry 4th'!W126,"")))</f>
        <v/>
      </c>
      <c r="AJ127" s="64" t="str">
        <f t="shared" si="83"/>
        <v/>
      </c>
      <c r="AK127" s="61">
        <f t="shared" si="84"/>
        <v>0</v>
      </c>
      <c r="AL127" s="66" t="str">
        <f>IF(OR(B127=0,B127=""),"",IF(AND($E$3="3rd"),'Marks Entry 3rd'!X126,IF(AND($E$3="4th"),'Marks Entry 4th'!X126,"")))</f>
        <v/>
      </c>
      <c r="AM127" s="66" t="str">
        <f>IF(OR(B127=0,B127=""),"",IF(AND($E$3="3rd"),'Marks Entry 3rd'!Y126,IF(AND($E$3="4th"),'Marks Entry 4th'!Y126,"")))</f>
        <v/>
      </c>
      <c r="AN127" s="65" t="str">
        <f t="shared" si="85"/>
        <v/>
      </c>
      <c r="AO127" s="61" t="str">
        <f t="shared" si="86"/>
        <v/>
      </c>
      <c r="AP127" s="104">
        <f t="shared" si="87"/>
        <v>0</v>
      </c>
      <c r="AQ127" s="104" t="str">
        <f t="shared" si="88"/>
        <v/>
      </c>
      <c r="AR127" s="104" t="str">
        <f t="shared" si="89"/>
        <v/>
      </c>
      <c r="AS127" s="104" t="str">
        <f t="shared" si="90"/>
        <v/>
      </c>
      <c r="AT127" s="104" t="str">
        <f t="shared" si="91"/>
        <v/>
      </c>
      <c r="AU127" s="108" t="str">
        <f t="shared" si="92"/>
        <v/>
      </c>
      <c r="AV127" s="125" t="str">
        <f>IF(OR(B127=0,B127=""),"",IF(AND($E$3="3rd"),'Marks Entry 3rd'!Z126,IF(AND($E$3="4th"),'Marks Entry 4th'!Z126,"")))</f>
        <v/>
      </c>
      <c r="AW127" s="125" t="str">
        <f>IF(OR(B127=0,B127=""),"",IF(AND($E$3="3rd"),'Marks Entry 3rd'!AA126,IF(AND($E$3="4th"),'Marks Entry 4th'!AA126,"")))</f>
        <v/>
      </c>
      <c r="AX127" s="125" t="str">
        <f>IF(OR(B127=0,B127=""),"",IF(AND($E$3="3rd"),'Marks Entry 3rd'!AB126,IF(AND($E$3="4th"),'Marks Entry 4th'!AB126,"")))</f>
        <v/>
      </c>
      <c r="AY127" s="61" t="str">
        <f t="shared" si="93"/>
        <v/>
      </c>
      <c r="AZ127" s="125" t="str">
        <f>IF(OR(B127=0,B127=""),"",IF(AND($E$3="3rd"),'Marks Entry 3rd'!AC126,IF(AND($E$3="4th"),'Marks Entry 4th'!AC126,"")))</f>
        <v/>
      </c>
      <c r="BA127" s="125" t="str">
        <f>IF(OR(B127=0,B127=""),"",IF(AND($E$3="3rd"),'Marks Entry 3rd'!AD126,IF(AND($E$3="4th"),'Marks Entry 4th'!AD126,"")))</f>
        <v/>
      </c>
      <c r="BB127" s="64" t="str">
        <f t="shared" si="94"/>
        <v/>
      </c>
      <c r="BC127" s="61">
        <f t="shared" si="95"/>
        <v>0</v>
      </c>
      <c r="BD127" s="66" t="str">
        <f>IF(OR(B127=0,B127=""),"",IF(AND($E$3="3rd"),'Marks Entry 3rd'!AE126,IF(AND($E$3="4th"),'Marks Entry 4th'!AE126,"")))</f>
        <v/>
      </c>
      <c r="BE127" s="66" t="str">
        <f>IF(OR(B127=0,B127=""),"",IF(AND($E$3="3rd"),'Marks Entry 3rd'!AF126,IF(AND($E$3="4th"),'Marks Entry 4th'!AF126,"")))</f>
        <v/>
      </c>
      <c r="BF127" s="65" t="str">
        <f t="shared" si="96"/>
        <v/>
      </c>
      <c r="BG127" s="61" t="str">
        <f t="shared" si="97"/>
        <v/>
      </c>
      <c r="BH127" s="104">
        <f t="shared" si="98"/>
        <v>0</v>
      </c>
      <c r="BI127" s="104" t="str">
        <f t="shared" si="99"/>
        <v/>
      </c>
      <c r="BJ127" s="104" t="str">
        <f t="shared" si="100"/>
        <v/>
      </c>
      <c r="BK127" s="104" t="str">
        <f t="shared" si="101"/>
        <v/>
      </c>
      <c r="BL127" s="104" t="str">
        <f t="shared" si="102"/>
        <v/>
      </c>
      <c r="BM127" s="108" t="str">
        <f t="shared" si="103"/>
        <v/>
      </c>
      <c r="BN127" s="125" t="str">
        <f>IF(OR(B127=0,B127=""),"",IF(AND($E$3="3rd"),'Marks Entry 3rd'!AG126,IF(AND($E$3="4th"),'Marks Entry 4th'!AG126,"")))</f>
        <v/>
      </c>
      <c r="BO127" s="125" t="str">
        <f>IF(OR(B127=0,B127=""),"",IF(AND($E$3="3rd"),'Marks Entry 3rd'!AH126,IF(AND($E$3="4th"),'Marks Entry 4th'!AH126,"")))</f>
        <v/>
      </c>
      <c r="BP127" s="125" t="str">
        <f>IF(OR(B127=0,B127=""),"",IF(AND($E$3="3rd"),'Marks Entry 3rd'!AI126,IF(AND($E$3="4th"),'Marks Entry 4th'!AI126,"")))</f>
        <v/>
      </c>
      <c r="BQ127" s="61" t="str">
        <f t="shared" si="104"/>
        <v/>
      </c>
      <c r="BR127" s="125" t="str">
        <f>IF(OR(B127=0,B127=""),"",IF(AND($E$3="3rd"),'Marks Entry 3rd'!AJ126,IF(AND($E$3="4th"),'Marks Entry 4th'!AJ126,"")))</f>
        <v/>
      </c>
      <c r="BS127" s="125" t="str">
        <f>IF(OR(B127=0,B127=""),"",IF(AND($E$3="3rd"),'Marks Entry 3rd'!AK126,IF(AND($E$3="4th"),'Marks Entry 4th'!AK126,"")))</f>
        <v/>
      </c>
      <c r="BT127" s="64" t="str">
        <f t="shared" si="105"/>
        <v/>
      </c>
      <c r="BU127" s="61">
        <f t="shared" si="106"/>
        <v>0</v>
      </c>
      <c r="BV127" s="66" t="str">
        <f>IF(OR(B127=0,B127=""),"",IF(AND($E$3="3rd"),'Marks Entry 3rd'!AL126,IF(AND($E$3="4th"),'Marks Entry 4th'!AL126,"")))</f>
        <v/>
      </c>
      <c r="BW127" s="66" t="str">
        <f>IF(OR(B127=0,B127=""),"",IF(AND($E$3="3rd"),'Marks Entry 3rd'!AM126,IF(AND($E$3="4th"),'Marks Entry 4th'!AM126,"")))</f>
        <v/>
      </c>
      <c r="BX127" s="65" t="str">
        <f t="shared" si="107"/>
        <v/>
      </c>
      <c r="BY127" s="61" t="str">
        <f t="shared" si="108"/>
        <v/>
      </c>
      <c r="BZ127" s="104">
        <f t="shared" si="109"/>
        <v>0</v>
      </c>
      <c r="CA127" s="104" t="str">
        <f t="shared" si="110"/>
        <v/>
      </c>
      <c r="CB127" s="104" t="str">
        <f t="shared" si="111"/>
        <v/>
      </c>
      <c r="CC127" s="104" t="str">
        <f t="shared" si="112"/>
        <v/>
      </c>
      <c r="CD127" s="104" t="str">
        <f t="shared" si="113"/>
        <v/>
      </c>
      <c r="CE127" s="108" t="str">
        <f t="shared" si="114"/>
        <v/>
      </c>
      <c r="CF127" s="257" t="str">
        <f>IF(OR(B127=0,B127=""),"",IF(AND($E$3="3rd"),'Marks Entry 3rd'!AN126,IF(AND($E$3="4th"),'Marks Entry 4th'!AN126,"")))</f>
        <v/>
      </c>
      <c r="CG127" s="257" t="str">
        <f>IF(OR(B127=0,B127=""),"",IF(AND($E$3="3rd"),'Marks Entry 3rd'!AO126,IF(AND($E$3="4th"),'Marks Entry 4th'!AO126,"")))</f>
        <v/>
      </c>
      <c r="CH127" s="257" t="str">
        <f>IF(OR(B127=0,B127=""),"",IF(AND($E$3="3rd"),'Marks Entry 3rd'!AP126,IF(AND($E$3="4th"),'Marks Entry 4th'!AP126,"")))</f>
        <v/>
      </c>
      <c r="CI127" s="257" t="str">
        <f>IF(OR(B127=0,B127=""),"",IF(AND($E$3="3rd"),'Marks Entry 3rd'!AQ126,IF(AND($E$3="4th"),'Marks Entry 4th'!AQ126,"")))</f>
        <v/>
      </c>
      <c r="CJ127" s="257" t="str">
        <f>IF(OR(B127=0,B127=""),"",IF(AND($E$3="3rd"),'Marks Entry 3rd'!AR126,IF(AND($E$3="4th"),'Marks Entry 4th'!AR126,"")))</f>
        <v/>
      </c>
      <c r="CK127" s="126" t="str">
        <f t="shared" si="115"/>
        <v/>
      </c>
      <c r="CL127" s="127">
        <f t="shared" si="116"/>
        <v>0</v>
      </c>
      <c r="CM127" s="127" t="str">
        <f t="shared" si="117"/>
        <v/>
      </c>
      <c r="CN127" s="127" t="str">
        <f t="shared" si="118"/>
        <v/>
      </c>
      <c r="CO127" s="107" t="str">
        <f t="shared" si="119"/>
        <v/>
      </c>
      <c r="CP127" s="257" t="str">
        <f>IF(OR(B127=0,B127=""),"",IF(AND($E$3="3rd"),'Marks Entry 3rd'!AS126,IF(AND($E$3="4th"),'Marks Entry 4th'!AS126,"")))</f>
        <v/>
      </c>
      <c r="CQ127" s="257" t="str">
        <f>IF(OR(B127=0,B127=""),"",IF(AND($E$3="3rd"),'Marks Entry 3rd'!AT126,IF(AND($E$3="4th"),'Marks Entry 4th'!AT126,"")))</f>
        <v/>
      </c>
      <c r="CR127" s="257" t="str">
        <f>IF(OR(B127=0,B127=""),"",IF(AND($E$3="3rd"),'Marks Entry 3rd'!AU126,IF(AND($E$3="4th"),'Marks Entry 4th'!AU126,"")))</f>
        <v/>
      </c>
      <c r="CS127" s="257" t="str">
        <f>IF(OR(B127=0,B127=""),"",IF(AND($E$3="3rd"),'Marks Entry 3rd'!AV126,IF(AND($E$3="4th"),'Marks Entry 4th'!AV126,"")))</f>
        <v/>
      </c>
      <c r="CT127" s="257" t="str">
        <f>IF(OR(B127=0,B127=""),"",IF(AND($E$3="3rd"),'Marks Entry 3rd'!AW126,IF(AND($E$3="4th"),'Marks Entry 4th'!AW126,"")))</f>
        <v/>
      </c>
      <c r="CU127" s="126" t="str">
        <f t="shared" si="120"/>
        <v/>
      </c>
      <c r="CV127" s="127">
        <f t="shared" si="121"/>
        <v>0</v>
      </c>
      <c r="CW127" s="127" t="str">
        <f t="shared" si="122"/>
        <v/>
      </c>
      <c r="CX127" s="127" t="str">
        <f t="shared" si="123"/>
        <v/>
      </c>
      <c r="CY127" s="107" t="str">
        <f t="shared" si="124"/>
        <v/>
      </c>
      <c r="CZ127" s="257" t="str">
        <f>IF(OR(B127=0,B127=""),"",IF(AND($E$3="3rd"),'Marks Entry 3rd'!AX126,IF(AND($E$3="4th"),'Marks Entry 4th'!AX126,"")))</f>
        <v/>
      </c>
      <c r="DA127" s="257" t="str">
        <f>IF(OR(B127=0,B127=""),"",IF(AND($E$3="3rd"),'Marks Entry 3rd'!AY126,IF(AND($E$3="4th"),'Marks Entry 4th'!AY126,"")))</f>
        <v/>
      </c>
      <c r="DB127" s="257" t="str">
        <f>IF(OR(B127=0,B127=""),"",IF(AND($E$3="3rd"),'Marks Entry 3rd'!AZ126,IF(AND($E$3="4th"),'Marks Entry 4th'!AZ126,"")))</f>
        <v/>
      </c>
      <c r="DC127" s="257" t="str">
        <f>IF(OR(B127=0,B127=""),"",IF(AND($E$3="3rd"),'Marks Entry 3rd'!BA126,IF(AND($E$3="4th"),'Marks Entry 4th'!BA126,"")))</f>
        <v/>
      </c>
      <c r="DD127" s="257" t="str">
        <f>IF(OR(B127=0,B127=""),"",IF(AND($E$3="3rd"),'Marks Entry 3rd'!BB126,IF(AND($E$3="4th"),'Marks Entry 4th'!BB126,"")))</f>
        <v/>
      </c>
      <c r="DE127" s="126" t="str">
        <f t="shared" si="125"/>
        <v/>
      </c>
      <c r="DF127" s="127">
        <f t="shared" si="126"/>
        <v>0</v>
      </c>
      <c r="DG127" s="127" t="str">
        <f t="shared" si="127"/>
        <v/>
      </c>
      <c r="DH127" s="127" t="str">
        <f t="shared" si="128"/>
        <v/>
      </c>
      <c r="DI127" s="107" t="str">
        <f t="shared" si="129"/>
        <v/>
      </c>
      <c r="DJ127" s="257" t="str">
        <f>IF(OR(B127=0,B127=""),"",IF(AND('Marks Entry 3rd'!BC126="",'Marks Entry 4th'!BC126=""),"",IF(AND($E$3="3rd"),'Marks Entry 3rd'!BC126,IF(AND($E$3="4th"),'Marks Entry 4th'!BC126,""))))</f>
        <v/>
      </c>
      <c r="DK127" s="257" t="str">
        <f>IF(OR(B127=0,B127=""),"",IF(AND('Marks Entry 3rd'!BD126="",'Marks Entry 4th'!BD126=""),"",IF(AND($E$3="3rd"),'Marks Entry 3rd'!BD126,IF(AND($E$3="4th"),'Marks Entry 4th'!BD126,""))))</f>
        <v/>
      </c>
      <c r="DL127" s="416" t="str">
        <f t="shared" si="130"/>
        <v/>
      </c>
      <c r="DM127" s="108" t="str">
        <f t="shared" si="131"/>
        <v/>
      </c>
      <c r="DN127" s="257" t="str">
        <f>IF(OR(B127=0,B127=""),"",IF(AND('Marks Entry 3rd'!BE126="",'Marks Entry 4th'!BE126=""),"",IF(AND($E$3="3rd"),'Marks Entry 3rd'!BE126,IF(AND($E$3="4th"),'Marks Entry 4th'!BE126,""))))</f>
        <v/>
      </c>
      <c r="DO127" s="257" t="str">
        <f>IF(OR(B127=0,B127=""),"",IF(AND('Marks Entry 3rd'!BF126="",'Marks Entry 4th'!BF126=""),"",IF(AND($E$3="3rd"),'Marks Entry 3rd'!BF126,IF(AND($E$3="4th"),'Marks Entry 4th'!BF126,""))))</f>
        <v/>
      </c>
      <c r="DP127" s="416" t="str">
        <f t="shared" si="132"/>
        <v/>
      </c>
      <c r="DQ127" s="108" t="str">
        <f t="shared" si="133"/>
        <v/>
      </c>
      <c r="DR127" s="75" t="str">
        <f t="shared" si="134"/>
        <v/>
      </c>
      <c r="DS127" s="76" t="str">
        <f t="shared" si="135"/>
        <v/>
      </c>
      <c r="DT127" s="81" t="str">
        <f t="shared" si="136"/>
        <v/>
      </c>
      <c r="DU127" s="82" t="str">
        <f t="shared" si="137"/>
        <v/>
      </c>
      <c r="DV127" s="262" t="str">
        <f t="shared" si="139"/>
        <v/>
      </c>
      <c r="DW127" s="52" t="str">
        <f>IF(OR(B127=0,B127=""),"",IF(AND($E$3="3rd"),'Marks Entry 3rd'!BG126,IF(AND($E$3="4th"),'Marks Entry 4th'!BG126,"")))</f>
        <v/>
      </c>
      <c r="DX127" s="52" t="str">
        <f>IF(OR(B127=0,B127=""),"",IF(AND($E$3="3rd"),'Marks Entry 3rd'!BH126,IF(AND($E$3="4th"),'Marks Entry 4th'!BH126,"")))</f>
        <v/>
      </c>
      <c r="DY127" s="242" t="str">
        <f t="shared" si="138"/>
        <v/>
      </c>
      <c r="DZ127" s="53"/>
      <c r="EG127" s="55">
        <f>IF(AND($E$3="3rd"),'Marks Entry 3rd'!I126,IF(AND($E$3="4th"),'Marks Entry 4th'!I126,""))</f>
        <v>0</v>
      </c>
    </row>
    <row r="128" spans="1:137" ht="18.95" customHeight="1">
      <c r="A128" s="67">
        <v>121</v>
      </c>
      <c r="B128" s="302" t="str">
        <f>IF(OR(EG128=0,EG128=""),"",IF(AND($E$3="3rd"),'Marks Entry 3rd'!I127,IF(AND($E$3="4th"),'Marks Entry 4th'!I127,"")))</f>
        <v/>
      </c>
      <c r="C128" s="68" t="str">
        <f>IF(OR(B128=0,B128=""),"",IF(AND($E$3="3rd"),'Marks Entry 3rd'!B127,IF(AND($E$3="4th"),'Marks Entry 4th'!B127,"")))</f>
        <v/>
      </c>
      <c r="D128" s="68" t="str">
        <f>IF(OR(B128=0,B128=""),"",IF(AND($E$3="3rd"),'Marks Entry 3rd'!C127,IF(AND($E$3="4th"),'Marks Entry 4th'!C127,"")))</f>
        <v/>
      </c>
      <c r="E128" s="69" t="str">
        <f>IF(OR(B128=0,B128=""),"",IF(AND($E$3="3rd"),'Marks Entry 3rd'!E127,IF(AND($E$3="4th"),'Marks Entry 4th'!E127,"")))</f>
        <v/>
      </c>
      <c r="F128" s="301" t="str">
        <f>IF(OR(B128=0,B128=""),"",IF(AND($E$3="3rd"),'Marks Entry 3rd'!D127,IF(AND($E$3="4th"),'Marks Entry 4th'!D127,"")))</f>
        <v/>
      </c>
      <c r="G128" s="63" t="str">
        <f>IF(OR(B128=0,B128=""),"",IF(AND($E$3="3rd"),'Marks Entry 3rd'!F127,IF(AND($E$3="4th"),'Marks Entry 4th'!F127,"")))</f>
        <v/>
      </c>
      <c r="H128" s="63" t="str">
        <f>IF(OR(B128=0,B128=""),"",IF(AND($E$3="3rd"),'Marks Entry 3rd'!G127,IF(AND($E$3="4th"),'Marks Entry 4th'!G127,"")))</f>
        <v/>
      </c>
      <c r="I128" s="63" t="str">
        <f>IF(OR(B128=0,B128=""),"",IF(AND($E$3="3rd"),'Marks Entry 3rd'!H127,IF(AND($E$3="4th"),'Marks Entry 4th'!H127,"")))</f>
        <v/>
      </c>
      <c r="J128" s="256" t="str">
        <f>IF(OR(B128=0,B128=""),"",IF(AND($E$3="3rd"),'Marks Entry 3rd'!J127,IF(AND($E$3="4th"),'Marks Entry 4th'!J127,"")))</f>
        <v/>
      </c>
      <c r="K128" s="256" t="str">
        <f>IF(OR(B128=0,B128=""),"",IF(AND($E$3="3rd"),'Marks Entry 3rd'!K127,IF(AND($E$3="4th"),'Marks Entry 4th'!K127,"")))</f>
        <v/>
      </c>
      <c r="L128" s="125" t="str">
        <f>IF(OR(B128=0,B128=""),"",IF(AND($E$3="3rd"),'Marks Entry 3rd'!L127,IF(AND($E$3="4th"),'Marks Entry 4th'!L127,"")))</f>
        <v/>
      </c>
      <c r="M128" s="125" t="str">
        <f>IF(OR(B128=0,B128=""),"",IF(AND($E$3="3rd"),'Marks Entry 3rd'!M127,IF(AND($E$3="4th"),'Marks Entry 4th'!M127,"")))</f>
        <v/>
      </c>
      <c r="N128" s="125" t="str">
        <f>IF(OR(B128=0,B128=""),"",IF(AND($E$3="3rd"),'Marks Entry 3rd'!N127,IF(AND($E$3="4th"),'Marks Entry 4th'!N127,"")))</f>
        <v/>
      </c>
      <c r="O128" s="61" t="str">
        <f t="shared" si="71"/>
        <v/>
      </c>
      <c r="P128" s="125" t="str">
        <f>IF(OR(B128=0,B128=""),"",IF(AND($E$3="3rd"),'Marks Entry 3rd'!O127,IF(AND($E$3="4th"),'Marks Entry 4th'!O127,"")))</f>
        <v/>
      </c>
      <c r="Q128" s="125" t="str">
        <f>IF(OR(B128=0,B128=""),"",IF(AND($E$3="3rd"),'Marks Entry 3rd'!P127,IF(AND($E$3="4th"),'Marks Entry 4th'!P127,"")))</f>
        <v/>
      </c>
      <c r="R128" s="64" t="str">
        <f t="shared" si="72"/>
        <v/>
      </c>
      <c r="S128" s="61">
        <f t="shared" si="73"/>
        <v>0</v>
      </c>
      <c r="T128" s="66" t="str">
        <f>IF(OR(B128=0,B128=""),"",IF(AND($E$3="3rd"),'Marks Entry 3rd'!Q127,IF(AND($E$3="4th"),'Marks Entry 4th'!Q127,"")))</f>
        <v/>
      </c>
      <c r="U128" s="66" t="str">
        <f>IF(OR(B128=0,B128=""),"",IF(AND($E$3="3rd"),'Marks Entry 3rd'!R127,IF(AND($E$3="4th"),'Marks Entry 4th'!R127,"")))</f>
        <v/>
      </c>
      <c r="V128" s="65" t="str">
        <f t="shared" si="74"/>
        <v/>
      </c>
      <c r="W128" s="61" t="str">
        <f t="shared" si="75"/>
        <v/>
      </c>
      <c r="X128" s="104">
        <f t="shared" si="76"/>
        <v>0</v>
      </c>
      <c r="Y128" s="104" t="str">
        <f t="shared" si="77"/>
        <v/>
      </c>
      <c r="Z128" s="104" t="str">
        <f t="shared" si="78"/>
        <v/>
      </c>
      <c r="AA128" s="104" t="str">
        <f t="shared" si="79"/>
        <v/>
      </c>
      <c r="AB128" s="104" t="str">
        <f t="shared" si="80"/>
        <v/>
      </c>
      <c r="AC128" s="108" t="str">
        <f t="shared" si="81"/>
        <v/>
      </c>
      <c r="AD128" s="125" t="str">
        <f>IF(OR(B128=0,B128=""),"",IF(AND($E$3="3rd"),'Marks Entry 3rd'!S127,IF(AND($E$3="4th"),'Marks Entry 4th'!S127,"")))</f>
        <v/>
      </c>
      <c r="AE128" s="125" t="str">
        <f>IF(OR(B128=0,B128=""),"",IF(AND($E$3="3rd"),'Marks Entry 3rd'!T127,IF(AND($E$3="4th"),'Marks Entry 4th'!T127,"")))</f>
        <v/>
      </c>
      <c r="AF128" s="125" t="str">
        <f>IF(OR(B128=0,B128=""),"",IF(AND($E$3="3rd"),'Marks Entry 3rd'!U127,IF(AND($E$3="4th"),'Marks Entry 4th'!U127,"")))</f>
        <v/>
      </c>
      <c r="AG128" s="61" t="str">
        <f t="shared" si="82"/>
        <v/>
      </c>
      <c r="AH128" s="125" t="str">
        <f>IF(OR(B128=0,B128=""),"",IF(AND($E$3="3rd"),'Marks Entry 3rd'!V127,IF(AND($E$3="4th"),'Marks Entry 4th'!V127,"")))</f>
        <v/>
      </c>
      <c r="AI128" s="125" t="str">
        <f>IF(OR(B128=0,B128=""),"",IF(AND($E$3="3rd"),'Marks Entry 3rd'!W127,IF(AND($E$3="4th"),'Marks Entry 4th'!W127,"")))</f>
        <v/>
      </c>
      <c r="AJ128" s="64" t="str">
        <f t="shared" si="83"/>
        <v/>
      </c>
      <c r="AK128" s="61">
        <f t="shared" si="84"/>
        <v>0</v>
      </c>
      <c r="AL128" s="66" t="str">
        <f>IF(OR(B128=0,B128=""),"",IF(AND($E$3="3rd"),'Marks Entry 3rd'!X127,IF(AND($E$3="4th"),'Marks Entry 4th'!X127,"")))</f>
        <v/>
      </c>
      <c r="AM128" s="66" t="str">
        <f>IF(OR(B128=0,B128=""),"",IF(AND($E$3="3rd"),'Marks Entry 3rd'!Y127,IF(AND($E$3="4th"),'Marks Entry 4th'!Y127,"")))</f>
        <v/>
      </c>
      <c r="AN128" s="65" t="str">
        <f t="shared" si="85"/>
        <v/>
      </c>
      <c r="AO128" s="61" t="str">
        <f t="shared" si="86"/>
        <v/>
      </c>
      <c r="AP128" s="104">
        <f t="shared" si="87"/>
        <v>0</v>
      </c>
      <c r="AQ128" s="104" t="str">
        <f t="shared" si="88"/>
        <v/>
      </c>
      <c r="AR128" s="104" t="str">
        <f t="shared" si="89"/>
        <v/>
      </c>
      <c r="AS128" s="104" t="str">
        <f t="shared" si="90"/>
        <v/>
      </c>
      <c r="AT128" s="104" t="str">
        <f t="shared" si="91"/>
        <v/>
      </c>
      <c r="AU128" s="108" t="str">
        <f t="shared" si="92"/>
        <v/>
      </c>
      <c r="AV128" s="125" t="str">
        <f>IF(OR(B128=0,B128=""),"",IF(AND($E$3="3rd"),'Marks Entry 3rd'!Z127,IF(AND($E$3="4th"),'Marks Entry 4th'!Z127,"")))</f>
        <v/>
      </c>
      <c r="AW128" s="125" t="str">
        <f>IF(OR(B128=0,B128=""),"",IF(AND($E$3="3rd"),'Marks Entry 3rd'!AA127,IF(AND($E$3="4th"),'Marks Entry 4th'!AA127,"")))</f>
        <v/>
      </c>
      <c r="AX128" s="125" t="str">
        <f>IF(OR(B128=0,B128=""),"",IF(AND($E$3="3rd"),'Marks Entry 3rd'!AB127,IF(AND($E$3="4th"),'Marks Entry 4th'!AB127,"")))</f>
        <v/>
      </c>
      <c r="AY128" s="61" t="str">
        <f t="shared" si="93"/>
        <v/>
      </c>
      <c r="AZ128" s="125" t="str">
        <f>IF(OR(B128=0,B128=""),"",IF(AND($E$3="3rd"),'Marks Entry 3rd'!AC127,IF(AND($E$3="4th"),'Marks Entry 4th'!AC127,"")))</f>
        <v/>
      </c>
      <c r="BA128" s="125" t="str">
        <f>IF(OR(B128=0,B128=""),"",IF(AND($E$3="3rd"),'Marks Entry 3rd'!AD127,IF(AND($E$3="4th"),'Marks Entry 4th'!AD127,"")))</f>
        <v/>
      </c>
      <c r="BB128" s="64" t="str">
        <f t="shared" si="94"/>
        <v/>
      </c>
      <c r="BC128" s="61">
        <f t="shared" si="95"/>
        <v>0</v>
      </c>
      <c r="BD128" s="66" t="str">
        <f>IF(OR(B128=0,B128=""),"",IF(AND($E$3="3rd"),'Marks Entry 3rd'!AE127,IF(AND($E$3="4th"),'Marks Entry 4th'!AE127,"")))</f>
        <v/>
      </c>
      <c r="BE128" s="66" t="str">
        <f>IF(OR(B128=0,B128=""),"",IF(AND($E$3="3rd"),'Marks Entry 3rd'!AF127,IF(AND($E$3="4th"),'Marks Entry 4th'!AF127,"")))</f>
        <v/>
      </c>
      <c r="BF128" s="65" t="str">
        <f t="shared" si="96"/>
        <v/>
      </c>
      <c r="BG128" s="61" t="str">
        <f t="shared" si="97"/>
        <v/>
      </c>
      <c r="BH128" s="104">
        <f t="shared" si="98"/>
        <v>0</v>
      </c>
      <c r="BI128" s="104" t="str">
        <f t="shared" si="99"/>
        <v/>
      </c>
      <c r="BJ128" s="104" t="str">
        <f t="shared" si="100"/>
        <v/>
      </c>
      <c r="BK128" s="104" t="str">
        <f t="shared" si="101"/>
        <v/>
      </c>
      <c r="BL128" s="104" t="str">
        <f t="shared" si="102"/>
        <v/>
      </c>
      <c r="BM128" s="108" t="str">
        <f t="shared" si="103"/>
        <v/>
      </c>
      <c r="BN128" s="125" t="str">
        <f>IF(OR(B128=0,B128=""),"",IF(AND($E$3="3rd"),'Marks Entry 3rd'!AG127,IF(AND($E$3="4th"),'Marks Entry 4th'!AG127,"")))</f>
        <v/>
      </c>
      <c r="BO128" s="125" t="str">
        <f>IF(OR(B128=0,B128=""),"",IF(AND($E$3="3rd"),'Marks Entry 3rd'!AH127,IF(AND($E$3="4th"),'Marks Entry 4th'!AH127,"")))</f>
        <v/>
      </c>
      <c r="BP128" s="125" t="str">
        <f>IF(OR(B128=0,B128=""),"",IF(AND($E$3="3rd"),'Marks Entry 3rd'!AI127,IF(AND($E$3="4th"),'Marks Entry 4th'!AI127,"")))</f>
        <v/>
      </c>
      <c r="BQ128" s="61" t="str">
        <f t="shared" si="104"/>
        <v/>
      </c>
      <c r="BR128" s="125" t="str">
        <f>IF(OR(B128=0,B128=""),"",IF(AND($E$3="3rd"),'Marks Entry 3rd'!AJ127,IF(AND($E$3="4th"),'Marks Entry 4th'!AJ127,"")))</f>
        <v/>
      </c>
      <c r="BS128" s="125" t="str">
        <f>IF(OR(B128=0,B128=""),"",IF(AND($E$3="3rd"),'Marks Entry 3rd'!AK127,IF(AND($E$3="4th"),'Marks Entry 4th'!AK127,"")))</f>
        <v/>
      </c>
      <c r="BT128" s="64" t="str">
        <f t="shared" si="105"/>
        <v/>
      </c>
      <c r="BU128" s="61">
        <f t="shared" si="106"/>
        <v>0</v>
      </c>
      <c r="BV128" s="66" t="str">
        <f>IF(OR(B128=0,B128=""),"",IF(AND($E$3="3rd"),'Marks Entry 3rd'!AL127,IF(AND($E$3="4th"),'Marks Entry 4th'!AL127,"")))</f>
        <v/>
      </c>
      <c r="BW128" s="66" t="str">
        <f>IF(OR(B128=0,B128=""),"",IF(AND($E$3="3rd"),'Marks Entry 3rd'!AM127,IF(AND($E$3="4th"),'Marks Entry 4th'!AM127,"")))</f>
        <v/>
      </c>
      <c r="BX128" s="65" t="str">
        <f t="shared" si="107"/>
        <v/>
      </c>
      <c r="BY128" s="61" t="str">
        <f t="shared" si="108"/>
        <v/>
      </c>
      <c r="BZ128" s="104">
        <f t="shared" si="109"/>
        <v>0</v>
      </c>
      <c r="CA128" s="104" t="str">
        <f t="shared" si="110"/>
        <v/>
      </c>
      <c r="CB128" s="104" t="str">
        <f t="shared" si="111"/>
        <v/>
      </c>
      <c r="CC128" s="104" t="str">
        <f t="shared" si="112"/>
        <v/>
      </c>
      <c r="CD128" s="104" t="str">
        <f t="shared" si="113"/>
        <v/>
      </c>
      <c r="CE128" s="108" t="str">
        <f t="shared" si="114"/>
        <v/>
      </c>
      <c r="CF128" s="257" t="str">
        <f>IF(OR(B128=0,B128=""),"",IF(AND($E$3="3rd"),'Marks Entry 3rd'!AN127,IF(AND($E$3="4th"),'Marks Entry 4th'!AN127,"")))</f>
        <v/>
      </c>
      <c r="CG128" s="257" t="str">
        <f>IF(OR(B128=0,B128=""),"",IF(AND($E$3="3rd"),'Marks Entry 3rd'!AO127,IF(AND($E$3="4th"),'Marks Entry 4th'!AO127,"")))</f>
        <v/>
      </c>
      <c r="CH128" s="257" t="str">
        <f>IF(OR(B128=0,B128=""),"",IF(AND($E$3="3rd"),'Marks Entry 3rd'!AP127,IF(AND($E$3="4th"),'Marks Entry 4th'!AP127,"")))</f>
        <v/>
      </c>
      <c r="CI128" s="257" t="str">
        <f>IF(OR(B128=0,B128=""),"",IF(AND($E$3="3rd"),'Marks Entry 3rd'!AQ127,IF(AND($E$3="4th"),'Marks Entry 4th'!AQ127,"")))</f>
        <v/>
      </c>
      <c r="CJ128" s="257" t="str">
        <f>IF(OR(B128=0,B128=""),"",IF(AND($E$3="3rd"),'Marks Entry 3rd'!AR127,IF(AND($E$3="4th"),'Marks Entry 4th'!AR127,"")))</f>
        <v/>
      </c>
      <c r="CK128" s="126" t="str">
        <f t="shared" si="115"/>
        <v/>
      </c>
      <c r="CL128" s="127">
        <f t="shared" si="116"/>
        <v>0</v>
      </c>
      <c r="CM128" s="127" t="str">
        <f t="shared" si="117"/>
        <v/>
      </c>
      <c r="CN128" s="127" t="str">
        <f t="shared" si="118"/>
        <v/>
      </c>
      <c r="CO128" s="107" t="str">
        <f t="shared" si="119"/>
        <v/>
      </c>
      <c r="CP128" s="257" t="str">
        <f>IF(OR(B128=0,B128=""),"",IF(AND($E$3="3rd"),'Marks Entry 3rd'!AS127,IF(AND($E$3="4th"),'Marks Entry 4th'!AS127,"")))</f>
        <v/>
      </c>
      <c r="CQ128" s="257" t="str">
        <f>IF(OR(B128=0,B128=""),"",IF(AND($E$3="3rd"),'Marks Entry 3rd'!AT127,IF(AND($E$3="4th"),'Marks Entry 4th'!AT127,"")))</f>
        <v/>
      </c>
      <c r="CR128" s="257" t="str">
        <f>IF(OR(B128=0,B128=""),"",IF(AND($E$3="3rd"),'Marks Entry 3rd'!AU127,IF(AND($E$3="4th"),'Marks Entry 4th'!AU127,"")))</f>
        <v/>
      </c>
      <c r="CS128" s="257" t="str">
        <f>IF(OR(B128=0,B128=""),"",IF(AND($E$3="3rd"),'Marks Entry 3rd'!AV127,IF(AND($E$3="4th"),'Marks Entry 4th'!AV127,"")))</f>
        <v/>
      </c>
      <c r="CT128" s="257" t="str">
        <f>IF(OR(B128=0,B128=""),"",IF(AND($E$3="3rd"),'Marks Entry 3rd'!AW127,IF(AND($E$3="4th"),'Marks Entry 4th'!AW127,"")))</f>
        <v/>
      </c>
      <c r="CU128" s="126" t="str">
        <f t="shared" si="120"/>
        <v/>
      </c>
      <c r="CV128" s="127">
        <f t="shared" si="121"/>
        <v>0</v>
      </c>
      <c r="CW128" s="127" t="str">
        <f t="shared" si="122"/>
        <v/>
      </c>
      <c r="CX128" s="127" t="str">
        <f t="shared" si="123"/>
        <v/>
      </c>
      <c r="CY128" s="107" t="str">
        <f t="shared" si="124"/>
        <v/>
      </c>
      <c r="CZ128" s="257" t="str">
        <f>IF(OR(B128=0,B128=""),"",IF(AND($E$3="3rd"),'Marks Entry 3rd'!AX127,IF(AND($E$3="4th"),'Marks Entry 4th'!AX127,"")))</f>
        <v/>
      </c>
      <c r="DA128" s="257" t="str">
        <f>IF(OR(B128=0,B128=""),"",IF(AND($E$3="3rd"),'Marks Entry 3rd'!AY127,IF(AND($E$3="4th"),'Marks Entry 4th'!AY127,"")))</f>
        <v/>
      </c>
      <c r="DB128" s="257" t="str">
        <f>IF(OR(B128=0,B128=""),"",IF(AND($E$3="3rd"),'Marks Entry 3rd'!AZ127,IF(AND($E$3="4th"),'Marks Entry 4th'!AZ127,"")))</f>
        <v/>
      </c>
      <c r="DC128" s="257" t="str">
        <f>IF(OR(B128=0,B128=""),"",IF(AND($E$3="3rd"),'Marks Entry 3rd'!BA127,IF(AND($E$3="4th"),'Marks Entry 4th'!BA127,"")))</f>
        <v/>
      </c>
      <c r="DD128" s="257" t="str">
        <f>IF(OR(B128=0,B128=""),"",IF(AND($E$3="3rd"),'Marks Entry 3rd'!BB127,IF(AND($E$3="4th"),'Marks Entry 4th'!BB127,"")))</f>
        <v/>
      </c>
      <c r="DE128" s="126" t="str">
        <f t="shared" si="125"/>
        <v/>
      </c>
      <c r="DF128" s="127">
        <f t="shared" si="126"/>
        <v>0</v>
      </c>
      <c r="DG128" s="127" t="str">
        <f t="shared" si="127"/>
        <v/>
      </c>
      <c r="DH128" s="127" t="str">
        <f t="shared" si="128"/>
        <v/>
      </c>
      <c r="DI128" s="107" t="str">
        <f t="shared" si="129"/>
        <v/>
      </c>
      <c r="DJ128" s="257" t="str">
        <f>IF(OR(B128=0,B128=""),"",IF(AND('Marks Entry 3rd'!BC127="",'Marks Entry 4th'!BC127=""),"",IF(AND($E$3="3rd"),'Marks Entry 3rd'!BC127,IF(AND($E$3="4th"),'Marks Entry 4th'!BC127,""))))</f>
        <v/>
      </c>
      <c r="DK128" s="257" t="str">
        <f>IF(OR(B128=0,B128=""),"",IF(AND('Marks Entry 3rd'!BD127="",'Marks Entry 4th'!BD127=""),"",IF(AND($E$3="3rd"),'Marks Entry 3rd'!BD127,IF(AND($E$3="4th"),'Marks Entry 4th'!BD127,""))))</f>
        <v/>
      </c>
      <c r="DL128" s="416" t="str">
        <f t="shared" si="130"/>
        <v/>
      </c>
      <c r="DM128" s="108" t="str">
        <f t="shared" si="131"/>
        <v/>
      </c>
      <c r="DN128" s="257" t="str">
        <f>IF(OR(B128=0,B128=""),"",IF(AND('Marks Entry 3rd'!BE127="",'Marks Entry 4th'!BE127=""),"",IF(AND($E$3="3rd"),'Marks Entry 3rd'!BE127,IF(AND($E$3="4th"),'Marks Entry 4th'!BE127,""))))</f>
        <v/>
      </c>
      <c r="DO128" s="257" t="str">
        <f>IF(OR(B128=0,B128=""),"",IF(AND('Marks Entry 3rd'!BF127="",'Marks Entry 4th'!BF127=""),"",IF(AND($E$3="3rd"),'Marks Entry 3rd'!BF127,IF(AND($E$3="4th"),'Marks Entry 4th'!BF127,""))))</f>
        <v/>
      </c>
      <c r="DP128" s="416" t="str">
        <f t="shared" si="132"/>
        <v/>
      </c>
      <c r="DQ128" s="108" t="str">
        <f t="shared" si="133"/>
        <v/>
      </c>
      <c r="DR128" s="75" t="str">
        <f t="shared" si="134"/>
        <v/>
      </c>
      <c r="DS128" s="76" t="str">
        <f t="shared" si="135"/>
        <v/>
      </c>
      <c r="DT128" s="81" t="str">
        <f t="shared" si="136"/>
        <v/>
      </c>
      <c r="DU128" s="82" t="str">
        <f t="shared" si="137"/>
        <v/>
      </c>
      <c r="DV128" s="262" t="str">
        <f t="shared" si="139"/>
        <v/>
      </c>
      <c r="DW128" s="52" t="str">
        <f>IF(OR(B128=0,B128=""),"",IF(AND($E$3="3rd"),'Marks Entry 3rd'!BG127,IF(AND($E$3="4th"),'Marks Entry 4th'!BG127,"")))</f>
        <v/>
      </c>
      <c r="DX128" s="52" t="str">
        <f>IF(OR(B128=0,B128=""),"",IF(AND($E$3="3rd"),'Marks Entry 3rd'!BH127,IF(AND($E$3="4th"),'Marks Entry 4th'!BH127,"")))</f>
        <v/>
      </c>
      <c r="DY128" s="242" t="str">
        <f t="shared" si="138"/>
        <v/>
      </c>
      <c r="DZ128" s="53"/>
      <c r="EG128" s="55">
        <f>IF(AND($E$3="3rd"),'Marks Entry 3rd'!I127,IF(AND($E$3="4th"),'Marks Entry 4th'!I127,""))</f>
        <v>0</v>
      </c>
    </row>
    <row r="129" spans="1:137" ht="18.95" customHeight="1">
      <c r="A129" s="67">
        <v>122</v>
      </c>
      <c r="B129" s="302" t="str">
        <f>IF(OR(EG129=0,EG129=""),"",IF(AND($E$3="3rd"),'Marks Entry 3rd'!I128,IF(AND($E$3="4th"),'Marks Entry 4th'!I128,"")))</f>
        <v/>
      </c>
      <c r="C129" s="68" t="str">
        <f>IF(OR(B129=0,B129=""),"",IF(AND($E$3="3rd"),'Marks Entry 3rd'!B128,IF(AND($E$3="4th"),'Marks Entry 4th'!B128,"")))</f>
        <v/>
      </c>
      <c r="D129" s="68" t="str">
        <f>IF(OR(B129=0,B129=""),"",IF(AND($E$3="3rd"),'Marks Entry 3rd'!C128,IF(AND($E$3="4th"),'Marks Entry 4th'!C128,"")))</f>
        <v/>
      </c>
      <c r="E129" s="69" t="str">
        <f>IF(OR(B129=0,B129=""),"",IF(AND($E$3="3rd"),'Marks Entry 3rd'!E128,IF(AND($E$3="4th"),'Marks Entry 4th'!E128,"")))</f>
        <v/>
      </c>
      <c r="F129" s="301" t="str">
        <f>IF(OR(B129=0,B129=""),"",IF(AND($E$3="3rd"),'Marks Entry 3rd'!D128,IF(AND($E$3="4th"),'Marks Entry 4th'!D128,"")))</f>
        <v/>
      </c>
      <c r="G129" s="63" t="str">
        <f>IF(OR(B129=0,B129=""),"",IF(AND($E$3="3rd"),'Marks Entry 3rd'!F128,IF(AND($E$3="4th"),'Marks Entry 4th'!F128,"")))</f>
        <v/>
      </c>
      <c r="H129" s="63" t="str">
        <f>IF(OR(B129=0,B129=""),"",IF(AND($E$3="3rd"),'Marks Entry 3rd'!G128,IF(AND($E$3="4th"),'Marks Entry 4th'!G128,"")))</f>
        <v/>
      </c>
      <c r="I129" s="63" t="str">
        <f>IF(OR(B129=0,B129=""),"",IF(AND($E$3="3rd"),'Marks Entry 3rd'!H128,IF(AND($E$3="4th"),'Marks Entry 4th'!H128,"")))</f>
        <v/>
      </c>
      <c r="J129" s="256" t="str">
        <f>IF(OR(B129=0,B129=""),"",IF(AND($E$3="3rd"),'Marks Entry 3rd'!J128,IF(AND($E$3="4th"),'Marks Entry 4th'!J128,"")))</f>
        <v/>
      </c>
      <c r="K129" s="256" t="str">
        <f>IF(OR(B129=0,B129=""),"",IF(AND($E$3="3rd"),'Marks Entry 3rd'!K128,IF(AND($E$3="4th"),'Marks Entry 4th'!K128,"")))</f>
        <v/>
      </c>
      <c r="L129" s="125" t="str">
        <f>IF(OR(B129=0,B129=""),"",IF(AND($E$3="3rd"),'Marks Entry 3rd'!L128,IF(AND($E$3="4th"),'Marks Entry 4th'!L128,"")))</f>
        <v/>
      </c>
      <c r="M129" s="125" t="str">
        <f>IF(OR(B129=0,B129=""),"",IF(AND($E$3="3rd"),'Marks Entry 3rd'!M128,IF(AND($E$3="4th"),'Marks Entry 4th'!M128,"")))</f>
        <v/>
      </c>
      <c r="N129" s="125" t="str">
        <f>IF(OR(B129=0,B129=""),"",IF(AND($E$3="3rd"),'Marks Entry 3rd'!N128,IF(AND($E$3="4th"),'Marks Entry 4th'!N128,"")))</f>
        <v/>
      </c>
      <c r="O129" s="61" t="str">
        <f t="shared" si="71"/>
        <v/>
      </c>
      <c r="P129" s="125" t="str">
        <f>IF(OR(B129=0,B129=""),"",IF(AND($E$3="3rd"),'Marks Entry 3rd'!O128,IF(AND($E$3="4th"),'Marks Entry 4th'!O128,"")))</f>
        <v/>
      </c>
      <c r="Q129" s="125" t="str">
        <f>IF(OR(B129=0,B129=""),"",IF(AND($E$3="3rd"),'Marks Entry 3rd'!P128,IF(AND($E$3="4th"),'Marks Entry 4th'!P128,"")))</f>
        <v/>
      </c>
      <c r="R129" s="64" t="str">
        <f t="shared" si="72"/>
        <v/>
      </c>
      <c r="S129" s="61">
        <f t="shared" si="73"/>
        <v>0</v>
      </c>
      <c r="T129" s="66" t="str">
        <f>IF(OR(B129=0,B129=""),"",IF(AND($E$3="3rd"),'Marks Entry 3rd'!Q128,IF(AND($E$3="4th"),'Marks Entry 4th'!Q128,"")))</f>
        <v/>
      </c>
      <c r="U129" s="66" t="str">
        <f>IF(OR(B129=0,B129=""),"",IF(AND($E$3="3rd"),'Marks Entry 3rd'!R128,IF(AND($E$3="4th"),'Marks Entry 4th'!R128,"")))</f>
        <v/>
      </c>
      <c r="V129" s="65" t="str">
        <f t="shared" si="74"/>
        <v/>
      </c>
      <c r="W129" s="61" t="str">
        <f t="shared" si="75"/>
        <v/>
      </c>
      <c r="X129" s="104">
        <f t="shared" si="76"/>
        <v>0</v>
      </c>
      <c r="Y129" s="104" t="str">
        <f t="shared" si="77"/>
        <v/>
      </c>
      <c r="Z129" s="104" t="str">
        <f t="shared" si="78"/>
        <v/>
      </c>
      <c r="AA129" s="104" t="str">
        <f t="shared" si="79"/>
        <v/>
      </c>
      <c r="AB129" s="104" t="str">
        <f t="shared" si="80"/>
        <v/>
      </c>
      <c r="AC129" s="108" t="str">
        <f t="shared" si="81"/>
        <v/>
      </c>
      <c r="AD129" s="125" t="str">
        <f>IF(OR(B129=0,B129=""),"",IF(AND($E$3="3rd"),'Marks Entry 3rd'!S128,IF(AND($E$3="4th"),'Marks Entry 4th'!S128,"")))</f>
        <v/>
      </c>
      <c r="AE129" s="125" t="str">
        <f>IF(OR(B129=0,B129=""),"",IF(AND($E$3="3rd"),'Marks Entry 3rd'!T128,IF(AND($E$3="4th"),'Marks Entry 4th'!T128,"")))</f>
        <v/>
      </c>
      <c r="AF129" s="125" t="str">
        <f>IF(OR(B129=0,B129=""),"",IF(AND($E$3="3rd"),'Marks Entry 3rd'!U128,IF(AND($E$3="4th"),'Marks Entry 4th'!U128,"")))</f>
        <v/>
      </c>
      <c r="AG129" s="61" t="str">
        <f t="shared" si="82"/>
        <v/>
      </c>
      <c r="AH129" s="125" t="str">
        <f>IF(OR(B129=0,B129=""),"",IF(AND($E$3="3rd"),'Marks Entry 3rd'!V128,IF(AND($E$3="4th"),'Marks Entry 4th'!V128,"")))</f>
        <v/>
      </c>
      <c r="AI129" s="125" t="str">
        <f>IF(OR(B129=0,B129=""),"",IF(AND($E$3="3rd"),'Marks Entry 3rd'!W128,IF(AND($E$3="4th"),'Marks Entry 4th'!W128,"")))</f>
        <v/>
      </c>
      <c r="AJ129" s="64" t="str">
        <f t="shared" si="83"/>
        <v/>
      </c>
      <c r="AK129" s="61">
        <f t="shared" si="84"/>
        <v>0</v>
      </c>
      <c r="AL129" s="66" t="str">
        <f>IF(OR(B129=0,B129=""),"",IF(AND($E$3="3rd"),'Marks Entry 3rd'!X128,IF(AND($E$3="4th"),'Marks Entry 4th'!X128,"")))</f>
        <v/>
      </c>
      <c r="AM129" s="66" t="str">
        <f>IF(OR(B129=0,B129=""),"",IF(AND($E$3="3rd"),'Marks Entry 3rd'!Y128,IF(AND($E$3="4th"),'Marks Entry 4th'!Y128,"")))</f>
        <v/>
      </c>
      <c r="AN129" s="65" t="str">
        <f t="shared" si="85"/>
        <v/>
      </c>
      <c r="AO129" s="61" t="str">
        <f t="shared" si="86"/>
        <v/>
      </c>
      <c r="AP129" s="104">
        <f t="shared" si="87"/>
        <v>0</v>
      </c>
      <c r="AQ129" s="104" t="str">
        <f t="shared" si="88"/>
        <v/>
      </c>
      <c r="AR129" s="104" t="str">
        <f t="shared" si="89"/>
        <v/>
      </c>
      <c r="AS129" s="104" t="str">
        <f t="shared" si="90"/>
        <v/>
      </c>
      <c r="AT129" s="104" t="str">
        <f t="shared" si="91"/>
        <v/>
      </c>
      <c r="AU129" s="108" t="str">
        <f t="shared" si="92"/>
        <v/>
      </c>
      <c r="AV129" s="125" t="str">
        <f>IF(OR(B129=0,B129=""),"",IF(AND($E$3="3rd"),'Marks Entry 3rd'!Z128,IF(AND($E$3="4th"),'Marks Entry 4th'!Z128,"")))</f>
        <v/>
      </c>
      <c r="AW129" s="125" t="str">
        <f>IF(OR(B129=0,B129=""),"",IF(AND($E$3="3rd"),'Marks Entry 3rd'!AA128,IF(AND($E$3="4th"),'Marks Entry 4th'!AA128,"")))</f>
        <v/>
      </c>
      <c r="AX129" s="125" t="str">
        <f>IF(OR(B129=0,B129=""),"",IF(AND($E$3="3rd"),'Marks Entry 3rd'!AB128,IF(AND($E$3="4th"),'Marks Entry 4th'!AB128,"")))</f>
        <v/>
      </c>
      <c r="AY129" s="61" t="str">
        <f t="shared" si="93"/>
        <v/>
      </c>
      <c r="AZ129" s="125" t="str">
        <f>IF(OR(B129=0,B129=""),"",IF(AND($E$3="3rd"),'Marks Entry 3rd'!AC128,IF(AND($E$3="4th"),'Marks Entry 4th'!AC128,"")))</f>
        <v/>
      </c>
      <c r="BA129" s="125" t="str">
        <f>IF(OR(B129=0,B129=""),"",IF(AND($E$3="3rd"),'Marks Entry 3rd'!AD128,IF(AND($E$3="4th"),'Marks Entry 4th'!AD128,"")))</f>
        <v/>
      </c>
      <c r="BB129" s="64" t="str">
        <f t="shared" si="94"/>
        <v/>
      </c>
      <c r="BC129" s="61">
        <f t="shared" si="95"/>
        <v>0</v>
      </c>
      <c r="BD129" s="66" t="str">
        <f>IF(OR(B129=0,B129=""),"",IF(AND($E$3="3rd"),'Marks Entry 3rd'!AE128,IF(AND($E$3="4th"),'Marks Entry 4th'!AE128,"")))</f>
        <v/>
      </c>
      <c r="BE129" s="66" t="str">
        <f>IF(OR(B129=0,B129=""),"",IF(AND($E$3="3rd"),'Marks Entry 3rd'!AF128,IF(AND($E$3="4th"),'Marks Entry 4th'!AF128,"")))</f>
        <v/>
      </c>
      <c r="BF129" s="65" t="str">
        <f t="shared" si="96"/>
        <v/>
      </c>
      <c r="BG129" s="61" t="str">
        <f t="shared" si="97"/>
        <v/>
      </c>
      <c r="BH129" s="104">
        <f t="shared" si="98"/>
        <v>0</v>
      </c>
      <c r="BI129" s="104" t="str">
        <f t="shared" si="99"/>
        <v/>
      </c>
      <c r="BJ129" s="104" t="str">
        <f t="shared" si="100"/>
        <v/>
      </c>
      <c r="BK129" s="104" t="str">
        <f t="shared" si="101"/>
        <v/>
      </c>
      <c r="BL129" s="104" t="str">
        <f t="shared" si="102"/>
        <v/>
      </c>
      <c r="BM129" s="108" t="str">
        <f t="shared" si="103"/>
        <v/>
      </c>
      <c r="BN129" s="125" t="str">
        <f>IF(OR(B129=0,B129=""),"",IF(AND($E$3="3rd"),'Marks Entry 3rd'!AG128,IF(AND($E$3="4th"),'Marks Entry 4th'!AG128,"")))</f>
        <v/>
      </c>
      <c r="BO129" s="125" t="str">
        <f>IF(OR(B129=0,B129=""),"",IF(AND($E$3="3rd"),'Marks Entry 3rd'!AH128,IF(AND($E$3="4th"),'Marks Entry 4th'!AH128,"")))</f>
        <v/>
      </c>
      <c r="BP129" s="125" t="str">
        <f>IF(OR(B129=0,B129=""),"",IF(AND($E$3="3rd"),'Marks Entry 3rd'!AI128,IF(AND($E$3="4th"),'Marks Entry 4th'!AI128,"")))</f>
        <v/>
      </c>
      <c r="BQ129" s="61" t="str">
        <f t="shared" si="104"/>
        <v/>
      </c>
      <c r="BR129" s="125" t="str">
        <f>IF(OR(B129=0,B129=""),"",IF(AND($E$3="3rd"),'Marks Entry 3rd'!AJ128,IF(AND($E$3="4th"),'Marks Entry 4th'!AJ128,"")))</f>
        <v/>
      </c>
      <c r="BS129" s="125" t="str">
        <f>IF(OR(B129=0,B129=""),"",IF(AND($E$3="3rd"),'Marks Entry 3rd'!AK128,IF(AND($E$3="4th"),'Marks Entry 4th'!AK128,"")))</f>
        <v/>
      </c>
      <c r="BT129" s="64" t="str">
        <f t="shared" si="105"/>
        <v/>
      </c>
      <c r="BU129" s="61">
        <f t="shared" si="106"/>
        <v>0</v>
      </c>
      <c r="BV129" s="66" t="str">
        <f>IF(OR(B129=0,B129=""),"",IF(AND($E$3="3rd"),'Marks Entry 3rd'!AL128,IF(AND($E$3="4th"),'Marks Entry 4th'!AL128,"")))</f>
        <v/>
      </c>
      <c r="BW129" s="66" t="str">
        <f>IF(OR(B129=0,B129=""),"",IF(AND($E$3="3rd"),'Marks Entry 3rd'!AM128,IF(AND($E$3="4th"),'Marks Entry 4th'!AM128,"")))</f>
        <v/>
      </c>
      <c r="BX129" s="65" t="str">
        <f t="shared" si="107"/>
        <v/>
      </c>
      <c r="BY129" s="61" t="str">
        <f t="shared" si="108"/>
        <v/>
      </c>
      <c r="BZ129" s="104">
        <f t="shared" si="109"/>
        <v>0</v>
      </c>
      <c r="CA129" s="104" t="str">
        <f t="shared" si="110"/>
        <v/>
      </c>
      <c r="CB129" s="104" t="str">
        <f t="shared" si="111"/>
        <v/>
      </c>
      <c r="CC129" s="104" t="str">
        <f t="shared" si="112"/>
        <v/>
      </c>
      <c r="CD129" s="104" t="str">
        <f t="shared" si="113"/>
        <v/>
      </c>
      <c r="CE129" s="108" t="str">
        <f t="shared" si="114"/>
        <v/>
      </c>
      <c r="CF129" s="257" t="str">
        <f>IF(OR(B129=0,B129=""),"",IF(AND($E$3="3rd"),'Marks Entry 3rd'!AN128,IF(AND($E$3="4th"),'Marks Entry 4th'!AN128,"")))</f>
        <v/>
      </c>
      <c r="CG129" s="257" t="str">
        <f>IF(OR(B129=0,B129=""),"",IF(AND($E$3="3rd"),'Marks Entry 3rd'!AO128,IF(AND($E$3="4th"),'Marks Entry 4th'!AO128,"")))</f>
        <v/>
      </c>
      <c r="CH129" s="257" t="str">
        <f>IF(OR(B129=0,B129=""),"",IF(AND($E$3="3rd"),'Marks Entry 3rd'!AP128,IF(AND($E$3="4th"),'Marks Entry 4th'!AP128,"")))</f>
        <v/>
      </c>
      <c r="CI129" s="257" t="str">
        <f>IF(OR(B129=0,B129=""),"",IF(AND($E$3="3rd"),'Marks Entry 3rd'!AQ128,IF(AND($E$3="4th"),'Marks Entry 4th'!AQ128,"")))</f>
        <v/>
      </c>
      <c r="CJ129" s="257" t="str">
        <f>IF(OR(B129=0,B129=""),"",IF(AND($E$3="3rd"),'Marks Entry 3rd'!AR128,IF(AND($E$3="4th"),'Marks Entry 4th'!AR128,"")))</f>
        <v/>
      </c>
      <c r="CK129" s="126" t="str">
        <f t="shared" si="115"/>
        <v/>
      </c>
      <c r="CL129" s="127">
        <f t="shared" si="116"/>
        <v>0</v>
      </c>
      <c r="CM129" s="127" t="str">
        <f t="shared" si="117"/>
        <v/>
      </c>
      <c r="CN129" s="127" t="str">
        <f t="shared" si="118"/>
        <v/>
      </c>
      <c r="CO129" s="107" t="str">
        <f t="shared" si="119"/>
        <v/>
      </c>
      <c r="CP129" s="257" t="str">
        <f>IF(OR(B129=0,B129=""),"",IF(AND($E$3="3rd"),'Marks Entry 3rd'!AS128,IF(AND($E$3="4th"),'Marks Entry 4th'!AS128,"")))</f>
        <v/>
      </c>
      <c r="CQ129" s="257" t="str">
        <f>IF(OR(B129=0,B129=""),"",IF(AND($E$3="3rd"),'Marks Entry 3rd'!AT128,IF(AND($E$3="4th"),'Marks Entry 4th'!AT128,"")))</f>
        <v/>
      </c>
      <c r="CR129" s="257" t="str">
        <f>IF(OR(B129=0,B129=""),"",IF(AND($E$3="3rd"),'Marks Entry 3rd'!AU128,IF(AND($E$3="4th"),'Marks Entry 4th'!AU128,"")))</f>
        <v/>
      </c>
      <c r="CS129" s="257" t="str">
        <f>IF(OR(B129=0,B129=""),"",IF(AND($E$3="3rd"),'Marks Entry 3rd'!AV128,IF(AND($E$3="4th"),'Marks Entry 4th'!AV128,"")))</f>
        <v/>
      </c>
      <c r="CT129" s="257" t="str">
        <f>IF(OR(B129=0,B129=""),"",IF(AND($E$3="3rd"),'Marks Entry 3rd'!AW128,IF(AND($E$3="4th"),'Marks Entry 4th'!AW128,"")))</f>
        <v/>
      </c>
      <c r="CU129" s="126" t="str">
        <f t="shared" si="120"/>
        <v/>
      </c>
      <c r="CV129" s="127">
        <f t="shared" si="121"/>
        <v>0</v>
      </c>
      <c r="CW129" s="127" t="str">
        <f t="shared" si="122"/>
        <v/>
      </c>
      <c r="CX129" s="127" t="str">
        <f t="shared" si="123"/>
        <v/>
      </c>
      <c r="CY129" s="107" t="str">
        <f t="shared" si="124"/>
        <v/>
      </c>
      <c r="CZ129" s="257" t="str">
        <f>IF(OR(B129=0,B129=""),"",IF(AND($E$3="3rd"),'Marks Entry 3rd'!AX128,IF(AND($E$3="4th"),'Marks Entry 4th'!AX128,"")))</f>
        <v/>
      </c>
      <c r="DA129" s="257" t="str">
        <f>IF(OR(B129=0,B129=""),"",IF(AND($E$3="3rd"),'Marks Entry 3rd'!AY128,IF(AND($E$3="4th"),'Marks Entry 4th'!AY128,"")))</f>
        <v/>
      </c>
      <c r="DB129" s="257" t="str">
        <f>IF(OR(B129=0,B129=""),"",IF(AND($E$3="3rd"),'Marks Entry 3rd'!AZ128,IF(AND($E$3="4th"),'Marks Entry 4th'!AZ128,"")))</f>
        <v/>
      </c>
      <c r="DC129" s="257" t="str">
        <f>IF(OR(B129=0,B129=""),"",IF(AND($E$3="3rd"),'Marks Entry 3rd'!BA128,IF(AND($E$3="4th"),'Marks Entry 4th'!BA128,"")))</f>
        <v/>
      </c>
      <c r="DD129" s="257" t="str">
        <f>IF(OR(B129=0,B129=""),"",IF(AND($E$3="3rd"),'Marks Entry 3rd'!BB128,IF(AND($E$3="4th"),'Marks Entry 4th'!BB128,"")))</f>
        <v/>
      </c>
      <c r="DE129" s="126" t="str">
        <f t="shared" si="125"/>
        <v/>
      </c>
      <c r="DF129" s="127">
        <f t="shared" si="126"/>
        <v>0</v>
      </c>
      <c r="DG129" s="127" t="str">
        <f t="shared" si="127"/>
        <v/>
      </c>
      <c r="DH129" s="127" t="str">
        <f t="shared" si="128"/>
        <v/>
      </c>
      <c r="DI129" s="107" t="str">
        <f t="shared" si="129"/>
        <v/>
      </c>
      <c r="DJ129" s="257" t="str">
        <f>IF(OR(B129=0,B129=""),"",IF(AND('Marks Entry 3rd'!BC128="",'Marks Entry 4th'!BC128=""),"",IF(AND($E$3="3rd"),'Marks Entry 3rd'!BC128,IF(AND($E$3="4th"),'Marks Entry 4th'!BC128,""))))</f>
        <v/>
      </c>
      <c r="DK129" s="257" t="str">
        <f>IF(OR(B129=0,B129=""),"",IF(AND('Marks Entry 3rd'!BD128="",'Marks Entry 4th'!BD128=""),"",IF(AND($E$3="3rd"),'Marks Entry 3rd'!BD128,IF(AND($E$3="4th"),'Marks Entry 4th'!BD128,""))))</f>
        <v/>
      </c>
      <c r="DL129" s="416" t="str">
        <f t="shared" si="130"/>
        <v/>
      </c>
      <c r="DM129" s="108" t="str">
        <f t="shared" si="131"/>
        <v/>
      </c>
      <c r="DN129" s="257" t="str">
        <f>IF(OR(B129=0,B129=""),"",IF(AND('Marks Entry 3rd'!BE128="",'Marks Entry 4th'!BE128=""),"",IF(AND($E$3="3rd"),'Marks Entry 3rd'!BE128,IF(AND($E$3="4th"),'Marks Entry 4th'!BE128,""))))</f>
        <v/>
      </c>
      <c r="DO129" s="257" t="str">
        <f>IF(OR(B129=0,B129=""),"",IF(AND('Marks Entry 3rd'!BF128="",'Marks Entry 4th'!BF128=""),"",IF(AND($E$3="3rd"),'Marks Entry 3rd'!BF128,IF(AND($E$3="4th"),'Marks Entry 4th'!BF128,""))))</f>
        <v/>
      </c>
      <c r="DP129" s="416" t="str">
        <f t="shared" si="132"/>
        <v/>
      </c>
      <c r="DQ129" s="108" t="str">
        <f t="shared" si="133"/>
        <v/>
      </c>
      <c r="DR129" s="75" t="str">
        <f t="shared" si="134"/>
        <v/>
      </c>
      <c r="DS129" s="76" t="str">
        <f t="shared" si="135"/>
        <v/>
      </c>
      <c r="DT129" s="81" t="str">
        <f t="shared" si="136"/>
        <v/>
      </c>
      <c r="DU129" s="82" t="str">
        <f t="shared" si="137"/>
        <v/>
      </c>
      <c r="DV129" s="262" t="str">
        <f t="shared" si="139"/>
        <v/>
      </c>
      <c r="DW129" s="52" t="str">
        <f>IF(OR(B129=0,B129=""),"",IF(AND($E$3="3rd"),'Marks Entry 3rd'!BG128,IF(AND($E$3="4th"),'Marks Entry 4th'!BG128,"")))</f>
        <v/>
      </c>
      <c r="DX129" s="52" t="str">
        <f>IF(OR(B129=0,B129=""),"",IF(AND($E$3="3rd"),'Marks Entry 3rd'!BH128,IF(AND($E$3="4th"),'Marks Entry 4th'!BH128,"")))</f>
        <v/>
      </c>
      <c r="DY129" s="242" t="str">
        <f t="shared" si="138"/>
        <v/>
      </c>
      <c r="DZ129" s="53"/>
      <c r="EG129" s="55">
        <f>IF(AND($E$3="3rd"),'Marks Entry 3rd'!I128,IF(AND($E$3="4th"),'Marks Entry 4th'!I128,""))</f>
        <v>0</v>
      </c>
    </row>
    <row r="130" spans="1:137" ht="18.95" customHeight="1">
      <c r="A130" s="67">
        <v>123</v>
      </c>
      <c r="B130" s="302" t="str">
        <f>IF(OR(EG130=0,EG130=""),"",IF(AND($E$3="3rd"),'Marks Entry 3rd'!I129,IF(AND($E$3="4th"),'Marks Entry 4th'!I129,"")))</f>
        <v/>
      </c>
      <c r="C130" s="68" t="str">
        <f>IF(OR(B130=0,B130=""),"",IF(AND($E$3="3rd"),'Marks Entry 3rd'!B129,IF(AND($E$3="4th"),'Marks Entry 4th'!B129,"")))</f>
        <v/>
      </c>
      <c r="D130" s="68" t="str">
        <f>IF(OR(B130=0,B130=""),"",IF(AND($E$3="3rd"),'Marks Entry 3rd'!C129,IF(AND($E$3="4th"),'Marks Entry 4th'!C129,"")))</f>
        <v/>
      </c>
      <c r="E130" s="69" t="str">
        <f>IF(OR(B130=0,B130=""),"",IF(AND($E$3="3rd"),'Marks Entry 3rd'!E129,IF(AND($E$3="4th"),'Marks Entry 4th'!E129,"")))</f>
        <v/>
      </c>
      <c r="F130" s="301" t="str">
        <f>IF(OR(B130=0,B130=""),"",IF(AND($E$3="3rd"),'Marks Entry 3rd'!D129,IF(AND($E$3="4th"),'Marks Entry 4th'!D129,"")))</f>
        <v/>
      </c>
      <c r="G130" s="63" t="str">
        <f>IF(OR(B130=0,B130=""),"",IF(AND($E$3="3rd"),'Marks Entry 3rd'!F129,IF(AND($E$3="4th"),'Marks Entry 4th'!F129,"")))</f>
        <v/>
      </c>
      <c r="H130" s="63" t="str">
        <f>IF(OR(B130=0,B130=""),"",IF(AND($E$3="3rd"),'Marks Entry 3rd'!G129,IF(AND($E$3="4th"),'Marks Entry 4th'!G129,"")))</f>
        <v/>
      </c>
      <c r="I130" s="63" t="str">
        <f>IF(OR(B130=0,B130=""),"",IF(AND($E$3="3rd"),'Marks Entry 3rd'!H129,IF(AND($E$3="4th"),'Marks Entry 4th'!H129,"")))</f>
        <v/>
      </c>
      <c r="J130" s="256" t="str">
        <f>IF(OR(B130=0,B130=""),"",IF(AND($E$3="3rd"),'Marks Entry 3rd'!J129,IF(AND($E$3="4th"),'Marks Entry 4th'!J129,"")))</f>
        <v/>
      </c>
      <c r="K130" s="256" t="str">
        <f>IF(OR(B130=0,B130=""),"",IF(AND($E$3="3rd"),'Marks Entry 3rd'!K129,IF(AND($E$3="4th"),'Marks Entry 4th'!K129,"")))</f>
        <v/>
      </c>
      <c r="L130" s="125" t="str">
        <f>IF(OR(B130=0,B130=""),"",IF(AND($E$3="3rd"),'Marks Entry 3rd'!L129,IF(AND($E$3="4th"),'Marks Entry 4th'!L129,"")))</f>
        <v/>
      </c>
      <c r="M130" s="125" t="str">
        <f>IF(OR(B130=0,B130=""),"",IF(AND($E$3="3rd"),'Marks Entry 3rd'!M129,IF(AND($E$3="4th"),'Marks Entry 4th'!M129,"")))</f>
        <v/>
      </c>
      <c r="N130" s="125" t="str">
        <f>IF(OR(B130=0,B130=""),"",IF(AND($E$3="3rd"),'Marks Entry 3rd'!N129,IF(AND($E$3="4th"),'Marks Entry 4th'!N129,"")))</f>
        <v/>
      </c>
      <c r="O130" s="61" t="str">
        <f t="shared" si="71"/>
        <v/>
      </c>
      <c r="P130" s="125" t="str">
        <f>IF(OR(B130=0,B130=""),"",IF(AND($E$3="3rd"),'Marks Entry 3rd'!O129,IF(AND($E$3="4th"),'Marks Entry 4th'!O129,"")))</f>
        <v/>
      </c>
      <c r="Q130" s="125" t="str">
        <f>IF(OR(B130=0,B130=""),"",IF(AND($E$3="3rd"),'Marks Entry 3rd'!P129,IF(AND($E$3="4th"),'Marks Entry 4th'!P129,"")))</f>
        <v/>
      </c>
      <c r="R130" s="64" t="str">
        <f t="shared" si="72"/>
        <v/>
      </c>
      <c r="S130" s="61">
        <f t="shared" si="73"/>
        <v>0</v>
      </c>
      <c r="T130" s="66" t="str">
        <f>IF(OR(B130=0,B130=""),"",IF(AND($E$3="3rd"),'Marks Entry 3rd'!Q129,IF(AND($E$3="4th"),'Marks Entry 4th'!Q129,"")))</f>
        <v/>
      </c>
      <c r="U130" s="66" t="str">
        <f>IF(OR(B130=0,B130=""),"",IF(AND($E$3="3rd"),'Marks Entry 3rd'!R129,IF(AND($E$3="4th"),'Marks Entry 4th'!R129,"")))</f>
        <v/>
      </c>
      <c r="V130" s="65" t="str">
        <f t="shared" si="74"/>
        <v/>
      </c>
      <c r="W130" s="61" t="str">
        <f t="shared" si="75"/>
        <v/>
      </c>
      <c r="X130" s="104">
        <f t="shared" si="76"/>
        <v>0</v>
      </c>
      <c r="Y130" s="104" t="str">
        <f t="shared" si="77"/>
        <v/>
      </c>
      <c r="Z130" s="104" t="str">
        <f t="shared" si="78"/>
        <v/>
      </c>
      <c r="AA130" s="104" t="str">
        <f t="shared" si="79"/>
        <v/>
      </c>
      <c r="AB130" s="104" t="str">
        <f t="shared" si="80"/>
        <v/>
      </c>
      <c r="AC130" s="108" t="str">
        <f t="shared" si="81"/>
        <v/>
      </c>
      <c r="AD130" s="125" t="str">
        <f>IF(OR(B130=0,B130=""),"",IF(AND($E$3="3rd"),'Marks Entry 3rd'!S129,IF(AND($E$3="4th"),'Marks Entry 4th'!S129,"")))</f>
        <v/>
      </c>
      <c r="AE130" s="125" t="str">
        <f>IF(OR(B130=0,B130=""),"",IF(AND($E$3="3rd"),'Marks Entry 3rd'!T129,IF(AND($E$3="4th"),'Marks Entry 4th'!T129,"")))</f>
        <v/>
      </c>
      <c r="AF130" s="125" t="str">
        <f>IF(OR(B130=0,B130=""),"",IF(AND($E$3="3rd"),'Marks Entry 3rd'!U129,IF(AND($E$3="4th"),'Marks Entry 4th'!U129,"")))</f>
        <v/>
      </c>
      <c r="AG130" s="61" t="str">
        <f t="shared" si="82"/>
        <v/>
      </c>
      <c r="AH130" s="125" t="str">
        <f>IF(OR(B130=0,B130=""),"",IF(AND($E$3="3rd"),'Marks Entry 3rd'!V129,IF(AND($E$3="4th"),'Marks Entry 4th'!V129,"")))</f>
        <v/>
      </c>
      <c r="AI130" s="125" t="str">
        <f>IF(OR(B130=0,B130=""),"",IF(AND($E$3="3rd"),'Marks Entry 3rd'!W129,IF(AND($E$3="4th"),'Marks Entry 4th'!W129,"")))</f>
        <v/>
      </c>
      <c r="AJ130" s="64" t="str">
        <f t="shared" si="83"/>
        <v/>
      </c>
      <c r="AK130" s="61">
        <f t="shared" si="84"/>
        <v>0</v>
      </c>
      <c r="AL130" s="66" t="str">
        <f>IF(OR(B130=0,B130=""),"",IF(AND($E$3="3rd"),'Marks Entry 3rd'!X129,IF(AND($E$3="4th"),'Marks Entry 4th'!X129,"")))</f>
        <v/>
      </c>
      <c r="AM130" s="66" t="str">
        <f>IF(OR(B130=0,B130=""),"",IF(AND($E$3="3rd"),'Marks Entry 3rd'!Y129,IF(AND($E$3="4th"),'Marks Entry 4th'!Y129,"")))</f>
        <v/>
      </c>
      <c r="AN130" s="65" t="str">
        <f t="shared" si="85"/>
        <v/>
      </c>
      <c r="AO130" s="61" t="str">
        <f t="shared" si="86"/>
        <v/>
      </c>
      <c r="AP130" s="104">
        <f t="shared" si="87"/>
        <v>0</v>
      </c>
      <c r="AQ130" s="104" t="str">
        <f t="shared" si="88"/>
        <v/>
      </c>
      <c r="AR130" s="104" t="str">
        <f t="shared" si="89"/>
        <v/>
      </c>
      <c r="AS130" s="104" t="str">
        <f t="shared" si="90"/>
        <v/>
      </c>
      <c r="AT130" s="104" t="str">
        <f t="shared" si="91"/>
        <v/>
      </c>
      <c r="AU130" s="108" t="str">
        <f t="shared" si="92"/>
        <v/>
      </c>
      <c r="AV130" s="125" t="str">
        <f>IF(OR(B130=0,B130=""),"",IF(AND($E$3="3rd"),'Marks Entry 3rd'!Z129,IF(AND($E$3="4th"),'Marks Entry 4th'!Z129,"")))</f>
        <v/>
      </c>
      <c r="AW130" s="125" t="str">
        <f>IF(OR(B130=0,B130=""),"",IF(AND($E$3="3rd"),'Marks Entry 3rd'!AA129,IF(AND($E$3="4th"),'Marks Entry 4th'!AA129,"")))</f>
        <v/>
      </c>
      <c r="AX130" s="125" t="str">
        <f>IF(OR(B130=0,B130=""),"",IF(AND($E$3="3rd"),'Marks Entry 3rd'!AB129,IF(AND($E$3="4th"),'Marks Entry 4th'!AB129,"")))</f>
        <v/>
      </c>
      <c r="AY130" s="61" t="str">
        <f t="shared" si="93"/>
        <v/>
      </c>
      <c r="AZ130" s="125" t="str">
        <f>IF(OR(B130=0,B130=""),"",IF(AND($E$3="3rd"),'Marks Entry 3rd'!AC129,IF(AND($E$3="4th"),'Marks Entry 4th'!AC129,"")))</f>
        <v/>
      </c>
      <c r="BA130" s="125" t="str">
        <f>IF(OR(B130=0,B130=""),"",IF(AND($E$3="3rd"),'Marks Entry 3rd'!AD129,IF(AND($E$3="4th"),'Marks Entry 4th'!AD129,"")))</f>
        <v/>
      </c>
      <c r="BB130" s="64" t="str">
        <f t="shared" si="94"/>
        <v/>
      </c>
      <c r="BC130" s="61">
        <f t="shared" si="95"/>
        <v>0</v>
      </c>
      <c r="BD130" s="66" t="str">
        <f>IF(OR(B130=0,B130=""),"",IF(AND($E$3="3rd"),'Marks Entry 3rd'!AE129,IF(AND($E$3="4th"),'Marks Entry 4th'!AE129,"")))</f>
        <v/>
      </c>
      <c r="BE130" s="66" t="str">
        <f>IF(OR(B130=0,B130=""),"",IF(AND($E$3="3rd"),'Marks Entry 3rd'!AF129,IF(AND($E$3="4th"),'Marks Entry 4th'!AF129,"")))</f>
        <v/>
      </c>
      <c r="BF130" s="65" t="str">
        <f t="shared" si="96"/>
        <v/>
      </c>
      <c r="BG130" s="61" t="str">
        <f t="shared" si="97"/>
        <v/>
      </c>
      <c r="BH130" s="104">
        <f t="shared" si="98"/>
        <v>0</v>
      </c>
      <c r="BI130" s="104" t="str">
        <f t="shared" si="99"/>
        <v/>
      </c>
      <c r="BJ130" s="104" t="str">
        <f t="shared" si="100"/>
        <v/>
      </c>
      <c r="BK130" s="104" t="str">
        <f t="shared" si="101"/>
        <v/>
      </c>
      <c r="BL130" s="104" t="str">
        <f t="shared" si="102"/>
        <v/>
      </c>
      <c r="BM130" s="108" t="str">
        <f t="shared" si="103"/>
        <v/>
      </c>
      <c r="BN130" s="125" t="str">
        <f>IF(OR(B130=0,B130=""),"",IF(AND($E$3="3rd"),'Marks Entry 3rd'!AG129,IF(AND($E$3="4th"),'Marks Entry 4th'!AG129,"")))</f>
        <v/>
      </c>
      <c r="BO130" s="125" t="str">
        <f>IF(OR(B130=0,B130=""),"",IF(AND($E$3="3rd"),'Marks Entry 3rd'!AH129,IF(AND($E$3="4th"),'Marks Entry 4th'!AH129,"")))</f>
        <v/>
      </c>
      <c r="BP130" s="125" t="str">
        <f>IF(OR(B130=0,B130=""),"",IF(AND($E$3="3rd"),'Marks Entry 3rd'!AI129,IF(AND($E$3="4th"),'Marks Entry 4th'!AI129,"")))</f>
        <v/>
      </c>
      <c r="BQ130" s="61" t="str">
        <f t="shared" si="104"/>
        <v/>
      </c>
      <c r="BR130" s="125" t="str">
        <f>IF(OR(B130=0,B130=""),"",IF(AND($E$3="3rd"),'Marks Entry 3rd'!AJ129,IF(AND($E$3="4th"),'Marks Entry 4th'!AJ129,"")))</f>
        <v/>
      </c>
      <c r="BS130" s="125" t="str">
        <f>IF(OR(B130=0,B130=""),"",IF(AND($E$3="3rd"),'Marks Entry 3rd'!AK129,IF(AND($E$3="4th"),'Marks Entry 4th'!AK129,"")))</f>
        <v/>
      </c>
      <c r="BT130" s="64" t="str">
        <f t="shared" si="105"/>
        <v/>
      </c>
      <c r="BU130" s="61">
        <f t="shared" si="106"/>
        <v>0</v>
      </c>
      <c r="BV130" s="66" t="str">
        <f>IF(OR(B130=0,B130=""),"",IF(AND($E$3="3rd"),'Marks Entry 3rd'!AL129,IF(AND($E$3="4th"),'Marks Entry 4th'!AL129,"")))</f>
        <v/>
      </c>
      <c r="BW130" s="66" t="str">
        <f>IF(OR(B130=0,B130=""),"",IF(AND($E$3="3rd"),'Marks Entry 3rd'!AM129,IF(AND($E$3="4th"),'Marks Entry 4th'!AM129,"")))</f>
        <v/>
      </c>
      <c r="BX130" s="65" t="str">
        <f t="shared" si="107"/>
        <v/>
      </c>
      <c r="BY130" s="61" t="str">
        <f t="shared" si="108"/>
        <v/>
      </c>
      <c r="BZ130" s="104">
        <f t="shared" si="109"/>
        <v>0</v>
      </c>
      <c r="CA130" s="104" t="str">
        <f t="shared" si="110"/>
        <v/>
      </c>
      <c r="CB130" s="104" t="str">
        <f t="shared" si="111"/>
        <v/>
      </c>
      <c r="CC130" s="104" t="str">
        <f t="shared" si="112"/>
        <v/>
      </c>
      <c r="CD130" s="104" t="str">
        <f t="shared" si="113"/>
        <v/>
      </c>
      <c r="CE130" s="108" t="str">
        <f t="shared" si="114"/>
        <v/>
      </c>
      <c r="CF130" s="257" t="str">
        <f>IF(OR(B130=0,B130=""),"",IF(AND($E$3="3rd"),'Marks Entry 3rd'!AN129,IF(AND($E$3="4th"),'Marks Entry 4th'!AN129,"")))</f>
        <v/>
      </c>
      <c r="CG130" s="257" t="str">
        <f>IF(OR(B130=0,B130=""),"",IF(AND($E$3="3rd"),'Marks Entry 3rd'!AO129,IF(AND($E$3="4th"),'Marks Entry 4th'!AO129,"")))</f>
        <v/>
      </c>
      <c r="CH130" s="257" t="str">
        <f>IF(OR(B130=0,B130=""),"",IF(AND($E$3="3rd"),'Marks Entry 3rd'!AP129,IF(AND($E$3="4th"),'Marks Entry 4th'!AP129,"")))</f>
        <v/>
      </c>
      <c r="CI130" s="257" t="str">
        <f>IF(OR(B130=0,B130=""),"",IF(AND($E$3="3rd"),'Marks Entry 3rd'!AQ129,IF(AND($E$3="4th"),'Marks Entry 4th'!AQ129,"")))</f>
        <v/>
      </c>
      <c r="CJ130" s="257" t="str">
        <f>IF(OR(B130=0,B130=""),"",IF(AND($E$3="3rd"),'Marks Entry 3rd'!AR129,IF(AND($E$3="4th"),'Marks Entry 4th'!AR129,"")))</f>
        <v/>
      </c>
      <c r="CK130" s="126" t="str">
        <f t="shared" si="115"/>
        <v/>
      </c>
      <c r="CL130" s="127">
        <f t="shared" si="116"/>
        <v>0</v>
      </c>
      <c r="CM130" s="127" t="str">
        <f t="shared" si="117"/>
        <v/>
      </c>
      <c r="CN130" s="127" t="str">
        <f t="shared" si="118"/>
        <v/>
      </c>
      <c r="CO130" s="107" t="str">
        <f t="shared" si="119"/>
        <v/>
      </c>
      <c r="CP130" s="257" t="str">
        <f>IF(OR(B130=0,B130=""),"",IF(AND($E$3="3rd"),'Marks Entry 3rd'!AS129,IF(AND($E$3="4th"),'Marks Entry 4th'!AS129,"")))</f>
        <v/>
      </c>
      <c r="CQ130" s="257" t="str">
        <f>IF(OR(B130=0,B130=""),"",IF(AND($E$3="3rd"),'Marks Entry 3rd'!AT129,IF(AND($E$3="4th"),'Marks Entry 4th'!AT129,"")))</f>
        <v/>
      </c>
      <c r="CR130" s="257" t="str">
        <f>IF(OR(B130=0,B130=""),"",IF(AND($E$3="3rd"),'Marks Entry 3rd'!AU129,IF(AND($E$3="4th"),'Marks Entry 4th'!AU129,"")))</f>
        <v/>
      </c>
      <c r="CS130" s="257" t="str">
        <f>IF(OR(B130=0,B130=""),"",IF(AND($E$3="3rd"),'Marks Entry 3rd'!AV129,IF(AND($E$3="4th"),'Marks Entry 4th'!AV129,"")))</f>
        <v/>
      </c>
      <c r="CT130" s="257" t="str">
        <f>IF(OR(B130=0,B130=""),"",IF(AND($E$3="3rd"),'Marks Entry 3rd'!AW129,IF(AND($E$3="4th"),'Marks Entry 4th'!AW129,"")))</f>
        <v/>
      </c>
      <c r="CU130" s="126" t="str">
        <f t="shared" si="120"/>
        <v/>
      </c>
      <c r="CV130" s="127">
        <f t="shared" si="121"/>
        <v>0</v>
      </c>
      <c r="CW130" s="127" t="str">
        <f t="shared" si="122"/>
        <v/>
      </c>
      <c r="CX130" s="127" t="str">
        <f t="shared" si="123"/>
        <v/>
      </c>
      <c r="CY130" s="107" t="str">
        <f t="shared" si="124"/>
        <v/>
      </c>
      <c r="CZ130" s="257" t="str">
        <f>IF(OR(B130=0,B130=""),"",IF(AND($E$3="3rd"),'Marks Entry 3rd'!AX129,IF(AND($E$3="4th"),'Marks Entry 4th'!AX129,"")))</f>
        <v/>
      </c>
      <c r="DA130" s="257" t="str">
        <f>IF(OR(B130=0,B130=""),"",IF(AND($E$3="3rd"),'Marks Entry 3rd'!AY129,IF(AND($E$3="4th"),'Marks Entry 4th'!AY129,"")))</f>
        <v/>
      </c>
      <c r="DB130" s="257" t="str">
        <f>IF(OR(B130=0,B130=""),"",IF(AND($E$3="3rd"),'Marks Entry 3rd'!AZ129,IF(AND($E$3="4th"),'Marks Entry 4th'!AZ129,"")))</f>
        <v/>
      </c>
      <c r="DC130" s="257" t="str">
        <f>IF(OR(B130=0,B130=""),"",IF(AND($E$3="3rd"),'Marks Entry 3rd'!BA129,IF(AND($E$3="4th"),'Marks Entry 4th'!BA129,"")))</f>
        <v/>
      </c>
      <c r="DD130" s="257" t="str">
        <f>IF(OR(B130=0,B130=""),"",IF(AND($E$3="3rd"),'Marks Entry 3rd'!BB129,IF(AND($E$3="4th"),'Marks Entry 4th'!BB129,"")))</f>
        <v/>
      </c>
      <c r="DE130" s="126" t="str">
        <f t="shared" si="125"/>
        <v/>
      </c>
      <c r="DF130" s="127">
        <f t="shared" si="126"/>
        <v>0</v>
      </c>
      <c r="DG130" s="127" t="str">
        <f t="shared" si="127"/>
        <v/>
      </c>
      <c r="DH130" s="127" t="str">
        <f t="shared" si="128"/>
        <v/>
      </c>
      <c r="DI130" s="107" t="str">
        <f t="shared" si="129"/>
        <v/>
      </c>
      <c r="DJ130" s="257" t="str">
        <f>IF(OR(B130=0,B130=""),"",IF(AND('Marks Entry 3rd'!BC129="",'Marks Entry 4th'!BC129=""),"",IF(AND($E$3="3rd"),'Marks Entry 3rd'!BC129,IF(AND($E$3="4th"),'Marks Entry 4th'!BC129,""))))</f>
        <v/>
      </c>
      <c r="DK130" s="257" t="str">
        <f>IF(OR(B130=0,B130=""),"",IF(AND('Marks Entry 3rd'!BD129="",'Marks Entry 4th'!BD129=""),"",IF(AND($E$3="3rd"),'Marks Entry 3rd'!BD129,IF(AND($E$3="4th"),'Marks Entry 4th'!BD129,""))))</f>
        <v/>
      </c>
      <c r="DL130" s="416" t="str">
        <f t="shared" si="130"/>
        <v/>
      </c>
      <c r="DM130" s="108" t="str">
        <f t="shared" si="131"/>
        <v/>
      </c>
      <c r="DN130" s="257" t="str">
        <f>IF(OR(B130=0,B130=""),"",IF(AND('Marks Entry 3rd'!BE129="",'Marks Entry 4th'!BE129=""),"",IF(AND($E$3="3rd"),'Marks Entry 3rd'!BE129,IF(AND($E$3="4th"),'Marks Entry 4th'!BE129,""))))</f>
        <v/>
      </c>
      <c r="DO130" s="257" t="str">
        <f>IF(OR(B130=0,B130=""),"",IF(AND('Marks Entry 3rd'!BF129="",'Marks Entry 4th'!BF129=""),"",IF(AND($E$3="3rd"),'Marks Entry 3rd'!BF129,IF(AND($E$3="4th"),'Marks Entry 4th'!BF129,""))))</f>
        <v/>
      </c>
      <c r="DP130" s="416" t="str">
        <f t="shared" si="132"/>
        <v/>
      </c>
      <c r="DQ130" s="108" t="str">
        <f t="shared" si="133"/>
        <v/>
      </c>
      <c r="DR130" s="75" t="str">
        <f t="shared" si="134"/>
        <v/>
      </c>
      <c r="DS130" s="76" t="str">
        <f t="shared" si="135"/>
        <v/>
      </c>
      <c r="DT130" s="81" t="str">
        <f t="shared" si="136"/>
        <v/>
      </c>
      <c r="DU130" s="82" t="str">
        <f t="shared" si="137"/>
        <v/>
      </c>
      <c r="DV130" s="262" t="str">
        <f t="shared" si="139"/>
        <v/>
      </c>
      <c r="DW130" s="52" t="str">
        <f>IF(OR(B130=0,B130=""),"",IF(AND($E$3="3rd"),'Marks Entry 3rd'!BG129,IF(AND($E$3="4th"),'Marks Entry 4th'!BG129,"")))</f>
        <v/>
      </c>
      <c r="DX130" s="52" t="str">
        <f>IF(OR(B130=0,B130=""),"",IF(AND($E$3="3rd"),'Marks Entry 3rd'!BH129,IF(AND($E$3="4th"),'Marks Entry 4th'!BH129,"")))</f>
        <v/>
      </c>
      <c r="DY130" s="242" t="str">
        <f t="shared" si="138"/>
        <v/>
      </c>
      <c r="DZ130" s="53"/>
      <c r="EG130" s="55">
        <f>IF(AND($E$3="3rd"),'Marks Entry 3rd'!I129,IF(AND($E$3="4th"),'Marks Entry 4th'!I129,""))</f>
        <v>0</v>
      </c>
    </row>
    <row r="131" spans="1:137" ht="18.95" customHeight="1">
      <c r="A131" s="67">
        <v>124</v>
      </c>
      <c r="B131" s="302" t="str">
        <f>IF(OR(EG131=0,EG131=""),"",IF(AND($E$3="3rd"),'Marks Entry 3rd'!I130,IF(AND($E$3="4th"),'Marks Entry 4th'!I130,"")))</f>
        <v/>
      </c>
      <c r="C131" s="68" t="str">
        <f>IF(OR(B131=0,B131=""),"",IF(AND($E$3="3rd"),'Marks Entry 3rd'!B130,IF(AND($E$3="4th"),'Marks Entry 4th'!B130,"")))</f>
        <v/>
      </c>
      <c r="D131" s="68" t="str">
        <f>IF(OR(B131=0,B131=""),"",IF(AND($E$3="3rd"),'Marks Entry 3rd'!C130,IF(AND($E$3="4th"),'Marks Entry 4th'!C130,"")))</f>
        <v/>
      </c>
      <c r="E131" s="69" t="str">
        <f>IF(OR(B131=0,B131=""),"",IF(AND($E$3="3rd"),'Marks Entry 3rd'!E130,IF(AND($E$3="4th"),'Marks Entry 4th'!E130,"")))</f>
        <v/>
      </c>
      <c r="F131" s="301" t="str">
        <f>IF(OR(B131=0,B131=""),"",IF(AND($E$3="3rd"),'Marks Entry 3rd'!D130,IF(AND($E$3="4th"),'Marks Entry 4th'!D130,"")))</f>
        <v/>
      </c>
      <c r="G131" s="63" t="str">
        <f>IF(OR(B131=0,B131=""),"",IF(AND($E$3="3rd"),'Marks Entry 3rd'!F130,IF(AND($E$3="4th"),'Marks Entry 4th'!F130,"")))</f>
        <v/>
      </c>
      <c r="H131" s="63" t="str">
        <f>IF(OR(B131=0,B131=""),"",IF(AND($E$3="3rd"),'Marks Entry 3rd'!G130,IF(AND($E$3="4th"),'Marks Entry 4th'!G130,"")))</f>
        <v/>
      </c>
      <c r="I131" s="63" t="str">
        <f>IF(OR(B131=0,B131=""),"",IF(AND($E$3="3rd"),'Marks Entry 3rd'!H130,IF(AND($E$3="4th"),'Marks Entry 4th'!H130,"")))</f>
        <v/>
      </c>
      <c r="J131" s="256" t="str">
        <f>IF(OR(B131=0,B131=""),"",IF(AND($E$3="3rd"),'Marks Entry 3rd'!J130,IF(AND($E$3="4th"),'Marks Entry 4th'!J130,"")))</f>
        <v/>
      </c>
      <c r="K131" s="256" t="str">
        <f>IF(OR(B131=0,B131=""),"",IF(AND($E$3="3rd"),'Marks Entry 3rd'!K130,IF(AND($E$3="4th"),'Marks Entry 4th'!K130,"")))</f>
        <v/>
      </c>
      <c r="L131" s="125" t="str">
        <f>IF(OR(B131=0,B131=""),"",IF(AND($E$3="3rd"),'Marks Entry 3rd'!L130,IF(AND($E$3="4th"),'Marks Entry 4th'!L130,"")))</f>
        <v/>
      </c>
      <c r="M131" s="125" t="str">
        <f>IF(OR(B131=0,B131=""),"",IF(AND($E$3="3rd"),'Marks Entry 3rd'!M130,IF(AND($E$3="4th"),'Marks Entry 4th'!M130,"")))</f>
        <v/>
      </c>
      <c r="N131" s="125" t="str">
        <f>IF(OR(B131=0,B131=""),"",IF(AND($E$3="3rd"),'Marks Entry 3rd'!N130,IF(AND($E$3="4th"),'Marks Entry 4th'!N130,"")))</f>
        <v/>
      </c>
      <c r="O131" s="61" t="str">
        <f t="shared" si="71"/>
        <v/>
      </c>
      <c r="P131" s="125" t="str">
        <f>IF(OR(B131=0,B131=""),"",IF(AND($E$3="3rd"),'Marks Entry 3rd'!O130,IF(AND($E$3="4th"),'Marks Entry 4th'!O130,"")))</f>
        <v/>
      </c>
      <c r="Q131" s="125" t="str">
        <f>IF(OR(B131=0,B131=""),"",IF(AND($E$3="3rd"),'Marks Entry 3rd'!P130,IF(AND($E$3="4th"),'Marks Entry 4th'!P130,"")))</f>
        <v/>
      </c>
      <c r="R131" s="64" t="str">
        <f t="shared" si="72"/>
        <v/>
      </c>
      <c r="S131" s="61">
        <f t="shared" si="73"/>
        <v>0</v>
      </c>
      <c r="T131" s="66" t="str">
        <f>IF(OR(B131=0,B131=""),"",IF(AND($E$3="3rd"),'Marks Entry 3rd'!Q130,IF(AND($E$3="4th"),'Marks Entry 4th'!Q130,"")))</f>
        <v/>
      </c>
      <c r="U131" s="66" t="str">
        <f>IF(OR(B131=0,B131=""),"",IF(AND($E$3="3rd"),'Marks Entry 3rd'!R130,IF(AND($E$3="4th"),'Marks Entry 4th'!R130,"")))</f>
        <v/>
      </c>
      <c r="V131" s="65" t="str">
        <f t="shared" si="74"/>
        <v/>
      </c>
      <c r="W131" s="61" t="str">
        <f t="shared" si="75"/>
        <v/>
      </c>
      <c r="X131" s="104">
        <f t="shared" si="76"/>
        <v>0</v>
      </c>
      <c r="Y131" s="104" t="str">
        <f t="shared" si="77"/>
        <v/>
      </c>
      <c r="Z131" s="104" t="str">
        <f t="shared" si="78"/>
        <v/>
      </c>
      <c r="AA131" s="104" t="str">
        <f t="shared" si="79"/>
        <v/>
      </c>
      <c r="AB131" s="104" t="str">
        <f t="shared" si="80"/>
        <v/>
      </c>
      <c r="AC131" s="108" t="str">
        <f t="shared" si="81"/>
        <v/>
      </c>
      <c r="AD131" s="125" t="str">
        <f>IF(OR(B131=0,B131=""),"",IF(AND($E$3="3rd"),'Marks Entry 3rd'!S130,IF(AND($E$3="4th"),'Marks Entry 4th'!S130,"")))</f>
        <v/>
      </c>
      <c r="AE131" s="125" t="str">
        <f>IF(OR(B131=0,B131=""),"",IF(AND($E$3="3rd"),'Marks Entry 3rd'!T130,IF(AND($E$3="4th"),'Marks Entry 4th'!T130,"")))</f>
        <v/>
      </c>
      <c r="AF131" s="125" t="str">
        <f>IF(OR(B131=0,B131=""),"",IF(AND($E$3="3rd"),'Marks Entry 3rd'!U130,IF(AND($E$3="4th"),'Marks Entry 4th'!U130,"")))</f>
        <v/>
      </c>
      <c r="AG131" s="61" t="str">
        <f t="shared" si="82"/>
        <v/>
      </c>
      <c r="AH131" s="125" t="str">
        <f>IF(OR(B131=0,B131=""),"",IF(AND($E$3="3rd"),'Marks Entry 3rd'!V130,IF(AND($E$3="4th"),'Marks Entry 4th'!V130,"")))</f>
        <v/>
      </c>
      <c r="AI131" s="125" t="str">
        <f>IF(OR(B131=0,B131=""),"",IF(AND($E$3="3rd"),'Marks Entry 3rd'!W130,IF(AND($E$3="4th"),'Marks Entry 4th'!W130,"")))</f>
        <v/>
      </c>
      <c r="AJ131" s="64" t="str">
        <f t="shared" si="83"/>
        <v/>
      </c>
      <c r="AK131" s="61">
        <f t="shared" si="84"/>
        <v>0</v>
      </c>
      <c r="AL131" s="66" t="str">
        <f>IF(OR(B131=0,B131=""),"",IF(AND($E$3="3rd"),'Marks Entry 3rd'!X130,IF(AND($E$3="4th"),'Marks Entry 4th'!X130,"")))</f>
        <v/>
      </c>
      <c r="AM131" s="66" t="str">
        <f>IF(OR(B131=0,B131=""),"",IF(AND($E$3="3rd"),'Marks Entry 3rd'!Y130,IF(AND($E$3="4th"),'Marks Entry 4th'!Y130,"")))</f>
        <v/>
      </c>
      <c r="AN131" s="65" t="str">
        <f t="shared" si="85"/>
        <v/>
      </c>
      <c r="AO131" s="61" t="str">
        <f t="shared" si="86"/>
        <v/>
      </c>
      <c r="AP131" s="104">
        <f t="shared" si="87"/>
        <v>0</v>
      </c>
      <c r="AQ131" s="104" t="str">
        <f t="shared" si="88"/>
        <v/>
      </c>
      <c r="AR131" s="104" t="str">
        <f t="shared" si="89"/>
        <v/>
      </c>
      <c r="AS131" s="104" t="str">
        <f t="shared" si="90"/>
        <v/>
      </c>
      <c r="AT131" s="104" t="str">
        <f t="shared" si="91"/>
        <v/>
      </c>
      <c r="AU131" s="108" t="str">
        <f t="shared" si="92"/>
        <v/>
      </c>
      <c r="AV131" s="125" t="str">
        <f>IF(OR(B131=0,B131=""),"",IF(AND($E$3="3rd"),'Marks Entry 3rd'!Z130,IF(AND($E$3="4th"),'Marks Entry 4th'!Z130,"")))</f>
        <v/>
      </c>
      <c r="AW131" s="125" t="str">
        <f>IF(OR(B131=0,B131=""),"",IF(AND($E$3="3rd"),'Marks Entry 3rd'!AA130,IF(AND($E$3="4th"),'Marks Entry 4th'!AA130,"")))</f>
        <v/>
      </c>
      <c r="AX131" s="125" t="str">
        <f>IF(OR(B131=0,B131=""),"",IF(AND($E$3="3rd"),'Marks Entry 3rd'!AB130,IF(AND($E$3="4th"),'Marks Entry 4th'!AB130,"")))</f>
        <v/>
      </c>
      <c r="AY131" s="61" t="str">
        <f t="shared" si="93"/>
        <v/>
      </c>
      <c r="AZ131" s="125" t="str">
        <f>IF(OR(B131=0,B131=""),"",IF(AND($E$3="3rd"),'Marks Entry 3rd'!AC130,IF(AND($E$3="4th"),'Marks Entry 4th'!AC130,"")))</f>
        <v/>
      </c>
      <c r="BA131" s="125" t="str">
        <f>IF(OR(B131=0,B131=""),"",IF(AND($E$3="3rd"),'Marks Entry 3rd'!AD130,IF(AND($E$3="4th"),'Marks Entry 4th'!AD130,"")))</f>
        <v/>
      </c>
      <c r="BB131" s="64" t="str">
        <f t="shared" si="94"/>
        <v/>
      </c>
      <c r="BC131" s="61">
        <f t="shared" si="95"/>
        <v>0</v>
      </c>
      <c r="BD131" s="66" t="str">
        <f>IF(OR(B131=0,B131=""),"",IF(AND($E$3="3rd"),'Marks Entry 3rd'!AE130,IF(AND($E$3="4th"),'Marks Entry 4th'!AE130,"")))</f>
        <v/>
      </c>
      <c r="BE131" s="66" t="str">
        <f>IF(OR(B131=0,B131=""),"",IF(AND($E$3="3rd"),'Marks Entry 3rd'!AF130,IF(AND($E$3="4th"),'Marks Entry 4th'!AF130,"")))</f>
        <v/>
      </c>
      <c r="BF131" s="65" t="str">
        <f t="shared" si="96"/>
        <v/>
      </c>
      <c r="BG131" s="61" t="str">
        <f t="shared" si="97"/>
        <v/>
      </c>
      <c r="BH131" s="104">
        <f t="shared" si="98"/>
        <v>0</v>
      </c>
      <c r="BI131" s="104" t="str">
        <f t="shared" si="99"/>
        <v/>
      </c>
      <c r="BJ131" s="104" t="str">
        <f t="shared" si="100"/>
        <v/>
      </c>
      <c r="BK131" s="104" t="str">
        <f t="shared" si="101"/>
        <v/>
      </c>
      <c r="BL131" s="104" t="str">
        <f t="shared" si="102"/>
        <v/>
      </c>
      <c r="BM131" s="108" t="str">
        <f t="shared" si="103"/>
        <v/>
      </c>
      <c r="BN131" s="125" t="str">
        <f>IF(OR(B131=0,B131=""),"",IF(AND($E$3="3rd"),'Marks Entry 3rd'!AG130,IF(AND($E$3="4th"),'Marks Entry 4th'!AG130,"")))</f>
        <v/>
      </c>
      <c r="BO131" s="125" t="str">
        <f>IF(OR(B131=0,B131=""),"",IF(AND($E$3="3rd"),'Marks Entry 3rd'!AH130,IF(AND($E$3="4th"),'Marks Entry 4th'!AH130,"")))</f>
        <v/>
      </c>
      <c r="BP131" s="125" t="str">
        <f>IF(OR(B131=0,B131=""),"",IF(AND($E$3="3rd"),'Marks Entry 3rd'!AI130,IF(AND($E$3="4th"),'Marks Entry 4th'!AI130,"")))</f>
        <v/>
      </c>
      <c r="BQ131" s="61" t="str">
        <f t="shared" si="104"/>
        <v/>
      </c>
      <c r="BR131" s="125" t="str">
        <f>IF(OR(B131=0,B131=""),"",IF(AND($E$3="3rd"),'Marks Entry 3rd'!AJ130,IF(AND($E$3="4th"),'Marks Entry 4th'!AJ130,"")))</f>
        <v/>
      </c>
      <c r="BS131" s="125" t="str">
        <f>IF(OR(B131=0,B131=""),"",IF(AND($E$3="3rd"),'Marks Entry 3rd'!AK130,IF(AND($E$3="4th"),'Marks Entry 4th'!AK130,"")))</f>
        <v/>
      </c>
      <c r="BT131" s="64" t="str">
        <f t="shared" si="105"/>
        <v/>
      </c>
      <c r="BU131" s="61">
        <f t="shared" si="106"/>
        <v>0</v>
      </c>
      <c r="BV131" s="66" t="str">
        <f>IF(OR(B131=0,B131=""),"",IF(AND($E$3="3rd"),'Marks Entry 3rd'!AL130,IF(AND($E$3="4th"),'Marks Entry 4th'!AL130,"")))</f>
        <v/>
      </c>
      <c r="BW131" s="66" t="str">
        <f>IF(OR(B131=0,B131=""),"",IF(AND($E$3="3rd"),'Marks Entry 3rd'!AM130,IF(AND($E$3="4th"),'Marks Entry 4th'!AM130,"")))</f>
        <v/>
      </c>
      <c r="BX131" s="65" t="str">
        <f t="shared" si="107"/>
        <v/>
      </c>
      <c r="BY131" s="61" t="str">
        <f t="shared" si="108"/>
        <v/>
      </c>
      <c r="BZ131" s="104">
        <f t="shared" si="109"/>
        <v>0</v>
      </c>
      <c r="CA131" s="104" t="str">
        <f t="shared" si="110"/>
        <v/>
      </c>
      <c r="CB131" s="104" t="str">
        <f t="shared" si="111"/>
        <v/>
      </c>
      <c r="CC131" s="104" t="str">
        <f t="shared" si="112"/>
        <v/>
      </c>
      <c r="CD131" s="104" t="str">
        <f t="shared" si="113"/>
        <v/>
      </c>
      <c r="CE131" s="108" t="str">
        <f t="shared" si="114"/>
        <v/>
      </c>
      <c r="CF131" s="257" t="str">
        <f>IF(OR(B131=0,B131=""),"",IF(AND($E$3="3rd"),'Marks Entry 3rd'!AN130,IF(AND($E$3="4th"),'Marks Entry 4th'!AN130,"")))</f>
        <v/>
      </c>
      <c r="CG131" s="257" t="str">
        <f>IF(OR(B131=0,B131=""),"",IF(AND($E$3="3rd"),'Marks Entry 3rd'!AO130,IF(AND($E$3="4th"),'Marks Entry 4th'!AO130,"")))</f>
        <v/>
      </c>
      <c r="CH131" s="257" t="str">
        <f>IF(OR(B131=0,B131=""),"",IF(AND($E$3="3rd"),'Marks Entry 3rd'!AP130,IF(AND($E$3="4th"),'Marks Entry 4th'!AP130,"")))</f>
        <v/>
      </c>
      <c r="CI131" s="257" t="str">
        <f>IF(OR(B131=0,B131=""),"",IF(AND($E$3="3rd"),'Marks Entry 3rd'!AQ130,IF(AND($E$3="4th"),'Marks Entry 4th'!AQ130,"")))</f>
        <v/>
      </c>
      <c r="CJ131" s="257" t="str">
        <f>IF(OR(B131=0,B131=""),"",IF(AND($E$3="3rd"),'Marks Entry 3rd'!AR130,IF(AND($E$3="4th"),'Marks Entry 4th'!AR130,"")))</f>
        <v/>
      </c>
      <c r="CK131" s="126" t="str">
        <f t="shared" si="115"/>
        <v/>
      </c>
      <c r="CL131" s="127">
        <f t="shared" si="116"/>
        <v>0</v>
      </c>
      <c r="CM131" s="127" t="str">
        <f t="shared" si="117"/>
        <v/>
      </c>
      <c r="CN131" s="127" t="str">
        <f t="shared" si="118"/>
        <v/>
      </c>
      <c r="CO131" s="107" t="str">
        <f t="shared" si="119"/>
        <v/>
      </c>
      <c r="CP131" s="257" t="str">
        <f>IF(OR(B131=0,B131=""),"",IF(AND($E$3="3rd"),'Marks Entry 3rd'!AS130,IF(AND($E$3="4th"),'Marks Entry 4th'!AS130,"")))</f>
        <v/>
      </c>
      <c r="CQ131" s="257" t="str">
        <f>IF(OR(B131=0,B131=""),"",IF(AND($E$3="3rd"),'Marks Entry 3rd'!AT130,IF(AND($E$3="4th"),'Marks Entry 4th'!AT130,"")))</f>
        <v/>
      </c>
      <c r="CR131" s="257" t="str">
        <f>IF(OR(B131=0,B131=""),"",IF(AND($E$3="3rd"),'Marks Entry 3rd'!AU130,IF(AND($E$3="4th"),'Marks Entry 4th'!AU130,"")))</f>
        <v/>
      </c>
      <c r="CS131" s="257" t="str">
        <f>IF(OR(B131=0,B131=""),"",IF(AND($E$3="3rd"),'Marks Entry 3rd'!AV130,IF(AND($E$3="4th"),'Marks Entry 4th'!AV130,"")))</f>
        <v/>
      </c>
      <c r="CT131" s="257" t="str">
        <f>IF(OR(B131=0,B131=""),"",IF(AND($E$3="3rd"),'Marks Entry 3rd'!AW130,IF(AND($E$3="4th"),'Marks Entry 4th'!AW130,"")))</f>
        <v/>
      </c>
      <c r="CU131" s="126" t="str">
        <f t="shared" si="120"/>
        <v/>
      </c>
      <c r="CV131" s="127">
        <f t="shared" si="121"/>
        <v>0</v>
      </c>
      <c r="CW131" s="127" t="str">
        <f t="shared" si="122"/>
        <v/>
      </c>
      <c r="CX131" s="127" t="str">
        <f t="shared" si="123"/>
        <v/>
      </c>
      <c r="CY131" s="107" t="str">
        <f t="shared" si="124"/>
        <v/>
      </c>
      <c r="CZ131" s="257" t="str">
        <f>IF(OR(B131=0,B131=""),"",IF(AND($E$3="3rd"),'Marks Entry 3rd'!AX130,IF(AND($E$3="4th"),'Marks Entry 4th'!AX130,"")))</f>
        <v/>
      </c>
      <c r="DA131" s="257" t="str">
        <f>IF(OR(B131=0,B131=""),"",IF(AND($E$3="3rd"),'Marks Entry 3rd'!AY130,IF(AND($E$3="4th"),'Marks Entry 4th'!AY130,"")))</f>
        <v/>
      </c>
      <c r="DB131" s="257" t="str">
        <f>IF(OR(B131=0,B131=""),"",IF(AND($E$3="3rd"),'Marks Entry 3rd'!AZ130,IF(AND($E$3="4th"),'Marks Entry 4th'!AZ130,"")))</f>
        <v/>
      </c>
      <c r="DC131" s="257" t="str">
        <f>IF(OR(B131=0,B131=""),"",IF(AND($E$3="3rd"),'Marks Entry 3rd'!BA130,IF(AND($E$3="4th"),'Marks Entry 4th'!BA130,"")))</f>
        <v/>
      </c>
      <c r="DD131" s="257" t="str">
        <f>IF(OR(B131=0,B131=""),"",IF(AND($E$3="3rd"),'Marks Entry 3rd'!BB130,IF(AND($E$3="4th"),'Marks Entry 4th'!BB130,"")))</f>
        <v/>
      </c>
      <c r="DE131" s="126" t="str">
        <f t="shared" si="125"/>
        <v/>
      </c>
      <c r="DF131" s="127">
        <f t="shared" si="126"/>
        <v>0</v>
      </c>
      <c r="DG131" s="127" t="str">
        <f t="shared" si="127"/>
        <v/>
      </c>
      <c r="DH131" s="127" t="str">
        <f t="shared" si="128"/>
        <v/>
      </c>
      <c r="DI131" s="107" t="str">
        <f t="shared" si="129"/>
        <v/>
      </c>
      <c r="DJ131" s="257" t="str">
        <f>IF(OR(B131=0,B131=""),"",IF(AND('Marks Entry 3rd'!BC130="",'Marks Entry 4th'!BC130=""),"",IF(AND($E$3="3rd"),'Marks Entry 3rd'!BC130,IF(AND($E$3="4th"),'Marks Entry 4th'!BC130,""))))</f>
        <v/>
      </c>
      <c r="DK131" s="257" t="str">
        <f>IF(OR(B131=0,B131=""),"",IF(AND('Marks Entry 3rd'!BD130="",'Marks Entry 4th'!BD130=""),"",IF(AND($E$3="3rd"),'Marks Entry 3rd'!BD130,IF(AND($E$3="4th"),'Marks Entry 4th'!BD130,""))))</f>
        <v/>
      </c>
      <c r="DL131" s="416" t="str">
        <f t="shared" si="130"/>
        <v/>
      </c>
      <c r="DM131" s="108" t="str">
        <f t="shared" si="131"/>
        <v/>
      </c>
      <c r="DN131" s="257" t="str">
        <f>IF(OR(B131=0,B131=""),"",IF(AND('Marks Entry 3rd'!BE130="",'Marks Entry 4th'!BE130=""),"",IF(AND($E$3="3rd"),'Marks Entry 3rd'!BE130,IF(AND($E$3="4th"),'Marks Entry 4th'!BE130,""))))</f>
        <v/>
      </c>
      <c r="DO131" s="257" t="str">
        <f>IF(OR(B131=0,B131=""),"",IF(AND('Marks Entry 3rd'!BF130="",'Marks Entry 4th'!BF130=""),"",IF(AND($E$3="3rd"),'Marks Entry 3rd'!BF130,IF(AND($E$3="4th"),'Marks Entry 4th'!BF130,""))))</f>
        <v/>
      </c>
      <c r="DP131" s="416" t="str">
        <f t="shared" si="132"/>
        <v/>
      </c>
      <c r="DQ131" s="108" t="str">
        <f t="shared" si="133"/>
        <v/>
      </c>
      <c r="DR131" s="75" t="str">
        <f t="shared" si="134"/>
        <v/>
      </c>
      <c r="DS131" s="76" t="str">
        <f t="shared" si="135"/>
        <v/>
      </c>
      <c r="DT131" s="81" t="str">
        <f t="shared" si="136"/>
        <v/>
      </c>
      <c r="DU131" s="82" t="str">
        <f t="shared" si="137"/>
        <v/>
      </c>
      <c r="DV131" s="262" t="str">
        <f t="shared" si="139"/>
        <v/>
      </c>
      <c r="DW131" s="52" t="str">
        <f>IF(OR(B131=0,B131=""),"",IF(AND($E$3="3rd"),'Marks Entry 3rd'!BG130,IF(AND($E$3="4th"),'Marks Entry 4th'!BG130,"")))</f>
        <v/>
      </c>
      <c r="DX131" s="52" t="str">
        <f>IF(OR(B131=0,B131=""),"",IF(AND($E$3="3rd"),'Marks Entry 3rd'!BH130,IF(AND($E$3="4th"),'Marks Entry 4th'!BH130,"")))</f>
        <v/>
      </c>
      <c r="DY131" s="242" t="str">
        <f t="shared" si="138"/>
        <v/>
      </c>
      <c r="DZ131" s="53"/>
      <c r="EG131" s="55">
        <f>IF(AND($E$3="3rd"),'Marks Entry 3rd'!I130,IF(AND($E$3="4th"),'Marks Entry 4th'!I130,""))</f>
        <v>0</v>
      </c>
    </row>
    <row r="132" spans="1:137" ht="18.95" customHeight="1">
      <c r="A132" s="67">
        <v>125</v>
      </c>
      <c r="B132" s="302" t="str">
        <f>IF(OR(EG132=0,EG132=""),"",IF(AND($E$3="3rd"),'Marks Entry 3rd'!I131,IF(AND($E$3="4th"),'Marks Entry 4th'!I131,"")))</f>
        <v/>
      </c>
      <c r="C132" s="68" t="str">
        <f>IF(OR(B132=0,B132=""),"",IF(AND($E$3="3rd"),'Marks Entry 3rd'!B131,IF(AND($E$3="4th"),'Marks Entry 4th'!B131,"")))</f>
        <v/>
      </c>
      <c r="D132" s="68" t="str">
        <f>IF(OR(B132=0,B132=""),"",IF(AND($E$3="3rd"),'Marks Entry 3rd'!C131,IF(AND($E$3="4th"),'Marks Entry 4th'!C131,"")))</f>
        <v/>
      </c>
      <c r="E132" s="69" t="str">
        <f>IF(OR(B132=0,B132=""),"",IF(AND($E$3="3rd"),'Marks Entry 3rd'!E131,IF(AND($E$3="4th"),'Marks Entry 4th'!E131,"")))</f>
        <v/>
      </c>
      <c r="F132" s="301" t="str">
        <f>IF(OR(B132=0,B132=""),"",IF(AND($E$3="3rd"),'Marks Entry 3rd'!D131,IF(AND($E$3="4th"),'Marks Entry 4th'!D131,"")))</f>
        <v/>
      </c>
      <c r="G132" s="63" t="str">
        <f>IF(OR(B132=0,B132=""),"",IF(AND($E$3="3rd"),'Marks Entry 3rd'!F131,IF(AND($E$3="4th"),'Marks Entry 4th'!F131,"")))</f>
        <v/>
      </c>
      <c r="H132" s="63" t="str">
        <f>IF(OR(B132=0,B132=""),"",IF(AND($E$3="3rd"),'Marks Entry 3rd'!G131,IF(AND($E$3="4th"),'Marks Entry 4th'!G131,"")))</f>
        <v/>
      </c>
      <c r="I132" s="63" t="str">
        <f>IF(OR(B132=0,B132=""),"",IF(AND($E$3="3rd"),'Marks Entry 3rd'!H131,IF(AND($E$3="4th"),'Marks Entry 4th'!H131,"")))</f>
        <v/>
      </c>
      <c r="J132" s="256" t="str">
        <f>IF(OR(B132=0,B132=""),"",IF(AND($E$3="3rd"),'Marks Entry 3rd'!J131,IF(AND($E$3="4th"),'Marks Entry 4th'!J131,"")))</f>
        <v/>
      </c>
      <c r="K132" s="256" t="str">
        <f>IF(OR(B132=0,B132=""),"",IF(AND($E$3="3rd"),'Marks Entry 3rd'!K131,IF(AND($E$3="4th"),'Marks Entry 4th'!K131,"")))</f>
        <v/>
      </c>
      <c r="L132" s="125" t="str">
        <f>IF(OR(B132=0,B132=""),"",IF(AND($E$3="3rd"),'Marks Entry 3rd'!L131,IF(AND($E$3="4th"),'Marks Entry 4th'!L131,"")))</f>
        <v/>
      </c>
      <c r="M132" s="125" t="str">
        <f>IF(OR(B132=0,B132=""),"",IF(AND($E$3="3rd"),'Marks Entry 3rd'!M131,IF(AND($E$3="4th"),'Marks Entry 4th'!M131,"")))</f>
        <v/>
      </c>
      <c r="N132" s="125" t="str">
        <f>IF(OR(B132=0,B132=""),"",IF(AND($E$3="3rd"),'Marks Entry 3rd'!N131,IF(AND($E$3="4th"),'Marks Entry 4th'!N131,"")))</f>
        <v/>
      </c>
      <c r="O132" s="61" t="str">
        <f t="shared" si="71"/>
        <v/>
      </c>
      <c r="P132" s="125" t="str">
        <f>IF(OR(B132=0,B132=""),"",IF(AND($E$3="3rd"),'Marks Entry 3rd'!O131,IF(AND($E$3="4th"),'Marks Entry 4th'!O131,"")))</f>
        <v/>
      </c>
      <c r="Q132" s="125" t="str">
        <f>IF(OR(B132=0,B132=""),"",IF(AND($E$3="3rd"),'Marks Entry 3rd'!P131,IF(AND($E$3="4th"),'Marks Entry 4th'!P131,"")))</f>
        <v/>
      </c>
      <c r="R132" s="64" t="str">
        <f t="shared" si="72"/>
        <v/>
      </c>
      <c r="S132" s="61">
        <f t="shared" si="73"/>
        <v>0</v>
      </c>
      <c r="T132" s="66" t="str">
        <f>IF(OR(B132=0,B132=""),"",IF(AND($E$3="3rd"),'Marks Entry 3rd'!Q131,IF(AND($E$3="4th"),'Marks Entry 4th'!Q131,"")))</f>
        <v/>
      </c>
      <c r="U132" s="66" t="str">
        <f>IF(OR(B132=0,B132=""),"",IF(AND($E$3="3rd"),'Marks Entry 3rd'!R131,IF(AND($E$3="4th"),'Marks Entry 4th'!R131,"")))</f>
        <v/>
      </c>
      <c r="V132" s="65" t="str">
        <f t="shared" si="74"/>
        <v/>
      </c>
      <c r="W132" s="61" t="str">
        <f t="shared" si="75"/>
        <v/>
      </c>
      <c r="X132" s="104">
        <f t="shared" si="76"/>
        <v>0</v>
      </c>
      <c r="Y132" s="104" t="str">
        <f t="shared" si="77"/>
        <v/>
      </c>
      <c r="Z132" s="104" t="str">
        <f t="shared" si="78"/>
        <v/>
      </c>
      <c r="AA132" s="104" t="str">
        <f t="shared" si="79"/>
        <v/>
      </c>
      <c r="AB132" s="104" t="str">
        <f t="shared" si="80"/>
        <v/>
      </c>
      <c r="AC132" s="108" t="str">
        <f t="shared" si="81"/>
        <v/>
      </c>
      <c r="AD132" s="125" t="str">
        <f>IF(OR(B132=0,B132=""),"",IF(AND($E$3="3rd"),'Marks Entry 3rd'!S131,IF(AND($E$3="4th"),'Marks Entry 4th'!S131,"")))</f>
        <v/>
      </c>
      <c r="AE132" s="125" t="str">
        <f>IF(OR(B132=0,B132=""),"",IF(AND($E$3="3rd"),'Marks Entry 3rd'!T131,IF(AND($E$3="4th"),'Marks Entry 4th'!T131,"")))</f>
        <v/>
      </c>
      <c r="AF132" s="125" t="str">
        <f>IF(OR(B132=0,B132=""),"",IF(AND($E$3="3rd"),'Marks Entry 3rd'!U131,IF(AND($E$3="4th"),'Marks Entry 4th'!U131,"")))</f>
        <v/>
      </c>
      <c r="AG132" s="61" t="str">
        <f t="shared" si="82"/>
        <v/>
      </c>
      <c r="AH132" s="125" t="str">
        <f>IF(OR(B132=0,B132=""),"",IF(AND($E$3="3rd"),'Marks Entry 3rd'!V131,IF(AND($E$3="4th"),'Marks Entry 4th'!V131,"")))</f>
        <v/>
      </c>
      <c r="AI132" s="125" t="str">
        <f>IF(OR(B132=0,B132=""),"",IF(AND($E$3="3rd"),'Marks Entry 3rd'!W131,IF(AND($E$3="4th"),'Marks Entry 4th'!W131,"")))</f>
        <v/>
      </c>
      <c r="AJ132" s="64" t="str">
        <f t="shared" si="83"/>
        <v/>
      </c>
      <c r="AK132" s="61">
        <f t="shared" si="84"/>
        <v>0</v>
      </c>
      <c r="AL132" s="66" t="str">
        <f>IF(OR(B132=0,B132=""),"",IF(AND($E$3="3rd"),'Marks Entry 3rd'!X131,IF(AND($E$3="4th"),'Marks Entry 4th'!X131,"")))</f>
        <v/>
      </c>
      <c r="AM132" s="66" t="str">
        <f>IF(OR(B132=0,B132=""),"",IF(AND($E$3="3rd"),'Marks Entry 3rd'!Y131,IF(AND($E$3="4th"),'Marks Entry 4th'!Y131,"")))</f>
        <v/>
      </c>
      <c r="AN132" s="65" t="str">
        <f t="shared" si="85"/>
        <v/>
      </c>
      <c r="AO132" s="61" t="str">
        <f t="shared" si="86"/>
        <v/>
      </c>
      <c r="AP132" s="104">
        <f t="shared" si="87"/>
        <v>0</v>
      </c>
      <c r="AQ132" s="104" t="str">
        <f t="shared" si="88"/>
        <v/>
      </c>
      <c r="AR132" s="104" t="str">
        <f t="shared" si="89"/>
        <v/>
      </c>
      <c r="AS132" s="104" t="str">
        <f t="shared" si="90"/>
        <v/>
      </c>
      <c r="AT132" s="104" t="str">
        <f t="shared" si="91"/>
        <v/>
      </c>
      <c r="AU132" s="108" t="str">
        <f t="shared" si="92"/>
        <v/>
      </c>
      <c r="AV132" s="125" t="str">
        <f>IF(OR(B132=0,B132=""),"",IF(AND($E$3="3rd"),'Marks Entry 3rd'!Z131,IF(AND($E$3="4th"),'Marks Entry 4th'!Z131,"")))</f>
        <v/>
      </c>
      <c r="AW132" s="125" t="str">
        <f>IF(OR(B132=0,B132=""),"",IF(AND($E$3="3rd"),'Marks Entry 3rd'!AA131,IF(AND($E$3="4th"),'Marks Entry 4th'!AA131,"")))</f>
        <v/>
      </c>
      <c r="AX132" s="125" t="str">
        <f>IF(OR(B132=0,B132=""),"",IF(AND($E$3="3rd"),'Marks Entry 3rd'!AB131,IF(AND($E$3="4th"),'Marks Entry 4th'!AB131,"")))</f>
        <v/>
      </c>
      <c r="AY132" s="61" t="str">
        <f t="shared" si="93"/>
        <v/>
      </c>
      <c r="AZ132" s="125" t="str">
        <f>IF(OR(B132=0,B132=""),"",IF(AND($E$3="3rd"),'Marks Entry 3rd'!AC131,IF(AND($E$3="4th"),'Marks Entry 4th'!AC131,"")))</f>
        <v/>
      </c>
      <c r="BA132" s="125" t="str">
        <f>IF(OR(B132=0,B132=""),"",IF(AND($E$3="3rd"),'Marks Entry 3rd'!AD131,IF(AND($E$3="4th"),'Marks Entry 4th'!AD131,"")))</f>
        <v/>
      </c>
      <c r="BB132" s="64" t="str">
        <f t="shared" si="94"/>
        <v/>
      </c>
      <c r="BC132" s="61">
        <f t="shared" si="95"/>
        <v>0</v>
      </c>
      <c r="BD132" s="66" t="str">
        <f>IF(OR(B132=0,B132=""),"",IF(AND($E$3="3rd"),'Marks Entry 3rd'!AE131,IF(AND($E$3="4th"),'Marks Entry 4th'!AE131,"")))</f>
        <v/>
      </c>
      <c r="BE132" s="66" t="str">
        <f>IF(OR(B132=0,B132=""),"",IF(AND($E$3="3rd"),'Marks Entry 3rd'!AF131,IF(AND($E$3="4th"),'Marks Entry 4th'!AF131,"")))</f>
        <v/>
      </c>
      <c r="BF132" s="65" t="str">
        <f t="shared" si="96"/>
        <v/>
      </c>
      <c r="BG132" s="61" t="str">
        <f t="shared" si="97"/>
        <v/>
      </c>
      <c r="BH132" s="104">
        <f t="shared" si="98"/>
        <v>0</v>
      </c>
      <c r="BI132" s="104" t="str">
        <f t="shared" si="99"/>
        <v/>
      </c>
      <c r="BJ132" s="104" t="str">
        <f t="shared" si="100"/>
        <v/>
      </c>
      <c r="BK132" s="104" t="str">
        <f t="shared" si="101"/>
        <v/>
      </c>
      <c r="BL132" s="104" t="str">
        <f t="shared" si="102"/>
        <v/>
      </c>
      <c r="BM132" s="108" t="str">
        <f t="shared" si="103"/>
        <v/>
      </c>
      <c r="BN132" s="125" t="str">
        <f>IF(OR(B132=0,B132=""),"",IF(AND($E$3="3rd"),'Marks Entry 3rd'!AG131,IF(AND($E$3="4th"),'Marks Entry 4th'!AG131,"")))</f>
        <v/>
      </c>
      <c r="BO132" s="125" t="str">
        <f>IF(OR(B132=0,B132=""),"",IF(AND($E$3="3rd"),'Marks Entry 3rd'!AH131,IF(AND($E$3="4th"),'Marks Entry 4th'!AH131,"")))</f>
        <v/>
      </c>
      <c r="BP132" s="125" t="str">
        <f>IF(OR(B132=0,B132=""),"",IF(AND($E$3="3rd"),'Marks Entry 3rd'!AI131,IF(AND($E$3="4th"),'Marks Entry 4th'!AI131,"")))</f>
        <v/>
      </c>
      <c r="BQ132" s="61" t="str">
        <f t="shared" si="104"/>
        <v/>
      </c>
      <c r="BR132" s="125" t="str">
        <f>IF(OR(B132=0,B132=""),"",IF(AND($E$3="3rd"),'Marks Entry 3rd'!AJ131,IF(AND($E$3="4th"),'Marks Entry 4th'!AJ131,"")))</f>
        <v/>
      </c>
      <c r="BS132" s="125" t="str">
        <f>IF(OR(B132=0,B132=""),"",IF(AND($E$3="3rd"),'Marks Entry 3rd'!AK131,IF(AND($E$3="4th"),'Marks Entry 4th'!AK131,"")))</f>
        <v/>
      </c>
      <c r="BT132" s="64" t="str">
        <f t="shared" si="105"/>
        <v/>
      </c>
      <c r="BU132" s="61">
        <f t="shared" si="106"/>
        <v>0</v>
      </c>
      <c r="BV132" s="66" t="str">
        <f>IF(OR(B132=0,B132=""),"",IF(AND($E$3="3rd"),'Marks Entry 3rd'!AL131,IF(AND($E$3="4th"),'Marks Entry 4th'!AL131,"")))</f>
        <v/>
      </c>
      <c r="BW132" s="66" t="str">
        <f>IF(OR(B132=0,B132=""),"",IF(AND($E$3="3rd"),'Marks Entry 3rd'!AM131,IF(AND($E$3="4th"),'Marks Entry 4th'!AM131,"")))</f>
        <v/>
      </c>
      <c r="BX132" s="65" t="str">
        <f t="shared" si="107"/>
        <v/>
      </c>
      <c r="BY132" s="61" t="str">
        <f t="shared" si="108"/>
        <v/>
      </c>
      <c r="BZ132" s="104">
        <f t="shared" si="109"/>
        <v>0</v>
      </c>
      <c r="CA132" s="104" t="str">
        <f t="shared" si="110"/>
        <v/>
      </c>
      <c r="CB132" s="104" t="str">
        <f t="shared" si="111"/>
        <v/>
      </c>
      <c r="CC132" s="104" t="str">
        <f t="shared" si="112"/>
        <v/>
      </c>
      <c r="CD132" s="104" t="str">
        <f t="shared" si="113"/>
        <v/>
      </c>
      <c r="CE132" s="108" t="str">
        <f t="shared" si="114"/>
        <v/>
      </c>
      <c r="CF132" s="257" t="str">
        <f>IF(OR(B132=0,B132=""),"",IF(AND($E$3="3rd"),'Marks Entry 3rd'!AN131,IF(AND($E$3="4th"),'Marks Entry 4th'!AN131,"")))</f>
        <v/>
      </c>
      <c r="CG132" s="257" t="str">
        <f>IF(OR(B132=0,B132=""),"",IF(AND($E$3="3rd"),'Marks Entry 3rd'!AO131,IF(AND($E$3="4th"),'Marks Entry 4th'!AO131,"")))</f>
        <v/>
      </c>
      <c r="CH132" s="257" t="str">
        <f>IF(OR(B132=0,B132=""),"",IF(AND($E$3="3rd"),'Marks Entry 3rd'!AP131,IF(AND($E$3="4th"),'Marks Entry 4th'!AP131,"")))</f>
        <v/>
      </c>
      <c r="CI132" s="257" t="str">
        <f>IF(OR(B132=0,B132=""),"",IF(AND($E$3="3rd"),'Marks Entry 3rd'!AQ131,IF(AND($E$3="4th"),'Marks Entry 4th'!AQ131,"")))</f>
        <v/>
      </c>
      <c r="CJ132" s="257" t="str">
        <f>IF(OR(B132=0,B132=""),"",IF(AND($E$3="3rd"),'Marks Entry 3rd'!AR131,IF(AND($E$3="4th"),'Marks Entry 4th'!AR131,"")))</f>
        <v/>
      </c>
      <c r="CK132" s="126" t="str">
        <f t="shared" si="115"/>
        <v/>
      </c>
      <c r="CL132" s="127">
        <f t="shared" si="116"/>
        <v>0</v>
      </c>
      <c r="CM132" s="127" t="str">
        <f t="shared" si="117"/>
        <v/>
      </c>
      <c r="CN132" s="127" t="str">
        <f t="shared" si="118"/>
        <v/>
      </c>
      <c r="CO132" s="107" t="str">
        <f t="shared" si="119"/>
        <v/>
      </c>
      <c r="CP132" s="257" t="str">
        <f>IF(OR(B132=0,B132=""),"",IF(AND($E$3="3rd"),'Marks Entry 3rd'!AS131,IF(AND($E$3="4th"),'Marks Entry 4th'!AS131,"")))</f>
        <v/>
      </c>
      <c r="CQ132" s="257" t="str">
        <f>IF(OR(B132=0,B132=""),"",IF(AND($E$3="3rd"),'Marks Entry 3rd'!AT131,IF(AND($E$3="4th"),'Marks Entry 4th'!AT131,"")))</f>
        <v/>
      </c>
      <c r="CR132" s="257" t="str">
        <f>IF(OR(B132=0,B132=""),"",IF(AND($E$3="3rd"),'Marks Entry 3rd'!AU131,IF(AND($E$3="4th"),'Marks Entry 4th'!AU131,"")))</f>
        <v/>
      </c>
      <c r="CS132" s="257" t="str">
        <f>IF(OR(B132=0,B132=""),"",IF(AND($E$3="3rd"),'Marks Entry 3rd'!AV131,IF(AND($E$3="4th"),'Marks Entry 4th'!AV131,"")))</f>
        <v/>
      </c>
      <c r="CT132" s="257" t="str">
        <f>IF(OR(B132=0,B132=""),"",IF(AND($E$3="3rd"),'Marks Entry 3rd'!AW131,IF(AND($E$3="4th"),'Marks Entry 4th'!AW131,"")))</f>
        <v/>
      </c>
      <c r="CU132" s="126" t="str">
        <f t="shared" si="120"/>
        <v/>
      </c>
      <c r="CV132" s="127">
        <f t="shared" si="121"/>
        <v>0</v>
      </c>
      <c r="CW132" s="127" t="str">
        <f t="shared" si="122"/>
        <v/>
      </c>
      <c r="CX132" s="127" t="str">
        <f t="shared" si="123"/>
        <v/>
      </c>
      <c r="CY132" s="107" t="str">
        <f t="shared" si="124"/>
        <v/>
      </c>
      <c r="CZ132" s="257" t="str">
        <f>IF(OR(B132=0,B132=""),"",IF(AND($E$3="3rd"),'Marks Entry 3rd'!AX131,IF(AND($E$3="4th"),'Marks Entry 4th'!AX131,"")))</f>
        <v/>
      </c>
      <c r="DA132" s="257" t="str">
        <f>IF(OR(B132=0,B132=""),"",IF(AND($E$3="3rd"),'Marks Entry 3rd'!AY131,IF(AND($E$3="4th"),'Marks Entry 4th'!AY131,"")))</f>
        <v/>
      </c>
      <c r="DB132" s="257" t="str">
        <f>IF(OR(B132=0,B132=""),"",IF(AND($E$3="3rd"),'Marks Entry 3rd'!AZ131,IF(AND($E$3="4th"),'Marks Entry 4th'!AZ131,"")))</f>
        <v/>
      </c>
      <c r="DC132" s="257" t="str">
        <f>IF(OR(B132=0,B132=""),"",IF(AND($E$3="3rd"),'Marks Entry 3rd'!BA131,IF(AND($E$3="4th"),'Marks Entry 4th'!BA131,"")))</f>
        <v/>
      </c>
      <c r="DD132" s="257" t="str">
        <f>IF(OR(B132=0,B132=""),"",IF(AND($E$3="3rd"),'Marks Entry 3rd'!BB131,IF(AND($E$3="4th"),'Marks Entry 4th'!BB131,"")))</f>
        <v/>
      </c>
      <c r="DE132" s="126" t="str">
        <f t="shared" si="125"/>
        <v/>
      </c>
      <c r="DF132" s="127">
        <f t="shared" si="126"/>
        <v>0</v>
      </c>
      <c r="DG132" s="127" t="str">
        <f t="shared" si="127"/>
        <v/>
      </c>
      <c r="DH132" s="127" t="str">
        <f t="shared" si="128"/>
        <v/>
      </c>
      <c r="DI132" s="107" t="str">
        <f t="shared" si="129"/>
        <v/>
      </c>
      <c r="DJ132" s="257" t="str">
        <f>IF(OR(B132=0,B132=""),"",IF(AND('Marks Entry 3rd'!BC131="",'Marks Entry 4th'!BC131=""),"",IF(AND($E$3="3rd"),'Marks Entry 3rd'!BC131,IF(AND($E$3="4th"),'Marks Entry 4th'!BC131,""))))</f>
        <v/>
      </c>
      <c r="DK132" s="257" t="str">
        <f>IF(OR(B132=0,B132=""),"",IF(AND('Marks Entry 3rd'!BD131="",'Marks Entry 4th'!BD131=""),"",IF(AND($E$3="3rd"),'Marks Entry 3rd'!BD131,IF(AND($E$3="4th"),'Marks Entry 4th'!BD131,""))))</f>
        <v/>
      </c>
      <c r="DL132" s="416" t="str">
        <f t="shared" si="130"/>
        <v/>
      </c>
      <c r="DM132" s="108" t="str">
        <f t="shared" si="131"/>
        <v/>
      </c>
      <c r="DN132" s="257" t="str">
        <f>IF(OR(B132=0,B132=""),"",IF(AND('Marks Entry 3rd'!BE131="",'Marks Entry 4th'!BE131=""),"",IF(AND($E$3="3rd"),'Marks Entry 3rd'!BE131,IF(AND($E$3="4th"),'Marks Entry 4th'!BE131,""))))</f>
        <v/>
      </c>
      <c r="DO132" s="257" t="str">
        <f>IF(OR(B132=0,B132=""),"",IF(AND('Marks Entry 3rd'!BF131="",'Marks Entry 4th'!BF131=""),"",IF(AND($E$3="3rd"),'Marks Entry 3rd'!BF131,IF(AND($E$3="4th"),'Marks Entry 4th'!BF131,""))))</f>
        <v/>
      </c>
      <c r="DP132" s="416" t="str">
        <f t="shared" si="132"/>
        <v/>
      </c>
      <c r="DQ132" s="108" t="str">
        <f t="shared" si="133"/>
        <v/>
      </c>
      <c r="DR132" s="75" t="str">
        <f t="shared" si="134"/>
        <v/>
      </c>
      <c r="DS132" s="76" t="str">
        <f t="shared" si="135"/>
        <v/>
      </c>
      <c r="DT132" s="81" t="str">
        <f t="shared" si="136"/>
        <v/>
      </c>
      <c r="DU132" s="82" t="str">
        <f t="shared" si="137"/>
        <v/>
      </c>
      <c r="DV132" s="262" t="str">
        <f t="shared" si="139"/>
        <v/>
      </c>
      <c r="DW132" s="52" t="str">
        <f>IF(OR(B132=0,B132=""),"",IF(AND($E$3="3rd"),'Marks Entry 3rd'!BG131,IF(AND($E$3="4th"),'Marks Entry 4th'!BG131,"")))</f>
        <v/>
      </c>
      <c r="DX132" s="52" t="str">
        <f>IF(OR(B132=0,B132=""),"",IF(AND($E$3="3rd"),'Marks Entry 3rd'!BH131,IF(AND($E$3="4th"),'Marks Entry 4th'!BH131,"")))</f>
        <v/>
      </c>
      <c r="DY132" s="242" t="str">
        <f t="shared" si="138"/>
        <v/>
      </c>
      <c r="DZ132" s="53"/>
      <c r="EG132" s="55">
        <f>IF(AND($E$3="3rd"),'Marks Entry 3rd'!I131,IF(AND($E$3="4th"),'Marks Entry 4th'!I131,""))</f>
        <v>0</v>
      </c>
    </row>
    <row r="133" spans="1:137" ht="18.95" customHeight="1">
      <c r="A133" s="67">
        <v>126</v>
      </c>
      <c r="B133" s="302" t="str">
        <f>IF(OR(EG133=0,EG133=""),"",IF(AND($E$3="3rd"),'Marks Entry 3rd'!I132,IF(AND($E$3="4th"),'Marks Entry 4th'!I132,"")))</f>
        <v/>
      </c>
      <c r="C133" s="68" t="str">
        <f>IF(OR(B133=0,B133=""),"",IF(AND($E$3="3rd"),'Marks Entry 3rd'!B132,IF(AND($E$3="4th"),'Marks Entry 4th'!B132,"")))</f>
        <v/>
      </c>
      <c r="D133" s="68" t="str">
        <f>IF(OR(B133=0,B133=""),"",IF(AND($E$3="3rd"),'Marks Entry 3rd'!C132,IF(AND($E$3="4th"),'Marks Entry 4th'!C132,"")))</f>
        <v/>
      </c>
      <c r="E133" s="69" t="str">
        <f>IF(OR(B133=0,B133=""),"",IF(AND($E$3="3rd"),'Marks Entry 3rd'!E132,IF(AND($E$3="4th"),'Marks Entry 4th'!E132,"")))</f>
        <v/>
      </c>
      <c r="F133" s="301" t="str">
        <f>IF(OR(B133=0,B133=""),"",IF(AND($E$3="3rd"),'Marks Entry 3rd'!D132,IF(AND($E$3="4th"),'Marks Entry 4th'!D132,"")))</f>
        <v/>
      </c>
      <c r="G133" s="63" t="str">
        <f>IF(OR(B133=0,B133=""),"",IF(AND($E$3="3rd"),'Marks Entry 3rd'!F132,IF(AND($E$3="4th"),'Marks Entry 4th'!F132,"")))</f>
        <v/>
      </c>
      <c r="H133" s="63" t="str">
        <f>IF(OR(B133=0,B133=""),"",IF(AND($E$3="3rd"),'Marks Entry 3rd'!G132,IF(AND($E$3="4th"),'Marks Entry 4th'!G132,"")))</f>
        <v/>
      </c>
      <c r="I133" s="63" t="str">
        <f>IF(OR(B133=0,B133=""),"",IF(AND($E$3="3rd"),'Marks Entry 3rd'!H132,IF(AND($E$3="4th"),'Marks Entry 4th'!H132,"")))</f>
        <v/>
      </c>
      <c r="J133" s="256" t="str">
        <f>IF(OR(B133=0,B133=""),"",IF(AND($E$3="3rd"),'Marks Entry 3rd'!J132,IF(AND($E$3="4th"),'Marks Entry 4th'!J132,"")))</f>
        <v/>
      </c>
      <c r="K133" s="256" t="str">
        <f>IF(OR(B133=0,B133=""),"",IF(AND($E$3="3rd"),'Marks Entry 3rd'!K132,IF(AND($E$3="4th"),'Marks Entry 4th'!K132,"")))</f>
        <v/>
      </c>
      <c r="L133" s="125" t="str">
        <f>IF(OR(B133=0,B133=""),"",IF(AND($E$3="3rd"),'Marks Entry 3rd'!L132,IF(AND($E$3="4th"),'Marks Entry 4th'!L132,"")))</f>
        <v/>
      </c>
      <c r="M133" s="125" t="str">
        <f>IF(OR(B133=0,B133=""),"",IF(AND($E$3="3rd"),'Marks Entry 3rd'!M132,IF(AND($E$3="4th"),'Marks Entry 4th'!M132,"")))</f>
        <v/>
      </c>
      <c r="N133" s="125" t="str">
        <f>IF(OR(B133=0,B133=""),"",IF(AND($E$3="3rd"),'Marks Entry 3rd'!N132,IF(AND($E$3="4th"),'Marks Entry 4th'!N132,"")))</f>
        <v/>
      </c>
      <c r="O133" s="61" t="str">
        <f t="shared" si="71"/>
        <v/>
      </c>
      <c r="P133" s="125" t="str">
        <f>IF(OR(B133=0,B133=""),"",IF(AND($E$3="3rd"),'Marks Entry 3rd'!O132,IF(AND($E$3="4th"),'Marks Entry 4th'!O132,"")))</f>
        <v/>
      </c>
      <c r="Q133" s="125" t="str">
        <f>IF(OR(B133=0,B133=""),"",IF(AND($E$3="3rd"),'Marks Entry 3rd'!P132,IF(AND($E$3="4th"),'Marks Entry 4th'!P132,"")))</f>
        <v/>
      </c>
      <c r="R133" s="64" t="str">
        <f t="shared" si="72"/>
        <v/>
      </c>
      <c r="S133" s="61">
        <f t="shared" si="73"/>
        <v>0</v>
      </c>
      <c r="T133" s="66" t="str">
        <f>IF(OR(B133=0,B133=""),"",IF(AND($E$3="3rd"),'Marks Entry 3rd'!Q132,IF(AND($E$3="4th"),'Marks Entry 4th'!Q132,"")))</f>
        <v/>
      </c>
      <c r="U133" s="66" t="str">
        <f>IF(OR(B133=0,B133=""),"",IF(AND($E$3="3rd"),'Marks Entry 3rd'!R132,IF(AND($E$3="4th"),'Marks Entry 4th'!R132,"")))</f>
        <v/>
      </c>
      <c r="V133" s="65" t="str">
        <f t="shared" si="74"/>
        <v/>
      </c>
      <c r="W133" s="61" t="str">
        <f t="shared" si="75"/>
        <v/>
      </c>
      <c r="X133" s="104">
        <f t="shared" si="76"/>
        <v>0</v>
      </c>
      <c r="Y133" s="104" t="str">
        <f t="shared" si="77"/>
        <v/>
      </c>
      <c r="Z133" s="104" t="str">
        <f t="shared" si="78"/>
        <v/>
      </c>
      <c r="AA133" s="104" t="str">
        <f t="shared" si="79"/>
        <v/>
      </c>
      <c r="AB133" s="104" t="str">
        <f t="shared" si="80"/>
        <v/>
      </c>
      <c r="AC133" s="108" t="str">
        <f t="shared" si="81"/>
        <v/>
      </c>
      <c r="AD133" s="125" t="str">
        <f>IF(OR(B133=0,B133=""),"",IF(AND($E$3="3rd"),'Marks Entry 3rd'!S132,IF(AND($E$3="4th"),'Marks Entry 4th'!S132,"")))</f>
        <v/>
      </c>
      <c r="AE133" s="125" t="str">
        <f>IF(OR(B133=0,B133=""),"",IF(AND($E$3="3rd"),'Marks Entry 3rd'!T132,IF(AND($E$3="4th"),'Marks Entry 4th'!T132,"")))</f>
        <v/>
      </c>
      <c r="AF133" s="125" t="str">
        <f>IF(OR(B133=0,B133=""),"",IF(AND($E$3="3rd"),'Marks Entry 3rd'!U132,IF(AND($E$3="4th"),'Marks Entry 4th'!U132,"")))</f>
        <v/>
      </c>
      <c r="AG133" s="61" t="str">
        <f t="shared" si="82"/>
        <v/>
      </c>
      <c r="AH133" s="125" t="str">
        <f>IF(OR(B133=0,B133=""),"",IF(AND($E$3="3rd"),'Marks Entry 3rd'!V132,IF(AND($E$3="4th"),'Marks Entry 4th'!V132,"")))</f>
        <v/>
      </c>
      <c r="AI133" s="125" t="str">
        <f>IF(OR(B133=0,B133=""),"",IF(AND($E$3="3rd"),'Marks Entry 3rd'!W132,IF(AND($E$3="4th"),'Marks Entry 4th'!W132,"")))</f>
        <v/>
      </c>
      <c r="AJ133" s="64" t="str">
        <f t="shared" si="83"/>
        <v/>
      </c>
      <c r="AK133" s="61">
        <f t="shared" si="84"/>
        <v>0</v>
      </c>
      <c r="AL133" s="66" t="str">
        <f>IF(OR(B133=0,B133=""),"",IF(AND($E$3="3rd"),'Marks Entry 3rd'!X132,IF(AND($E$3="4th"),'Marks Entry 4th'!X132,"")))</f>
        <v/>
      </c>
      <c r="AM133" s="66" t="str">
        <f>IF(OR(B133=0,B133=""),"",IF(AND($E$3="3rd"),'Marks Entry 3rd'!Y132,IF(AND($E$3="4th"),'Marks Entry 4th'!Y132,"")))</f>
        <v/>
      </c>
      <c r="AN133" s="65" t="str">
        <f t="shared" si="85"/>
        <v/>
      </c>
      <c r="AO133" s="61" t="str">
        <f t="shared" si="86"/>
        <v/>
      </c>
      <c r="AP133" s="104">
        <f t="shared" si="87"/>
        <v>0</v>
      </c>
      <c r="AQ133" s="104" t="str">
        <f t="shared" si="88"/>
        <v/>
      </c>
      <c r="AR133" s="104" t="str">
        <f t="shared" si="89"/>
        <v/>
      </c>
      <c r="AS133" s="104" t="str">
        <f t="shared" si="90"/>
        <v/>
      </c>
      <c r="AT133" s="104" t="str">
        <f t="shared" si="91"/>
        <v/>
      </c>
      <c r="AU133" s="108" t="str">
        <f t="shared" si="92"/>
        <v/>
      </c>
      <c r="AV133" s="125" t="str">
        <f>IF(OR(B133=0,B133=""),"",IF(AND($E$3="3rd"),'Marks Entry 3rd'!Z132,IF(AND($E$3="4th"),'Marks Entry 4th'!Z132,"")))</f>
        <v/>
      </c>
      <c r="AW133" s="125" t="str">
        <f>IF(OR(B133=0,B133=""),"",IF(AND($E$3="3rd"),'Marks Entry 3rd'!AA132,IF(AND($E$3="4th"),'Marks Entry 4th'!AA132,"")))</f>
        <v/>
      </c>
      <c r="AX133" s="125" t="str">
        <f>IF(OR(B133=0,B133=""),"",IF(AND($E$3="3rd"),'Marks Entry 3rd'!AB132,IF(AND($E$3="4th"),'Marks Entry 4th'!AB132,"")))</f>
        <v/>
      </c>
      <c r="AY133" s="61" t="str">
        <f t="shared" si="93"/>
        <v/>
      </c>
      <c r="AZ133" s="125" t="str">
        <f>IF(OR(B133=0,B133=""),"",IF(AND($E$3="3rd"),'Marks Entry 3rd'!AC132,IF(AND($E$3="4th"),'Marks Entry 4th'!AC132,"")))</f>
        <v/>
      </c>
      <c r="BA133" s="125" t="str">
        <f>IF(OR(B133=0,B133=""),"",IF(AND($E$3="3rd"),'Marks Entry 3rd'!AD132,IF(AND($E$3="4th"),'Marks Entry 4th'!AD132,"")))</f>
        <v/>
      </c>
      <c r="BB133" s="64" t="str">
        <f t="shared" si="94"/>
        <v/>
      </c>
      <c r="BC133" s="61">
        <f t="shared" si="95"/>
        <v>0</v>
      </c>
      <c r="BD133" s="66" t="str">
        <f>IF(OR(B133=0,B133=""),"",IF(AND($E$3="3rd"),'Marks Entry 3rd'!AE132,IF(AND($E$3="4th"),'Marks Entry 4th'!AE132,"")))</f>
        <v/>
      </c>
      <c r="BE133" s="66" t="str">
        <f>IF(OR(B133=0,B133=""),"",IF(AND($E$3="3rd"),'Marks Entry 3rd'!AF132,IF(AND($E$3="4th"),'Marks Entry 4th'!AF132,"")))</f>
        <v/>
      </c>
      <c r="BF133" s="65" t="str">
        <f t="shared" si="96"/>
        <v/>
      </c>
      <c r="BG133" s="61" t="str">
        <f t="shared" si="97"/>
        <v/>
      </c>
      <c r="BH133" s="104">
        <f t="shared" si="98"/>
        <v>0</v>
      </c>
      <c r="BI133" s="104" t="str">
        <f t="shared" si="99"/>
        <v/>
      </c>
      <c r="BJ133" s="104" t="str">
        <f t="shared" si="100"/>
        <v/>
      </c>
      <c r="BK133" s="104" t="str">
        <f t="shared" si="101"/>
        <v/>
      </c>
      <c r="BL133" s="104" t="str">
        <f t="shared" si="102"/>
        <v/>
      </c>
      <c r="BM133" s="108" t="str">
        <f t="shared" si="103"/>
        <v/>
      </c>
      <c r="BN133" s="125" t="str">
        <f>IF(OR(B133=0,B133=""),"",IF(AND($E$3="3rd"),'Marks Entry 3rd'!AG132,IF(AND($E$3="4th"),'Marks Entry 4th'!AG132,"")))</f>
        <v/>
      </c>
      <c r="BO133" s="125" t="str">
        <f>IF(OR(B133=0,B133=""),"",IF(AND($E$3="3rd"),'Marks Entry 3rd'!AH132,IF(AND($E$3="4th"),'Marks Entry 4th'!AH132,"")))</f>
        <v/>
      </c>
      <c r="BP133" s="125" t="str">
        <f>IF(OR(B133=0,B133=""),"",IF(AND($E$3="3rd"),'Marks Entry 3rd'!AI132,IF(AND($E$3="4th"),'Marks Entry 4th'!AI132,"")))</f>
        <v/>
      </c>
      <c r="BQ133" s="61" t="str">
        <f t="shared" si="104"/>
        <v/>
      </c>
      <c r="BR133" s="125" t="str">
        <f>IF(OR(B133=0,B133=""),"",IF(AND($E$3="3rd"),'Marks Entry 3rd'!AJ132,IF(AND($E$3="4th"),'Marks Entry 4th'!AJ132,"")))</f>
        <v/>
      </c>
      <c r="BS133" s="125" t="str">
        <f>IF(OR(B133=0,B133=""),"",IF(AND($E$3="3rd"),'Marks Entry 3rd'!AK132,IF(AND($E$3="4th"),'Marks Entry 4th'!AK132,"")))</f>
        <v/>
      </c>
      <c r="BT133" s="64" t="str">
        <f t="shared" si="105"/>
        <v/>
      </c>
      <c r="BU133" s="61">
        <f t="shared" si="106"/>
        <v>0</v>
      </c>
      <c r="BV133" s="66" t="str">
        <f>IF(OR(B133=0,B133=""),"",IF(AND($E$3="3rd"),'Marks Entry 3rd'!AL132,IF(AND($E$3="4th"),'Marks Entry 4th'!AL132,"")))</f>
        <v/>
      </c>
      <c r="BW133" s="66" t="str">
        <f>IF(OR(B133=0,B133=""),"",IF(AND($E$3="3rd"),'Marks Entry 3rd'!AM132,IF(AND($E$3="4th"),'Marks Entry 4th'!AM132,"")))</f>
        <v/>
      </c>
      <c r="BX133" s="65" t="str">
        <f t="shared" si="107"/>
        <v/>
      </c>
      <c r="BY133" s="61" t="str">
        <f t="shared" si="108"/>
        <v/>
      </c>
      <c r="BZ133" s="104">
        <f t="shared" si="109"/>
        <v>0</v>
      </c>
      <c r="CA133" s="104" t="str">
        <f t="shared" si="110"/>
        <v/>
      </c>
      <c r="CB133" s="104" t="str">
        <f t="shared" si="111"/>
        <v/>
      </c>
      <c r="CC133" s="104" t="str">
        <f t="shared" si="112"/>
        <v/>
      </c>
      <c r="CD133" s="104" t="str">
        <f t="shared" si="113"/>
        <v/>
      </c>
      <c r="CE133" s="108" t="str">
        <f t="shared" si="114"/>
        <v/>
      </c>
      <c r="CF133" s="257" t="str">
        <f>IF(OR(B133=0,B133=""),"",IF(AND($E$3="3rd"),'Marks Entry 3rd'!AN132,IF(AND($E$3="4th"),'Marks Entry 4th'!AN132,"")))</f>
        <v/>
      </c>
      <c r="CG133" s="257" t="str">
        <f>IF(OR(B133=0,B133=""),"",IF(AND($E$3="3rd"),'Marks Entry 3rd'!AO132,IF(AND($E$3="4th"),'Marks Entry 4th'!AO132,"")))</f>
        <v/>
      </c>
      <c r="CH133" s="257" t="str">
        <f>IF(OR(B133=0,B133=""),"",IF(AND($E$3="3rd"),'Marks Entry 3rd'!AP132,IF(AND($E$3="4th"),'Marks Entry 4th'!AP132,"")))</f>
        <v/>
      </c>
      <c r="CI133" s="257" t="str">
        <f>IF(OR(B133=0,B133=""),"",IF(AND($E$3="3rd"),'Marks Entry 3rd'!AQ132,IF(AND($E$3="4th"),'Marks Entry 4th'!AQ132,"")))</f>
        <v/>
      </c>
      <c r="CJ133" s="257" t="str">
        <f>IF(OR(B133=0,B133=""),"",IF(AND($E$3="3rd"),'Marks Entry 3rd'!AR132,IF(AND($E$3="4th"),'Marks Entry 4th'!AR132,"")))</f>
        <v/>
      </c>
      <c r="CK133" s="126" t="str">
        <f t="shared" si="115"/>
        <v/>
      </c>
      <c r="CL133" s="127">
        <f t="shared" si="116"/>
        <v>0</v>
      </c>
      <c r="CM133" s="127" t="str">
        <f t="shared" si="117"/>
        <v/>
      </c>
      <c r="CN133" s="127" t="str">
        <f t="shared" si="118"/>
        <v/>
      </c>
      <c r="CO133" s="107" t="str">
        <f t="shared" si="119"/>
        <v/>
      </c>
      <c r="CP133" s="257" t="str">
        <f>IF(OR(B133=0,B133=""),"",IF(AND($E$3="3rd"),'Marks Entry 3rd'!AS132,IF(AND($E$3="4th"),'Marks Entry 4th'!AS132,"")))</f>
        <v/>
      </c>
      <c r="CQ133" s="257" t="str">
        <f>IF(OR(B133=0,B133=""),"",IF(AND($E$3="3rd"),'Marks Entry 3rd'!AT132,IF(AND($E$3="4th"),'Marks Entry 4th'!AT132,"")))</f>
        <v/>
      </c>
      <c r="CR133" s="257" t="str">
        <f>IF(OR(B133=0,B133=""),"",IF(AND($E$3="3rd"),'Marks Entry 3rd'!AU132,IF(AND($E$3="4th"),'Marks Entry 4th'!AU132,"")))</f>
        <v/>
      </c>
      <c r="CS133" s="257" t="str">
        <f>IF(OR(B133=0,B133=""),"",IF(AND($E$3="3rd"),'Marks Entry 3rd'!AV132,IF(AND($E$3="4th"),'Marks Entry 4th'!AV132,"")))</f>
        <v/>
      </c>
      <c r="CT133" s="257" t="str">
        <f>IF(OR(B133=0,B133=""),"",IF(AND($E$3="3rd"),'Marks Entry 3rd'!AW132,IF(AND($E$3="4th"),'Marks Entry 4th'!AW132,"")))</f>
        <v/>
      </c>
      <c r="CU133" s="126" t="str">
        <f t="shared" si="120"/>
        <v/>
      </c>
      <c r="CV133" s="127">
        <f t="shared" si="121"/>
        <v>0</v>
      </c>
      <c r="CW133" s="127" t="str">
        <f t="shared" si="122"/>
        <v/>
      </c>
      <c r="CX133" s="127" t="str">
        <f t="shared" si="123"/>
        <v/>
      </c>
      <c r="CY133" s="107" t="str">
        <f t="shared" si="124"/>
        <v/>
      </c>
      <c r="CZ133" s="257" t="str">
        <f>IF(OR(B133=0,B133=""),"",IF(AND($E$3="3rd"),'Marks Entry 3rd'!AX132,IF(AND($E$3="4th"),'Marks Entry 4th'!AX132,"")))</f>
        <v/>
      </c>
      <c r="DA133" s="257" t="str">
        <f>IF(OR(B133=0,B133=""),"",IF(AND($E$3="3rd"),'Marks Entry 3rd'!AY132,IF(AND($E$3="4th"),'Marks Entry 4th'!AY132,"")))</f>
        <v/>
      </c>
      <c r="DB133" s="257" t="str">
        <f>IF(OR(B133=0,B133=""),"",IF(AND($E$3="3rd"),'Marks Entry 3rd'!AZ132,IF(AND($E$3="4th"),'Marks Entry 4th'!AZ132,"")))</f>
        <v/>
      </c>
      <c r="DC133" s="257" t="str">
        <f>IF(OR(B133=0,B133=""),"",IF(AND($E$3="3rd"),'Marks Entry 3rd'!BA132,IF(AND($E$3="4th"),'Marks Entry 4th'!BA132,"")))</f>
        <v/>
      </c>
      <c r="DD133" s="257" t="str">
        <f>IF(OR(B133=0,B133=""),"",IF(AND($E$3="3rd"),'Marks Entry 3rd'!BB132,IF(AND($E$3="4th"),'Marks Entry 4th'!BB132,"")))</f>
        <v/>
      </c>
      <c r="DE133" s="126" t="str">
        <f t="shared" si="125"/>
        <v/>
      </c>
      <c r="DF133" s="127">
        <f t="shared" si="126"/>
        <v>0</v>
      </c>
      <c r="DG133" s="127" t="str">
        <f t="shared" si="127"/>
        <v/>
      </c>
      <c r="DH133" s="127" t="str">
        <f t="shared" si="128"/>
        <v/>
      </c>
      <c r="DI133" s="107" t="str">
        <f t="shared" si="129"/>
        <v/>
      </c>
      <c r="DJ133" s="257" t="str">
        <f>IF(OR(B133=0,B133=""),"",IF(AND('Marks Entry 3rd'!BC132="",'Marks Entry 4th'!BC132=""),"",IF(AND($E$3="3rd"),'Marks Entry 3rd'!BC132,IF(AND($E$3="4th"),'Marks Entry 4th'!BC132,""))))</f>
        <v/>
      </c>
      <c r="DK133" s="257" t="str">
        <f>IF(OR(B133=0,B133=""),"",IF(AND('Marks Entry 3rd'!BD132="",'Marks Entry 4th'!BD132=""),"",IF(AND($E$3="3rd"),'Marks Entry 3rd'!BD132,IF(AND($E$3="4th"),'Marks Entry 4th'!BD132,""))))</f>
        <v/>
      </c>
      <c r="DL133" s="416" t="str">
        <f t="shared" si="130"/>
        <v/>
      </c>
      <c r="DM133" s="108" t="str">
        <f t="shared" si="131"/>
        <v/>
      </c>
      <c r="DN133" s="257" t="str">
        <f>IF(OR(B133=0,B133=""),"",IF(AND('Marks Entry 3rd'!BE132="",'Marks Entry 4th'!BE132=""),"",IF(AND($E$3="3rd"),'Marks Entry 3rd'!BE132,IF(AND($E$3="4th"),'Marks Entry 4th'!BE132,""))))</f>
        <v/>
      </c>
      <c r="DO133" s="257" t="str">
        <f>IF(OR(B133=0,B133=""),"",IF(AND('Marks Entry 3rd'!BF132="",'Marks Entry 4th'!BF132=""),"",IF(AND($E$3="3rd"),'Marks Entry 3rd'!BF132,IF(AND($E$3="4th"),'Marks Entry 4th'!BF132,""))))</f>
        <v/>
      </c>
      <c r="DP133" s="416" t="str">
        <f t="shared" si="132"/>
        <v/>
      </c>
      <c r="DQ133" s="108" t="str">
        <f t="shared" si="133"/>
        <v/>
      </c>
      <c r="DR133" s="75" t="str">
        <f t="shared" si="134"/>
        <v/>
      </c>
      <c r="DS133" s="76" t="str">
        <f t="shared" si="135"/>
        <v/>
      </c>
      <c r="DT133" s="81" t="str">
        <f t="shared" si="136"/>
        <v/>
      </c>
      <c r="DU133" s="82" t="str">
        <f t="shared" si="137"/>
        <v/>
      </c>
      <c r="DV133" s="262" t="str">
        <f t="shared" si="139"/>
        <v/>
      </c>
      <c r="DW133" s="52" t="str">
        <f>IF(OR(B133=0,B133=""),"",IF(AND($E$3="3rd"),'Marks Entry 3rd'!BG132,IF(AND($E$3="4th"),'Marks Entry 4th'!BG132,"")))</f>
        <v/>
      </c>
      <c r="DX133" s="52" t="str">
        <f>IF(OR(B133=0,B133=""),"",IF(AND($E$3="3rd"),'Marks Entry 3rd'!BH132,IF(AND($E$3="4th"),'Marks Entry 4th'!BH132,"")))</f>
        <v/>
      </c>
      <c r="DY133" s="242" t="str">
        <f t="shared" si="138"/>
        <v/>
      </c>
      <c r="DZ133" s="53"/>
      <c r="EG133" s="55">
        <f>IF(AND($E$3="3rd"),'Marks Entry 3rd'!I132,IF(AND($E$3="4th"),'Marks Entry 4th'!I132,""))</f>
        <v>0</v>
      </c>
    </row>
    <row r="134" spans="1:137" ht="18.95" customHeight="1">
      <c r="A134" s="67">
        <v>127</v>
      </c>
      <c r="B134" s="302" t="str">
        <f>IF(OR(EG134=0,EG134=""),"",IF(AND($E$3="3rd"),'Marks Entry 3rd'!I133,IF(AND($E$3="4th"),'Marks Entry 4th'!I133,"")))</f>
        <v/>
      </c>
      <c r="C134" s="68" t="str">
        <f>IF(OR(B134=0,B134=""),"",IF(AND($E$3="3rd"),'Marks Entry 3rd'!B133,IF(AND($E$3="4th"),'Marks Entry 4th'!B133,"")))</f>
        <v/>
      </c>
      <c r="D134" s="68" t="str">
        <f>IF(OR(B134=0,B134=""),"",IF(AND($E$3="3rd"),'Marks Entry 3rd'!C133,IF(AND($E$3="4th"),'Marks Entry 4th'!C133,"")))</f>
        <v/>
      </c>
      <c r="E134" s="69" t="str">
        <f>IF(OR(B134=0,B134=""),"",IF(AND($E$3="3rd"),'Marks Entry 3rd'!E133,IF(AND($E$3="4th"),'Marks Entry 4th'!E133,"")))</f>
        <v/>
      </c>
      <c r="F134" s="301" t="str">
        <f>IF(OR(B134=0,B134=""),"",IF(AND($E$3="3rd"),'Marks Entry 3rd'!D133,IF(AND($E$3="4th"),'Marks Entry 4th'!D133,"")))</f>
        <v/>
      </c>
      <c r="G134" s="63" t="str">
        <f>IF(OR(B134=0,B134=""),"",IF(AND($E$3="3rd"),'Marks Entry 3rd'!F133,IF(AND($E$3="4th"),'Marks Entry 4th'!F133,"")))</f>
        <v/>
      </c>
      <c r="H134" s="63" t="str">
        <f>IF(OR(B134=0,B134=""),"",IF(AND($E$3="3rd"),'Marks Entry 3rd'!G133,IF(AND($E$3="4th"),'Marks Entry 4th'!G133,"")))</f>
        <v/>
      </c>
      <c r="I134" s="63" t="str">
        <f>IF(OR(B134=0,B134=""),"",IF(AND($E$3="3rd"),'Marks Entry 3rd'!H133,IF(AND($E$3="4th"),'Marks Entry 4th'!H133,"")))</f>
        <v/>
      </c>
      <c r="J134" s="256" t="str">
        <f>IF(OR(B134=0,B134=""),"",IF(AND($E$3="3rd"),'Marks Entry 3rd'!J133,IF(AND($E$3="4th"),'Marks Entry 4th'!J133,"")))</f>
        <v/>
      </c>
      <c r="K134" s="256" t="str">
        <f>IF(OR(B134=0,B134=""),"",IF(AND($E$3="3rd"),'Marks Entry 3rd'!K133,IF(AND($E$3="4th"),'Marks Entry 4th'!K133,"")))</f>
        <v/>
      </c>
      <c r="L134" s="125" t="str">
        <f>IF(OR(B134=0,B134=""),"",IF(AND($E$3="3rd"),'Marks Entry 3rd'!L133,IF(AND($E$3="4th"),'Marks Entry 4th'!L133,"")))</f>
        <v/>
      </c>
      <c r="M134" s="125" t="str">
        <f>IF(OR(B134=0,B134=""),"",IF(AND($E$3="3rd"),'Marks Entry 3rd'!M133,IF(AND($E$3="4th"),'Marks Entry 4th'!M133,"")))</f>
        <v/>
      </c>
      <c r="N134" s="125" t="str">
        <f>IF(OR(B134=0,B134=""),"",IF(AND($E$3="3rd"),'Marks Entry 3rd'!N133,IF(AND($E$3="4th"),'Marks Entry 4th'!N133,"")))</f>
        <v/>
      </c>
      <c r="O134" s="61" t="str">
        <f t="shared" si="71"/>
        <v/>
      </c>
      <c r="P134" s="125" t="str">
        <f>IF(OR(B134=0,B134=""),"",IF(AND($E$3="3rd"),'Marks Entry 3rd'!O133,IF(AND($E$3="4th"),'Marks Entry 4th'!O133,"")))</f>
        <v/>
      </c>
      <c r="Q134" s="125" t="str">
        <f>IF(OR(B134=0,B134=""),"",IF(AND($E$3="3rd"),'Marks Entry 3rd'!P133,IF(AND($E$3="4th"),'Marks Entry 4th'!P133,"")))</f>
        <v/>
      </c>
      <c r="R134" s="64" t="str">
        <f t="shared" si="72"/>
        <v/>
      </c>
      <c r="S134" s="61">
        <f t="shared" si="73"/>
        <v>0</v>
      </c>
      <c r="T134" s="66" t="str">
        <f>IF(OR(B134=0,B134=""),"",IF(AND($E$3="3rd"),'Marks Entry 3rd'!Q133,IF(AND($E$3="4th"),'Marks Entry 4th'!Q133,"")))</f>
        <v/>
      </c>
      <c r="U134" s="66" t="str">
        <f>IF(OR(B134=0,B134=""),"",IF(AND($E$3="3rd"),'Marks Entry 3rd'!R133,IF(AND($E$3="4th"),'Marks Entry 4th'!R133,"")))</f>
        <v/>
      </c>
      <c r="V134" s="65" t="str">
        <f t="shared" si="74"/>
        <v/>
      </c>
      <c r="W134" s="61" t="str">
        <f t="shared" si="75"/>
        <v/>
      </c>
      <c r="X134" s="104">
        <f t="shared" si="76"/>
        <v>0</v>
      </c>
      <c r="Y134" s="104" t="str">
        <f t="shared" si="77"/>
        <v/>
      </c>
      <c r="Z134" s="104" t="str">
        <f t="shared" si="78"/>
        <v/>
      </c>
      <c r="AA134" s="104" t="str">
        <f t="shared" si="79"/>
        <v/>
      </c>
      <c r="AB134" s="104" t="str">
        <f t="shared" si="80"/>
        <v/>
      </c>
      <c r="AC134" s="108" t="str">
        <f t="shared" si="81"/>
        <v/>
      </c>
      <c r="AD134" s="125" t="str">
        <f>IF(OR(B134=0,B134=""),"",IF(AND($E$3="3rd"),'Marks Entry 3rd'!S133,IF(AND($E$3="4th"),'Marks Entry 4th'!S133,"")))</f>
        <v/>
      </c>
      <c r="AE134" s="125" t="str">
        <f>IF(OR(B134=0,B134=""),"",IF(AND($E$3="3rd"),'Marks Entry 3rd'!T133,IF(AND($E$3="4th"),'Marks Entry 4th'!T133,"")))</f>
        <v/>
      </c>
      <c r="AF134" s="125" t="str">
        <f>IF(OR(B134=0,B134=""),"",IF(AND($E$3="3rd"),'Marks Entry 3rd'!U133,IF(AND($E$3="4th"),'Marks Entry 4th'!U133,"")))</f>
        <v/>
      </c>
      <c r="AG134" s="61" t="str">
        <f t="shared" si="82"/>
        <v/>
      </c>
      <c r="AH134" s="125" t="str">
        <f>IF(OR(B134=0,B134=""),"",IF(AND($E$3="3rd"),'Marks Entry 3rd'!V133,IF(AND($E$3="4th"),'Marks Entry 4th'!V133,"")))</f>
        <v/>
      </c>
      <c r="AI134" s="125" t="str">
        <f>IF(OR(B134=0,B134=""),"",IF(AND($E$3="3rd"),'Marks Entry 3rd'!W133,IF(AND($E$3="4th"),'Marks Entry 4th'!W133,"")))</f>
        <v/>
      </c>
      <c r="AJ134" s="64" t="str">
        <f t="shared" si="83"/>
        <v/>
      </c>
      <c r="AK134" s="61">
        <f t="shared" si="84"/>
        <v>0</v>
      </c>
      <c r="AL134" s="66" t="str">
        <f>IF(OR(B134=0,B134=""),"",IF(AND($E$3="3rd"),'Marks Entry 3rd'!X133,IF(AND($E$3="4th"),'Marks Entry 4th'!X133,"")))</f>
        <v/>
      </c>
      <c r="AM134" s="66" t="str">
        <f>IF(OR(B134=0,B134=""),"",IF(AND($E$3="3rd"),'Marks Entry 3rd'!Y133,IF(AND($E$3="4th"),'Marks Entry 4th'!Y133,"")))</f>
        <v/>
      </c>
      <c r="AN134" s="65" t="str">
        <f t="shared" si="85"/>
        <v/>
      </c>
      <c r="AO134" s="61" t="str">
        <f t="shared" si="86"/>
        <v/>
      </c>
      <c r="AP134" s="104">
        <f t="shared" si="87"/>
        <v>0</v>
      </c>
      <c r="AQ134" s="104" t="str">
        <f t="shared" si="88"/>
        <v/>
      </c>
      <c r="AR134" s="104" t="str">
        <f t="shared" si="89"/>
        <v/>
      </c>
      <c r="AS134" s="104" t="str">
        <f t="shared" si="90"/>
        <v/>
      </c>
      <c r="AT134" s="104" t="str">
        <f t="shared" si="91"/>
        <v/>
      </c>
      <c r="AU134" s="108" t="str">
        <f t="shared" si="92"/>
        <v/>
      </c>
      <c r="AV134" s="125" t="str">
        <f>IF(OR(B134=0,B134=""),"",IF(AND($E$3="3rd"),'Marks Entry 3rd'!Z133,IF(AND($E$3="4th"),'Marks Entry 4th'!Z133,"")))</f>
        <v/>
      </c>
      <c r="AW134" s="125" t="str">
        <f>IF(OR(B134=0,B134=""),"",IF(AND($E$3="3rd"),'Marks Entry 3rd'!AA133,IF(AND($E$3="4th"),'Marks Entry 4th'!AA133,"")))</f>
        <v/>
      </c>
      <c r="AX134" s="125" t="str">
        <f>IF(OR(B134=0,B134=""),"",IF(AND($E$3="3rd"),'Marks Entry 3rd'!AB133,IF(AND($E$3="4th"),'Marks Entry 4th'!AB133,"")))</f>
        <v/>
      </c>
      <c r="AY134" s="61" t="str">
        <f t="shared" si="93"/>
        <v/>
      </c>
      <c r="AZ134" s="125" t="str">
        <f>IF(OR(B134=0,B134=""),"",IF(AND($E$3="3rd"),'Marks Entry 3rd'!AC133,IF(AND($E$3="4th"),'Marks Entry 4th'!AC133,"")))</f>
        <v/>
      </c>
      <c r="BA134" s="125" t="str">
        <f>IF(OR(B134=0,B134=""),"",IF(AND($E$3="3rd"),'Marks Entry 3rd'!AD133,IF(AND($E$3="4th"),'Marks Entry 4th'!AD133,"")))</f>
        <v/>
      </c>
      <c r="BB134" s="64" t="str">
        <f t="shared" si="94"/>
        <v/>
      </c>
      <c r="BC134" s="61">
        <f t="shared" si="95"/>
        <v>0</v>
      </c>
      <c r="BD134" s="66" t="str">
        <f>IF(OR(B134=0,B134=""),"",IF(AND($E$3="3rd"),'Marks Entry 3rd'!AE133,IF(AND($E$3="4th"),'Marks Entry 4th'!AE133,"")))</f>
        <v/>
      </c>
      <c r="BE134" s="66" t="str">
        <f>IF(OR(B134=0,B134=""),"",IF(AND($E$3="3rd"),'Marks Entry 3rd'!AF133,IF(AND($E$3="4th"),'Marks Entry 4th'!AF133,"")))</f>
        <v/>
      </c>
      <c r="BF134" s="65" t="str">
        <f t="shared" si="96"/>
        <v/>
      </c>
      <c r="BG134" s="61" t="str">
        <f t="shared" si="97"/>
        <v/>
      </c>
      <c r="BH134" s="104">
        <f t="shared" si="98"/>
        <v>0</v>
      </c>
      <c r="BI134" s="104" t="str">
        <f t="shared" si="99"/>
        <v/>
      </c>
      <c r="BJ134" s="104" t="str">
        <f t="shared" si="100"/>
        <v/>
      </c>
      <c r="BK134" s="104" t="str">
        <f t="shared" si="101"/>
        <v/>
      </c>
      <c r="BL134" s="104" t="str">
        <f t="shared" si="102"/>
        <v/>
      </c>
      <c r="BM134" s="108" t="str">
        <f t="shared" si="103"/>
        <v/>
      </c>
      <c r="BN134" s="125" t="str">
        <f>IF(OR(B134=0,B134=""),"",IF(AND($E$3="3rd"),'Marks Entry 3rd'!AG133,IF(AND($E$3="4th"),'Marks Entry 4th'!AG133,"")))</f>
        <v/>
      </c>
      <c r="BO134" s="125" t="str">
        <f>IF(OR(B134=0,B134=""),"",IF(AND($E$3="3rd"),'Marks Entry 3rd'!AH133,IF(AND($E$3="4th"),'Marks Entry 4th'!AH133,"")))</f>
        <v/>
      </c>
      <c r="BP134" s="125" t="str">
        <f>IF(OR(B134=0,B134=""),"",IF(AND($E$3="3rd"),'Marks Entry 3rd'!AI133,IF(AND($E$3="4th"),'Marks Entry 4th'!AI133,"")))</f>
        <v/>
      </c>
      <c r="BQ134" s="61" t="str">
        <f t="shared" si="104"/>
        <v/>
      </c>
      <c r="BR134" s="125" t="str">
        <f>IF(OR(B134=0,B134=""),"",IF(AND($E$3="3rd"),'Marks Entry 3rd'!AJ133,IF(AND($E$3="4th"),'Marks Entry 4th'!AJ133,"")))</f>
        <v/>
      </c>
      <c r="BS134" s="125" t="str">
        <f>IF(OR(B134=0,B134=""),"",IF(AND($E$3="3rd"),'Marks Entry 3rd'!AK133,IF(AND($E$3="4th"),'Marks Entry 4th'!AK133,"")))</f>
        <v/>
      </c>
      <c r="BT134" s="64" t="str">
        <f t="shared" si="105"/>
        <v/>
      </c>
      <c r="BU134" s="61">
        <f t="shared" si="106"/>
        <v>0</v>
      </c>
      <c r="BV134" s="66" t="str">
        <f>IF(OR(B134=0,B134=""),"",IF(AND($E$3="3rd"),'Marks Entry 3rd'!AL133,IF(AND($E$3="4th"),'Marks Entry 4th'!AL133,"")))</f>
        <v/>
      </c>
      <c r="BW134" s="66" t="str">
        <f>IF(OR(B134=0,B134=""),"",IF(AND($E$3="3rd"),'Marks Entry 3rd'!AM133,IF(AND($E$3="4th"),'Marks Entry 4th'!AM133,"")))</f>
        <v/>
      </c>
      <c r="BX134" s="65" t="str">
        <f t="shared" si="107"/>
        <v/>
      </c>
      <c r="BY134" s="61" t="str">
        <f t="shared" si="108"/>
        <v/>
      </c>
      <c r="BZ134" s="104">
        <f t="shared" si="109"/>
        <v>0</v>
      </c>
      <c r="CA134" s="104" t="str">
        <f t="shared" si="110"/>
        <v/>
      </c>
      <c r="CB134" s="104" t="str">
        <f t="shared" si="111"/>
        <v/>
      </c>
      <c r="CC134" s="104" t="str">
        <f t="shared" si="112"/>
        <v/>
      </c>
      <c r="CD134" s="104" t="str">
        <f t="shared" si="113"/>
        <v/>
      </c>
      <c r="CE134" s="108" t="str">
        <f t="shared" si="114"/>
        <v/>
      </c>
      <c r="CF134" s="257" t="str">
        <f>IF(OR(B134=0,B134=""),"",IF(AND($E$3="3rd"),'Marks Entry 3rd'!AN133,IF(AND($E$3="4th"),'Marks Entry 4th'!AN133,"")))</f>
        <v/>
      </c>
      <c r="CG134" s="257" t="str">
        <f>IF(OR(B134=0,B134=""),"",IF(AND($E$3="3rd"),'Marks Entry 3rd'!AO133,IF(AND($E$3="4th"),'Marks Entry 4th'!AO133,"")))</f>
        <v/>
      </c>
      <c r="CH134" s="257" t="str">
        <f>IF(OR(B134=0,B134=""),"",IF(AND($E$3="3rd"),'Marks Entry 3rd'!AP133,IF(AND($E$3="4th"),'Marks Entry 4th'!AP133,"")))</f>
        <v/>
      </c>
      <c r="CI134" s="257" t="str">
        <f>IF(OR(B134=0,B134=""),"",IF(AND($E$3="3rd"),'Marks Entry 3rd'!AQ133,IF(AND($E$3="4th"),'Marks Entry 4th'!AQ133,"")))</f>
        <v/>
      </c>
      <c r="CJ134" s="257" t="str">
        <f>IF(OR(B134=0,B134=""),"",IF(AND($E$3="3rd"),'Marks Entry 3rd'!AR133,IF(AND($E$3="4th"),'Marks Entry 4th'!AR133,"")))</f>
        <v/>
      </c>
      <c r="CK134" s="126" t="str">
        <f t="shared" si="115"/>
        <v/>
      </c>
      <c r="CL134" s="127">
        <f t="shared" si="116"/>
        <v>0</v>
      </c>
      <c r="CM134" s="127" t="str">
        <f t="shared" si="117"/>
        <v/>
      </c>
      <c r="CN134" s="127" t="str">
        <f t="shared" si="118"/>
        <v/>
      </c>
      <c r="CO134" s="107" t="str">
        <f t="shared" si="119"/>
        <v/>
      </c>
      <c r="CP134" s="257" t="str">
        <f>IF(OR(B134=0,B134=""),"",IF(AND($E$3="3rd"),'Marks Entry 3rd'!AS133,IF(AND($E$3="4th"),'Marks Entry 4th'!AS133,"")))</f>
        <v/>
      </c>
      <c r="CQ134" s="257" t="str">
        <f>IF(OR(B134=0,B134=""),"",IF(AND($E$3="3rd"),'Marks Entry 3rd'!AT133,IF(AND($E$3="4th"),'Marks Entry 4th'!AT133,"")))</f>
        <v/>
      </c>
      <c r="CR134" s="257" t="str">
        <f>IF(OR(B134=0,B134=""),"",IF(AND($E$3="3rd"),'Marks Entry 3rd'!AU133,IF(AND($E$3="4th"),'Marks Entry 4th'!AU133,"")))</f>
        <v/>
      </c>
      <c r="CS134" s="257" t="str">
        <f>IF(OR(B134=0,B134=""),"",IF(AND($E$3="3rd"),'Marks Entry 3rd'!AV133,IF(AND($E$3="4th"),'Marks Entry 4th'!AV133,"")))</f>
        <v/>
      </c>
      <c r="CT134" s="257" t="str">
        <f>IF(OR(B134=0,B134=""),"",IF(AND($E$3="3rd"),'Marks Entry 3rd'!AW133,IF(AND($E$3="4th"),'Marks Entry 4th'!AW133,"")))</f>
        <v/>
      </c>
      <c r="CU134" s="126" t="str">
        <f t="shared" si="120"/>
        <v/>
      </c>
      <c r="CV134" s="127">
        <f t="shared" si="121"/>
        <v>0</v>
      </c>
      <c r="CW134" s="127" t="str">
        <f t="shared" si="122"/>
        <v/>
      </c>
      <c r="CX134" s="127" t="str">
        <f t="shared" si="123"/>
        <v/>
      </c>
      <c r="CY134" s="107" t="str">
        <f t="shared" si="124"/>
        <v/>
      </c>
      <c r="CZ134" s="257" t="str">
        <f>IF(OR(B134=0,B134=""),"",IF(AND($E$3="3rd"),'Marks Entry 3rd'!AX133,IF(AND($E$3="4th"),'Marks Entry 4th'!AX133,"")))</f>
        <v/>
      </c>
      <c r="DA134" s="257" t="str">
        <f>IF(OR(B134=0,B134=""),"",IF(AND($E$3="3rd"),'Marks Entry 3rd'!AY133,IF(AND($E$3="4th"),'Marks Entry 4th'!AY133,"")))</f>
        <v/>
      </c>
      <c r="DB134" s="257" t="str">
        <f>IF(OR(B134=0,B134=""),"",IF(AND($E$3="3rd"),'Marks Entry 3rd'!AZ133,IF(AND($E$3="4th"),'Marks Entry 4th'!AZ133,"")))</f>
        <v/>
      </c>
      <c r="DC134" s="257" t="str">
        <f>IF(OR(B134=0,B134=""),"",IF(AND($E$3="3rd"),'Marks Entry 3rd'!BA133,IF(AND($E$3="4th"),'Marks Entry 4th'!BA133,"")))</f>
        <v/>
      </c>
      <c r="DD134" s="257" t="str">
        <f>IF(OR(B134=0,B134=""),"",IF(AND($E$3="3rd"),'Marks Entry 3rd'!BB133,IF(AND($E$3="4th"),'Marks Entry 4th'!BB133,"")))</f>
        <v/>
      </c>
      <c r="DE134" s="126" t="str">
        <f t="shared" si="125"/>
        <v/>
      </c>
      <c r="DF134" s="127">
        <f t="shared" si="126"/>
        <v>0</v>
      </c>
      <c r="DG134" s="127" t="str">
        <f t="shared" si="127"/>
        <v/>
      </c>
      <c r="DH134" s="127" t="str">
        <f t="shared" si="128"/>
        <v/>
      </c>
      <c r="DI134" s="107" t="str">
        <f t="shared" si="129"/>
        <v/>
      </c>
      <c r="DJ134" s="257" t="str">
        <f>IF(OR(B134=0,B134=""),"",IF(AND('Marks Entry 3rd'!BC133="",'Marks Entry 4th'!BC133=""),"",IF(AND($E$3="3rd"),'Marks Entry 3rd'!BC133,IF(AND($E$3="4th"),'Marks Entry 4th'!BC133,""))))</f>
        <v/>
      </c>
      <c r="DK134" s="257" t="str">
        <f>IF(OR(B134=0,B134=""),"",IF(AND('Marks Entry 3rd'!BD133="",'Marks Entry 4th'!BD133=""),"",IF(AND($E$3="3rd"),'Marks Entry 3rd'!BD133,IF(AND($E$3="4th"),'Marks Entry 4th'!BD133,""))))</f>
        <v/>
      </c>
      <c r="DL134" s="416" t="str">
        <f t="shared" si="130"/>
        <v/>
      </c>
      <c r="DM134" s="108" t="str">
        <f t="shared" si="131"/>
        <v/>
      </c>
      <c r="DN134" s="257" t="str">
        <f>IF(OR(B134=0,B134=""),"",IF(AND('Marks Entry 3rd'!BE133="",'Marks Entry 4th'!BE133=""),"",IF(AND($E$3="3rd"),'Marks Entry 3rd'!BE133,IF(AND($E$3="4th"),'Marks Entry 4th'!BE133,""))))</f>
        <v/>
      </c>
      <c r="DO134" s="257" t="str">
        <f>IF(OR(B134=0,B134=""),"",IF(AND('Marks Entry 3rd'!BF133="",'Marks Entry 4th'!BF133=""),"",IF(AND($E$3="3rd"),'Marks Entry 3rd'!BF133,IF(AND($E$3="4th"),'Marks Entry 4th'!BF133,""))))</f>
        <v/>
      </c>
      <c r="DP134" s="416" t="str">
        <f t="shared" si="132"/>
        <v/>
      </c>
      <c r="DQ134" s="108" t="str">
        <f t="shared" si="133"/>
        <v/>
      </c>
      <c r="DR134" s="75" t="str">
        <f t="shared" si="134"/>
        <v/>
      </c>
      <c r="DS134" s="76" t="str">
        <f t="shared" si="135"/>
        <v/>
      </c>
      <c r="DT134" s="81" t="str">
        <f t="shared" si="136"/>
        <v/>
      </c>
      <c r="DU134" s="82" t="str">
        <f t="shared" si="137"/>
        <v/>
      </c>
      <c r="DV134" s="262" t="str">
        <f t="shared" si="139"/>
        <v/>
      </c>
      <c r="DW134" s="52" t="str">
        <f>IF(OR(B134=0,B134=""),"",IF(AND($E$3="3rd"),'Marks Entry 3rd'!BG133,IF(AND($E$3="4th"),'Marks Entry 4th'!BG133,"")))</f>
        <v/>
      </c>
      <c r="DX134" s="52" t="str">
        <f>IF(OR(B134=0,B134=""),"",IF(AND($E$3="3rd"),'Marks Entry 3rd'!BH133,IF(AND($E$3="4th"),'Marks Entry 4th'!BH133,"")))</f>
        <v/>
      </c>
      <c r="DY134" s="242" t="str">
        <f t="shared" si="138"/>
        <v/>
      </c>
      <c r="DZ134" s="53"/>
      <c r="EG134" s="55">
        <f>IF(AND($E$3="3rd"),'Marks Entry 3rd'!I133,IF(AND($E$3="4th"),'Marks Entry 4th'!I133,""))</f>
        <v>0</v>
      </c>
    </row>
    <row r="135" spans="1:137" ht="18.95" customHeight="1">
      <c r="A135" s="67">
        <v>128</v>
      </c>
      <c r="B135" s="302" t="str">
        <f>IF(OR(EG135=0,EG135=""),"",IF(AND($E$3="3rd"),'Marks Entry 3rd'!I134,IF(AND($E$3="4th"),'Marks Entry 4th'!I134,"")))</f>
        <v/>
      </c>
      <c r="C135" s="68" t="str">
        <f>IF(OR(B135=0,B135=""),"",IF(AND($E$3="3rd"),'Marks Entry 3rd'!B134,IF(AND($E$3="4th"),'Marks Entry 4th'!B134,"")))</f>
        <v/>
      </c>
      <c r="D135" s="68" t="str">
        <f>IF(OR(B135=0,B135=""),"",IF(AND($E$3="3rd"),'Marks Entry 3rd'!C134,IF(AND($E$3="4th"),'Marks Entry 4th'!C134,"")))</f>
        <v/>
      </c>
      <c r="E135" s="69" t="str">
        <f>IF(OR(B135=0,B135=""),"",IF(AND($E$3="3rd"),'Marks Entry 3rd'!E134,IF(AND($E$3="4th"),'Marks Entry 4th'!E134,"")))</f>
        <v/>
      </c>
      <c r="F135" s="301" t="str">
        <f>IF(OR(B135=0,B135=""),"",IF(AND($E$3="3rd"),'Marks Entry 3rd'!D134,IF(AND($E$3="4th"),'Marks Entry 4th'!D134,"")))</f>
        <v/>
      </c>
      <c r="G135" s="63" t="str">
        <f>IF(OR(B135=0,B135=""),"",IF(AND($E$3="3rd"),'Marks Entry 3rd'!F134,IF(AND($E$3="4th"),'Marks Entry 4th'!F134,"")))</f>
        <v/>
      </c>
      <c r="H135" s="63" t="str">
        <f>IF(OR(B135=0,B135=""),"",IF(AND($E$3="3rd"),'Marks Entry 3rd'!G134,IF(AND($E$3="4th"),'Marks Entry 4th'!G134,"")))</f>
        <v/>
      </c>
      <c r="I135" s="63" t="str">
        <f>IF(OR(B135=0,B135=""),"",IF(AND($E$3="3rd"),'Marks Entry 3rd'!H134,IF(AND($E$3="4th"),'Marks Entry 4th'!H134,"")))</f>
        <v/>
      </c>
      <c r="J135" s="256" t="str">
        <f>IF(OR(B135=0,B135=""),"",IF(AND($E$3="3rd"),'Marks Entry 3rd'!J134,IF(AND($E$3="4th"),'Marks Entry 4th'!J134,"")))</f>
        <v/>
      </c>
      <c r="K135" s="256" t="str">
        <f>IF(OR(B135=0,B135=""),"",IF(AND($E$3="3rd"),'Marks Entry 3rd'!K134,IF(AND($E$3="4th"),'Marks Entry 4th'!K134,"")))</f>
        <v/>
      </c>
      <c r="L135" s="125" t="str">
        <f>IF(OR(B135=0,B135=""),"",IF(AND($E$3="3rd"),'Marks Entry 3rd'!L134,IF(AND($E$3="4th"),'Marks Entry 4th'!L134,"")))</f>
        <v/>
      </c>
      <c r="M135" s="125" t="str">
        <f>IF(OR(B135=0,B135=""),"",IF(AND($E$3="3rd"),'Marks Entry 3rd'!M134,IF(AND($E$3="4th"),'Marks Entry 4th'!M134,"")))</f>
        <v/>
      </c>
      <c r="N135" s="125" t="str">
        <f>IF(OR(B135=0,B135=""),"",IF(AND($E$3="3rd"),'Marks Entry 3rd'!N134,IF(AND($E$3="4th"),'Marks Entry 4th'!N134,"")))</f>
        <v/>
      </c>
      <c r="O135" s="61" t="str">
        <f t="shared" si="71"/>
        <v/>
      </c>
      <c r="P135" s="125" t="str">
        <f>IF(OR(B135=0,B135=""),"",IF(AND($E$3="3rd"),'Marks Entry 3rd'!O134,IF(AND($E$3="4th"),'Marks Entry 4th'!O134,"")))</f>
        <v/>
      </c>
      <c r="Q135" s="125" t="str">
        <f>IF(OR(B135=0,B135=""),"",IF(AND($E$3="3rd"),'Marks Entry 3rd'!P134,IF(AND($E$3="4th"),'Marks Entry 4th'!P134,"")))</f>
        <v/>
      </c>
      <c r="R135" s="64" t="str">
        <f t="shared" si="72"/>
        <v/>
      </c>
      <c r="S135" s="61">
        <f t="shared" si="73"/>
        <v>0</v>
      </c>
      <c r="T135" s="66" t="str">
        <f>IF(OR(B135=0,B135=""),"",IF(AND($E$3="3rd"),'Marks Entry 3rd'!Q134,IF(AND($E$3="4th"),'Marks Entry 4th'!Q134,"")))</f>
        <v/>
      </c>
      <c r="U135" s="66" t="str">
        <f>IF(OR(B135=0,B135=""),"",IF(AND($E$3="3rd"),'Marks Entry 3rd'!R134,IF(AND($E$3="4th"),'Marks Entry 4th'!R134,"")))</f>
        <v/>
      </c>
      <c r="V135" s="65" t="str">
        <f t="shared" si="74"/>
        <v/>
      </c>
      <c r="W135" s="61" t="str">
        <f t="shared" si="75"/>
        <v/>
      </c>
      <c r="X135" s="104">
        <f t="shared" si="76"/>
        <v>0</v>
      </c>
      <c r="Y135" s="104" t="str">
        <f t="shared" si="77"/>
        <v/>
      </c>
      <c r="Z135" s="104" t="str">
        <f t="shared" si="78"/>
        <v/>
      </c>
      <c r="AA135" s="104" t="str">
        <f t="shared" si="79"/>
        <v/>
      </c>
      <c r="AB135" s="104" t="str">
        <f t="shared" si="80"/>
        <v/>
      </c>
      <c r="AC135" s="108" t="str">
        <f t="shared" si="81"/>
        <v/>
      </c>
      <c r="AD135" s="125" t="str">
        <f>IF(OR(B135=0,B135=""),"",IF(AND($E$3="3rd"),'Marks Entry 3rd'!S134,IF(AND($E$3="4th"),'Marks Entry 4th'!S134,"")))</f>
        <v/>
      </c>
      <c r="AE135" s="125" t="str">
        <f>IF(OR(B135=0,B135=""),"",IF(AND($E$3="3rd"),'Marks Entry 3rd'!T134,IF(AND($E$3="4th"),'Marks Entry 4th'!T134,"")))</f>
        <v/>
      </c>
      <c r="AF135" s="125" t="str">
        <f>IF(OR(B135=0,B135=""),"",IF(AND($E$3="3rd"),'Marks Entry 3rd'!U134,IF(AND($E$3="4th"),'Marks Entry 4th'!U134,"")))</f>
        <v/>
      </c>
      <c r="AG135" s="61" t="str">
        <f t="shared" si="82"/>
        <v/>
      </c>
      <c r="AH135" s="125" t="str">
        <f>IF(OR(B135=0,B135=""),"",IF(AND($E$3="3rd"),'Marks Entry 3rd'!V134,IF(AND($E$3="4th"),'Marks Entry 4th'!V134,"")))</f>
        <v/>
      </c>
      <c r="AI135" s="125" t="str">
        <f>IF(OR(B135=0,B135=""),"",IF(AND($E$3="3rd"),'Marks Entry 3rd'!W134,IF(AND($E$3="4th"),'Marks Entry 4th'!W134,"")))</f>
        <v/>
      </c>
      <c r="AJ135" s="64" t="str">
        <f t="shared" si="83"/>
        <v/>
      </c>
      <c r="AK135" s="61">
        <f t="shared" si="84"/>
        <v>0</v>
      </c>
      <c r="AL135" s="66" t="str">
        <f>IF(OR(B135=0,B135=""),"",IF(AND($E$3="3rd"),'Marks Entry 3rd'!X134,IF(AND($E$3="4th"),'Marks Entry 4th'!X134,"")))</f>
        <v/>
      </c>
      <c r="AM135" s="66" t="str">
        <f>IF(OR(B135=0,B135=""),"",IF(AND($E$3="3rd"),'Marks Entry 3rd'!Y134,IF(AND($E$3="4th"),'Marks Entry 4th'!Y134,"")))</f>
        <v/>
      </c>
      <c r="AN135" s="65" t="str">
        <f t="shared" si="85"/>
        <v/>
      </c>
      <c r="AO135" s="61" t="str">
        <f t="shared" si="86"/>
        <v/>
      </c>
      <c r="AP135" s="104">
        <f t="shared" si="87"/>
        <v>0</v>
      </c>
      <c r="AQ135" s="104" t="str">
        <f t="shared" si="88"/>
        <v/>
      </c>
      <c r="AR135" s="104" t="str">
        <f t="shared" si="89"/>
        <v/>
      </c>
      <c r="AS135" s="104" t="str">
        <f t="shared" si="90"/>
        <v/>
      </c>
      <c r="AT135" s="104" t="str">
        <f t="shared" si="91"/>
        <v/>
      </c>
      <c r="AU135" s="108" t="str">
        <f t="shared" si="92"/>
        <v/>
      </c>
      <c r="AV135" s="125" t="str">
        <f>IF(OR(B135=0,B135=""),"",IF(AND($E$3="3rd"),'Marks Entry 3rd'!Z134,IF(AND($E$3="4th"),'Marks Entry 4th'!Z134,"")))</f>
        <v/>
      </c>
      <c r="AW135" s="125" t="str">
        <f>IF(OR(B135=0,B135=""),"",IF(AND($E$3="3rd"),'Marks Entry 3rd'!AA134,IF(AND($E$3="4th"),'Marks Entry 4th'!AA134,"")))</f>
        <v/>
      </c>
      <c r="AX135" s="125" t="str">
        <f>IF(OR(B135=0,B135=""),"",IF(AND($E$3="3rd"),'Marks Entry 3rd'!AB134,IF(AND($E$3="4th"),'Marks Entry 4th'!AB134,"")))</f>
        <v/>
      </c>
      <c r="AY135" s="61" t="str">
        <f t="shared" si="93"/>
        <v/>
      </c>
      <c r="AZ135" s="125" t="str">
        <f>IF(OR(B135=0,B135=""),"",IF(AND($E$3="3rd"),'Marks Entry 3rd'!AC134,IF(AND($E$3="4th"),'Marks Entry 4th'!AC134,"")))</f>
        <v/>
      </c>
      <c r="BA135" s="125" t="str">
        <f>IF(OR(B135=0,B135=""),"",IF(AND($E$3="3rd"),'Marks Entry 3rd'!AD134,IF(AND($E$3="4th"),'Marks Entry 4th'!AD134,"")))</f>
        <v/>
      </c>
      <c r="BB135" s="64" t="str">
        <f t="shared" si="94"/>
        <v/>
      </c>
      <c r="BC135" s="61">
        <f t="shared" si="95"/>
        <v>0</v>
      </c>
      <c r="BD135" s="66" t="str">
        <f>IF(OR(B135=0,B135=""),"",IF(AND($E$3="3rd"),'Marks Entry 3rd'!AE134,IF(AND($E$3="4th"),'Marks Entry 4th'!AE134,"")))</f>
        <v/>
      </c>
      <c r="BE135" s="66" t="str">
        <f>IF(OR(B135=0,B135=""),"",IF(AND($E$3="3rd"),'Marks Entry 3rd'!AF134,IF(AND($E$3="4th"),'Marks Entry 4th'!AF134,"")))</f>
        <v/>
      </c>
      <c r="BF135" s="65" t="str">
        <f t="shared" si="96"/>
        <v/>
      </c>
      <c r="BG135" s="61" t="str">
        <f t="shared" si="97"/>
        <v/>
      </c>
      <c r="BH135" s="104">
        <f t="shared" si="98"/>
        <v>0</v>
      </c>
      <c r="BI135" s="104" t="str">
        <f t="shared" si="99"/>
        <v/>
      </c>
      <c r="BJ135" s="104" t="str">
        <f t="shared" si="100"/>
        <v/>
      </c>
      <c r="BK135" s="104" t="str">
        <f t="shared" si="101"/>
        <v/>
      </c>
      <c r="BL135" s="104" t="str">
        <f t="shared" si="102"/>
        <v/>
      </c>
      <c r="BM135" s="108" t="str">
        <f t="shared" si="103"/>
        <v/>
      </c>
      <c r="BN135" s="125" t="str">
        <f>IF(OR(B135=0,B135=""),"",IF(AND($E$3="3rd"),'Marks Entry 3rd'!AG134,IF(AND($E$3="4th"),'Marks Entry 4th'!AG134,"")))</f>
        <v/>
      </c>
      <c r="BO135" s="125" t="str">
        <f>IF(OR(B135=0,B135=""),"",IF(AND($E$3="3rd"),'Marks Entry 3rd'!AH134,IF(AND($E$3="4th"),'Marks Entry 4th'!AH134,"")))</f>
        <v/>
      </c>
      <c r="BP135" s="125" t="str">
        <f>IF(OR(B135=0,B135=""),"",IF(AND($E$3="3rd"),'Marks Entry 3rd'!AI134,IF(AND($E$3="4th"),'Marks Entry 4th'!AI134,"")))</f>
        <v/>
      </c>
      <c r="BQ135" s="61" t="str">
        <f t="shared" si="104"/>
        <v/>
      </c>
      <c r="BR135" s="125" t="str">
        <f>IF(OR(B135=0,B135=""),"",IF(AND($E$3="3rd"),'Marks Entry 3rd'!AJ134,IF(AND($E$3="4th"),'Marks Entry 4th'!AJ134,"")))</f>
        <v/>
      </c>
      <c r="BS135" s="125" t="str">
        <f>IF(OR(B135=0,B135=""),"",IF(AND($E$3="3rd"),'Marks Entry 3rd'!AK134,IF(AND($E$3="4th"),'Marks Entry 4th'!AK134,"")))</f>
        <v/>
      </c>
      <c r="BT135" s="64" t="str">
        <f t="shared" si="105"/>
        <v/>
      </c>
      <c r="BU135" s="61">
        <f t="shared" si="106"/>
        <v>0</v>
      </c>
      <c r="BV135" s="66" t="str">
        <f>IF(OR(B135=0,B135=""),"",IF(AND($E$3="3rd"),'Marks Entry 3rd'!AL134,IF(AND($E$3="4th"),'Marks Entry 4th'!AL134,"")))</f>
        <v/>
      </c>
      <c r="BW135" s="66" t="str">
        <f>IF(OR(B135=0,B135=""),"",IF(AND($E$3="3rd"),'Marks Entry 3rd'!AM134,IF(AND($E$3="4th"),'Marks Entry 4th'!AM134,"")))</f>
        <v/>
      </c>
      <c r="BX135" s="65" t="str">
        <f t="shared" si="107"/>
        <v/>
      </c>
      <c r="BY135" s="61" t="str">
        <f t="shared" si="108"/>
        <v/>
      </c>
      <c r="BZ135" s="104">
        <f t="shared" si="109"/>
        <v>0</v>
      </c>
      <c r="CA135" s="104" t="str">
        <f t="shared" si="110"/>
        <v/>
      </c>
      <c r="CB135" s="104" t="str">
        <f t="shared" si="111"/>
        <v/>
      </c>
      <c r="CC135" s="104" t="str">
        <f t="shared" si="112"/>
        <v/>
      </c>
      <c r="CD135" s="104" t="str">
        <f t="shared" si="113"/>
        <v/>
      </c>
      <c r="CE135" s="108" t="str">
        <f t="shared" si="114"/>
        <v/>
      </c>
      <c r="CF135" s="257" t="str">
        <f>IF(OR(B135=0,B135=""),"",IF(AND($E$3="3rd"),'Marks Entry 3rd'!AN134,IF(AND($E$3="4th"),'Marks Entry 4th'!AN134,"")))</f>
        <v/>
      </c>
      <c r="CG135" s="257" t="str">
        <f>IF(OR(B135=0,B135=""),"",IF(AND($E$3="3rd"),'Marks Entry 3rd'!AO134,IF(AND($E$3="4th"),'Marks Entry 4th'!AO134,"")))</f>
        <v/>
      </c>
      <c r="CH135" s="257" t="str">
        <f>IF(OR(B135=0,B135=""),"",IF(AND($E$3="3rd"),'Marks Entry 3rd'!AP134,IF(AND($E$3="4th"),'Marks Entry 4th'!AP134,"")))</f>
        <v/>
      </c>
      <c r="CI135" s="257" t="str">
        <f>IF(OR(B135=0,B135=""),"",IF(AND($E$3="3rd"),'Marks Entry 3rd'!AQ134,IF(AND($E$3="4th"),'Marks Entry 4th'!AQ134,"")))</f>
        <v/>
      </c>
      <c r="CJ135" s="257" t="str">
        <f>IF(OR(B135=0,B135=""),"",IF(AND($E$3="3rd"),'Marks Entry 3rd'!AR134,IF(AND($E$3="4th"),'Marks Entry 4th'!AR134,"")))</f>
        <v/>
      </c>
      <c r="CK135" s="126" t="str">
        <f t="shared" si="115"/>
        <v/>
      </c>
      <c r="CL135" s="127">
        <f t="shared" si="116"/>
        <v>0</v>
      </c>
      <c r="CM135" s="127" t="str">
        <f t="shared" si="117"/>
        <v/>
      </c>
      <c r="CN135" s="127" t="str">
        <f t="shared" si="118"/>
        <v/>
      </c>
      <c r="CO135" s="107" t="str">
        <f t="shared" si="119"/>
        <v/>
      </c>
      <c r="CP135" s="257" t="str">
        <f>IF(OR(B135=0,B135=""),"",IF(AND($E$3="3rd"),'Marks Entry 3rd'!AS134,IF(AND($E$3="4th"),'Marks Entry 4th'!AS134,"")))</f>
        <v/>
      </c>
      <c r="CQ135" s="257" t="str">
        <f>IF(OR(B135=0,B135=""),"",IF(AND($E$3="3rd"),'Marks Entry 3rd'!AT134,IF(AND($E$3="4th"),'Marks Entry 4th'!AT134,"")))</f>
        <v/>
      </c>
      <c r="CR135" s="257" t="str">
        <f>IF(OR(B135=0,B135=""),"",IF(AND($E$3="3rd"),'Marks Entry 3rd'!AU134,IF(AND($E$3="4th"),'Marks Entry 4th'!AU134,"")))</f>
        <v/>
      </c>
      <c r="CS135" s="257" t="str">
        <f>IF(OR(B135=0,B135=""),"",IF(AND($E$3="3rd"),'Marks Entry 3rd'!AV134,IF(AND($E$3="4th"),'Marks Entry 4th'!AV134,"")))</f>
        <v/>
      </c>
      <c r="CT135" s="257" t="str">
        <f>IF(OR(B135=0,B135=""),"",IF(AND($E$3="3rd"),'Marks Entry 3rd'!AW134,IF(AND($E$3="4th"),'Marks Entry 4th'!AW134,"")))</f>
        <v/>
      </c>
      <c r="CU135" s="126" t="str">
        <f t="shared" si="120"/>
        <v/>
      </c>
      <c r="CV135" s="127">
        <f t="shared" si="121"/>
        <v>0</v>
      </c>
      <c r="CW135" s="127" t="str">
        <f t="shared" si="122"/>
        <v/>
      </c>
      <c r="CX135" s="127" t="str">
        <f t="shared" si="123"/>
        <v/>
      </c>
      <c r="CY135" s="107" t="str">
        <f t="shared" si="124"/>
        <v/>
      </c>
      <c r="CZ135" s="257" t="str">
        <f>IF(OR(B135=0,B135=""),"",IF(AND($E$3="3rd"),'Marks Entry 3rd'!AX134,IF(AND($E$3="4th"),'Marks Entry 4th'!AX134,"")))</f>
        <v/>
      </c>
      <c r="DA135" s="257" t="str">
        <f>IF(OR(B135=0,B135=""),"",IF(AND($E$3="3rd"),'Marks Entry 3rd'!AY134,IF(AND($E$3="4th"),'Marks Entry 4th'!AY134,"")))</f>
        <v/>
      </c>
      <c r="DB135" s="257" t="str">
        <f>IF(OR(B135=0,B135=""),"",IF(AND($E$3="3rd"),'Marks Entry 3rd'!AZ134,IF(AND($E$3="4th"),'Marks Entry 4th'!AZ134,"")))</f>
        <v/>
      </c>
      <c r="DC135" s="257" t="str">
        <f>IF(OR(B135=0,B135=""),"",IF(AND($E$3="3rd"),'Marks Entry 3rd'!BA134,IF(AND($E$3="4th"),'Marks Entry 4th'!BA134,"")))</f>
        <v/>
      </c>
      <c r="DD135" s="257" t="str">
        <f>IF(OR(B135=0,B135=""),"",IF(AND($E$3="3rd"),'Marks Entry 3rd'!BB134,IF(AND($E$3="4th"),'Marks Entry 4th'!BB134,"")))</f>
        <v/>
      </c>
      <c r="DE135" s="126" t="str">
        <f t="shared" si="125"/>
        <v/>
      </c>
      <c r="DF135" s="127">
        <f t="shared" si="126"/>
        <v>0</v>
      </c>
      <c r="DG135" s="127" t="str">
        <f t="shared" si="127"/>
        <v/>
      </c>
      <c r="DH135" s="127" t="str">
        <f t="shared" si="128"/>
        <v/>
      </c>
      <c r="DI135" s="107" t="str">
        <f t="shared" si="129"/>
        <v/>
      </c>
      <c r="DJ135" s="257" t="str">
        <f>IF(OR(B135=0,B135=""),"",IF(AND('Marks Entry 3rd'!BC134="",'Marks Entry 4th'!BC134=""),"",IF(AND($E$3="3rd"),'Marks Entry 3rd'!BC134,IF(AND($E$3="4th"),'Marks Entry 4th'!BC134,""))))</f>
        <v/>
      </c>
      <c r="DK135" s="257" t="str">
        <f>IF(OR(B135=0,B135=""),"",IF(AND('Marks Entry 3rd'!BD134="",'Marks Entry 4th'!BD134=""),"",IF(AND($E$3="3rd"),'Marks Entry 3rd'!BD134,IF(AND($E$3="4th"),'Marks Entry 4th'!BD134,""))))</f>
        <v/>
      </c>
      <c r="DL135" s="416" t="str">
        <f t="shared" si="130"/>
        <v/>
      </c>
      <c r="DM135" s="108" t="str">
        <f t="shared" si="131"/>
        <v/>
      </c>
      <c r="DN135" s="257" t="str">
        <f>IF(OR(B135=0,B135=""),"",IF(AND('Marks Entry 3rd'!BE134="",'Marks Entry 4th'!BE134=""),"",IF(AND($E$3="3rd"),'Marks Entry 3rd'!BE134,IF(AND($E$3="4th"),'Marks Entry 4th'!BE134,""))))</f>
        <v/>
      </c>
      <c r="DO135" s="257" t="str">
        <f>IF(OR(B135=0,B135=""),"",IF(AND('Marks Entry 3rd'!BF134="",'Marks Entry 4th'!BF134=""),"",IF(AND($E$3="3rd"),'Marks Entry 3rd'!BF134,IF(AND($E$3="4th"),'Marks Entry 4th'!BF134,""))))</f>
        <v/>
      </c>
      <c r="DP135" s="416" t="str">
        <f t="shared" si="132"/>
        <v/>
      </c>
      <c r="DQ135" s="108" t="str">
        <f t="shared" si="133"/>
        <v/>
      </c>
      <c r="DR135" s="75" t="str">
        <f t="shared" si="134"/>
        <v/>
      </c>
      <c r="DS135" s="76" t="str">
        <f t="shared" si="135"/>
        <v/>
      </c>
      <c r="DT135" s="81" t="str">
        <f t="shared" si="136"/>
        <v/>
      </c>
      <c r="DU135" s="82" t="str">
        <f t="shared" si="137"/>
        <v/>
      </c>
      <c r="DV135" s="262" t="str">
        <f t="shared" si="139"/>
        <v/>
      </c>
      <c r="DW135" s="52" t="str">
        <f>IF(OR(B135=0,B135=""),"",IF(AND($E$3="3rd"),'Marks Entry 3rd'!BG134,IF(AND($E$3="4th"),'Marks Entry 4th'!BG134,"")))</f>
        <v/>
      </c>
      <c r="DX135" s="52" t="str">
        <f>IF(OR(B135=0,B135=""),"",IF(AND($E$3="3rd"),'Marks Entry 3rd'!BH134,IF(AND($E$3="4th"),'Marks Entry 4th'!BH134,"")))</f>
        <v/>
      </c>
      <c r="DY135" s="242" t="str">
        <f t="shared" si="138"/>
        <v/>
      </c>
      <c r="DZ135" s="53"/>
      <c r="EG135" s="55">
        <f>IF(AND($E$3="3rd"),'Marks Entry 3rd'!I134,IF(AND($E$3="4th"),'Marks Entry 4th'!I134,""))</f>
        <v>0</v>
      </c>
    </row>
    <row r="136" spans="1:137" ht="18.95" customHeight="1">
      <c r="A136" s="67">
        <v>129</v>
      </c>
      <c r="B136" s="302" t="str">
        <f>IF(OR(EG136=0,EG136=""),"",IF(AND($E$3="3rd"),'Marks Entry 3rd'!I135,IF(AND($E$3="4th"),'Marks Entry 4th'!I135,"")))</f>
        <v/>
      </c>
      <c r="C136" s="68" t="str">
        <f>IF(OR(B136=0,B136=""),"",IF(AND($E$3="3rd"),'Marks Entry 3rd'!B135,IF(AND($E$3="4th"),'Marks Entry 4th'!B135,"")))</f>
        <v/>
      </c>
      <c r="D136" s="68" t="str">
        <f>IF(OR(B136=0,B136=""),"",IF(AND($E$3="3rd"),'Marks Entry 3rd'!C135,IF(AND($E$3="4th"),'Marks Entry 4th'!C135,"")))</f>
        <v/>
      </c>
      <c r="E136" s="69" t="str">
        <f>IF(OR(B136=0,B136=""),"",IF(AND($E$3="3rd"),'Marks Entry 3rd'!E135,IF(AND($E$3="4th"),'Marks Entry 4th'!E135,"")))</f>
        <v/>
      </c>
      <c r="F136" s="301" t="str">
        <f>IF(OR(B136=0,B136=""),"",IF(AND($E$3="3rd"),'Marks Entry 3rd'!D135,IF(AND($E$3="4th"),'Marks Entry 4th'!D135,"")))</f>
        <v/>
      </c>
      <c r="G136" s="63" t="str">
        <f>IF(OR(B136=0,B136=""),"",IF(AND($E$3="3rd"),'Marks Entry 3rd'!F135,IF(AND($E$3="4th"),'Marks Entry 4th'!F135,"")))</f>
        <v/>
      </c>
      <c r="H136" s="63" t="str">
        <f>IF(OR(B136=0,B136=""),"",IF(AND($E$3="3rd"),'Marks Entry 3rd'!G135,IF(AND($E$3="4th"),'Marks Entry 4th'!G135,"")))</f>
        <v/>
      </c>
      <c r="I136" s="63" t="str">
        <f>IF(OR(B136=0,B136=""),"",IF(AND($E$3="3rd"),'Marks Entry 3rd'!H135,IF(AND($E$3="4th"),'Marks Entry 4th'!H135,"")))</f>
        <v/>
      </c>
      <c r="J136" s="256" t="str">
        <f>IF(OR(B136=0,B136=""),"",IF(AND($E$3="3rd"),'Marks Entry 3rd'!J135,IF(AND($E$3="4th"),'Marks Entry 4th'!J135,"")))</f>
        <v/>
      </c>
      <c r="K136" s="256" t="str">
        <f>IF(OR(B136=0,B136=""),"",IF(AND($E$3="3rd"),'Marks Entry 3rd'!K135,IF(AND($E$3="4th"),'Marks Entry 4th'!K135,"")))</f>
        <v/>
      </c>
      <c r="L136" s="125" t="str">
        <f>IF(OR(B136=0,B136=""),"",IF(AND($E$3="3rd"),'Marks Entry 3rd'!L135,IF(AND($E$3="4th"),'Marks Entry 4th'!L135,"")))</f>
        <v/>
      </c>
      <c r="M136" s="125" t="str">
        <f>IF(OR(B136=0,B136=""),"",IF(AND($E$3="3rd"),'Marks Entry 3rd'!M135,IF(AND($E$3="4th"),'Marks Entry 4th'!M135,"")))</f>
        <v/>
      </c>
      <c r="N136" s="125" t="str">
        <f>IF(OR(B136=0,B136=""),"",IF(AND($E$3="3rd"),'Marks Entry 3rd'!N135,IF(AND($E$3="4th"),'Marks Entry 4th'!N135,"")))</f>
        <v/>
      </c>
      <c r="O136" s="61" t="str">
        <f t="shared" si="71"/>
        <v/>
      </c>
      <c r="P136" s="125" t="str">
        <f>IF(OR(B136=0,B136=""),"",IF(AND($E$3="3rd"),'Marks Entry 3rd'!O135,IF(AND($E$3="4th"),'Marks Entry 4th'!O135,"")))</f>
        <v/>
      </c>
      <c r="Q136" s="125" t="str">
        <f>IF(OR(B136=0,B136=""),"",IF(AND($E$3="3rd"),'Marks Entry 3rd'!P135,IF(AND($E$3="4th"),'Marks Entry 4th'!P135,"")))</f>
        <v/>
      </c>
      <c r="R136" s="64" t="str">
        <f t="shared" si="72"/>
        <v/>
      </c>
      <c r="S136" s="61">
        <f t="shared" si="73"/>
        <v>0</v>
      </c>
      <c r="T136" s="66" t="str">
        <f>IF(OR(B136=0,B136=""),"",IF(AND($E$3="3rd"),'Marks Entry 3rd'!Q135,IF(AND($E$3="4th"),'Marks Entry 4th'!Q135,"")))</f>
        <v/>
      </c>
      <c r="U136" s="66" t="str">
        <f>IF(OR(B136=0,B136=""),"",IF(AND($E$3="3rd"),'Marks Entry 3rd'!R135,IF(AND($E$3="4th"),'Marks Entry 4th'!R135,"")))</f>
        <v/>
      </c>
      <c r="V136" s="65" t="str">
        <f t="shared" si="74"/>
        <v/>
      </c>
      <c r="W136" s="61" t="str">
        <f t="shared" si="75"/>
        <v/>
      </c>
      <c r="X136" s="104">
        <f t="shared" si="76"/>
        <v>0</v>
      </c>
      <c r="Y136" s="104" t="str">
        <f t="shared" si="77"/>
        <v/>
      </c>
      <c r="Z136" s="104" t="str">
        <f t="shared" si="78"/>
        <v/>
      </c>
      <c r="AA136" s="104" t="str">
        <f t="shared" si="79"/>
        <v/>
      </c>
      <c r="AB136" s="104" t="str">
        <f t="shared" si="80"/>
        <v/>
      </c>
      <c r="AC136" s="108" t="str">
        <f t="shared" si="81"/>
        <v/>
      </c>
      <c r="AD136" s="125" t="str">
        <f>IF(OR(B136=0,B136=""),"",IF(AND($E$3="3rd"),'Marks Entry 3rd'!S135,IF(AND($E$3="4th"),'Marks Entry 4th'!S135,"")))</f>
        <v/>
      </c>
      <c r="AE136" s="125" t="str">
        <f>IF(OR(B136=0,B136=""),"",IF(AND($E$3="3rd"),'Marks Entry 3rd'!T135,IF(AND($E$3="4th"),'Marks Entry 4th'!T135,"")))</f>
        <v/>
      </c>
      <c r="AF136" s="125" t="str">
        <f>IF(OR(B136=0,B136=""),"",IF(AND($E$3="3rd"),'Marks Entry 3rd'!U135,IF(AND($E$3="4th"),'Marks Entry 4th'!U135,"")))</f>
        <v/>
      </c>
      <c r="AG136" s="61" t="str">
        <f t="shared" si="82"/>
        <v/>
      </c>
      <c r="AH136" s="125" t="str">
        <f>IF(OR(B136=0,B136=""),"",IF(AND($E$3="3rd"),'Marks Entry 3rd'!V135,IF(AND($E$3="4th"),'Marks Entry 4th'!V135,"")))</f>
        <v/>
      </c>
      <c r="AI136" s="125" t="str">
        <f>IF(OR(B136=0,B136=""),"",IF(AND($E$3="3rd"),'Marks Entry 3rd'!W135,IF(AND($E$3="4th"),'Marks Entry 4th'!W135,"")))</f>
        <v/>
      </c>
      <c r="AJ136" s="64" t="str">
        <f t="shared" si="83"/>
        <v/>
      </c>
      <c r="AK136" s="61">
        <f t="shared" si="84"/>
        <v>0</v>
      </c>
      <c r="AL136" s="66" t="str">
        <f>IF(OR(B136=0,B136=""),"",IF(AND($E$3="3rd"),'Marks Entry 3rd'!X135,IF(AND($E$3="4th"),'Marks Entry 4th'!X135,"")))</f>
        <v/>
      </c>
      <c r="AM136" s="66" t="str">
        <f>IF(OR(B136=0,B136=""),"",IF(AND($E$3="3rd"),'Marks Entry 3rd'!Y135,IF(AND($E$3="4th"),'Marks Entry 4th'!Y135,"")))</f>
        <v/>
      </c>
      <c r="AN136" s="65" t="str">
        <f t="shared" si="85"/>
        <v/>
      </c>
      <c r="AO136" s="61" t="str">
        <f t="shared" si="86"/>
        <v/>
      </c>
      <c r="AP136" s="104">
        <f t="shared" si="87"/>
        <v>0</v>
      </c>
      <c r="AQ136" s="104" t="str">
        <f t="shared" si="88"/>
        <v/>
      </c>
      <c r="AR136" s="104" t="str">
        <f t="shared" si="89"/>
        <v/>
      </c>
      <c r="AS136" s="104" t="str">
        <f t="shared" si="90"/>
        <v/>
      </c>
      <c r="AT136" s="104" t="str">
        <f t="shared" si="91"/>
        <v/>
      </c>
      <c r="AU136" s="108" t="str">
        <f t="shared" si="92"/>
        <v/>
      </c>
      <c r="AV136" s="125" t="str">
        <f>IF(OR(B136=0,B136=""),"",IF(AND($E$3="3rd"),'Marks Entry 3rd'!Z135,IF(AND($E$3="4th"),'Marks Entry 4th'!Z135,"")))</f>
        <v/>
      </c>
      <c r="AW136" s="125" t="str">
        <f>IF(OR(B136=0,B136=""),"",IF(AND($E$3="3rd"),'Marks Entry 3rd'!AA135,IF(AND($E$3="4th"),'Marks Entry 4th'!AA135,"")))</f>
        <v/>
      </c>
      <c r="AX136" s="125" t="str">
        <f>IF(OR(B136=0,B136=""),"",IF(AND($E$3="3rd"),'Marks Entry 3rd'!AB135,IF(AND($E$3="4th"),'Marks Entry 4th'!AB135,"")))</f>
        <v/>
      </c>
      <c r="AY136" s="61" t="str">
        <f t="shared" si="93"/>
        <v/>
      </c>
      <c r="AZ136" s="125" t="str">
        <f>IF(OR(B136=0,B136=""),"",IF(AND($E$3="3rd"),'Marks Entry 3rd'!AC135,IF(AND($E$3="4th"),'Marks Entry 4th'!AC135,"")))</f>
        <v/>
      </c>
      <c r="BA136" s="125" t="str">
        <f>IF(OR(B136=0,B136=""),"",IF(AND($E$3="3rd"),'Marks Entry 3rd'!AD135,IF(AND($E$3="4th"),'Marks Entry 4th'!AD135,"")))</f>
        <v/>
      </c>
      <c r="BB136" s="64" t="str">
        <f t="shared" si="94"/>
        <v/>
      </c>
      <c r="BC136" s="61">
        <f t="shared" si="95"/>
        <v>0</v>
      </c>
      <c r="BD136" s="66" t="str">
        <f>IF(OR(B136=0,B136=""),"",IF(AND($E$3="3rd"),'Marks Entry 3rd'!AE135,IF(AND($E$3="4th"),'Marks Entry 4th'!AE135,"")))</f>
        <v/>
      </c>
      <c r="BE136" s="66" t="str">
        <f>IF(OR(B136=0,B136=""),"",IF(AND($E$3="3rd"),'Marks Entry 3rd'!AF135,IF(AND($E$3="4th"),'Marks Entry 4th'!AF135,"")))</f>
        <v/>
      </c>
      <c r="BF136" s="65" t="str">
        <f t="shared" si="96"/>
        <v/>
      </c>
      <c r="BG136" s="61" t="str">
        <f t="shared" si="97"/>
        <v/>
      </c>
      <c r="BH136" s="104">
        <f t="shared" si="98"/>
        <v>0</v>
      </c>
      <c r="BI136" s="104" t="str">
        <f t="shared" si="99"/>
        <v/>
      </c>
      <c r="BJ136" s="104" t="str">
        <f t="shared" si="100"/>
        <v/>
      </c>
      <c r="BK136" s="104" t="str">
        <f t="shared" si="101"/>
        <v/>
      </c>
      <c r="BL136" s="104" t="str">
        <f t="shared" si="102"/>
        <v/>
      </c>
      <c r="BM136" s="108" t="str">
        <f t="shared" si="103"/>
        <v/>
      </c>
      <c r="BN136" s="125" t="str">
        <f>IF(OR(B136=0,B136=""),"",IF(AND($E$3="3rd"),'Marks Entry 3rd'!AG135,IF(AND($E$3="4th"),'Marks Entry 4th'!AG135,"")))</f>
        <v/>
      </c>
      <c r="BO136" s="125" t="str">
        <f>IF(OR(B136=0,B136=""),"",IF(AND($E$3="3rd"),'Marks Entry 3rd'!AH135,IF(AND($E$3="4th"),'Marks Entry 4th'!AH135,"")))</f>
        <v/>
      </c>
      <c r="BP136" s="125" t="str">
        <f>IF(OR(B136=0,B136=""),"",IF(AND($E$3="3rd"),'Marks Entry 3rd'!AI135,IF(AND($E$3="4th"),'Marks Entry 4th'!AI135,"")))</f>
        <v/>
      </c>
      <c r="BQ136" s="61" t="str">
        <f t="shared" si="104"/>
        <v/>
      </c>
      <c r="BR136" s="125" t="str">
        <f>IF(OR(B136=0,B136=""),"",IF(AND($E$3="3rd"),'Marks Entry 3rd'!AJ135,IF(AND($E$3="4th"),'Marks Entry 4th'!AJ135,"")))</f>
        <v/>
      </c>
      <c r="BS136" s="125" t="str">
        <f>IF(OR(B136=0,B136=""),"",IF(AND($E$3="3rd"),'Marks Entry 3rd'!AK135,IF(AND($E$3="4th"),'Marks Entry 4th'!AK135,"")))</f>
        <v/>
      </c>
      <c r="BT136" s="64" t="str">
        <f t="shared" si="105"/>
        <v/>
      </c>
      <c r="BU136" s="61">
        <f t="shared" si="106"/>
        <v>0</v>
      </c>
      <c r="BV136" s="66" t="str">
        <f>IF(OR(B136=0,B136=""),"",IF(AND($E$3="3rd"),'Marks Entry 3rd'!AL135,IF(AND($E$3="4th"),'Marks Entry 4th'!AL135,"")))</f>
        <v/>
      </c>
      <c r="BW136" s="66" t="str">
        <f>IF(OR(B136=0,B136=""),"",IF(AND($E$3="3rd"),'Marks Entry 3rd'!AM135,IF(AND($E$3="4th"),'Marks Entry 4th'!AM135,"")))</f>
        <v/>
      </c>
      <c r="BX136" s="65" t="str">
        <f t="shared" si="107"/>
        <v/>
      </c>
      <c r="BY136" s="61" t="str">
        <f t="shared" si="108"/>
        <v/>
      </c>
      <c r="BZ136" s="104">
        <f t="shared" si="109"/>
        <v>0</v>
      </c>
      <c r="CA136" s="104" t="str">
        <f t="shared" si="110"/>
        <v/>
      </c>
      <c r="CB136" s="104" t="str">
        <f t="shared" si="111"/>
        <v/>
      </c>
      <c r="CC136" s="104" t="str">
        <f t="shared" si="112"/>
        <v/>
      </c>
      <c r="CD136" s="104" t="str">
        <f t="shared" si="113"/>
        <v/>
      </c>
      <c r="CE136" s="108" t="str">
        <f t="shared" si="114"/>
        <v/>
      </c>
      <c r="CF136" s="257" t="str">
        <f>IF(OR(B136=0,B136=""),"",IF(AND($E$3="3rd"),'Marks Entry 3rd'!AN135,IF(AND($E$3="4th"),'Marks Entry 4th'!AN135,"")))</f>
        <v/>
      </c>
      <c r="CG136" s="257" t="str">
        <f>IF(OR(B136=0,B136=""),"",IF(AND($E$3="3rd"),'Marks Entry 3rd'!AO135,IF(AND($E$3="4th"),'Marks Entry 4th'!AO135,"")))</f>
        <v/>
      </c>
      <c r="CH136" s="257" t="str">
        <f>IF(OR(B136=0,B136=""),"",IF(AND($E$3="3rd"),'Marks Entry 3rd'!AP135,IF(AND($E$3="4th"),'Marks Entry 4th'!AP135,"")))</f>
        <v/>
      </c>
      <c r="CI136" s="257" t="str">
        <f>IF(OR(B136=0,B136=""),"",IF(AND($E$3="3rd"),'Marks Entry 3rd'!AQ135,IF(AND($E$3="4th"),'Marks Entry 4th'!AQ135,"")))</f>
        <v/>
      </c>
      <c r="CJ136" s="257" t="str">
        <f>IF(OR(B136=0,B136=""),"",IF(AND($E$3="3rd"),'Marks Entry 3rd'!AR135,IF(AND($E$3="4th"),'Marks Entry 4th'!AR135,"")))</f>
        <v/>
      </c>
      <c r="CK136" s="126" t="str">
        <f t="shared" si="115"/>
        <v/>
      </c>
      <c r="CL136" s="127">
        <f t="shared" si="116"/>
        <v>0</v>
      </c>
      <c r="CM136" s="127" t="str">
        <f t="shared" si="117"/>
        <v/>
      </c>
      <c r="CN136" s="127" t="str">
        <f t="shared" si="118"/>
        <v/>
      </c>
      <c r="CO136" s="107" t="str">
        <f t="shared" si="119"/>
        <v/>
      </c>
      <c r="CP136" s="257" t="str">
        <f>IF(OR(B136=0,B136=""),"",IF(AND($E$3="3rd"),'Marks Entry 3rd'!AS135,IF(AND($E$3="4th"),'Marks Entry 4th'!AS135,"")))</f>
        <v/>
      </c>
      <c r="CQ136" s="257" t="str">
        <f>IF(OR(B136=0,B136=""),"",IF(AND($E$3="3rd"),'Marks Entry 3rd'!AT135,IF(AND($E$3="4th"),'Marks Entry 4th'!AT135,"")))</f>
        <v/>
      </c>
      <c r="CR136" s="257" t="str">
        <f>IF(OR(B136=0,B136=""),"",IF(AND($E$3="3rd"),'Marks Entry 3rd'!AU135,IF(AND($E$3="4th"),'Marks Entry 4th'!AU135,"")))</f>
        <v/>
      </c>
      <c r="CS136" s="257" t="str">
        <f>IF(OR(B136=0,B136=""),"",IF(AND($E$3="3rd"),'Marks Entry 3rd'!AV135,IF(AND($E$3="4th"),'Marks Entry 4th'!AV135,"")))</f>
        <v/>
      </c>
      <c r="CT136" s="257" t="str">
        <f>IF(OR(B136=0,B136=""),"",IF(AND($E$3="3rd"),'Marks Entry 3rd'!AW135,IF(AND($E$3="4th"),'Marks Entry 4th'!AW135,"")))</f>
        <v/>
      </c>
      <c r="CU136" s="126" t="str">
        <f t="shared" si="120"/>
        <v/>
      </c>
      <c r="CV136" s="127">
        <f t="shared" si="121"/>
        <v>0</v>
      </c>
      <c r="CW136" s="127" t="str">
        <f t="shared" si="122"/>
        <v/>
      </c>
      <c r="CX136" s="127" t="str">
        <f t="shared" si="123"/>
        <v/>
      </c>
      <c r="CY136" s="107" t="str">
        <f t="shared" si="124"/>
        <v/>
      </c>
      <c r="CZ136" s="257" t="str">
        <f>IF(OR(B136=0,B136=""),"",IF(AND($E$3="3rd"),'Marks Entry 3rd'!AX135,IF(AND($E$3="4th"),'Marks Entry 4th'!AX135,"")))</f>
        <v/>
      </c>
      <c r="DA136" s="257" t="str">
        <f>IF(OR(B136=0,B136=""),"",IF(AND($E$3="3rd"),'Marks Entry 3rd'!AY135,IF(AND($E$3="4th"),'Marks Entry 4th'!AY135,"")))</f>
        <v/>
      </c>
      <c r="DB136" s="257" t="str">
        <f>IF(OR(B136=0,B136=""),"",IF(AND($E$3="3rd"),'Marks Entry 3rd'!AZ135,IF(AND($E$3="4th"),'Marks Entry 4th'!AZ135,"")))</f>
        <v/>
      </c>
      <c r="DC136" s="257" t="str">
        <f>IF(OR(B136=0,B136=""),"",IF(AND($E$3="3rd"),'Marks Entry 3rd'!BA135,IF(AND($E$3="4th"),'Marks Entry 4th'!BA135,"")))</f>
        <v/>
      </c>
      <c r="DD136" s="257" t="str">
        <f>IF(OR(B136=0,B136=""),"",IF(AND($E$3="3rd"),'Marks Entry 3rd'!BB135,IF(AND($E$3="4th"),'Marks Entry 4th'!BB135,"")))</f>
        <v/>
      </c>
      <c r="DE136" s="126" t="str">
        <f t="shared" si="125"/>
        <v/>
      </c>
      <c r="DF136" s="127">
        <f t="shared" si="126"/>
        <v>0</v>
      </c>
      <c r="DG136" s="127" t="str">
        <f t="shared" si="127"/>
        <v/>
      </c>
      <c r="DH136" s="127" t="str">
        <f t="shared" si="128"/>
        <v/>
      </c>
      <c r="DI136" s="107" t="str">
        <f t="shared" si="129"/>
        <v/>
      </c>
      <c r="DJ136" s="257" t="str">
        <f>IF(OR(B136=0,B136=""),"",IF(AND('Marks Entry 3rd'!BC135="",'Marks Entry 4th'!BC135=""),"",IF(AND($E$3="3rd"),'Marks Entry 3rd'!BC135,IF(AND($E$3="4th"),'Marks Entry 4th'!BC135,""))))</f>
        <v/>
      </c>
      <c r="DK136" s="257" t="str">
        <f>IF(OR(B136=0,B136=""),"",IF(AND('Marks Entry 3rd'!BD135="",'Marks Entry 4th'!BD135=""),"",IF(AND($E$3="3rd"),'Marks Entry 3rd'!BD135,IF(AND($E$3="4th"),'Marks Entry 4th'!BD135,""))))</f>
        <v/>
      </c>
      <c r="DL136" s="416" t="str">
        <f t="shared" si="130"/>
        <v/>
      </c>
      <c r="DM136" s="108" t="str">
        <f t="shared" si="131"/>
        <v/>
      </c>
      <c r="DN136" s="257" t="str">
        <f>IF(OR(B136=0,B136=""),"",IF(AND('Marks Entry 3rd'!BE135="",'Marks Entry 4th'!BE135=""),"",IF(AND($E$3="3rd"),'Marks Entry 3rd'!BE135,IF(AND($E$3="4th"),'Marks Entry 4th'!BE135,""))))</f>
        <v/>
      </c>
      <c r="DO136" s="257" t="str">
        <f>IF(OR(B136=0,B136=""),"",IF(AND('Marks Entry 3rd'!BF135="",'Marks Entry 4th'!BF135=""),"",IF(AND($E$3="3rd"),'Marks Entry 3rd'!BF135,IF(AND($E$3="4th"),'Marks Entry 4th'!BF135,""))))</f>
        <v/>
      </c>
      <c r="DP136" s="416" t="str">
        <f t="shared" si="132"/>
        <v/>
      </c>
      <c r="DQ136" s="108" t="str">
        <f t="shared" si="133"/>
        <v/>
      </c>
      <c r="DR136" s="75" t="str">
        <f t="shared" si="134"/>
        <v/>
      </c>
      <c r="DS136" s="76" t="str">
        <f t="shared" si="135"/>
        <v/>
      </c>
      <c r="DT136" s="81" t="str">
        <f t="shared" si="136"/>
        <v/>
      </c>
      <c r="DU136" s="82" t="str">
        <f t="shared" si="137"/>
        <v/>
      </c>
      <c r="DV136" s="262" t="str">
        <f t="shared" ref="DV136:DV167" si="140">IF(B136="NSO","NSO",IF(OR(D136="",G136="",F136="",B136="",DR136=0),"","Promoted"))</f>
        <v/>
      </c>
      <c r="DW136" s="52" t="str">
        <f>IF(OR(B136=0,B136=""),"",IF(AND($E$3="3rd"),'Marks Entry 3rd'!BG135,IF(AND($E$3="4th"),'Marks Entry 4th'!BG135,"")))</f>
        <v/>
      </c>
      <c r="DX136" s="52" t="str">
        <f>IF(OR(B136=0,B136=""),"",IF(AND($E$3="3rd"),'Marks Entry 3rd'!BH135,IF(AND($E$3="4th"),'Marks Entry 4th'!BH135,"")))</f>
        <v/>
      </c>
      <c r="DY136" s="242" t="str">
        <f t="shared" si="138"/>
        <v/>
      </c>
      <c r="DZ136" s="53"/>
      <c r="EG136" s="55">
        <f>IF(AND($E$3="3rd"),'Marks Entry 3rd'!I135,IF(AND($E$3="4th"),'Marks Entry 4th'!I135,""))</f>
        <v>0</v>
      </c>
    </row>
    <row r="137" spans="1:137" ht="18.95" customHeight="1">
      <c r="A137" s="67">
        <v>130</v>
      </c>
      <c r="B137" s="302" t="str">
        <f>IF(OR(EG137=0,EG137=""),"",IF(AND($E$3="3rd"),'Marks Entry 3rd'!I136,IF(AND($E$3="4th"),'Marks Entry 4th'!I136,"")))</f>
        <v/>
      </c>
      <c r="C137" s="68" t="str">
        <f>IF(OR(B137=0,B137=""),"",IF(AND($E$3="3rd"),'Marks Entry 3rd'!B136,IF(AND($E$3="4th"),'Marks Entry 4th'!B136,"")))</f>
        <v/>
      </c>
      <c r="D137" s="68" t="str">
        <f>IF(OR(B137=0,B137=""),"",IF(AND($E$3="3rd"),'Marks Entry 3rd'!C136,IF(AND($E$3="4th"),'Marks Entry 4th'!C136,"")))</f>
        <v/>
      </c>
      <c r="E137" s="69" t="str">
        <f>IF(OR(B137=0,B137=""),"",IF(AND($E$3="3rd"),'Marks Entry 3rd'!E136,IF(AND($E$3="4th"),'Marks Entry 4th'!E136,"")))</f>
        <v/>
      </c>
      <c r="F137" s="301" t="str">
        <f>IF(OR(B137=0,B137=""),"",IF(AND($E$3="3rd"),'Marks Entry 3rd'!D136,IF(AND($E$3="4th"),'Marks Entry 4th'!D136,"")))</f>
        <v/>
      </c>
      <c r="G137" s="63" t="str">
        <f>IF(OR(B137=0,B137=""),"",IF(AND($E$3="3rd"),'Marks Entry 3rd'!F136,IF(AND($E$3="4th"),'Marks Entry 4th'!F136,"")))</f>
        <v/>
      </c>
      <c r="H137" s="63" t="str">
        <f>IF(OR(B137=0,B137=""),"",IF(AND($E$3="3rd"),'Marks Entry 3rd'!G136,IF(AND($E$3="4th"),'Marks Entry 4th'!G136,"")))</f>
        <v/>
      </c>
      <c r="I137" s="63" t="str">
        <f>IF(OR(B137=0,B137=""),"",IF(AND($E$3="3rd"),'Marks Entry 3rd'!H136,IF(AND($E$3="4th"),'Marks Entry 4th'!H136,"")))</f>
        <v/>
      </c>
      <c r="J137" s="256" t="str">
        <f>IF(OR(B137=0,B137=""),"",IF(AND($E$3="3rd"),'Marks Entry 3rd'!J136,IF(AND($E$3="4th"),'Marks Entry 4th'!J136,"")))</f>
        <v/>
      </c>
      <c r="K137" s="256" t="str">
        <f>IF(OR(B137=0,B137=""),"",IF(AND($E$3="3rd"),'Marks Entry 3rd'!K136,IF(AND($E$3="4th"),'Marks Entry 4th'!K136,"")))</f>
        <v/>
      </c>
      <c r="L137" s="125" t="str">
        <f>IF(OR(B137=0,B137=""),"",IF(AND($E$3="3rd"),'Marks Entry 3rd'!L136,IF(AND($E$3="4th"),'Marks Entry 4th'!L136,"")))</f>
        <v/>
      </c>
      <c r="M137" s="125" t="str">
        <f>IF(OR(B137=0,B137=""),"",IF(AND($E$3="3rd"),'Marks Entry 3rd'!M136,IF(AND($E$3="4th"),'Marks Entry 4th'!M136,"")))</f>
        <v/>
      </c>
      <c r="N137" s="125" t="str">
        <f>IF(OR(B137=0,B137=""),"",IF(AND($E$3="3rd"),'Marks Entry 3rd'!N136,IF(AND($E$3="4th"),'Marks Entry 4th'!N136,"")))</f>
        <v/>
      </c>
      <c r="O137" s="61" t="str">
        <f t="shared" ref="O137:O200" si="141">IF(AND(L137="",M137="",N137=""),"",IF(AND(L137="NA",M137="NA",N137="NA"),"NA",IF(AND(L137="AB",M137="AB",N137="NA"),"AB",SUM(L137:N137))))</f>
        <v/>
      </c>
      <c r="P137" s="125" t="str">
        <f>IF(OR(B137=0,B137=""),"",IF(AND($E$3="3rd"),'Marks Entry 3rd'!O136,IF(AND($E$3="4th"),'Marks Entry 4th'!O136,"")))</f>
        <v/>
      </c>
      <c r="Q137" s="125" t="str">
        <f>IF(OR(B137=0,B137=""),"",IF(AND($E$3="3rd"),'Marks Entry 3rd'!P136,IF(AND($E$3="4th"),'Marks Entry 4th'!P136,"")))</f>
        <v/>
      </c>
      <c r="R137" s="64" t="str">
        <f t="shared" ref="R137:R200" si="142">IF(AND(P137="",Q137=""),"",IF(AND(P137="NA",Q137="NA"),"NA",IF(AND(P137="AB",Q137="AB"),"AB",SUM(P137:Q137))))</f>
        <v/>
      </c>
      <c r="S137" s="61">
        <f t="shared" ref="S137:S200" si="143">IF(AND(O137="NA",R137="NA"),"NA",IF(AND(O137="AB",R137="AB"),"AB",SUM(O137,R137)))</f>
        <v>0</v>
      </c>
      <c r="T137" s="66" t="str">
        <f>IF(OR(B137=0,B137=""),"",IF(AND($E$3="3rd"),'Marks Entry 3rd'!Q136,IF(AND($E$3="4th"),'Marks Entry 4th'!Q136,"")))</f>
        <v/>
      </c>
      <c r="U137" s="66" t="str">
        <f>IF(OR(B137=0,B137=""),"",IF(AND($E$3="3rd"),'Marks Entry 3rd'!R136,IF(AND($E$3="4th"),'Marks Entry 4th'!R136,"")))</f>
        <v/>
      </c>
      <c r="V137" s="65" t="str">
        <f t="shared" ref="V137:V200" si="144">IF(AND(T137="",U137=""),"",IF(AND(T137="AB",U137="AB"),"AB",SUM(T137:U137)))</f>
        <v/>
      </c>
      <c r="W137" s="61" t="str">
        <f t="shared" ref="W137:W200" si="145">IF(V137="","",IF(AND(S137="AB",V137="AB"),"AB",SUM(S137,V137)))</f>
        <v/>
      </c>
      <c r="X137" s="104">
        <f t="shared" ref="X137:X200" si="146">COUNTIF(L137:N137,"NA")*10+(COUNTIF(L137:N137,"ML")*10)+(COUNTIF(P137,"ML")*50)+(COUNTIF(Q137,"ML")*20)+(COUNTIF(T137,"ML")*60)+(COUNTIF(U137,"ML")*40)</f>
        <v>0</v>
      </c>
      <c r="Y137" s="104" t="str">
        <f t="shared" ref="Y137:Y200" si="147">IF(OR(B137="NSO",B137=0,B137=""),"",IF(AND(L137="",M137="",N137="",P137="",T137=""),"",IF(AND(M137="",N137="",L137=""),30-X137,IF(AND(P137="",Q137=""),70-X137,IF(AND(T137="",U137=""),100-X137,200-X137)))))</f>
        <v/>
      </c>
      <c r="Z137" s="104" t="str">
        <f t="shared" ref="Z137:Z200" si="148">IF(AND(OR(L137="ab",L137="ml"),OR(M137="ab",M137="ml"),OR(P137="ab",P137="ml")),"AB",IF(AND(OR(L137="ab",L137="ml"),OR(P137="ab",P137="ml"),OR(T137="ab",T137="ml")),"AB",IF(AND(OR(M137="ab",M137="ml"),OR(N137="ab",N137="ml"),OR(P137="ab",P137="ml")),"AB",IF(AND(OR(M137="ab",M137="ml"),OR(N137="ab",N137="ml"),OR(T137="ab",T137="ml")),"AB",""))))</f>
        <v/>
      </c>
      <c r="AA137" s="104" t="str">
        <f t="shared" ref="AA137:AA200" si="149">IF(OR(B137="NSO",B137="",T137=""),"",IF(OR(Z137="AB",T137="ab"),"AB",IF(T137="ML","RE",IF(AND(W137&gt;=36%*Y137,T137&gt;=$T$7*20%),"P",IF(AND(W137&gt;=34%*Y137,T137&gt;=$T$7*20%),"G2",IF(AND(W137&gt;=31%*Y137,T137&gt;=$T$7*20%),"G1",IF(AND(W137&gt;=25%*Y137,T137&gt;=$T$7*20%),"S","F")))))))</f>
        <v/>
      </c>
      <c r="AB137" s="104" t="str">
        <f t="shared" ref="AB137:AB200" si="150">IF(OR(AA137="",AA137=0,AA137="S",AA137="RE",AA137="F",AA137="AB"),"",IF(W137&gt;=75%*Y137,"D",IF(W137&gt;=60%*Y137,"I",IF(W137&gt;=48%*Y137,"II",IF(W137&gt;=36%*Y137,"III","")))))</f>
        <v/>
      </c>
      <c r="AC137" s="108" t="str">
        <f t="shared" ref="AC137:AC200" si="151">IF(W137="","",IF(OR(AA137="",AA137=0,AA137="RE",AA137="AB"),"",IF(W137&gt;85%*Y137,"A",IF(W137&gt;70%*Y137,"B",IF(W137&gt;=51%*Y137,"C",IF(W137&gt;=31%*Y137,"D","E"))))))</f>
        <v/>
      </c>
      <c r="AD137" s="125" t="str">
        <f>IF(OR(B137=0,B137=""),"",IF(AND($E$3="3rd"),'Marks Entry 3rd'!S136,IF(AND($E$3="4th"),'Marks Entry 4th'!S136,"")))</f>
        <v/>
      </c>
      <c r="AE137" s="125" t="str">
        <f>IF(OR(B137=0,B137=""),"",IF(AND($E$3="3rd"),'Marks Entry 3rd'!T136,IF(AND($E$3="4th"),'Marks Entry 4th'!T136,"")))</f>
        <v/>
      </c>
      <c r="AF137" s="125" t="str">
        <f>IF(OR(B137=0,B137=""),"",IF(AND($E$3="3rd"),'Marks Entry 3rd'!U136,IF(AND($E$3="4th"),'Marks Entry 4th'!U136,"")))</f>
        <v/>
      </c>
      <c r="AG137" s="61" t="str">
        <f t="shared" ref="AG137:AG200" si="152">IF(AND(AD137="",AE137="",AF137=""),"",IF(AND(AD137="NA",AE137="NA",AF137="NA"),"NA",IF(AND(AD137="AB",AE137="AB",AF137="NA"),"AB",SUM(AD137:AF137))))</f>
        <v/>
      </c>
      <c r="AH137" s="125" t="str">
        <f>IF(OR(B137=0,B137=""),"",IF(AND($E$3="3rd"),'Marks Entry 3rd'!V136,IF(AND($E$3="4th"),'Marks Entry 4th'!V136,"")))</f>
        <v/>
      </c>
      <c r="AI137" s="125" t="str">
        <f>IF(OR(B137=0,B137=""),"",IF(AND($E$3="3rd"),'Marks Entry 3rd'!W136,IF(AND($E$3="4th"),'Marks Entry 4th'!W136,"")))</f>
        <v/>
      </c>
      <c r="AJ137" s="64" t="str">
        <f t="shared" ref="AJ137:AJ200" si="153">IF(AND(AH137="",AI137=""),"",IF(AND(AH137="NA",AI137="NA"),"NA",IF(AND(AH137="AB",AI137="AB"),"AB",SUM(AH137:AI137))))</f>
        <v/>
      </c>
      <c r="AK137" s="61">
        <f t="shared" ref="AK137:AK200" si="154">IF(AND(AG137="NA",AJ137="NA"),"NA",IF(AND(AG137="AB",AJ137="AB"),"AB",SUM(AG137,AJ137)))</f>
        <v>0</v>
      </c>
      <c r="AL137" s="66" t="str">
        <f>IF(OR(B137=0,B137=""),"",IF(AND($E$3="3rd"),'Marks Entry 3rd'!X136,IF(AND($E$3="4th"),'Marks Entry 4th'!X136,"")))</f>
        <v/>
      </c>
      <c r="AM137" s="66" t="str">
        <f>IF(OR(B137=0,B137=""),"",IF(AND($E$3="3rd"),'Marks Entry 3rd'!Y136,IF(AND($E$3="4th"),'Marks Entry 4th'!Y136,"")))</f>
        <v/>
      </c>
      <c r="AN137" s="65" t="str">
        <f t="shared" ref="AN137:AN200" si="155">IF(AND(AL137="",AM137=""),"",IF(AND(AL137="AB",AM137="AB"),"AB",SUM(AL137:AM137)))</f>
        <v/>
      </c>
      <c r="AO137" s="61" t="str">
        <f t="shared" ref="AO137:AO200" si="156">IF(AN137="","",IF(AND(AK137="AB",AN137="AB"),"AB",SUM(AK137,AN137)))</f>
        <v/>
      </c>
      <c r="AP137" s="104">
        <f t="shared" ref="AP137:AP200" si="157">COUNTIF(AD137:AF137,"NA")*5+(COUNTIF(AD137:AF137,"ML")*5)+(COUNTIF(AH137,"ML")*25)+(COUNTIF(AI137,"ML")*10)+(COUNTIF(AL137,"ML")*30)+(COUNTIF(AM137,"ML")*20)</f>
        <v>0</v>
      </c>
      <c r="AQ137" s="104" t="str">
        <f t="shared" ref="AQ137:AQ200" si="158">IF(OR(B137="NSO",B137=0,B137=""),"",IF(AND(AD137="",AE137="",AF137="",AH137="",AL137=""),"",IF(AND(AE137="",AF137="",AD137=""),15-AP137,IF(AND(AH137="",AI137=""),35-AP137,IF(AND(AL137="",AM137=""),50-AP137,100-AP137)))))</f>
        <v/>
      </c>
      <c r="AR137" s="104" t="str">
        <f t="shared" ref="AR137:AR200" si="159">IF(AND(OR(AD137="ab",AD137="ml"),OR(AE137="ab",AE137="ml"),OR(AH137="ab",AH137="ml")),"AB",IF(AND(OR(AD137="ab",AD137="ml"),OR(AH137="ab",AH137="ml"),OR(AL137="ab",AL137="ml")),"AB",IF(AND(OR(AE137="ab",AE137="ml"),OR(AF137="ab",AF137="ml"),OR(AH137="ab",AH137="ml")),"AB",IF(AND(OR(AE137="ab",AE137="ml"),OR(AF137="ab",AF137="ml"),OR(AL137="ab",AL137="ml")),"AB",""))))</f>
        <v/>
      </c>
      <c r="AS137" s="104" t="str">
        <f t="shared" ref="AS137:AS200" si="160">IF(OR(B137="NSO",B137="",AL137=""),"",IF(OR(AR137="AB",AL137="ab"),"AB",IF(AL137="ML","RE",IF(AND(AO137&gt;=36%*AQ137,AL137&gt;=$AL$7*20%),"P",IF(AND(AO137&gt;=34%*AQ137,AL137&gt;=$AL$7*20%),"G2",IF(AND(AO137&gt;=31%*AQ137,AL137&gt;=$AL$7*20%),"G1",IF(AND(AO137&gt;=25%*AQ137,AL137&gt;=$AL$7*20%),"S","F")))))))</f>
        <v/>
      </c>
      <c r="AT137" s="104" t="str">
        <f t="shared" ref="AT137:AT200" si="161">IF(OR(AS137="",AS137=0,AS137="S",AS137="RE",AS137="F",AS137="AB"),"",IF(AO137&gt;=75%*AQ137,"D",IF(AO137&gt;=60%*AQ137,"I",IF(AO137&gt;=48%*AQ137,"II",IF(AO137&gt;=36%*AQ137,"III","")))))</f>
        <v/>
      </c>
      <c r="AU137" s="108" t="str">
        <f t="shared" ref="AU137:AU200" si="162">IF(AO137="","",IF(OR(AS137="",AS137=0,AS137="RE",AS137="AB"),"",IF(AO137&gt;85%*AQ137,"A",IF(AO137&gt;70%*AQ137,"B",IF(AO137&gt;50%*AQ137,"C",IF(AO137&gt;30%*AQ137,"D","E"))))))</f>
        <v/>
      </c>
      <c r="AV137" s="125" t="str">
        <f>IF(OR(B137=0,B137=""),"",IF(AND($E$3="3rd"),'Marks Entry 3rd'!Z136,IF(AND($E$3="4th"),'Marks Entry 4th'!Z136,"")))</f>
        <v/>
      </c>
      <c r="AW137" s="125" t="str">
        <f>IF(OR(B137=0,B137=""),"",IF(AND($E$3="3rd"),'Marks Entry 3rd'!AA136,IF(AND($E$3="4th"),'Marks Entry 4th'!AA136,"")))</f>
        <v/>
      </c>
      <c r="AX137" s="125" t="str">
        <f>IF(OR(B137=0,B137=""),"",IF(AND($E$3="3rd"),'Marks Entry 3rd'!AB136,IF(AND($E$3="4th"),'Marks Entry 4th'!AB136,"")))</f>
        <v/>
      </c>
      <c r="AY137" s="61" t="str">
        <f t="shared" ref="AY137:AY200" si="163">IF(AND(AV137="",AW137="",AX137=""),"",IF(AND(AV137="NA",AW137="NA",AX137="NA"),"NA",IF(AND(AV137="AB",AW137="AB",AX137="NA"),"AB",SUM(AV137:AX137))))</f>
        <v/>
      </c>
      <c r="AZ137" s="125" t="str">
        <f>IF(OR(B137=0,B137=""),"",IF(AND($E$3="3rd"),'Marks Entry 3rd'!AC136,IF(AND($E$3="4th"),'Marks Entry 4th'!AC136,"")))</f>
        <v/>
      </c>
      <c r="BA137" s="125" t="str">
        <f>IF(OR(B137=0,B137=""),"",IF(AND($E$3="3rd"),'Marks Entry 3rd'!AD136,IF(AND($E$3="4th"),'Marks Entry 4th'!AD136,"")))</f>
        <v/>
      </c>
      <c r="BB137" s="64" t="str">
        <f t="shared" ref="BB137:BB200" si="164">IF(AND(AZ137="",BA137=""),"",IF(AND(AZ137="NA",BA137="NA"),"NA",IF(AND(AZ137="AB",BA137="AB"),"AB",SUM(AZ137:BA137))))</f>
        <v/>
      </c>
      <c r="BC137" s="61">
        <f t="shared" ref="BC137:BC200" si="165">IF(AND(AY137="NA",BB137="NA"),"NA",IF(AND(AY137="AB",BB137="AB"),"AB",SUM(AY137,BB137)))</f>
        <v>0</v>
      </c>
      <c r="BD137" s="66" t="str">
        <f>IF(OR(B137=0,B137=""),"",IF(AND($E$3="3rd"),'Marks Entry 3rd'!AE136,IF(AND($E$3="4th"),'Marks Entry 4th'!AE136,"")))</f>
        <v/>
      </c>
      <c r="BE137" s="66" t="str">
        <f>IF(OR(B137=0,B137=""),"",IF(AND($E$3="3rd"),'Marks Entry 3rd'!AF136,IF(AND($E$3="4th"),'Marks Entry 4th'!AF136,"")))</f>
        <v/>
      </c>
      <c r="BF137" s="65" t="str">
        <f t="shared" ref="BF137:BF200" si="166">IF(AND(BD137="",BE137=""),"",IF(AND(BD137="AB",BE137="AB"),"AB",SUM(BD137:BE137)))</f>
        <v/>
      </c>
      <c r="BG137" s="61" t="str">
        <f t="shared" ref="BG137:BG200" si="167">IF(BF137="","",IF(AND(BC137="AB",BF137="AB"),"AB",SUM(BC137,BF137)))</f>
        <v/>
      </c>
      <c r="BH137" s="104">
        <f t="shared" ref="BH137:BH200" si="168">COUNTIF(AV137:AX137,"NA")*10+(COUNTIF(AV137:AX137,"ML")*10)+(COUNTIF(AZ137,"ML")*$AZ$7)+(COUNTIF(BA137,"ML")*$BA$7)+(COUNTIF(BD137,"ML")*$BD$7)+(COUNTIF(BE137,"ML")*$BE$7)</f>
        <v>0</v>
      </c>
      <c r="BI137" s="104" t="str">
        <f t="shared" ref="BI137:BI200" si="169">IF(OR(B137="NSO",B137=0,B137=""),"",IF(AND(AV137="",AW137="",AX137="",AZ137="",BD137=""),"",IF(AND(AW137="",AX137="",AV137=""),30-BH137,IF(AND(AZ137="",BA137=""),70-BH137,IF(AND(BD137="",BE137=""),100-BH137,200-BH137)))))</f>
        <v/>
      </c>
      <c r="BJ137" s="104" t="str">
        <f t="shared" ref="BJ137:BJ200" si="170">IF(AND(OR(AV137="ab",AV137="ml"),OR(AW137="ab",AW137="ml"),OR(AZ137="ab",AZ137="ml")),"AB",IF(AND(OR(AV137="ab",AV137="ml"),OR(AZ137="ab",AZ137="ml"),OR(BD137="ab",BD137="ml")),"AB",IF(AND(OR(AW137="ab",AW137="ml"),OR(AX137="ab",AX137="ml"),OR(AZ137="ab",AZ137="ml")),"AB",IF(AND(OR(AW137="ab",AW137="ml"),OR(AX137="ab",AX137="ml"),OR(BD137="ab",BD137="ml")),"AB",""))))</f>
        <v/>
      </c>
      <c r="BK137" s="104" t="str">
        <f t="shared" ref="BK137:BK200" si="171">IF(OR(B137="NSO",B137="",BD137=""),"",IF(OR(BJ137="AB",BD137="ab"),"AB",IF(BD137="ML","RE",IF(AND(BG137&gt;=36%*BI137,BD137&gt;=$BD$7*20%),"P",IF(AND(BG137&gt;=34%*BI137,BD137&gt;=$BD$7*20%),"G2",IF(AND(BG137&gt;=31%*BI137,BD137&gt;=$BD$7*20%),"G1",IF(AND(BG137&gt;=25%*BI137,BD137&gt;=$BD$7*20%),"S","F")))))))</f>
        <v/>
      </c>
      <c r="BL137" s="104" t="str">
        <f t="shared" ref="BL137:BL200" si="172">IF(OR(BK137="",BK137=0,BK137="S",BK137="RE",BK137="F",BK137="AB"),"",IF(BG137&gt;=75%*BI137,"D",IF(BG137&gt;=60%*BI137,"I",IF(BG137&gt;=48%*BI137,"II",IF(BG137&gt;=36%*BI137,"III","")))))</f>
        <v/>
      </c>
      <c r="BM137" s="108" t="str">
        <f t="shared" ref="BM137:BM200" si="173">IF(BG137="","",IF(OR(BK137="",BK137=0,BK137="RE",BK137="AB"),"",IF(BG137&gt;85%*BI137,"A",IF(BG137&gt;70%*BI137,"B",IF(BG137&gt;50%*BI137,"C",IF(BG137&gt;30%*BI137,"D","E"))))))</f>
        <v/>
      </c>
      <c r="BN137" s="125" t="str">
        <f>IF(OR(B137=0,B137=""),"",IF(AND($E$3="3rd"),'Marks Entry 3rd'!AG136,IF(AND($E$3="4th"),'Marks Entry 4th'!AG136,"")))</f>
        <v/>
      </c>
      <c r="BO137" s="125" t="str">
        <f>IF(OR(B137=0,B137=""),"",IF(AND($E$3="3rd"),'Marks Entry 3rd'!AH136,IF(AND($E$3="4th"),'Marks Entry 4th'!AH136,"")))</f>
        <v/>
      </c>
      <c r="BP137" s="125" t="str">
        <f>IF(OR(B137=0,B137=""),"",IF(AND($E$3="3rd"),'Marks Entry 3rd'!AI136,IF(AND($E$3="4th"),'Marks Entry 4th'!AI136,"")))</f>
        <v/>
      </c>
      <c r="BQ137" s="61" t="str">
        <f t="shared" ref="BQ137:BQ200" si="174">IF(AND(BN137="",BO137="",BP137=""),"",IF(AND(BN137="NA",BO137="NA",BP137="NA"),"NA",IF(AND(BN137="AB",BO137="AB",BP137="NA"),"AB",SUM(BN137:BP137))))</f>
        <v/>
      </c>
      <c r="BR137" s="125" t="str">
        <f>IF(OR(B137=0,B137=""),"",IF(AND($E$3="3rd"),'Marks Entry 3rd'!AJ136,IF(AND($E$3="4th"),'Marks Entry 4th'!AJ136,"")))</f>
        <v/>
      </c>
      <c r="BS137" s="125" t="str">
        <f>IF(OR(B137=0,B137=""),"",IF(AND($E$3="3rd"),'Marks Entry 3rd'!AK136,IF(AND($E$3="4th"),'Marks Entry 4th'!AK136,"")))</f>
        <v/>
      </c>
      <c r="BT137" s="64" t="str">
        <f t="shared" ref="BT137:BT200" si="175">IF(AND(BR137="",BS137=""),"",IF(AND(BR137="NA",BS137="NA"),"NA",IF(AND(BR137="AB",BS137="AB"),"AB",SUM(BR137:BS137))))</f>
        <v/>
      </c>
      <c r="BU137" s="61">
        <f t="shared" ref="BU137:BU200" si="176">IF(AND(BQ137="NA",BT137="NA"),"NA",IF(AND(BQ137="AB",BT137="AB"),"AB",SUM(BQ137,BT137)))</f>
        <v>0</v>
      </c>
      <c r="BV137" s="66" t="str">
        <f>IF(OR(B137=0,B137=""),"",IF(AND($E$3="3rd"),'Marks Entry 3rd'!AL136,IF(AND($E$3="4th"),'Marks Entry 4th'!AL136,"")))</f>
        <v/>
      </c>
      <c r="BW137" s="66" t="str">
        <f>IF(OR(B137=0,B137=""),"",IF(AND($E$3="3rd"),'Marks Entry 3rd'!AM136,IF(AND($E$3="4th"),'Marks Entry 4th'!AM136,"")))</f>
        <v/>
      </c>
      <c r="BX137" s="65" t="str">
        <f t="shared" ref="BX137:BX200" si="177">IF(AND(BV137="",BW137=""),"",IF(AND(BV137="AB",BW137="AB"),"AB",SUM(BV137:BW137)))</f>
        <v/>
      </c>
      <c r="BY137" s="61" t="str">
        <f t="shared" ref="BY137:BY200" si="178">IF(BX137="","",IF(AND(BU137="AB",BX137="AB"),"AB",SUM(BU137,BX137)))</f>
        <v/>
      </c>
      <c r="BZ137" s="104">
        <f t="shared" ref="BZ137:BZ200" si="179">COUNTIF(BN137:BP137,"NA")*10+(COUNTIF(BN137:BP137,"ML")*10)+(COUNTIF(BR137,"ML")*$BR$7)+(COUNTIF(BS137,"ML")*$BS$7)+(COUNTIF(BV137,"ML")*$BV$7)+(COUNTIF(BW137,"ML")*$BW$7)</f>
        <v>0</v>
      </c>
      <c r="CA137" s="104" t="str">
        <f t="shared" ref="CA137:CA200" si="180">IF(OR(B137="NSO",B137=0,B137=""),"",IF(AND(BN137="",BO137="",BP137="",BR137="",BV137=""),"",IF(AND(BO137="",BP137="",BN137=""),30-BZ137,IF(AND(BR137="",BS137=""),70-BZ137,IF(AND(BV137="",BW137=""),100-BZ137,200-BZ137)))))</f>
        <v/>
      </c>
      <c r="CB137" s="104" t="str">
        <f t="shared" ref="CB137:CB200" si="181">IF(AND(OR(BN137="ab",BN137="ml"),OR(BO137="ab",BO137="ml"),OR(BR137="ab",BR137="ml")),"AB",IF(AND(OR(BN137="ab",BN137="ml"),OR(BR137="ab",BR137="ml"),OR(BV137="ab",BV137="ml")),"AB",IF(AND(OR(BO137="ab",BO137="ml"),OR(BP137="ab",BP137="ml"),OR(BR137="ab",BR137="ml")),"AB",IF(AND(OR(BO137="ab",BO137="ml"),OR(BP137="ab",BP137="ml"),OR(BV137="ab",BV137="ml")),"AB",""))))</f>
        <v/>
      </c>
      <c r="CC137" s="104" t="str">
        <f t="shared" ref="CC137:CC200" si="182">IF(OR(B137="NSO",B137="",BV137=""),"",IF(OR(CB137="AB",BV137="ab"),"AB",IF(BV137="ML","RE",IF(AND(BY137&gt;=36%*CA137,BV137&gt;=$BV$7*20%),"P",IF(AND(BY137&gt;=34%*CA137,BV137&gt;=$BD$7*20%),"G2",IF(AND(BY137&gt;=31%*CA137,BV137&gt;=$BD$7*20%),"G1",IF(AND(BY137&gt;=25%*CA137,BV137&gt;=$BD$7*20%),"S","F")))))))</f>
        <v/>
      </c>
      <c r="CD137" s="104" t="str">
        <f t="shared" ref="CD137:CD200" si="183">IF(OR(CC137="",CC137=0,CC137="S",CC137="RE",CC137="F",CC137="AB"),"",IF(BY137&gt;=75%*CA137,"D",IF(BY137&gt;=60%*CA137,"I",IF(BY137&gt;=48%*CA137,"II",IF(BY137&gt;=36%*CA137,"III","")))))</f>
        <v/>
      </c>
      <c r="CE137" s="108" t="str">
        <f t="shared" ref="CE137:CE200" si="184">IF(BY137="","",IF(OR(CC137="",CC137=0,CC137="RE",CC137="AB"),"",IF(BY137&gt;85%*CA137,"A",IF(BY137&gt;70%*CA137,"B",IF(BY137&gt;50%*CA137,"C",IF(BY137&gt;30%*CA137,"D","E"))))))</f>
        <v/>
      </c>
      <c r="CF137" s="257" t="str">
        <f>IF(OR(B137=0,B137=""),"",IF(AND($E$3="3rd"),'Marks Entry 3rd'!AN136,IF(AND($E$3="4th"),'Marks Entry 4th'!AN136,"")))</f>
        <v/>
      </c>
      <c r="CG137" s="257" t="str">
        <f>IF(OR(B137=0,B137=""),"",IF(AND($E$3="3rd"),'Marks Entry 3rd'!AO136,IF(AND($E$3="4th"),'Marks Entry 4th'!AO136,"")))</f>
        <v/>
      </c>
      <c r="CH137" s="257" t="str">
        <f>IF(OR(B137=0,B137=""),"",IF(AND($E$3="3rd"),'Marks Entry 3rd'!AP136,IF(AND($E$3="4th"),'Marks Entry 4th'!AP136,"")))</f>
        <v/>
      </c>
      <c r="CI137" s="257" t="str">
        <f>IF(OR(B137=0,B137=""),"",IF(AND($E$3="3rd"),'Marks Entry 3rd'!AQ136,IF(AND($E$3="4th"),'Marks Entry 4th'!AQ136,"")))</f>
        <v/>
      </c>
      <c r="CJ137" s="257" t="str">
        <f>IF(OR(B137=0,B137=""),"",IF(AND($E$3="3rd"),'Marks Entry 3rd'!AR136,IF(AND($E$3="4th"),'Marks Entry 4th'!AR136,"")))</f>
        <v/>
      </c>
      <c r="CK137" s="126" t="str">
        <f t="shared" ref="CK137:CK200" si="185">IF(AND(CF137="",CG137="",CH137="",CI137="",CJ137=""),"",SUM(CF137:CJ137))</f>
        <v/>
      </c>
      <c r="CL137" s="127">
        <f t="shared" ref="CL137:CL200" si="186">COUNTIF(CF137,"ML")*$CF$7+COUNTIF(CG137,"ML")*$CG$7</f>
        <v>0</v>
      </c>
      <c r="CM137" s="127" t="str">
        <f t="shared" ref="CM137:CM200" si="187">IF(OR(B137="NSO",B137="",CK137="",CK137=0),"",IF(AND(CF137="",CG137=""),"",IF(AND(CF137=""),$CF$7-CL137,IF(CG137="",($CF$7+$CG$7)-CL137,$CK$7-CL137))))</f>
        <v/>
      </c>
      <c r="CN137" s="127" t="str">
        <f t="shared" ref="CN137:CN200" si="188">IF(OR(B137="NSO",B137="",CK137="",CK137=0),"",IF(OR(CF137="AB",CG137="AB"),"AB",IF(CK137&gt;=36%*CM137,"P","S")))</f>
        <v/>
      </c>
      <c r="CO137" s="107" t="str">
        <f t="shared" ref="CO137:CO200" si="189">IF(CK137="","",IF(OR(CN137="",CN137=0,CN137="S",CN137="RE",CN137="F",CN137="AB"),"",IF(CK137&gt;90%*CM137,"A+",IF(CK137&gt;75%*CM137,"A",IF(CK137&gt;60%*CM137,"B",IF(CK137&gt;40%*CM137,"C","D"))))))</f>
        <v/>
      </c>
      <c r="CP137" s="257" t="str">
        <f>IF(OR(B137=0,B137=""),"",IF(AND($E$3="3rd"),'Marks Entry 3rd'!AS136,IF(AND($E$3="4th"),'Marks Entry 4th'!AS136,"")))</f>
        <v/>
      </c>
      <c r="CQ137" s="257" t="str">
        <f>IF(OR(B137=0,B137=""),"",IF(AND($E$3="3rd"),'Marks Entry 3rd'!AT136,IF(AND($E$3="4th"),'Marks Entry 4th'!AT136,"")))</f>
        <v/>
      </c>
      <c r="CR137" s="257" t="str">
        <f>IF(OR(B137=0,B137=""),"",IF(AND($E$3="3rd"),'Marks Entry 3rd'!AU136,IF(AND($E$3="4th"),'Marks Entry 4th'!AU136,"")))</f>
        <v/>
      </c>
      <c r="CS137" s="257" t="str">
        <f>IF(OR(B137=0,B137=""),"",IF(AND($E$3="3rd"),'Marks Entry 3rd'!AV136,IF(AND($E$3="4th"),'Marks Entry 4th'!AV136,"")))</f>
        <v/>
      </c>
      <c r="CT137" s="257" t="str">
        <f>IF(OR(B137=0,B137=""),"",IF(AND($E$3="3rd"),'Marks Entry 3rd'!AW136,IF(AND($E$3="4th"),'Marks Entry 4th'!AW136,"")))</f>
        <v/>
      </c>
      <c r="CU137" s="126" t="str">
        <f t="shared" ref="CU137:CU200" si="190">IF(AND(CP137="",CQ137="",CR137="",CS137="",CT137=""),"",SUM(CP137:CT137))</f>
        <v/>
      </c>
      <c r="CV137" s="127">
        <f t="shared" ref="CV137:CV200" si="191">COUNTIF(CP137,"ML")*$CP$7+COUNTIF(CQ137,"ML")*$CQ$7</f>
        <v>0</v>
      </c>
      <c r="CW137" s="127" t="str">
        <f t="shared" ref="CW137:CW200" si="192">IF(OR(B137="NSO",B137="",CU137="",CU137=0),"",IF(AND(CP137="",CQ137=""),"",IF(AND(CP137=""),$CP$7-CV137,IF(CQ137="",($CP$7+$CQ$7)-CV137,$CU$7-CV137))))</f>
        <v/>
      </c>
      <c r="CX137" s="127" t="str">
        <f t="shared" ref="CX137:CX200" si="193">IF(OR(B137="NSO",B137="",CU137="",CU137=0),"",IF(OR(CP137="AB",CQ137="AB"),"AB",IF(CU137&gt;=36%*CW137,"P","S")))</f>
        <v/>
      </c>
      <c r="CY137" s="107" t="str">
        <f t="shared" ref="CY137:CY200" si="194">IF(CU137="","",IF(OR(CX137="",CX137=0,CX137="S",CX137="RE",CX137="F",CX137="AB"),"",IF(CU137&gt;90%*CW137,"A+",IF(CU137&gt;75%*CW137,"A",IF(CU137&gt;60%*CW137,"B",IF(CU137&gt;40%*CW137,"C","D"))))))</f>
        <v/>
      </c>
      <c r="CZ137" s="257" t="str">
        <f>IF(OR(B137=0,B137=""),"",IF(AND($E$3="3rd"),'Marks Entry 3rd'!AX136,IF(AND($E$3="4th"),'Marks Entry 4th'!AX136,"")))</f>
        <v/>
      </c>
      <c r="DA137" s="257" t="str">
        <f>IF(OR(B137=0,B137=""),"",IF(AND($E$3="3rd"),'Marks Entry 3rd'!AY136,IF(AND($E$3="4th"),'Marks Entry 4th'!AY136,"")))</f>
        <v/>
      </c>
      <c r="DB137" s="257" t="str">
        <f>IF(OR(B137=0,B137=""),"",IF(AND($E$3="3rd"),'Marks Entry 3rd'!AZ136,IF(AND($E$3="4th"),'Marks Entry 4th'!AZ136,"")))</f>
        <v/>
      </c>
      <c r="DC137" s="257" t="str">
        <f>IF(OR(B137=0,B137=""),"",IF(AND($E$3="3rd"),'Marks Entry 3rd'!BA136,IF(AND($E$3="4th"),'Marks Entry 4th'!BA136,"")))</f>
        <v/>
      </c>
      <c r="DD137" s="257" t="str">
        <f>IF(OR(B137=0,B137=""),"",IF(AND($E$3="3rd"),'Marks Entry 3rd'!BB136,IF(AND($E$3="4th"),'Marks Entry 4th'!BB136,"")))</f>
        <v/>
      </c>
      <c r="DE137" s="126" t="str">
        <f t="shared" ref="DE137:DE200" si="195">IF(AND(CZ137="",DA137="",DB137="",DC137="",DD137=""),"",SUM(CZ137:DD137))</f>
        <v/>
      </c>
      <c r="DF137" s="127">
        <f t="shared" ref="DF137:DF200" si="196">COUNTIF(CZ137,"ML")*$CZ$7+COUNTIF(DA137,"ML")*$DA$7</f>
        <v>0</v>
      </c>
      <c r="DG137" s="127" t="str">
        <f t="shared" ref="DG137:DG200" si="197">IF(OR(B137="NSO",B137="",DE137="",DE137=0),"",IF(AND(CZ137="",DA137=""),"",IF(AND(CZ137=""),$CZ$7-DF137,IF(DA137="",($CZ$7+$DA$7)-DF137,$DE$7-DF137))))</f>
        <v/>
      </c>
      <c r="DH137" s="127" t="str">
        <f t="shared" ref="DH137:DH200" si="198">IF(OR(B137="NSO",B137="",DE137="",DE137=0),"",IF(OR(CZ137="AB",DA137="AB"),"AB",IF(DE137&gt;=36%*DG137,"P","S")))</f>
        <v/>
      </c>
      <c r="DI137" s="107" t="str">
        <f t="shared" ref="DI137:DI200" si="199">IF(DE137="","",IF(OR(DH137="",DH137=0,DH137="S",DH137="RE",DH137="F",DH137="AB"),"",IF(DE137&gt;90%*DG137,"A+",IF(DE137&gt;75%*DG137,"A",IF(DE137&gt;60%*DG137,"B",IF(DE137&gt;40%*DG137,"C","D"))))))</f>
        <v/>
      </c>
      <c r="DJ137" s="257" t="str">
        <f>IF(OR(B137=0,B137=""),"",IF(AND('Marks Entry 3rd'!BC136="",'Marks Entry 4th'!BC136=""),"",IF(AND($E$3="3rd"),'Marks Entry 3rd'!BC136,IF(AND($E$3="4th"),'Marks Entry 4th'!BC136,""))))</f>
        <v/>
      </c>
      <c r="DK137" s="257" t="str">
        <f>IF(OR(B137=0,B137=""),"",IF(AND('Marks Entry 3rd'!BD136="",'Marks Entry 4th'!BD136=""),"",IF(AND($E$3="3rd"),'Marks Entry 3rd'!BD136,IF(AND($E$3="4th"),'Marks Entry 4th'!BD136,""))))</f>
        <v/>
      </c>
      <c r="DL137" s="416" t="str">
        <f t="shared" ref="DL137:DL200" si="200">IF(AND(DJ137="",DK137=""),"",SUM(DJ137:DK137))</f>
        <v/>
      </c>
      <c r="DM137" s="108" t="str">
        <f t="shared" ref="DM137:DM200" si="201">IF(DL137="","",IF(OR(DL137="",DL137=0,DL137="RE",DL137="AB"),"",IF(DL137&gt;85%*$DL$7,"A",IF(DL137&gt;70%*$DL$7,"B",IF(DL137&gt;50%*$DL$7,"C",IF(DL137&gt;30%*$DL$7,"D","E"))))))</f>
        <v/>
      </c>
      <c r="DN137" s="257" t="str">
        <f>IF(OR(B137=0,B137=""),"",IF(AND('Marks Entry 3rd'!BE136="",'Marks Entry 4th'!BE136=""),"",IF(AND($E$3="3rd"),'Marks Entry 3rd'!BE136,IF(AND($E$3="4th"),'Marks Entry 4th'!BE136,""))))</f>
        <v/>
      </c>
      <c r="DO137" s="257" t="str">
        <f>IF(OR(B137=0,B137=""),"",IF(AND('Marks Entry 3rd'!BF136="",'Marks Entry 4th'!BF136=""),"",IF(AND($E$3="3rd"),'Marks Entry 3rd'!BF136,IF(AND($E$3="4th"),'Marks Entry 4th'!BF136,""))))</f>
        <v/>
      </c>
      <c r="DP137" s="416" t="str">
        <f t="shared" ref="DP137:DP200" si="202">IF(AND(DN137="",DO137=""),"",SUM(DN137:DO137))</f>
        <v/>
      </c>
      <c r="DQ137" s="108" t="str">
        <f t="shared" ref="DQ137:DQ200" si="203">IF(DP137="","",IF(OR(DP137="",DP137=0,DP137="RE",DP137="AB"),"",IF(DP137&gt;85%*$DP$7,"A",IF(DP137&gt;70%*$DP$7,"B",IF(DP137&gt;50%*$DP$7,"C",IF(DP137&gt;30%*$DP$7,"D","E"))))))</f>
        <v/>
      </c>
      <c r="DR137" s="75" t="str">
        <f t="shared" ref="DR137:DR200" si="204">IF($E$3="","",IF(OR(B137="",G137="",C137=""),"",SUM(W137,AO137,BG137,BY137)))</f>
        <v/>
      </c>
      <c r="DS137" s="76" t="str">
        <f t="shared" ref="DS137:DS200" si="205">IF(OR(DR137="",DR137=0),"",DR137*100/(Y137+AQ137+BI137+CA137))</f>
        <v/>
      </c>
      <c r="DT137" s="81" t="str">
        <f t="shared" ref="DT137:DT200" si="206">IF(OR(DS137="",B137="NSO"),"",IF(AND(DS137&gt;=60),"I",IF(AND(DS137&gt;=48),"II",IF(AND(DS137&gt;=36),"III",""))))</f>
        <v/>
      </c>
      <c r="DU137" s="82" t="str">
        <f t="shared" ref="DU137:DU200" si="207">IF(OR(DS137="",B137="NSO",DR137=0),"",SUMPRODUCT((DS137&lt;$DS$8:$DS$207)/COUNTIF($DS$8:$DS$207,$DS$8:$DS$207)))</f>
        <v/>
      </c>
      <c r="DV137" s="262" t="str">
        <f t="shared" si="140"/>
        <v/>
      </c>
      <c r="DW137" s="52" t="str">
        <f>IF(OR(B137=0,B137=""),"",IF(AND($E$3="3rd"),'Marks Entry 3rd'!BG136,IF(AND($E$3="4th"),'Marks Entry 4th'!BG136,"")))</f>
        <v/>
      </c>
      <c r="DX137" s="52" t="str">
        <f>IF(OR(B137=0,B137=""),"",IF(AND($E$3="3rd"),'Marks Entry 3rd'!BH136,IF(AND($E$3="4th"),'Marks Entry 4th'!BH136,"")))</f>
        <v/>
      </c>
      <c r="DY137" s="242" t="str">
        <f t="shared" ref="DY137:DY200" si="208">IF(OR(B137="",G137="",DR137="",B137="NSO"),"",IF(DR137&gt;85%*(Y137+AQ137+BI137+CA137),"A",IF(DR137&gt;70%*(Y137+AQ137+BI137+CA137),"B",IF(DR137&gt;50%*(Y137+AQ137+BI137+CA137),"C",IF(DR137&gt;30%*(Y137+AQ137+BI137+CA137),"D","E")))))</f>
        <v/>
      </c>
      <c r="DZ137" s="53"/>
      <c r="EG137" s="55">
        <f>IF(AND($E$3="3rd"),'Marks Entry 3rd'!I136,IF(AND($E$3="4th"),'Marks Entry 4th'!I136,""))</f>
        <v>0</v>
      </c>
    </row>
    <row r="138" spans="1:137" ht="18.95" customHeight="1">
      <c r="A138" s="67">
        <v>131</v>
      </c>
      <c r="B138" s="302" t="str">
        <f>IF(OR(EG138=0,EG138=""),"",IF(AND($E$3="3rd"),'Marks Entry 3rd'!I137,IF(AND($E$3="4th"),'Marks Entry 4th'!I137,"")))</f>
        <v/>
      </c>
      <c r="C138" s="68" t="str">
        <f>IF(OR(B138=0,B138=""),"",IF(AND($E$3="3rd"),'Marks Entry 3rd'!B137,IF(AND($E$3="4th"),'Marks Entry 4th'!B137,"")))</f>
        <v/>
      </c>
      <c r="D138" s="68" t="str">
        <f>IF(OR(B138=0,B138=""),"",IF(AND($E$3="3rd"),'Marks Entry 3rd'!C137,IF(AND($E$3="4th"),'Marks Entry 4th'!C137,"")))</f>
        <v/>
      </c>
      <c r="E138" s="69" t="str">
        <f>IF(OR(B138=0,B138=""),"",IF(AND($E$3="3rd"),'Marks Entry 3rd'!E137,IF(AND($E$3="4th"),'Marks Entry 4th'!E137,"")))</f>
        <v/>
      </c>
      <c r="F138" s="301" t="str">
        <f>IF(OR(B138=0,B138=""),"",IF(AND($E$3="3rd"),'Marks Entry 3rd'!D137,IF(AND($E$3="4th"),'Marks Entry 4th'!D137,"")))</f>
        <v/>
      </c>
      <c r="G138" s="63" t="str">
        <f>IF(OR(B138=0,B138=""),"",IF(AND($E$3="3rd"),'Marks Entry 3rd'!F137,IF(AND($E$3="4th"),'Marks Entry 4th'!F137,"")))</f>
        <v/>
      </c>
      <c r="H138" s="63" t="str">
        <f>IF(OR(B138=0,B138=""),"",IF(AND($E$3="3rd"),'Marks Entry 3rd'!G137,IF(AND($E$3="4th"),'Marks Entry 4th'!G137,"")))</f>
        <v/>
      </c>
      <c r="I138" s="63" t="str">
        <f>IF(OR(B138=0,B138=""),"",IF(AND($E$3="3rd"),'Marks Entry 3rd'!H137,IF(AND($E$3="4th"),'Marks Entry 4th'!H137,"")))</f>
        <v/>
      </c>
      <c r="J138" s="256" t="str">
        <f>IF(OR(B138=0,B138=""),"",IF(AND($E$3="3rd"),'Marks Entry 3rd'!J137,IF(AND($E$3="4th"),'Marks Entry 4th'!J137,"")))</f>
        <v/>
      </c>
      <c r="K138" s="256" t="str">
        <f>IF(OR(B138=0,B138=""),"",IF(AND($E$3="3rd"),'Marks Entry 3rd'!K137,IF(AND($E$3="4th"),'Marks Entry 4th'!K137,"")))</f>
        <v/>
      </c>
      <c r="L138" s="125" t="str">
        <f>IF(OR(B138=0,B138=""),"",IF(AND($E$3="3rd"),'Marks Entry 3rd'!L137,IF(AND($E$3="4th"),'Marks Entry 4th'!L137,"")))</f>
        <v/>
      </c>
      <c r="M138" s="125" t="str">
        <f>IF(OR(B138=0,B138=""),"",IF(AND($E$3="3rd"),'Marks Entry 3rd'!M137,IF(AND($E$3="4th"),'Marks Entry 4th'!M137,"")))</f>
        <v/>
      </c>
      <c r="N138" s="125" t="str">
        <f>IF(OR(B138=0,B138=""),"",IF(AND($E$3="3rd"),'Marks Entry 3rd'!N137,IF(AND($E$3="4th"),'Marks Entry 4th'!N137,"")))</f>
        <v/>
      </c>
      <c r="O138" s="61" t="str">
        <f t="shared" si="141"/>
        <v/>
      </c>
      <c r="P138" s="125" t="str">
        <f>IF(OR(B138=0,B138=""),"",IF(AND($E$3="3rd"),'Marks Entry 3rd'!O137,IF(AND($E$3="4th"),'Marks Entry 4th'!O137,"")))</f>
        <v/>
      </c>
      <c r="Q138" s="125" t="str">
        <f>IF(OR(B138=0,B138=""),"",IF(AND($E$3="3rd"),'Marks Entry 3rd'!P137,IF(AND($E$3="4th"),'Marks Entry 4th'!P137,"")))</f>
        <v/>
      </c>
      <c r="R138" s="64" t="str">
        <f t="shared" si="142"/>
        <v/>
      </c>
      <c r="S138" s="61">
        <f t="shared" si="143"/>
        <v>0</v>
      </c>
      <c r="T138" s="66" t="str">
        <f>IF(OR(B138=0,B138=""),"",IF(AND($E$3="3rd"),'Marks Entry 3rd'!Q137,IF(AND($E$3="4th"),'Marks Entry 4th'!Q137,"")))</f>
        <v/>
      </c>
      <c r="U138" s="66" t="str">
        <f>IF(OR(B138=0,B138=""),"",IF(AND($E$3="3rd"),'Marks Entry 3rd'!R137,IF(AND($E$3="4th"),'Marks Entry 4th'!R137,"")))</f>
        <v/>
      </c>
      <c r="V138" s="65" t="str">
        <f t="shared" si="144"/>
        <v/>
      </c>
      <c r="W138" s="61" t="str">
        <f t="shared" si="145"/>
        <v/>
      </c>
      <c r="X138" s="104">
        <f t="shared" si="146"/>
        <v>0</v>
      </c>
      <c r="Y138" s="104" t="str">
        <f t="shared" si="147"/>
        <v/>
      </c>
      <c r="Z138" s="104" t="str">
        <f t="shared" si="148"/>
        <v/>
      </c>
      <c r="AA138" s="104" t="str">
        <f t="shared" si="149"/>
        <v/>
      </c>
      <c r="AB138" s="104" t="str">
        <f t="shared" si="150"/>
        <v/>
      </c>
      <c r="AC138" s="108" t="str">
        <f t="shared" si="151"/>
        <v/>
      </c>
      <c r="AD138" s="125" t="str">
        <f>IF(OR(B138=0,B138=""),"",IF(AND($E$3="3rd"),'Marks Entry 3rd'!S137,IF(AND($E$3="4th"),'Marks Entry 4th'!S137,"")))</f>
        <v/>
      </c>
      <c r="AE138" s="125" t="str">
        <f>IF(OR(B138=0,B138=""),"",IF(AND($E$3="3rd"),'Marks Entry 3rd'!T137,IF(AND($E$3="4th"),'Marks Entry 4th'!T137,"")))</f>
        <v/>
      </c>
      <c r="AF138" s="125" t="str">
        <f>IF(OR(B138=0,B138=""),"",IF(AND($E$3="3rd"),'Marks Entry 3rd'!U137,IF(AND($E$3="4th"),'Marks Entry 4th'!U137,"")))</f>
        <v/>
      </c>
      <c r="AG138" s="61" t="str">
        <f t="shared" si="152"/>
        <v/>
      </c>
      <c r="AH138" s="125" t="str">
        <f>IF(OR(B138=0,B138=""),"",IF(AND($E$3="3rd"),'Marks Entry 3rd'!V137,IF(AND($E$3="4th"),'Marks Entry 4th'!V137,"")))</f>
        <v/>
      </c>
      <c r="AI138" s="125" t="str">
        <f>IF(OR(B138=0,B138=""),"",IF(AND($E$3="3rd"),'Marks Entry 3rd'!W137,IF(AND($E$3="4th"),'Marks Entry 4th'!W137,"")))</f>
        <v/>
      </c>
      <c r="AJ138" s="64" t="str">
        <f t="shared" si="153"/>
        <v/>
      </c>
      <c r="AK138" s="61">
        <f t="shared" si="154"/>
        <v>0</v>
      </c>
      <c r="AL138" s="66" t="str">
        <f>IF(OR(B138=0,B138=""),"",IF(AND($E$3="3rd"),'Marks Entry 3rd'!X137,IF(AND($E$3="4th"),'Marks Entry 4th'!X137,"")))</f>
        <v/>
      </c>
      <c r="AM138" s="66" t="str">
        <f>IF(OR(B138=0,B138=""),"",IF(AND($E$3="3rd"),'Marks Entry 3rd'!Y137,IF(AND($E$3="4th"),'Marks Entry 4th'!Y137,"")))</f>
        <v/>
      </c>
      <c r="AN138" s="65" t="str">
        <f t="shared" si="155"/>
        <v/>
      </c>
      <c r="AO138" s="61" t="str">
        <f t="shared" si="156"/>
        <v/>
      </c>
      <c r="AP138" s="104">
        <f t="shared" si="157"/>
        <v>0</v>
      </c>
      <c r="AQ138" s="104" t="str">
        <f t="shared" si="158"/>
        <v/>
      </c>
      <c r="AR138" s="104" t="str">
        <f t="shared" si="159"/>
        <v/>
      </c>
      <c r="AS138" s="104" t="str">
        <f t="shared" si="160"/>
        <v/>
      </c>
      <c r="AT138" s="104" t="str">
        <f t="shared" si="161"/>
        <v/>
      </c>
      <c r="AU138" s="108" t="str">
        <f t="shared" si="162"/>
        <v/>
      </c>
      <c r="AV138" s="125" t="str">
        <f>IF(OR(B138=0,B138=""),"",IF(AND($E$3="3rd"),'Marks Entry 3rd'!Z137,IF(AND($E$3="4th"),'Marks Entry 4th'!Z137,"")))</f>
        <v/>
      </c>
      <c r="AW138" s="125" t="str">
        <f>IF(OR(B138=0,B138=""),"",IF(AND($E$3="3rd"),'Marks Entry 3rd'!AA137,IF(AND($E$3="4th"),'Marks Entry 4th'!AA137,"")))</f>
        <v/>
      </c>
      <c r="AX138" s="125" t="str">
        <f>IF(OR(B138=0,B138=""),"",IF(AND($E$3="3rd"),'Marks Entry 3rd'!AB137,IF(AND($E$3="4th"),'Marks Entry 4th'!AB137,"")))</f>
        <v/>
      </c>
      <c r="AY138" s="61" t="str">
        <f t="shared" si="163"/>
        <v/>
      </c>
      <c r="AZ138" s="125" t="str">
        <f>IF(OR(B138=0,B138=""),"",IF(AND($E$3="3rd"),'Marks Entry 3rd'!AC137,IF(AND($E$3="4th"),'Marks Entry 4th'!AC137,"")))</f>
        <v/>
      </c>
      <c r="BA138" s="125" t="str">
        <f>IF(OR(B138=0,B138=""),"",IF(AND($E$3="3rd"),'Marks Entry 3rd'!AD137,IF(AND($E$3="4th"),'Marks Entry 4th'!AD137,"")))</f>
        <v/>
      </c>
      <c r="BB138" s="64" t="str">
        <f t="shared" si="164"/>
        <v/>
      </c>
      <c r="BC138" s="61">
        <f t="shared" si="165"/>
        <v>0</v>
      </c>
      <c r="BD138" s="66" t="str">
        <f>IF(OR(B138=0,B138=""),"",IF(AND($E$3="3rd"),'Marks Entry 3rd'!AE137,IF(AND($E$3="4th"),'Marks Entry 4th'!AE137,"")))</f>
        <v/>
      </c>
      <c r="BE138" s="66" t="str">
        <f>IF(OR(B138=0,B138=""),"",IF(AND($E$3="3rd"),'Marks Entry 3rd'!AF137,IF(AND($E$3="4th"),'Marks Entry 4th'!AF137,"")))</f>
        <v/>
      </c>
      <c r="BF138" s="65" t="str">
        <f t="shared" si="166"/>
        <v/>
      </c>
      <c r="BG138" s="61" t="str">
        <f t="shared" si="167"/>
        <v/>
      </c>
      <c r="BH138" s="104">
        <f t="shared" si="168"/>
        <v>0</v>
      </c>
      <c r="BI138" s="104" t="str">
        <f t="shared" si="169"/>
        <v/>
      </c>
      <c r="BJ138" s="104" t="str">
        <f t="shared" si="170"/>
        <v/>
      </c>
      <c r="BK138" s="104" t="str">
        <f t="shared" si="171"/>
        <v/>
      </c>
      <c r="BL138" s="104" t="str">
        <f t="shared" si="172"/>
        <v/>
      </c>
      <c r="BM138" s="108" t="str">
        <f t="shared" si="173"/>
        <v/>
      </c>
      <c r="BN138" s="125" t="str">
        <f>IF(OR(B138=0,B138=""),"",IF(AND($E$3="3rd"),'Marks Entry 3rd'!AG137,IF(AND($E$3="4th"),'Marks Entry 4th'!AG137,"")))</f>
        <v/>
      </c>
      <c r="BO138" s="125" t="str">
        <f>IF(OR(B138=0,B138=""),"",IF(AND($E$3="3rd"),'Marks Entry 3rd'!AH137,IF(AND($E$3="4th"),'Marks Entry 4th'!AH137,"")))</f>
        <v/>
      </c>
      <c r="BP138" s="125" t="str">
        <f>IF(OR(B138=0,B138=""),"",IF(AND($E$3="3rd"),'Marks Entry 3rd'!AI137,IF(AND($E$3="4th"),'Marks Entry 4th'!AI137,"")))</f>
        <v/>
      </c>
      <c r="BQ138" s="61" t="str">
        <f t="shared" si="174"/>
        <v/>
      </c>
      <c r="BR138" s="125" t="str">
        <f>IF(OR(B138=0,B138=""),"",IF(AND($E$3="3rd"),'Marks Entry 3rd'!AJ137,IF(AND($E$3="4th"),'Marks Entry 4th'!AJ137,"")))</f>
        <v/>
      </c>
      <c r="BS138" s="125" t="str">
        <f>IF(OR(B138=0,B138=""),"",IF(AND($E$3="3rd"),'Marks Entry 3rd'!AK137,IF(AND($E$3="4th"),'Marks Entry 4th'!AK137,"")))</f>
        <v/>
      </c>
      <c r="BT138" s="64" t="str">
        <f t="shared" si="175"/>
        <v/>
      </c>
      <c r="BU138" s="61">
        <f t="shared" si="176"/>
        <v>0</v>
      </c>
      <c r="BV138" s="66" t="str">
        <f>IF(OR(B138=0,B138=""),"",IF(AND($E$3="3rd"),'Marks Entry 3rd'!AL137,IF(AND($E$3="4th"),'Marks Entry 4th'!AL137,"")))</f>
        <v/>
      </c>
      <c r="BW138" s="66" t="str">
        <f>IF(OR(B138=0,B138=""),"",IF(AND($E$3="3rd"),'Marks Entry 3rd'!AM137,IF(AND($E$3="4th"),'Marks Entry 4th'!AM137,"")))</f>
        <v/>
      </c>
      <c r="BX138" s="65" t="str">
        <f t="shared" si="177"/>
        <v/>
      </c>
      <c r="BY138" s="61" t="str">
        <f t="shared" si="178"/>
        <v/>
      </c>
      <c r="BZ138" s="104">
        <f t="shared" si="179"/>
        <v>0</v>
      </c>
      <c r="CA138" s="104" t="str">
        <f t="shared" si="180"/>
        <v/>
      </c>
      <c r="CB138" s="104" t="str">
        <f t="shared" si="181"/>
        <v/>
      </c>
      <c r="CC138" s="104" t="str">
        <f t="shared" si="182"/>
        <v/>
      </c>
      <c r="CD138" s="104" t="str">
        <f t="shared" si="183"/>
        <v/>
      </c>
      <c r="CE138" s="108" t="str">
        <f t="shared" si="184"/>
        <v/>
      </c>
      <c r="CF138" s="257" t="str">
        <f>IF(OR(B138=0,B138=""),"",IF(AND($E$3="3rd"),'Marks Entry 3rd'!AN137,IF(AND($E$3="4th"),'Marks Entry 4th'!AN137,"")))</f>
        <v/>
      </c>
      <c r="CG138" s="257" t="str">
        <f>IF(OR(B138=0,B138=""),"",IF(AND($E$3="3rd"),'Marks Entry 3rd'!AO137,IF(AND($E$3="4th"),'Marks Entry 4th'!AO137,"")))</f>
        <v/>
      </c>
      <c r="CH138" s="257" t="str">
        <f>IF(OR(B138=0,B138=""),"",IF(AND($E$3="3rd"),'Marks Entry 3rd'!AP137,IF(AND($E$3="4th"),'Marks Entry 4th'!AP137,"")))</f>
        <v/>
      </c>
      <c r="CI138" s="257" t="str">
        <f>IF(OR(B138=0,B138=""),"",IF(AND($E$3="3rd"),'Marks Entry 3rd'!AQ137,IF(AND($E$3="4th"),'Marks Entry 4th'!AQ137,"")))</f>
        <v/>
      </c>
      <c r="CJ138" s="257" t="str">
        <f>IF(OR(B138=0,B138=""),"",IF(AND($E$3="3rd"),'Marks Entry 3rd'!AR137,IF(AND($E$3="4th"),'Marks Entry 4th'!AR137,"")))</f>
        <v/>
      </c>
      <c r="CK138" s="126" t="str">
        <f t="shared" si="185"/>
        <v/>
      </c>
      <c r="CL138" s="127">
        <f t="shared" si="186"/>
        <v>0</v>
      </c>
      <c r="CM138" s="127" t="str">
        <f t="shared" si="187"/>
        <v/>
      </c>
      <c r="CN138" s="127" t="str">
        <f t="shared" si="188"/>
        <v/>
      </c>
      <c r="CO138" s="107" t="str">
        <f t="shared" si="189"/>
        <v/>
      </c>
      <c r="CP138" s="257" t="str">
        <f>IF(OR(B138=0,B138=""),"",IF(AND($E$3="3rd"),'Marks Entry 3rd'!AS137,IF(AND($E$3="4th"),'Marks Entry 4th'!AS137,"")))</f>
        <v/>
      </c>
      <c r="CQ138" s="257" t="str">
        <f>IF(OR(B138=0,B138=""),"",IF(AND($E$3="3rd"),'Marks Entry 3rd'!AT137,IF(AND($E$3="4th"),'Marks Entry 4th'!AT137,"")))</f>
        <v/>
      </c>
      <c r="CR138" s="257" t="str">
        <f>IF(OR(B138=0,B138=""),"",IF(AND($E$3="3rd"),'Marks Entry 3rd'!AU137,IF(AND($E$3="4th"),'Marks Entry 4th'!AU137,"")))</f>
        <v/>
      </c>
      <c r="CS138" s="257" t="str">
        <f>IF(OR(B138=0,B138=""),"",IF(AND($E$3="3rd"),'Marks Entry 3rd'!AV137,IF(AND($E$3="4th"),'Marks Entry 4th'!AV137,"")))</f>
        <v/>
      </c>
      <c r="CT138" s="257" t="str">
        <f>IF(OR(B138=0,B138=""),"",IF(AND($E$3="3rd"),'Marks Entry 3rd'!AW137,IF(AND($E$3="4th"),'Marks Entry 4th'!AW137,"")))</f>
        <v/>
      </c>
      <c r="CU138" s="126" t="str">
        <f t="shared" si="190"/>
        <v/>
      </c>
      <c r="CV138" s="127">
        <f t="shared" si="191"/>
        <v>0</v>
      </c>
      <c r="CW138" s="127" t="str">
        <f t="shared" si="192"/>
        <v/>
      </c>
      <c r="CX138" s="127" t="str">
        <f t="shared" si="193"/>
        <v/>
      </c>
      <c r="CY138" s="107" t="str">
        <f t="shared" si="194"/>
        <v/>
      </c>
      <c r="CZ138" s="257" t="str">
        <f>IF(OR(B138=0,B138=""),"",IF(AND($E$3="3rd"),'Marks Entry 3rd'!AX137,IF(AND($E$3="4th"),'Marks Entry 4th'!AX137,"")))</f>
        <v/>
      </c>
      <c r="DA138" s="257" t="str">
        <f>IF(OR(B138=0,B138=""),"",IF(AND($E$3="3rd"),'Marks Entry 3rd'!AY137,IF(AND($E$3="4th"),'Marks Entry 4th'!AY137,"")))</f>
        <v/>
      </c>
      <c r="DB138" s="257" t="str">
        <f>IF(OR(B138=0,B138=""),"",IF(AND($E$3="3rd"),'Marks Entry 3rd'!AZ137,IF(AND($E$3="4th"),'Marks Entry 4th'!AZ137,"")))</f>
        <v/>
      </c>
      <c r="DC138" s="257" t="str">
        <f>IF(OR(B138=0,B138=""),"",IF(AND($E$3="3rd"),'Marks Entry 3rd'!BA137,IF(AND($E$3="4th"),'Marks Entry 4th'!BA137,"")))</f>
        <v/>
      </c>
      <c r="DD138" s="257" t="str">
        <f>IF(OR(B138=0,B138=""),"",IF(AND($E$3="3rd"),'Marks Entry 3rd'!BB137,IF(AND($E$3="4th"),'Marks Entry 4th'!BB137,"")))</f>
        <v/>
      </c>
      <c r="DE138" s="126" t="str">
        <f t="shared" si="195"/>
        <v/>
      </c>
      <c r="DF138" s="127">
        <f t="shared" si="196"/>
        <v>0</v>
      </c>
      <c r="DG138" s="127" t="str">
        <f t="shared" si="197"/>
        <v/>
      </c>
      <c r="DH138" s="127" t="str">
        <f t="shared" si="198"/>
        <v/>
      </c>
      <c r="DI138" s="107" t="str">
        <f t="shared" si="199"/>
        <v/>
      </c>
      <c r="DJ138" s="257" t="str">
        <f>IF(OR(B138=0,B138=""),"",IF(AND('Marks Entry 3rd'!BC137="",'Marks Entry 4th'!BC137=""),"",IF(AND($E$3="3rd"),'Marks Entry 3rd'!BC137,IF(AND($E$3="4th"),'Marks Entry 4th'!BC137,""))))</f>
        <v/>
      </c>
      <c r="DK138" s="257" t="str">
        <f>IF(OR(B138=0,B138=""),"",IF(AND('Marks Entry 3rd'!BD137="",'Marks Entry 4th'!BD137=""),"",IF(AND($E$3="3rd"),'Marks Entry 3rd'!BD137,IF(AND($E$3="4th"),'Marks Entry 4th'!BD137,""))))</f>
        <v/>
      </c>
      <c r="DL138" s="416" t="str">
        <f t="shared" si="200"/>
        <v/>
      </c>
      <c r="DM138" s="108" t="str">
        <f t="shared" si="201"/>
        <v/>
      </c>
      <c r="DN138" s="257" t="str">
        <f>IF(OR(B138=0,B138=""),"",IF(AND('Marks Entry 3rd'!BE137="",'Marks Entry 4th'!BE137=""),"",IF(AND($E$3="3rd"),'Marks Entry 3rd'!BE137,IF(AND($E$3="4th"),'Marks Entry 4th'!BE137,""))))</f>
        <v/>
      </c>
      <c r="DO138" s="257" t="str">
        <f>IF(OR(B138=0,B138=""),"",IF(AND('Marks Entry 3rd'!BF137="",'Marks Entry 4th'!BF137=""),"",IF(AND($E$3="3rd"),'Marks Entry 3rd'!BF137,IF(AND($E$3="4th"),'Marks Entry 4th'!BF137,""))))</f>
        <v/>
      </c>
      <c r="DP138" s="416" t="str">
        <f t="shared" si="202"/>
        <v/>
      </c>
      <c r="DQ138" s="108" t="str">
        <f t="shared" si="203"/>
        <v/>
      </c>
      <c r="DR138" s="75" t="str">
        <f t="shared" si="204"/>
        <v/>
      </c>
      <c r="DS138" s="76" t="str">
        <f t="shared" si="205"/>
        <v/>
      </c>
      <c r="DT138" s="81" t="str">
        <f t="shared" si="206"/>
        <v/>
      </c>
      <c r="DU138" s="82" t="str">
        <f t="shared" si="207"/>
        <v/>
      </c>
      <c r="DV138" s="262" t="str">
        <f t="shared" si="140"/>
        <v/>
      </c>
      <c r="DW138" s="52" t="str">
        <f>IF(OR(B138=0,B138=""),"",IF(AND($E$3="3rd"),'Marks Entry 3rd'!BG137,IF(AND($E$3="4th"),'Marks Entry 4th'!BG137,"")))</f>
        <v/>
      </c>
      <c r="DX138" s="52" t="str">
        <f>IF(OR(B138=0,B138=""),"",IF(AND($E$3="3rd"),'Marks Entry 3rd'!BH137,IF(AND($E$3="4th"),'Marks Entry 4th'!BH137,"")))</f>
        <v/>
      </c>
      <c r="DY138" s="242" t="str">
        <f t="shared" si="208"/>
        <v/>
      </c>
      <c r="DZ138" s="53"/>
      <c r="EG138" s="55">
        <f>IF(AND($E$3="3rd"),'Marks Entry 3rd'!I137,IF(AND($E$3="4th"),'Marks Entry 4th'!I137,""))</f>
        <v>0</v>
      </c>
    </row>
    <row r="139" spans="1:137" ht="18.95" customHeight="1">
      <c r="A139" s="67">
        <v>132</v>
      </c>
      <c r="B139" s="302" t="str">
        <f>IF(OR(EG139=0,EG139=""),"",IF(AND($E$3="3rd"),'Marks Entry 3rd'!I138,IF(AND($E$3="4th"),'Marks Entry 4th'!I138,"")))</f>
        <v/>
      </c>
      <c r="C139" s="68" t="str">
        <f>IF(OR(B139=0,B139=""),"",IF(AND($E$3="3rd"),'Marks Entry 3rd'!B138,IF(AND($E$3="4th"),'Marks Entry 4th'!B138,"")))</f>
        <v/>
      </c>
      <c r="D139" s="68" t="str">
        <f>IF(OR(B139=0,B139=""),"",IF(AND($E$3="3rd"),'Marks Entry 3rd'!C138,IF(AND($E$3="4th"),'Marks Entry 4th'!C138,"")))</f>
        <v/>
      </c>
      <c r="E139" s="69" t="str">
        <f>IF(OR(B139=0,B139=""),"",IF(AND($E$3="3rd"),'Marks Entry 3rd'!E138,IF(AND($E$3="4th"),'Marks Entry 4th'!E138,"")))</f>
        <v/>
      </c>
      <c r="F139" s="301" t="str">
        <f>IF(OR(B139=0,B139=""),"",IF(AND($E$3="3rd"),'Marks Entry 3rd'!D138,IF(AND($E$3="4th"),'Marks Entry 4th'!D138,"")))</f>
        <v/>
      </c>
      <c r="G139" s="63" t="str">
        <f>IF(OR(B139=0,B139=""),"",IF(AND($E$3="3rd"),'Marks Entry 3rd'!F138,IF(AND($E$3="4th"),'Marks Entry 4th'!F138,"")))</f>
        <v/>
      </c>
      <c r="H139" s="63" t="str">
        <f>IF(OR(B139=0,B139=""),"",IF(AND($E$3="3rd"),'Marks Entry 3rd'!G138,IF(AND($E$3="4th"),'Marks Entry 4th'!G138,"")))</f>
        <v/>
      </c>
      <c r="I139" s="63" t="str">
        <f>IF(OR(B139=0,B139=""),"",IF(AND($E$3="3rd"),'Marks Entry 3rd'!H138,IF(AND($E$3="4th"),'Marks Entry 4th'!H138,"")))</f>
        <v/>
      </c>
      <c r="J139" s="256" t="str">
        <f>IF(OR(B139=0,B139=""),"",IF(AND($E$3="3rd"),'Marks Entry 3rd'!J138,IF(AND($E$3="4th"),'Marks Entry 4th'!J138,"")))</f>
        <v/>
      </c>
      <c r="K139" s="256" t="str">
        <f>IF(OR(B139=0,B139=""),"",IF(AND($E$3="3rd"),'Marks Entry 3rd'!K138,IF(AND($E$3="4th"),'Marks Entry 4th'!K138,"")))</f>
        <v/>
      </c>
      <c r="L139" s="125" t="str">
        <f>IF(OR(B139=0,B139=""),"",IF(AND($E$3="3rd"),'Marks Entry 3rd'!L138,IF(AND($E$3="4th"),'Marks Entry 4th'!L138,"")))</f>
        <v/>
      </c>
      <c r="M139" s="125" t="str">
        <f>IF(OR(B139=0,B139=""),"",IF(AND($E$3="3rd"),'Marks Entry 3rd'!M138,IF(AND($E$3="4th"),'Marks Entry 4th'!M138,"")))</f>
        <v/>
      </c>
      <c r="N139" s="125" t="str">
        <f>IF(OR(B139=0,B139=""),"",IF(AND($E$3="3rd"),'Marks Entry 3rd'!N138,IF(AND($E$3="4th"),'Marks Entry 4th'!N138,"")))</f>
        <v/>
      </c>
      <c r="O139" s="61" t="str">
        <f t="shared" si="141"/>
        <v/>
      </c>
      <c r="P139" s="125" t="str">
        <f>IF(OR(B139=0,B139=""),"",IF(AND($E$3="3rd"),'Marks Entry 3rd'!O138,IF(AND($E$3="4th"),'Marks Entry 4th'!O138,"")))</f>
        <v/>
      </c>
      <c r="Q139" s="125" t="str">
        <f>IF(OR(B139=0,B139=""),"",IF(AND($E$3="3rd"),'Marks Entry 3rd'!P138,IF(AND($E$3="4th"),'Marks Entry 4th'!P138,"")))</f>
        <v/>
      </c>
      <c r="R139" s="64" t="str">
        <f t="shared" si="142"/>
        <v/>
      </c>
      <c r="S139" s="61">
        <f t="shared" si="143"/>
        <v>0</v>
      </c>
      <c r="T139" s="66" t="str">
        <f>IF(OR(B139=0,B139=""),"",IF(AND($E$3="3rd"),'Marks Entry 3rd'!Q138,IF(AND($E$3="4th"),'Marks Entry 4th'!Q138,"")))</f>
        <v/>
      </c>
      <c r="U139" s="66" t="str">
        <f>IF(OR(B139=0,B139=""),"",IF(AND($E$3="3rd"),'Marks Entry 3rd'!R138,IF(AND($E$3="4th"),'Marks Entry 4th'!R138,"")))</f>
        <v/>
      </c>
      <c r="V139" s="65" t="str">
        <f t="shared" si="144"/>
        <v/>
      </c>
      <c r="W139" s="61" t="str">
        <f t="shared" si="145"/>
        <v/>
      </c>
      <c r="X139" s="104">
        <f t="shared" si="146"/>
        <v>0</v>
      </c>
      <c r="Y139" s="104" t="str">
        <f t="shared" si="147"/>
        <v/>
      </c>
      <c r="Z139" s="104" t="str">
        <f t="shared" si="148"/>
        <v/>
      </c>
      <c r="AA139" s="104" t="str">
        <f t="shared" si="149"/>
        <v/>
      </c>
      <c r="AB139" s="104" t="str">
        <f t="shared" si="150"/>
        <v/>
      </c>
      <c r="AC139" s="108" t="str">
        <f t="shared" si="151"/>
        <v/>
      </c>
      <c r="AD139" s="125" t="str">
        <f>IF(OR(B139=0,B139=""),"",IF(AND($E$3="3rd"),'Marks Entry 3rd'!S138,IF(AND($E$3="4th"),'Marks Entry 4th'!S138,"")))</f>
        <v/>
      </c>
      <c r="AE139" s="125" t="str">
        <f>IF(OR(B139=0,B139=""),"",IF(AND($E$3="3rd"),'Marks Entry 3rd'!T138,IF(AND($E$3="4th"),'Marks Entry 4th'!T138,"")))</f>
        <v/>
      </c>
      <c r="AF139" s="125" t="str">
        <f>IF(OR(B139=0,B139=""),"",IF(AND($E$3="3rd"),'Marks Entry 3rd'!U138,IF(AND($E$3="4th"),'Marks Entry 4th'!U138,"")))</f>
        <v/>
      </c>
      <c r="AG139" s="61" t="str">
        <f t="shared" si="152"/>
        <v/>
      </c>
      <c r="AH139" s="125" t="str">
        <f>IF(OR(B139=0,B139=""),"",IF(AND($E$3="3rd"),'Marks Entry 3rd'!V138,IF(AND($E$3="4th"),'Marks Entry 4th'!V138,"")))</f>
        <v/>
      </c>
      <c r="AI139" s="125" t="str">
        <f>IF(OR(B139=0,B139=""),"",IF(AND($E$3="3rd"),'Marks Entry 3rd'!W138,IF(AND($E$3="4th"),'Marks Entry 4th'!W138,"")))</f>
        <v/>
      </c>
      <c r="AJ139" s="64" t="str">
        <f t="shared" si="153"/>
        <v/>
      </c>
      <c r="AK139" s="61">
        <f t="shared" si="154"/>
        <v>0</v>
      </c>
      <c r="AL139" s="66" t="str">
        <f>IF(OR(B139=0,B139=""),"",IF(AND($E$3="3rd"),'Marks Entry 3rd'!X138,IF(AND($E$3="4th"),'Marks Entry 4th'!X138,"")))</f>
        <v/>
      </c>
      <c r="AM139" s="66" t="str">
        <f>IF(OR(B139=0,B139=""),"",IF(AND($E$3="3rd"),'Marks Entry 3rd'!Y138,IF(AND($E$3="4th"),'Marks Entry 4th'!Y138,"")))</f>
        <v/>
      </c>
      <c r="AN139" s="65" t="str">
        <f t="shared" si="155"/>
        <v/>
      </c>
      <c r="AO139" s="61" t="str">
        <f t="shared" si="156"/>
        <v/>
      </c>
      <c r="AP139" s="104">
        <f t="shared" si="157"/>
        <v>0</v>
      </c>
      <c r="AQ139" s="104" t="str">
        <f t="shared" si="158"/>
        <v/>
      </c>
      <c r="AR139" s="104" t="str">
        <f t="shared" si="159"/>
        <v/>
      </c>
      <c r="AS139" s="104" t="str">
        <f t="shared" si="160"/>
        <v/>
      </c>
      <c r="AT139" s="104" t="str">
        <f t="shared" si="161"/>
        <v/>
      </c>
      <c r="AU139" s="108" t="str">
        <f t="shared" si="162"/>
        <v/>
      </c>
      <c r="AV139" s="125" t="str">
        <f>IF(OR(B139=0,B139=""),"",IF(AND($E$3="3rd"),'Marks Entry 3rd'!Z138,IF(AND($E$3="4th"),'Marks Entry 4th'!Z138,"")))</f>
        <v/>
      </c>
      <c r="AW139" s="125" t="str">
        <f>IF(OR(B139=0,B139=""),"",IF(AND($E$3="3rd"),'Marks Entry 3rd'!AA138,IF(AND($E$3="4th"),'Marks Entry 4th'!AA138,"")))</f>
        <v/>
      </c>
      <c r="AX139" s="125" t="str">
        <f>IF(OR(B139=0,B139=""),"",IF(AND($E$3="3rd"),'Marks Entry 3rd'!AB138,IF(AND($E$3="4th"),'Marks Entry 4th'!AB138,"")))</f>
        <v/>
      </c>
      <c r="AY139" s="61" t="str">
        <f t="shared" si="163"/>
        <v/>
      </c>
      <c r="AZ139" s="125" t="str">
        <f>IF(OR(B139=0,B139=""),"",IF(AND($E$3="3rd"),'Marks Entry 3rd'!AC138,IF(AND($E$3="4th"),'Marks Entry 4th'!AC138,"")))</f>
        <v/>
      </c>
      <c r="BA139" s="125" t="str">
        <f>IF(OR(B139=0,B139=""),"",IF(AND($E$3="3rd"),'Marks Entry 3rd'!AD138,IF(AND($E$3="4th"),'Marks Entry 4th'!AD138,"")))</f>
        <v/>
      </c>
      <c r="BB139" s="64" t="str">
        <f t="shared" si="164"/>
        <v/>
      </c>
      <c r="BC139" s="61">
        <f t="shared" si="165"/>
        <v>0</v>
      </c>
      <c r="BD139" s="66" t="str">
        <f>IF(OR(B139=0,B139=""),"",IF(AND($E$3="3rd"),'Marks Entry 3rd'!AE138,IF(AND($E$3="4th"),'Marks Entry 4th'!AE138,"")))</f>
        <v/>
      </c>
      <c r="BE139" s="66" t="str">
        <f>IF(OR(B139=0,B139=""),"",IF(AND($E$3="3rd"),'Marks Entry 3rd'!AF138,IF(AND($E$3="4th"),'Marks Entry 4th'!AF138,"")))</f>
        <v/>
      </c>
      <c r="BF139" s="65" t="str">
        <f t="shared" si="166"/>
        <v/>
      </c>
      <c r="BG139" s="61" t="str">
        <f t="shared" si="167"/>
        <v/>
      </c>
      <c r="BH139" s="104">
        <f t="shared" si="168"/>
        <v>0</v>
      </c>
      <c r="BI139" s="104" t="str">
        <f t="shared" si="169"/>
        <v/>
      </c>
      <c r="BJ139" s="104" t="str">
        <f t="shared" si="170"/>
        <v/>
      </c>
      <c r="BK139" s="104" t="str">
        <f t="shared" si="171"/>
        <v/>
      </c>
      <c r="BL139" s="104" t="str">
        <f t="shared" si="172"/>
        <v/>
      </c>
      <c r="BM139" s="108" t="str">
        <f t="shared" si="173"/>
        <v/>
      </c>
      <c r="BN139" s="125" t="str">
        <f>IF(OR(B139=0,B139=""),"",IF(AND($E$3="3rd"),'Marks Entry 3rd'!AG138,IF(AND($E$3="4th"),'Marks Entry 4th'!AG138,"")))</f>
        <v/>
      </c>
      <c r="BO139" s="125" t="str">
        <f>IF(OR(B139=0,B139=""),"",IF(AND($E$3="3rd"),'Marks Entry 3rd'!AH138,IF(AND($E$3="4th"),'Marks Entry 4th'!AH138,"")))</f>
        <v/>
      </c>
      <c r="BP139" s="125" t="str">
        <f>IF(OR(B139=0,B139=""),"",IF(AND($E$3="3rd"),'Marks Entry 3rd'!AI138,IF(AND($E$3="4th"),'Marks Entry 4th'!AI138,"")))</f>
        <v/>
      </c>
      <c r="BQ139" s="61" t="str">
        <f t="shared" si="174"/>
        <v/>
      </c>
      <c r="BR139" s="125" t="str">
        <f>IF(OR(B139=0,B139=""),"",IF(AND($E$3="3rd"),'Marks Entry 3rd'!AJ138,IF(AND($E$3="4th"),'Marks Entry 4th'!AJ138,"")))</f>
        <v/>
      </c>
      <c r="BS139" s="125" t="str">
        <f>IF(OR(B139=0,B139=""),"",IF(AND($E$3="3rd"),'Marks Entry 3rd'!AK138,IF(AND($E$3="4th"),'Marks Entry 4th'!AK138,"")))</f>
        <v/>
      </c>
      <c r="BT139" s="64" t="str">
        <f t="shared" si="175"/>
        <v/>
      </c>
      <c r="BU139" s="61">
        <f t="shared" si="176"/>
        <v>0</v>
      </c>
      <c r="BV139" s="66" t="str">
        <f>IF(OR(B139=0,B139=""),"",IF(AND($E$3="3rd"),'Marks Entry 3rd'!AL138,IF(AND($E$3="4th"),'Marks Entry 4th'!AL138,"")))</f>
        <v/>
      </c>
      <c r="BW139" s="66" t="str">
        <f>IF(OR(B139=0,B139=""),"",IF(AND($E$3="3rd"),'Marks Entry 3rd'!AM138,IF(AND($E$3="4th"),'Marks Entry 4th'!AM138,"")))</f>
        <v/>
      </c>
      <c r="BX139" s="65" t="str">
        <f t="shared" si="177"/>
        <v/>
      </c>
      <c r="BY139" s="61" t="str">
        <f t="shared" si="178"/>
        <v/>
      </c>
      <c r="BZ139" s="104">
        <f t="shared" si="179"/>
        <v>0</v>
      </c>
      <c r="CA139" s="104" t="str">
        <f t="shared" si="180"/>
        <v/>
      </c>
      <c r="CB139" s="104" t="str">
        <f t="shared" si="181"/>
        <v/>
      </c>
      <c r="CC139" s="104" t="str">
        <f t="shared" si="182"/>
        <v/>
      </c>
      <c r="CD139" s="104" t="str">
        <f t="shared" si="183"/>
        <v/>
      </c>
      <c r="CE139" s="108" t="str">
        <f t="shared" si="184"/>
        <v/>
      </c>
      <c r="CF139" s="257" t="str">
        <f>IF(OR(B139=0,B139=""),"",IF(AND($E$3="3rd"),'Marks Entry 3rd'!AN138,IF(AND($E$3="4th"),'Marks Entry 4th'!AN138,"")))</f>
        <v/>
      </c>
      <c r="CG139" s="257" t="str">
        <f>IF(OR(B139=0,B139=""),"",IF(AND($E$3="3rd"),'Marks Entry 3rd'!AO138,IF(AND($E$3="4th"),'Marks Entry 4th'!AO138,"")))</f>
        <v/>
      </c>
      <c r="CH139" s="257" t="str">
        <f>IF(OR(B139=0,B139=""),"",IF(AND($E$3="3rd"),'Marks Entry 3rd'!AP138,IF(AND($E$3="4th"),'Marks Entry 4th'!AP138,"")))</f>
        <v/>
      </c>
      <c r="CI139" s="257" t="str">
        <f>IF(OR(B139=0,B139=""),"",IF(AND($E$3="3rd"),'Marks Entry 3rd'!AQ138,IF(AND($E$3="4th"),'Marks Entry 4th'!AQ138,"")))</f>
        <v/>
      </c>
      <c r="CJ139" s="257" t="str">
        <f>IF(OR(B139=0,B139=""),"",IF(AND($E$3="3rd"),'Marks Entry 3rd'!AR138,IF(AND($E$3="4th"),'Marks Entry 4th'!AR138,"")))</f>
        <v/>
      </c>
      <c r="CK139" s="126" t="str">
        <f t="shared" si="185"/>
        <v/>
      </c>
      <c r="CL139" s="127">
        <f t="shared" si="186"/>
        <v>0</v>
      </c>
      <c r="CM139" s="127" t="str">
        <f t="shared" si="187"/>
        <v/>
      </c>
      <c r="CN139" s="127" t="str">
        <f t="shared" si="188"/>
        <v/>
      </c>
      <c r="CO139" s="107" t="str">
        <f t="shared" si="189"/>
        <v/>
      </c>
      <c r="CP139" s="257" t="str">
        <f>IF(OR(B139=0,B139=""),"",IF(AND($E$3="3rd"),'Marks Entry 3rd'!AS138,IF(AND($E$3="4th"),'Marks Entry 4th'!AS138,"")))</f>
        <v/>
      </c>
      <c r="CQ139" s="257" t="str">
        <f>IF(OR(B139=0,B139=""),"",IF(AND($E$3="3rd"),'Marks Entry 3rd'!AT138,IF(AND($E$3="4th"),'Marks Entry 4th'!AT138,"")))</f>
        <v/>
      </c>
      <c r="CR139" s="257" t="str">
        <f>IF(OR(B139=0,B139=""),"",IF(AND($E$3="3rd"),'Marks Entry 3rd'!AU138,IF(AND($E$3="4th"),'Marks Entry 4th'!AU138,"")))</f>
        <v/>
      </c>
      <c r="CS139" s="257" t="str">
        <f>IF(OR(B139=0,B139=""),"",IF(AND($E$3="3rd"),'Marks Entry 3rd'!AV138,IF(AND($E$3="4th"),'Marks Entry 4th'!AV138,"")))</f>
        <v/>
      </c>
      <c r="CT139" s="257" t="str">
        <f>IF(OR(B139=0,B139=""),"",IF(AND($E$3="3rd"),'Marks Entry 3rd'!AW138,IF(AND($E$3="4th"),'Marks Entry 4th'!AW138,"")))</f>
        <v/>
      </c>
      <c r="CU139" s="126" t="str">
        <f t="shared" si="190"/>
        <v/>
      </c>
      <c r="CV139" s="127">
        <f t="shared" si="191"/>
        <v>0</v>
      </c>
      <c r="CW139" s="127" t="str">
        <f t="shared" si="192"/>
        <v/>
      </c>
      <c r="CX139" s="127" t="str">
        <f t="shared" si="193"/>
        <v/>
      </c>
      <c r="CY139" s="107" t="str">
        <f t="shared" si="194"/>
        <v/>
      </c>
      <c r="CZ139" s="257" t="str">
        <f>IF(OR(B139=0,B139=""),"",IF(AND($E$3="3rd"),'Marks Entry 3rd'!AX138,IF(AND($E$3="4th"),'Marks Entry 4th'!AX138,"")))</f>
        <v/>
      </c>
      <c r="DA139" s="257" t="str">
        <f>IF(OR(B139=0,B139=""),"",IF(AND($E$3="3rd"),'Marks Entry 3rd'!AY138,IF(AND($E$3="4th"),'Marks Entry 4th'!AY138,"")))</f>
        <v/>
      </c>
      <c r="DB139" s="257" t="str">
        <f>IF(OR(B139=0,B139=""),"",IF(AND($E$3="3rd"),'Marks Entry 3rd'!AZ138,IF(AND($E$3="4th"),'Marks Entry 4th'!AZ138,"")))</f>
        <v/>
      </c>
      <c r="DC139" s="257" t="str">
        <f>IF(OR(B139=0,B139=""),"",IF(AND($E$3="3rd"),'Marks Entry 3rd'!BA138,IF(AND($E$3="4th"),'Marks Entry 4th'!BA138,"")))</f>
        <v/>
      </c>
      <c r="DD139" s="257" t="str">
        <f>IF(OR(B139=0,B139=""),"",IF(AND($E$3="3rd"),'Marks Entry 3rd'!BB138,IF(AND($E$3="4th"),'Marks Entry 4th'!BB138,"")))</f>
        <v/>
      </c>
      <c r="DE139" s="126" t="str">
        <f t="shared" si="195"/>
        <v/>
      </c>
      <c r="DF139" s="127">
        <f t="shared" si="196"/>
        <v>0</v>
      </c>
      <c r="DG139" s="127" t="str">
        <f t="shared" si="197"/>
        <v/>
      </c>
      <c r="DH139" s="127" t="str">
        <f t="shared" si="198"/>
        <v/>
      </c>
      <c r="DI139" s="107" t="str">
        <f t="shared" si="199"/>
        <v/>
      </c>
      <c r="DJ139" s="257" t="str">
        <f>IF(OR(B139=0,B139=""),"",IF(AND('Marks Entry 3rd'!BC138="",'Marks Entry 4th'!BC138=""),"",IF(AND($E$3="3rd"),'Marks Entry 3rd'!BC138,IF(AND($E$3="4th"),'Marks Entry 4th'!BC138,""))))</f>
        <v/>
      </c>
      <c r="DK139" s="257" t="str">
        <f>IF(OR(B139=0,B139=""),"",IF(AND('Marks Entry 3rd'!BD138="",'Marks Entry 4th'!BD138=""),"",IF(AND($E$3="3rd"),'Marks Entry 3rd'!BD138,IF(AND($E$3="4th"),'Marks Entry 4th'!BD138,""))))</f>
        <v/>
      </c>
      <c r="DL139" s="416" t="str">
        <f t="shared" si="200"/>
        <v/>
      </c>
      <c r="DM139" s="108" t="str">
        <f t="shared" si="201"/>
        <v/>
      </c>
      <c r="DN139" s="257" t="str">
        <f>IF(OR(B139=0,B139=""),"",IF(AND('Marks Entry 3rd'!BE138="",'Marks Entry 4th'!BE138=""),"",IF(AND($E$3="3rd"),'Marks Entry 3rd'!BE138,IF(AND($E$3="4th"),'Marks Entry 4th'!BE138,""))))</f>
        <v/>
      </c>
      <c r="DO139" s="257" t="str">
        <f>IF(OR(B139=0,B139=""),"",IF(AND('Marks Entry 3rd'!BF138="",'Marks Entry 4th'!BF138=""),"",IF(AND($E$3="3rd"),'Marks Entry 3rd'!BF138,IF(AND($E$3="4th"),'Marks Entry 4th'!BF138,""))))</f>
        <v/>
      </c>
      <c r="DP139" s="416" t="str">
        <f t="shared" si="202"/>
        <v/>
      </c>
      <c r="DQ139" s="108" t="str">
        <f t="shared" si="203"/>
        <v/>
      </c>
      <c r="DR139" s="75" t="str">
        <f t="shared" si="204"/>
        <v/>
      </c>
      <c r="DS139" s="76" t="str">
        <f t="shared" si="205"/>
        <v/>
      </c>
      <c r="DT139" s="81" t="str">
        <f t="shared" si="206"/>
        <v/>
      </c>
      <c r="DU139" s="82" t="str">
        <f t="shared" si="207"/>
        <v/>
      </c>
      <c r="DV139" s="262" t="str">
        <f t="shared" si="140"/>
        <v/>
      </c>
      <c r="DW139" s="52" t="str">
        <f>IF(OR(B139=0,B139=""),"",IF(AND($E$3="3rd"),'Marks Entry 3rd'!BG138,IF(AND($E$3="4th"),'Marks Entry 4th'!BG138,"")))</f>
        <v/>
      </c>
      <c r="DX139" s="52" t="str">
        <f>IF(OR(B139=0,B139=""),"",IF(AND($E$3="3rd"),'Marks Entry 3rd'!BH138,IF(AND($E$3="4th"),'Marks Entry 4th'!BH138,"")))</f>
        <v/>
      </c>
      <c r="DY139" s="242" t="str">
        <f t="shared" si="208"/>
        <v/>
      </c>
      <c r="DZ139" s="53"/>
      <c r="EG139" s="55">
        <f>IF(AND($E$3="3rd"),'Marks Entry 3rd'!I138,IF(AND($E$3="4th"),'Marks Entry 4th'!I138,""))</f>
        <v>0</v>
      </c>
    </row>
    <row r="140" spans="1:137" ht="18.95" customHeight="1">
      <c r="A140" s="67">
        <v>133</v>
      </c>
      <c r="B140" s="302" t="str">
        <f>IF(OR(EG140=0,EG140=""),"",IF(AND($E$3="3rd"),'Marks Entry 3rd'!I139,IF(AND($E$3="4th"),'Marks Entry 4th'!I139,"")))</f>
        <v/>
      </c>
      <c r="C140" s="68" t="str">
        <f>IF(OR(B140=0,B140=""),"",IF(AND($E$3="3rd"),'Marks Entry 3rd'!B139,IF(AND($E$3="4th"),'Marks Entry 4th'!B139,"")))</f>
        <v/>
      </c>
      <c r="D140" s="68" t="str">
        <f>IF(OR(B140=0,B140=""),"",IF(AND($E$3="3rd"),'Marks Entry 3rd'!C139,IF(AND($E$3="4th"),'Marks Entry 4th'!C139,"")))</f>
        <v/>
      </c>
      <c r="E140" s="69" t="str">
        <f>IF(OR(B140=0,B140=""),"",IF(AND($E$3="3rd"),'Marks Entry 3rd'!E139,IF(AND($E$3="4th"),'Marks Entry 4th'!E139,"")))</f>
        <v/>
      </c>
      <c r="F140" s="301" t="str">
        <f>IF(OR(B140=0,B140=""),"",IF(AND($E$3="3rd"),'Marks Entry 3rd'!D139,IF(AND($E$3="4th"),'Marks Entry 4th'!D139,"")))</f>
        <v/>
      </c>
      <c r="G140" s="63" t="str">
        <f>IF(OR(B140=0,B140=""),"",IF(AND($E$3="3rd"),'Marks Entry 3rd'!F139,IF(AND($E$3="4th"),'Marks Entry 4th'!F139,"")))</f>
        <v/>
      </c>
      <c r="H140" s="63" t="str">
        <f>IF(OR(B140=0,B140=""),"",IF(AND($E$3="3rd"),'Marks Entry 3rd'!G139,IF(AND($E$3="4th"),'Marks Entry 4th'!G139,"")))</f>
        <v/>
      </c>
      <c r="I140" s="63" t="str">
        <f>IF(OR(B140=0,B140=""),"",IF(AND($E$3="3rd"),'Marks Entry 3rd'!H139,IF(AND($E$3="4th"),'Marks Entry 4th'!H139,"")))</f>
        <v/>
      </c>
      <c r="J140" s="256" t="str">
        <f>IF(OR(B140=0,B140=""),"",IF(AND($E$3="3rd"),'Marks Entry 3rd'!J139,IF(AND($E$3="4th"),'Marks Entry 4th'!J139,"")))</f>
        <v/>
      </c>
      <c r="K140" s="256" t="str">
        <f>IF(OR(B140=0,B140=""),"",IF(AND($E$3="3rd"),'Marks Entry 3rd'!K139,IF(AND($E$3="4th"),'Marks Entry 4th'!K139,"")))</f>
        <v/>
      </c>
      <c r="L140" s="125" t="str">
        <f>IF(OR(B140=0,B140=""),"",IF(AND($E$3="3rd"),'Marks Entry 3rd'!L139,IF(AND($E$3="4th"),'Marks Entry 4th'!L139,"")))</f>
        <v/>
      </c>
      <c r="M140" s="125" t="str">
        <f>IF(OR(B140=0,B140=""),"",IF(AND($E$3="3rd"),'Marks Entry 3rd'!M139,IF(AND($E$3="4th"),'Marks Entry 4th'!M139,"")))</f>
        <v/>
      </c>
      <c r="N140" s="125" t="str">
        <f>IF(OR(B140=0,B140=""),"",IF(AND($E$3="3rd"),'Marks Entry 3rd'!N139,IF(AND($E$3="4th"),'Marks Entry 4th'!N139,"")))</f>
        <v/>
      </c>
      <c r="O140" s="61" t="str">
        <f t="shared" si="141"/>
        <v/>
      </c>
      <c r="P140" s="125" t="str">
        <f>IF(OR(B140=0,B140=""),"",IF(AND($E$3="3rd"),'Marks Entry 3rd'!O139,IF(AND($E$3="4th"),'Marks Entry 4th'!O139,"")))</f>
        <v/>
      </c>
      <c r="Q140" s="125" t="str">
        <f>IF(OR(B140=0,B140=""),"",IF(AND($E$3="3rd"),'Marks Entry 3rd'!P139,IF(AND($E$3="4th"),'Marks Entry 4th'!P139,"")))</f>
        <v/>
      </c>
      <c r="R140" s="64" t="str">
        <f t="shared" si="142"/>
        <v/>
      </c>
      <c r="S140" s="61">
        <f t="shared" si="143"/>
        <v>0</v>
      </c>
      <c r="T140" s="66" t="str">
        <f>IF(OR(B140=0,B140=""),"",IF(AND($E$3="3rd"),'Marks Entry 3rd'!Q139,IF(AND($E$3="4th"),'Marks Entry 4th'!Q139,"")))</f>
        <v/>
      </c>
      <c r="U140" s="66" t="str">
        <f>IF(OR(B140=0,B140=""),"",IF(AND($E$3="3rd"),'Marks Entry 3rd'!R139,IF(AND($E$3="4th"),'Marks Entry 4th'!R139,"")))</f>
        <v/>
      </c>
      <c r="V140" s="65" t="str">
        <f t="shared" si="144"/>
        <v/>
      </c>
      <c r="W140" s="61" t="str">
        <f t="shared" si="145"/>
        <v/>
      </c>
      <c r="X140" s="104">
        <f t="shared" si="146"/>
        <v>0</v>
      </c>
      <c r="Y140" s="104" t="str">
        <f t="shared" si="147"/>
        <v/>
      </c>
      <c r="Z140" s="104" t="str">
        <f t="shared" si="148"/>
        <v/>
      </c>
      <c r="AA140" s="104" t="str">
        <f t="shared" si="149"/>
        <v/>
      </c>
      <c r="AB140" s="104" t="str">
        <f t="shared" si="150"/>
        <v/>
      </c>
      <c r="AC140" s="108" t="str">
        <f t="shared" si="151"/>
        <v/>
      </c>
      <c r="AD140" s="125" t="str">
        <f>IF(OR(B140=0,B140=""),"",IF(AND($E$3="3rd"),'Marks Entry 3rd'!S139,IF(AND($E$3="4th"),'Marks Entry 4th'!S139,"")))</f>
        <v/>
      </c>
      <c r="AE140" s="125" t="str">
        <f>IF(OR(B140=0,B140=""),"",IF(AND($E$3="3rd"),'Marks Entry 3rd'!T139,IF(AND($E$3="4th"),'Marks Entry 4th'!T139,"")))</f>
        <v/>
      </c>
      <c r="AF140" s="125" t="str">
        <f>IF(OR(B140=0,B140=""),"",IF(AND($E$3="3rd"),'Marks Entry 3rd'!U139,IF(AND($E$3="4th"),'Marks Entry 4th'!U139,"")))</f>
        <v/>
      </c>
      <c r="AG140" s="61" t="str">
        <f t="shared" si="152"/>
        <v/>
      </c>
      <c r="AH140" s="125" t="str">
        <f>IF(OR(B140=0,B140=""),"",IF(AND($E$3="3rd"),'Marks Entry 3rd'!V139,IF(AND($E$3="4th"),'Marks Entry 4th'!V139,"")))</f>
        <v/>
      </c>
      <c r="AI140" s="125" t="str">
        <f>IF(OR(B140=0,B140=""),"",IF(AND($E$3="3rd"),'Marks Entry 3rd'!W139,IF(AND($E$3="4th"),'Marks Entry 4th'!W139,"")))</f>
        <v/>
      </c>
      <c r="AJ140" s="64" t="str">
        <f t="shared" si="153"/>
        <v/>
      </c>
      <c r="AK140" s="61">
        <f t="shared" si="154"/>
        <v>0</v>
      </c>
      <c r="AL140" s="66" t="str">
        <f>IF(OR(B140=0,B140=""),"",IF(AND($E$3="3rd"),'Marks Entry 3rd'!X139,IF(AND($E$3="4th"),'Marks Entry 4th'!X139,"")))</f>
        <v/>
      </c>
      <c r="AM140" s="66" t="str">
        <f>IF(OR(B140=0,B140=""),"",IF(AND($E$3="3rd"),'Marks Entry 3rd'!Y139,IF(AND($E$3="4th"),'Marks Entry 4th'!Y139,"")))</f>
        <v/>
      </c>
      <c r="AN140" s="65" t="str">
        <f t="shared" si="155"/>
        <v/>
      </c>
      <c r="AO140" s="61" t="str">
        <f t="shared" si="156"/>
        <v/>
      </c>
      <c r="AP140" s="104">
        <f t="shared" si="157"/>
        <v>0</v>
      </c>
      <c r="AQ140" s="104" t="str">
        <f t="shared" si="158"/>
        <v/>
      </c>
      <c r="AR140" s="104" t="str">
        <f t="shared" si="159"/>
        <v/>
      </c>
      <c r="AS140" s="104" t="str">
        <f t="shared" si="160"/>
        <v/>
      </c>
      <c r="AT140" s="104" t="str">
        <f t="shared" si="161"/>
        <v/>
      </c>
      <c r="AU140" s="108" t="str">
        <f t="shared" si="162"/>
        <v/>
      </c>
      <c r="AV140" s="125" t="str">
        <f>IF(OR(B140=0,B140=""),"",IF(AND($E$3="3rd"),'Marks Entry 3rd'!Z139,IF(AND($E$3="4th"),'Marks Entry 4th'!Z139,"")))</f>
        <v/>
      </c>
      <c r="AW140" s="125" t="str">
        <f>IF(OR(B140=0,B140=""),"",IF(AND($E$3="3rd"),'Marks Entry 3rd'!AA139,IF(AND($E$3="4th"),'Marks Entry 4th'!AA139,"")))</f>
        <v/>
      </c>
      <c r="AX140" s="125" t="str">
        <f>IF(OR(B140=0,B140=""),"",IF(AND($E$3="3rd"),'Marks Entry 3rd'!AB139,IF(AND($E$3="4th"),'Marks Entry 4th'!AB139,"")))</f>
        <v/>
      </c>
      <c r="AY140" s="61" t="str">
        <f t="shared" si="163"/>
        <v/>
      </c>
      <c r="AZ140" s="125" t="str">
        <f>IF(OR(B140=0,B140=""),"",IF(AND($E$3="3rd"),'Marks Entry 3rd'!AC139,IF(AND($E$3="4th"),'Marks Entry 4th'!AC139,"")))</f>
        <v/>
      </c>
      <c r="BA140" s="125" t="str">
        <f>IF(OR(B140=0,B140=""),"",IF(AND($E$3="3rd"),'Marks Entry 3rd'!AD139,IF(AND($E$3="4th"),'Marks Entry 4th'!AD139,"")))</f>
        <v/>
      </c>
      <c r="BB140" s="64" t="str">
        <f t="shared" si="164"/>
        <v/>
      </c>
      <c r="BC140" s="61">
        <f t="shared" si="165"/>
        <v>0</v>
      </c>
      <c r="BD140" s="66" t="str">
        <f>IF(OR(B140=0,B140=""),"",IF(AND($E$3="3rd"),'Marks Entry 3rd'!AE139,IF(AND($E$3="4th"),'Marks Entry 4th'!AE139,"")))</f>
        <v/>
      </c>
      <c r="BE140" s="66" t="str">
        <f>IF(OR(B140=0,B140=""),"",IF(AND($E$3="3rd"),'Marks Entry 3rd'!AF139,IF(AND($E$3="4th"),'Marks Entry 4th'!AF139,"")))</f>
        <v/>
      </c>
      <c r="BF140" s="65" t="str">
        <f t="shared" si="166"/>
        <v/>
      </c>
      <c r="BG140" s="61" t="str">
        <f t="shared" si="167"/>
        <v/>
      </c>
      <c r="BH140" s="104">
        <f t="shared" si="168"/>
        <v>0</v>
      </c>
      <c r="BI140" s="104" t="str">
        <f t="shared" si="169"/>
        <v/>
      </c>
      <c r="BJ140" s="104" t="str">
        <f t="shared" si="170"/>
        <v/>
      </c>
      <c r="BK140" s="104" t="str">
        <f t="shared" si="171"/>
        <v/>
      </c>
      <c r="BL140" s="104" t="str">
        <f t="shared" si="172"/>
        <v/>
      </c>
      <c r="BM140" s="108" t="str">
        <f t="shared" si="173"/>
        <v/>
      </c>
      <c r="BN140" s="125" t="str">
        <f>IF(OR(B140=0,B140=""),"",IF(AND($E$3="3rd"),'Marks Entry 3rd'!AG139,IF(AND($E$3="4th"),'Marks Entry 4th'!AG139,"")))</f>
        <v/>
      </c>
      <c r="BO140" s="125" t="str">
        <f>IF(OR(B140=0,B140=""),"",IF(AND($E$3="3rd"),'Marks Entry 3rd'!AH139,IF(AND($E$3="4th"),'Marks Entry 4th'!AH139,"")))</f>
        <v/>
      </c>
      <c r="BP140" s="125" t="str">
        <f>IF(OR(B140=0,B140=""),"",IF(AND($E$3="3rd"),'Marks Entry 3rd'!AI139,IF(AND($E$3="4th"),'Marks Entry 4th'!AI139,"")))</f>
        <v/>
      </c>
      <c r="BQ140" s="61" t="str">
        <f t="shared" si="174"/>
        <v/>
      </c>
      <c r="BR140" s="125" t="str">
        <f>IF(OR(B140=0,B140=""),"",IF(AND($E$3="3rd"),'Marks Entry 3rd'!AJ139,IF(AND($E$3="4th"),'Marks Entry 4th'!AJ139,"")))</f>
        <v/>
      </c>
      <c r="BS140" s="125" t="str">
        <f>IF(OR(B140=0,B140=""),"",IF(AND($E$3="3rd"),'Marks Entry 3rd'!AK139,IF(AND($E$3="4th"),'Marks Entry 4th'!AK139,"")))</f>
        <v/>
      </c>
      <c r="BT140" s="64" t="str">
        <f t="shared" si="175"/>
        <v/>
      </c>
      <c r="BU140" s="61">
        <f t="shared" si="176"/>
        <v>0</v>
      </c>
      <c r="BV140" s="66" t="str">
        <f>IF(OR(B140=0,B140=""),"",IF(AND($E$3="3rd"),'Marks Entry 3rd'!AL139,IF(AND($E$3="4th"),'Marks Entry 4th'!AL139,"")))</f>
        <v/>
      </c>
      <c r="BW140" s="66" t="str">
        <f>IF(OR(B140=0,B140=""),"",IF(AND($E$3="3rd"),'Marks Entry 3rd'!AM139,IF(AND($E$3="4th"),'Marks Entry 4th'!AM139,"")))</f>
        <v/>
      </c>
      <c r="BX140" s="65" t="str">
        <f t="shared" si="177"/>
        <v/>
      </c>
      <c r="BY140" s="61" t="str">
        <f t="shared" si="178"/>
        <v/>
      </c>
      <c r="BZ140" s="104">
        <f t="shared" si="179"/>
        <v>0</v>
      </c>
      <c r="CA140" s="104" t="str">
        <f t="shared" si="180"/>
        <v/>
      </c>
      <c r="CB140" s="104" t="str">
        <f t="shared" si="181"/>
        <v/>
      </c>
      <c r="CC140" s="104" t="str">
        <f t="shared" si="182"/>
        <v/>
      </c>
      <c r="CD140" s="104" t="str">
        <f t="shared" si="183"/>
        <v/>
      </c>
      <c r="CE140" s="108" t="str">
        <f t="shared" si="184"/>
        <v/>
      </c>
      <c r="CF140" s="257" t="str">
        <f>IF(OR(B140=0,B140=""),"",IF(AND($E$3="3rd"),'Marks Entry 3rd'!AN139,IF(AND($E$3="4th"),'Marks Entry 4th'!AN139,"")))</f>
        <v/>
      </c>
      <c r="CG140" s="257" t="str">
        <f>IF(OR(B140=0,B140=""),"",IF(AND($E$3="3rd"),'Marks Entry 3rd'!AO139,IF(AND($E$3="4th"),'Marks Entry 4th'!AO139,"")))</f>
        <v/>
      </c>
      <c r="CH140" s="257" t="str">
        <f>IF(OR(B140=0,B140=""),"",IF(AND($E$3="3rd"),'Marks Entry 3rd'!AP139,IF(AND($E$3="4th"),'Marks Entry 4th'!AP139,"")))</f>
        <v/>
      </c>
      <c r="CI140" s="257" t="str">
        <f>IF(OR(B140=0,B140=""),"",IF(AND($E$3="3rd"),'Marks Entry 3rd'!AQ139,IF(AND($E$3="4th"),'Marks Entry 4th'!AQ139,"")))</f>
        <v/>
      </c>
      <c r="CJ140" s="257" t="str">
        <f>IF(OR(B140=0,B140=""),"",IF(AND($E$3="3rd"),'Marks Entry 3rd'!AR139,IF(AND($E$3="4th"),'Marks Entry 4th'!AR139,"")))</f>
        <v/>
      </c>
      <c r="CK140" s="126" t="str">
        <f t="shared" si="185"/>
        <v/>
      </c>
      <c r="CL140" s="127">
        <f t="shared" si="186"/>
        <v>0</v>
      </c>
      <c r="CM140" s="127" t="str">
        <f t="shared" si="187"/>
        <v/>
      </c>
      <c r="CN140" s="127" t="str">
        <f t="shared" si="188"/>
        <v/>
      </c>
      <c r="CO140" s="107" t="str">
        <f t="shared" si="189"/>
        <v/>
      </c>
      <c r="CP140" s="257" t="str">
        <f>IF(OR(B140=0,B140=""),"",IF(AND($E$3="3rd"),'Marks Entry 3rd'!AS139,IF(AND($E$3="4th"),'Marks Entry 4th'!AS139,"")))</f>
        <v/>
      </c>
      <c r="CQ140" s="257" t="str">
        <f>IF(OR(B140=0,B140=""),"",IF(AND($E$3="3rd"),'Marks Entry 3rd'!AT139,IF(AND($E$3="4th"),'Marks Entry 4th'!AT139,"")))</f>
        <v/>
      </c>
      <c r="CR140" s="257" t="str">
        <f>IF(OR(B140=0,B140=""),"",IF(AND($E$3="3rd"),'Marks Entry 3rd'!AU139,IF(AND($E$3="4th"),'Marks Entry 4th'!AU139,"")))</f>
        <v/>
      </c>
      <c r="CS140" s="257" t="str">
        <f>IF(OR(B140=0,B140=""),"",IF(AND($E$3="3rd"),'Marks Entry 3rd'!AV139,IF(AND($E$3="4th"),'Marks Entry 4th'!AV139,"")))</f>
        <v/>
      </c>
      <c r="CT140" s="257" t="str">
        <f>IF(OR(B140=0,B140=""),"",IF(AND($E$3="3rd"),'Marks Entry 3rd'!AW139,IF(AND($E$3="4th"),'Marks Entry 4th'!AW139,"")))</f>
        <v/>
      </c>
      <c r="CU140" s="126" t="str">
        <f t="shared" si="190"/>
        <v/>
      </c>
      <c r="CV140" s="127">
        <f t="shared" si="191"/>
        <v>0</v>
      </c>
      <c r="CW140" s="127" t="str">
        <f t="shared" si="192"/>
        <v/>
      </c>
      <c r="CX140" s="127" t="str">
        <f t="shared" si="193"/>
        <v/>
      </c>
      <c r="CY140" s="107" t="str">
        <f t="shared" si="194"/>
        <v/>
      </c>
      <c r="CZ140" s="257" t="str">
        <f>IF(OR(B140=0,B140=""),"",IF(AND($E$3="3rd"),'Marks Entry 3rd'!AX139,IF(AND($E$3="4th"),'Marks Entry 4th'!AX139,"")))</f>
        <v/>
      </c>
      <c r="DA140" s="257" t="str">
        <f>IF(OR(B140=0,B140=""),"",IF(AND($E$3="3rd"),'Marks Entry 3rd'!AY139,IF(AND($E$3="4th"),'Marks Entry 4th'!AY139,"")))</f>
        <v/>
      </c>
      <c r="DB140" s="257" t="str">
        <f>IF(OR(B140=0,B140=""),"",IF(AND($E$3="3rd"),'Marks Entry 3rd'!AZ139,IF(AND($E$3="4th"),'Marks Entry 4th'!AZ139,"")))</f>
        <v/>
      </c>
      <c r="DC140" s="257" t="str">
        <f>IF(OR(B140=0,B140=""),"",IF(AND($E$3="3rd"),'Marks Entry 3rd'!BA139,IF(AND($E$3="4th"),'Marks Entry 4th'!BA139,"")))</f>
        <v/>
      </c>
      <c r="DD140" s="257" t="str">
        <f>IF(OR(B140=0,B140=""),"",IF(AND($E$3="3rd"),'Marks Entry 3rd'!BB139,IF(AND($E$3="4th"),'Marks Entry 4th'!BB139,"")))</f>
        <v/>
      </c>
      <c r="DE140" s="126" t="str">
        <f t="shared" si="195"/>
        <v/>
      </c>
      <c r="DF140" s="127">
        <f t="shared" si="196"/>
        <v>0</v>
      </c>
      <c r="DG140" s="127" t="str">
        <f t="shared" si="197"/>
        <v/>
      </c>
      <c r="DH140" s="127" t="str">
        <f t="shared" si="198"/>
        <v/>
      </c>
      <c r="DI140" s="107" t="str">
        <f t="shared" si="199"/>
        <v/>
      </c>
      <c r="DJ140" s="257" t="str">
        <f>IF(OR(B140=0,B140=""),"",IF(AND('Marks Entry 3rd'!BC139="",'Marks Entry 4th'!BC139=""),"",IF(AND($E$3="3rd"),'Marks Entry 3rd'!BC139,IF(AND($E$3="4th"),'Marks Entry 4th'!BC139,""))))</f>
        <v/>
      </c>
      <c r="DK140" s="257" t="str">
        <f>IF(OR(B140=0,B140=""),"",IF(AND('Marks Entry 3rd'!BD139="",'Marks Entry 4th'!BD139=""),"",IF(AND($E$3="3rd"),'Marks Entry 3rd'!BD139,IF(AND($E$3="4th"),'Marks Entry 4th'!BD139,""))))</f>
        <v/>
      </c>
      <c r="DL140" s="416" t="str">
        <f t="shared" si="200"/>
        <v/>
      </c>
      <c r="DM140" s="108" t="str">
        <f t="shared" si="201"/>
        <v/>
      </c>
      <c r="DN140" s="257" t="str">
        <f>IF(OR(B140=0,B140=""),"",IF(AND('Marks Entry 3rd'!BE139="",'Marks Entry 4th'!BE139=""),"",IF(AND($E$3="3rd"),'Marks Entry 3rd'!BE139,IF(AND($E$3="4th"),'Marks Entry 4th'!BE139,""))))</f>
        <v/>
      </c>
      <c r="DO140" s="257" t="str">
        <f>IF(OR(B140=0,B140=""),"",IF(AND('Marks Entry 3rd'!BF139="",'Marks Entry 4th'!BF139=""),"",IF(AND($E$3="3rd"),'Marks Entry 3rd'!BF139,IF(AND($E$3="4th"),'Marks Entry 4th'!BF139,""))))</f>
        <v/>
      </c>
      <c r="DP140" s="416" t="str">
        <f t="shared" si="202"/>
        <v/>
      </c>
      <c r="DQ140" s="108" t="str">
        <f t="shared" si="203"/>
        <v/>
      </c>
      <c r="DR140" s="75" t="str">
        <f t="shared" si="204"/>
        <v/>
      </c>
      <c r="DS140" s="76" t="str">
        <f t="shared" si="205"/>
        <v/>
      </c>
      <c r="DT140" s="81" t="str">
        <f t="shared" si="206"/>
        <v/>
      </c>
      <c r="DU140" s="82" t="str">
        <f t="shared" si="207"/>
        <v/>
      </c>
      <c r="DV140" s="262" t="str">
        <f t="shared" si="140"/>
        <v/>
      </c>
      <c r="DW140" s="52" t="str">
        <f>IF(OR(B140=0,B140=""),"",IF(AND($E$3="3rd"),'Marks Entry 3rd'!BG139,IF(AND($E$3="4th"),'Marks Entry 4th'!BG139,"")))</f>
        <v/>
      </c>
      <c r="DX140" s="52" t="str">
        <f>IF(OR(B140=0,B140=""),"",IF(AND($E$3="3rd"),'Marks Entry 3rd'!BH139,IF(AND($E$3="4th"),'Marks Entry 4th'!BH139,"")))</f>
        <v/>
      </c>
      <c r="DY140" s="242" t="str">
        <f t="shared" si="208"/>
        <v/>
      </c>
      <c r="DZ140" s="53"/>
      <c r="EG140" s="55">
        <f>IF(AND($E$3="3rd"),'Marks Entry 3rd'!I139,IF(AND($E$3="4th"),'Marks Entry 4th'!I139,""))</f>
        <v>0</v>
      </c>
    </row>
    <row r="141" spans="1:137" ht="18.95" customHeight="1">
      <c r="A141" s="67">
        <v>134</v>
      </c>
      <c r="B141" s="302" t="str">
        <f>IF(OR(EG141=0,EG141=""),"",IF(AND($E$3="3rd"),'Marks Entry 3rd'!I140,IF(AND($E$3="4th"),'Marks Entry 4th'!I140,"")))</f>
        <v/>
      </c>
      <c r="C141" s="68" t="str">
        <f>IF(OR(B141=0,B141=""),"",IF(AND($E$3="3rd"),'Marks Entry 3rd'!B140,IF(AND($E$3="4th"),'Marks Entry 4th'!B140,"")))</f>
        <v/>
      </c>
      <c r="D141" s="68" t="str">
        <f>IF(OR(B141=0,B141=""),"",IF(AND($E$3="3rd"),'Marks Entry 3rd'!C140,IF(AND($E$3="4th"),'Marks Entry 4th'!C140,"")))</f>
        <v/>
      </c>
      <c r="E141" s="69" t="str">
        <f>IF(OR(B141=0,B141=""),"",IF(AND($E$3="3rd"),'Marks Entry 3rd'!E140,IF(AND($E$3="4th"),'Marks Entry 4th'!E140,"")))</f>
        <v/>
      </c>
      <c r="F141" s="301" t="str">
        <f>IF(OR(B141=0,B141=""),"",IF(AND($E$3="3rd"),'Marks Entry 3rd'!D140,IF(AND($E$3="4th"),'Marks Entry 4th'!D140,"")))</f>
        <v/>
      </c>
      <c r="G141" s="63" t="str">
        <f>IF(OR(B141=0,B141=""),"",IF(AND($E$3="3rd"),'Marks Entry 3rd'!F140,IF(AND($E$3="4th"),'Marks Entry 4th'!F140,"")))</f>
        <v/>
      </c>
      <c r="H141" s="63" t="str">
        <f>IF(OR(B141=0,B141=""),"",IF(AND($E$3="3rd"),'Marks Entry 3rd'!G140,IF(AND($E$3="4th"),'Marks Entry 4th'!G140,"")))</f>
        <v/>
      </c>
      <c r="I141" s="63" t="str">
        <f>IF(OR(B141=0,B141=""),"",IF(AND($E$3="3rd"),'Marks Entry 3rd'!H140,IF(AND($E$3="4th"),'Marks Entry 4th'!H140,"")))</f>
        <v/>
      </c>
      <c r="J141" s="256" t="str">
        <f>IF(OR(B141=0,B141=""),"",IF(AND($E$3="3rd"),'Marks Entry 3rd'!J140,IF(AND($E$3="4th"),'Marks Entry 4th'!J140,"")))</f>
        <v/>
      </c>
      <c r="K141" s="256" t="str">
        <f>IF(OR(B141=0,B141=""),"",IF(AND($E$3="3rd"),'Marks Entry 3rd'!K140,IF(AND($E$3="4th"),'Marks Entry 4th'!K140,"")))</f>
        <v/>
      </c>
      <c r="L141" s="125" t="str">
        <f>IF(OR(B141=0,B141=""),"",IF(AND($E$3="3rd"),'Marks Entry 3rd'!L140,IF(AND($E$3="4th"),'Marks Entry 4th'!L140,"")))</f>
        <v/>
      </c>
      <c r="M141" s="125" t="str">
        <f>IF(OR(B141=0,B141=""),"",IF(AND($E$3="3rd"),'Marks Entry 3rd'!M140,IF(AND($E$3="4th"),'Marks Entry 4th'!M140,"")))</f>
        <v/>
      </c>
      <c r="N141" s="125" t="str">
        <f>IF(OR(B141=0,B141=""),"",IF(AND($E$3="3rd"),'Marks Entry 3rd'!N140,IF(AND($E$3="4th"),'Marks Entry 4th'!N140,"")))</f>
        <v/>
      </c>
      <c r="O141" s="61" t="str">
        <f t="shared" si="141"/>
        <v/>
      </c>
      <c r="P141" s="125" t="str">
        <f>IF(OR(B141=0,B141=""),"",IF(AND($E$3="3rd"),'Marks Entry 3rd'!O140,IF(AND($E$3="4th"),'Marks Entry 4th'!O140,"")))</f>
        <v/>
      </c>
      <c r="Q141" s="125" t="str">
        <f>IF(OR(B141=0,B141=""),"",IF(AND($E$3="3rd"),'Marks Entry 3rd'!P140,IF(AND($E$3="4th"),'Marks Entry 4th'!P140,"")))</f>
        <v/>
      </c>
      <c r="R141" s="64" t="str">
        <f t="shared" si="142"/>
        <v/>
      </c>
      <c r="S141" s="61">
        <f t="shared" si="143"/>
        <v>0</v>
      </c>
      <c r="T141" s="66" t="str">
        <f>IF(OR(B141=0,B141=""),"",IF(AND($E$3="3rd"),'Marks Entry 3rd'!Q140,IF(AND($E$3="4th"),'Marks Entry 4th'!Q140,"")))</f>
        <v/>
      </c>
      <c r="U141" s="66" t="str">
        <f>IF(OR(B141=0,B141=""),"",IF(AND($E$3="3rd"),'Marks Entry 3rd'!R140,IF(AND($E$3="4th"),'Marks Entry 4th'!R140,"")))</f>
        <v/>
      </c>
      <c r="V141" s="65" t="str">
        <f t="shared" si="144"/>
        <v/>
      </c>
      <c r="W141" s="61" t="str">
        <f t="shared" si="145"/>
        <v/>
      </c>
      <c r="X141" s="104">
        <f t="shared" si="146"/>
        <v>0</v>
      </c>
      <c r="Y141" s="104" t="str">
        <f t="shared" si="147"/>
        <v/>
      </c>
      <c r="Z141" s="104" t="str">
        <f t="shared" si="148"/>
        <v/>
      </c>
      <c r="AA141" s="104" t="str">
        <f t="shared" si="149"/>
        <v/>
      </c>
      <c r="AB141" s="104" t="str">
        <f t="shared" si="150"/>
        <v/>
      </c>
      <c r="AC141" s="108" t="str">
        <f t="shared" si="151"/>
        <v/>
      </c>
      <c r="AD141" s="125" t="str">
        <f>IF(OR(B141=0,B141=""),"",IF(AND($E$3="3rd"),'Marks Entry 3rd'!S140,IF(AND($E$3="4th"),'Marks Entry 4th'!S140,"")))</f>
        <v/>
      </c>
      <c r="AE141" s="125" t="str">
        <f>IF(OR(B141=0,B141=""),"",IF(AND($E$3="3rd"),'Marks Entry 3rd'!T140,IF(AND($E$3="4th"),'Marks Entry 4th'!T140,"")))</f>
        <v/>
      </c>
      <c r="AF141" s="125" t="str">
        <f>IF(OR(B141=0,B141=""),"",IF(AND($E$3="3rd"),'Marks Entry 3rd'!U140,IF(AND($E$3="4th"),'Marks Entry 4th'!U140,"")))</f>
        <v/>
      </c>
      <c r="AG141" s="61" t="str">
        <f t="shared" si="152"/>
        <v/>
      </c>
      <c r="AH141" s="125" t="str">
        <f>IF(OR(B141=0,B141=""),"",IF(AND($E$3="3rd"),'Marks Entry 3rd'!V140,IF(AND($E$3="4th"),'Marks Entry 4th'!V140,"")))</f>
        <v/>
      </c>
      <c r="AI141" s="125" t="str">
        <f>IF(OR(B141=0,B141=""),"",IF(AND($E$3="3rd"),'Marks Entry 3rd'!W140,IF(AND($E$3="4th"),'Marks Entry 4th'!W140,"")))</f>
        <v/>
      </c>
      <c r="AJ141" s="64" t="str">
        <f t="shared" si="153"/>
        <v/>
      </c>
      <c r="AK141" s="61">
        <f t="shared" si="154"/>
        <v>0</v>
      </c>
      <c r="AL141" s="66" t="str">
        <f>IF(OR(B141=0,B141=""),"",IF(AND($E$3="3rd"),'Marks Entry 3rd'!X140,IF(AND($E$3="4th"),'Marks Entry 4th'!X140,"")))</f>
        <v/>
      </c>
      <c r="AM141" s="66" t="str">
        <f>IF(OR(B141=0,B141=""),"",IF(AND($E$3="3rd"),'Marks Entry 3rd'!Y140,IF(AND($E$3="4th"),'Marks Entry 4th'!Y140,"")))</f>
        <v/>
      </c>
      <c r="AN141" s="65" t="str">
        <f t="shared" si="155"/>
        <v/>
      </c>
      <c r="AO141" s="61" t="str">
        <f t="shared" si="156"/>
        <v/>
      </c>
      <c r="AP141" s="104">
        <f t="shared" si="157"/>
        <v>0</v>
      </c>
      <c r="AQ141" s="104" t="str">
        <f t="shared" si="158"/>
        <v/>
      </c>
      <c r="AR141" s="104" t="str">
        <f t="shared" si="159"/>
        <v/>
      </c>
      <c r="AS141" s="104" t="str">
        <f t="shared" si="160"/>
        <v/>
      </c>
      <c r="AT141" s="104" t="str">
        <f t="shared" si="161"/>
        <v/>
      </c>
      <c r="AU141" s="108" t="str">
        <f t="shared" si="162"/>
        <v/>
      </c>
      <c r="AV141" s="125" t="str">
        <f>IF(OR(B141=0,B141=""),"",IF(AND($E$3="3rd"),'Marks Entry 3rd'!Z140,IF(AND($E$3="4th"),'Marks Entry 4th'!Z140,"")))</f>
        <v/>
      </c>
      <c r="AW141" s="125" t="str">
        <f>IF(OR(B141=0,B141=""),"",IF(AND($E$3="3rd"),'Marks Entry 3rd'!AA140,IF(AND($E$3="4th"),'Marks Entry 4th'!AA140,"")))</f>
        <v/>
      </c>
      <c r="AX141" s="125" t="str">
        <f>IF(OR(B141=0,B141=""),"",IF(AND($E$3="3rd"),'Marks Entry 3rd'!AB140,IF(AND($E$3="4th"),'Marks Entry 4th'!AB140,"")))</f>
        <v/>
      </c>
      <c r="AY141" s="61" t="str">
        <f t="shared" si="163"/>
        <v/>
      </c>
      <c r="AZ141" s="125" t="str">
        <f>IF(OR(B141=0,B141=""),"",IF(AND($E$3="3rd"),'Marks Entry 3rd'!AC140,IF(AND($E$3="4th"),'Marks Entry 4th'!AC140,"")))</f>
        <v/>
      </c>
      <c r="BA141" s="125" t="str">
        <f>IF(OR(B141=0,B141=""),"",IF(AND($E$3="3rd"),'Marks Entry 3rd'!AD140,IF(AND($E$3="4th"),'Marks Entry 4th'!AD140,"")))</f>
        <v/>
      </c>
      <c r="BB141" s="64" t="str">
        <f t="shared" si="164"/>
        <v/>
      </c>
      <c r="BC141" s="61">
        <f t="shared" si="165"/>
        <v>0</v>
      </c>
      <c r="BD141" s="66" t="str">
        <f>IF(OR(B141=0,B141=""),"",IF(AND($E$3="3rd"),'Marks Entry 3rd'!AE140,IF(AND($E$3="4th"),'Marks Entry 4th'!AE140,"")))</f>
        <v/>
      </c>
      <c r="BE141" s="66" t="str">
        <f>IF(OR(B141=0,B141=""),"",IF(AND($E$3="3rd"),'Marks Entry 3rd'!AF140,IF(AND($E$3="4th"),'Marks Entry 4th'!AF140,"")))</f>
        <v/>
      </c>
      <c r="BF141" s="65" t="str">
        <f t="shared" si="166"/>
        <v/>
      </c>
      <c r="BG141" s="61" t="str">
        <f t="shared" si="167"/>
        <v/>
      </c>
      <c r="BH141" s="104">
        <f t="shared" si="168"/>
        <v>0</v>
      </c>
      <c r="BI141" s="104" t="str">
        <f t="shared" si="169"/>
        <v/>
      </c>
      <c r="BJ141" s="104" t="str">
        <f t="shared" si="170"/>
        <v/>
      </c>
      <c r="BK141" s="104" t="str">
        <f t="shared" si="171"/>
        <v/>
      </c>
      <c r="BL141" s="104" t="str">
        <f t="shared" si="172"/>
        <v/>
      </c>
      <c r="BM141" s="108" t="str">
        <f t="shared" si="173"/>
        <v/>
      </c>
      <c r="BN141" s="125" t="str">
        <f>IF(OR(B141=0,B141=""),"",IF(AND($E$3="3rd"),'Marks Entry 3rd'!AG140,IF(AND($E$3="4th"),'Marks Entry 4th'!AG140,"")))</f>
        <v/>
      </c>
      <c r="BO141" s="125" t="str">
        <f>IF(OR(B141=0,B141=""),"",IF(AND($E$3="3rd"),'Marks Entry 3rd'!AH140,IF(AND($E$3="4th"),'Marks Entry 4th'!AH140,"")))</f>
        <v/>
      </c>
      <c r="BP141" s="125" t="str">
        <f>IF(OR(B141=0,B141=""),"",IF(AND($E$3="3rd"),'Marks Entry 3rd'!AI140,IF(AND($E$3="4th"),'Marks Entry 4th'!AI140,"")))</f>
        <v/>
      </c>
      <c r="BQ141" s="61" t="str">
        <f t="shared" si="174"/>
        <v/>
      </c>
      <c r="BR141" s="125" t="str">
        <f>IF(OR(B141=0,B141=""),"",IF(AND($E$3="3rd"),'Marks Entry 3rd'!AJ140,IF(AND($E$3="4th"),'Marks Entry 4th'!AJ140,"")))</f>
        <v/>
      </c>
      <c r="BS141" s="125" t="str">
        <f>IF(OR(B141=0,B141=""),"",IF(AND($E$3="3rd"),'Marks Entry 3rd'!AK140,IF(AND($E$3="4th"),'Marks Entry 4th'!AK140,"")))</f>
        <v/>
      </c>
      <c r="BT141" s="64" t="str">
        <f t="shared" si="175"/>
        <v/>
      </c>
      <c r="BU141" s="61">
        <f t="shared" si="176"/>
        <v>0</v>
      </c>
      <c r="BV141" s="66" t="str">
        <f>IF(OR(B141=0,B141=""),"",IF(AND($E$3="3rd"),'Marks Entry 3rd'!AL140,IF(AND($E$3="4th"),'Marks Entry 4th'!AL140,"")))</f>
        <v/>
      </c>
      <c r="BW141" s="66" t="str">
        <f>IF(OR(B141=0,B141=""),"",IF(AND($E$3="3rd"),'Marks Entry 3rd'!AM140,IF(AND($E$3="4th"),'Marks Entry 4th'!AM140,"")))</f>
        <v/>
      </c>
      <c r="BX141" s="65" t="str">
        <f t="shared" si="177"/>
        <v/>
      </c>
      <c r="BY141" s="61" t="str">
        <f t="shared" si="178"/>
        <v/>
      </c>
      <c r="BZ141" s="104">
        <f t="shared" si="179"/>
        <v>0</v>
      </c>
      <c r="CA141" s="104" t="str">
        <f t="shared" si="180"/>
        <v/>
      </c>
      <c r="CB141" s="104" t="str">
        <f t="shared" si="181"/>
        <v/>
      </c>
      <c r="CC141" s="104" t="str">
        <f t="shared" si="182"/>
        <v/>
      </c>
      <c r="CD141" s="104" t="str">
        <f t="shared" si="183"/>
        <v/>
      </c>
      <c r="CE141" s="108" t="str">
        <f t="shared" si="184"/>
        <v/>
      </c>
      <c r="CF141" s="257" t="str">
        <f>IF(OR(B141=0,B141=""),"",IF(AND($E$3="3rd"),'Marks Entry 3rd'!AN140,IF(AND($E$3="4th"),'Marks Entry 4th'!AN140,"")))</f>
        <v/>
      </c>
      <c r="CG141" s="257" t="str">
        <f>IF(OR(B141=0,B141=""),"",IF(AND($E$3="3rd"),'Marks Entry 3rd'!AO140,IF(AND($E$3="4th"),'Marks Entry 4th'!AO140,"")))</f>
        <v/>
      </c>
      <c r="CH141" s="257" t="str">
        <f>IF(OR(B141=0,B141=""),"",IF(AND($E$3="3rd"),'Marks Entry 3rd'!AP140,IF(AND($E$3="4th"),'Marks Entry 4th'!AP140,"")))</f>
        <v/>
      </c>
      <c r="CI141" s="257" t="str">
        <f>IF(OR(B141=0,B141=""),"",IF(AND($E$3="3rd"),'Marks Entry 3rd'!AQ140,IF(AND($E$3="4th"),'Marks Entry 4th'!AQ140,"")))</f>
        <v/>
      </c>
      <c r="CJ141" s="257" t="str">
        <f>IF(OR(B141=0,B141=""),"",IF(AND($E$3="3rd"),'Marks Entry 3rd'!AR140,IF(AND($E$3="4th"),'Marks Entry 4th'!AR140,"")))</f>
        <v/>
      </c>
      <c r="CK141" s="126" t="str">
        <f t="shared" si="185"/>
        <v/>
      </c>
      <c r="CL141" s="127">
        <f t="shared" si="186"/>
        <v>0</v>
      </c>
      <c r="CM141" s="127" t="str">
        <f t="shared" si="187"/>
        <v/>
      </c>
      <c r="CN141" s="127" t="str">
        <f t="shared" si="188"/>
        <v/>
      </c>
      <c r="CO141" s="107" t="str">
        <f t="shared" si="189"/>
        <v/>
      </c>
      <c r="CP141" s="257" t="str">
        <f>IF(OR(B141=0,B141=""),"",IF(AND($E$3="3rd"),'Marks Entry 3rd'!AS140,IF(AND($E$3="4th"),'Marks Entry 4th'!AS140,"")))</f>
        <v/>
      </c>
      <c r="CQ141" s="257" t="str">
        <f>IF(OR(B141=0,B141=""),"",IF(AND($E$3="3rd"),'Marks Entry 3rd'!AT140,IF(AND($E$3="4th"),'Marks Entry 4th'!AT140,"")))</f>
        <v/>
      </c>
      <c r="CR141" s="257" t="str">
        <f>IF(OR(B141=0,B141=""),"",IF(AND($E$3="3rd"),'Marks Entry 3rd'!AU140,IF(AND($E$3="4th"),'Marks Entry 4th'!AU140,"")))</f>
        <v/>
      </c>
      <c r="CS141" s="257" t="str">
        <f>IF(OR(B141=0,B141=""),"",IF(AND($E$3="3rd"),'Marks Entry 3rd'!AV140,IF(AND($E$3="4th"),'Marks Entry 4th'!AV140,"")))</f>
        <v/>
      </c>
      <c r="CT141" s="257" t="str">
        <f>IF(OR(B141=0,B141=""),"",IF(AND($E$3="3rd"),'Marks Entry 3rd'!AW140,IF(AND($E$3="4th"),'Marks Entry 4th'!AW140,"")))</f>
        <v/>
      </c>
      <c r="CU141" s="126" t="str">
        <f t="shared" si="190"/>
        <v/>
      </c>
      <c r="CV141" s="127">
        <f t="shared" si="191"/>
        <v>0</v>
      </c>
      <c r="CW141" s="127" t="str">
        <f t="shared" si="192"/>
        <v/>
      </c>
      <c r="CX141" s="127" t="str">
        <f t="shared" si="193"/>
        <v/>
      </c>
      <c r="CY141" s="107" t="str">
        <f t="shared" si="194"/>
        <v/>
      </c>
      <c r="CZ141" s="257" t="str">
        <f>IF(OR(B141=0,B141=""),"",IF(AND($E$3="3rd"),'Marks Entry 3rd'!AX140,IF(AND($E$3="4th"),'Marks Entry 4th'!AX140,"")))</f>
        <v/>
      </c>
      <c r="DA141" s="257" t="str">
        <f>IF(OR(B141=0,B141=""),"",IF(AND($E$3="3rd"),'Marks Entry 3rd'!AY140,IF(AND($E$3="4th"),'Marks Entry 4th'!AY140,"")))</f>
        <v/>
      </c>
      <c r="DB141" s="257" t="str">
        <f>IF(OR(B141=0,B141=""),"",IF(AND($E$3="3rd"),'Marks Entry 3rd'!AZ140,IF(AND($E$3="4th"),'Marks Entry 4th'!AZ140,"")))</f>
        <v/>
      </c>
      <c r="DC141" s="257" t="str">
        <f>IF(OR(B141=0,B141=""),"",IF(AND($E$3="3rd"),'Marks Entry 3rd'!BA140,IF(AND($E$3="4th"),'Marks Entry 4th'!BA140,"")))</f>
        <v/>
      </c>
      <c r="DD141" s="257" t="str">
        <f>IF(OR(B141=0,B141=""),"",IF(AND($E$3="3rd"),'Marks Entry 3rd'!BB140,IF(AND($E$3="4th"),'Marks Entry 4th'!BB140,"")))</f>
        <v/>
      </c>
      <c r="DE141" s="126" t="str">
        <f t="shared" si="195"/>
        <v/>
      </c>
      <c r="DF141" s="127">
        <f t="shared" si="196"/>
        <v>0</v>
      </c>
      <c r="DG141" s="127" t="str">
        <f t="shared" si="197"/>
        <v/>
      </c>
      <c r="DH141" s="127" t="str">
        <f t="shared" si="198"/>
        <v/>
      </c>
      <c r="DI141" s="107" t="str">
        <f t="shared" si="199"/>
        <v/>
      </c>
      <c r="DJ141" s="257" t="str">
        <f>IF(OR(B141=0,B141=""),"",IF(AND('Marks Entry 3rd'!BC140="",'Marks Entry 4th'!BC140=""),"",IF(AND($E$3="3rd"),'Marks Entry 3rd'!BC140,IF(AND($E$3="4th"),'Marks Entry 4th'!BC140,""))))</f>
        <v/>
      </c>
      <c r="DK141" s="257" t="str">
        <f>IF(OR(B141=0,B141=""),"",IF(AND('Marks Entry 3rd'!BD140="",'Marks Entry 4th'!BD140=""),"",IF(AND($E$3="3rd"),'Marks Entry 3rd'!BD140,IF(AND($E$3="4th"),'Marks Entry 4th'!BD140,""))))</f>
        <v/>
      </c>
      <c r="DL141" s="416" t="str">
        <f t="shared" si="200"/>
        <v/>
      </c>
      <c r="DM141" s="108" t="str">
        <f t="shared" si="201"/>
        <v/>
      </c>
      <c r="DN141" s="257" t="str">
        <f>IF(OR(B141=0,B141=""),"",IF(AND('Marks Entry 3rd'!BE140="",'Marks Entry 4th'!BE140=""),"",IF(AND($E$3="3rd"),'Marks Entry 3rd'!BE140,IF(AND($E$3="4th"),'Marks Entry 4th'!BE140,""))))</f>
        <v/>
      </c>
      <c r="DO141" s="257" t="str">
        <f>IF(OR(B141=0,B141=""),"",IF(AND('Marks Entry 3rd'!BF140="",'Marks Entry 4th'!BF140=""),"",IF(AND($E$3="3rd"),'Marks Entry 3rd'!BF140,IF(AND($E$3="4th"),'Marks Entry 4th'!BF140,""))))</f>
        <v/>
      </c>
      <c r="DP141" s="416" t="str">
        <f t="shared" si="202"/>
        <v/>
      </c>
      <c r="DQ141" s="108" t="str">
        <f t="shared" si="203"/>
        <v/>
      </c>
      <c r="DR141" s="75" t="str">
        <f t="shared" si="204"/>
        <v/>
      </c>
      <c r="DS141" s="76" t="str">
        <f t="shared" si="205"/>
        <v/>
      </c>
      <c r="DT141" s="81" t="str">
        <f t="shared" si="206"/>
        <v/>
      </c>
      <c r="DU141" s="82" t="str">
        <f t="shared" si="207"/>
        <v/>
      </c>
      <c r="DV141" s="262" t="str">
        <f t="shared" si="140"/>
        <v/>
      </c>
      <c r="DW141" s="52" t="str">
        <f>IF(OR(B141=0,B141=""),"",IF(AND($E$3="3rd"),'Marks Entry 3rd'!BG140,IF(AND($E$3="4th"),'Marks Entry 4th'!BG140,"")))</f>
        <v/>
      </c>
      <c r="DX141" s="52" t="str">
        <f>IF(OR(B141=0,B141=""),"",IF(AND($E$3="3rd"),'Marks Entry 3rd'!BH140,IF(AND($E$3="4th"),'Marks Entry 4th'!BH140,"")))</f>
        <v/>
      </c>
      <c r="DY141" s="242" t="str">
        <f t="shared" si="208"/>
        <v/>
      </c>
      <c r="DZ141" s="53"/>
      <c r="EG141" s="55">
        <f>IF(AND($E$3="3rd"),'Marks Entry 3rd'!I140,IF(AND($E$3="4th"),'Marks Entry 4th'!I140,""))</f>
        <v>0</v>
      </c>
    </row>
    <row r="142" spans="1:137" ht="18.95" customHeight="1">
      <c r="A142" s="67">
        <v>135</v>
      </c>
      <c r="B142" s="302" t="str">
        <f>IF(OR(EG142=0,EG142=""),"",IF(AND($E$3="3rd"),'Marks Entry 3rd'!I141,IF(AND($E$3="4th"),'Marks Entry 4th'!I141,"")))</f>
        <v/>
      </c>
      <c r="C142" s="68" t="str">
        <f>IF(OR(B142=0,B142=""),"",IF(AND($E$3="3rd"),'Marks Entry 3rd'!B141,IF(AND($E$3="4th"),'Marks Entry 4th'!B141,"")))</f>
        <v/>
      </c>
      <c r="D142" s="68" t="str">
        <f>IF(OR(B142=0,B142=""),"",IF(AND($E$3="3rd"),'Marks Entry 3rd'!C141,IF(AND($E$3="4th"),'Marks Entry 4th'!C141,"")))</f>
        <v/>
      </c>
      <c r="E142" s="69" t="str">
        <f>IF(OR(B142=0,B142=""),"",IF(AND($E$3="3rd"),'Marks Entry 3rd'!E141,IF(AND($E$3="4th"),'Marks Entry 4th'!E141,"")))</f>
        <v/>
      </c>
      <c r="F142" s="301" t="str">
        <f>IF(OR(B142=0,B142=""),"",IF(AND($E$3="3rd"),'Marks Entry 3rd'!D141,IF(AND($E$3="4th"),'Marks Entry 4th'!D141,"")))</f>
        <v/>
      </c>
      <c r="G142" s="63" t="str">
        <f>IF(OR(B142=0,B142=""),"",IF(AND($E$3="3rd"),'Marks Entry 3rd'!F141,IF(AND($E$3="4th"),'Marks Entry 4th'!F141,"")))</f>
        <v/>
      </c>
      <c r="H142" s="63" t="str">
        <f>IF(OR(B142=0,B142=""),"",IF(AND($E$3="3rd"),'Marks Entry 3rd'!G141,IF(AND($E$3="4th"),'Marks Entry 4th'!G141,"")))</f>
        <v/>
      </c>
      <c r="I142" s="63" t="str">
        <f>IF(OR(B142=0,B142=""),"",IF(AND($E$3="3rd"),'Marks Entry 3rd'!H141,IF(AND($E$3="4th"),'Marks Entry 4th'!H141,"")))</f>
        <v/>
      </c>
      <c r="J142" s="256" t="str">
        <f>IF(OR(B142=0,B142=""),"",IF(AND($E$3="3rd"),'Marks Entry 3rd'!J141,IF(AND($E$3="4th"),'Marks Entry 4th'!J141,"")))</f>
        <v/>
      </c>
      <c r="K142" s="256" t="str">
        <f>IF(OR(B142=0,B142=""),"",IF(AND($E$3="3rd"),'Marks Entry 3rd'!K141,IF(AND($E$3="4th"),'Marks Entry 4th'!K141,"")))</f>
        <v/>
      </c>
      <c r="L142" s="125" t="str">
        <f>IF(OR(B142=0,B142=""),"",IF(AND($E$3="3rd"),'Marks Entry 3rd'!L141,IF(AND($E$3="4th"),'Marks Entry 4th'!L141,"")))</f>
        <v/>
      </c>
      <c r="M142" s="125" t="str">
        <f>IF(OR(B142=0,B142=""),"",IF(AND($E$3="3rd"),'Marks Entry 3rd'!M141,IF(AND($E$3="4th"),'Marks Entry 4th'!M141,"")))</f>
        <v/>
      </c>
      <c r="N142" s="125" t="str">
        <f>IF(OR(B142=0,B142=""),"",IF(AND($E$3="3rd"),'Marks Entry 3rd'!N141,IF(AND($E$3="4th"),'Marks Entry 4th'!N141,"")))</f>
        <v/>
      </c>
      <c r="O142" s="61" t="str">
        <f t="shared" si="141"/>
        <v/>
      </c>
      <c r="P142" s="125" t="str">
        <f>IF(OR(B142=0,B142=""),"",IF(AND($E$3="3rd"),'Marks Entry 3rd'!O141,IF(AND($E$3="4th"),'Marks Entry 4th'!O141,"")))</f>
        <v/>
      </c>
      <c r="Q142" s="125" t="str">
        <f>IF(OR(B142=0,B142=""),"",IF(AND($E$3="3rd"),'Marks Entry 3rd'!P141,IF(AND($E$3="4th"),'Marks Entry 4th'!P141,"")))</f>
        <v/>
      </c>
      <c r="R142" s="64" t="str">
        <f t="shared" si="142"/>
        <v/>
      </c>
      <c r="S142" s="61">
        <f t="shared" si="143"/>
        <v>0</v>
      </c>
      <c r="T142" s="66" t="str">
        <f>IF(OR(B142=0,B142=""),"",IF(AND($E$3="3rd"),'Marks Entry 3rd'!Q141,IF(AND($E$3="4th"),'Marks Entry 4th'!Q141,"")))</f>
        <v/>
      </c>
      <c r="U142" s="66" t="str">
        <f>IF(OR(B142=0,B142=""),"",IF(AND($E$3="3rd"),'Marks Entry 3rd'!R141,IF(AND($E$3="4th"),'Marks Entry 4th'!R141,"")))</f>
        <v/>
      </c>
      <c r="V142" s="65" t="str">
        <f t="shared" si="144"/>
        <v/>
      </c>
      <c r="W142" s="61" t="str">
        <f t="shared" si="145"/>
        <v/>
      </c>
      <c r="X142" s="104">
        <f t="shared" si="146"/>
        <v>0</v>
      </c>
      <c r="Y142" s="104" t="str">
        <f t="shared" si="147"/>
        <v/>
      </c>
      <c r="Z142" s="104" t="str">
        <f t="shared" si="148"/>
        <v/>
      </c>
      <c r="AA142" s="104" t="str">
        <f t="shared" si="149"/>
        <v/>
      </c>
      <c r="AB142" s="104" t="str">
        <f t="shared" si="150"/>
        <v/>
      </c>
      <c r="AC142" s="108" t="str">
        <f t="shared" si="151"/>
        <v/>
      </c>
      <c r="AD142" s="125" t="str">
        <f>IF(OR(B142=0,B142=""),"",IF(AND($E$3="3rd"),'Marks Entry 3rd'!S141,IF(AND($E$3="4th"),'Marks Entry 4th'!S141,"")))</f>
        <v/>
      </c>
      <c r="AE142" s="125" t="str">
        <f>IF(OR(B142=0,B142=""),"",IF(AND($E$3="3rd"),'Marks Entry 3rd'!T141,IF(AND($E$3="4th"),'Marks Entry 4th'!T141,"")))</f>
        <v/>
      </c>
      <c r="AF142" s="125" t="str">
        <f>IF(OR(B142=0,B142=""),"",IF(AND($E$3="3rd"),'Marks Entry 3rd'!U141,IF(AND($E$3="4th"),'Marks Entry 4th'!U141,"")))</f>
        <v/>
      </c>
      <c r="AG142" s="61" t="str">
        <f t="shared" si="152"/>
        <v/>
      </c>
      <c r="AH142" s="125" t="str">
        <f>IF(OR(B142=0,B142=""),"",IF(AND($E$3="3rd"),'Marks Entry 3rd'!V141,IF(AND($E$3="4th"),'Marks Entry 4th'!V141,"")))</f>
        <v/>
      </c>
      <c r="AI142" s="125" t="str">
        <f>IF(OR(B142=0,B142=""),"",IF(AND($E$3="3rd"),'Marks Entry 3rd'!W141,IF(AND($E$3="4th"),'Marks Entry 4th'!W141,"")))</f>
        <v/>
      </c>
      <c r="AJ142" s="64" t="str">
        <f t="shared" si="153"/>
        <v/>
      </c>
      <c r="AK142" s="61">
        <f t="shared" si="154"/>
        <v>0</v>
      </c>
      <c r="AL142" s="66" t="str">
        <f>IF(OR(B142=0,B142=""),"",IF(AND($E$3="3rd"),'Marks Entry 3rd'!X141,IF(AND($E$3="4th"),'Marks Entry 4th'!X141,"")))</f>
        <v/>
      </c>
      <c r="AM142" s="66" t="str">
        <f>IF(OR(B142=0,B142=""),"",IF(AND($E$3="3rd"),'Marks Entry 3rd'!Y141,IF(AND($E$3="4th"),'Marks Entry 4th'!Y141,"")))</f>
        <v/>
      </c>
      <c r="AN142" s="65" t="str">
        <f t="shared" si="155"/>
        <v/>
      </c>
      <c r="AO142" s="61" t="str">
        <f t="shared" si="156"/>
        <v/>
      </c>
      <c r="AP142" s="104">
        <f t="shared" si="157"/>
        <v>0</v>
      </c>
      <c r="AQ142" s="104" t="str">
        <f t="shared" si="158"/>
        <v/>
      </c>
      <c r="AR142" s="104" t="str">
        <f t="shared" si="159"/>
        <v/>
      </c>
      <c r="AS142" s="104" t="str">
        <f t="shared" si="160"/>
        <v/>
      </c>
      <c r="AT142" s="104" t="str">
        <f t="shared" si="161"/>
        <v/>
      </c>
      <c r="AU142" s="108" t="str">
        <f t="shared" si="162"/>
        <v/>
      </c>
      <c r="AV142" s="125" t="str">
        <f>IF(OR(B142=0,B142=""),"",IF(AND($E$3="3rd"),'Marks Entry 3rd'!Z141,IF(AND($E$3="4th"),'Marks Entry 4th'!Z141,"")))</f>
        <v/>
      </c>
      <c r="AW142" s="125" t="str">
        <f>IF(OR(B142=0,B142=""),"",IF(AND($E$3="3rd"),'Marks Entry 3rd'!AA141,IF(AND($E$3="4th"),'Marks Entry 4th'!AA141,"")))</f>
        <v/>
      </c>
      <c r="AX142" s="125" t="str">
        <f>IF(OR(B142=0,B142=""),"",IF(AND($E$3="3rd"),'Marks Entry 3rd'!AB141,IF(AND($E$3="4th"),'Marks Entry 4th'!AB141,"")))</f>
        <v/>
      </c>
      <c r="AY142" s="61" t="str">
        <f t="shared" si="163"/>
        <v/>
      </c>
      <c r="AZ142" s="125" t="str">
        <f>IF(OR(B142=0,B142=""),"",IF(AND($E$3="3rd"),'Marks Entry 3rd'!AC141,IF(AND($E$3="4th"),'Marks Entry 4th'!AC141,"")))</f>
        <v/>
      </c>
      <c r="BA142" s="125" t="str">
        <f>IF(OR(B142=0,B142=""),"",IF(AND($E$3="3rd"),'Marks Entry 3rd'!AD141,IF(AND($E$3="4th"),'Marks Entry 4th'!AD141,"")))</f>
        <v/>
      </c>
      <c r="BB142" s="64" t="str">
        <f t="shared" si="164"/>
        <v/>
      </c>
      <c r="BC142" s="61">
        <f t="shared" si="165"/>
        <v>0</v>
      </c>
      <c r="BD142" s="66" t="str">
        <f>IF(OR(B142=0,B142=""),"",IF(AND($E$3="3rd"),'Marks Entry 3rd'!AE141,IF(AND($E$3="4th"),'Marks Entry 4th'!AE141,"")))</f>
        <v/>
      </c>
      <c r="BE142" s="66" t="str">
        <f>IF(OR(B142=0,B142=""),"",IF(AND($E$3="3rd"),'Marks Entry 3rd'!AF141,IF(AND($E$3="4th"),'Marks Entry 4th'!AF141,"")))</f>
        <v/>
      </c>
      <c r="BF142" s="65" t="str">
        <f t="shared" si="166"/>
        <v/>
      </c>
      <c r="BG142" s="61" t="str">
        <f t="shared" si="167"/>
        <v/>
      </c>
      <c r="BH142" s="104">
        <f t="shared" si="168"/>
        <v>0</v>
      </c>
      <c r="BI142" s="104" t="str">
        <f t="shared" si="169"/>
        <v/>
      </c>
      <c r="BJ142" s="104" t="str">
        <f t="shared" si="170"/>
        <v/>
      </c>
      <c r="BK142" s="104" t="str">
        <f t="shared" si="171"/>
        <v/>
      </c>
      <c r="BL142" s="104" t="str">
        <f t="shared" si="172"/>
        <v/>
      </c>
      <c r="BM142" s="108" t="str">
        <f t="shared" si="173"/>
        <v/>
      </c>
      <c r="BN142" s="125" t="str">
        <f>IF(OR(B142=0,B142=""),"",IF(AND($E$3="3rd"),'Marks Entry 3rd'!AG141,IF(AND($E$3="4th"),'Marks Entry 4th'!AG141,"")))</f>
        <v/>
      </c>
      <c r="BO142" s="125" t="str">
        <f>IF(OR(B142=0,B142=""),"",IF(AND($E$3="3rd"),'Marks Entry 3rd'!AH141,IF(AND($E$3="4th"),'Marks Entry 4th'!AH141,"")))</f>
        <v/>
      </c>
      <c r="BP142" s="125" t="str">
        <f>IF(OR(B142=0,B142=""),"",IF(AND($E$3="3rd"),'Marks Entry 3rd'!AI141,IF(AND($E$3="4th"),'Marks Entry 4th'!AI141,"")))</f>
        <v/>
      </c>
      <c r="BQ142" s="61" t="str">
        <f t="shared" si="174"/>
        <v/>
      </c>
      <c r="BR142" s="125" t="str">
        <f>IF(OR(B142=0,B142=""),"",IF(AND($E$3="3rd"),'Marks Entry 3rd'!AJ141,IF(AND($E$3="4th"),'Marks Entry 4th'!AJ141,"")))</f>
        <v/>
      </c>
      <c r="BS142" s="125" t="str">
        <f>IF(OR(B142=0,B142=""),"",IF(AND($E$3="3rd"),'Marks Entry 3rd'!AK141,IF(AND($E$3="4th"),'Marks Entry 4th'!AK141,"")))</f>
        <v/>
      </c>
      <c r="BT142" s="64" t="str">
        <f t="shared" si="175"/>
        <v/>
      </c>
      <c r="BU142" s="61">
        <f t="shared" si="176"/>
        <v>0</v>
      </c>
      <c r="BV142" s="66" t="str">
        <f>IF(OR(B142=0,B142=""),"",IF(AND($E$3="3rd"),'Marks Entry 3rd'!AL141,IF(AND($E$3="4th"),'Marks Entry 4th'!AL141,"")))</f>
        <v/>
      </c>
      <c r="BW142" s="66" t="str">
        <f>IF(OR(B142=0,B142=""),"",IF(AND($E$3="3rd"),'Marks Entry 3rd'!AM141,IF(AND($E$3="4th"),'Marks Entry 4th'!AM141,"")))</f>
        <v/>
      </c>
      <c r="BX142" s="65" t="str">
        <f t="shared" si="177"/>
        <v/>
      </c>
      <c r="BY142" s="61" t="str">
        <f t="shared" si="178"/>
        <v/>
      </c>
      <c r="BZ142" s="104">
        <f t="shared" si="179"/>
        <v>0</v>
      </c>
      <c r="CA142" s="104" t="str">
        <f t="shared" si="180"/>
        <v/>
      </c>
      <c r="CB142" s="104" t="str">
        <f t="shared" si="181"/>
        <v/>
      </c>
      <c r="CC142" s="104" t="str">
        <f t="shared" si="182"/>
        <v/>
      </c>
      <c r="CD142" s="104" t="str">
        <f t="shared" si="183"/>
        <v/>
      </c>
      <c r="CE142" s="108" t="str">
        <f t="shared" si="184"/>
        <v/>
      </c>
      <c r="CF142" s="257" t="str">
        <f>IF(OR(B142=0,B142=""),"",IF(AND($E$3="3rd"),'Marks Entry 3rd'!AN141,IF(AND($E$3="4th"),'Marks Entry 4th'!AN141,"")))</f>
        <v/>
      </c>
      <c r="CG142" s="257" t="str">
        <f>IF(OR(B142=0,B142=""),"",IF(AND($E$3="3rd"),'Marks Entry 3rd'!AO141,IF(AND($E$3="4th"),'Marks Entry 4th'!AO141,"")))</f>
        <v/>
      </c>
      <c r="CH142" s="257" t="str">
        <f>IF(OR(B142=0,B142=""),"",IF(AND($E$3="3rd"),'Marks Entry 3rd'!AP141,IF(AND($E$3="4th"),'Marks Entry 4th'!AP141,"")))</f>
        <v/>
      </c>
      <c r="CI142" s="257" t="str">
        <f>IF(OR(B142=0,B142=""),"",IF(AND($E$3="3rd"),'Marks Entry 3rd'!AQ141,IF(AND($E$3="4th"),'Marks Entry 4th'!AQ141,"")))</f>
        <v/>
      </c>
      <c r="CJ142" s="257" t="str">
        <f>IF(OR(B142=0,B142=""),"",IF(AND($E$3="3rd"),'Marks Entry 3rd'!AR141,IF(AND($E$3="4th"),'Marks Entry 4th'!AR141,"")))</f>
        <v/>
      </c>
      <c r="CK142" s="126" t="str">
        <f t="shared" si="185"/>
        <v/>
      </c>
      <c r="CL142" s="127">
        <f t="shared" si="186"/>
        <v>0</v>
      </c>
      <c r="CM142" s="127" t="str">
        <f t="shared" si="187"/>
        <v/>
      </c>
      <c r="CN142" s="127" t="str">
        <f t="shared" si="188"/>
        <v/>
      </c>
      <c r="CO142" s="107" t="str">
        <f t="shared" si="189"/>
        <v/>
      </c>
      <c r="CP142" s="257" t="str">
        <f>IF(OR(B142=0,B142=""),"",IF(AND($E$3="3rd"),'Marks Entry 3rd'!AS141,IF(AND($E$3="4th"),'Marks Entry 4th'!AS141,"")))</f>
        <v/>
      </c>
      <c r="CQ142" s="257" t="str">
        <f>IF(OR(B142=0,B142=""),"",IF(AND($E$3="3rd"),'Marks Entry 3rd'!AT141,IF(AND($E$3="4th"),'Marks Entry 4th'!AT141,"")))</f>
        <v/>
      </c>
      <c r="CR142" s="257" t="str">
        <f>IF(OR(B142=0,B142=""),"",IF(AND($E$3="3rd"),'Marks Entry 3rd'!AU141,IF(AND($E$3="4th"),'Marks Entry 4th'!AU141,"")))</f>
        <v/>
      </c>
      <c r="CS142" s="257" t="str">
        <f>IF(OR(B142=0,B142=""),"",IF(AND($E$3="3rd"),'Marks Entry 3rd'!AV141,IF(AND($E$3="4th"),'Marks Entry 4th'!AV141,"")))</f>
        <v/>
      </c>
      <c r="CT142" s="257" t="str">
        <f>IF(OR(B142=0,B142=""),"",IF(AND($E$3="3rd"),'Marks Entry 3rd'!AW141,IF(AND($E$3="4th"),'Marks Entry 4th'!AW141,"")))</f>
        <v/>
      </c>
      <c r="CU142" s="126" t="str">
        <f t="shared" si="190"/>
        <v/>
      </c>
      <c r="CV142" s="127">
        <f t="shared" si="191"/>
        <v>0</v>
      </c>
      <c r="CW142" s="127" t="str">
        <f t="shared" si="192"/>
        <v/>
      </c>
      <c r="CX142" s="127" t="str">
        <f t="shared" si="193"/>
        <v/>
      </c>
      <c r="CY142" s="107" t="str">
        <f t="shared" si="194"/>
        <v/>
      </c>
      <c r="CZ142" s="257" t="str">
        <f>IF(OR(B142=0,B142=""),"",IF(AND($E$3="3rd"),'Marks Entry 3rd'!AX141,IF(AND($E$3="4th"),'Marks Entry 4th'!AX141,"")))</f>
        <v/>
      </c>
      <c r="DA142" s="257" t="str">
        <f>IF(OR(B142=0,B142=""),"",IF(AND($E$3="3rd"),'Marks Entry 3rd'!AY141,IF(AND($E$3="4th"),'Marks Entry 4th'!AY141,"")))</f>
        <v/>
      </c>
      <c r="DB142" s="257" t="str">
        <f>IF(OR(B142=0,B142=""),"",IF(AND($E$3="3rd"),'Marks Entry 3rd'!AZ141,IF(AND($E$3="4th"),'Marks Entry 4th'!AZ141,"")))</f>
        <v/>
      </c>
      <c r="DC142" s="257" t="str">
        <f>IF(OR(B142=0,B142=""),"",IF(AND($E$3="3rd"),'Marks Entry 3rd'!BA141,IF(AND($E$3="4th"),'Marks Entry 4th'!BA141,"")))</f>
        <v/>
      </c>
      <c r="DD142" s="257" t="str">
        <f>IF(OR(B142=0,B142=""),"",IF(AND($E$3="3rd"),'Marks Entry 3rd'!BB141,IF(AND($E$3="4th"),'Marks Entry 4th'!BB141,"")))</f>
        <v/>
      </c>
      <c r="DE142" s="126" t="str">
        <f t="shared" si="195"/>
        <v/>
      </c>
      <c r="DF142" s="127">
        <f t="shared" si="196"/>
        <v>0</v>
      </c>
      <c r="DG142" s="127" t="str">
        <f t="shared" si="197"/>
        <v/>
      </c>
      <c r="DH142" s="127" t="str">
        <f t="shared" si="198"/>
        <v/>
      </c>
      <c r="DI142" s="107" t="str">
        <f t="shared" si="199"/>
        <v/>
      </c>
      <c r="DJ142" s="257" t="str">
        <f>IF(OR(B142=0,B142=""),"",IF(AND('Marks Entry 3rd'!BC141="",'Marks Entry 4th'!BC141=""),"",IF(AND($E$3="3rd"),'Marks Entry 3rd'!BC141,IF(AND($E$3="4th"),'Marks Entry 4th'!BC141,""))))</f>
        <v/>
      </c>
      <c r="DK142" s="257" t="str">
        <f>IF(OR(B142=0,B142=""),"",IF(AND('Marks Entry 3rd'!BD141="",'Marks Entry 4th'!BD141=""),"",IF(AND($E$3="3rd"),'Marks Entry 3rd'!BD141,IF(AND($E$3="4th"),'Marks Entry 4th'!BD141,""))))</f>
        <v/>
      </c>
      <c r="DL142" s="416" t="str">
        <f t="shared" si="200"/>
        <v/>
      </c>
      <c r="DM142" s="108" t="str">
        <f t="shared" si="201"/>
        <v/>
      </c>
      <c r="DN142" s="257" t="str">
        <f>IF(OR(B142=0,B142=""),"",IF(AND('Marks Entry 3rd'!BE141="",'Marks Entry 4th'!BE141=""),"",IF(AND($E$3="3rd"),'Marks Entry 3rd'!BE141,IF(AND($E$3="4th"),'Marks Entry 4th'!BE141,""))))</f>
        <v/>
      </c>
      <c r="DO142" s="257" t="str">
        <f>IF(OR(B142=0,B142=""),"",IF(AND('Marks Entry 3rd'!BF141="",'Marks Entry 4th'!BF141=""),"",IF(AND($E$3="3rd"),'Marks Entry 3rd'!BF141,IF(AND($E$3="4th"),'Marks Entry 4th'!BF141,""))))</f>
        <v/>
      </c>
      <c r="DP142" s="416" t="str">
        <f t="shared" si="202"/>
        <v/>
      </c>
      <c r="DQ142" s="108" t="str">
        <f t="shared" si="203"/>
        <v/>
      </c>
      <c r="DR142" s="75" t="str">
        <f t="shared" si="204"/>
        <v/>
      </c>
      <c r="DS142" s="76" t="str">
        <f t="shared" si="205"/>
        <v/>
      </c>
      <c r="DT142" s="81" t="str">
        <f t="shared" si="206"/>
        <v/>
      </c>
      <c r="DU142" s="82" t="str">
        <f t="shared" si="207"/>
        <v/>
      </c>
      <c r="DV142" s="262" t="str">
        <f t="shared" si="140"/>
        <v/>
      </c>
      <c r="DW142" s="52" t="str">
        <f>IF(OR(B142=0,B142=""),"",IF(AND($E$3="3rd"),'Marks Entry 3rd'!BG141,IF(AND($E$3="4th"),'Marks Entry 4th'!BG141,"")))</f>
        <v/>
      </c>
      <c r="DX142" s="52" t="str">
        <f>IF(OR(B142=0,B142=""),"",IF(AND($E$3="3rd"),'Marks Entry 3rd'!BH141,IF(AND($E$3="4th"),'Marks Entry 4th'!BH141,"")))</f>
        <v/>
      </c>
      <c r="DY142" s="242" t="str">
        <f t="shared" si="208"/>
        <v/>
      </c>
      <c r="DZ142" s="53"/>
      <c r="EG142" s="55">
        <f>IF(AND($E$3="3rd"),'Marks Entry 3rd'!I141,IF(AND($E$3="4th"),'Marks Entry 4th'!I141,""))</f>
        <v>0</v>
      </c>
    </row>
    <row r="143" spans="1:137" ht="18.95" customHeight="1">
      <c r="A143" s="67">
        <v>136</v>
      </c>
      <c r="B143" s="302" t="str">
        <f>IF(OR(EG143=0,EG143=""),"",IF(AND($E$3="3rd"),'Marks Entry 3rd'!I142,IF(AND($E$3="4th"),'Marks Entry 4th'!I142,"")))</f>
        <v/>
      </c>
      <c r="C143" s="68" t="str">
        <f>IF(OR(B143=0,B143=""),"",IF(AND($E$3="3rd"),'Marks Entry 3rd'!B142,IF(AND($E$3="4th"),'Marks Entry 4th'!B142,"")))</f>
        <v/>
      </c>
      <c r="D143" s="68" t="str">
        <f>IF(OR(B143=0,B143=""),"",IF(AND($E$3="3rd"),'Marks Entry 3rd'!C142,IF(AND($E$3="4th"),'Marks Entry 4th'!C142,"")))</f>
        <v/>
      </c>
      <c r="E143" s="69" t="str">
        <f>IF(OR(B143=0,B143=""),"",IF(AND($E$3="3rd"),'Marks Entry 3rd'!E142,IF(AND($E$3="4th"),'Marks Entry 4th'!E142,"")))</f>
        <v/>
      </c>
      <c r="F143" s="301" t="str">
        <f>IF(OR(B143=0,B143=""),"",IF(AND($E$3="3rd"),'Marks Entry 3rd'!D142,IF(AND($E$3="4th"),'Marks Entry 4th'!D142,"")))</f>
        <v/>
      </c>
      <c r="G143" s="63" t="str">
        <f>IF(OR(B143=0,B143=""),"",IF(AND($E$3="3rd"),'Marks Entry 3rd'!F142,IF(AND($E$3="4th"),'Marks Entry 4th'!F142,"")))</f>
        <v/>
      </c>
      <c r="H143" s="63" t="str">
        <f>IF(OR(B143=0,B143=""),"",IF(AND($E$3="3rd"),'Marks Entry 3rd'!G142,IF(AND($E$3="4th"),'Marks Entry 4th'!G142,"")))</f>
        <v/>
      </c>
      <c r="I143" s="63" t="str">
        <f>IF(OR(B143=0,B143=""),"",IF(AND($E$3="3rd"),'Marks Entry 3rd'!H142,IF(AND($E$3="4th"),'Marks Entry 4th'!H142,"")))</f>
        <v/>
      </c>
      <c r="J143" s="256" t="str">
        <f>IF(OR(B143=0,B143=""),"",IF(AND($E$3="3rd"),'Marks Entry 3rd'!J142,IF(AND($E$3="4th"),'Marks Entry 4th'!J142,"")))</f>
        <v/>
      </c>
      <c r="K143" s="256" t="str">
        <f>IF(OR(B143=0,B143=""),"",IF(AND($E$3="3rd"),'Marks Entry 3rd'!K142,IF(AND($E$3="4th"),'Marks Entry 4th'!K142,"")))</f>
        <v/>
      </c>
      <c r="L143" s="125" t="str">
        <f>IF(OR(B143=0,B143=""),"",IF(AND($E$3="3rd"),'Marks Entry 3rd'!L142,IF(AND($E$3="4th"),'Marks Entry 4th'!L142,"")))</f>
        <v/>
      </c>
      <c r="M143" s="125" t="str">
        <f>IF(OR(B143=0,B143=""),"",IF(AND($E$3="3rd"),'Marks Entry 3rd'!M142,IF(AND($E$3="4th"),'Marks Entry 4th'!M142,"")))</f>
        <v/>
      </c>
      <c r="N143" s="125" t="str">
        <f>IF(OR(B143=0,B143=""),"",IF(AND($E$3="3rd"),'Marks Entry 3rd'!N142,IF(AND($E$3="4th"),'Marks Entry 4th'!N142,"")))</f>
        <v/>
      </c>
      <c r="O143" s="61" t="str">
        <f t="shared" si="141"/>
        <v/>
      </c>
      <c r="P143" s="125" t="str">
        <f>IF(OR(B143=0,B143=""),"",IF(AND($E$3="3rd"),'Marks Entry 3rd'!O142,IF(AND($E$3="4th"),'Marks Entry 4th'!O142,"")))</f>
        <v/>
      </c>
      <c r="Q143" s="125" t="str">
        <f>IF(OR(B143=0,B143=""),"",IF(AND($E$3="3rd"),'Marks Entry 3rd'!P142,IF(AND($E$3="4th"),'Marks Entry 4th'!P142,"")))</f>
        <v/>
      </c>
      <c r="R143" s="64" t="str">
        <f t="shared" si="142"/>
        <v/>
      </c>
      <c r="S143" s="61">
        <f t="shared" si="143"/>
        <v>0</v>
      </c>
      <c r="T143" s="66" t="str">
        <f>IF(OR(B143=0,B143=""),"",IF(AND($E$3="3rd"),'Marks Entry 3rd'!Q142,IF(AND($E$3="4th"),'Marks Entry 4th'!Q142,"")))</f>
        <v/>
      </c>
      <c r="U143" s="66" t="str">
        <f>IF(OR(B143=0,B143=""),"",IF(AND($E$3="3rd"),'Marks Entry 3rd'!R142,IF(AND($E$3="4th"),'Marks Entry 4th'!R142,"")))</f>
        <v/>
      </c>
      <c r="V143" s="65" t="str">
        <f t="shared" si="144"/>
        <v/>
      </c>
      <c r="W143" s="61" t="str">
        <f t="shared" si="145"/>
        <v/>
      </c>
      <c r="X143" s="104">
        <f t="shared" si="146"/>
        <v>0</v>
      </c>
      <c r="Y143" s="104" t="str">
        <f t="shared" si="147"/>
        <v/>
      </c>
      <c r="Z143" s="104" t="str">
        <f t="shared" si="148"/>
        <v/>
      </c>
      <c r="AA143" s="104" t="str">
        <f t="shared" si="149"/>
        <v/>
      </c>
      <c r="AB143" s="104" t="str">
        <f t="shared" si="150"/>
        <v/>
      </c>
      <c r="AC143" s="108" t="str">
        <f t="shared" si="151"/>
        <v/>
      </c>
      <c r="AD143" s="125" t="str">
        <f>IF(OR(B143=0,B143=""),"",IF(AND($E$3="3rd"),'Marks Entry 3rd'!S142,IF(AND($E$3="4th"),'Marks Entry 4th'!S142,"")))</f>
        <v/>
      </c>
      <c r="AE143" s="125" t="str">
        <f>IF(OR(B143=0,B143=""),"",IF(AND($E$3="3rd"),'Marks Entry 3rd'!T142,IF(AND($E$3="4th"),'Marks Entry 4th'!T142,"")))</f>
        <v/>
      </c>
      <c r="AF143" s="125" t="str">
        <f>IF(OR(B143=0,B143=""),"",IF(AND($E$3="3rd"),'Marks Entry 3rd'!U142,IF(AND($E$3="4th"),'Marks Entry 4th'!U142,"")))</f>
        <v/>
      </c>
      <c r="AG143" s="61" t="str">
        <f t="shared" si="152"/>
        <v/>
      </c>
      <c r="AH143" s="125" t="str">
        <f>IF(OR(B143=0,B143=""),"",IF(AND($E$3="3rd"),'Marks Entry 3rd'!V142,IF(AND($E$3="4th"),'Marks Entry 4th'!V142,"")))</f>
        <v/>
      </c>
      <c r="AI143" s="125" t="str">
        <f>IF(OR(B143=0,B143=""),"",IF(AND($E$3="3rd"),'Marks Entry 3rd'!W142,IF(AND($E$3="4th"),'Marks Entry 4th'!W142,"")))</f>
        <v/>
      </c>
      <c r="AJ143" s="64" t="str">
        <f t="shared" si="153"/>
        <v/>
      </c>
      <c r="AK143" s="61">
        <f t="shared" si="154"/>
        <v>0</v>
      </c>
      <c r="AL143" s="66" t="str">
        <f>IF(OR(B143=0,B143=""),"",IF(AND($E$3="3rd"),'Marks Entry 3rd'!X142,IF(AND($E$3="4th"),'Marks Entry 4th'!X142,"")))</f>
        <v/>
      </c>
      <c r="AM143" s="66" t="str">
        <f>IF(OR(B143=0,B143=""),"",IF(AND($E$3="3rd"),'Marks Entry 3rd'!Y142,IF(AND($E$3="4th"),'Marks Entry 4th'!Y142,"")))</f>
        <v/>
      </c>
      <c r="AN143" s="65" t="str">
        <f t="shared" si="155"/>
        <v/>
      </c>
      <c r="AO143" s="61" t="str">
        <f t="shared" si="156"/>
        <v/>
      </c>
      <c r="AP143" s="104">
        <f t="shared" si="157"/>
        <v>0</v>
      </c>
      <c r="AQ143" s="104" t="str">
        <f t="shared" si="158"/>
        <v/>
      </c>
      <c r="AR143" s="104" t="str">
        <f t="shared" si="159"/>
        <v/>
      </c>
      <c r="AS143" s="104" t="str">
        <f t="shared" si="160"/>
        <v/>
      </c>
      <c r="AT143" s="104" t="str">
        <f t="shared" si="161"/>
        <v/>
      </c>
      <c r="AU143" s="108" t="str">
        <f t="shared" si="162"/>
        <v/>
      </c>
      <c r="AV143" s="125" t="str">
        <f>IF(OR(B143=0,B143=""),"",IF(AND($E$3="3rd"),'Marks Entry 3rd'!Z142,IF(AND($E$3="4th"),'Marks Entry 4th'!Z142,"")))</f>
        <v/>
      </c>
      <c r="AW143" s="125" t="str">
        <f>IF(OR(B143=0,B143=""),"",IF(AND($E$3="3rd"),'Marks Entry 3rd'!AA142,IF(AND($E$3="4th"),'Marks Entry 4th'!AA142,"")))</f>
        <v/>
      </c>
      <c r="AX143" s="125" t="str">
        <f>IF(OR(B143=0,B143=""),"",IF(AND($E$3="3rd"),'Marks Entry 3rd'!AB142,IF(AND($E$3="4th"),'Marks Entry 4th'!AB142,"")))</f>
        <v/>
      </c>
      <c r="AY143" s="61" t="str">
        <f t="shared" si="163"/>
        <v/>
      </c>
      <c r="AZ143" s="125" t="str">
        <f>IF(OR(B143=0,B143=""),"",IF(AND($E$3="3rd"),'Marks Entry 3rd'!AC142,IF(AND($E$3="4th"),'Marks Entry 4th'!AC142,"")))</f>
        <v/>
      </c>
      <c r="BA143" s="125" t="str">
        <f>IF(OR(B143=0,B143=""),"",IF(AND($E$3="3rd"),'Marks Entry 3rd'!AD142,IF(AND($E$3="4th"),'Marks Entry 4th'!AD142,"")))</f>
        <v/>
      </c>
      <c r="BB143" s="64" t="str">
        <f t="shared" si="164"/>
        <v/>
      </c>
      <c r="BC143" s="61">
        <f t="shared" si="165"/>
        <v>0</v>
      </c>
      <c r="BD143" s="66" t="str">
        <f>IF(OR(B143=0,B143=""),"",IF(AND($E$3="3rd"),'Marks Entry 3rd'!AE142,IF(AND($E$3="4th"),'Marks Entry 4th'!AE142,"")))</f>
        <v/>
      </c>
      <c r="BE143" s="66" t="str">
        <f>IF(OR(B143=0,B143=""),"",IF(AND($E$3="3rd"),'Marks Entry 3rd'!AF142,IF(AND($E$3="4th"),'Marks Entry 4th'!AF142,"")))</f>
        <v/>
      </c>
      <c r="BF143" s="65" t="str">
        <f t="shared" si="166"/>
        <v/>
      </c>
      <c r="BG143" s="61" t="str">
        <f t="shared" si="167"/>
        <v/>
      </c>
      <c r="BH143" s="104">
        <f t="shared" si="168"/>
        <v>0</v>
      </c>
      <c r="BI143" s="104" t="str">
        <f t="shared" si="169"/>
        <v/>
      </c>
      <c r="BJ143" s="104" t="str">
        <f t="shared" si="170"/>
        <v/>
      </c>
      <c r="BK143" s="104" t="str">
        <f t="shared" si="171"/>
        <v/>
      </c>
      <c r="BL143" s="104" t="str">
        <f t="shared" si="172"/>
        <v/>
      </c>
      <c r="BM143" s="108" t="str">
        <f t="shared" si="173"/>
        <v/>
      </c>
      <c r="BN143" s="125" t="str">
        <f>IF(OR(B143=0,B143=""),"",IF(AND($E$3="3rd"),'Marks Entry 3rd'!AG142,IF(AND($E$3="4th"),'Marks Entry 4th'!AG142,"")))</f>
        <v/>
      </c>
      <c r="BO143" s="125" t="str">
        <f>IF(OR(B143=0,B143=""),"",IF(AND($E$3="3rd"),'Marks Entry 3rd'!AH142,IF(AND($E$3="4th"),'Marks Entry 4th'!AH142,"")))</f>
        <v/>
      </c>
      <c r="BP143" s="125" t="str">
        <f>IF(OR(B143=0,B143=""),"",IF(AND($E$3="3rd"),'Marks Entry 3rd'!AI142,IF(AND($E$3="4th"),'Marks Entry 4th'!AI142,"")))</f>
        <v/>
      </c>
      <c r="BQ143" s="61" t="str">
        <f t="shared" si="174"/>
        <v/>
      </c>
      <c r="BR143" s="125" t="str">
        <f>IF(OR(B143=0,B143=""),"",IF(AND($E$3="3rd"),'Marks Entry 3rd'!AJ142,IF(AND($E$3="4th"),'Marks Entry 4th'!AJ142,"")))</f>
        <v/>
      </c>
      <c r="BS143" s="125" t="str">
        <f>IF(OR(B143=0,B143=""),"",IF(AND($E$3="3rd"),'Marks Entry 3rd'!AK142,IF(AND($E$3="4th"),'Marks Entry 4th'!AK142,"")))</f>
        <v/>
      </c>
      <c r="BT143" s="64" t="str">
        <f t="shared" si="175"/>
        <v/>
      </c>
      <c r="BU143" s="61">
        <f t="shared" si="176"/>
        <v>0</v>
      </c>
      <c r="BV143" s="66" t="str">
        <f>IF(OR(B143=0,B143=""),"",IF(AND($E$3="3rd"),'Marks Entry 3rd'!AL142,IF(AND($E$3="4th"),'Marks Entry 4th'!AL142,"")))</f>
        <v/>
      </c>
      <c r="BW143" s="66" t="str">
        <f>IF(OR(B143=0,B143=""),"",IF(AND($E$3="3rd"),'Marks Entry 3rd'!AM142,IF(AND($E$3="4th"),'Marks Entry 4th'!AM142,"")))</f>
        <v/>
      </c>
      <c r="BX143" s="65" t="str">
        <f t="shared" si="177"/>
        <v/>
      </c>
      <c r="BY143" s="61" t="str">
        <f t="shared" si="178"/>
        <v/>
      </c>
      <c r="BZ143" s="104">
        <f t="shared" si="179"/>
        <v>0</v>
      </c>
      <c r="CA143" s="104" t="str">
        <f t="shared" si="180"/>
        <v/>
      </c>
      <c r="CB143" s="104" t="str">
        <f t="shared" si="181"/>
        <v/>
      </c>
      <c r="CC143" s="104" t="str">
        <f t="shared" si="182"/>
        <v/>
      </c>
      <c r="CD143" s="104" t="str">
        <f t="shared" si="183"/>
        <v/>
      </c>
      <c r="CE143" s="108" t="str">
        <f t="shared" si="184"/>
        <v/>
      </c>
      <c r="CF143" s="257" t="str">
        <f>IF(OR(B143=0,B143=""),"",IF(AND($E$3="3rd"),'Marks Entry 3rd'!AN142,IF(AND($E$3="4th"),'Marks Entry 4th'!AN142,"")))</f>
        <v/>
      </c>
      <c r="CG143" s="257" t="str">
        <f>IF(OR(B143=0,B143=""),"",IF(AND($E$3="3rd"),'Marks Entry 3rd'!AO142,IF(AND($E$3="4th"),'Marks Entry 4th'!AO142,"")))</f>
        <v/>
      </c>
      <c r="CH143" s="257" t="str">
        <f>IF(OR(B143=0,B143=""),"",IF(AND($E$3="3rd"),'Marks Entry 3rd'!AP142,IF(AND($E$3="4th"),'Marks Entry 4th'!AP142,"")))</f>
        <v/>
      </c>
      <c r="CI143" s="257" t="str">
        <f>IF(OR(B143=0,B143=""),"",IF(AND($E$3="3rd"),'Marks Entry 3rd'!AQ142,IF(AND($E$3="4th"),'Marks Entry 4th'!AQ142,"")))</f>
        <v/>
      </c>
      <c r="CJ143" s="257" t="str">
        <f>IF(OR(B143=0,B143=""),"",IF(AND($E$3="3rd"),'Marks Entry 3rd'!AR142,IF(AND($E$3="4th"),'Marks Entry 4th'!AR142,"")))</f>
        <v/>
      </c>
      <c r="CK143" s="126" t="str">
        <f t="shared" si="185"/>
        <v/>
      </c>
      <c r="CL143" s="127">
        <f t="shared" si="186"/>
        <v>0</v>
      </c>
      <c r="CM143" s="127" t="str">
        <f t="shared" si="187"/>
        <v/>
      </c>
      <c r="CN143" s="127" t="str">
        <f t="shared" si="188"/>
        <v/>
      </c>
      <c r="CO143" s="107" t="str">
        <f t="shared" si="189"/>
        <v/>
      </c>
      <c r="CP143" s="257" t="str">
        <f>IF(OR(B143=0,B143=""),"",IF(AND($E$3="3rd"),'Marks Entry 3rd'!AS142,IF(AND($E$3="4th"),'Marks Entry 4th'!AS142,"")))</f>
        <v/>
      </c>
      <c r="CQ143" s="257" t="str">
        <f>IF(OR(B143=0,B143=""),"",IF(AND($E$3="3rd"),'Marks Entry 3rd'!AT142,IF(AND($E$3="4th"),'Marks Entry 4th'!AT142,"")))</f>
        <v/>
      </c>
      <c r="CR143" s="257" t="str">
        <f>IF(OR(B143=0,B143=""),"",IF(AND($E$3="3rd"),'Marks Entry 3rd'!AU142,IF(AND($E$3="4th"),'Marks Entry 4th'!AU142,"")))</f>
        <v/>
      </c>
      <c r="CS143" s="257" t="str">
        <f>IF(OR(B143=0,B143=""),"",IF(AND($E$3="3rd"),'Marks Entry 3rd'!AV142,IF(AND($E$3="4th"),'Marks Entry 4th'!AV142,"")))</f>
        <v/>
      </c>
      <c r="CT143" s="257" t="str">
        <f>IF(OR(B143=0,B143=""),"",IF(AND($E$3="3rd"),'Marks Entry 3rd'!AW142,IF(AND($E$3="4th"),'Marks Entry 4th'!AW142,"")))</f>
        <v/>
      </c>
      <c r="CU143" s="126" t="str">
        <f t="shared" si="190"/>
        <v/>
      </c>
      <c r="CV143" s="127">
        <f t="shared" si="191"/>
        <v>0</v>
      </c>
      <c r="CW143" s="127" t="str">
        <f t="shared" si="192"/>
        <v/>
      </c>
      <c r="CX143" s="127" t="str">
        <f t="shared" si="193"/>
        <v/>
      </c>
      <c r="CY143" s="107" t="str">
        <f t="shared" si="194"/>
        <v/>
      </c>
      <c r="CZ143" s="257" t="str">
        <f>IF(OR(B143=0,B143=""),"",IF(AND($E$3="3rd"),'Marks Entry 3rd'!AX142,IF(AND($E$3="4th"),'Marks Entry 4th'!AX142,"")))</f>
        <v/>
      </c>
      <c r="DA143" s="257" t="str">
        <f>IF(OR(B143=0,B143=""),"",IF(AND($E$3="3rd"),'Marks Entry 3rd'!AY142,IF(AND($E$3="4th"),'Marks Entry 4th'!AY142,"")))</f>
        <v/>
      </c>
      <c r="DB143" s="257" t="str">
        <f>IF(OR(B143=0,B143=""),"",IF(AND($E$3="3rd"),'Marks Entry 3rd'!AZ142,IF(AND($E$3="4th"),'Marks Entry 4th'!AZ142,"")))</f>
        <v/>
      </c>
      <c r="DC143" s="257" t="str">
        <f>IF(OR(B143=0,B143=""),"",IF(AND($E$3="3rd"),'Marks Entry 3rd'!BA142,IF(AND($E$3="4th"),'Marks Entry 4th'!BA142,"")))</f>
        <v/>
      </c>
      <c r="DD143" s="257" t="str">
        <f>IF(OR(B143=0,B143=""),"",IF(AND($E$3="3rd"),'Marks Entry 3rd'!BB142,IF(AND($E$3="4th"),'Marks Entry 4th'!BB142,"")))</f>
        <v/>
      </c>
      <c r="DE143" s="126" t="str">
        <f t="shared" si="195"/>
        <v/>
      </c>
      <c r="DF143" s="127">
        <f t="shared" si="196"/>
        <v>0</v>
      </c>
      <c r="DG143" s="127" t="str">
        <f t="shared" si="197"/>
        <v/>
      </c>
      <c r="DH143" s="127" t="str">
        <f t="shared" si="198"/>
        <v/>
      </c>
      <c r="DI143" s="107" t="str">
        <f t="shared" si="199"/>
        <v/>
      </c>
      <c r="DJ143" s="257" t="str">
        <f>IF(OR(B143=0,B143=""),"",IF(AND('Marks Entry 3rd'!BC142="",'Marks Entry 4th'!BC142=""),"",IF(AND($E$3="3rd"),'Marks Entry 3rd'!BC142,IF(AND($E$3="4th"),'Marks Entry 4th'!BC142,""))))</f>
        <v/>
      </c>
      <c r="DK143" s="257" t="str">
        <f>IF(OR(B143=0,B143=""),"",IF(AND('Marks Entry 3rd'!BD142="",'Marks Entry 4th'!BD142=""),"",IF(AND($E$3="3rd"),'Marks Entry 3rd'!BD142,IF(AND($E$3="4th"),'Marks Entry 4th'!BD142,""))))</f>
        <v/>
      </c>
      <c r="DL143" s="416" t="str">
        <f t="shared" si="200"/>
        <v/>
      </c>
      <c r="DM143" s="108" t="str">
        <f t="shared" si="201"/>
        <v/>
      </c>
      <c r="DN143" s="257" t="str">
        <f>IF(OR(B143=0,B143=""),"",IF(AND('Marks Entry 3rd'!BE142="",'Marks Entry 4th'!BE142=""),"",IF(AND($E$3="3rd"),'Marks Entry 3rd'!BE142,IF(AND($E$3="4th"),'Marks Entry 4th'!BE142,""))))</f>
        <v/>
      </c>
      <c r="DO143" s="257" t="str">
        <f>IF(OR(B143=0,B143=""),"",IF(AND('Marks Entry 3rd'!BF142="",'Marks Entry 4th'!BF142=""),"",IF(AND($E$3="3rd"),'Marks Entry 3rd'!BF142,IF(AND($E$3="4th"),'Marks Entry 4th'!BF142,""))))</f>
        <v/>
      </c>
      <c r="DP143" s="416" t="str">
        <f t="shared" si="202"/>
        <v/>
      </c>
      <c r="DQ143" s="108" t="str">
        <f t="shared" si="203"/>
        <v/>
      </c>
      <c r="DR143" s="75" t="str">
        <f t="shared" si="204"/>
        <v/>
      </c>
      <c r="DS143" s="76" t="str">
        <f t="shared" si="205"/>
        <v/>
      </c>
      <c r="DT143" s="81" t="str">
        <f t="shared" si="206"/>
        <v/>
      </c>
      <c r="DU143" s="82" t="str">
        <f t="shared" si="207"/>
        <v/>
      </c>
      <c r="DV143" s="262" t="str">
        <f t="shared" si="140"/>
        <v/>
      </c>
      <c r="DW143" s="52" t="str">
        <f>IF(OR(B143=0,B143=""),"",IF(AND($E$3="3rd"),'Marks Entry 3rd'!BG142,IF(AND($E$3="4th"),'Marks Entry 4th'!BG142,"")))</f>
        <v/>
      </c>
      <c r="DX143" s="52" t="str">
        <f>IF(OR(B143=0,B143=""),"",IF(AND($E$3="3rd"),'Marks Entry 3rd'!BH142,IF(AND($E$3="4th"),'Marks Entry 4th'!BH142,"")))</f>
        <v/>
      </c>
      <c r="DY143" s="242" t="str">
        <f t="shared" si="208"/>
        <v/>
      </c>
      <c r="DZ143" s="53"/>
      <c r="EG143" s="55">
        <f>IF(AND($E$3="3rd"),'Marks Entry 3rd'!I142,IF(AND($E$3="4th"),'Marks Entry 4th'!I142,""))</f>
        <v>0</v>
      </c>
    </row>
    <row r="144" spans="1:137" ht="18.95" customHeight="1">
      <c r="A144" s="67">
        <v>137</v>
      </c>
      <c r="B144" s="302" t="str">
        <f>IF(OR(EG144=0,EG144=""),"",IF(AND($E$3="3rd"),'Marks Entry 3rd'!I143,IF(AND($E$3="4th"),'Marks Entry 4th'!I143,"")))</f>
        <v/>
      </c>
      <c r="C144" s="68" t="str">
        <f>IF(OR(B144=0,B144=""),"",IF(AND($E$3="3rd"),'Marks Entry 3rd'!B143,IF(AND($E$3="4th"),'Marks Entry 4th'!B143,"")))</f>
        <v/>
      </c>
      <c r="D144" s="68" t="str">
        <f>IF(OR(B144=0,B144=""),"",IF(AND($E$3="3rd"),'Marks Entry 3rd'!C143,IF(AND($E$3="4th"),'Marks Entry 4th'!C143,"")))</f>
        <v/>
      </c>
      <c r="E144" s="69" t="str">
        <f>IF(OR(B144=0,B144=""),"",IF(AND($E$3="3rd"),'Marks Entry 3rd'!E143,IF(AND($E$3="4th"),'Marks Entry 4th'!E143,"")))</f>
        <v/>
      </c>
      <c r="F144" s="301" t="str">
        <f>IF(OR(B144=0,B144=""),"",IF(AND($E$3="3rd"),'Marks Entry 3rd'!D143,IF(AND($E$3="4th"),'Marks Entry 4th'!D143,"")))</f>
        <v/>
      </c>
      <c r="G144" s="63" t="str">
        <f>IF(OR(B144=0,B144=""),"",IF(AND($E$3="3rd"),'Marks Entry 3rd'!F143,IF(AND($E$3="4th"),'Marks Entry 4th'!F143,"")))</f>
        <v/>
      </c>
      <c r="H144" s="63" t="str">
        <f>IF(OR(B144=0,B144=""),"",IF(AND($E$3="3rd"),'Marks Entry 3rd'!G143,IF(AND($E$3="4th"),'Marks Entry 4th'!G143,"")))</f>
        <v/>
      </c>
      <c r="I144" s="63" t="str">
        <f>IF(OR(B144=0,B144=""),"",IF(AND($E$3="3rd"),'Marks Entry 3rd'!H143,IF(AND($E$3="4th"),'Marks Entry 4th'!H143,"")))</f>
        <v/>
      </c>
      <c r="J144" s="256" t="str">
        <f>IF(OR(B144=0,B144=""),"",IF(AND($E$3="3rd"),'Marks Entry 3rd'!J143,IF(AND($E$3="4th"),'Marks Entry 4th'!J143,"")))</f>
        <v/>
      </c>
      <c r="K144" s="256" t="str">
        <f>IF(OR(B144=0,B144=""),"",IF(AND($E$3="3rd"),'Marks Entry 3rd'!K143,IF(AND($E$3="4th"),'Marks Entry 4th'!K143,"")))</f>
        <v/>
      </c>
      <c r="L144" s="125" t="str">
        <f>IF(OR(B144=0,B144=""),"",IF(AND($E$3="3rd"),'Marks Entry 3rd'!L143,IF(AND($E$3="4th"),'Marks Entry 4th'!L143,"")))</f>
        <v/>
      </c>
      <c r="M144" s="125" t="str">
        <f>IF(OR(B144=0,B144=""),"",IF(AND($E$3="3rd"),'Marks Entry 3rd'!M143,IF(AND($E$3="4th"),'Marks Entry 4th'!M143,"")))</f>
        <v/>
      </c>
      <c r="N144" s="125" t="str">
        <f>IF(OR(B144=0,B144=""),"",IF(AND($E$3="3rd"),'Marks Entry 3rd'!N143,IF(AND($E$3="4th"),'Marks Entry 4th'!N143,"")))</f>
        <v/>
      </c>
      <c r="O144" s="61" t="str">
        <f t="shared" si="141"/>
        <v/>
      </c>
      <c r="P144" s="125" t="str">
        <f>IF(OR(B144=0,B144=""),"",IF(AND($E$3="3rd"),'Marks Entry 3rd'!O143,IF(AND($E$3="4th"),'Marks Entry 4th'!O143,"")))</f>
        <v/>
      </c>
      <c r="Q144" s="125" t="str">
        <f>IF(OR(B144=0,B144=""),"",IF(AND($E$3="3rd"),'Marks Entry 3rd'!P143,IF(AND($E$3="4th"),'Marks Entry 4th'!P143,"")))</f>
        <v/>
      </c>
      <c r="R144" s="64" t="str">
        <f t="shared" si="142"/>
        <v/>
      </c>
      <c r="S144" s="61">
        <f t="shared" si="143"/>
        <v>0</v>
      </c>
      <c r="T144" s="66" t="str">
        <f>IF(OR(B144=0,B144=""),"",IF(AND($E$3="3rd"),'Marks Entry 3rd'!Q143,IF(AND($E$3="4th"),'Marks Entry 4th'!Q143,"")))</f>
        <v/>
      </c>
      <c r="U144" s="66" t="str">
        <f>IF(OR(B144=0,B144=""),"",IF(AND($E$3="3rd"),'Marks Entry 3rd'!R143,IF(AND($E$3="4th"),'Marks Entry 4th'!R143,"")))</f>
        <v/>
      </c>
      <c r="V144" s="65" t="str">
        <f t="shared" si="144"/>
        <v/>
      </c>
      <c r="W144" s="61" t="str">
        <f t="shared" si="145"/>
        <v/>
      </c>
      <c r="X144" s="104">
        <f t="shared" si="146"/>
        <v>0</v>
      </c>
      <c r="Y144" s="104" t="str">
        <f t="shared" si="147"/>
        <v/>
      </c>
      <c r="Z144" s="104" t="str">
        <f t="shared" si="148"/>
        <v/>
      </c>
      <c r="AA144" s="104" t="str">
        <f t="shared" si="149"/>
        <v/>
      </c>
      <c r="AB144" s="104" t="str">
        <f t="shared" si="150"/>
        <v/>
      </c>
      <c r="AC144" s="108" t="str">
        <f t="shared" si="151"/>
        <v/>
      </c>
      <c r="AD144" s="125" t="str">
        <f>IF(OR(B144=0,B144=""),"",IF(AND($E$3="3rd"),'Marks Entry 3rd'!S143,IF(AND($E$3="4th"),'Marks Entry 4th'!S143,"")))</f>
        <v/>
      </c>
      <c r="AE144" s="125" t="str">
        <f>IF(OR(B144=0,B144=""),"",IF(AND($E$3="3rd"),'Marks Entry 3rd'!T143,IF(AND($E$3="4th"),'Marks Entry 4th'!T143,"")))</f>
        <v/>
      </c>
      <c r="AF144" s="125" t="str">
        <f>IF(OR(B144=0,B144=""),"",IF(AND($E$3="3rd"),'Marks Entry 3rd'!U143,IF(AND($E$3="4th"),'Marks Entry 4th'!U143,"")))</f>
        <v/>
      </c>
      <c r="AG144" s="61" t="str">
        <f t="shared" si="152"/>
        <v/>
      </c>
      <c r="AH144" s="125" t="str">
        <f>IF(OR(B144=0,B144=""),"",IF(AND($E$3="3rd"),'Marks Entry 3rd'!V143,IF(AND($E$3="4th"),'Marks Entry 4th'!V143,"")))</f>
        <v/>
      </c>
      <c r="AI144" s="125" t="str">
        <f>IF(OR(B144=0,B144=""),"",IF(AND($E$3="3rd"),'Marks Entry 3rd'!W143,IF(AND($E$3="4th"),'Marks Entry 4th'!W143,"")))</f>
        <v/>
      </c>
      <c r="AJ144" s="64" t="str">
        <f t="shared" si="153"/>
        <v/>
      </c>
      <c r="AK144" s="61">
        <f t="shared" si="154"/>
        <v>0</v>
      </c>
      <c r="AL144" s="66" t="str">
        <f>IF(OR(B144=0,B144=""),"",IF(AND($E$3="3rd"),'Marks Entry 3rd'!X143,IF(AND($E$3="4th"),'Marks Entry 4th'!X143,"")))</f>
        <v/>
      </c>
      <c r="AM144" s="66" t="str">
        <f>IF(OR(B144=0,B144=""),"",IF(AND($E$3="3rd"),'Marks Entry 3rd'!Y143,IF(AND($E$3="4th"),'Marks Entry 4th'!Y143,"")))</f>
        <v/>
      </c>
      <c r="AN144" s="65" t="str">
        <f t="shared" si="155"/>
        <v/>
      </c>
      <c r="AO144" s="61" t="str">
        <f t="shared" si="156"/>
        <v/>
      </c>
      <c r="AP144" s="104">
        <f t="shared" si="157"/>
        <v>0</v>
      </c>
      <c r="AQ144" s="104" t="str">
        <f t="shared" si="158"/>
        <v/>
      </c>
      <c r="AR144" s="104" t="str">
        <f t="shared" si="159"/>
        <v/>
      </c>
      <c r="AS144" s="104" t="str">
        <f t="shared" si="160"/>
        <v/>
      </c>
      <c r="AT144" s="104" t="str">
        <f t="shared" si="161"/>
        <v/>
      </c>
      <c r="AU144" s="108" t="str">
        <f t="shared" si="162"/>
        <v/>
      </c>
      <c r="AV144" s="125" t="str">
        <f>IF(OR(B144=0,B144=""),"",IF(AND($E$3="3rd"),'Marks Entry 3rd'!Z143,IF(AND($E$3="4th"),'Marks Entry 4th'!Z143,"")))</f>
        <v/>
      </c>
      <c r="AW144" s="125" t="str">
        <f>IF(OR(B144=0,B144=""),"",IF(AND($E$3="3rd"),'Marks Entry 3rd'!AA143,IF(AND($E$3="4th"),'Marks Entry 4th'!AA143,"")))</f>
        <v/>
      </c>
      <c r="AX144" s="125" t="str">
        <f>IF(OR(B144=0,B144=""),"",IF(AND($E$3="3rd"),'Marks Entry 3rd'!AB143,IF(AND($E$3="4th"),'Marks Entry 4th'!AB143,"")))</f>
        <v/>
      </c>
      <c r="AY144" s="61" t="str">
        <f t="shared" si="163"/>
        <v/>
      </c>
      <c r="AZ144" s="125" t="str">
        <f>IF(OR(B144=0,B144=""),"",IF(AND($E$3="3rd"),'Marks Entry 3rd'!AC143,IF(AND($E$3="4th"),'Marks Entry 4th'!AC143,"")))</f>
        <v/>
      </c>
      <c r="BA144" s="125" t="str">
        <f>IF(OR(B144=0,B144=""),"",IF(AND($E$3="3rd"),'Marks Entry 3rd'!AD143,IF(AND($E$3="4th"),'Marks Entry 4th'!AD143,"")))</f>
        <v/>
      </c>
      <c r="BB144" s="64" t="str">
        <f t="shared" si="164"/>
        <v/>
      </c>
      <c r="BC144" s="61">
        <f t="shared" si="165"/>
        <v>0</v>
      </c>
      <c r="BD144" s="66" t="str">
        <f>IF(OR(B144=0,B144=""),"",IF(AND($E$3="3rd"),'Marks Entry 3rd'!AE143,IF(AND($E$3="4th"),'Marks Entry 4th'!AE143,"")))</f>
        <v/>
      </c>
      <c r="BE144" s="66" t="str">
        <f>IF(OR(B144=0,B144=""),"",IF(AND($E$3="3rd"),'Marks Entry 3rd'!AF143,IF(AND($E$3="4th"),'Marks Entry 4th'!AF143,"")))</f>
        <v/>
      </c>
      <c r="BF144" s="65" t="str">
        <f t="shared" si="166"/>
        <v/>
      </c>
      <c r="BG144" s="61" t="str">
        <f t="shared" si="167"/>
        <v/>
      </c>
      <c r="BH144" s="104">
        <f t="shared" si="168"/>
        <v>0</v>
      </c>
      <c r="BI144" s="104" t="str">
        <f t="shared" si="169"/>
        <v/>
      </c>
      <c r="BJ144" s="104" t="str">
        <f t="shared" si="170"/>
        <v/>
      </c>
      <c r="BK144" s="104" t="str">
        <f t="shared" si="171"/>
        <v/>
      </c>
      <c r="BL144" s="104" t="str">
        <f t="shared" si="172"/>
        <v/>
      </c>
      <c r="BM144" s="108" t="str">
        <f t="shared" si="173"/>
        <v/>
      </c>
      <c r="BN144" s="125" t="str">
        <f>IF(OR(B144=0,B144=""),"",IF(AND($E$3="3rd"),'Marks Entry 3rd'!AG143,IF(AND($E$3="4th"),'Marks Entry 4th'!AG143,"")))</f>
        <v/>
      </c>
      <c r="BO144" s="125" t="str">
        <f>IF(OR(B144=0,B144=""),"",IF(AND($E$3="3rd"),'Marks Entry 3rd'!AH143,IF(AND($E$3="4th"),'Marks Entry 4th'!AH143,"")))</f>
        <v/>
      </c>
      <c r="BP144" s="125" t="str">
        <f>IF(OR(B144=0,B144=""),"",IF(AND($E$3="3rd"),'Marks Entry 3rd'!AI143,IF(AND($E$3="4th"),'Marks Entry 4th'!AI143,"")))</f>
        <v/>
      </c>
      <c r="BQ144" s="61" t="str">
        <f t="shared" si="174"/>
        <v/>
      </c>
      <c r="BR144" s="125" t="str">
        <f>IF(OR(B144=0,B144=""),"",IF(AND($E$3="3rd"),'Marks Entry 3rd'!AJ143,IF(AND($E$3="4th"),'Marks Entry 4th'!AJ143,"")))</f>
        <v/>
      </c>
      <c r="BS144" s="125" t="str">
        <f>IF(OR(B144=0,B144=""),"",IF(AND($E$3="3rd"),'Marks Entry 3rd'!AK143,IF(AND($E$3="4th"),'Marks Entry 4th'!AK143,"")))</f>
        <v/>
      </c>
      <c r="BT144" s="64" t="str">
        <f t="shared" si="175"/>
        <v/>
      </c>
      <c r="BU144" s="61">
        <f t="shared" si="176"/>
        <v>0</v>
      </c>
      <c r="BV144" s="66" t="str">
        <f>IF(OR(B144=0,B144=""),"",IF(AND($E$3="3rd"),'Marks Entry 3rd'!AL143,IF(AND($E$3="4th"),'Marks Entry 4th'!AL143,"")))</f>
        <v/>
      </c>
      <c r="BW144" s="66" t="str">
        <f>IF(OR(B144=0,B144=""),"",IF(AND($E$3="3rd"),'Marks Entry 3rd'!AM143,IF(AND($E$3="4th"),'Marks Entry 4th'!AM143,"")))</f>
        <v/>
      </c>
      <c r="BX144" s="65" t="str">
        <f t="shared" si="177"/>
        <v/>
      </c>
      <c r="BY144" s="61" t="str">
        <f t="shared" si="178"/>
        <v/>
      </c>
      <c r="BZ144" s="104">
        <f t="shared" si="179"/>
        <v>0</v>
      </c>
      <c r="CA144" s="104" t="str">
        <f t="shared" si="180"/>
        <v/>
      </c>
      <c r="CB144" s="104" t="str">
        <f t="shared" si="181"/>
        <v/>
      </c>
      <c r="CC144" s="104" t="str">
        <f t="shared" si="182"/>
        <v/>
      </c>
      <c r="CD144" s="104" t="str">
        <f t="shared" si="183"/>
        <v/>
      </c>
      <c r="CE144" s="108" t="str">
        <f t="shared" si="184"/>
        <v/>
      </c>
      <c r="CF144" s="257" t="str">
        <f>IF(OR(B144=0,B144=""),"",IF(AND($E$3="3rd"),'Marks Entry 3rd'!AN143,IF(AND($E$3="4th"),'Marks Entry 4th'!AN143,"")))</f>
        <v/>
      </c>
      <c r="CG144" s="257" t="str">
        <f>IF(OR(B144=0,B144=""),"",IF(AND($E$3="3rd"),'Marks Entry 3rd'!AO143,IF(AND($E$3="4th"),'Marks Entry 4th'!AO143,"")))</f>
        <v/>
      </c>
      <c r="CH144" s="257" t="str">
        <f>IF(OR(B144=0,B144=""),"",IF(AND($E$3="3rd"),'Marks Entry 3rd'!AP143,IF(AND($E$3="4th"),'Marks Entry 4th'!AP143,"")))</f>
        <v/>
      </c>
      <c r="CI144" s="257" t="str">
        <f>IF(OR(B144=0,B144=""),"",IF(AND($E$3="3rd"),'Marks Entry 3rd'!AQ143,IF(AND($E$3="4th"),'Marks Entry 4th'!AQ143,"")))</f>
        <v/>
      </c>
      <c r="CJ144" s="257" t="str">
        <f>IF(OR(B144=0,B144=""),"",IF(AND($E$3="3rd"),'Marks Entry 3rd'!AR143,IF(AND($E$3="4th"),'Marks Entry 4th'!AR143,"")))</f>
        <v/>
      </c>
      <c r="CK144" s="126" t="str">
        <f t="shared" si="185"/>
        <v/>
      </c>
      <c r="CL144" s="127">
        <f t="shared" si="186"/>
        <v>0</v>
      </c>
      <c r="CM144" s="127" t="str">
        <f t="shared" si="187"/>
        <v/>
      </c>
      <c r="CN144" s="127" t="str">
        <f t="shared" si="188"/>
        <v/>
      </c>
      <c r="CO144" s="107" t="str">
        <f t="shared" si="189"/>
        <v/>
      </c>
      <c r="CP144" s="257" t="str">
        <f>IF(OR(B144=0,B144=""),"",IF(AND($E$3="3rd"),'Marks Entry 3rd'!AS143,IF(AND($E$3="4th"),'Marks Entry 4th'!AS143,"")))</f>
        <v/>
      </c>
      <c r="CQ144" s="257" t="str">
        <f>IF(OR(B144=0,B144=""),"",IF(AND($E$3="3rd"),'Marks Entry 3rd'!AT143,IF(AND($E$3="4th"),'Marks Entry 4th'!AT143,"")))</f>
        <v/>
      </c>
      <c r="CR144" s="257" t="str">
        <f>IF(OR(B144=0,B144=""),"",IF(AND($E$3="3rd"),'Marks Entry 3rd'!AU143,IF(AND($E$3="4th"),'Marks Entry 4th'!AU143,"")))</f>
        <v/>
      </c>
      <c r="CS144" s="257" t="str">
        <f>IF(OR(B144=0,B144=""),"",IF(AND($E$3="3rd"),'Marks Entry 3rd'!AV143,IF(AND($E$3="4th"),'Marks Entry 4th'!AV143,"")))</f>
        <v/>
      </c>
      <c r="CT144" s="257" t="str">
        <f>IF(OR(B144=0,B144=""),"",IF(AND($E$3="3rd"),'Marks Entry 3rd'!AW143,IF(AND($E$3="4th"),'Marks Entry 4th'!AW143,"")))</f>
        <v/>
      </c>
      <c r="CU144" s="126" t="str">
        <f t="shared" si="190"/>
        <v/>
      </c>
      <c r="CV144" s="127">
        <f t="shared" si="191"/>
        <v>0</v>
      </c>
      <c r="CW144" s="127" t="str">
        <f t="shared" si="192"/>
        <v/>
      </c>
      <c r="CX144" s="127" t="str">
        <f t="shared" si="193"/>
        <v/>
      </c>
      <c r="CY144" s="107" t="str">
        <f t="shared" si="194"/>
        <v/>
      </c>
      <c r="CZ144" s="257" t="str">
        <f>IF(OR(B144=0,B144=""),"",IF(AND($E$3="3rd"),'Marks Entry 3rd'!AX143,IF(AND($E$3="4th"),'Marks Entry 4th'!AX143,"")))</f>
        <v/>
      </c>
      <c r="DA144" s="257" t="str">
        <f>IF(OR(B144=0,B144=""),"",IF(AND($E$3="3rd"),'Marks Entry 3rd'!AY143,IF(AND($E$3="4th"),'Marks Entry 4th'!AY143,"")))</f>
        <v/>
      </c>
      <c r="DB144" s="257" t="str">
        <f>IF(OR(B144=0,B144=""),"",IF(AND($E$3="3rd"),'Marks Entry 3rd'!AZ143,IF(AND($E$3="4th"),'Marks Entry 4th'!AZ143,"")))</f>
        <v/>
      </c>
      <c r="DC144" s="257" t="str">
        <f>IF(OR(B144=0,B144=""),"",IF(AND($E$3="3rd"),'Marks Entry 3rd'!BA143,IF(AND($E$3="4th"),'Marks Entry 4th'!BA143,"")))</f>
        <v/>
      </c>
      <c r="DD144" s="257" t="str">
        <f>IF(OR(B144=0,B144=""),"",IF(AND($E$3="3rd"),'Marks Entry 3rd'!BB143,IF(AND($E$3="4th"),'Marks Entry 4th'!BB143,"")))</f>
        <v/>
      </c>
      <c r="DE144" s="126" t="str">
        <f t="shared" si="195"/>
        <v/>
      </c>
      <c r="DF144" s="127">
        <f t="shared" si="196"/>
        <v>0</v>
      </c>
      <c r="DG144" s="127" t="str">
        <f t="shared" si="197"/>
        <v/>
      </c>
      <c r="DH144" s="127" t="str">
        <f t="shared" si="198"/>
        <v/>
      </c>
      <c r="DI144" s="107" t="str">
        <f t="shared" si="199"/>
        <v/>
      </c>
      <c r="DJ144" s="257" t="str">
        <f>IF(OR(B144=0,B144=""),"",IF(AND('Marks Entry 3rd'!BC143="",'Marks Entry 4th'!BC143=""),"",IF(AND($E$3="3rd"),'Marks Entry 3rd'!BC143,IF(AND($E$3="4th"),'Marks Entry 4th'!BC143,""))))</f>
        <v/>
      </c>
      <c r="DK144" s="257" t="str">
        <f>IF(OR(B144=0,B144=""),"",IF(AND('Marks Entry 3rd'!BD143="",'Marks Entry 4th'!BD143=""),"",IF(AND($E$3="3rd"),'Marks Entry 3rd'!BD143,IF(AND($E$3="4th"),'Marks Entry 4th'!BD143,""))))</f>
        <v/>
      </c>
      <c r="DL144" s="416" t="str">
        <f t="shared" si="200"/>
        <v/>
      </c>
      <c r="DM144" s="108" t="str">
        <f t="shared" si="201"/>
        <v/>
      </c>
      <c r="DN144" s="257" t="str">
        <f>IF(OR(B144=0,B144=""),"",IF(AND('Marks Entry 3rd'!BE143="",'Marks Entry 4th'!BE143=""),"",IF(AND($E$3="3rd"),'Marks Entry 3rd'!BE143,IF(AND($E$3="4th"),'Marks Entry 4th'!BE143,""))))</f>
        <v/>
      </c>
      <c r="DO144" s="257" t="str">
        <f>IF(OR(B144=0,B144=""),"",IF(AND('Marks Entry 3rd'!BF143="",'Marks Entry 4th'!BF143=""),"",IF(AND($E$3="3rd"),'Marks Entry 3rd'!BF143,IF(AND($E$3="4th"),'Marks Entry 4th'!BF143,""))))</f>
        <v/>
      </c>
      <c r="DP144" s="416" t="str">
        <f t="shared" si="202"/>
        <v/>
      </c>
      <c r="DQ144" s="108" t="str">
        <f t="shared" si="203"/>
        <v/>
      </c>
      <c r="DR144" s="75" t="str">
        <f t="shared" si="204"/>
        <v/>
      </c>
      <c r="DS144" s="76" t="str">
        <f t="shared" si="205"/>
        <v/>
      </c>
      <c r="DT144" s="81" t="str">
        <f t="shared" si="206"/>
        <v/>
      </c>
      <c r="DU144" s="82" t="str">
        <f t="shared" si="207"/>
        <v/>
      </c>
      <c r="DV144" s="262" t="str">
        <f t="shared" si="140"/>
        <v/>
      </c>
      <c r="DW144" s="52" t="str">
        <f>IF(OR(B144=0,B144=""),"",IF(AND($E$3="3rd"),'Marks Entry 3rd'!BG143,IF(AND($E$3="4th"),'Marks Entry 4th'!BG143,"")))</f>
        <v/>
      </c>
      <c r="DX144" s="52" t="str">
        <f>IF(OR(B144=0,B144=""),"",IF(AND($E$3="3rd"),'Marks Entry 3rd'!BH143,IF(AND($E$3="4th"),'Marks Entry 4th'!BH143,"")))</f>
        <v/>
      </c>
      <c r="DY144" s="242" t="str">
        <f t="shared" si="208"/>
        <v/>
      </c>
      <c r="DZ144" s="53"/>
      <c r="EG144" s="55">
        <f>IF(AND($E$3="3rd"),'Marks Entry 3rd'!I143,IF(AND($E$3="4th"),'Marks Entry 4th'!I143,""))</f>
        <v>0</v>
      </c>
    </row>
    <row r="145" spans="1:137" ht="18.95" customHeight="1">
      <c r="A145" s="67">
        <v>138</v>
      </c>
      <c r="B145" s="302" t="str">
        <f>IF(OR(EG145=0,EG145=""),"",IF(AND($E$3="3rd"),'Marks Entry 3rd'!I144,IF(AND($E$3="4th"),'Marks Entry 4th'!I144,"")))</f>
        <v/>
      </c>
      <c r="C145" s="68" t="str">
        <f>IF(OR(B145=0,B145=""),"",IF(AND($E$3="3rd"),'Marks Entry 3rd'!B144,IF(AND($E$3="4th"),'Marks Entry 4th'!B144,"")))</f>
        <v/>
      </c>
      <c r="D145" s="68" t="str">
        <f>IF(OR(B145=0,B145=""),"",IF(AND($E$3="3rd"),'Marks Entry 3rd'!C144,IF(AND($E$3="4th"),'Marks Entry 4th'!C144,"")))</f>
        <v/>
      </c>
      <c r="E145" s="69" t="str">
        <f>IF(OR(B145=0,B145=""),"",IF(AND($E$3="3rd"),'Marks Entry 3rd'!E144,IF(AND($E$3="4th"),'Marks Entry 4th'!E144,"")))</f>
        <v/>
      </c>
      <c r="F145" s="301" t="str">
        <f>IF(OR(B145=0,B145=""),"",IF(AND($E$3="3rd"),'Marks Entry 3rd'!D144,IF(AND($E$3="4th"),'Marks Entry 4th'!D144,"")))</f>
        <v/>
      </c>
      <c r="G145" s="63" t="str">
        <f>IF(OR(B145=0,B145=""),"",IF(AND($E$3="3rd"),'Marks Entry 3rd'!F144,IF(AND($E$3="4th"),'Marks Entry 4th'!F144,"")))</f>
        <v/>
      </c>
      <c r="H145" s="63" t="str">
        <f>IF(OR(B145=0,B145=""),"",IF(AND($E$3="3rd"),'Marks Entry 3rd'!G144,IF(AND($E$3="4th"),'Marks Entry 4th'!G144,"")))</f>
        <v/>
      </c>
      <c r="I145" s="63" t="str">
        <f>IF(OR(B145=0,B145=""),"",IF(AND($E$3="3rd"),'Marks Entry 3rd'!H144,IF(AND($E$3="4th"),'Marks Entry 4th'!H144,"")))</f>
        <v/>
      </c>
      <c r="J145" s="256" t="str">
        <f>IF(OR(B145=0,B145=""),"",IF(AND($E$3="3rd"),'Marks Entry 3rd'!J144,IF(AND($E$3="4th"),'Marks Entry 4th'!J144,"")))</f>
        <v/>
      </c>
      <c r="K145" s="256" t="str">
        <f>IF(OR(B145=0,B145=""),"",IF(AND($E$3="3rd"),'Marks Entry 3rd'!K144,IF(AND($E$3="4th"),'Marks Entry 4th'!K144,"")))</f>
        <v/>
      </c>
      <c r="L145" s="125" t="str">
        <f>IF(OR(B145=0,B145=""),"",IF(AND($E$3="3rd"),'Marks Entry 3rd'!L144,IF(AND($E$3="4th"),'Marks Entry 4th'!L144,"")))</f>
        <v/>
      </c>
      <c r="M145" s="125" t="str">
        <f>IF(OR(B145=0,B145=""),"",IF(AND($E$3="3rd"),'Marks Entry 3rd'!M144,IF(AND($E$3="4th"),'Marks Entry 4th'!M144,"")))</f>
        <v/>
      </c>
      <c r="N145" s="125" t="str">
        <f>IF(OR(B145=0,B145=""),"",IF(AND($E$3="3rd"),'Marks Entry 3rd'!N144,IF(AND($E$3="4th"),'Marks Entry 4th'!N144,"")))</f>
        <v/>
      </c>
      <c r="O145" s="61" t="str">
        <f t="shared" si="141"/>
        <v/>
      </c>
      <c r="P145" s="125" t="str">
        <f>IF(OR(B145=0,B145=""),"",IF(AND($E$3="3rd"),'Marks Entry 3rd'!O144,IF(AND($E$3="4th"),'Marks Entry 4th'!O144,"")))</f>
        <v/>
      </c>
      <c r="Q145" s="125" t="str">
        <f>IF(OR(B145=0,B145=""),"",IF(AND($E$3="3rd"),'Marks Entry 3rd'!P144,IF(AND($E$3="4th"),'Marks Entry 4th'!P144,"")))</f>
        <v/>
      </c>
      <c r="R145" s="64" t="str">
        <f t="shared" si="142"/>
        <v/>
      </c>
      <c r="S145" s="61">
        <f t="shared" si="143"/>
        <v>0</v>
      </c>
      <c r="T145" s="66" t="str">
        <f>IF(OR(B145=0,B145=""),"",IF(AND($E$3="3rd"),'Marks Entry 3rd'!Q144,IF(AND($E$3="4th"),'Marks Entry 4th'!Q144,"")))</f>
        <v/>
      </c>
      <c r="U145" s="66" t="str">
        <f>IF(OR(B145=0,B145=""),"",IF(AND($E$3="3rd"),'Marks Entry 3rd'!R144,IF(AND($E$3="4th"),'Marks Entry 4th'!R144,"")))</f>
        <v/>
      </c>
      <c r="V145" s="65" t="str">
        <f t="shared" si="144"/>
        <v/>
      </c>
      <c r="W145" s="61" t="str">
        <f t="shared" si="145"/>
        <v/>
      </c>
      <c r="X145" s="104">
        <f t="shared" si="146"/>
        <v>0</v>
      </c>
      <c r="Y145" s="104" t="str">
        <f t="shared" si="147"/>
        <v/>
      </c>
      <c r="Z145" s="104" t="str">
        <f t="shared" si="148"/>
        <v/>
      </c>
      <c r="AA145" s="104" t="str">
        <f t="shared" si="149"/>
        <v/>
      </c>
      <c r="AB145" s="104" t="str">
        <f t="shared" si="150"/>
        <v/>
      </c>
      <c r="AC145" s="108" t="str">
        <f t="shared" si="151"/>
        <v/>
      </c>
      <c r="AD145" s="125" t="str">
        <f>IF(OR(B145=0,B145=""),"",IF(AND($E$3="3rd"),'Marks Entry 3rd'!S144,IF(AND($E$3="4th"),'Marks Entry 4th'!S144,"")))</f>
        <v/>
      </c>
      <c r="AE145" s="125" t="str">
        <f>IF(OR(B145=0,B145=""),"",IF(AND($E$3="3rd"),'Marks Entry 3rd'!T144,IF(AND($E$3="4th"),'Marks Entry 4th'!T144,"")))</f>
        <v/>
      </c>
      <c r="AF145" s="125" t="str">
        <f>IF(OR(B145=0,B145=""),"",IF(AND($E$3="3rd"),'Marks Entry 3rd'!U144,IF(AND($E$3="4th"),'Marks Entry 4th'!U144,"")))</f>
        <v/>
      </c>
      <c r="AG145" s="61" t="str">
        <f t="shared" si="152"/>
        <v/>
      </c>
      <c r="AH145" s="125" t="str">
        <f>IF(OR(B145=0,B145=""),"",IF(AND($E$3="3rd"),'Marks Entry 3rd'!V144,IF(AND($E$3="4th"),'Marks Entry 4th'!V144,"")))</f>
        <v/>
      </c>
      <c r="AI145" s="125" t="str">
        <f>IF(OR(B145=0,B145=""),"",IF(AND($E$3="3rd"),'Marks Entry 3rd'!W144,IF(AND($E$3="4th"),'Marks Entry 4th'!W144,"")))</f>
        <v/>
      </c>
      <c r="AJ145" s="64" t="str">
        <f t="shared" si="153"/>
        <v/>
      </c>
      <c r="AK145" s="61">
        <f t="shared" si="154"/>
        <v>0</v>
      </c>
      <c r="AL145" s="66" t="str">
        <f>IF(OR(B145=0,B145=""),"",IF(AND($E$3="3rd"),'Marks Entry 3rd'!X144,IF(AND($E$3="4th"),'Marks Entry 4th'!X144,"")))</f>
        <v/>
      </c>
      <c r="AM145" s="66" t="str">
        <f>IF(OR(B145=0,B145=""),"",IF(AND($E$3="3rd"),'Marks Entry 3rd'!Y144,IF(AND($E$3="4th"),'Marks Entry 4th'!Y144,"")))</f>
        <v/>
      </c>
      <c r="AN145" s="65" t="str">
        <f t="shared" si="155"/>
        <v/>
      </c>
      <c r="AO145" s="61" t="str">
        <f t="shared" si="156"/>
        <v/>
      </c>
      <c r="AP145" s="104">
        <f t="shared" si="157"/>
        <v>0</v>
      </c>
      <c r="AQ145" s="104" t="str">
        <f t="shared" si="158"/>
        <v/>
      </c>
      <c r="AR145" s="104" t="str">
        <f t="shared" si="159"/>
        <v/>
      </c>
      <c r="AS145" s="104" t="str">
        <f t="shared" si="160"/>
        <v/>
      </c>
      <c r="AT145" s="104" t="str">
        <f t="shared" si="161"/>
        <v/>
      </c>
      <c r="AU145" s="108" t="str">
        <f t="shared" si="162"/>
        <v/>
      </c>
      <c r="AV145" s="125" t="str">
        <f>IF(OR(B145=0,B145=""),"",IF(AND($E$3="3rd"),'Marks Entry 3rd'!Z144,IF(AND($E$3="4th"),'Marks Entry 4th'!Z144,"")))</f>
        <v/>
      </c>
      <c r="AW145" s="125" t="str">
        <f>IF(OR(B145=0,B145=""),"",IF(AND($E$3="3rd"),'Marks Entry 3rd'!AA144,IF(AND($E$3="4th"),'Marks Entry 4th'!AA144,"")))</f>
        <v/>
      </c>
      <c r="AX145" s="125" t="str">
        <f>IF(OR(B145=0,B145=""),"",IF(AND($E$3="3rd"),'Marks Entry 3rd'!AB144,IF(AND($E$3="4th"),'Marks Entry 4th'!AB144,"")))</f>
        <v/>
      </c>
      <c r="AY145" s="61" t="str">
        <f t="shared" si="163"/>
        <v/>
      </c>
      <c r="AZ145" s="125" t="str">
        <f>IF(OR(B145=0,B145=""),"",IF(AND($E$3="3rd"),'Marks Entry 3rd'!AC144,IF(AND($E$3="4th"),'Marks Entry 4th'!AC144,"")))</f>
        <v/>
      </c>
      <c r="BA145" s="125" t="str">
        <f>IF(OR(B145=0,B145=""),"",IF(AND($E$3="3rd"),'Marks Entry 3rd'!AD144,IF(AND($E$3="4th"),'Marks Entry 4th'!AD144,"")))</f>
        <v/>
      </c>
      <c r="BB145" s="64" t="str">
        <f t="shared" si="164"/>
        <v/>
      </c>
      <c r="BC145" s="61">
        <f t="shared" si="165"/>
        <v>0</v>
      </c>
      <c r="BD145" s="66" t="str">
        <f>IF(OR(B145=0,B145=""),"",IF(AND($E$3="3rd"),'Marks Entry 3rd'!AE144,IF(AND($E$3="4th"),'Marks Entry 4th'!AE144,"")))</f>
        <v/>
      </c>
      <c r="BE145" s="66" t="str">
        <f>IF(OR(B145=0,B145=""),"",IF(AND($E$3="3rd"),'Marks Entry 3rd'!AF144,IF(AND($E$3="4th"),'Marks Entry 4th'!AF144,"")))</f>
        <v/>
      </c>
      <c r="BF145" s="65" t="str">
        <f t="shared" si="166"/>
        <v/>
      </c>
      <c r="BG145" s="61" t="str">
        <f t="shared" si="167"/>
        <v/>
      </c>
      <c r="BH145" s="104">
        <f t="shared" si="168"/>
        <v>0</v>
      </c>
      <c r="BI145" s="104" t="str">
        <f t="shared" si="169"/>
        <v/>
      </c>
      <c r="BJ145" s="104" t="str">
        <f t="shared" si="170"/>
        <v/>
      </c>
      <c r="BK145" s="104" t="str">
        <f t="shared" si="171"/>
        <v/>
      </c>
      <c r="BL145" s="104" t="str">
        <f t="shared" si="172"/>
        <v/>
      </c>
      <c r="BM145" s="108" t="str">
        <f t="shared" si="173"/>
        <v/>
      </c>
      <c r="BN145" s="125" t="str">
        <f>IF(OR(B145=0,B145=""),"",IF(AND($E$3="3rd"),'Marks Entry 3rd'!AG144,IF(AND($E$3="4th"),'Marks Entry 4th'!AG144,"")))</f>
        <v/>
      </c>
      <c r="BO145" s="125" t="str">
        <f>IF(OR(B145=0,B145=""),"",IF(AND($E$3="3rd"),'Marks Entry 3rd'!AH144,IF(AND($E$3="4th"),'Marks Entry 4th'!AH144,"")))</f>
        <v/>
      </c>
      <c r="BP145" s="125" t="str">
        <f>IF(OR(B145=0,B145=""),"",IF(AND($E$3="3rd"),'Marks Entry 3rd'!AI144,IF(AND($E$3="4th"),'Marks Entry 4th'!AI144,"")))</f>
        <v/>
      </c>
      <c r="BQ145" s="61" t="str">
        <f t="shared" si="174"/>
        <v/>
      </c>
      <c r="BR145" s="125" t="str">
        <f>IF(OR(B145=0,B145=""),"",IF(AND($E$3="3rd"),'Marks Entry 3rd'!AJ144,IF(AND($E$3="4th"),'Marks Entry 4th'!AJ144,"")))</f>
        <v/>
      </c>
      <c r="BS145" s="125" t="str">
        <f>IF(OR(B145=0,B145=""),"",IF(AND($E$3="3rd"),'Marks Entry 3rd'!AK144,IF(AND($E$3="4th"),'Marks Entry 4th'!AK144,"")))</f>
        <v/>
      </c>
      <c r="BT145" s="64" t="str">
        <f t="shared" si="175"/>
        <v/>
      </c>
      <c r="BU145" s="61">
        <f t="shared" si="176"/>
        <v>0</v>
      </c>
      <c r="BV145" s="66" t="str">
        <f>IF(OR(B145=0,B145=""),"",IF(AND($E$3="3rd"),'Marks Entry 3rd'!AL144,IF(AND($E$3="4th"),'Marks Entry 4th'!AL144,"")))</f>
        <v/>
      </c>
      <c r="BW145" s="66" t="str">
        <f>IF(OR(B145=0,B145=""),"",IF(AND($E$3="3rd"),'Marks Entry 3rd'!AM144,IF(AND($E$3="4th"),'Marks Entry 4th'!AM144,"")))</f>
        <v/>
      </c>
      <c r="BX145" s="65" t="str">
        <f t="shared" si="177"/>
        <v/>
      </c>
      <c r="BY145" s="61" t="str">
        <f t="shared" si="178"/>
        <v/>
      </c>
      <c r="BZ145" s="104">
        <f t="shared" si="179"/>
        <v>0</v>
      </c>
      <c r="CA145" s="104" t="str">
        <f t="shared" si="180"/>
        <v/>
      </c>
      <c r="CB145" s="104" t="str">
        <f t="shared" si="181"/>
        <v/>
      </c>
      <c r="CC145" s="104" t="str">
        <f t="shared" si="182"/>
        <v/>
      </c>
      <c r="CD145" s="104" t="str">
        <f t="shared" si="183"/>
        <v/>
      </c>
      <c r="CE145" s="108" t="str">
        <f t="shared" si="184"/>
        <v/>
      </c>
      <c r="CF145" s="257" t="str">
        <f>IF(OR(B145=0,B145=""),"",IF(AND($E$3="3rd"),'Marks Entry 3rd'!AN144,IF(AND($E$3="4th"),'Marks Entry 4th'!AN144,"")))</f>
        <v/>
      </c>
      <c r="CG145" s="257" t="str">
        <f>IF(OR(B145=0,B145=""),"",IF(AND($E$3="3rd"),'Marks Entry 3rd'!AO144,IF(AND($E$3="4th"),'Marks Entry 4th'!AO144,"")))</f>
        <v/>
      </c>
      <c r="CH145" s="257" t="str">
        <f>IF(OR(B145=0,B145=""),"",IF(AND($E$3="3rd"),'Marks Entry 3rd'!AP144,IF(AND($E$3="4th"),'Marks Entry 4th'!AP144,"")))</f>
        <v/>
      </c>
      <c r="CI145" s="257" t="str">
        <f>IF(OR(B145=0,B145=""),"",IF(AND($E$3="3rd"),'Marks Entry 3rd'!AQ144,IF(AND($E$3="4th"),'Marks Entry 4th'!AQ144,"")))</f>
        <v/>
      </c>
      <c r="CJ145" s="257" t="str">
        <f>IF(OR(B145=0,B145=""),"",IF(AND($E$3="3rd"),'Marks Entry 3rd'!AR144,IF(AND($E$3="4th"),'Marks Entry 4th'!AR144,"")))</f>
        <v/>
      </c>
      <c r="CK145" s="126" t="str">
        <f t="shared" si="185"/>
        <v/>
      </c>
      <c r="CL145" s="127">
        <f t="shared" si="186"/>
        <v>0</v>
      </c>
      <c r="CM145" s="127" t="str">
        <f t="shared" si="187"/>
        <v/>
      </c>
      <c r="CN145" s="127" t="str">
        <f t="shared" si="188"/>
        <v/>
      </c>
      <c r="CO145" s="107" t="str">
        <f t="shared" si="189"/>
        <v/>
      </c>
      <c r="CP145" s="257" t="str">
        <f>IF(OR(B145=0,B145=""),"",IF(AND($E$3="3rd"),'Marks Entry 3rd'!AS144,IF(AND($E$3="4th"),'Marks Entry 4th'!AS144,"")))</f>
        <v/>
      </c>
      <c r="CQ145" s="257" t="str">
        <f>IF(OR(B145=0,B145=""),"",IF(AND($E$3="3rd"),'Marks Entry 3rd'!AT144,IF(AND($E$3="4th"),'Marks Entry 4th'!AT144,"")))</f>
        <v/>
      </c>
      <c r="CR145" s="257" t="str">
        <f>IF(OR(B145=0,B145=""),"",IF(AND($E$3="3rd"),'Marks Entry 3rd'!AU144,IF(AND($E$3="4th"),'Marks Entry 4th'!AU144,"")))</f>
        <v/>
      </c>
      <c r="CS145" s="257" t="str">
        <f>IF(OR(B145=0,B145=""),"",IF(AND($E$3="3rd"),'Marks Entry 3rd'!AV144,IF(AND($E$3="4th"),'Marks Entry 4th'!AV144,"")))</f>
        <v/>
      </c>
      <c r="CT145" s="257" t="str">
        <f>IF(OR(B145=0,B145=""),"",IF(AND($E$3="3rd"),'Marks Entry 3rd'!AW144,IF(AND($E$3="4th"),'Marks Entry 4th'!AW144,"")))</f>
        <v/>
      </c>
      <c r="CU145" s="126" t="str">
        <f t="shared" si="190"/>
        <v/>
      </c>
      <c r="CV145" s="127">
        <f t="shared" si="191"/>
        <v>0</v>
      </c>
      <c r="CW145" s="127" t="str">
        <f t="shared" si="192"/>
        <v/>
      </c>
      <c r="CX145" s="127" t="str">
        <f t="shared" si="193"/>
        <v/>
      </c>
      <c r="CY145" s="107" t="str">
        <f t="shared" si="194"/>
        <v/>
      </c>
      <c r="CZ145" s="257" t="str">
        <f>IF(OR(B145=0,B145=""),"",IF(AND($E$3="3rd"),'Marks Entry 3rd'!AX144,IF(AND($E$3="4th"),'Marks Entry 4th'!AX144,"")))</f>
        <v/>
      </c>
      <c r="DA145" s="257" t="str">
        <f>IF(OR(B145=0,B145=""),"",IF(AND($E$3="3rd"),'Marks Entry 3rd'!AY144,IF(AND($E$3="4th"),'Marks Entry 4th'!AY144,"")))</f>
        <v/>
      </c>
      <c r="DB145" s="257" t="str">
        <f>IF(OR(B145=0,B145=""),"",IF(AND($E$3="3rd"),'Marks Entry 3rd'!AZ144,IF(AND($E$3="4th"),'Marks Entry 4th'!AZ144,"")))</f>
        <v/>
      </c>
      <c r="DC145" s="257" t="str">
        <f>IF(OR(B145=0,B145=""),"",IF(AND($E$3="3rd"),'Marks Entry 3rd'!BA144,IF(AND($E$3="4th"),'Marks Entry 4th'!BA144,"")))</f>
        <v/>
      </c>
      <c r="DD145" s="257" t="str">
        <f>IF(OR(B145=0,B145=""),"",IF(AND($E$3="3rd"),'Marks Entry 3rd'!BB144,IF(AND($E$3="4th"),'Marks Entry 4th'!BB144,"")))</f>
        <v/>
      </c>
      <c r="DE145" s="126" t="str">
        <f t="shared" si="195"/>
        <v/>
      </c>
      <c r="DF145" s="127">
        <f t="shared" si="196"/>
        <v>0</v>
      </c>
      <c r="DG145" s="127" t="str">
        <f t="shared" si="197"/>
        <v/>
      </c>
      <c r="DH145" s="127" t="str">
        <f t="shared" si="198"/>
        <v/>
      </c>
      <c r="DI145" s="107" t="str">
        <f t="shared" si="199"/>
        <v/>
      </c>
      <c r="DJ145" s="257" t="str">
        <f>IF(OR(B145=0,B145=""),"",IF(AND('Marks Entry 3rd'!BC144="",'Marks Entry 4th'!BC144=""),"",IF(AND($E$3="3rd"),'Marks Entry 3rd'!BC144,IF(AND($E$3="4th"),'Marks Entry 4th'!BC144,""))))</f>
        <v/>
      </c>
      <c r="DK145" s="257" t="str">
        <f>IF(OR(B145=0,B145=""),"",IF(AND('Marks Entry 3rd'!BD144="",'Marks Entry 4th'!BD144=""),"",IF(AND($E$3="3rd"),'Marks Entry 3rd'!BD144,IF(AND($E$3="4th"),'Marks Entry 4th'!BD144,""))))</f>
        <v/>
      </c>
      <c r="DL145" s="416" t="str">
        <f t="shared" si="200"/>
        <v/>
      </c>
      <c r="DM145" s="108" t="str">
        <f t="shared" si="201"/>
        <v/>
      </c>
      <c r="DN145" s="257" t="str">
        <f>IF(OR(B145=0,B145=""),"",IF(AND('Marks Entry 3rd'!BE144="",'Marks Entry 4th'!BE144=""),"",IF(AND($E$3="3rd"),'Marks Entry 3rd'!BE144,IF(AND($E$3="4th"),'Marks Entry 4th'!BE144,""))))</f>
        <v/>
      </c>
      <c r="DO145" s="257" t="str">
        <f>IF(OR(B145=0,B145=""),"",IF(AND('Marks Entry 3rd'!BF144="",'Marks Entry 4th'!BF144=""),"",IF(AND($E$3="3rd"),'Marks Entry 3rd'!BF144,IF(AND($E$3="4th"),'Marks Entry 4th'!BF144,""))))</f>
        <v/>
      </c>
      <c r="DP145" s="416" t="str">
        <f t="shared" si="202"/>
        <v/>
      </c>
      <c r="DQ145" s="108" t="str">
        <f t="shared" si="203"/>
        <v/>
      </c>
      <c r="DR145" s="75" t="str">
        <f t="shared" si="204"/>
        <v/>
      </c>
      <c r="DS145" s="76" t="str">
        <f t="shared" si="205"/>
        <v/>
      </c>
      <c r="DT145" s="81" t="str">
        <f t="shared" si="206"/>
        <v/>
      </c>
      <c r="DU145" s="82" t="str">
        <f t="shared" si="207"/>
        <v/>
      </c>
      <c r="DV145" s="262" t="str">
        <f t="shared" si="140"/>
        <v/>
      </c>
      <c r="DW145" s="52" t="str">
        <f>IF(OR(B145=0,B145=""),"",IF(AND($E$3="3rd"),'Marks Entry 3rd'!BG144,IF(AND($E$3="4th"),'Marks Entry 4th'!BG144,"")))</f>
        <v/>
      </c>
      <c r="DX145" s="52" t="str">
        <f>IF(OR(B145=0,B145=""),"",IF(AND($E$3="3rd"),'Marks Entry 3rd'!BH144,IF(AND($E$3="4th"),'Marks Entry 4th'!BH144,"")))</f>
        <v/>
      </c>
      <c r="DY145" s="242" t="str">
        <f t="shared" si="208"/>
        <v/>
      </c>
      <c r="DZ145" s="53"/>
      <c r="EG145" s="55">
        <f>IF(AND($E$3="3rd"),'Marks Entry 3rd'!I144,IF(AND($E$3="4th"),'Marks Entry 4th'!I144,""))</f>
        <v>0</v>
      </c>
    </row>
    <row r="146" spans="1:137" ht="18.95" customHeight="1">
      <c r="A146" s="67">
        <v>139</v>
      </c>
      <c r="B146" s="302" t="str">
        <f>IF(OR(EG146=0,EG146=""),"",IF(AND($E$3="3rd"),'Marks Entry 3rd'!I145,IF(AND($E$3="4th"),'Marks Entry 4th'!I145,"")))</f>
        <v/>
      </c>
      <c r="C146" s="68" t="str">
        <f>IF(OR(B146=0,B146=""),"",IF(AND($E$3="3rd"),'Marks Entry 3rd'!B145,IF(AND($E$3="4th"),'Marks Entry 4th'!B145,"")))</f>
        <v/>
      </c>
      <c r="D146" s="68" t="str">
        <f>IF(OR(B146=0,B146=""),"",IF(AND($E$3="3rd"),'Marks Entry 3rd'!C145,IF(AND($E$3="4th"),'Marks Entry 4th'!C145,"")))</f>
        <v/>
      </c>
      <c r="E146" s="69" t="str">
        <f>IF(OR(B146=0,B146=""),"",IF(AND($E$3="3rd"),'Marks Entry 3rd'!E145,IF(AND($E$3="4th"),'Marks Entry 4th'!E145,"")))</f>
        <v/>
      </c>
      <c r="F146" s="301" t="str">
        <f>IF(OR(B146=0,B146=""),"",IF(AND($E$3="3rd"),'Marks Entry 3rd'!D145,IF(AND($E$3="4th"),'Marks Entry 4th'!D145,"")))</f>
        <v/>
      </c>
      <c r="G146" s="63" t="str">
        <f>IF(OR(B146=0,B146=""),"",IF(AND($E$3="3rd"),'Marks Entry 3rd'!F145,IF(AND($E$3="4th"),'Marks Entry 4th'!F145,"")))</f>
        <v/>
      </c>
      <c r="H146" s="63" t="str">
        <f>IF(OR(B146=0,B146=""),"",IF(AND($E$3="3rd"),'Marks Entry 3rd'!G145,IF(AND($E$3="4th"),'Marks Entry 4th'!G145,"")))</f>
        <v/>
      </c>
      <c r="I146" s="63" t="str">
        <f>IF(OR(B146=0,B146=""),"",IF(AND($E$3="3rd"),'Marks Entry 3rd'!H145,IF(AND($E$3="4th"),'Marks Entry 4th'!H145,"")))</f>
        <v/>
      </c>
      <c r="J146" s="256" t="str">
        <f>IF(OR(B146=0,B146=""),"",IF(AND($E$3="3rd"),'Marks Entry 3rd'!J145,IF(AND($E$3="4th"),'Marks Entry 4th'!J145,"")))</f>
        <v/>
      </c>
      <c r="K146" s="256" t="str">
        <f>IF(OR(B146=0,B146=""),"",IF(AND($E$3="3rd"),'Marks Entry 3rd'!K145,IF(AND($E$3="4th"),'Marks Entry 4th'!K145,"")))</f>
        <v/>
      </c>
      <c r="L146" s="125" t="str">
        <f>IF(OR(B146=0,B146=""),"",IF(AND($E$3="3rd"),'Marks Entry 3rd'!L145,IF(AND($E$3="4th"),'Marks Entry 4th'!L145,"")))</f>
        <v/>
      </c>
      <c r="M146" s="125" t="str">
        <f>IF(OR(B146=0,B146=""),"",IF(AND($E$3="3rd"),'Marks Entry 3rd'!M145,IF(AND($E$3="4th"),'Marks Entry 4th'!M145,"")))</f>
        <v/>
      </c>
      <c r="N146" s="125" t="str">
        <f>IF(OR(B146=0,B146=""),"",IF(AND($E$3="3rd"),'Marks Entry 3rd'!N145,IF(AND($E$3="4th"),'Marks Entry 4th'!N145,"")))</f>
        <v/>
      </c>
      <c r="O146" s="61" t="str">
        <f t="shared" si="141"/>
        <v/>
      </c>
      <c r="P146" s="125" t="str">
        <f>IF(OR(B146=0,B146=""),"",IF(AND($E$3="3rd"),'Marks Entry 3rd'!O145,IF(AND($E$3="4th"),'Marks Entry 4th'!O145,"")))</f>
        <v/>
      </c>
      <c r="Q146" s="125" t="str">
        <f>IF(OR(B146=0,B146=""),"",IF(AND($E$3="3rd"),'Marks Entry 3rd'!P145,IF(AND($E$3="4th"),'Marks Entry 4th'!P145,"")))</f>
        <v/>
      </c>
      <c r="R146" s="64" t="str">
        <f t="shared" si="142"/>
        <v/>
      </c>
      <c r="S146" s="61">
        <f t="shared" si="143"/>
        <v>0</v>
      </c>
      <c r="T146" s="66" t="str">
        <f>IF(OR(B146=0,B146=""),"",IF(AND($E$3="3rd"),'Marks Entry 3rd'!Q145,IF(AND($E$3="4th"),'Marks Entry 4th'!Q145,"")))</f>
        <v/>
      </c>
      <c r="U146" s="66" t="str">
        <f>IF(OR(B146=0,B146=""),"",IF(AND($E$3="3rd"),'Marks Entry 3rd'!R145,IF(AND($E$3="4th"),'Marks Entry 4th'!R145,"")))</f>
        <v/>
      </c>
      <c r="V146" s="65" t="str">
        <f t="shared" si="144"/>
        <v/>
      </c>
      <c r="W146" s="61" t="str">
        <f t="shared" si="145"/>
        <v/>
      </c>
      <c r="X146" s="104">
        <f t="shared" si="146"/>
        <v>0</v>
      </c>
      <c r="Y146" s="104" t="str">
        <f t="shared" si="147"/>
        <v/>
      </c>
      <c r="Z146" s="104" t="str">
        <f t="shared" si="148"/>
        <v/>
      </c>
      <c r="AA146" s="104" t="str">
        <f t="shared" si="149"/>
        <v/>
      </c>
      <c r="AB146" s="104" t="str">
        <f t="shared" si="150"/>
        <v/>
      </c>
      <c r="AC146" s="108" t="str">
        <f t="shared" si="151"/>
        <v/>
      </c>
      <c r="AD146" s="125" t="str">
        <f>IF(OR(B146=0,B146=""),"",IF(AND($E$3="3rd"),'Marks Entry 3rd'!S145,IF(AND($E$3="4th"),'Marks Entry 4th'!S145,"")))</f>
        <v/>
      </c>
      <c r="AE146" s="125" t="str">
        <f>IF(OR(B146=0,B146=""),"",IF(AND($E$3="3rd"),'Marks Entry 3rd'!T145,IF(AND($E$3="4th"),'Marks Entry 4th'!T145,"")))</f>
        <v/>
      </c>
      <c r="AF146" s="125" t="str">
        <f>IF(OR(B146=0,B146=""),"",IF(AND($E$3="3rd"),'Marks Entry 3rd'!U145,IF(AND($E$3="4th"),'Marks Entry 4th'!U145,"")))</f>
        <v/>
      </c>
      <c r="AG146" s="61" t="str">
        <f t="shared" si="152"/>
        <v/>
      </c>
      <c r="AH146" s="125" t="str">
        <f>IF(OR(B146=0,B146=""),"",IF(AND($E$3="3rd"),'Marks Entry 3rd'!V145,IF(AND($E$3="4th"),'Marks Entry 4th'!V145,"")))</f>
        <v/>
      </c>
      <c r="AI146" s="125" t="str">
        <f>IF(OR(B146=0,B146=""),"",IF(AND($E$3="3rd"),'Marks Entry 3rd'!W145,IF(AND($E$3="4th"),'Marks Entry 4th'!W145,"")))</f>
        <v/>
      </c>
      <c r="AJ146" s="64" t="str">
        <f t="shared" si="153"/>
        <v/>
      </c>
      <c r="AK146" s="61">
        <f t="shared" si="154"/>
        <v>0</v>
      </c>
      <c r="AL146" s="66" t="str">
        <f>IF(OR(B146=0,B146=""),"",IF(AND($E$3="3rd"),'Marks Entry 3rd'!X145,IF(AND($E$3="4th"),'Marks Entry 4th'!X145,"")))</f>
        <v/>
      </c>
      <c r="AM146" s="66" t="str">
        <f>IF(OR(B146=0,B146=""),"",IF(AND($E$3="3rd"),'Marks Entry 3rd'!Y145,IF(AND($E$3="4th"),'Marks Entry 4th'!Y145,"")))</f>
        <v/>
      </c>
      <c r="AN146" s="65" t="str">
        <f t="shared" si="155"/>
        <v/>
      </c>
      <c r="AO146" s="61" t="str">
        <f t="shared" si="156"/>
        <v/>
      </c>
      <c r="AP146" s="104">
        <f t="shared" si="157"/>
        <v>0</v>
      </c>
      <c r="AQ146" s="104" t="str">
        <f t="shared" si="158"/>
        <v/>
      </c>
      <c r="AR146" s="104" t="str">
        <f t="shared" si="159"/>
        <v/>
      </c>
      <c r="AS146" s="104" t="str">
        <f t="shared" si="160"/>
        <v/>
      </c>
      <c r="AT146" s="104" t="str">
        <f t="shared" si="161"/>
        <v/>
      </c>
      <c r="AU146" s="108" t="str">
        <f t="shared" si="162"/>
        <v/>
      </c>
      <c r="AV146" s="125" t="str">
        <f>IF(OR(B146=0,B146=""),"",IF(AND($E$3="3rd"),'Marks Entry 3rd'!Z145,IF(AND($E$3="4th"),'Marks Entry 4th'!Z145,"")))</f>
        <v/>
      </c>
      <c r="AW146" s="125" t="str">
        <f>IF(OR(B146=0,B146=""),"",IF(AND($E$3="3rd"),'Marks Entry 3rd'!AA145,IF(AND($E$3="4th"),'Marks Entry 4th'!AA145,"")))</f>
        <v/>
      </c>
      <c r="AX146" s="125" t="str">
        <f>IF(OR(B146=0,B146=""),"",IF(AND($E$3="3rd"),'Marks Entry 3rd'!AB145,IF(AND($E$3="4th"),'Marks Entry 4th'!AB145,"")))</f>
        <v/>
      </c>
      <c r="AY146" s="61" t="str">
        <f t="shared" si="163"/>
        <v/>
      </c>
      <c r="AZ146" s="125" t="str">
        <f>IF(OR(B146=0,B146=""),"",IF(AND($E$3="3rd"),'Marks Entry 3rd'!AC145,IF(AND($E$3="4th"),'Marks Entry 4th'!AC145,"")))</f>
        <v/>
      </c>
      <c r="BA146" s="125" t="str">
        <f>IF(OR(B146=0,B146=""),"",IF(AND($E$3="3rd"),'Marks Entry 3rd'!AD145,IF(AND($E$3="4th"),'Marks Entry 4th'!AD145,"")))</f>
        <v/>
      </c>
      <c r="BB146" s="64" t="str">
        <f t="shared" si="164"/>
        <v/>
      </c>
      <c r="BC146" s="61">
        <f t="shared" si="165"/>
        <v>0</v>
      </c>
      <c r="BD146" s="66" t="str">
        <f>IF(OR(B146=0,B146=""),"",IF(AND($E$3="3rd"),'Marks Entry 3rd'!AE145,IF(AND($E$3="4th"),'Marks Entry 4th'!AE145,"")))</f>
        <v/>
      </c>
      <c r="BE146" s="66" t="str">
        <f>IF(OR(B146=0,B146=""),"",IF(AND($E$3="3rd"),'Marks Entry 3rd'!AF145,IF(AND($E$3="4th"),'Marks Entry 4th'!AF145,"")))</f>
        <v/>
      </c>
      <c r="BF146" s="65" t="str">
        <f t="shared" si="166"/>
        <v/>
      </c>
      <c r="BG146" s="61" t="str">
        <f t="shared" si="167"/>
        <v/>
      </c>
      <c r="BH146" s="104">
        <f t="shared" si="168"/>
        <v>0</v>
      </c>
      <c r="BI146" s="104" t="str">
        <f t="shared" si="169"/>
        <v/>
      </c>
      <c r="BJ146" s="104" t="str">
        <f t="shared" si="170"/>
        <v/>
      </c>
      <c r="BK146" s="104" t="str">
        <f t="shared" si="171"/>
        <v/>
      </c>
      <c r="BL146" s="104" t="str">
        <f t="shared" si="172"/>
        <v/>
      </c>
      <c r="BM146" s="108" t="str">
        <f t="shared" si="173"/>
        <v/>
      </c>
      <c r="BN146" s="125" t="str">
        <f>IF(OR(B146=0,B146=""),"",IF(AND($E$3="3rd"),'Marks Entry 3rd'!AG145,IF(AND($E$3="4th"),'Marks Entry 4th'!AG145,"")))</f>
        <v/>
      </c>
      <c r="BO146" s="125" t="str">
        <f>IF(OR(B146=0,B146=""),"",IF(AND($E$3="3rd"),'Marks Entry 3rd'!AH145,IF(AND($E$3="4th"),'Marks Entry 4th'!AH145,"")))</f>
        <v/>
      </c>
      <c r="BP146" s="125" t="str">
        <f>IF(OR(B146=0,B146=""),"",IF(AND($E$3="3rd"),'Marks Entry 3rd'!AI145,IF(AND($E$3="4th"),'Marks Entry 4th'!AI145,"")))</f>
        <v/>
      </c>
      <c r="BQ146" s="61" t="str">
        <f t="shared" si="174"/>
        <v/>
      </c>
      <c r="BR146" s="125" t="str">
        <f>IF(OR(B146=0,B146=""),"",IF(AND($E$3="3rd"),'Marks Entry 3rd'!AJ145,IF(AND($E$3="4th"),'Marks Entry 4th'!AJ145,"")))</f>
        <v/>
      </c>
      <c r="BS146" s="125" t="str">
        <f>IF(OR(B146=0,B146=""),"",IF(AND($E$3="3rd"),'Marks Entry 3rd'!AK145,IF(AND($E$3="4th"),'Marks Entry 4th'!AK145,"")))</f>
        <v/>
      </c>
      <c r="BT146" s="64" t="str">
        <f t="shared" si="175"/>
        <v/>
      </c>
      <c r="BU146" s="61">
        <f t="shared" si="176"/>
        <v>0</v>
      </c>
      <c r="BV146" s="66" t="str">
        <f>IF(OR(B146=0,B146=""),"",IF(AND($E$3="3rd"),'Marks Entry 3rd'!AL145,IF(AND($E$3="4th"),'Marks Entry 4th'!AL145,"")))</f>
        <v/>
      </c>
      <c r="BW146" s="66" t="str">
        <f>IF(OR(B146=0,B146=""),"",IF(AND($E$3="3rd"),'Marks Entry 3rd'!AM145,IF(AND($E$3="4th"),'Marks Entry 4th'!AM145,"")))</f>
        <v/>
      </c>
      <c r="BX146" s="65" t="str">
        <f t="shared" si="177"/>
        <v/>
      </c>
      <c r="BY146" s="61" t="str">
        <f t="shared" si="178"/>
        <v/>
      </c>
      <c r="BZ146" s="104">
        <f t="shared" si="179"/>
        <v>0</v>
      </c>
      <c r="CA146" s="104" t="str">
        <f t="shared" si="180"/>
        <v/>
      </c>
      <c r="CB146" s="104" t="str">
        <f t="shared" si="181"/>
        <v/>
      </c>
      <c r="CC146" s="104" t="str">
        <f t="shared" si="182"/>
        <v/>
      </c>
      <c r="CD146" s="104" t="str">
        <f t="shared" si="183"/>
        <v/>
      </c>
      <c r="CE146" s="108" t="str">
        <f t="shared" si="184"/>
        <v/>
      </c>
      <c r="CF146" s="257" t="str">
        <f>IF(OR(B146=0,B146=""),"",IF(AND($E$3="3rd"),'Marks Entry 3rd'!AN145,IF(AND($E$3="4th"),'Marks Entry 4th'!AN145,"")))</f>
        <v/>
      </c>
      <c r="CG146" s="257" t="str">
        <f>IF(OR(B146=0,B146=""),"",IF(AND($E$3="3rd"),'Marks Entry 3rd'!AO145,IF(AND($E$3="4th"),'Marks Entry 4th'!AO145,"")))</f>
        <v/>
      </c>
      <c r="CH146" s="257" t="str">
        <f>IF(OR(B146=0,B146=""),"",IF(AND($E$3="3rd"),'Marks Entry 3rd'!AP145,IF(AND($E$3="4th"),'Marks Entry 4th'!AP145,"")))</f>
        <v/>
      </c>
      <c r="CI146" s="257" t="str">
        <f>IF(OR(B146=0,B146=""),"",IF(AND($E$3="3rd"),'Marks Entry 3rd'!AQ145,IF(AND($E$3="4th"),'Marks Entry 4th'!AQ145,"")))</f>
        <v/>
      </c>
      <c r="CJ146" s="257" t="str">
        <f>IF(OR(B146=0,B146=""),"",IF(AND($E$3="3rd"),'Marks Entry 3rd'!AR145,IF(AND($E$3="4th"),'Marks Entry 4th'!AR145,"")))</f>
        <v/>
      </c>
      <c r="CK146" s="126" t="str">
        <f t="shared" si="185"/>
        <v/>
      </c>
      <c r="CL146" s="127">
        <f t="shared" si="186"/>
        <v>0</v>
      </c>
      <c r="CM146" s="127" t="str">
        <f t="shared" si="187"/>
        <v/>
      </c>
      <c r="CN146" s="127" t="str">
        <f t="shared" si="188"/>
        <v/>
      </c>
      <c r="CO146" s="107" t="str">
        <f t="shared" si="189"/>
        <v/>
      </c>
      <c r="CP146" s="257" t="str">
        <f>IF(OR(B146=0,B146=""),"",IF(AND($E$3="3rd"),'Marks Entry 3rd'!AS145,IF(AND($E$3="4th"),'Marks Entry 4th'!AS145,"")))</f>
        <v/>
      </c>
      <c r="CQ146" s="257" t="str">
        <f>IF(OR(B146=0,B146=""),"",IF(AND($E$3="3rd"),'Marks Entry 3rd'!AT145,IF(AND($E$3="4th"),'Marks Entry 4th'!AT145,"")))</f>
        <v/>
      </c>
      <c r="CR146" s="257" t="str">
        <f>IF(OR(B146=0,B146=""),"",IF(AND($E$3="3rd"),'Marks Entry 3rd'!AU145,IF(AND($E$3="4th"),'Marks Entry 4th'!AU145,"")))</f>
        <v/>
      </c>
      <c r="CS146" s="257" t="str">
        <f>IF(OR(B146=0,B146=""),"",IF(AND($E$3="3rd"),'Marks Entry 3rd'!AV145,IF(AND($E$3="4th"),'Marks Entry 4th'!AV145,"")))</f>
        <v/>
      </c>
      <c r="CT146" s="257" t="str">
        <f>IF(OR(B146=0,B146=""),"",IF(AND($E$3="3rd"),'Marks Entry 3rd'!AW145,IF(AND($E$3="4th"),'Marks Entry 4th'!AW145,"")))</f>
        <v/>
      </c>
      <c r="CU146" s="126" t="str">
        <f t="shared" si="190"/>
        <v/>
      </c>
      <c r="CV146" s="127">
        <f t="shared" si="191"/>
        <v>0</v>
      </c>
      <c r="CW146" s="127" t="str">
        <f t="shared" si="192"/>
        <v/>
      </c>
      <c r="CX146" s="127" t="str">
        <f t="shared" si="193"/>
        <v/>
      </c>
      <c r="CY146" s="107" t="str">
        <f t="shared" si="194"/>
        <v/>
      </c>
      <c r="CZ146" s="257" t="str">
        <f>IF(OR(B146=0,B146=""),"",IF(AND($E$3="3rd"),'Marks Entry 3rd'!AX145,IF(AND($E$3="4th"),'Marks Entry 4th'!AX145,"")))</f>
        <v/>
      </c>
      <c r="DA146" s="257" t="str">
        <f>IF(OR(B146=0,B146=""),"",IF(AND($E$3="3rd"),'Marks Entry 3rd'!AY145,IF(AND($E$3="4th"),'Marks Entry 4th'!AY145,"")))</f>
        <v/>
      </c>
      <c r="DB146" s="257" t="str">
        <f>IF(OR(B146=0,B146=""),"",IF(AND($E$3="3rd"),'Marks Entry 3rd'!AZ145,IF(AND($E$3="4th"),'Marks Entry 4th'!AZ145,"")))</f>
        <v/>
      </c>
      <c r="DC146" s="257" t="str">
        <f>IF(OR(B146=0,B146=""),"",IF(AND($E$3="3rd"),'Marks Entry 3rd'!BA145,IF(AND($E$3="4th"),'Marks Entry 4th'!BA145,"")))</f>
        <v/>
      </c>
      <c r="DD146" s="257" t="str">
        <f>IF(OR(B146=0,B146=""),"",IF(AND($E$3="3rd"),'Marks Entry 3rd'!BB145,IF(AND($E$3="4th"),'Marks Entry 4th'!BB145,"")))</f>
        <v/>
      </c>
      <c r="DE146" s="126" t="str">
        <f t="shared" si="195"/>
        <v/>
      </c>
      <c r="DF146" s="127">
        <f t="shared" si="196"/>
        <v>0</v>
      </c>
      <c r="DG146" s="127" t="str">
        <f t="shared" si="197"/>
        <v/>
      </c>
      <c r="DH146" s="127" t="str">
        <f t="shared" si="198"/>
        <v/>
      </c>
      <c r="DI146" s="107" t="str">
        <f t="shared" si="199"/>
        <v/>
      </c>
      <c r="DJ146" s="257" t="str">
        <f>IF(OR(B146=0,B146=""),"",IF(AND('Marks Entry 3rd'!BC145="",'Marks Entry 4th'!BC145=""),"",IF(AND($E$3="3rd"),'Marks Entry 3rd'!BC145,IF(AND($E$3="4th"),'Marks Entry 4th'!BC145,""))))</f>
        <v/>
      </c>
      <c r="DK146" s="257" t="str">
        <f>IF(OR(B146=0,B146=""),"",IF(AND('Marks Entry 3rd'!BD145="",'Marks Entry 4th'!BD145=""),"",IF(AND($E$3="3rd"),'Marks Entry 3rd'!BD145,IF(AND($E$3="4th"),'Marks Entry 4th'!BD145,""))))</f>
        <v/>
      </c>
      <c r="DL146" s="416" t="str">
        <f t="shared" si="200"/>
        <v/>
      </c>
      <c r="DM146" s="108" t="str">
        <f t="shared" si="201"/>
        <v/>
      </c>
      <c r="DN146" s="257" t="str">
        <f>IF(OR(B146=0,B146=""),"",IF(AND('Marks Entry 3rd'!BE145="",'Marks Entry 4th'!BE145=""),"",IF(AND($E$3="3rd"),'Marks Entry 3rd'!BE145,IF(AND($E$3="4th"),'Marks Entry 4th'!BE145,""))))</f>
        <v/>
      </c>
      <c r="DO146" s="257" t="str">
        <f>IF(OR(B146=0,B146=""),"",IF(AND('Marks Entry 3rd'!BF145="",'Marks Entry 4th'!BF145=""),"",IF(AND($E$3="3rd"),'Marks Entry 3rd'!BF145,IF(AND($E$3="4th"),'Marks Entry 4th'!BF145,""))))</f>
        <v/>
      </c>
      <c r="DP146" s="416" t="str">
        <f t="shared" si="202"/>
        <v/>
      </c>
      <c r="DQ146" s="108" t="str">
        <f t="shared" si="203"/>
        <v/>
      </c>
      <c r="DR146" s="75" t="str">
        <f t="shared" si="204"/>
        <v/>
      </c>
      <c r="DS146" s="76" t="str">
        <f t="shared" si="205"/>
        <v/>
      </c>
      <c r="DT146" s="81" t="str">
        <f t="shared" si="206"/>
        <v/>
      </c>
      <c r="DU146" s="82" t="str">
        <f t="shared" si="207"/>
        <v/>
      </c>
      <c r="DV146" s="262" t="str">
        <f t="shared" si="140"/>
        <v/>
      </c>
      <c r="DW146" s="52" t="str">
        <f>IF(OR(B146=0,B146=""),"",IF(AND($E$3="3rd"),'Marks Entry 3rd'!BG145,IF(AND($E$3="4th"),'Marks Entry 4th'!BG145,"")))</f>
        <v/>
      </c>
      <c r="DX146" s="52" t="str">
        <f>IF(OR(B146=0,B146=""),"",IF(AND($E$3="3rd"),'Marks Entry 3rd'!BH145,IF(AND($E$3="4th"),'Marks Entry 4th'!BH145,"")))</f>
        <v/>
      </c>
      <c r="DY146" s="242" t="str">
        <f t="shared" si="208"/>
        <v/>
      </c>
      <c r="DZ146" s="53"/>
      <c r="EG146" s="55">
        <f>IF(AND($E$3="3rd"),'Marks Entry 3rd'!I145,IF(AND($E$3="4th"),'Marks Entry 4th'!I145,""))</f>
        <v>0</v>
      </c>
    </row>
    <row r="147" spans="1:137" ht="18.95" customHeight="1">
      <c r="A147" s="67">
        <v>140</v>
      </c>
      <c r="B147" s="302" t="str">
        <f>IF(OR(EG147=0,EG147=""),"",IF(AND($E$3="3rd"),'Marks Entry 3rd'!I146,IF(AND($E$3="4th"),'Marks Entry 4th'!I146,"")))</f>
        <v/>
      </c>
      <c r="C147" s="68" t="str">
        <f>IF(OR(B147=0,B147=""),"",IF(AND($E$3="3rd"),'Marks Entry 3rd'!B146,IF(AND($E$3="4th"),'Marks Entry 4th'!B146,"")))</f>
        <v/>
      </c>
      <c r="D147" s="68" t="str">
        <f>IF(OR(B147=0,B147=""),"",IF(AND($E$3="3rd"),'Marks Entry 3rd'!C146,IF(AND($E$3="4th"),'Marks Entry 4th'!C146,"")))</f>
        <v/>
      </c>
      <c r="E147" s="69" t="str">
        <f>IF(OR(B147=0,B147=""),"",IF(AND($E$3="3rd"),'Marks Entry 3rd'!E146,IF(AND($E$3="4th"),'Marks Entry 4th'!E146,"")))</f>
        <v/>
      </c>
      <c r="F147" s="301" t="str">
        <f>IF(OR(B147=0,B147=""),"",IF(AND($E$3="3rd"),'Marks Entry 3rd'!D146,IF(AND($E$3="4th"),'Marks Entry 4th'!D146,"")))</f>
        <v/>
      </c>
      <c r="G147" s="63" t="str">
        <f>IF(OR(B147=0,B147=""),"",IF(AND($E$3="3rd"),'Marks Entry 3rd'!F146,IF(AND($E$3="4th"),'Marks Entry 4th'!F146,"")))</f>
        <v/>
      </c>
      <c r="H147" s="63" t="str">
        <f>IF(OR(B147=0,B147=""),"",IF(AND($E$3="3rd"),'Marks Entry 3rd'!G146,IF(AND($E$3="4th"),'Marks Entry 4th'!G146,"")))</f>
        <v/>
      </c>
      <c r="I147" s="63" t="str">
        <f>IF(OR(B147=0,B147=""),"",IF(AND($E$3="3rd"),'Marks Entry 3rd'!H146,IF(AND($E$3="4th"),'Marks Entry 4th'!H146,"")))</f>
        <v/>
      </c>
      <c r="J147" s="256" t="str">
        <f>IF(OR(B147=0,B147=""),"",IF(AND($E$3="3rd"),'Marks Entry 3rd'!J146,IF(AND($E$3="4th"),'Marks Entry 4th'!J146,"")))</f>
        <v/>
      </c>
      <c r="K147" s="256" t="str">
        <f>IF(OR(B147=0,B147=""),"",IF(AND($E$3="3rd"),'Marks Entry 3rd'!K146,IF(AND($E$3="4th"),'Marks Entry 4th'!K146,"")))</f>
        <v/>
      </c>
      <c r="L147" s="125" t="str">
        <f>IF(OR(B147=0,B147=""),"",IF(AND($E$3="3rd"),'Marks Entry 3rd'!L146,IF(AND($E$3="4th"),'Marks Entry 4th'!L146,"")))</f>
        <v/>
      </c>
      <c r="M147" s="125" t="str">
        <f>IF(OR(B147=0,B147=""),"",IF(AND($E$3="3rd"),'Marks Entry 3rd'!M146,IF(AND($E$3="4th"),'Marks Entry 4th'!M146,"")))</f>
        <v/>
      </c>
      <c r="N147" s="125" t="str">
        <f>IF(OR(B147=0,B147=""),"",IF(AND($E$3="3rd"),'Marks Entry 3rd'!N146,IF(AND($E$3="4th"),'Marks Entry 4th'!N146,"")))</f>
        <v/>
      </c>
      <c r="O147" s="61" t="str">
        <f t="shared" si="141"/>
        <v/>
      </c>
      <c r="P147" s="125" t="str">
        <f>IF(OR(B147=0,B147=""),"",IF(AND($E$3="3rd"),'Marks Entry 3rd'!O146,IF(AND($E$3="4th"),'Marks Entry 4th'!O146,"")))</f>
        <v/>
      </c>
      <c r="Q147" s="125" t="str">
        <f>IF(OR(B147=0,B147=""),"",IF(AND($E$3="3rd"),'Marks Entry 3rd'!P146,IF(AND($E$3="4th"),'Marks Entry 4th'!P146,"")))</f>
        <v/>
      </c>
      <c r="R147" s="64" t="str">
        <f t="shared" si="142"/>
        <v/>
      </c>
      <c r="S147" s="61">
        <f t="shared" si="143"/>
        <v>0</v>
      </c>
      <c r="T147" s="66" t="str">
        <f>IF(OR(B147=0,B147=""),"",IF(AND($E$3="3rd"),'Marks Entry 3rd'!Q146,IF(AND($E$3="4th"),'Marks Entry 4th'!Q146,"")))</f>
        <v/>
      </c>
      <c r="U147" s="66" t="str">
        <f>IF(OR(B147=0,B147=""),"",IF(AND($E$3="3rd"),'Marks Entry 3rd'!R146,IF(AND($E$3="4th"),'Marks Entry 4th'!R146,"")))</f>
        <v/>
      </c>
      <c r="V147" s="65" t="str">
        <f t="shared" si="144"/>
        <v/>
      </c>
      <c r="W147" s="61" t="str">
        <f t="shared" si="145"/>
        <v/>
      </c>
      <c r="X147" s="104">
        <f t="shared" si="146"/>
        <v>0</v>
      </c>
      <c r="Y147" s="104" t="str">
        <f t="shared" si="147"/>
        <v/>
      </c>
      <c r="Z147" s="104" t="str">
        <f t="shared" si="148"/>
        <v/>
      </c>
      <c r="AA147" s="104" t="str">
        <f t="shared" si="149"/>
        <v/>
      </c>
      <c r="AB147" s="104" t="str">
        <f t="shared" si="150"/>
        <v/>
      </c>
      <c r="AC147" s="108" t="str">
        <f t="shared" si="151"/>
        <v/>
      </c>
      <c r="AD147" s="125" t="str">
        <f>IF(OR(B147=0,B147=""),"",IF(AND($E$3="3rd"),'Marks Entry 3rd'!S146,IF(AND($E$3="4th"),'Marks Entry 4th'!S146,"")))</f>
        <v/>
      </c>
      <c r="AE147" s="125" t="str">
        <f>IF(OR(B147=0,B147=""),"",IF(AND($E$3="3rd"),'Marks Entry 3rd'!T146,IF(AND($E$3="4th"),'Marks Entry 4th'!T146,"")))</f>
        <v/>
      </c>
      <c r="AF147" s="125" t="str">
        <f>IF(OR(B147=0,B147=""),"",IF(AND($E$3="3rd"),'Marks Entry 3rd'!U146,IF(AND($E$3="4th"),'Marks Entry 4th'!U146,"")))</f>
        <v/>
      </c>
      <c r="AG147" s="61" t="str">
        <f t="shared" si="152"/>
        <v/>
      </c>
      <c r="AH147" s="125" t="str">
        <f>IF(OR(B147=0,B147=""),"",IF(AND($E$3="3rd"),'Marks Entry 3rd'!V146,IF(AND($E$3="4th"),'Marks Entry 4th'!V146,"")))</f>
        <v/>
      </c>
      <c r="AI147" s="125" t="str">
        <f>IF(OR(B147=0,B147=""),"",IF(AND($E$3="3rd"),'Marks Entry 3rd'!W146,IF(AND($E$3="4th"),'Marks Entry 4th'!W146,"")))</f>
        <v/>
      </c>
      <c r="AJ147" s="64" t="str">
        <f t="shared" si="153"/>
        <v/>
      </c>
      <c r="AK147" s="61">
        <f t="shared" si="154"/>
        <v>0</v>
      </c>
      <c r="AL147" s="66" t="str">
        <f>IF(OR(B147=0,B147=""),"",IF(AND($E$3="3rd"),'Marks Entry 3rd'!X146,IF(AND($E$3="4th"),'Marks Entry 4th'!X146,"")))</f>
        <v/>
      </c>
      <c r="AM147" s="66" t="str">
        <f>IF(OR(B147=0,B147=""),"",IF(AND($E$3="3rd"),'Marks Entry 3rd'!Y146,IF(AND($E$3="4th"),'Marks Entry 4th'!Y146,"")))</f>
        <v/>
      </c>
      <c r="AN147" s="65" t="str">
        <f t="shared" si="155"/>
        <v/>
      </c>
      <c r="AO147" s="61" t="str">
        <f t="shared" si="156"/>
        <v/>
      </c>
      <c r="AP147" s="104">
        <f t="shared" si="157"/>
        <v>0</v>
      </c>
      <c r="AQ147" s="104" t="str">
        <f t="shared" si="158"/>
        <v/>
      </c>
      <c r="AR147" s="104" t="str">
        <f t="shared" si="159"/>
        <v/>
      </c>
      <c r="AS147" s="104" t="str">
        <f t="shared" si="160"/>
        <v/>
      </c>
      <c r="AT147" s="104" t="str">
        <f t="shared" si="161"/>
        <v/>
      </c>
      <c r="AU147" s="108" t="str">
        <f t="shared" si="162"/>
        <v/>
      </c>
      <c r="AV147" s="125" t="str">
        <f>IF(OR(B147=0,B147=""),"",IF(AND($E$3="3rd"),'Marks Entry 3rd'!Z146,IF(AND($E$3="4th"),'Marks Entry 4th'!Z146,"")))</f>
        <v/>
      </c>
      <c r="AW147" s="125" t="str">
        <f>IF(OR(B147=0,B147=""),"",IF(AND($E$3="3rd"),'Marks Entry 3rd'!AA146,IF(AND($E$3="4th"),'Marks Entry 4th'!AA146,"")))</f>
        <v/>
      </c>
      <c r="AX147" s="125" t="str">
        <f>IF(OR(B147=0,B147=""),"",IF(AND($E$3="3rd"),'Marks Entry 3rd'!AB146,IF(AND($E$3="4th"),'Marks Entry 4th'!AB146,"")))</f>
        <v/>
      </c>
      <c r="AY147" s="61" t="str">
        <f t="shared" si="163"/>
        <v/>
      </c>
      <c r="AZ147" s="125" t="str">
        <f>IF(OR(B147=0,B147=""),"",IF(AND($E$3="3rd"),'Marks Entry 3rd'!AC146,IF(AND($E$3="4th"),'Marks Entry 4th'!AC146,"")))</f>
        <v/>
      </c>
      <c r="BA147" s="125" t="str">
        <f>IF(OR(B147=0,B147=""),"",IF(AND($E$3="3rd"),'Marks Entry 3rd'!AD146,IF(AND($E$3="4th"),'Marks Entry 4th'!AD146,"")))</f>
        <v/>
      </c>
      <c r="BB147" s="64" t="str">
        <f t="shared" si="164"/>
        <v/>
      </c>
      <c r="BC147" s="61">
        <f t="shared" si="165"/>
        <v>0</v>
      </c>
      <c r="BD147" s="66" t="str">
        <f>IF(OR(B147=0,B147=""),"",IF(AND($E$3="3rd"),'Marks Entry 3rd'!AE146,IF(AND($E$3="4th"),'Marks Entry 4th'!AE146,"")))</f>
        <v/>
      </c>
      <c r="BE147" s="66" t="str">
        <f>IF(OR(B147=0,B147=""),"",IF(AND($E$3="3rd"),'Marks Entry 3rd'!AF146,IF(AND($E$3="4th"),'Marks Entry 4th'!AF146,"")))</f>
        <v/>
      </c>
      <c r="BF147" s="65" t="str">
        <f t="shared" si="166"/>
        <v/>
      </c>
      <c r="BG147" s="61" t="str">
        <f t="shared" si="167"/>
        <v/>
      </c>
      <c r="BH147" s="104">
        <f t="shared" si="168"/>
        <v>0</v>
      </c>
      <c r="BI147" s="104" t="str">
        <f t="shared" si="169"/>
        <v/>
      </c>
      <c r="BJ147" s="104" t="str">
        <f t="shared" si="170"/>
        <v/>
      </c>
      <c r="BK147" s="104" t="str">
        <f t="shared" si="171"/>
        <v/>
      </c>
      <c r="BL147" s="104" t="str">
        <f t="shared" si="172"/>
        <v/>
      </c>
      <c r="BM147" s="108" t="str">
        <f t="shared" si="173"/>
        <v/>
      </c>
      <c r="BN147" s="125" t="str">
        <f>IF(OR(B147=0,B147=""),"",IF(AND($E$3="3rd"),'Marks Entry 3rd'!AG146,IF(AND($E$3="4th"),'Marks Entry 4th'!AG146,"")))</f>
        <v/>
      </c>
      <c r="BO147" s="125" t="str">
        <f>IF(OR(B147=0,B147=""),"",IF(AND($E$3="3rd"),'Marks Entry 3rd'!AH146,IF(AND($E$3="4th"),'Marks Entry 4th'!AH146,"")))</f>
        <v/>
      </c>
      <c r="BP147" s="125" t="str">
        <f>IF(OR(B147=0,B147=""),"",IF(AND($E$3="3rd"),'Marks Entry 3rd'!AI146,IF(AND($E$3="4th"),'Marks Entry 4th'!AI146,"")))</f>
        <v/>
      </c>
      <c r="BQ147" s="61" t="str">
        <f t="shared" si="174"/>
        <v/>
      </c>
      <c r="BR147" s="125" t="str">
        <f>IF(OR(B147=0,B147=""),"",IF(AND($E$3="3rd"),'Marks Entry 3rd'!AJ146,IF(AND($E$3="4th"),'Marks Entry 4th'!AJ146,"")))</f>
        <v/>
      </c>
      <c r="BS147" s="125" t="str">
        <f>IF(OR(B147=0,B147=""),"",IF(AND($E$3="3rd"),'Marks Entry 3rd'!AK146,IF(AND($E$3="4th"),'Marks Entry 4th'!AK146,"")))</f>
        <v/>
      </c>
      <c r="BT147" s="64" t="str">
        <f t="shared" si="175"/>
        <v/>
      </c>
      <c r="BU147" s="61">
        <f t="shared" si="176"/>
        <v>0</v>
      </c>
      <c r="BV147" s="66" t="str">
        <f>IF(OR(B147=0,B147=""),"",IF(AND($E$3="3rd"),'Marks Entry 3rd'!AL146,IF(AND($E$3="4th"),'Marks Entry 4th'!AL146,"")))</f>
        <v/>
      </c>
      <c r="BW147" s="66" t="str">
        <f>IF(OR(B147=0,B147=""),"",IF(AND($E$3="3rd"),'Marks Entry 3rd'!AM146,IF(AND($E$3="4th"),'Marks Entry 4th'!AM146,"")))</f>
        <v/>
      </c>
      <c r="BX147" s="65" t="str">
        <f t="shared" si="177"/>
        <v/>
      </c>
      <c r="BY147" s="61" t="str">
        <f t="shared" si="178"/>
        <v/>
      </c>
      <c r="BZ147" s="104">
        <f t="shared" si="179"/>
        <v>0</v>
      </c>
      <c r="CA147" s="104" t="str">
        <f t="shared" si="180"/>
        <v/>
      </c>
      <c r="CB147" s="104" t="str">
        <f t="shared" si="181"/>
        <v/>
      </c>
      <c r="CC147" s="104" t="str">
        <f t="shared" si="182"/>
        <v/>
      </c>
      <c r="CD147" s="104" t="str">
        <f t="shared" si="183"/>
        <v/>
      </c>
      <c r="CE147" s="108" t="str">
        <f t="shared" si="184"/>
        <v/>
      </c>
      <c r="CF147" s="257" t="str">
        <f>IF(OR(B147=0,B147=""),"",IF(AND($E$3="3rd"),'Marks Entry 3rd'!AN146,IF(AND($E$3="4th"),'Marks Entry 4th'!AN146,"")))</f>
        <v/>
      </c>
      <c r="CG147" s="257" t="str">
        <f>IF(OR(B147=0,B147=""),"",IF(AND($E$3="3rd"),'Marks Entry 3rd'!AO146,IF(AND($E$3="4th"),'Marks Entry 4th'!AO146,"")))</f>
        <v/>
      </c>
      <c r="CH147" s="257" t="str">
        <f>IF(OR(B147=0,B147=""),"",IF(AND($E$3="3rd"),'Marks Entry 3rd'!AP146,IF(AND($E$3="4th"),'Marks Entry 4th'!AP146,"")))</f>
        <v/>
      </c>
      <c r="CI147" s="257" t="str">
        <f>IF(OR(B147=0,B147=""),"",IF(AND($E$3="3rd"),'Marks Entry 3rd'!AQ146,IF(AND($E$3="4th"),'Marks Entry 4th'!AQ146,"")))</f>
        <v/>
      </c>
      <c r="CJ147" s="257" t="str">
        <f>IF(OR(B147=0,B147=""),"",IF(AND($E$3="3rd"),'Marks Entry 3rd'!AR146,IF(AND($E$3="4th"),'Marks Entry 4th'!AR146,"")))</f>
        <v/>
      </c>
      <c r="CK147" s="126" t="str">
        <f t="shared" si="185"/>
        <v/>
      </c>
      <c r="CL147" s="127">
        <f t="shared" si="186"/>
        <v>0</v>
      </c>
      <c r="CM147" s="127" t="str">
        <f t="shared" si="187"/>
        <v/>
      </c>
      <c r="CN147" s="127" t="str">
        <f t="shared" si="188"/>
        <v/>
      </c>
      <c r="CO147" s="107" t="str">
        <f t="shared" si="189"/>
        <v/>
      </c>
      <c r="CP147" s="257" t="str">
        <f>IF(OR(B147=0,B147=""),"",IF(AND($E$3="3rd"),'Marks Entry 3rd'!AS146,IF(AND($E$3="4th"),'Marks Entry 4th'!AS146,"")))</f>
        <v/>
      </c>
      <c r="CQ147" s="257" t="str">
        <f>IF(OR(B147=0,B147=""),"",IF(AND($E$3="3rd"),'Marks Entry 3rd'!AT146,IF(AND($E$3="4th"),'Marks Entry 4th'!AT146,"")))</f>
        <v/>
      </c>
      <c r="CR147" s="257" t="str">
        <f>IF(OR(B147=0,B147=""),"",IF(AND($E$3="3rd"),'Marks Entry 3rd'!AU146,IF(AND($E$3="4th"),'Marks Entry 4th'!AU146,"")))</f>
        <v/>
      </c>
      <c r="CS147" s="257" t="str">
        <f>IF(OR(B147=0,B147=""),"",IF(AND($E$3="3rd"),'Marks Entry 3rd'!AV146,IF(AND($E$3="4th"),'Marks Entry 4th'!AV146,"")))</f>
        <v/>
      </c>
      <c r="CT147" s="257" t="str">
        <f>IF(OR(B147=0,B147=""),"",IF(AND($E$3="3rd"),'Marks Entry 3rd'!AW146,IF(AND($E$3="4th"),'Marks Entry 4th'!AW146,"")))</f>
        <v/>
      </c>
      <c r="CU147" s="126" t="str">
        <f t="shared" si="190"/>
        <v/>
      </c>
      <c r="CV147" s="127">
        <f t="shared" si="191"/>
        <v>0</v>
      </c>
      <c r="CW147" s="127" t="str">
        <f t="shared" si="192"/>
        <v/>
      </c>
      <c r="CX147" s="127" t="str">
        <f t="shared" si="193"/>
        <v/>
      </c>
      <c r="CY147" s="107" t="str">
        <f t="shared" si="194"/>
        <v/>
      </c>
      <c r="CZ147" s="257" t="str">
        <f>IF(OR(B147=0,B147=""),"",IF(AND($E$3="3rd"),'Marks Entry 3rd'!AX146,IF(AND($E$3="4th"),'Marks Entry 4th'!AX146,"")))</f>
        <v/>
      </c>
      <c r="DA147" s="257" t="str">
        <f>IF(OR(B147=0,B147=""),"",IF(AND($E$3="3rd"),'Marks Entry 3rd'!AY146,IF(AND($E$3="4th"),'Marks Entry 4th'!AY146,"")))</f>
        <v/>
      </c>
      <c r="DB147" s="257" t="str">
        <f>IF(OR(B147=0,B147=""),"",IF(AND($E$3="3rd"),'Marks Entry 3rd'!AZ146,IF(AND($E$3="4th"),'Marks Entry 4th'!AZ146,"")))</f>
        <v/>
      </c>
      <c r="DC147" s="257" t="str">
        <f>IF(OR(B147=0,B147=""),"",IF(AND($E$3="3rd"),'Marks Entry 3rd'!BA146,IF(AND($E$3="4th"),'Marks Entry 4th'!BA146,"")))</f>
        <v/>
      </c>
      <c r="DD147" s="257" t="str">
        <f>IF(OR(B147=0,B147=""),"",IF(AND($E$3="3rd"),'Marks Entry 3rd'!BB146,IF(AND($E$3="4th"),'Marks Entry 4th'!BB146,"")))</f>
        <v/>
      </c>
      <c r="DE147" s="126" t="str">
        <f t="shared" si="195"/>
        <v/>
      </c>
      <c r="DF147" s="127">
        <f t="shared" si="196"/>
        <v>0</v>
      </c>
      <c r="DG147" s="127" t="str">
        <f t="shared" si="197"/>
        <v/>
      </c>
      <c r="DH147" s="127" t="str">
        <f t="shared" si="198"/>
        <v/>
      </c>
      <c r="DI147" s="107" t="str">
        <f t="shared" si="199"/>
        <v/>
      </c>
      <c r="DJ147" s="257" t="str">
        <f>IF(OR(B147=0,B147=""),"",IF(AND('Marks Entry 3rd'!BC146="",'Marks Entry 4th'!BC146=""),"",IF(AND($E$3="3rd"),'Marks Entry 3rd'!BC146,IF(AND($E$3="4th"),'Marks Entry 4th'!BC146,""))))</f>
        <v/>
      </c>
      <c r="DK147" s="257" t="str">
        <f>IF(OR(B147=0,B147=""),"",IF(AND('Marks Entry 3rd'!BD146="",'Marks Entry 4th'!BD146=""),"",IF(AND($E$3="3rd"),'Marks Entry 3rd'!BD146,IF(AND($E$3="4th"),'Marks Entry 4th'!BD146,""))))</f>
        <v/>
      </c>
      <c r="DL147" s="416" t="str">
        <f t="shared" si="200"/>
        <v/>
      </c>
      <c r="DM147" s="108" t="str">
        <f t="shared" si="201"/>
        <v/>
      </c>
      <c r="DN147" s="257" t="str">
        <f>IF(OR(B147=0,B147=""),"",IF(AND('Marks Entry 3rd'!BE146="",'Marks Entry 4th'!BE146=""),"",IF(AND($E$3="3rd"),'Marks Entry 3rd'!BE146,IF(AND($E$3="4th"),'Marks Entry 4th'!BE146,""))))</f>
        <v/>
      </c>
      <c r="DO147" s="257" t="str">
        <f>IF(OR(B147=0,B147=""),"",IF(AND('Marks Entry 3rd'!BF146="",'Marks Entry 4th'!BF146=""),"",IF(AND($E$3="3rd"),'Marks Entry 3rd'!BF146,IF(AND($E$3="4th"),'Marks Entry 4th'!BF146,""))))</f>
        <v/>
      </c>
      <c r="DP147" s="416" t="str">
        <f t="shared" si="202"/>
        <v/>
      </c>
      <c r="DQ147" s="108" t="str">
        <f t="shared" si="203"/>
        <v/>
      </c>
      <c r="DR147" s="75" t="str">
        <f t="shared" si="204"/>
        <v/>
      </c>
      <c r="DS147" s="76" t="str">
        <f t="shared" si="205"/>
        <v/>
      </c>
      <c r="DT147" s="81" t="str">
        <f t="shared" si="206"/>
        <v/>
      </c>
      <c r="DU147" s="82" t="str">
        <f t="shared" si="207"/>
        <v/>
      </c>
      <c r="DV147" s="262" t="str">
        <f t="shared" si="140"/>
        <v/>
      </c>
      <c r="DW147" s="52" t="str">
        <f>IF(OR(B147=0,B147=""),"",IF(AND($E$3="3rd"),'Marks Entry 3rd'!BG146,IF(AND($E$3="4th"),'Marks Entry 4th'!BG146,"")))</f>
        <v/>
      </c>
      <c r="DX147" s="52" t="str">
        <f>IF(OR(B147=0,B147=""),"",IF(AND($E$3="3rd"),'Marks Entry 3rd'!BH146,IF(AND($E$3="4th"),'Marks Entry 4th'!BH146,"")))</f>
        <v/>
      </c>
      <c r="DY147" s="242" t="str">
        <f t="shared" si="208"/>
        <v/>
      </c>
      <c r="DZ147" s="53"/>
      <c r="EG147" s="55">
        <f>IF(AND($E$3="3rd"),'Marks Entry 3rd'!I146,IF(AND($E$3="4th"),'Marks Entry 4th'!I146,""))</f>
        <v>0</v>
      </c>
    </row>
    <row r="148" spans="1:137" ht="18.95" customHeight="1">
      <c r="A148" s="67">
        <v>141</v>
      </c>
      <c r="B148" s="302" t="str">
        <f>IF(OR(EG148=0,EG148=""),"",IF(AND($E$3="3rd"),'Marks Entry 3rd'!I147,IF(AND($E$3="4th"),'Marks Entry 4th'!I147,"")))</f>
        <v/>
      </c>
      <c r="C148" s="68" t="str">
        <f>IF(OR(B148=0,B148=""),"",IF(AND($E$3="3rd"),'Marks Entry 3rd'!B147,IF(AND($E$3="4th"),'Marks Entry 4th'!B147,"")))</f>
        <v/>
      </c>
      <c r="D148" s="68" t="str">
        <f>IF(OR(B148=0,B148=""),"",IF(AND($E$3="3rd"),'Marks Entry 3rd'!C147,IF(AND($E$3="4th"),'Marks Entry 4th'!C147,"")))</f>
        <v/>
      </c>
      <c r="E148" s="69" t="str">
        <f>IF(OR(B148=0,B148=""),"",IF(AND($E$3="3rd"),'Marks Entry 3rd'!E147,IF(AND($E$3="4th"),'Marks Entry 4th'!E147,"")))</f>
        <v/>
      </c>
      <c r="F148" s="301" t="str">
        <f>IF(OR(B148=0,B148=""),"",IF(AND($E$3="3rd"),'Marks Entry 3rd'!D147,IF(AND($E$3="4th"),'Marks Entry 4th'!D147,"")))</f>
        <v/>
      </c>
      <c r="G148" s="63" t="str">
        <f>IF(OR(B148=0,B148=""),"",IF(AND($E$3="3rd"),'Marks Entry 3rd'!F147,IF(AND($E$3="4th"),'Marks Entry 4th'!F147,"")))</f>
        <v/>
      </c>
      <c r="H148" s="63" t="str">
        <f>IF(OR(B148=0,B148=""),"",IF(AND($E$3="3rd"),'Marks Entry 3rd'!G147,IF(AND($E$3="4th"),'Marks Entry 4th'!G147,"")))</f>
        <v/>
      </c>
      <c r="I148" s="63" t="str">
        <f>IF(OR(B148=0,B148=""),"",IF(AND($E$3="3rd"),'Marks Entry 3rd'!H147,IF(AND($E$3="4th"),'Marks Entry 4th'!H147,"")))</f>
        <v/>
      </c>
      <c r="J148" s="256" t="str">
        <f>IF(OR(B148=0,B148=""),"",IF(AND($E$3="3rd"),'Marks Entry 3rd'!J147,IF(AND($E$3="4th"),'Marks Entry 4th'!J147,"")))</f>
        <v/>
      </c>
      <c r="K148" s="256" t="str">
        <f>IF(OR(B148=0,B148=""),"",IF(AND($E$3="3rd"),'Marks Entry 3rd'!K147,IF(AND($E$3="4th"),'Marks Entry 4th'!K147,"")))</f>
        <v/>
      </c>
      <c r="L148" s="125" t="str">
        <f>IF(OR(B148=0,B148=""),"",IF(AND($E$3="3rd"),'Marks Entry 3rd'!L147,IF(AND($E$3="4th"),'Marks Entry 4th'!L147,"")))</f>
        <v/>
      </c>
      <c r="M148" s="125" t="str">
        <f>IF(OR(B148=0,B148=""),"",IF(AND($E$3="3rd"),'Marks Entry 3rd'!M147,IF(AND($E$3="4th"),'Marks Entry 4th'!M147,"")))</f>
        <v/>
      </c>
      <c r="N148" s="125" t="str">
        <f>IF(OR(B148=0,B148=""),"",IF(AND($E$3="3rd"),'Marks Entry 3rd'!N147,IF(AND($E$3="4th"),'Marks Entry 4th'!N147,"")))</f>
        <v/>
      </c>
      <c r="O148" s="61" t="str">
        <f t="shared" si="141"/>
        <v/>
      </c>
      <c r="P148" s="125" t="str">
        <f>IF(OR(B148=0,B148=""),"",IF(AND($E$3="3rd"),'Marks Entry 3rd'!O147,IF(AND($E$3="4th"),'Marks Entry 4th'!O147,"")))</f>
        <v/>
      </c>
      <c r="Q148" s="125" t="str">
        <f>IF(OR(B148=0,B148=""),"",IF(AND($E$3="3rd"),'Marks Entry 3rd'!P147,IF(AND($E$3="4th"),'Marks Entry 4th'!P147,"")))</f>
        <v/>
      </c>
      <c r="R148" s="64" t="str">
        <f t="shared" si="142"/>
        <v/>
      </c>
      <c r="S148" s="61">
        <f t="shared" si="143"/>
        <v>0</v>
      </c>
      <c r="T148" s="66" t="str">
        <f>IF(OR(B148=0,B148=""),"",IF(AND($E$3="3rd"),'Marks Entry 3rd'!Q147,IF(AND($E$3="4th"),'Marks Entry 4th'!Q147,"")))</f>
        <v/>
      </c>
      <c r="U148" s="66" t="str">
        <f>IF(OR(B148=0,B148=""),"",IF(AND($E$3="3rd"),'Marks Entry 3rd'!R147,IF(AND($E$3="4th"),'Marks Entry 4th'!R147,"")))</f>
        <v/>
      </c>
      <c r="V148" s="65" t="str">
        <f t="shared" si="144"/>
        <v/>
      </c>
      <c r="W148" s="61" t="str">
        <f t="shared" si="145"/>
        <v/>
      </c>
      <c r="X148" s="104">
        <f t="shared" si="146"/>
        <v>0</v>
      </c>
      <c r="Y148" s="104" t="str">
        <f t="shared" si="147"/>
        <v/>
      </c>
      <c r="Z148" s="104" t="str">
        <f t="shared" si="148"/>
        <v/>
      </c>
      <c r="AA148" s="104" t="str">
        <f t="shared" si="149"/>
        <v/>
      </c>
      <c r="AB148" s="104" t="str">
        <f t="shared" si="150"/>
        <v/>
      </c>
      <c r="AC148" s="108" t="str">
        <f t="shared" si="151"/>
        <v/>
      </c>
      <c r="AD148" s="125" t="str">
        <f>IF(OR(B148=0,B148=""),"",IF(AND($E$3="3rd"),'Marks Entry 3rd'!S147,IF(AND($E$3="4th"),'Marks Entry 4th'!S147,"")))</f>
        <v/>
      </c>
      <c r="AE148" s="125" t="str">
        <f>IF(OR(B148=0,B148=""),"",IF(AND($E$3="3rd"),'Marks Entry 3rd'!T147,IF(AND($E$3="4th"),'Marks Entry 4th'!T147,"")))</f>
        <v/>
      </c>
      <c r="AF148" s="125" t="str">
        <f>IF(OR(B148=0,B148=""),"",IF(AND($E$3="3rd"),'Marks Entry 3rd'!U147,IF(AND($E$3="4th"),'Marks Entry 4th'!U147,"")))</f>
        <v/>
      </c>
      <c r="AG148" s="61" t="str">
        <f t="shared" si="152"/>
        <v/>
      </c>
      <c r="AH148" s="125" t="str">
        <f>IF(OR(B148=0,B148=""),"",IF(AND($E$3="3rd"),'Marks Entry 3rd'!V147,IF(AND($E$3="4th"),'Marks Entry 4th'!V147,"")))</f>
        <v/>
      </c>
      <c r="AI148" s="125" t="str">
        <f>IF(OR(B148=0,B148=""),"",IF(AND($E$3="3rd"),'Marks Entry 3rd'!W147,IF(AND($E$3="4th"),'Marks Entry 4th'!W147,"")))</f>
        <v/>
      </c>
      <c r="AJ148" s="64" t="str">
        <f t="shared" si="153"/>
        <v/>
      </c>
      <c r="AK148" s="61">
        <f t="shared" si="154"/>
        <v>0</v>
      </c>
      <c r="AL148" s="66" t="str">
        <f>IF(OR(B148=0,B148=""),"",IF(AND($E$3="3rd"),'Marks Entry 3rd'!X147,IF(AND($E$3="4th"),'Marks Entry 4th'!X147,"")))</f>
        <v/>
      </c>
      <c r="AM148" s="66" t="str">
        <f>IF(OR(B148=0,B148=""),"",IF(AND($E$3="3rd"),'Marks Entry 3rd'!Y147,IF(AND($E$3="4th"),'Marks Entry 4th'!Y147,"")))</f>
        <v/>
      </c>
      <c r="AN148" s="65" t="str">
        <f t="shared" si="155"/>
        <v/>
      </c>
      <c r="AO148" s="61" t="str">
        <f t="shared" si="156"/>
        <v/>
      </c>
      <c r="AP148" s="104">
        <f t="shared" si="157"/>
        <v>0</v>
      </c>
      <c r="AQ148" s="104" t="str">
        <f t="shared" si="158"/>
        <v/>
      </c>
      <c r="AR148" s="104" t="str">
        <f t="shared" si="159"/>
        <v/>
      </c>
      <c r="AS148" s="104" t="str">
        <f t="shared" si="160"/>
        <v/>
      </c>
      <c r="AT148" s="104" t="str">
        <f t="shared" si="161"/>
        <v/>
      </c>
      <c r="AU148" s="108" t="str">
        <f t="shared" si="162"/>
        <v/>
      </c>
      <c r="AV148" s="125" t="str">
        <f>IF(OR(B148=0,B148=""),"",IF(AND($E$3="3rd"),'Marks Entry 3rd'!Z147,IF(AND($E$3="4th"),'Marks Entry 4th'!Z147,"")))</f>
        <v/>
      </c>
      <c r="AW148" s="125" t="str">
        <f>IF(OR(B148=0,B148=""),"",IF(AND($E$3="3rd"),'Marks Entry 3rd'!AA147,IF(AND($E$3="4th"),'Marks Entry 4th'!AA147,"")))</f>
        <v/>
      </c>
      <c r="AX148" s="125" t="str">
        <f>IF(OR(B148=0,B148=""),"",IF(AND($E$3="3rd"),'Marks Entry 3rd'!AB147,IF(AND($E$3="4th"),'Marks Entry 4th'!AB147,"")))</f>
        <v/>
      </c>
      <c r="AY148" s="61" t="str">
        <f t="shared" si="163"/>
        <v/>
      </c>
      <c r="AZ148" s="125" t="str">
        <f>IF(OR(B148=0,B148=""),"",IF(AND($E$3="3rd"),'Marks Entry 3rd'!AC147,IF(AND($E$3="4th"),'Marks Entry 4th'!AC147,"")))</f>
        <v/>
      </c>
      <c r="BA148" s="125" t="str">
        <f>IF(OR(B148=0,B148=""),"",IF(AND($E$3="3rd"),'Marks Entry 3rd'!AD147,IF(AND($E$3="4th"),'Marks Entry 4th'!AD147,"")))</f>
        <v/>
      </c>
      <c r="BB148" s="64" t="str">
        <f t="shared" si="164"/>
        <v/>
      </c>
      <c r="BC148" s="61">
        <f t="shared" si="165"/>
        <v>0</v>
      </c>
      <c r="BD148" s="66" t="str">
        <f>IF(OR(B148=0,B148=""),"",IF(AND($E$3="3rd"),'Marks Entry 3rd'!AE147,IF(AND($E$3="4th"),'Marks Entry 4th'!AE147,"")))</f>
        <v/>
      </c>
      <c r="BE148" s="66" t="str">
        <f>IF(OR(B148=0,B148=""),"",IF(AND($E$3="3rd"),'Marks Entry 3rd'!AF147,IF(AND($E$3="4th"),'Marks Entry 4th'!AF147,"")))</f>
        <v/>
      </c>
      <c r="BF148" s="65" t="str">
        <f t="shared" si="166"/>
        <v/>
      </c>
      <c r="BG148" s="61" t="str">
        <f t="shared" si="167"/>
        <v/>
      </c>
      <c r="BH148" s="104">
        <f t="shared" si="168"/>
        <v>0</v>
      </c>
      <c r="BI148" s="104" t="str">
        <f t="shared" si="169"/>
        <v/>
      </c>
      <c r="BJ148" s="104" t="str">
        <f t="shared" si="170"/>
        <v/>
      </c>
      <c r="BK148" s="104" t="str">
        <f t="shared" si="171"/>
        <v/>
      </c>
      <c r="BL148" s="104" t="str">
        <f t="shared" si="172"/>
        <v/>
      </c>
      <c r="BM148" s="108" t="str">
        <f t="shared" si="173"/>
        <v/>
      </c>
      <c r="BN148" s="125" t="str">
        <f>IF(OR(B148=0,B148=""),"",IF(AND($E$3="3rd"),'Marks Entry 3rd'!AG147,IF(AND($E$3="4th"),'Marks Entry 4th'!AG147,"")))</f>
        <v/>
      </c>
      <c r="BO148" s="125" t="str">
        <f>IF(OR(B148=0,B148=""),"",IF(AND($E$3="3rd"),'Marks Entry 3rd'!AH147,IF(AND($E$3="4th"),'Marks Entry 4th'!AH147,"")))</f>
        <v/>
      </c>
      <c r="BP148" s="125" t="str">
        <f>IF(OR(B148=0,B148=""),"",IF(AND($E$3="3rd"),'Marks Entry 3rd'!AI147,IF(AND($E$3="4th"),'Marks Entry 4th'!AI147,"")))</f>
        <v/>
      </c>
      <c r="BQ148" s="61" t="str">
        <f t="shared" si="174"/>
        <v/>
      </c>
      <c r="BR148" s="125" t="str">
        <f>IF(OR(B148=0,B148=""),"",IF(AND($E$3="3rd"),'Marks Entry 3rd'!AJ147,IF(AND($E$3="4th"),'Marks Entry 4th'!AJ147,"")))</f>
        <v/>
      </c>
      <c r="BS148" s="125" t="str">
        <f>IF(OR(B148=0,B148=""),"",IF(AND($E$3="3rd"),'Marks Entry 3rd'!AK147,IF(AND($E$3="4th"),'Marks Entry 4th'!AK147,"")))</f>
        <v/>
      </c>
      <c r="BT148" s="64" t="str">
        <f t="shared" si="175"/>
        <v/>
      </c>
      <c r="BU148" s="61">
        <f t="shared" si="176"/>
        <v>0</v>
      </c>
      <c r="BV148" s="66" t="str">
        <f>IF(OR(B148=0,B148=""),"",IF(AND($E$3="3rd"),'Marks Entry 3rd'!AL147,IF(AND($E$3="4th"),'Marks Entry 4th'!AL147,"")))</f>
        <v/>
      </c>
      <c r="BW148" s="66" t="str">
        <f>IF(OR(B148=0,B148=""),"",IF(AND($E$3="3rd"),'Marks Entry 3rd'!AM147,IF(AND($E$3="4th"),'Marks Entry 4th'!AM147,"")))</f>
        <v/>
      </c>
      <c r="BX148" s="65" t="str">
        <f t="shared" si="177"/>
        <v/>
      </c>
      <c r="BY148" s="61" t="str">
        <f t="shared" si="178"/>
        <v/>
      </c>
      <c r="BZ148" s="104">
        <f t="shared" si="179"/>
        <v>0</v>
      </c>
      <c r="CA148" s="104" t="str">
        <f t="shared" si="180"/>
        <v/>
      </c>
      <c r="CB148" s="104" t="str">
        <f t="shared" si="181"/>
        <v/>
      </c>
      <c r="CC148" s="104" t="str">
        <f t="shared" si="182"/>
        <v/>
      </c>
      <c r="CD148" s="104" t="str">
        <f t="shared" si="183"/>
        <v/>
      </c>
      <c r="CE148" s="108" t="str">
        <f t="shared" si="184"/>
        <v/>
      </c>
      <c r="CF148" s="257" t="str">
        <f>IF(OR(B148=0,B148=""),"",IF(AND($E$3="3rd"),'Marks Entry 3rd'!AN147,IF(AND($E$3="4th"),'Marks Entry 4th'!AN147,"")))</f>
        <v/>
      </c>
      <c r="CG148" s="257" t="str">
        <f>IF(OR(B148=0,B148=""),"",IF(AND($E$3="3rd"),'Marks Entry 3rd'!AO147,IF(AND($E$3="4th"),'Marks Entry 4th'!AO147,"")))</f>
        <v/>
      </c>
      <c r="CH148" s="257" t="str">
        <f>IF(OR(B148=0,B148=""),"",IF(AND($E$3="3rd"),'Marks Entry 3rd'!AP147,IF(AND($E$3="4th"),'Marks Entry 4th'!AP147,"")))</f>
        <v/>
      </c>
      <c r="CI148" s="257" t="str">
        <f>IF(OR(B148=0,B148=""),"",IF(AND($E$3="3rd"),'Marks Entry 3rd'!AQ147,IF(AND($E$3="4th"),'Marks Entry 4th'!AQ147,"")))</f>
        <v/>
      </c>
      <c r="CJ148" s="257" t="str">
        <f>IF(OR(B148=0,B148=""),"",IF(AND($E$3="3rd"),'Marks Entry 3rd'!AR147,IF(AND($E$3="4th"),'Marks Entry 4th'!AR147,"")))</f>
        <v/>
      </c>
      <c r="CK148" s="126" t="str">
        <f t="shared" si="185"/>
        <v/>
      </c>
      <c r="CL148" s="127">
        <f t="shared" si="186"/>
        <v>0</v>
      </c>
      <c r="CM148" s="127" t="str">
        <f t="shared" si="187"/>
        <v/>
      </c>
      <c r="CN148" s="127" t="str">
        <f t="shared" si="188"/>
        <v/>
      </c>
      <c r="CO148" s="107" t="str">
        <f t="shared" si="189"/>
        <v/>
      </c>
      <c r="CP148" s="257" t="str">
        <f>IF(OR(B148=0,B148=""),"",IF(AND($E$3="3rd"),'Marks Entry 3rd'!AS147,IF(AND($E$3="4th"),'Marks Entry 4th'!AS147,"")))</f>
        <v/>
      </c>
      <c r="CQ148" s="257" t="str">
        <f>IF(OR(B148=0,B148=""),"",IF(AND($E$3="3rd"),'Marks Entry 3rd'!AT147,IF(AND($E$3="4th"),'Marks Entry 4th'!AT147,"")))</f>
        <v/>
      </c>
      <c r="CR148" s="257" t="str">
        <f>IF(OR(B148=0,B148=""),"",IF(AND($E$3="3rd"),'Marks Entry 3rd'!AU147,IF(AND($E$3="4th"),'Marks Entry 4th'!AU147,"")))</f>
        <v/>
      </c>
      <c r="CS148" s="257" t="str">
        <f>IF(OR(B148=0,B148=""),"",IF(AND($E$3="3rd"),'Marks Entry 3rd'!AV147,IF(AND($E$3="4th"),'Marks Entry 4th'!AV147,"")))</f>
        <v/>
      </c>
      <c r="CT148" s="257" t="str">
        <f>IF(OR(B148=0,B148=""),"",IF(AND($E$3="3rd"),'Marks Entry 3rd'!AW147,IF(AND($E$3="4th"),'Marks Entry 4th'!AW147,"")))</f>
        <v/>
      </c>
      <c r="CU148" s="126" t="str">
        <f t="shared" si="190"/>
        <v/>
      </c>
      <c r="CV148" s="127">
        <f t="shared" si="191"/>
        <v>0</v>
      </c>
      <c r="CW148" s="127" t="str">
        <f t="shared" si="192"/>
        <v/>
      </c>
      <c r="CX148" s="127" t="str">
        <f t="shared" si="193"/>
        <v/>
      </c>
      <c r="CY148" s="107" t="str">
        <f t="shared" si="194"/>
        <v/>
      </c>
      <c r="CZ148" s="257" t="str">
        <f>IF(OR(B148=0,B148=""),"",IF(AND($E$3="3rd"),'Marks Entry 3rd'!AX147,IF(AND($E$3="4th"),'Marks Entry 4th'!AX147,"")))</f>
        <v/>
      </c>
      <c r="DA148" s="257" t="str">
        <f>IF(OR(B148=0,B148=""),"",IF(AND($E$3="3rd"),'Marks Entry 3rd'!AY147,IF(AND($E$3="4th"),'Marks Entry 4th'!AY147,"")))</f>
        <v/>
      </c>
      <c r="DB148" s="257" t="str">
        <f>IF(OR(B148=0,B148=""),"",IF(AND($E$3="3rd"),'Marks Entry 3rd'!AZ147,IF(AND($E$3="4th"),'Marks Entry 4th'!AZ147,"")))</f>
        <v/>
      </c>
      <c r="DC148" s="257" t="str">
        <f>IF(OR(B148=0,B148=""),"",IF(AND($E$3="3rd"),'Marks Entry 3rd'!BA147,IF(AND($E$3="4th"),'Marks Entry 4th'!BA147,"")))</f>
        <v/>
      </c>
      <c r="DD148" s="257" t="str">
        <f>IF(OR(B148=0,B148=""),"",IF(AND($E$3="3rd"),'Marks Entry 3rd'!BB147,IF(AND($E$3="4th"),'Marks Entry 4th'!BB147,"")))</f>
        <v/>
      </c>
      <c r="DE148" s="126" t="str">
        <f t="shared" si="195"/>
        <v/>
      </c>
      <c r="DF148" s="127">
        <f t="shared" si="196"/>
        <v>0</v>
      </c>
      <c r="DG148" s="127" t="str">
        <f t="shared" si="197"/>
        <v/>
      </c>
      <c r="DH148" s="127" t="str">
        <f t="shared" si="198"/>
        <v/>
      </c>
      <c r="DI148" s="107" t="str">
        <f t="shared" si="199"/>
        <v/>
      </c>
      <c r="DJ148" s="257" t="str">
        <f>IF(OR(B148=0,B148=""),"",IF(AND('Marks Entry 3rd'!BC147="",'Marks Entry 4th'!BC147=""),"",IF(AND($E$3="3rd"),'Marks Entry 3rd'!BC147,IF(AND($E$3="4th"),'Marks Entry 4th'!BC147,""))))</f>
        <v/>
      </c>
      <c r="DK148" s="257" t="str">
        <f>IF(OR(B148=0,B148=""),"",IF(AND('Marks Entry 3rd'!BD147="",'Marks Entry 4th'!BD147=""),"",IF(AND($E$3="3rd"),'Marks Entry 3rd'!BD147,IF(AND($E$3="4th"),'Marks Entry 4th'!BD147,""))))</f>
        <v/>
      </c>
      <c r="DL148" s="416" t="str">
        <f t="shared" si="200"/>
        <v/>
      </c>
      <c r="DM148" s="108" t="str">
        <f t="shared" si="201"/>
        <v/>
      </c>
      <c r="DN148" s="257" t="str">
        <f>IF(OR(B148=0,B148=""),"",IF(AND('Marks Entry 3rd'!BE147="",'Marks Entry 4th'!BE147=""),"",IF(AND($E$3="3rd"),'Marks Entry 3rd'!BE147,IF(AND($E$3="4th"),'Marks Entry 4th'!BE147,""))))</f>
        <v/>
      </c>
      <c r="DO148" s="257" t="str">
        <f>IF(OR(B148=0,B148=""),"",IF(AND('Marks Entry 3rd'!BF147="",'Marks Entry 4th'!BF147=""),"",IF(AND($E$3="3rd"),'Marks Entry 3rd'!BF147,IF(AND($E$3="4th"),'Marks Entry 4th'!BF147,""))))</f>
        <v/>
      </c>
      <c r="DP148" s="416" t="str">
        <f t="shared" si="202"/>
        <v/>
      </c>
      <c r="DQ148" s="108" t="str">
        <f t="shared" si="203"/>
        <v/>
      </c>
      <c r="DR148" s="75" t="str">
        <f t="shared" si="204"/>
        <v/>
      </c>
      <c r="DS148" s="76" t="str">
        <f t="shared" si="205"/>
        <v/>
      </c>
      <c r="DT148" s="81" t="str">
        <f t="shared" si="206"/>
        <v/>
      </c>
      <c r="DU148" s="82" t="str">
        <f t="shared" si="207"/>
        <v/>
      </c>
      <c r="DV148" s="262" t="str">
        <f t="shared" si="140"/>
        <v/>
      </c>
      <c r="DW148" s="52" t="str">
        <f>IF(OR(B148=0,B148=""),"",IF(AND($E$3="3rd"),'Marks Entry 3rd'!BG147,IF(AND($E$3="4th"),'Marks Entry 4th'!BG147,"")))</f>
        <v/>
      </c>
      <c r="DX148" s="52" t="str">
        <f>IF(OR(B148=0,B148=""),"",IF(AND($E$3="3rd"),'Marks Entry 3rd'!BH147,IF(AND($E$3="4th"),'Marks Entry 4th'!BH147,"")))</f>
        <v/>
      </c>
      <c r="DY148" s="242" t="str">
        <f t="shared" si="208"/>
        <v/>
      </c>
      <c r="DZ148" s="53"/>
      <c r="EG148" s="55">
        <f>IF(AND($E$3="3rd"),'Marks Entry 3rd'!I147,IF(AND($E$3="4th"),'Marks Entry 4th'!I147,""))</f>
        <v>0</v>
      </c>
    </row>
    <row r="149" spans="1:137" ht="18.95" customHeight="1">
      <c r="A149" s="67">
        <v>142</v>
      </c>
      <c r="B149" s="302" t="str">
        <f>IF(OR(EG149=0,EG149=""),"",IF(AND($E$3="3rd"),'Marks Entry 3rd'!I148,IF(AND($E$3="4th"),'Marks Entry 4th'!I148,"")))</f>
        <v/>
      </c>
      <c r="C149" s="68" t="str">
        <f>IF(OR(B149=0,B149=""),"",IF(AND($E$3="3rd"),'Marks Entry 3rd'!B148,IF(AND($E$3="4th"),'Marks Entry 4th'!B148,"")))</f>
        <v/>
      </c>
      <c r="D149" s="68" t="str">
        <f>IF(OR(B149=0,B149=""),"",IF(AND($E$3="3rd"),'Marks Entry 3rd'!C148,IF(AND($E$3="4th"),'Marks Entry 4th'!C148,"")))</f>
        <v/>
      </c>
      <c r="E149" s="69" t="str">
        <f>IF(OR(B149=0,B149=""),"",IF(AND($E$3="3rd"),'Marks Entry 3rd'!E148,IF(AND($E$3="4th"),'Marks Entry 4th'!E148,"")))</f>
        <v/>
      </c>
      <c r="F149" s="301" t="str">
        <f>IF(OR(B149=0,B149=""),"",IF(AND($E$3="3rd"),'Marks Entry 3rd'!D148,IF(AND($E$3="4th"),'Marks Entry 4th'!D148,"")))</f>
        <v/>
      </c>
      <c r="G149" s="63" t="str">
        <f>IF(OR(B149=0,B149=""),"",IF(AND($E$3="3rd"),'Marks Entry 3rd'!F148,IF(AND($E$3="4th"),'Marks Entry 4th'!F148,"")))</f>
        <v/>
      </c>
      <c r="H149" s="63" t="str">
        <f>IF(OR(B149=0,B149=""),"",IF(AND($E$3="3rd"),'Marks Entry 3rd'!G148,IF(AND($E$3="4th"),'Marks Entry 4th'!G148,"")))</f>
        <v/>
      </c>
      <c r="I149" s="63" t="str">
        <f>IF(OR(B149=0,B149=""),"",IF(AND($E$3="3rd"),'Marks Entry 3rd'!H148,IF(AND($E$3="4th"),'Marks Entry 4th'!H148,"")))</f>
        <v/>
      </c>
      <c r="J149" s="256" t="str">
        <f>IF(OR(B149=0,B149=""),"",IF(AND($E$3="3rd"),'Marks Entry 3rd'!J148,IF(AND($E$3="4th"),'Marks Entry 4th'!J148,"")))</f>
        <v/>
      </c>
      <c r="K149" s="256" t="str">
        <f>IF(OR(B149=0,B149=""),"",IF(AND($E$3="3rd"),'Marks Entry 3rd'!K148,IF(AND($E$3="4th"),'Marks Entry 4th'!K148,"")))</f>
        <v/>
      </c>
      <c r="L149" s="125" t="str">
        <f>IF(OR(B149=0,B149=""),"",IF(AND($E$3="3rd"),'Marks Entry 3rd'!L148,IF(AND($E$3="4th"),'Marks Entry 4th'!L148,"")))</f>
        <v/>
      </c>
      <c r="M149" s="125" t="str">
        <f>IF(OR(B149=0,B149=""),"",IF(AND($E$3="3rd"),'Marks Entry 3rd'!M148,IF(AND($E$3="4th"),'Marks Entry 4th'!M148,"")))</f>
        <v/>
      </c>
      <c r="N149" s="125" t="str">
        <f>IF(OR(B149=0,B149=""),"",IF(AND($E$3="3rd"),'Marks Entry 3rd'!N148,IF(AND($E$3="4th"),'Marks Entry 4th'!N148,"")))</f>
        <v/>
      </c>
      <c r="O149" s="61" t="str">
        <f t="shared" si="141"/>
        <v/>
      </c>
      <c r="P149" s="125" t="str">
        <f>IF(OR(B149=0,B149=""),"",IF(AND($E$3="3rd"),'Marks Entry 3rd'!O148,IF(AND($E$3="4th"),'Marks Entry 4th'!O148,"")))</f>
        <v/>
      </c>
      <c r="Q149" s="125" t="str">
        <f>IF(OR(B149=0,B149=""),"",IF(AND($E$3="3rd"),'Marks Entry 3rd'!P148,IF(AND($E$3="4th"),'Marks Entry 4th'!P148,"")))</f>
        <v/>
      </c>
      <c r="R149" s="64" t="str">
        <f t="shared" si="142"/>
        <v/>
      </c>
      <c r="S149" s="61">
        <f t="shared" si="143"/>
        <v>0</v>
      </c>
      <c r="T149" s="66" t="str">
        <f>IF(OR(B149=0,B149=""),"",IF(AND($E$3="3rd"),'Marks Entry 3rd'!Q148,IF(AND($E$3="4th"),'Marks Entry 4th'!Q148,"")))</f>
        <v/>
      </c>
      <c r="U149" s="66" t="str">
        <f>IF(OR(B149=0,B149=""),"",IF(AND($E$3="3rd"),'Marks Entry 3rd'!R148,IF(AND($E$3="4th"),'Marks Entry 4th'!R148,"")))</f>
        <v/>
      </c>
      <c r="V149" s="65" t="str">
        <f t="shared" si="144"/>
        <v/>
      </c>
      <c r="W149" s="61" t="str">
        <f t="shared" si="145"/>
        <v/>
      </c>
      <c r="X149" s="104">
        <f t="shared" si="146"/>
        <v>0</v>
      </c>
      <c r="Y149" s="104" t="str">
        <f t="shared" si="147"/>
        <v/>
      </c>
      <c r="Z149" s="104" t="str">
        <f t="shared" si="148"/>
        <v/>
      </c>
      <c r="AA149" s="104" t="str">
        <f t="shared" si="149"/>
        <v/>
      </c>
      <c r="AB149" s="104" t="str">
        <f t="shared" si="150"/>
        <v/>
      </c>
      <c r="AC149" s="108" t="str">
        <f t="shared" si="151"/>
        <v/>
      </c>
      <c r="AD149" s="125" t="str">
        <f>IF(OR(B149=0,B149=""),"",IF(AND($E$3="3rd"),'Marks Entry 3rd'!S148,IF(AND($E$3="4th"),'Marks Entry 4th'!S148,"")))</f>
        <v/>
      </c>
      <c r="AE149" s="125" t="str">
        <f>IF(OR(B149=0,B149=""),"",IF(AND($E$3="3rd"),'Marks Entry 3rd'!T148,IF(AND($E$3="4th"),'Marks Entry 4th'!T148,"")))</f>
        <v/>
      </c>
      <c r="AF149" s="125" t="str">
        <f>IF(OR(B149=0,B149=""),"",IF(AND($E$3="3rd"),'Marks Entry 3rd'!U148,IF(AND($E$3="4th"),'Marks Entry 4th'!U148,"")))</f>
        <v/>
      </c>
      <c r="AG149" s="61" t="str">
        <f t="shared" si="152"/>
        <v/>
      </c>
      <c r="AH149" s="125" t="str">
        <f>IF(OR(B149=0,B149=""),"",IF(AND($E$3="3rd"),'Marks Entry 3rd'!V148,IF(AND($E$3="4th"),'Marks Entry 4th'!V148,"")))</f>
        <v/>
      </c>
      <c r="AI149" s="125" t="str">
        <f>IF(OR(B149=0,B149=""),"",IF(AND($E$3="3rd"),'Marks Entry 3rd'!W148,IF(AND($E$3="4th"),'Marks Entry 4th'!W148,"")))</f>
        <v/>
      </c>
      <c r="AJ149" s="64" t="str">
        <f t="shared" si="153"/>
        <v/>
      </c>
      <c r="AK149" s="61">
        <f t="shared" si="154"/>
        <v>0</v>
      </c>
      <c r="AL149" s="66" t="str">
        <f>IF(OR(B149=0,B149=""),"",IF(AND($E$3="3rd"),'Marks Entry 3rd'!X148,IF(AND($E$3="4th"),'Marks Entry 4th'!X148,"")))</f>
        <v/>
      </c>
      <c r="AM149" s="66" t="str">
        <f>IF(OR(B149=0,B149=""),"",IF(AND($E$3="3rd"),'Marks Entry 3rd'!Y148,IF(AND($E$3="4th"),'Marks Entry 4th'!Y148,"")))</f>
        <v/>
      </c>
      <c r="AN149" s="65" t="str">
        <f t="shared" si="155"/>
        <v/>
      </c>
      <c r="AO149" s="61" t="str">
        <f t="shared" si="156"/>
        <v/>
      </c>
      <c r="AP149" s="104">
        <f t="shared" si="157"/>
        <v>0</v>
      </c>
      <c r="AQ149" s="104" t="str">
        <f t="shared" si="158"/>
        <v/>
      </c>
      <c r="AR149" s="104" t="str">
        <f t="shared" si="159"/>
        <v/>
      </c>
      <c r="AS149" s="104" t="str">
        <f t="shared" si="160"/>
        <v/>
      </c>
      <c r="AT149" s="104" t="str">
        <f t="shared" si="161"/>
        <v/>
      </c>
      <c r="AU149" s="108" t="str">
        <f t="shared" si="162"/>
        <v/>
      </c>
      <c r="AV149" s="125" t="str">
        <f>IF(OR(B149=0,B149=""),"",IF(AND($E$3="3rd"),'Marks Entry 3rd'!Z148,IF(AND($E$3="4th"),'Marks Entry 4th'!Z148,"")))</f>
        <v/>
      </c>
      <c r="AW149" s="125" t="str">
        <f>IF(OR(B149=0,B149=""),"",IF(AND($E$3="3rd"),'Marks Entry 3rd'!AA148,IF(AND($E$3="4th"),'Marks Entry 4th'!AA148,"")))</f>
        <v/>
      </c>
      <c r="AX149" s="125" t="str">
        <f>IF(OR(B149=0,B149=""),"",IF(AND($E$3="3rd"),'Marks Entry 3rd'!AB148,IF(AND($E$3="4th"),'Marks Entry 4th'!AB148,"")))</f>
        <v/>
      </c>
      <c r="AY149" s="61" t="str">
        <f t="shared" si="163"/>
        <v/>
      </c>
      <c r="AZ149" s="125" t="str">
        <f>IF(OR(B149=0,B149=""),"",IF(AND($E$3="3rd"),'Marks Entry 3rd'!AC148,IF(AND($E$3="4th"),'Marks Entry 4th'!AC148,"")))</f>
        <v/>
      </c>
      <c r="BA149" s="125" t="str">
        <f>IF(OR(B149=0,B149=""),"",IF(AND($E$3="3rd"),'Marks Entry 3rd'!AD148,IF(AND($E$3="4th"),'Marks Entry 4th'!AD148,"")))</f>
        <v/>
      </c>
      <c r="BB149" s="64" t="str">
        <f t="shared" si="164"/>
        <v/>
      </c>
      <c r="BC149" s="61">
        <f t="shared" si="165"/>
        <v>0</v>
      </c>
      <c r="BD149" s="66" t="str">
        <f>IF(OR(B149=0,B149=""),"",IF(AND($E$3="3rd"),'Marks Entry 3rd'!AE148,IF(AND($E$3="4th"),'Marks Entry 4th'!AE148,"")))</f>
        <v/>
      </c>
      <c r="BE149" s="66" t="str">
        <f>IF(OR(B149=0,B149=""),"",IF(AND($E$3="3rd"),'Marks Entry 3rd'!AF148,IF(AND($E$3="4th"),'Marks Entry 4th'!AF148,"")))</f>
        <v/>
      </c>
      <c r="BF149" s="65" t="str">
        <f t="shared" si="166"/>
        <v/>
      </c>
      <c r="BG149" s="61" t="str">
        <f t="shared" si="167"/>
        <v/>
      </c>
      <c r="BH149" s="104">
        <f t="shared" si="168"/>
        <v>0</v>
      </c>
      <c r="BI149" s="104" t="str">
        <f t="shared" si="169"/>
        <v/>
      </c>
      <c r="BJ149" s="104" t="str">
        <f t="shared" si="170"/>
        <v/>
      </c>
      <c r="BK149" s="104" t="str">
        <f t="shared" si="171"/>
        <v/>
      </c>
      <c r="BL149" s="104" t="str">
        <f t="shared" si="172"/>
        <v/>
      </c>
      <c r="BM149" s="108" t="str">
        <f t="shared" si="173"/>
        <v/>
      </c>
      <c r="BN149" s="125" t="str">
        <f>IF(OR(B149=0,B149=""),"",IF(AND($E$3="3rd"),'Marks Entry 3rd'!AG148,IF(AND($E$3="4th"),'Marks Entry 4th'!AG148,"")))</f>
        <v/>
      </c>
      <c r="BO149" s="125" t="str">
        <f>IF(OR(B149=0,B149=""),"",IF(AND($E$3="3rd"),'Marks Entry 3rd'!AH148,IF(AND($E$3="4th"),'Marks Entry 4th'!AH148,"")))</f>
        <v/>
      </c>
      <c r="BP149" s="125" t="str">
        <f>IF(OR(B149=0,B149=""),"",IF(AND($E$3="3rd"),'Marks Entry 3rd'!AI148,IF(AND($E$3="4th"),'Marks Entry 4th'!AI148,"")))</f>
        <v/>
      </c>
      <c r="BQ149" s="61" t="str">
        <f t="shared" si="174"/>
        <v/>
      </c>
      <c r="BR149" s="125" t="str">
        <f>IF(OR(B149=0,B149=""),"",IF(AND($E$3="3rd"),'Marks Entry 3rd'!AJ148,IF(AND($E$3="4th"),'Marks Entry 4th'!AJ148,"")))</f>
        <v/>
      </c>
      <c r="BS149" s="125" t="str">
        <f>IF(OR(B149=0,B149=""),"",IF(AND($E$3="3rd"),'Marks Entry 3rd'!AK148,IF(AND($E$3="4th"),'Marks Entry 4th'!AK148,"")))</f>
        <v/>
      </c>
      <c r="BT149" s="64" t="str">
        <f t="shared" si="175"/>
        <v/>
      </c>
      <c r="BU149" s="61">
        <f t="shared" si="176"/>
        <v>0</v>
      </c>
      <c r="BV149" s="66" t="str">
        <f>IF(OR(B149=0,B149=""),"",IF(AND($E$3="3rd"),'Marks Entry 3rd'!AL148,IF(AND($E$3="4th"),'Marks Entry 4th'!AL148,"")))</f>
        <v/>
      </c>
      <c r="BW149" s="66" t="str">
        <f>IF(OR(B149=0,B149=""),"",IF(AND($E$3="3rd"),'Marks Entry 3rd'!AM148,IF(AND($E$3="4th"),'Marks Entry 4th'!AM148,"")))</f>
        <v/>
      </c>
      <c r="BX149" s="65" t="str">
        <f t="shared" si="177"/>
        <v/>
      </c>
      <c r="BY149" s="61" t="str">
        <f t="shared" si="178"/>
        <v/>
      </c>
      <c r="BZ149" s="104">
        <f t="shared" si="179"/>
        <v>0</v>
      </c>
      <c r="CA149" s="104" t="str">
        <f t="shared" si="180"/>
        <v/>
      </c>
      <c r="CB149" s="104" t="str">
        <f t="shared" si="181"/>
        <v/>
      </c>
      <c r="CC149" s="104" t="str">
        <f t="shared" si="182"/>
        <v/>
      </c>
      <c r="CD149" s="104" t="str">
        <f t="shared" si="183"/>
        <v/>
      </c>
      <c r="CE149" s="108" t="str">
        <f t="shared" si="184"/>
        <v/>
      </c>
      <c r="CF149" s="257" t="str">
        <f>IF(OR(B149=0,B149=""),"",IF(AND($E$3="3rd"),'Marks Entry 3rd'!AN148,IF(AND($E$3="4th"),'Marks Entry 4th'!AN148,"")))</f>
        <v/>
      </c>
      <c r="CG149" s="257" t="str">
        <f>IF(OR(B149=0,B149=""),"",IF(AND($E$3="3rd"),'Marks Entry 3rd'!AO148,IF(AND($E$3="4th"),'Marks Entry 4th'!AO148,"")))</f>
        <v/>
      </c>
      <c r="CH149" s="257" t="str">
        <f>IF(OR(B149=0,B149=""),"",IF(AND($E$3="3rd"),'Marks Entry 3rd'!AP148,IF(AND($E$3="4th"),'Marks Entry 4th'!AP148,"")))</f>
        <v/>
      </c>
      <c r="CI149" s="257" t="str">
        <f>IF(OR(B149=0,B149=""),"",IF(AND($E$3="3rd"),'Marks Entry 3rd'!AQ148,IF(AND($E$3="4th"),'Marks Entry 4th'!AQ148,"")))</f>
        <v/>
      </c>
      <c r="CJ149" s="257" t="str">
        <f>IF(OR(B149=0,B149=""),"",IF(AND($E$3="3rd"),'Marks Entry 3rd'!AR148,IF(AND($E$3="4th"),'Marks Entry 4th'!AR148,"")))</f>
        <v/>
      </c>
      <c r="CK149" s="126" t="str">
        <f t="shared" si="185"/>
        <v/>
      </c>
      <c r="CL149" s="127">
        <f t="shared" si="186"/>
        <v>0</v>
      </c>
      <c r="CM149" s="127" t="str">
        <f t="shared" si="187"/>
        <v/>
      </c>
      <c r="CN149" s="127" t="str">
        <f t="shared" si="188"/>
        <v/>
      </c>
      <c r="CO149" s="107" t="str">
        <f t="shared" si="189"/>
        <v/>
      </c>
      <c r="CP149" s="257" t="str">
        <f>IF(OR(B149=0,B149=""),"",IF(AND($E$3="3rd"),'Marks Entry 3rd'!AS148,IF(AND($E$3="4th"),'Marks Entry 4th'!AS148,"")))</f>
        <v/>
      </c>
      <c r="CQ149" s="257" t="str">
        <f>IF(OR(B149=0,B149=""),"",IF(AND($E$3="3rd"),'Marks Entry 3rd'!AT148,IF(AND($E$3="4th"),'Marks Entry 4th'!AT148,"")))</f>
        <v/>
      </c>
      <c r="CR149" s="257" t="str">
        <f>IF(OR(B149=0,B149=""),"",IF(AND($E$3="3rd"),'Marks Entry 3rd'!AU148,IF(AND($E$3="4th"),'Marks Entry 4th'!AU148,"")))</f>
        <v/>
      </c>
      <c r="CS149" s="257" t="str">
        <f>IF(OR(B149=0,B149=""),"",IF(AND($E$3="3rd"),'Marks Entry 3rd'!AV148,IF(AND($E$3="4th"),'Marks Entry 4th'!AV148,"")))</f>
        <v/>
      </c>
      <c r="CT149" s="257" t="str">
        <f>IF(OR(B149=0,B149=""),"",IF(AND($E$3="3rd"),'Marks Entry 3rd'!AW148,IF(AND($E$3="4th"),'Marks Entry 4th'!AW148,"")))</f>
        <v/>
      </c>
      <c r="CU149" s="126" t="str">
        <f t="shared" si="190"/>
        <v/>
      </c>
      <c r="CV149" s="127">
        <f t="shared" si="191"/>
        <v>0</v>
      </c>
      <c r="CW149" s="127" t="str">
        <f t="shared" si="192"/>
        <v/>
      </c>
      <c r="CX149" s="127" t="str">
        <f t="shared" si="193"/>
        <v/>
      </c>
      <c r="CY149" s="107" t="str">
        <f t="shared" si="194"/>
        <v/>
      </c>
      <c r="CZ149" s="257" t="str">
        <f>IF(OR(B149=0,B149=""),"",IF(AND($E$3="3rd"),'Marks Entry 3rd'!AX148,IF(AND($E$3="4th"),'Marks Entry 4th'!AX148,"")))</f>
        <v/>
      </c>
      <c r="DA149" s="257" t="str">
        <f>IF(OR(B149=0,B149=""),"",IF(AND($E$3="3rd"),'Marks Entry 3rd'!AY148,IF(AND($E$3="4th"),'Marks Entry 4th'!AY148,"")))</f>
        <v/>
      </c>
      <c r="DB149" s="257" t="str">
        <f>IF(OR(B149=0,B149=""),"",IF(AND($E$3="3rd"),'Marks Entry 3rd'!AZ148,IF(AND($E$3="4th"),'Marks Entry 4th'!AZ148,"")))</f>
        <v/>
      </c>
      <c r="DC149" s="257" t="str">
        <f>IF(OR(B149=0,B149=""),"",IF(AND($E$3="3rd"),'Marks Entry 3rd'!BA148,IF(AND($E$3="4th"),'Marks Entry 4th'!BA148,"")))</f>
        <v/>
      </c>
      <c r="DD149" s="257" t="str">
        <f>IF(OR(B149=0,B149=""),"",IF(AND($E$3="3rd"),'Marks Entry 3rd'!BB148,IF(AND($E$3="4th"),'Marks Entry 4th'!BB148,"")))</f>
        <v/>
      </c>
      <c r="DE149" s="126" t="str">
        <f t="shared" si="195"/>
        <v/>
      </c>
      <c r="DF149" s="127">
        <f t="shared" si="196"/>
        <v>0</v>
      </c>
      <c r="DG149" s="127" t="str">
        <f t="shared" si="197"/>
        <v/>
      </c>
      <c r="DH149" s="127" t="str">
        <f t="shared" si="198"/>
        <v/>
      </c>
      <c r="DI149" s="107" t="str">
        <f t="shared" si="199"/>
        <v/>
      </c>
      <c r="DJ149" s="257" t="str">
        <f>IF(OR(B149=0,B149=""),"",IF(AND('Marks Entry 3rd'!BC148="",'Marks Entry 4th'!BC148=""),"",IF(AND($E$3="3rd"),'Marks Entry 3rd'!BC148,IF(AND($E$3="4th"),'Marks Entry 4th'!BC148,""))))</f>
        <v/>
      </c>
      <c r="DK149" s="257" t="str">
        <f>IF(OR(B149=0,B149=""),"",IF(AND('Marks Entry 3rd'!BD148="",'Marks Entry 4th'!BD148=""),"",IF(AND($E$3="3rd"),'Marks Entry 3rd'!BD148,IF(AND($E$3="4th"),'Marks Entry 4th'!BD148,""))))</f>
        <v/>
      </c>
      <c r="DL149" s="416" t="str">
        <f t="shared" si="200"/>
        <v/>
      </c>
      <c r="DM149" s="108" t="str">
        <f t="shared" si="201"/>
        <v/>
      </c>
      <c r="DN149" s="257" t="str">
        <f>IF(OR(B149=0,B149=""),"",IF(AND('Marks Entry 3rd'!BE148="",'Marks Entry 4th'!BE148=""),"",IF(AND($E$3="3rd"),'Marks Entry 3rd'!BE148,IF(AND($E$3="4th"),'Marks Entry 4th'!BE148,""))))</f>
        <v/>
      </c>
      <c r="DO149" s="257" t="str">
        <f>IF(OR(B149=0,B149=""),"",IF(AND('Marks Entry 3rd'!BF148="",'Marks Entry 4th'!BF148=""),"",IF(AND($E$3="3rd"),'Marks Entry 3rd'!BF148,IF(AND($E$3="4th"),'Marks Entry 4th'!BF148,""))))</f>
        <v/>
      </c>
      <c r="DP149" s="416" t="str">
        <f t="shared" si="202"/>
        <v/>
      </c>
      <c r="DQ149" s="108" t="str">
        <f t="shared" si="203"/>
        <v/>
      </c>
      <c r="DR149" s="75" t="str">
        <f t="shared" si="204"/>
        <v/>
      </c>
      <c r="DS149" s="76" t="str">
        <f t="shared" si="205"/>
        <v/>
      </c>
      <c r="DT149" s="81" t="str">
        <f t="shared" si="206"/>
        <v/>
      </c>
      <c r="DU149" s="82" t="str">
        <f t="shared" si="207"/>
        <v/>
      </c>
      <c r="DV149" s="262" t="str">
        <f t="shared" si="140"/>
        <v/>
      </c>
      <c r="DW149" s="52" t="str">
        <f>IF(OR(B149=0,B149=""),"",IF(AND($E$3="3rd"),'Marks Entry 3rd'!BG148,IF(AND($E$3="4th"),'Marks Entry 4th'!BG148,"")))</f>
        <v/>
      </c>
      <c r="DX149" s="52" t="str">
        <f>IF(OR(B149=0,B149=""),"",IF(AND($E$3="3rd"),'Marks Entry 3rd'!BH148,IF(AND($E$3="4th"),'Marks Entry 4th'!BH148,"")))</f>
        <v/>
      </c>
      <c r="DY149" s="242" t="str">
        <f t="shared" si="208"/>
        <v/>
      </c>
      <c r="DZ149" s="53"/>
      <c r="EG149" s="55">
        <f>IF(AND($E$3="3rd"),'Marks Entry 3rd'!I148,IF(AND($E$3="4th"),'Marks Entry 4th'!I148,""))</f>
        <v>0</v>
      </c>
    </row>
    <row r="150" spans="1:137" ht="18.95" customHeight="1">
      <c r="A150" s="67">
        <v>143</v>
      </c>
      <c r="B150" s="302" t="str">
        <f>IF(OR(EG150=0,EG150=""),"",IF(AND($E$3="3rd"),'Marks Entry 3rd'!I149,IF(AND($E$3="4th"),'Marks Entry 4th'!I149,"")))</f>
        <v/>
      </c>
      <c r="C150" s="68" t="str">
        <f>IF(OR(B150=0,B150=""),"",IF(AND($E$3="3rd"),'Marks Entry 3rd'!B149,IF(AND($E$3="4th"),'Marks Entry 4th'!B149,"")))</f>
        <v/>
      </c>
      <c r="D150" s="68" t="str">
        <f>IF(OR(B150=0,B150=""),"",IF(AND($E$3="3rd"),'Marks Entry 3rd'!C149,IF(AND($E$3="4th"),'Marks Entry 4th'!C149,"")))</f>
        <v/>
      </c>
      <c r="E150" s="69" t="str">
        <f>IF(OR(B150=0,B150=""),"",IF(AND($E$3="3rd"),'Marks Entry 3rd'!E149,IF(AND($E$3="4th"),'Marks Entry 4th'!E149,"")))</f>
        <v/>
      </c>
      <c r="F150" s="301" t="str">
        <f>IF(OR(B150=0,B150=""),"",IF(AND($E$3="3rd"),'Marks Entry 3rd'!D149,IF(AND($E$3="4th"),'Marks Entry 4th'!D149,"")))</f>
        <v/>
      </c>
      <c r="G150" s="63" t="str">
        <f>IF(OR(B150=0,B150=""),"",IF(AND($E$3="3rd"),'Marks Entry 3rd'!F149,IF(AND($E$3="4th"),'Marks Entry 4th'!F149,"")))</f>
        <v/>
      </c>
      <c r="H150" s="63" t="str">
        <f>IF(OR(B150=0,B150=""),"",IF(AND($E$3="3rd"),'Marks Entry 3rd'!G149,IF(AND($E$3="4th"),'Marks Entry 4th'!G149,"")))</f>
        <v/>
      </c>
      <c r="I150" s="63" t="str">
        <f>IF(OR(B150=0,B150=""),"",IF(AND($E$3="3rd"),'Marks Entry 3rd'!H149,IF(AND($E$3="4th"),'Marks Entry 4th'!H149,"")))</f>
        <v/>
      </c>
      <c r="J150" s="256" t="str">
        <f>IF(OR(B150=0,B150=""),"",IF(AND($E$3="3rd"),'Marks Entry 3rd'!J149,IF(AND($E$3="4th"),'Marks Entry 4th'!J149,"")))</f>
        <v/>
      </c>
      <c r="K150" s="256" t="str">
        <f>IF(OR(B150=0,B150=""),"",IF(AND($E$3="3rd"),'Marks Entry 3rd'!K149,IF(AND($E$3="4th"),'Marks Entry 4th'!K149,"")))</f>
        <v/>
      </c>
      <c r="L150" s="125" t="str">
        <f>IF(OR(B150=0,B150=""),"",IF(AND($E$3="3rd"),'Marks Entry 3rd'!L149,IF(AND($E$3="4th"),'Marks Entry 4th'!L149,"")))</f>
        <v/>
      </c>
      <c r="M150" s="125" t="str">
        <f>IF(OR(B150=0,B150=""),"",IF(AND($E$3="3rd"),'Marks Entry 3rd'!M149,IF(AND($E$3="4th"),'Marks Entry 4th'!M149,"")))</f>
        <v/>
      </c>
      <c r="N150" s="125" t="str">
        <f>IF(OR(B150=0,B150=""),"",IF(AND($E$3="3rd"),'Marks Entry 3rd'!N149,IF(AND($E$3="4th"),'Marks Entry 4th'!N149,"")))</f>
        <v/>
      </c>
      <c r="O150" s="61" t="str">
        <f t="shared" si="141"/>
        <v/>
      </c>
      <c r="P150" s="125" t="str">
        <f>IF(OR(B150=0,B150=""),"",IF(AND($E$3="3rd"),'Marks Entry 3rd'!O149,IF(AND($E$3="4th"),'Marks Entry 4th'!O149,"")))</f>
        <v/>
      </c>
      <c r="Q150" s="125" t="str">
        <f>IF(OR(B150=0,B150=""),"",IF(AND($E$3="3rd"),'Marks Entry 3rd'!P149,IF(AND($E$3="4th"),'Marks Entry 4th'!P149,"")))</f>
        <v/>
      </c>
      <c r="R150" s="64" t="str">
        <f t="shared" si="142"/>
        <v/>
      </c>
      <c r="S150" s="61">
        <f t="shared" si="143"/>
        <v>0</v>
      </c>
      <c r="T150" s="66" t="str">
        <f>IF(OR(B150=0,B150=""),"",IF(AND($E$3="3rd"),'Marks Entry 3rd'!Q149,IF(AND($E$3="4th"),'Marks Entry 4th'!Q149,"")))</f>
        <v/>
      </c>
      <c r="U150" s="66" t="str">
        <f>IF(OR(B150=0,B150=""),"",IF(AND($E$3="3rd"),'Marks Entry 3rd'!R149,IF(AND($E$3="4th"),'Marks Entry 4th'!R149,"")))</f>
        <v/>
      </c>
      <c r="V150" s="65" t="str">
        <f t="shared" si="144"/>
        <v/>
      </c>
      <c r="W150" s="61" t="str">
        <f t="shared" si="145"/>
        <v/>
      </c>
      <c r="X150" s="104">
        <f t="shared" si="146"/>
        <v>0</v>
      </c>
      <c r="Y150" s="104" t="str">
        <f t="shared" si="147"/>
        <v/>
      </c>
      <c r="Z150" s="104" t="str">
        <f t="shared" si="148"/>
        <v/>
      </c>
      <c r="AA150" s="104" t="str">
        <f t="shared" si="149"/>
        <v/>
      </c>
      <c r="AB150" s="104" t="str">
        <f t="shared" si="150"/>
        <v/>
      </c>
      <c r="AC150" s="108" t="str">
        <f t="shared" si="151"/>
        <v/>
      </c>
      <c r="AD150" s="125" t="str">
        <f>IF(OR(B150=0,B150=""),"",IF(AND($E$3="3rd"),'Marks Entry 3rd'!S149,IF(AND($E$3="4th"),'Marks Entry 4th'!S149,"")))</f>
        <v/>
      </c>
      <c r="AE150" s="125" t="str">
        <f>IF(OR(B150=0,B150=""),"",IF(AND($E$3="3rd"),'Marks Entry 3rd'!T149,IF(AND($E$3="4th"),'Marks Entry 4th'!T149,"")))</f>
        <v/>
      </c>
      <c r="AF150" s="125" t="str">
        <f>IF(OR(B150=0,B150=""),"",IF(AND($E$3="3rd"),'Marks Entry 3rd'!U149,IF(AND($E$3="4th"),'Marks Entry 4th'!U149,"")))</f>
        <v/>
      </c>
      <c r="AG150" s="61" t="str">
        <f t="shared" si="152"/>
        <v/>
      </c>
      <c r="AH150" s="125" t="str">
        <f>IF(OR(B150=0,B150=""),"",IF(AND($E$3="3rd"),'Marks Entry 3rd'!V149,IF(AND($E$3="4th"),'Marks Entry 4th'!V149,"")))</f>
        <v/>
      </c>
      <c r="AI150" s="125" t="str">
        <f>IF(OR(B150=0,B150=""),"",IF(AND($E$3="3rd"),'Marks Entry 3rd'!W149,IF(AND($E$3="4th"),'Marks Entry 4th'!W149,"")))</f>
        <v/>
      </c>
      <c r="AJ150" s="64" t="str">
        <f t="shared" si="153"/>
        <v/>
      </c>
      <c r="AK150" s="61">
        <f t="shared" si="154"/>
        <v>0</v>
      </c>
      <c r="AL150" s="66" t="str">
        <f>IF(OR(B150=0,B150=""),"",IF(AND($E$3="3rd"),'Marks Entry 3rd'!X149,IF(AND($E$3="4th"),'Marks Entry 4th'!X149,"")))</f>
        <v/>
      </c>
      <c r="AM150" s="66" t="str">
        <f>IF(OR(B150=0,B150=""),"",IF(AND($E$3="3rd"),'Marks Entry 3rd'!Y149,IF(AND($E$3="4th"),'Marks Entry 4th'!Y149,"")))</f>
        <v/>
      </c>
      <c r="AN150" s="65" t="str">
        <f t="shared" si="155"/>
        <v/>
      </c>
      <c r="AO150" s="61" t="str">
        <f t="shared" si="156"/>
        <v/>
      </c>
      <c r="AP150" s="104">
        <f t="shared" si="157"/>
        <v>0</v>
      </c>
      <c r="AQ150" s="104" t="str">
        <f t="shared" si="158"/>
        <v/>
      </c>
      <c r="AR150" s="104" t="str">
        <f t="shared" si="159"/>
        <v/>
      </c>
      <c r="AS150" s="104" t="str">
        <f t="shared" si="160"/>
        <v/>
      </c>
      <c r="AT150" s="104" t="str">
        <f t="shared" si="161"/>
        <v/>
      </c>
      <c r="AU150" s="108" t="str">
        <f t="shared" si="162"/>
        <v/>
      </c>
      <c r="AV150" s="125" t="str">
        <f>IF(OR(B150=0,B150=""),"",IF(AND($E$3="3rd"),'Marks Entry 3rd'!Z149,IF(AND($E$3="4th"),'Marks Entry 4th'!Z149,"")))</f>
        <v/>
      </c>
      <c r="AW150" s="125" t="str">
        <f>IF(OR(B150=0,B150=""),"",IF(AND($E$3="3rd"),'Marks Entry 3rd'!AA149,IF(AND($E$3="4th"),'Marks Entry 4th'!AA149,"")))</f>
        <v/>
      </c>
      <c r="AX150" s="125" t="str">
        <f>IF(OR(B150=0,B150=""),"",IF(AND($E$3="3rd"),'Marks Entry 3rd'!AB149,IF(AND($E$3="4th"),'Marks Entry 4th'!AB149,"")))</f>
        <v/>
      </c>
      <c r="AY150" s="61" t="str">
        <f t="shared" si="163"/>
        <v/>
      </c>
      <c r="AZ150" s="125" t="str">
        <f>IF(OR(B150=0,B150=""),"",IF(AND($E$3="3rd"),'Marks Entry 3rd'!AC149,IF(AND($E$3="4th"),'Marks Entry 4th'!AC149,"")))</f>
        <v/>
      </c>
      <c r="BA150" s="125" t="str">
        <f>IF(OR(B150=0,B150=""),"",IF(AND($E$3="3rd"),'Marks Entry 3rd'!AD149,IF(AND($E$3="4th"),'Marks Entry 4th'!AD149,"")))</f>
        <v/>
      </c>
      <c r="BB150" s="64" t="str">
        <f t="shared" si="164"/>
        <v/>
      </c>
      <c r="BC150" s="61">
        <f t="shared" si="165"/>
        <v>0</v>
      </c>
      <c r="BD150" s="66" t="str">
        <f>IF(OR(B150=0,B150=""),"",IF(AND($E$3="3rd"),'Marks Entry 3rd'!AE149,IF(AND($E$3="4th"),'Marks Entry 4th'!AE149,"")))</f>
        <v/>
      </c>
      <c r="BE150" s="66" t="str">
        <f>IF(OR(B150=0,B150=""),"",IF(AND($E$3="3rd"),'Marks Entry 3rd'!AF149,IF(AND($E$3="4th"),'Marks Entry 4th'!AF149,"")))</f>
        <v/>
      </c>
      <c r="BF150" s="65" t="str">
        <f t="shared" si="166"/>
        <v/>
      </c>
      <c r="BG150" s="61" t="str">
        <f t="shared" si="167"/>
        <v/>
      </c>
      <c r="BH150" s="104">
        <f t="shared" si="168"/>
        <v>0</v>
      </c>
      <c r="BI150" s="104" t="str">
        <f t="shared" si="169"/>
        <v/>
      </c>
      <c r="BJ150" s="104" t="str">
        <f t="shared" si="170"/>
        <v/>
      </c>
      <c r="BK150" s="104" t="str">
        <f t="shared" si="171"/>
        <v/>
      </c>
      <c r="BL150" s="104" t="str">
        <f t="shared" si="172"/>
        <v/>
      </c>
      <c r="BM150" s="108" t="str">
        <f t="shared" si="173"/>
        <v/>
      </c>
      <c r="BN150" s="125" t="str">
        <f>IF(OR(B150=0,B150=""),"",IF(AND($E$3="3rd"),'Marks Entry 3rd'!AG149,IF(AND($E$3="4th"),'Marks Entry 4th'!AG149,"")))</f>
        <v/>
      </c>
      <c r="BO150" s="125" t="str">
        <f>IF(OR(B150=0,B150=""),"",IF(AND($E$3="3rd"),'Marks Entry 3rd'!AH149,IF(AND($E$3="4th"),'Marks Entry 4th'!AH149,"")))</f>
        <v/>
      </c>
      <c r="BP150" s="125" t="str">
        <f>IF(OR(B150=0,B150=""),"",IF(AND($E$3="3rd"),'Marks Entry 3rd'!AI149,IF(AND($E$3="4th"),'Marks Entry 4th'!AI149,"")))</f>
        <v/>
      </c>
      <c r="BQ150" s="61" t="str">
        <f t="shared" si="174"/>
        <v/>
      </c>
      <c r="BR150" s="125" t="str">
        <f>IF(OR(B150=0,B150=""),"",IF(AND($E$3="3rd"),'Marks Entry 3rd'!AJ149,IF(AND($E$3="4th"),'Marks Entry 4th'!AJ149,"")))</f>
        <v/>
      </c>
      <c r="BS150" s="125" t="str">
        <f>IF(OR(B150=0,B150=""),"",IF(AND($E$3="3rd"),'Marks Entry 3rd'!AK149,IF(AND($E$3="4th"),'Marks Entry 4th'!AK149,"")))</f>
        <v/>
      </c>
      <c r="BT150" s="64" t="str">
        <f t="shared" si="175"/>
        <v/>
      </c>
      <c r="BU150" s="61">
        <f t="shared" si="176"/>
        <v>0</v>
      </c>
      <c r="BV150" s="66" t="str">
        <f>IF(OR(B150=0,B150=""),"",IF(AND($E$3="3rd"),'Marks Entry 3rd'!AL149,IF(AND($E$3="4th"),'Marks Entry 4th'!AL149,"")))</f>
        <v/>
      </c>
      <c r="BW150" s="66" t="str">
        <f>IF(OR(B150=0,B150=""),"",IF(AND($E$3="3rd"),'Marks Entry 3rd'!AM149,IF(AND($E$3="4th"),'Marks Entry 4th'!AM149,"")))</f>
        <v/>
      </c>
      <c r="BX150" s="65" t="str">
        <f t="shared" si="177"/>
        <v/>
      </c>
      <c r="BY150" s="61" t="str">
        <f t="shared" si="178"/>
        <v/>
      </c>
      <c r="BZ150" s="104">
        <f t="shared" si="179"/>
        <v>0</v>
      </c>
      <c r="CA150" s="104" t="str">
        <f t="shared" si="180"/>
        <v/>
      </c>
      <c r="CB150" s="104" t="str">
        <f t="shared" si="181"/>
        <v/>
      </c>
      <c r="CC150" s="104" t="str">
        <f t="shared" si="182"/>
        <v/>
      </c>
      <c r="CD150" s="104" t="str">
        <f t="shared" si="183"/>
        <v/>
      </c>
      <c r="CE150" s="108" t="str">
        <f t="shared" si="184"/>
        <v/>
      </c>
      <c r="CF150" s="257" t="str">
        <f>IF(OR(B150=0,B150=""),"",IF(AND($E$3="3rd"),'Marks Entry 3rd'!AN149,IF(AND($E$3="4th"),'Marks Entry 4th'!AN149,"")))</f>
        <v/>
      </c>
      <c r="CG150" s="257" t="str">
        <f>IF(OR(B150=0,B150=""),"",IF(AND($E$3="3rd"),'Marks Entry 3rd'!AO149,IF(AND($E$3="4th"),'Marks Entry 4th'!AO149,"")))</f>
        <v/>
      </c>
      <c r="CH150" s="257" t="str">
        <f>IF(OR(B150=0,B150=""),"",IF(AND($E$3="3rd"),'Marks Entry 3rd'!AP149,IF(AND($E$3="4th"),'Marks Entry 4th'!AP149,"")))</f>
        <v/>
      </c>
      <c r="CI150" s="257" t="str">
        <f>IF(OR(B150=0,B150=""),"",IF(AND($E$3="3rd"),'Marks Entry 3rd'!AQ149,IF(AND($E$3="4th"),'Marks Entry 4th'!AQ149,"")))</f>
        <v/>
      </c>
      <c r="CJ150" s="257" t="str">
        <f>IF(OR(B150=0,B150=""),"",IF(AND($E$3="3rd"),'Marks Entry 3rd'!AR149,IF(AND($E$3="4th"),'Marks Entry 4th'!AR149,"")))</f>
        <v/>
      </c>
      <c r="CK150" s="126" t="str">
        <f t="shared" si="185"/>
        <v/>
      </c>
      <c r="CL150" s="127">
        <f t="shared" si="186"/>
        <v>0</v>
      </c>
      <c r="CM150" s="127" t="str">
        <f t="shared" si="187"/>
        <v/>
      </c>
      <c r="CN150" s="127" t="str">
        <f t="shared" si="188"/>
        <v/>
      </c>
      <c r="CO150" s="107" t="str">
        <f t="shared" si="189"/>
        <v/>
      </c>
      <c r="CP150" s="257" t="str">
        <f>IF(OR(B150=0,B150=""),"",IF(AND($E$3="3rd"),'Marks Entry 3rd'!AS149,IF(AND($E$3="4th"),'Marks Entry 4th'!AS149,"")))</f>
        <v/>
      </c>
      <c r="CQ150" s="257" t="str">
        <f>IF(OR(B150=0,B150=""),"",IF(AND($E$3="3rd"),'Marks Entry 3rd'!AT149,IF(AND($E$3="4th"),'Marks Entry 4th'!AT149,"")))</f>
        <v/>
      </c>
      <c r="CR150" s="257" t="str">
        <f>IF(OR(B150=0,B150=""),"",IF(AND($E$3="3rd"),'Marks Entry 3rd'!AU149,IF(AND($E$3="4th"),'Marks Entry 4th'!AU149,"")))</f>
        <v/>
      </c>
      <c r="CS150" s="257" t="str">
        <f>IF(OR(B150=0,B150=""),"",IF(AND($E$3="3rd"),'Marks Entry 3rd'!AV149,IF(AND($E$3="4th"),'Marks Entry 4th'!AV149,"")))</f>
        <v/>
      </c>
      <c r="CT150" s="257" t="str">
        <f>IF(OR(B150=0,B150=""),"",IF(AND($E$3="3rd"),'Marks Entry 3rd'!AW149,IF(AND($E$3="4th"),'Marks Entry 4th'!AW149,"")))</f>
        <v/>
      </c>
      <c r="CU150" s="126" t="str">
        <f t="shared" si="190"/>
        <v/>
      </c>
      <c r="CV150" s="127">
        <f t="shared" si="191"/>
        <v>0</v>
      </c>
      <c r="CW150" s="127" t="str">
        <f t="shared" si="192"/>
        <v/>
      </c>
      <c r="CX150" s="127" t="str">
        <f t="shared" si="193"/>
        <v/>
      </c>
      <c r="CY150" s="107" t="str">
        <f t="shared" si="194"/>
        <v/>
      </c>
      <c r="CZ150" s="257" t="str">
        <f>IF(OR(B150=0,B150=""),"",IF(AND($E$3="3rd"),'Marks Entry 3rd'!AX149,IF(AND($E$3="4th"),'Marks Entry 4th'!AX149,"")))</f>
        <v/>
      </c>
      <c r="DA150" s="257" t="str">
        <f>IF(OR(B150=0,B150=""),"",IF(AND($E$3="3rd"),'Marks Entry 3rd'!AY149,IF(AND($E$3="4th"),'Marks Entry 4th'!AY149,"")))</f>
        <v/>
      </c>
      <c r="DB150" s="257" t="str">
        <f>IF(OR(B150=0,B150=""),"",IF(AND($E$3="3rd"),'Marks Entry 3rd'!AZ149,IF(AND($E$3="4th"),'Marks Entry 4th'!AZ149,"")))</f>
        <v/>
      </c>
      <c r="DC150" s="257" t="str">
        <f>IF(OR(B150=0,B150=""),"",IF(AND($E$3="3rd"),'Marks Entry 3rd'!BA149,IF(AND($E$3="4th"),'Marks Entry 4th'!BA149,"")))</f>
        <v/>
      </c>
      <c r="DD150" s="257" t="str">
        <f>IF(OR(B150=0,B150=""),"",IF(AND($E$3="3rd"),'Marks Entry 3rd'!BB149,IF(AND($E$3="4th"),'Marks Entry 4th'!BB149,"")))</f>
        <v/>
      </c>
      <c r="DE150" s="126" t="str">
        <f t="shared" si="195"/>
        <v/>
      </c>
      <c r="DF150" s="127">
        <f t="shared" si="196"/>
        <v>0</v>
      </c>
      <c r="DG150" s="127" t="str">
        <f t="shared" si="197"/>
        <v/>
      </c>
      <c r="DH150" s="127" t="str">
        <f t="shared" si="198"/>
        <v/>
      </c>
      <c r="DI150" s="107" t="str">
        <f t="shared" si="199"/>
        <v/>
      </c>
      <c r="DJ150" s="257" t="str">
        <f>IF(OR(B150=0,B150=""),"",IF(AND('Marks Entry 3rd'!BC149="",'Marks Entry 4th'!BC149=""),"",IF(AND($E$3="3rd"),'Marks Entry 3rd'!BC149,IF(AND($E$3="4th"),'Marks Entry 4th'!BC149,""))))</f>
        <v/>
      </c>
      <c r="DK150" s="257" t="str">
        <f>IF(OR(B150=0,B150=""),"",IF(AND('Marks Entry 3rd'!BD149="",'Marks Entry 4th'!BD149=""),"",IF(AND($E$3="3rd"),'Marks Entry 3rd'!BD149,IF(AND($E$3="4th"),'Marks Entry 4th'!BD149,""))))</f>
        <v/>
      </c>
      <c r="DL150" s="416" t="str">
        <f t="shared" si="200"/>
        <v/>
      </c>
      <c r="DM150" s="108" t="str">
        <f t="shared" si="201"/>
        <v/>
      </c>
      <c r="DN150" s="257" t="str">
        <f>IF(OR(B150=0,B150=""),"",IF(AND('Marks Entry 3rd'!BE149="",'Marks Entry 4th'!BE149=""),"",IF(AND($E$3="3rd"),'Marks Entry 3rd'!BE149,IF(AND($E$3="4th"),'Marks Entry 4th'!BE149,""))))</f>
        <v/>
      </c>
      <c r="DO150" s="257" t="str">
        <f>IF(OR(B150=0,B150=""),"",IF(AND('Marks Entry 3rd'!BF149="",'Marks Entry 4th'!BF149=""),"",IF(AND($E$3="3rd"),'Marks Entry 3rd'!BF149,IF(AND($E$3="4th"),'Marks Entry 4th'!BF149,""))))</f>
        <v/>
      </c>
      <c r="DP150" s="416" t="str">
        <f t="shared" si="202"/>
        <v/>
      </c>
      <c r="DQ150" s="108" t="str">
        <f t="shared" si="203"/>
        <v/>
      </c>
      <c r="DR150" s="75" t="str">
        <f t="shared" si="204"/>
        <v/>
      </c>
      <c r="DS150" s="76" t="str">
        <f t="shared" si="205"/>
        <v/>
      </c>
      <c r="DT150" s="81" t="str">
        <f t="shared" si="206"/>
        <v/>
      </c>
      <c r="DU150" s="82" t="str">
        <f t="shared" si="207"/>
        <v/>
      </c>
      <c r="DV150" s="262" t="str">
        <f t="shared" si="140"/>
        <v/>
      </c>
      <c r="DW150" s="52" t="str">
        <f>IF(OR(B150=0,B150=""),"",IF(AND($E$3="3rd"),'Marks Entry 3rd'!BG149,IF(AND($E$3="4th"),'Marks Entry 4th'!BG149,"")))</f>
        <v/>
      </c>
      <c r="DX150" s="52" t="str">
        <f>IF(OR(B150=0,B150=""),"",IF(AND($E$3="3rd"),'Marks Entry 3rd'!BH149,IF(AND($E$3="4th"),'Marks Entry 4th'!BH149,"")))</f>
        <v/>
      </c>
      <c r="DY150" s="242" t="str">
        <f t="shared" si="208"/>
        <v/>
      </c>
      <c r="DZ150" s="53"/>
      <c r="EG150" s="55">
        <f>IF(AND($E$3="3rd"),'Marks Entry 3rd'!I149,IF(AND($E$3="4th"),'Marks Entry 4th'!I149,""))</f>
        <v>0</v>
      </c>
    </row>
    <row r="151" spans="1:137" ht="18.95" customHeight="1">
      <c r="A151" s="67">
        <v>144</v>
      </c>
      <c r="B151" s="302" t="str">
        <f>IF(OR(EG151=0,EG151=""),"",IF(AND($E$3="3rd"),'Marks Entry 3rd'!I150,IF(AND($E$3="4th"),'Marks Entry 4th'!I150,"")))</f>
        <v/>
      </c>
      <c r="C151" s="68" t="str">
        <f>IF(OR(B151=0,B151=""),"",IF(AND($E$3="3rd"),'Marks Entry 3rd'!B150,IF(AND($E$3="4th"),'Marks Entry 4th'!B150,"")))</f>
        <v/>
      </c>
      <c r="D151" s="68" t="str">
        <f>IF(OR(B151=0,B151=""),"",IF(AND($E$3="3rd"),'Marks Entry 3rd'!C150,IF(AND($E$3="4th"),'Marks Entry 4th'!C150,"")))</f>
        <v/>
      </c>
      <c r="E151" s="69" t="str">
        <f>IF(OR(B151=0,B151=""),"",IF(AND($E$3="3rd"),'Marks Entry 3rd'!E150,IF(AND($E$3="4th"),'Marks Entry 4th'!E150,"")))</f>
        <v/>
      </c>
      <c r="F151" s="301" t="str">
        <f>IF(OR(B151=0,B151=""),"",IF(AND($E$3="3rd"),'Marks Entry 3rd'!D150,IF(AND($E$3="4th"),'Marks Entry 4th'!D150,"")))</f>
        <v/>
      </c>
      <c r="G151" s="63" t="str">
        <f>IF(OR(B151=0,B151=""),"",IF(AND($E$3="3rd"),'Marks Entry 3rd'!F150,IF(AND($E$3="4th"),'Marks Entry 4th'!F150,"")))</f>
        <v/>
      </c>
      <c r="H151" s="63" t="str">
        <f>IF(OR(B151=0,B151=""),"",IF(AND($E$3="3rd"),'Marks Entry 3rd'!G150,IF(AND($E$3="4th"),'Marks Entry 4th'!G150,"")))</f>
        <v/>
      </c>
      <c r="I151" s="63" t="str">
        <f>IF(OR(B151=0,B151=""),"",IF(AND($E$3="3rd"),'Marks Entry 3rd'!H150,IF(AND($E$3="4th"),'Marks Entry 4th'!H150,"")))</f>
        <v/>
      </c>
      <c r="J151" s="256" t="str">
        <f>IF(OR(B151=0,B151=""),"",IF(AND($E$3="3rd"),'Marks Entry 3rd'!J150,IF(AND($E$3="4th"),'Marks Entry 4th'!J150,"")))</f>
        <v/>
      </c>
      <c r="K151" s="256" t="str">
        <f>IF(OR(B151=0,B151=""),"",IF(AND($E$3="3rd"),'Marks Entry 3rd'!K150,IF(AND($E$3="4th"),'Marks Entry 4th'!K150,"")))</f>
        <v/>
      </c>
      <c r="L151" s="125" t="str">
        <f>IF(OR(B151=0,B151=""),"",IF(AND($E$3="3rd"),'Marks Entry 3rd'!L150,IF(AND($E$3="4th"),'Marks Entry 4th'!L150,"")))</f>
        <v/>
      </c>
      <c r="M151" s="125" t="str">
        <f>IF(OR(B151=0,B151=""),"",IF(AND($E$3="3rd"),'Marks Entry 3rd'!M150,IF(AND($E$3="4th"),'Marks Entry 4th'!M150,"")))</f>
        <v/>
      </c>
      <c r="N151" s="125" t="str">
        <f>IF(OR(B151=0,B151=""),"",IF(AND($E$3="3rd"),'Marks Entry 3rd'!N150,IF(AND($E$3="4th"),'Marks Entry 4th'!N150,"")))</f>
        <v/>
      </c>
      <c r="O151" s="61" t="str">
        <f t="shared" si="141"/>
        <v/>
      </c>
      <c r="P151" s="125" t="str">
        <f>IF(OR(B151=0,B151=""),"",IF(AND($E$3="3rd"),'Marks Entry 3rd'!O150,IF(AND($E$3="4th"),'Marks Entry 4th'!O150,"")))</f>
        <v/>
      </c>
      <c r="Q151" s="125" t="str">
        <f>IF(OR(B151=0,B151=""),"",IF(AND($E$3="3rd"),'Marks Entry 3rd'!P150,IF(AND($E$3="4th"),'Marks Entry 4th'!P150,"")))</f>
        <v/>
      </c>
      <c r="R151" s="64" t="str">
        <f t="shared" si="142"/>
        <v/>
      </c>
      <c r="S151" s="61">
        <f t="shared" si="143"/>
        <v>0</v>
      </c>
      <c r="T151" s="66" t="str">
        <f>IF(OR(B151=0,B151=""),"",IF(AND($E$3="3rd"),'Marks Entry 3rd'!Q150,IF(AND($E$3="4th"),'Marks Entry 4th'!Q150,"")))</f>
        <v/>
      </c>
      <c r="U151" s="66" t="str">
        <f>IF(OR(B151=0,B151=""),"",IF(AND($E$3="3rd"),'Marks Entry 3rd'!R150,IF(AND($E$3="4th"),'Marks Entry 4th'!R150,"")))</f>
        <v/>
      </c>
      <c r="V151" s="65" t="str">
        <f t="shared" si="144"/>
        <v/>
      </c>
      <c r="W151" s="61" t="str">
        <f t="shared" si="145"/>
        <v/>
      </c>
      <c r="X151" s="104">
        <f t="shared" si="146"/>
        <v>0</v>
      </c>
      <c r="Y151" s="104" t="str">
        <f t="shared" si="147"/>
        <v/>
      </c>
      <c r="Z151" s="104" t="str">
        <f t="shared" si="148"/>
        <v/>
      </c>
      <c r="AA151" s="104" t="str">
        <f t="shared" si="149"/>
        <v/>
      </c>
      <c r="AB151" s="104" t="str">
        <f t="shared" si="150"/>
        <v/>
      </c>
      <c r="AC151" s="108" t="str">
        <f t="shared" si="151"/>
        <v/>
      </c>
      <c r="AD151" s="125" t="str">
        <f>IF(OR(B151=0,B151=""),"",IF(AND($E$3="3rd"),'Marks Entry 3rd'!S150,IF(AND($E$3="4th"),'Marks Entry 4th'!S150,"")))</f>
        <v/>
      </c>
      <c r="AE151" s="125" t="str">
        <f>IF(OR(B151=0,B151=""),"",IF(AND($E$3="3rd"),'Marks Entry 3rd'!T150,IF(AND($E$3="4th"),'Marks Entry 4th'!T150,"")))</f>
        <v/>
      </c>
      <c r="AF151" s="125" t="str">
        <f>IF(OR(B151=0,B151=""),"",IF(AND($E$3="3rd"),'Marks Entry 3rd'!U150,IF(AND($E$3="4th"),'Marks Entry 4th'!U150,"")))</f>
        <v/>
      </c>
      <c r="AG151" s="61" t="str">
        <f t="shared" si="152"/>
        <v/>
      </c>
      <c r="AH151" s="125" t="str">
        <f>IF(OR(B151=0,B151=""),"",IF(AND($E$3="3rd"),'Marks Entry 3rd'!V150,IF(AND($E$3="4th"),'Marks Entry 4th'!V150,"")))</f>
        <v/>
      </c>
      <c r="AI151" s="125" t="str">
        <f>IF(OR(B151=0,B151=""),"",IF(AND($E$3="3rd"),'Marks Entry 3rd'!W150,IF(AND($E$3="4th"),'Marks Entry 4th'!W150,"")))</f>
        <v/>
      </c>
      <c r="AJ151" s="64" t="str">
        <f t="shared" si="153"/>
        <v/>
      </c>
      <c r="AK151" s="61">
        <f t="shared" si="154"/>
        <v>0</v>
      </c>
      <c r="AL151" s="66" t="str">
        <f>IF(OR(B151=0,B151=""),"",IF(AND($E$3="3rd"),'Marks Entry 3rd'!X150,IF(AND($E$3="4th"),'Marks Entry 4th'!X150,"")))</f>
        <v/>
      </c>
      <c r="AM151" s="66" t="str">
        <f>IF(OR(B151=0,B151=""),"",IF(AND($E$3="3rd"),'Marks Entry 3rd'!Y150,IF(AND($E$3="4th"),'Marks Entry 4th'!Y150,"")))</f>
        <v/>
      </c>
      <c r="AN151" s="65" t="str">
        <f t="shared" si="155"/>
        <v/>
      </c>
      <c r="AO151" s="61" t="str">
        <f t="shared" si="156"/>
        <v/>
      </c>
      <c r="AP151" s="104">
        <f t="shared" si="157"/>
        <v>0</v>
      </c>
      <c r="AQ151" s="104" t="str">
        <f t="shared" si="158"/>
        <v/>
      </c>
      <c r="AR151" s="104" t="str">
        <f t="shared" si="159"/>
        <v/>
      </c>
      <c r="AS151" s="104" t="str">
        <f t="shared" si="160"/>
        <v/>
      </c>
      <c r="AT151" s="104" t="str">
        <f t="shared" si="161"/>
        <v/>
      </c>
      <c r="AU151" s="108" t="str">
        <f t="shared" si="162"/>
        <v/>
      </c>
      <c r="AV151" s="125" t="str">
        <f>IF(OR(B151=0,B151=""),"",IF(AND($E$3="3rd"),'Marks Entry 3rd'!Z150,IF(AND($E$3="4th"),'Marks Entry 4th'!Z150,"")))</f>
        <v/>
      </c>
      <c r="AW151" s="125" t="str">
        <f>IF(OR(B151=0,B151=""),"",IF(AND($E$3="3rd"),'Marks Entry 3rd'!AA150,IF(AND($E$3="4th"),'Marks Entry 4th'!AA150,"")))</f>
        <v/>
      </c>
      <c r="AX151" s="125" t="str">
        <f>IF(OR(B151=0,B151=""),"",IF(AND($E$3="3rd"),'Marks Entry 3rd'!AB150,IF(AND($E$3="4th"),'Marks Entry 4th'!AB150,"")))</f>
        <v/>
      </c>
      <c r="AY151" s="61" t="str">
        <f t="shared" si="163"/>
        <v/>
      </c>
      <c r="AZ151" s="125" t="str">
        <f>IF(OR(B151=0,B151=""),"",IF(AND($E$3="3rd"),'Marks Entry 3rd'!AC150,IF(AND($E$3="4th"),'Marks Entry 4th'!AC150,"")))</f>
        <v/>
      </c>
      <c r="BA151" s="125" t="str">
        <f>IF(OR(B151=0,B151=""),"",IF(AND($E$3="3rd"),'Marks Entry 3rd'!AD150,IF(AND($E$3="4th"),'Marks Entry 4th'!AD150,"")))</f>
        <v/>
      </c>
      <c r="BB151" s="64" t="str">
        <f t="shared" si="164"/>
        <v/>
      </c>
      <c r="BC151" s="61">
        <f t="shared" si="165"/>
        <v>0</v>
      </c>
      <c r="BD151" s="66" t="str">
        <f>IF(OR(B151=0,B151=""),"",IF(AND($E$3="3rd"),'Marks Entry 3rd'!AE150,IF(AND($E$3="4th"),'Marks Entry 4th'!AE150,"")))</f>
        <v/>
      </c>
      <c r="BE151" s="66" t="str">
        <f>IF(OR(B151=0,B151=""),"",IF(AND($E$3="3rd"),'Marks Entry 3rd'!AF150,IF(AND($E$3="4th"),'Marks Entry 4th'!AF150,"")))</f>
        <v/>
      </c>
      <c r="BF151" s="65" t="str">
        <f t="shared" si="166"/>
        <v/>
      </c>
      <c r="BG151" s="61" t="str">
        <f t="shared" si="167"/>
        <v/>
      </c>
      <c r="BH151" s="104">
        <f t="shared" si="168"/>
        <v>0</v>
      </c>
      <c r="BI151" s="104" t="str">
        <f t="shared" si="169"/>
        <v/>
      </c>
      <c r="BJ151" s="104" t="str">
        <f t="shared" si="170"/>
        <v/>
      </c>
      <c r="BK151" s="104" t="str">
        <f t="shared" si="171"/>
        <v/>
      </c>
      <c r="BL151" s="104" t="str">
        <f t="shared" si="172"/>
        <v/>
      </c>
      <c r="BM151" s="108" t="str">
        <f t="shared" si="173"/>
        <v/>
      </c>
      <c r="BN151" s="125" t="str">
        <f>IF(OR(B151=0,B151=""),"",IF(AND($E$3="3rd"),'Marks Entry 3rd'!AG150,IF(AND($E$3="4th"),'Marks Entry 4th'!AG150,"")))</f>
        <v/>
      </c>
      <c r="BO151" s="125" t="str">
        <f>IF(OR(B151=0,B151=""),"",IF(AND($E$3="3rd"),'Marks Entry 3rd'!AH150,IF(AND($E$3="4th"),'Marks Entry 4th'!AH150,"")))</f>
        <v/>
      </c>
      <c r="BP151" s="125" t="str">
        <f>IF(OR(B151=0,B151=""),"",IF(AND($E$3="3rd"),'Marks Entry 3rd'!AI150,IF(AND($E$3="4th"),'Marks Entry 4th'!AI150,"")))</f>
        <v/>
      </c>
      <c r="BQ151" s="61" t="str">
        <f t="shared" si="174"/>
        <v/>
      </c>
      <c r="BR151" s="125" t="str">
        <f>IF(OR(B151=0,B151=""),"",IF(AND($E$3="3rd"),'Marks Entry 3rd'!AJ150,IF(AND($E$3="4th"),'Marks Entry 4th'!AJ150,"")))</f>
        <v/>
      </c>
      <c r="BS151" s="125" t="str">
        <f>IF(OR(B151=0,B151=""),"",IF(AND($E$3="3rd"),'Marks Entry 3rd'!AK150,IF(AND($E$3="4th"),'Marks Entry 4th'!AK150,"")))</f>
        <v/>
      </c>
      <c r="BT151" s="64" t="str">
        <f t="shared" si="175"/>
        <v/>
      </c>
      <c r="BU151" s="61">
        <f t="shared" si="176"/>
        <v>0</v>
      </c>
      <c r="BV151" s="66" t="str">
        <f>IF(OR(B151=0,B151=""),"",IF(AND($E$3="3rd"),'Marks Entry 3rd'!AL150,IF(AND($E$3="4th"),'Marks Entry 4th'!AL150,"")))</f>
        <v/>
      </c>
      <c r="BW151" s="66" t="str">
        <f>IF(OR(B151=0,B151=""),"",IF(AND($E$3="3rd"),'Marks Entry 3rd'!AM150,IF(AND($E$3="4th"),'Marks Entry 4th'!AM150,"")))</f>
        <v/>
      </c>
      <c r="BX151" s="65" t="str">
        <f t="shared" si="177"/>
        <v/>
      </c>
      <c r="BY151" s="61" t="str">
        <f t="shared" si="178"/>
        <v/>
      </c>
      <c r="BZ151" s="104">
        <f t="shared" si="179"/>
        <v>0</v>
      </c>
      <c r="CA151" s="104" t="str">
        <f t="shared" si="180"/>
        <v/>
      </c>
      <c r="CB151" s="104" t="str">
        <f t="shared" si="181"/>
        <v/>
      </c>
      <c r="CC151" s="104" t="str">
        <f t="shared" si="182"/>
        <v/>
      </c>
      <c r="CD151" s="104" t="str">
        <f t="shared" si="183"/>
        <v/>
      </c>
      <c r="CE151" s="108" t="str">
        <f t="shared" si="184"/>
        <v/>
      </c>
      <c r="CF151" s="257" t="str">
        <f>IF(OR(B151=0,B151=""),"",IF(AND($E$3="3rd"),'Marks Entry 3rd'!AN150,IF(AND($E$3="4th"),'Marks Entry 4th'!AN150,"")))</f>
        <v/>
      </c>
      <c r="CG151" s="257" t="str">
        <f>IF(OR(B151=0,B151=""),"",IF(AND($E$3="3rd"),'Marks Entry 3rd'!AO150,IF(AND($E$3="4th"),'Marks Entry 4th'!AO150,"")))</f>
        <v/>
      </c>
      <c r="CH151" s="257" t="str">
        <f>IF(OR(B151=0,B151=""),"",IF(AND($E$3="3rd"),'Marks Entry 3rd'!AP150,IF(AND($E$3="4th"),'Marks Entry 4th'!AP150,"")))</f>
        <v/>
      </c>
      <c r="CI151" s="257" t="str">
        <f>IF(OR(B151=0,B151=""),"",IF(AND($E$3="3rd"),'Marks Entry 3rd'!AQ150,IF(AND($E$3="4th"),'Marks Entry 4th'!AQ150,"")))</f>
        <v/>
      </c>
      <c r="CJ151" s="257" t="str">
        <f>IF(OR(B151=0,B151=""),"",IF(AND($E$3="3rd"),'Marks Entry 3rd'!AR150,IF(AND($E$3="4th"),'Marks Entry 4th'!AR150,"")))</f>
        <v/>
      </c>
      <c r="CK151" s="126" t="str">
        <f t="shared" si="185"/>
        <v/>
      </c>
      <c r="CL151" s="127">
        <f t="shared" si="186"/>
        <v>0</v>
      </c>
      <c r="CM151" s="127" t="str">
        <f t="shared" si="187"/>
        <v/>
      </c>
      <c r="CN151" s="127" t="str">
        <f t="shared" si="188"/>
        <v/>
      </c>
      <c r="CO151" s="107" t="str">
        <f t="shared" si="189"/>
        <v/>
      </c>
      <c r="CP151" s="257" t="str">
        <f>IF(OR(B151=0,B151=""),"",IF(AND($E$3="3rd"),'Marks Entry 3rd'!AS150,IF(AND($E$3="4th"),'Marks Entry 4th'!AS150,"")))</f>
        <v/>
      </c>
      <c r="CQ151" s="257" t="str">
        <f>IF(OR(B151=0,B151=""),"",IF(AND($E$3="3rd"),'Marks Entry 3rd'!AT150,IF(AND($E$3="4th"),'Marks Entry 4th'!AT150,"")))</f>
        <v/>
      </c>
      <c r="CR151" s="257" t="str">
        <f>IF(OR(B151=0,B151=""),"",IF(AND($E$3="3rd"),'Marks Entry 3rd'!AU150,IF(AND($E$3="4th"),'Marks Entry 4th'!AU150,"")))</f>
        <v/>
      </c>
      <c r="CS151" s="257" t="str">
        <f>IF(OR(B151=0,B151=""),"",IF(AND($E$3="3rd"),'Marks Entry 3rd'!AV150,IF(AND($E$3="4th"),'Marks Entry 4th'!AV150,"")))</f>
        <v/>
      </c>
      <c r="CT151" s="257" t="str">
        <f>IF(OR(B151=0,B151=""),"",IF(AND($E$3="3rd"),'Marks Entry 3rd'!AW150,IF(AND($E$3="4th"),'Marks Entry 4th'!AW150,"")))</f>
        <v/>
      </c>
      <c r="CU151" s="126" t="str">
        <f t="shared" si="190"/>
        <v/>
      </c>
      <c r="CV151" s="127">
        <f t="shared" si="191"/>
        <v>0</v>
      </c>
      <c r="CW151" s="127" t="str">
        <f t="shared" si="192"/>
        <v/>
      </c>
      <c r="CX151" s="127" t="str">
        <f t="shared" si="193"/>
        <v/>
      </c>
      <c r="CY151" s="107" t="str">
        <f t="shared" si="194"/>
        <v/>
      </c>
      <c r="CZ151" s="257" t="str">
        <f>IF(OR(B151=0,B151=""),"",IF(AND($E$3="3rd"),'Marks Entry 3rd'!AX150,IF(AND($E$3="4th"),'Marks Entry 4th'!AX150,"")))</f>
        <v/>
      </c>
      <c r="DA151" s="257" t="str">
        <f>IF(OR(B151=0,B151=""),"",IF(AND($E$3="3rd"),'Marks Entry 3rd'!AY150,IF(AND($E$3="4th"),'Marks Entry 4th'!AY150,"")))</f>
        <v/>
      </c>
      <c r="DB151" s="257" t="str">
        <f>IF(OR(B151=0,B151=""),"",IF(AND($E$3="3rd"),'Marks Entry 3rd'!AZ150,IF(AND($E$3="4th"),'Marks Entry 4th'!AZ150,"")))</f>
        <v/>
      </c>
      <c r="DC151" s="257" t="str">
        <f>IF(OR(B151=0,B151=""),"",IF(AND($E$3="3rd"),'Marks Entry 3rd'!BA150,IF(AND($E$3="4th"),'Marks Entry 4th'!BA150,"")))</f>
        <v/>
      </c>
      <c r="DD151" s="257" t="str">
        <f>IF(OR(B151=0,B151=""),"",IF(AND($E$3="3rd"),'Marks Entry 3rd'!BB150,IF(AND($E$3="4th"),'Marks Entry 4th'!BB150,"")))</f>
        <v/>
      </c>
      <c r="DE151" s="126" t="str">
        <f t="shared" si="195"/>
        <v/>
      </c>
      <c r="DF151" s="127">
        <f t="shared" si="196"/>
        <v>0</v>
      </c>
      <c r="DG151" s="127" t="str">
        <f t="shared" si="197"/>
        <v/>
      </c>
      <c r="DH151" s="127" t="str">
        <f t="shared" si="198"/>
        <v/>
      </c>
      <c r="DI151" s="107" t="str">
        <f t="shared" si="199"/>
        <v/>
      </c>
      <c r="DJ151" s="257" t="str">
        <f>IF(OR(B151=0,B151=""),"",IF(AND('Marks Entry 3rd'!BC150="",'Marks Entry 4th'!BC150=""),"",IF(AND($E$3="3rd"),'Marks Entry 3rd'!BC150,IF(AND($E$3="4th"),'Marks Entry 4th'!BC150,""))))</f>
        <v/>
      </c>
      <c r="DK151" s="257" t="str">
        <f>IF(OR(B151=0,B151=""),"",IF(AND('Marks Entry 3rd'!BD150="",'Marks Entry 4th'!BD150=""),"",IF(AND($E$3="3rd"),'Marks Entry 3rd'!BD150,IF(AND($E$3="4th"),'Marks Entry 4th'!BD150,""))))</f>
        <v/>
      </c>
      <c r="DL151" s="416" t="str">
        <f t="shared" si="200"/>
        <v/>
      </c>
      <c r="DM151" s="108" t="str">
        <f t="shared" si="201"/>
        <v/>
      </c>
      <c r="DN151" s="257" t="str">
        <f>IF(OR(B151=0,B151=""),"",IF(AND('Marks Entry 3rd'!BE150="",'Marks Entry 4th'!BE150=""),"",IF(AND($E$3="3rd"),'Marks Entry 3rd'!BE150,IF(AND($E$3="4th"),'Marks Entry 4th'!BE150,""))))</f>
        <v/>
      </c>
      <c r="DO151" s="257" t="str">
        <f>IF(OR(B151=0,B151=""),"",IF(AND('Marks Entry 3rd'!BF150="",'Marks Entry 4th'!BF150=""),"",IF(AND($E$3="3rd"),'Marks Entry 3rd'!BF150,IF(AND($E$3="4th"),'Marks Entry 4th'!BF150,""))))</f>
        <v/>
      </c>
      <c r="DP151" s="416" t="str">
        <f t="shared" si="202"/>
        <v/>
      </c>
      <c r="DQ151" s="108" t="str">
        <f t="shared" si="203"/>
        <v/>
      </c>
      <c r="DR151" s="75" t="str">
        <f t="shared" si="204"/>
        <v/>
      </c>
      <c r="DS151" s="76" t="str">
        <f t="shared" si="205"/>
        <v/>
      </c>
      <c r="DT151" s="81" t="str">
        <f t="shared" si="206"/>
        <v/>
      </c>
      <c r="DU151" s="82" t="str">
        <f t="shared" si="207"/>
        <v/>
      </c>
      <c r="DV151" s="262" t="str">
        <f t="shared" si="140"/>
        <v/>
      </c>
      <c r="DW151" s="52" t="str">
        <f>IF(OR(B151=0,B151=""),"",IF(AND($E$3="3rd"),'Marks Entry 3rd'!BG150,IF(AND($E$3="4th"),'Marks Entry 4th'!BG150,"")))</f>
        <v/>
      </c>
      <c r="DX151" s="52" t="str">
        <f>IF(OR(B151=0,B151=""),"",IF(AND($E$3="3rd"),'Marks Entry 3rd'!BH150,IF(AND($E$3="4th"),'Marks Entry 4th'!BH150,"")))</f>
        <v/>
      </c>
      <c r="DY151" s="242" t="str">
        <f t="shared" si="208"/>
        <v/>
      </c>
      <c r="DZ151" s="53"/>
      <c r="EG151" s="55">
        <f>IF(AND($E$3="3rd"),'Marks Entry 3rd'!I150,IF(AND($E$3="4th"),'Marks Entry 4th'!I150,""))</f>
        <v>0</v>
      </c>
    </row>
    <row r="152" spans="1:137" ht="18.95" customHeight="1">
      <c r="A152" s="67">
        <v>145</v>
      </c>
      <c r="B152" s="302" t="str">
        <f>IF(OR(EG152=0,EG152=""),"",IF(AND($E$3="3rd"),'Marks Entry 3rd'!I151,IF(AND($E$3="4th"),'Marks Entry 4th'!I151,"")))</f>
        <v/>
      </c>
      <c r="C152" s="68" t="str">
        <f>IF(OR(B152=0,B152=""),"",IF(AND($E$3="3rd"),'Marks Entry 3rd'!B151,IF(AND($E$3="4th"),'Marks Entry 4th'!B151,"")))</f>
        <v/>
      </c>
      <c r="D152" s="68" t="str">
        <f>IF(OR(B152=0,B152=""),"",IF(AND($E$3="3rd"),'Marks Entry 3rd'!C151,IF(AND($E$3="4th"),'Marks Entry 4th'!C151,"")))</f>
        <v/>
      </c>
      <c r="E152" s="69" t="str">
        <f>IF(OR(B152=0,B152=""),"",IF(AND($E$3="3rd"),'Marks Entry 3rd'!E151,IF(AND($E$3="4th"),'Marks Entry 4th'!E151,"")))</f>
        <v/>
      </c>
      <c r="F152" s="301" t="str">
        <f>IF(OR(B152=0,B152=""),"",IF(AND($E$3="3rd"),'Marks Entry 3rd'!D151,IF(AND($E$3="4th"),'Marks Entry 4th'!D151,"")))</f>
        <v/>
      </c>
      <c r="G152" s="63" t="str">
        <f>IF(OR(B152=0,B152=""),"",IF(AND($E$3="3rd"),'Marks Entry 3rd'!F151,IF(AND($E$3="4th"),'Marks Entry 4th'!F151,"")))</f>
        <v/>
      </c>
      <c r="H152" s="63" t="str">
        <f>IF(OR(B152=0,B152=""),"",IF(AND($E$3="3rd"),'Marks Entry 3rd'!G151,IF(AND($E$3="4th"),'Marks Entry 4th'!G151,"")))</f>
        <v/>
      </c>
      <c r="I152" s="63" t="str">
        <f>IF(OR(B152=0,B152=""),"",IF(AND($E$3="3rd"),'Marks Entry 3rd'!H151,IF(AND($E$3="4th"),'Marks Entry 4th'!H151,"")))</f>
        <v/>
      </c>
      <c r="J152" s="256" t="str">
        <f>IF(OR(B152=0,B152=""),"",IF(AND($E$3="3rd"),'Marks Entry 3rd'!J151,IF(AND($E$3="4th"),'Marks Entry 4th'!J151,"")))</f>
        <v/>
      </c>
      <c r="K152" s="256" t="str">
        <f>IF(OR(B152=0,B152=""),"",IF(AND($E$3="3rd"),'Marks Entry 3rd'!K151,IF(AND($E$3="4th"),'Marks Entry 4th'!K151,"")))</f>
        <v/>
      </c>
      <c r="L152" s="125" t="str">
        <f>IF(OR(B152=0,B152=""),"",IF(AND($E$3="3rd"),'Marks Entry 3rd'!L151,IF(AND($E$3="4th"),'Marks Entry 4th'!L151,"")))</f>
        <v/>
      </c>
      <c r="M152" s="125" t="str">
        <f>IF(OR(B152=0,B152=""),"",IF(AND($E$3="3rd"),'Marks Entry 3rd'!M151,IF(AND($E$3="4th"),'Marks Entry 4th'!M151,"")))</f>
        <v/>
      </c>
      <c r="N152" s="125" t="str">
        <f>IF(OR(B152=0,B152=""),"",IF(AND($E$3="3rd"),'Marks Entry 3rd'!N151,IF(AND($E$3="4th"),'Marks Entry 4th'!N151,"")))</f>
        <v/>
      </c>
      <c r="O152" s="61" t="str">
        <f t="shared" si="141"/>
        <v/>
      </c>
      <c r="P152" s="125" t="str">
        <f>IF(OR(B152=0,B152=""),"",IF(AND($E$3="3rd"),'Marks Entry 3rd'!O151,IF(AND($E$3="4th"),'Marks Entry 4th'!O151,"")))</f>
        <v/>
      </c>
      <c r="Q152" s="125" t="str">
        <f>IF(OR(B152=0,B152=""),"",IF(AND($E$3="3rd"),'Marks Entry 3rd'!P151,IF(AND($E$3="4th"),'Marks Entry 4th'!P151,"")))</f>
        <v/>
      </c>
      <c r="R152" s="64" t="str">
        <f t="shared" si="142"/>
        <v/>
      </c>
      <c r="S152" s="61">
        <f t="shared" si="143"/>
        <v>0</v>
      </c>
      <c r="T152" s="66" t="str">
        <f>IF(OR(B152=0,B152=""),"",IF(AND($E$3="3rd"),'Marks Entry 3rd'!Q151,IF(AND($E$3="4th"),'Marks Entry 4th'!Q151,"")))</f>
        <v/>
      </c>
      <c r="U152" s="66" t="str">
        <f>IF(OR(B152=0,B152=""),"",IF(AND($E$3="3rd"),'Marks Entry 3rd'!R151,IF(AND($E$3="4th"),'Marks Entry 4th'!R151,"")))</f>
        <v/>
      </c>
      <c r="V152" s="65" t="str">
        <f t="shared" si="144"/>
        <v/>
      </c>
      <c r="W152" s="61" t="str">
        <f t="shared" si="145"/>
        <v/>
      </c>
      <c r="X152" s="104">
        <f t="shared" si="146"/>
        <v>0</v>
      </c>
      <c r="Y152" s="104" t="str">
        <f t="shared" si="147"/>
        <v/>
      </c>
      <c r="Z152" s="104" t="str">
        <f t="shared" si="148"/>
        <v/>
      </c>
      <c r="AA152" s="104" t="str">
        <f t="shared" si="149"/>
        <v/>
      </c>
      <c r="AB152" s="104" t="str">
        <f t="shared" si="150"/>
        <v/>
      </c>
      <c r="AC152" s="108" t="str">
        <f t="shared" si="151"/>
        <v/>
      </c>
      <c r="AD152" s="125" t="str">
        <f>IF(OR(B152=0,B152=""),"",IF(AND($E$3="3rd"),'Marks Entry 3rd'!S151,IF(AND($E$3="4th"),'Marks Entry 4th'!S151,"")))</f>
        <v/>
      </c>
      <c r="AE152" s="125" t="str">
        <f>IF(OR(B152=0,B152=""),"",IF(AND($E$3="3rd"),'Marks Entry 3rd'!T151,IF(AND($E$3="4th"),'Marks Entry 4th'!T151,"")))</f>
        <v/>
      </c>
      <c r="AF152" s="125" t="str">
        <f>IF(OR(B152=0,B152=""),"",IF(AND($E$3="3rd"),'Marks Entry 3rd'!U151,IF(AND($E$3="4th"),'Marks Entry 4th'!U151,"")))</f>
        <v/>
      </c>
      <c r="AG152" s="61" t="str">
        <f t="shared" si="152"/>
        <v/>
      </c>
      <c r="AH152" s="125" t="str">
        <f>IF(OR(B152=0,B152=""),"",IF(AND($E$3="3rd"),'Marks Entry 3rd'!V151,IF(AND($E$3="4th"),'Marks Entry 4th'!V151,"")))</f>
        <v/>
      </c>
      <c r="AI152" s="125" t="str">
        <f>IF(OR(B152=0,B152=""),"",IF(AND($E$3="3rd"),'Marks Entry 3rd'!W151,IF(AND($E$3="4th"),'Marks Entry 4th'!W151,"")))</f>
        <v/>
      </c>
      <c r="AJ152" s="64" t="str">
        <f t="shared" si="153"/>
        <v/>
      </c>
      <c r="AK152" s="61">
        <f t="shared" si="154"/>
        <v>0</v>
      </c>
      <c r="AL152" s="66" t="str">
        <f>IF(OR(B152=0,B152=""),"",IF(AND($E$3="3rd"),'Marks Entry 3rd'!X151,IF(AND($E$3="4th"),'Marks Entry 4th'!X151,"")))</f>
        <v/>
      </c>
      <c r="AM152" s="66" t="str">
        <f>IF(OR(B152=0,B152=""),"",IF(AND($E$3="3rd"),'Marks Entry 3rd'!Y151,IF(AND($E$3="4th"),'Marks Entry 4th'!Y151,"")))</f>
        <v/>
      </c>
      <c r="AN152" s="65" t="str">
        <f t="shared" si="155"/>
        <v/>
      </c>
      <c r="AO152" s="61" t="str">
        <f t="shared" si="156"/>
        <v/>
      </c>
      <c r="AP152" s="104">
        <f t="shared" si="157"/>
        <v>0</v>
      </c>
      <c r="AQ152" s="104" t="str">
        <f t="shared" si="158"/>
        <v/>
      </c>
      <c r="AR152" s="104" t="str">
        <f t="shared" si="159"/>
        <v/>
      </c>
      <c r="AS152" s="104" t="str">
        <f t="shared" si="160"/>
        <v/>
      </c>
      <c r="AT152" s="104" t="str">
        <f t="shared" si="161"/>
        <v/>
      </c>
      <c r="AU152" s="108" t="str">
        <f t="shared" si="162"/>
        <v/>
      </c>
      <c r="AV152" s="125" t="str">
        <f>IF(OR(B152=0,B152=""),"",IF(AND($E$3="3rd"),'Marks Entry 3rd'!Z151,IF(AND($E$3="4th"),'Marks Entry 4th'!Z151,"")))</f>
        <v/>
      </c>
      <c r="AW152" s="125" t="str">
        <f>IF(OR(B152=0,B152=""),"",IF(AND($E$3="3rd"),'Marks Entry 3rd'!AA151,IF(AND($E$3="4th"),'Marks Entry 4th'!AA151,"")))</f>
        <v/>
      </c>
      <c r="AX152" s="125" t="str">
        <f>IF(OR(B152=0,B152=""),"",IF(AND($E$3="3rd"),'Marks Entry 3rd'!AB151,IF(AND($E$3="4th"),'Marks Entry 4th'!AB151,"")))</f>
        <v/>
      </c>
      <c r="AY152" s="61" t="str">
        <f t="shared" si="163"/>
        <v/>
      </c>
      <c r="AZ152" s="125" t="str">
        <f>IF(OR(B152=0,B152=""),"",IF(AND($E$3="3rd"),'Marks Entry 3rd'!AC151,IF(AND($E$3="4th"),'Marks Entry 4th'!AC151,"")))</f>
        <v/>
      </c>
      <c r="BA152" s="125" t="str">
        <f>IF(OR(B152=0,B152=""),"",IF(AND($E$3="3rd"),'Marks Entry 3rd'!AD151,IF(AND($E$3="4th"),'Marks Entry 4th'!AD151,"")))</f>
        <v/>
      </c>
      <c r="BB152" s="64" t="str">
        <f t="shared" si="164"/>
        <v/>
      </c>
      <c r="BC152" s="61">
        <f t="shared" si="165"/>
        <v>0</v>
      </c>
      <c r="BD152" s="66" t="str">
        <f>IF(OR(B152=0,B152=""),"",IF(AND($E$3="3rd"),'Marks Entry 3rd'!AE151,IF(AND($E$3="4th"),'Marks Entry 4th'!AE151,"")))</f>
        <v/>
      </c>
      <c r="BE152" s="66" t="str">
        <f>IF(OR(B152=0,B152=""),"",IF(AND($E$3="3rd"),'Marks Entry 3rd'!AF151,IF(AND($E$3="4th"),'Marks Entry 4th'!AF151,"")))</f>
        <v/>
      </c>
      <c r="BF152" s="65" t="str">
        <f t="shared" si="166"/>
        <v/>
      </c>
      <c r="BG152" s="61" t="str">
        <f t="shared" si="167"/>
        <v/>
      </c>
      <c r="BH152" s="104">
        <f t="shared" si="168"/>
        <v>0</v>
      </c>
      <c r="BI152" s="104" t="str">
        <f t="shared" si="169"/>
        <v/>
      </c>
      <c r="BJ152" s="104" t="str">
        <f t="shared" si="170"/>
        <v/>
      </c>
      <c r="BK152" s="104" t="str">
        <f t="shared" si="171"/>
        <v/>
      </c>
      <c r="BL152" s="104" t="str">
        <f t="shared" si="172"/>
        <v/>
      </c>
      <c r="BM152" s="108" t="str">
        <f t="shared" si="173"/>
        <v/>
      </c>
      <c r="BN152" s="125" t="str">
        <f>IF(OR(B152=0,B152=""),"",IF(AND($E$3="3rd"),'Marks Entry 3rd'!AG151,IF(AND($E$3="4th"),'Marks Entry 4th'!AG151,"")))</f>
        <v/>
      </c>
      <c r="BO152" s="125" t="str">
        <f>IF(OR(B152=0,B152=""),"",IF(AND($E$3="3rd"),'Marks Entry 3rd'!AH151,IF(AND($E$3="4th"),'Marks Entry 4th'!AH151,"")))</f>
        <v/>
      </c>
      <c r="BP152" s="125" t="str">
        <f>IF(OR(B152=0,B152=""),"",IF(AND($E$3="3rd"),'Marks Entry 3rd'!AI151,IF(AND($E$3="4th"),'Marks Entry 4th'!AI151,"")))</f>
        <v/>
      </c>
      <c r="BQ152" s="61" t="str">
        <f t="shared" si="174"/>
        <v/>
      </c>
      <c r="BR152" s="125" t="str">
        <f>IF(OR(B152=0,B152=""),"",IF(AND($E$3="3rd"),'Marks Entry 3rd'!AJ151,IF(AND($E$3="4th"),'Marks Entry 4th'!AJ151,"")))</f>
        <v/>
      </c>
      <c r="BS152" s="125" t="str">
        <f>IF(OR(B152=0,B152=""),"",IF(AND($E$3="3rd"),'Marks Entry 3rd'!AK151,IF(AND($E$3="4th"),'Marks Entry 4th'!AK151,"")))</f>
        <v/>
      </c>
      <c r="BT152" s="64" t="str">
        <f t="shared" si="175"/>
        <v/>
      </c>
      <c r="BU152" s="61">
        <f t="shared" si="176"/>
        <v>0</v>
      </c>
      <c r="BV152" s="66" t="str">
        <f>IF(OR(B152=0,B152=""),"",IF(AND($E$3="3rd"),'Marks Entry 3rd'!AL151,IF(AND($E$3="4th"),'Marks Entry 4th'!AL151,"")))</f>
        <v/>
      </c>
      <c r="BW152" s="66" t="str">
        <f>IF(OR(B152=0,B152=""),"",IF(AND($E$3="3rd"),'Marks Entry 3rd'!AM151,IF(AND($E$3="4th"),'Marks Entry 4th'!AM151,"")))</f>
        <v/>
      </c>
      <c r="BX152" s="65" t="str">
        <f t="shared" si="177"/>
        <v/>
      </c>
      <c r="BY152" s="61" t="str">
        <f t="shared" si="178"/>
        <v/>
      </c>
      <c r="BZ152" s="104">
        <f t="shared" si="179"/>
        <v>0</v>
      </c>
      <c r="CA152" s="104" t="str">
        <f t="shared" si="180"/>
        <v/>
      </c>
      <c r="CB152" s="104" t="str">
        <f t="shared" si="181"/>
        <v/>
      </c>
      <c r="CC152" s="104" t="str">
        <f t="shared" si="182"/>
        <v/>
      </c>
      <c r="CD152" s="104" t="str">
        <f t="shared" si="183"/>
        <v/>
      </c>
      <c r="CE152" s="108" t="str">
        <f t="shared" si="184"/>
        <v/>
      </c>
      <c r="CF152" s="257" t="str">
        <f>IF(OR(B152=0,B152=""),"",IF(AND($E$3="3rd"),'Marks Entry 3rd'!AN151,IF(AND($E$3="4th"),'Marks Entry 4th'!AN151,"")))</f>
        <v/>
      </c>
      <c r="CG152" s="257" t="str">
        <f>IF(OR(B152=0,B152=""),"",IF(AND($E$3="3rd"),'Marks Entry 3rd'!AO151,IF(AND($E$3="4th"),'Marks Entry 4th'!AO151,"")))</f>
        <v/>
      </c>
      <c r="CH152" s="257" t="str">
        <f>IF(OR(B152=0,B152=""),"",IF(AND($E$3="3rd"),'Marks Entry 3rd'!AP151,IF(AND($E$3="4th"),'Marks Entry 4th'!AP151,"")))</f>
        <v/>
      </c>
      <c r="CI152" s="257" t="str">
        <f>IF(OR(B152=0,B152=""),"",IF(AND($E$3="3rd"),'Marks Entry 3rd'!AQ151,IF(AND($E$3="4th"),'Marks Entry 4th'!AQ151,"")))</f>
        <v/>
      </c>
      <c r="CJ152" s="257" t="str">
        <f>IF(OR(B152=0,B152=""),"",IF(AND($E$3="3rd"),'Marks Entry 3rd'!AR151,IF(AND($E$3="4th"),'Marks Entry 4th'!AR151,"")))</f>
        <v/>
      </c>
      <c r="CK152" s="126" t="str">
        <f t="shared" si="185"/>
        <v/>
      </c>
      <c r="CL152" s="127">
        <f t="shared" si="186"/>
        <v>0</v>
      </c>
      <c r="CM152" s="127" t="str">
        <f t="shared" si="187"/>
        <v/>
      </c>
      <c r="CN152" s="127" t="str">
        <f t="shared" si="188"/>
        <v/>
      </c>
      <c r="CO152" s="107" t="str">
        <f t="shared" si="189"/>
        <v/>
      </c>
      <c r="CP152" s="257" t="str">
        <f>IF(OR(B152=0,B152=""),"",IF(AND($E$3="3rd"),'Marks Entry 3rd'!AS151,IF(AND($E$3="4th"),'Marks Entry 4th'!AS151,"")))</f>
        <v/>
      </c>
      <c r="CQ152" s="257" t="str">
        <f>IF(OR(B152=0,B152=""),"",IF(AND($E$3="3rd"),'Marks Entry 3rd'!AT151,IF(AND($E$3="4th"),'Marks Entry 4th'!AT151,"")))</f>
        <v/>
      </c>
      <c r="CR152" s="257" t="str">
        <f>IF(OR(B152=0,B152=""),"",IF(AND($E$3="3rd"),'Marks Entry 3rd'!AU151,IF(AND($E$3="4th"),'Marks Entry 4th'!AU151,"")))</f>
        <v/>
      </c>
      <c r="CS152" s="257" t="str">
        <f>IF(OR(B152=0,B152=""),"",IF(AND($E$3="3rd"),'Marks Entry 3rd'!AV151,IF(AND($E$3="4th"),'Marks Entry 4th'!AV151,"")))</f>
        <v/>
      </c>
      <c r="CT152" s="257" t="str">
        <f>IF(OR(B152=0,B152=""),"",IF(AND($E$3="3rd"),'Marks Entry 3rd'!AW151,IF(AND($E$3="4th"),'Marks Entry 4th'!AW151,"")))</f>
        <v/>
      </c>
      <c r="CU152" s="126" t="str">
        <f t="shared" si="190"/>
        <v/>
      </c>
      <c r="CV152" s="127">
        <f t="shared" si="191"/>
        <v>0</v>
      </c>
      <c r="CW152" s="127" t="str">
        <f t="shared" si="192"/>
        <v/>
      </c>
      <c r="CX152" s="127" t="str">
        <f t="shared" si="193"/>
        <v/>
      </c>
      <c r="CY152" s="107" t="str">
        <f t="shared" si="194"/>
        <v/>
      </c>
      <c r="CZ152" s="257" t="str">
        <f>IF(OR(B152=0,B152=""),"",IF(AND($E$3="3rd"),'Marks Entry 3rd'!AX151,IF(AND($E$3="4th"),'Marks Entry 4th'!AX151,"")))</f>
        <v/>
      </c>
      <c r="DA152" s="257" t="str">
        <f>IF(OR(B152=0,B152=""),"",IF(AND($E$3="3rd"),'Marks Entry 3rd'!AY151,IF(AND($E$3="4th"),'Marks Entry 4th'!AY151,"")))</f>
        <v/>
      </c>
      <c r="DB152" s="257" t="str">
        <f>IF(OR(B152=0,B152=""),"",IF(AND($E$3="3rd"),'Marks Entry 3rd'!AZ151,IF(AND($E$3="4th"),'Marks Entry 4th'!AZ151,"")))</f>
        <v/>
      </c>
      <c r="DC152" s="257" t="str">
        <f>IF(OR(B152=0,B152=""),"",IF(AND($E$3="3rd"),'Marks Entry 3rd'!BA151,IF(AND($E$3="4th"),'Marks Entry 4th'!BA151,"")))</f>
        <v/>
      </c>
      <c r="DD152" s="257" t="str">
        <f>IF(OR(B152=0,B152=""),"",IF(AND($E$3="3rd"),'Marks Entry 3rd'!BB151,IF(AND($E$3="4th"),'Marks Entry 4th'!BB151,"")))</f>
        <v/>
      </c>
      <c r="DE152" s="126" t="str">
        <f t="shared" si="195"/>
        <v/>
      </c>
      <c r="DF152" s="127">
        <f t="shared" si="196"/>
        <v>0</v>
      </c>
      <c r="DG152" s="127" t="str">
        <f t="shared" si="197"/>
        <v/>
      </c>
      <c r="DH152" s="127" t="str">
        <f t="shared" si="198"/>
        <v/>
      </c>
      <c r="DI152" s="107" t="str">
        <f t="shared" si="199"/>
        <v/>
      </c>
      <c r="DJ152" s="257" t="str">
        <f>IF(OR(B152=0,B152=""),"",IF(AND('Marks Entry 3rd'!BC151="",'Marks Entry 4th'!BC151=""),"",IF(AND($E$3="3rd"),'Marks Entry 3rd'!BC151,IF(AND($E$3="4th"),'Marks Entry 4th'!BC151,""))))</f>
        <v/>
      </c>
      <c r="DK152" s="257" t="str">
        <f>IF(OR(B152=0,B152=""),"",IF(AND('Marks Entry 3rd'!BD151="",'Marks Entry 4th'!BD151=""),"",IF(AND($E$3="3rd"),'Marks Entry 3rd'!BD151,IF(AND($E$3="4th"),'Marks Entry 4th'!BD151,""))))</f>
        <v/>
      </c>
      <c r="DL152" s="416" t="str">
        <f t="shared" si="200"/>
        <v/>
      </c>
      <c r="DM152" s="108" t="str">
        <f t="shared" si="201"/>
        <v/>
      </c>
      <c r="DN152" s="257" t="str">
        <f>IF(OR(B152=0,B152=""),"",IF(AND('Marks Entry 3rd'!BE151="",'Marks Entry 4th'!BE151=""),"",IF(AND($E$3="3rd"),'Marks Entry 3rd'!BE151,IF(AND($E$3="4th"),'Marks Entry 4th'!BE151,""))))</f>
        <v/>
      </c>
      <c r="DO152" s="257" t="str">
        <f>IF(OR(B152=0,B152=""),"",IF(AND('Marks Entry 3rd'!BF151="",'Marks Entry 4th'!BF151=""),"",IF(AND($E$3="3rd"),'Marks Entry 3rd'!BF151,IF(AND($E$3="4th"),'Marks Entry 4th'!BF151,""))))</f>
        <v/>
      </c>
      <c r="DP152" s="416" t="str">
        <f t="shared" si="202"/>
        <v/>
      </c>
      <c r="DQ152" s="108" t="str">
        <f t="shared" si="203"/>
        <v/>
      </c>
      <c r="DR152" s="75" t="str">
        <f t="shared" si="204"/>
        <v/>
      </c>
      <c r="DS152" s="76" t="str">
        <f t="shared" si="205"/>
        <v/>
      </c>
      <c r="DT152" s="81" t="str">
        <f t="shared" si="206"/>
        <v/>
      </c>
      <c r="DU152" s="82" t="str">
        <f t="shared" si="207"/>
        <v/>
      </c>
      <c r="DV152" s="262" t="str">
        <f t="shared" si="140"/>
        <v/>
      </c>
      <c r="DW152" s="52" t="str">
        <f>IF(OR(B152=0,B152=""),"",IF(AND($E$3="3rd"),'Marks Entry 3rd'!BG151,IF(AND($E$3="4th"),'Marks Entry 4th'!BG151,"")))</f>
        <v/>
      </c>
      <c r="DX152" s="52" t="str">
        <f>IF(OR(B152=0,B152=""),"",IF(AND($E$3="3rd"),'Marks Entry 3rd'!BH151,IF(AND($E$3="4th"),'Marks Entry 4th'!BH151,"")))</f>
        <v/>
      </c>
      <c r="DY152" s="242" t="str">
        <f t="shared" si="208"/>
        <v/>
      </c>
      <c r="DZ152" s="53"/>
      <c r="EG152" s="55">
        <f>IF(AND($E$3="3rd"),'Marks Entry 3rd'!I151,IF(AND($E$3="4th"),'Marks Entry 4th'!I151,""))</f>
        <v>0</v>
      </c>
    </row>
    <row r="153" spans="1:137" ht="18.95" customHeight="1">
      <c r="A153" s="67">
        <v>146</v>
      </c>
      <c r="B153" s="302" t="str">
        <f>IF(OR(EG153=0,EG153=""),"",IF(AND($E$3="3rd"),'Marks Entry 3rd'!I152,IF(AND($E$3="4th"),'Marks Entry 4th'!I152,"")))</f>
        <v/>
      </c>
      <c r="C153" s="68" t="str">
        <f>IF(OR(B153=0,B153=""),"",IF(AND($E$3="3rd"),'Marks Entry 3rd'!B152,IF(AND($E$3="4th"),'Marks Entry 4th'!B152,"")))</f>
        <v/>
      </c>
      <c r="D153" s="68" t="str">
        <f>IF(OR(B153=0,B153=""),"",IF(AND($E$3="3rd"),'Marks Entry 3rd'!C152,IF(AND($E$3="4th"),'Marks Entry 4th'!C152,"")))</f>
        <v/>
      </c>
      <c r="E153" s="69" t="str">
        <f>IF(OR(B153=0,B153=""),"",IF(AND($E$3="3rd"),'Marks Entry 3rd'!E152,IF(AND($E$3="4th"),'Marks Entry 4th'!E152,"")))</f>
        <v/>
      </c>
      <c r="F153" s="301" t="str">
        <f>IF(OR(B153=0,B153=""),"",IF(AND($E$3="3rd"),'Marks Entry 3rd'!D152,IF(AND($E$3="4th"),'Marks Entry 4th'!D152,"")))</f>
        <v/>
      </c>
      <c r="G153" s="63" t="str">
        <f>IF(OR(B153=0,B153=""),"",IF(AND($E$3="3rd"),'Marks Entry 3rd'!F152,IF(AND($E$3="4th"),'Marks Entry 4th'!F152,"")))</f>
        <v/>
      </c>
      <c r="H153" s="63" t="str">
        <f>IF(OR(B153=0,B153=""),"",IF(AND($E$3="3rd"),'Marks Entry 3rd'!G152,IF(AND($E$3="4th"),'Marks Entry 4th'!G152,"")))</f>
        <v/>
      </c>
      <c r="I153" s="63" t="str">
        <f>IF(OR(B153=0,B153=""),"",IF(AND($E$3="3rd"),'Marks Entry 3rd'!H152,IF(AND($E$3="4th"),'Marks Entry 4th'!H152,"")))</f>
        <v/>
      </c>
      <c r="J153" s="256" t="str">
        <f>IF(OR(B153=0,B153=""),"",IF(AND($E$3="3rd"),'Marks Entry 3rd'!J152,IF(AND($E$3="4th"),'Marks Entry 4th'!J152,"")))</f>
        <v/>
      </c>
      <c r="K153" s="256" t="str">
        <f>IF(OR(B153=0,B153=""),"",IF(AND($E$3="3rd"),'Marks Entry 3rd'!K152,IF(AND($E$3="4th"),'Marks Entry 4th'!K152,"")))</f>
        <v/>
      </c>
      <c r="L153" s="125" t="str">
        <f>IF(OR(B153=0,B153=""),"",IF(AND($E$3="3rd"),'Marks Entry 3rd'!L152,IF(AND($E$3="4th"),'Marks Entry 4th'!L152,"")))</f>
        <v/>
      </c>
      <c r="M153" s="125" t="str">
        <f>IF(OR(B153=0,B153=""),"",IF(AND($E$3="3rd"),'Marks Entry 3rd'!M152,IF(AND($E$3="4th"),'Marks Entry 4th'!M152,"")))</f>
        <v/>
      </c>
      <c r="N153" s="125" t="str">
        <f>IF(OR(B153=0,B153=""),"",IF(AND($E$3="3rd"),'Marks Entry 3rd'!N152,IF(AND($E$3="4th"),'Marks Entry 4th'!N152,"")))</f>
        <v/>
      </c>
      <c r="O153" s="61" t="str">
        <f t="shared" si="141"/>
        <v/>
      </c>
      <c r="P153" s="125" t="str">
        <f>IF(OR(B153=0,B153=""),"",IF(AND($E$3="3rd"),'Marks Entry 3rd'!O152,IF(AND($E$3="4th"),'Marks Entry 4th'!O152,"")))</f>
        <v/>
      </c>
      <c r="Q153" s="125" t="str">
        <f>IF(OR(B153=0,B153=""),"",IF(AND($E$3="3rd"),'Marks Entry 3rd'!P152,IF(AND($E$3="4th"),'Marks Entry 4th'!P152,"")))</f>
        <v/>
      </c>
      <c r="R153" s="64" t="str">
        <f t="shared" si="142"/>
        <v/>
      </c>
      <c r="S153" s="61">
        <f t="shared" si="143"/>
        <v>0</v>
      </c>
      <c r="T153" s="66" t="str">
        <f>IF(OR(B153=0,B153=""),"",IF(AND($E$3="3rd"),'Marks Entry 3rd'!Q152,IF(AND($E$3="4th"),'Marks Entry 4th'!Q152,"")))</f>
        <v/>
      </c>
      <c r="U153" s="66" t="str">
        <f>IF(OR(B153=0,B153=""),"",IF(AND($E$3="3rd"),'Marks Entry 3rd'!R152,IF(AND($E$3="4th"),'Marks Entry 4th'!R152,"")))</f>
        <v/>
      </c>
      <c r="V153" s="65" t="str">
        <f t="shared" si="144"/>
        <v/>
      </c>
      <c r="W153" s="61" t="str">
        <f t="shared" si="145"/>
        <v/>
      </c>
      <c r="X153" s="104">
        <f t="shared" si="146"/>
        <v>0</v>
      </c>
      <c r="Y153" s="104" t="str">
        <f t="shared" si="147"/>
        <v/>
      </c>
      <c r="Z153" s="104" t="str">
        <f t="shared" si="148"/>
        <v/>
      </c>
      <c r="AA153" s="104" t="str">
        <f t="shared" si="149"/>
        <v/>
      </c>
      <c r="AB153" s="104" t="str">
        <f t="shared" si="150"/>
        <v/>
      </c>
      <c r="AC153" s="108" t="str">
        <f t="shared" si="151"/>
        <v/>
      </c>
      <c r="AD153" s="125" t="str">
        <f>IF(OR(B153=0,B153=""),"",IF(AND($E$3="3rd"),'Marks Entry 3rd'!S152,IF(AND($E$3="4th"),'Marks Entry 4th'!S152,"")))</f>
        <v/>
      </c>
      <c r="AE153" s="125" t="str">
        <f>IF(OR(B153=0,B153=""),"",IF(AND($E$3="3rd"),'Marks Entry 3rd'!T152,IF(AND($E$3="4th"),'Marks Entry 4th'!T152,"")))</f>
        <v/>
      </c>
      <c r="AF153" s="125" t="str">
        <f>IF(OR(B153=0,B153=""),"",IF(AND($E$3="3rd"),'Marks Entry 3rd'!U152,IF(AND($E$3="4th"),'Marks Entry 4th'!U152,"")))</f>
        <v/>
      </c>
      <c r="AG153" s="61" t="str">
        <f t="shared" si="152"/>
        <v/>
      </c>
      <c r="AH153" s="125" t="str">
        <f>IF(OR(B153=0,B153=""),"",IF(AND($E$3="3rd"),'Marks Entry 3rd'!V152,IF(AND($E$3="4th"),'Marks Entry 4th'!V152,"")))</f>
        <v/>
      </c>
      <c r="AI153" s="125" t="str">
        <f>IF(OR(B153=0,B153=""),"",IF(AND($E$3="3rd"),'Marks Entry 3rd'!W152,IF(AND($E$3="4th"),'Marks Entry 4th'!W152,"")))</f>
        <v/>
      </c>
      <c r="AJ153" s="64" t="str">
        <f t="shared" si="153"/>
        <v/>
      </c>
      <c r="AK153" s="61">
        <f t="shared" si="154"/>
        <v>0</v>
      </c>
      <c r="AL153" s="66" t="str">
        <f>IF(OR(B153=0,B153=""),"",IF(AND($E$3="3rd"),'Marks Entry 3rd'!X152,IF(AND($E$3="4th"),'Marks Entry 4th'!X152,"")))</f>
        <v/>
      </c>
      <c r="AM153" s="66" t="str">
        <f>IF(OR(B153=0,B153=""),"",IF(AND($E$3="3rd"),'Marks Entry 3rd'!Y152,IF(AND($E$3="4th"),'Marks Entry 4th'!Y152,"")))</f>
        <v/>
      </c>
      <c r="AN153" s="65" t="str">
        <f t="shared" si="155"/>
        <v/>
      </c>
      <c r="AO153" s="61" t="str">
        <f t="shared" si="156"/>
        <v/>
      </c>
      <c r="AP153" s="104">
        <f t="shared" si="157"/>
        <v>0</v>
      </c>
      <c r="AQ153" s="104" t="str">
        <f t="shared" si="158"/>
        <v/>
      </c>
      <c r="AR153" s="104" t="str">
        <f t="shared" si="159"/>
        <v/>
      </c>
      <c r="AS153" s="104" t="str">
        <f t="shared" si="160"/>
        <v/>
      </c>
      <c r="AT153" s="104" t="str">
        <f t="shared" si="161"/>
        <v/>
      </c>
      <c r="AU153" s="108" t="str">
        <f t="shared" si="162"/>
        <v/>
      </c>
      <c r="AV153" s="125" t="str">
        <f>IF(OR(B153=0,B153=""),"",IF(AND($E$3="3rd"),'Marks Entry 3rd'!Z152,IF(AND($E$3="4th"),'Marks Entry 4th'!Z152,"")))</f>
        <v/>
      </c>
      <c r="AW153" s="125" t="str">
        <f>IF(OR(B153=0,B153=""),"",IF(AND($E$3="3rd"),'Marks Entry 3rd'!AA152,IF(AND($E$3="4th"),'Marks Entry 4th'!AA152,"")))</f>
        <v/>
      </c>
      <c r="AX153" s="125" t="str">
        <f>IF(OR(B153=0,B153=""),"",IF(AND($E$3="3rd"),'Marks Entry 3rd'!AB152,IF(AND($E$3="4th"),'Marks Entry 4th'!AB152,"")))</f>
        <v/>
      </c>
      <c r="AY153" s="61" t="str">
        <f t="shared" si="163"/>
        <v/>
      </c>
      <c r="AZ153" s="125" t="str">
        <f>IF(OR(B153=0,B153=""),"",IF(AND($E$3="3rd"),'Marks Entry 3rd'!AC152,IF(AND($E$3="4th"),'Marks Entry 4th'!AC152,"")))</f>
        <v/>
      </c>
      <c r="BA153" s="125" t="str">
        <f>IF(OR(B153=0,B153=""),"",IF(AND($E$3="3rd"),'Marks Entry 3rd'!AD152,IF(AND($E$3="4th"),'Marks Entry 4th'!AD152,"")))</f>
        <v/>
      </c>
      <c r="BB153" s="64" t="str">
        <f t="shared" si="164"/>
        <v/>
      </c>
      <c r="BC153" s="61">
        <f t="shared" si="165"/>
        <v>0</v>
      </c>
      <c r="BD153" s="66" t="str">
        <f>IF(OR(B153=0,B153=""),"",IF(AND($E$3="3rd"),'Marks Entry 3rd'!AE152,IF(AND($E$3="4th"),'Marks Entry 4th'!AE152,"")))</f>
        <v/>
      </c>
      <c r="BE153" s="66" t="str">
        <f>IF(OR(B153=0,B153=""),"",IF(AND($E$3="3rd"),'Marks Entry 3rd'!AF152,IF(AND($E$3="4th"),'Marks Entry 4th'!AF152,"")))</f>
        <v/>
      </c>
      <c r="BF153" s="65" t="str">
        <f t="shared" si="166"/>
        <v/>
      </c>
      <c r="BG153" s="61" t="str">
        <f t="shared" si="167"/>
        <v/>
      </c>
      <c r="BH153" s="104">
        <f t="shared" si="168"/>
        <v>0</v>
      </c>
      <c r="BI153" s="104" t="str">
        <f t="shared" si="169"/>
        <v/>
      </c>
      <c r="BJ153" s="104" t="str">
        <f t="shared" si="170"/>
        <v/>
      </c>
      <c r="BK153" s="104" t="str">
        <f t="shared" si="171"/>
        <v/>
      </c>
      <c r="BL153" s="104" t="str">
        <f t="shared" si="172"/>
        <v/>
      </c>
      <c r="BM153" s="108" t="str">
        <f t="shared" si="173"/>
        <v/>
      </c>
      <c r="BN153" s="125" t="str">
        <f>IF(OR(B153=0,B153=""),"",IF(AND($E$3="3rd"),'Marks Entry 3rd'!AG152,IF(AND($E$3="4th"),'Marks Entry 4th'!AG152,"")))</f>
        <v/>
      </c>
      <c r="BO153" s="125" t="str">
        <f>IF(OR(B153=0,B153=""),"",IF(AND($E$3="3rd"),'Marks Entry 3rd'!AH152,IF(AND($E$3="4th"),'Marks Entry 4th'!AH152,"")))</f>
        <v/>
      </c>
      <c r="BP153" s="125" t="str">
        <f>IF(OR(B153=0,B153=""),"",IF(AND($E$3="3rd"),'Marks Entry 3rd'!AI152,IF(AND($E$3="4th"),'Marks Entry 4th'!AI152,"")))</f>
        <v/>
      </c>
      <c r="BQ153" s="61" t="str">
        <f t="shared" si="174"/>
        <v/>
      </c>
      <c r="BR153" s="125" t="str">
        <f>IF(OR(B153=0,B153=""),"",IF(AND($E$3="3rd"),'Marks Entry 3rd'!AJ152,IF(AND($E$3="4th"),'Marks Entry 4th'!AJ152,"")))</f>
        <v/>
      </c>
      <c r="BS153" s="125" t="str">
        <f>IF(OR(B153=0,B153=""),"",IF(AND($E$3="3rd"),'Marks Entry 3rd'!AK152,IF(AND($E$3="4th"),'Marks Entry 4th'!AK152,"")))</f>
        <v/>
      </c>
      <c r="BT153" s="64" t="str">
        <f t="shared" si="175"/>
        <v/>
      </c>
      <c r="BU153" s="61">
        <f t="shared" si="176"/>
        <v>0</v>
      </c>
      <c r="BV153" s="66" t="str">
        <f>IF(OR(B153=0,B153=""),"",IF(AND($E$3="3rd"),'Marks Entry 3rd'!AL152,IF(AND($E$3="4th"),'Marks Entry 4th'!AL152,"")))</f>
        <v/>
      </c>
      <c r="BW153" s="66" t="str">
        <f>IF(OR(B153=0,B153=""),"",IF(AND($E$3="3rd"),'Marks Entry 3rd'!AM152,IF(AND($E$3="4th"),'Marks Entry 4th'!AM152,"")))</f>
        <v/>
      </c>
      <c r="BX153" s="65" t="str">
        <f t="shared" si="177"/>
        <v/>
      </c>
      <c r="BY153" s="61" t="str">
        <f t="shared" si="178"/>
        <v/>
      </c>
      <c r="BZ153" s="104">
        <f t="shared" si="179"/>
        <v>0</v>
      </c>
      <c r="CA153" s="104" t="str">
        <f t="shared" si="180"/>
        <v/>
      </c>
      <c r="CB153" s="104" t="str">
        <f t="shared" si="181"/>
        <v/>
      </c>
      <c r="CC153" s="104" t="str">
        <f t="shared" si="182"/>
        <v/>
      </c>
      <c r="CD153" s="104" t="str">
        <f t="shared" si="183"/>
        <v/>
      </c>
      <c r="CE153" s="108" t="str">
        <f t="shared" si="184"/>
        <v/>
      </c>
      <c r="CF153" s="257" t="str">
        <f>IF(OR(B153=0,B153=""),"",IF(AND($E$3="3rd"),'Marks Entry 3rd'!AN152,IF(AND($E$3="4th"),'Marks Entry 4th'!AN152,"")))</f>
        <v/>
      </c>
      <c r="CG153" s="257" t="str">
        <f>IF(OR(B153=0,B153=""),"",IF(AND($E$3="3rd"),'Marks Entry 3rd'!AO152,IF(AND($E$3="4th"),'Marks Entry 4th'!AO152,"")))</f>
        <v/>
      </c>
      <c r="CH153" s="257" t="str">
        <f>IF(OR(B153=0,B153=""),"",IF(AND($E$3="3rd"),'Marks Entry 3rd'!AP152,IF(AND($E$3="4th"),'Marks Entry 4th'!AP152,"")))</f>
        <v/>
      </c>
      <c r="CI153" s="257" t="str">
        <f>IF(OR(B153=0,B153=""),"",IF(AND($E$3="3rd"),'Marks Entry 3rd'!AQ152,IF(AND($E$3="4th"),'Marks Entry 4th'!AQ152,"")))</f>
        <v/>
      </c>
      <c r="CJ153" s="257" t="str">
        <f>IF(OR(B153=0,B153=""),"",IF(AND($E$3="3rd"),'Marks Entry 3rd'!AR152,IF(AND($E$3="4th"),'Marks Entry 4th'!AR152,"")))</f>
        <v/>
      </c>
      <c r="CK153" s="126" t="str">
        <f t="shared" si="185"/>
        <v/>
      </c>
      <c r="CL153" s="127">
        <f t="shared" si="186"/>
        <v>0</v>
      </c>
      <c r="CM153" s="127" t="str">
        <f t="shared" si="187"/>
        <v/>
      </c>
      <c r="CN153" s="127" t="str">
        <f t="shared" si="188"/>
        <v/>
      </c>
      <c r="CO153" s="107" t="str">
        <f t="shared" si="189"/>
        <v/>
      </c>
      <c r="CP153" s="257" t="str">
        <f>IF(OR(B153=0,B153=""),"",IF(AND($E$3="3rd"),'Marks Entry 3rd'!AS152,IF(AND($E$3="4th"),'Marks Entry 4th'!AS152,"")))</f>
        <v/>
      </c>
      <c r="CQ153" s="257" t="str">
        <f>IF(OR(B153=0,B153=""),"",IF(AND($E$3="3rd"),'Marks Entry 3rd'!AT152,IF(AND($E$3="4th"),'Marks Entry 4th'!AT152,"")))</f>
        <v/>
      </c>
      <c r="CR153" s="257" t="str">
        <f>IF(OR(B153=0,B153=""),"",IF(AND($E$3="3rd"),'Marks Entry 3rd'!AU152,IF(AND($E$3="4th"),'Marks Entry 4th'!AU152,"")))</f>
        <v/>
      </c>
      <c r="CS153" s="257" t="str">
        <f>IF(OR(B153=0,B153=""),"",IF(AND($E$3="3rd"),'Marks Entry 3rd'!AV152,IF(AND($E$3="4th"),'Marks Entry 4th'!AV152,"")))</f>
        <v/>
      </c>
      <c r="CT153" s="257" t="str">
        <f>IF(OR(B153=0,B153=""),"",IF(AND($E$3="3rd"),'Marks Entry 3rd'!AW152,IF(AND($E$3="4th"),'Marks Entry 4th'!AW152,"")))</f>
        <v/>
      </c>
      <c r="CU153" s="126" t="str">
        <f t="shared" si="190"/>
        <v/>
      </c>
      <c r="CV153" s="127">
        <f t="shared" si="191"/>
        <v>0</v>
      </c>
      <c r="CW153" s="127" t="str">
        <f t="shared" si="192"/>
        <v/>
      </c>
      <c r="CX153" s="127" t="str">
        <f t="shared" si="193"/>
        <v/>
      </c>
      <c r="CY153" s="107" t="str">
        <f t="shared" si="194"/>
        <v/>
      </c>
      <c r="CZ153" s="257" t="str">
        <f>IF(OR(B153=0,B153=""),"",IF(AND($E$3="3rd"),'Marks Entry 3rd'!AX152,IF(AND($E$3="4th"),'Marks Entry 4th'!AX152,"")))</f>
        <v/>
      </c>
      <c r="DA153" s="257" t="str">
        <f>IF(OR(B153=0,B153=""),"",IF(AND($E$3="3rd"),'Marks Entry 3rd'!AY152,IF(AND($E$3="4th"),'Marks Entry 4th'!AY152,"")))</f>
        <v/>
      </c>
      <c r="DB153" s="257" t="str">
        <f>IF(OR(B153=0,B153=""),"",IF(AND($E$3="3rd"),'Marks Entry 3rd'!AZ152,IF(AND($E$3="4th"),'Marks Entry 4th'!AZ152,"")))</f>
        <v/>
      </c>
      <c r="DC153" s="257" t="str">
        <f>IF(OR(B153=0,B153=""),"",IF(AND($E$3="3rd"),'Marks Entry 3rd'!BA152,IF(AND($E$3="4th"),'Marks Entry 4th'!BA152,"")))</f>
        <v/>
      </c>
      <c r="DD153" s="257" t="str">
        <f>IF(OR(B153=0,B153=""),"",IF(AND($E$3="3rd"),'Marks Entry 3rd'!BB152,IF(AND($E$3="4th"),'Marks Entry 4th'!BB152,"")))</f>
        <v/>
      </c>
      <c r="DE153" s="126" t="str">
        <f t="shared" si="195"/>
        <v/>
      </c>
      <c r="DF153" s="127">
        <f t="shared" si="196"/>
        <v>0</v>
      </c>
      <c r="DG153" s="127" t="str">
        <f t="shared" si="197"/>
        <v/>
      </c>
      <c r="DH153" s="127" t="str">
        <f t="shared" si="198"/>
        <v/>
      </c>
      <c r="DI153" s="107" t="str">
        <f t="shared" si="199"/>
        <v/>
      </c>
      <c r="DJ153" s="257" t="str">
        <f>IF(OR(B153=0,B153=""),"",IF(AND('Marks Entry 3rd'!BC152="",'Marks Entry 4th'!BC152=""),"",IF(AND($E$3="3rd"),'Marks Entry 3rd'!BC152,IF(AND($E$3="4th"),'Marks Entry 4th'!BC152,""))))</f>
        <v/>
      </c>
      <c r="DK153" s="257" t="str">
        <f>IF(OR(B153=0,B153=""),"",IF(AND('Marks Entry 3rd'!BD152="",'Marks Entry 4th'!BD152=""),"",IF(AND($E$3="3rd"),'Marks Entry 3rd'!BD152,IF(AND($E$3="4th"),'Marks Entry 4th'!BD152,""))))</f>
        <v/>
      </c>
      <c r="DL153" s="416" t="str">
        <f t="shared" si="200"/>
        <v/>
      </c>
      <c r="DM153" s="108" t="str">
        <f t="shared" si="201"/>
        <v/>
      </c>
      <c r="DN153" s="257" t="str">
        <f>IF(OR(B153=0,B153=""),"",IF(AND('Marks Entry 3rd'!BE152="",'Marks Entry 4th'!BE152=""),"",IF(AND($E$3="3rd"),'Marks Entry 3rd'!BE152,IF(AND($E$3="4th"),'Marks Entry 4th'!BE152,""))))</f>
        <v/>
      </c>
      <c r="DO153" s="257" t="str">
        <f>IF(OR(B153=0,B153=""),"",IF(AND('Marks Entry 3rd'!BF152="",'Marks Entry 4th'!BF152=""),"",IF(AND($E$3="3rd"),'Marks Entry 3rd'!BF152,IF(AND($E$3="4th"),'Marks Entry 4th'!BF152,""))))</f>
        <v/>
      </c>
      <c r="DP153" s="416" t="str">
        <f t="shared" si="202"/>
        <v/>
      </c>
      <c r="DQ153" s="108" t="str">
        <f t="shared" si="203"/>
        <v/>
      </c>
      <c r="DR153" s="75" t="str">
        <f t="shared" si="204"/>
        <v/>
      </c>
      <c r="DS153" s="76" t="str">
        <f t="shared" si="205"/>
        <v/>
      </c>
      <c r="DT153" s="81" t="str">
        <f t="shared" si="206"/>
        <v/>
      </c>
      <c r="DU153" s="82" t="str">
        <f t="shared" si="207"/>
        <v/>
      </c>
      <c r="DV153" s="262" t="str">
        <f t="shared" si="140"/>
        <v/>
      </c>
      <c r="DW153" s="52" t="str">
        <f>IF(OR(B153=0,B153=""),"",IF(AND($E$3="3rd"),'Marks Entry 3rd'!BG152,IF(AND($E$3="4th"),'Marks Entry 4th'!BG152,"")))</f>
        <v/>
      </c>
      <c r="DX153" s="52" t="str">
        <f>IF(OR(B153=0,B153=""),"",IF(AND($E$3="3rd"),'Marks Entry 3rd'!BH152,IF(AND($E$3="4th"),'Marks Entry 4th'!BH152,"")))</f>
        <v/>
      </c>
      <c r="DY153" s="242" t="str">
        <f t="shared" si="208"/>
        <v/>
      </c>
      <c r="DZ153" s="53"/>
      <c r="EG153" s="55">
        <f>IF(AND($E$3="3rd"),'Marks Entry 3rd'!I152,IF(AND($E$3="4th"),'Marks Entry 4th'!I152,""))</f>
        <v>0</v>
      </c>
    </row>
    <row r="154" spans="1:137" ht="18.95" customHeight="1">
      <c r="A154" s="67">
        <v>147</v>
      </c>
      <c r="B154" s="302" t="str">
        <f>IF(OR(EG154=0,EG154=""),"",IF(AND($E$3="3rd"),'Marks Entry 3rd'!I153,IF(AND($E$3="4th"),'Marks Entry 4th'!I153,"")))</f>
        <v/>
      </c>
      <c r="C154" s="68" t="str">
        <f>IF(OR(B154=0,B154=""),"",IF(AND($E$3="3rd"),'Marks Entry 3rd'!B153,IF(AND($E$3="4th"),'Marks Entry 4th'!B153,"")))</f>
        <v/>
      </c>
      <c r="D154" s="68" t="str">
        <f>IF(OR(B154=0,B154=""),"",IF(AND($E$3="3rd"),'Marks Entry 3rd'!C153,IF(AND($E$3="4th"),'Marks Entry 4th'!C153,"")))</f>
        <v/>
      </c>
      <c r="E154" s="69" t="str">
        <f>IF(OR(B154=0,B154=""),"",IF(AND($E$3="3rd"),'Marks Entry 3rd'!E153,IF(AND($E$3="4th"),'Marks Entry 4th'!E153,"")))</f>
        <v/>
      </c>
      <c r="F154" s="301" t="str">
        <f>IF(OR(B154=0,B154=""),"",IF(AND($E$3="3rd"),'Marks Entry 3rd'!D153,IF(AND($E$3="4th"),'Marks Entry 4th'!D153,"")))</f>
        <v/>
      </c>
      <c r="G154" s="63" t="str">
        <f>IF(OR(B154=0,B154=""),"",IF(AND($E$3="3rd"),'Marks Entry 3rd'!F153,IF(AND($E$3="4th"),'Marks Entry 4th'!F153,"")))</f>
        <v/>
      </c>
      <c r="H154" s="63" t="str">
        <f>IF(OR(B154=0,B154=""),"",IF(AND($E$3="3rd"),'Marks Entry 3rd'!G153,IF(AND($E$3="4th"),'Marks Entry 4th'!G153,"")))</f>
        <v/>
      </c>
      <c r="I154" s="63" t="str">
        <f>IF(OR(B154=0,B154=""),"",IF(AND($E$3="3rd"),'Marks Entry 3rd'!H153,IF(AND($E$3="4th"),'Marks Entry 4th'!H153,"")))</f>
        <v/>
      </c>
      <c r="J154" s="256" t="str">
        <f>IF(OR(B154=0,B154=""),"",IF(AND($E$3="3rd"),'Marks Entry 3rd'!J153,IF(AND($E$3="4th"),'Marks Entry 4th'!J153,"")))</f>
        <v/>
      </c>
      <c r="K154" s="256" t="str">
        <f>IF(OR(B154=0,B154=""),"",IF(AND($E$3="3rd"),'Marks Entry 3rd'!K153,IF(AND($E$3="4th"),'Marks Entry 4th'!K153,"")))</f>
        <v/>
      </c>
      <c r="L154" s="125" t="str">
        <f>IF(OR(B154=0,B154=""),"",IF(AND($E$3="3rd"),'Marks Entry 3rd'!L153,IF(AND($E$3="4th"),'Marks Entry 4th'!L153,"")))</f>
        <v/>
      </c>
      <c r="M154" s="125" t="str">
        <f>IF(OR(B154=0,B154=""),"",IF(AND($E$3="3rd"),'Marks Entry 3rd'!M153,IF(AND($E$3="4th"),'Marks Entry 4th'!M153,"")))</f>
        <v/>
      </c>
      <c r="N154" s="125" t="str">
        <f>IF(OR(B154=0,B154=""),"",IF(AND($E$3="3rd"),'Marks Entry 3rd'!N153,IF(AND($E$3="4th"),'Marks Entry 4th'!N153,"")))</f>
        <v/>
      </c>
      <c r="O154" s="61" t="str">
        <f t="shared" si="141"/>
        <v/>
      </c>
      <c r="P154" s="125" t="str">
        <f>IF(OR(B154=0,B154=""),"",IF(AND($E$3="3rd"),'Marks Entry 3rd'!O153,IF(AND($E$3="4th"),'Marks Entry 4th'!O153,"")))</f>
        <v/>
      </c>
      <c r="Q154" s="125" t="str">
        <f>IF(OR(B154=0,B154=""),"",IF(AND($E$3="3rd"),'Marks Entry 3rd'!P153,IF(AND($E$3="4th"),'Marks Entry 4th'!P153,"")))</f>
        <v/>
      </c>
      <c r="R154" s="64" t="str">
        <f t="shared" si="142"/>
        <v/>
      </c>
      <c r="S154" s="61">
        <f t="shared" si="143"/>
        <v>0</v>
      </c>
      <c r="T154" s="66" t="str">
        <f>IF(OR(B154=0,B154=""),"",IF(AND($E$3="3rd"),'Marks Entry 3rd'!Q153,IF(AND($E$3="4th"),'Marks Entry 4th'!Q153,"")))</f>
        <v/>
      </c>
      <c r="U154" s="66" t="str">
        <f>IF(OR(B154=0,B154=""),"",IF(AND($E$3="3rd"),'Marks Entry 3rd'!R153,IF(AND($E$3="4th"),'Marks Entry 4th'!R153,"")))</f>
        <v/>
      </c>
      <c r="V154" s="65" t="str">
        <f t="shared" si="144"/>
        <v/>
      </c>
      <c r="W154" s="61" t="str">
        <f t="shared" si="145"/>
        <v/>
      </c>
      <c r="X154" s="104">
        <f t="shared" si="146"/>
        <v>0</v>
      </c>
      <c r="Y154" s="104" t="str">
        <f t="shared" si="147"/>
        <v/>
      </c>
      <c r="Z154" s="104" t="str">
        <f t="shared" si="148"/>
        <v/>
      </c>
      <c r="AA154" s="104" t="str">
        <f t="shared" si="149"/>
        <v/>
      </c>
      <c r="AB154" s="104" t="str">
        <f t="shared" si="150"/>
        <v/>
      </c>
      <c r="AC154" s="108" t="str">
        <f t="shared" si="151"/>
        <v/>
      </c>
      <c r="AD154" s="125" t="str">
        <f>IF(OR(B154=0,B154=""),"",IF(AND($E$3="3rd"),'Marks Entry 3rd'!S153,IF(AND($E$3="4th"),'Marks Entry 4th'!S153,"")))</f>
        <v/>
      </c>
      <c r="AE154" s="125" t="str">
        <f>IF(OR(B154=0,B154=""),"",IF(AND($E$3="3rd"),'Marks Entry 3rd'!T153,IF(AND($E$3="4th"),'Marks Entry 4th'!T153,"")))</f>
        <v/>
      </c>
      <c r="AF154" s="125" t="str">
        <f>IF(OR(B154=0,B154=""),"",IF(AND($E$3="3rd"),'Marks Entry 3rd'!U153,IF(AND($E$3="4th"),'Marks Entry 4th'!U153,"")))</f>
        <v/>
      </c>
      <c r="AG154" s="61" t="str">
        <f t="shared" si="152"/>
        <v/>
      </c>
      <c r="AH154" s="125" t="str">
        <f>IF(OR(B154=0,B154=""),"",IF(AND($E$3="3rd"),'Marks Entry 3rd'!V153,IF(AND($E$3="4th"),'Marks Entry 4th'!V153,"")))</f>
        <v/>
      </c>
      <c r="AI154" s="125" t="str">
        <f>IF(OR(B154=0,B154=""),"",IF(AND($E$3="3rd"),'Marks Entry 3rd'!W153,IF(AND($E$3="4th"),'Marks Entry 4th'!W153,"")))</f>
        <v/>
      </c>
      <c r="AJ154" s="64" t="str">
        <f t="shared" si="153"/>
        <v/>
      </c>
      <c r="AK154" s="61">
        <f t="shared" si="154"/>
        <v>0</v>
      </c>
      <c r="AL154" s="66" t="str">
        <f>IF(OR(B154=0,B154=""),"",IF(AND($E$3="3rd"),'Marks Entry 3rd'!X153,IF(AND($E$3="4th"),'Marks Entry 4th'!X153,"")))</f>
        <v/>
      </c>
      <c r="AM154" s="66" t="str">
        <f>IF(OR(B154=0,B154=""),"",IF(AND($E$3="3rd"),'Marks Entry 3rd'!Y153,IF(AND($E$3="4th"),'Marks Entry 4th'!Y153,"")))</f>
        <v/>
      </c>
      <c r="AN154" s="65" t="str">
        <f t="shared" si="155"/>
        <v/>
      </c>
      <c r="AO154" s="61" t="str">
        <f t="shared" si="156"/>
        <v/>
      </c>
      <c r="AP154" s="104">
        <f t="shared" si="157"/>
        <v>0</v>
      </c>
      <c r="AQ154" s="104" t="str">
        <f t="shared" si="158"/>
        <v/>
      </c>
      <c r="AR154" s="104" t="str">
        <f t="shared" si="159"/>
        <v/>
      </c>
      <c r="AS154" s="104" t="str">
        <f t="shared" si="160"/>
        <v/>
      </c>
      <c r="AT154" s="104" t="str">
        <f t="shared" si="161"/>
        <v/>
      </c>
      <c r="AU154" s="108" t="str">
        <f t="shared" si="162"/>
        <v/>
      </c>
      <c r="AV154" s="125" t="str">
        <f>IF(OR(B154=0,B154=""),"",IF(AND($E$3="3rd"),'Marks Entry 3rd'!Z153,IF(AND($E$3="4th"),'Marks Entry 4th'!Z153,"")))</f>
        <v/>
      </c>
      <c r="AW154" s="125" t="str">
        <f>IF(OR(B154=0,B154=""),"",IF(AND($E$3="3rd"),'Marks Entry 3rd'!AA153,IF(AND($E$3="4th"),'Marks Entry 4th'!AA153,"")))</f>
        <v/>
      </c>
      <c r="AX154" s="125" t="str">
        <f>IF(OR(B154=0,B154=""),"",IF(AND($E$3="3rd"),'Marks Entry 3rd'!AB153,IF(AND($E$3="4th"),'Marks Entry 4th'!AB153,"")))</f>
        <v/>
      </c>
      <c r="AY154" s="61" t="str">
        <f t="shared" si="163"/>
        <v/>
      </c>
      <c r="AZ154" s="125" t="str">
        <f>IF(OR(B154=0,B154=""),"",IF(AND($E$3="3rd"),'Marks Entry 3rd'!AC153,IF(AND($E$3="4th"),'Marks Entry 4th'!AC153,"")))</f>
        <v/>
      </c>
      <c r="BA154" s="125" t="str">
        <f>IF(OR(B154=0,B154=""),"",IF(AND($E$3="3rd"),'Marks Entry 3rd'!AD153,IF(AND($E$3="4th"),'Marks Entry 4th'!AD153,"")))</f>
        <v/>
      </c>
      <c r="BB154" s="64" t="str">
        <f t="shared" si="164"/>
        <v/>
      </c>
      <c r="BC154" s="61">
        <f t="shared" si="165"/>
        <v>0</v>
      </c>
      <c r="BD154" s="66" t="str">
        <f>IF(OR(B154=0,B154=""),"",IF(AND($E$3="3rd"),'Marks Entry 3rd'!AE153,IF(AND($E$3="4th"),'Marks Entry 4th'!AE153,"")))</f>
        <v/>
      </c>
      <c r="BE154" s="66" t="str">
        <f>IF(OR(B154=0,B154=""),"",IF(AND($E$3="3rd"),'Marks Entry 3rd'!AF153,IF(AND($E$3="4th"),'Marks Entry 4th'!AF153,"")))</f>
        <v/>
      </c>
      <c r="BF154" s="65" t="str">
        <f t="shared" si="166"/>
        <v/>
      </c>
      <c r="BG154" s="61" t="str">
        <f t="shared" si="167"/>
        <v/>
      </c>
      <c r="BH154" s="104">
        <f t="shared" si="168"/>
        <v>0</v>
      </c>
      <c r="BI154" s="104" t="str">
        <f t="shared" si="169"/>
        <v/>
      </c>
      <c r="BJ154" s="104" t="str">
        <f t="shared" si="170"/>
        <v/>
      </c>
      <c r="BK154" s="104" t="str">
        <f t="shared" si="171"/>
        <v/>
      </c>
      <c r="BL154" s="104" t="str">
        <f t="shared" si="172"/>
        <v/>
      </c>
      <c r="BM154" s="108" t="str">
        <f t="shared" si="173"/>
        <v/>
      </c>
      <c r="BN154" s="125" t="str">
        <f>IF(OR(B154=0,B154=""),"",IF(AND($E$3="3rd"),'Marks Entry 3rd'!AG153,IF(AND($E$3="4th"),'Marks Entry 4th'!AG153,"")))</f>
        <v/>
      </c>
      <c r="BO154" s="125" t="str">
        <f>IF(OR(B154=0,B154=""),"",IF(AND($E$3="3rd"),'Marks Entry 3rd'!AH153,IF(AND($E$3="4th"),'Marks Entry 4th'!AH153,"")))</f>
        <v/>
      </c>
      <c r="BP154" s="125" t="str">
        <f>IF(OR(B154=0,B154=""),"",IF(AND($E$3="3rd"),'Marks Entry 3rd'!AI153,IF(AND($E$3="4th"),'Marks Entry 4th'!AI153,"")))</f>
        <v/>
      </c>
      <c r="BQ154" s="61" t="str">
        <f t="shared" si="174"/>
        <v/>
      </c>
      <c r="BR154" s="125" t="str">
        <f>IF(OR(B154=0,B154=""),"",IF(AND($E$3="3rd"),'Marks Entry 3rd'!AJ153,IF(AND($E$3="4th"),'Marks Entry 4th'!AJ153,"")))</f>
        <v/>
      </c>
      <c r="BS154" s="125" t="str">
        <f>IF(OR(B154=0,B154=""),"",IF(AND($E$3="3rd"),'Marks Entry 3rd'!AK153,IF(AND($E$3="4th"),'Marks Entry 4th'!AK153,"")))</f>
        <v/>
      </c>
      <c r="BT154" s="64" t="str">
        <f t="shared" si="175"/>
        <v/>
      </c>
      <c r="BU154" s="61">
        <f t="shared" si="176"/>
        <v>0</v>
      </c>
      <c r="BV154" s="66" t="str">
        <f>IF(OR(B154=0,B154=""),"",IF(AND($E$3="3rd"),'Marks Entry 3rd'!AL153,IF(AND($E$3="4th"),'Marks Entry 4th'!AL153,"")))</f>
        <v/>
      </c>
      <c r="BW154" s="66" t="str">
        <f>IF(OR(B154=0,B154=""),"",IF(AND($E$3="3rd"),'Marks Entry 3rd'!AM153,IF(AND($E$3="4th"),'Marks Entry 4th'!AM153,"")))</f>
        <v/>
      </c>
      <c r="BX154" s="65" t="str">
        <f t="shared" si="177"/>
        <v/>
      </c>
      <c r="BY154" s="61" t="str">
        <f t="shared" si="178"/>
        <v/>
      </c>
      <c r="BZ154" s="104">
        <f t="shared" si="179"/>
        <v>0</v>
      </c>
      <c r="CA154" s="104" t="str">
        <f t="shared" si="180"/>
        <v/>
      </c>
      <c r="CB154" s="104" t="str">
        <f t="shared" si="181"/>
        <v/>
      </c>
      <c r="CC154" s="104" t="str">
        <f t="shared" si="182"/>
        <v/>
      </c>
      <c r="CD154" s="104" t="str">
        <f t="shared" si="183"/>
        <v/>
      </c>
      <c r="CE154" s="108" t="str">
        <f t="shared" si="184"/>
        <v/>
      </c>
      <c r="CF154" s="257" t="str">
        <f>IF(OR(B154=0,B154=""),"",IF(AND($E$3="3rd"),'Marks Entry 3rd'!AN153,IF(AND($E$3="4th"),'Marks Entry 4th'!AN153,"")))</f>
        <v/>
      </c>
      <c r="CG154" s="257" t="str">
        <f>IF(OR(B154=0,B154=""),"",IF(AND($E$3="3rd"),'Marks Entry 3rd'!AO153,IF(AND($E$3="4th"),'Marks Entry 4th'!AO153,"")))</f>
        <v/>
      </c>
      <c r="CH154" s="257" t="str">
        <f>IF(OR(B154=0,B154=""),"",IF(AND($E$3="3rd"),'Marks Entry 3rd'!AP153,IF(AND($E$3="4th"),'Marks Entry 4th'!AP153,"")))</f>
        <v/>
      </c>
      <c r="CI154" s="257" t="str">
        <f>IF(OR(B154=0,B154=""),"",IF(AND($E$3="3rd"),'Marks Entry 3rd'!AQ153,IF(AND($E$3="4th"),'Marks Entry 4th'!AQ153,"")))</f>
        <v/>
      </c>
      <c r="CJ154" s="257" t="str">
        <f>IF(OR(B154=0,B154=""),"",IF(AND($E$3="3rd"),'Marks Entry 3rd'!AR153,IF(AND($E$3="4th"),'Marks Entry 4th'!AR153,"")))</f>
        <v/>
      </c>
      <c r="CK154" s="126" t="str">
        <f t="shared" si="185"/>
        <v/>
      </c>
      <c r="CL154" s="127">
        <f t="shared" si="186"/>
        <v>0</v>
      </c>
      <c r="CM154" s="127" t="str">
        <f t="shared" si="187"/>
        <v/>
      </c>
      <c r="CN154" s="127" t="str">
        <f t="shared" si="188"/>
        <v/>
      </c>
      <c r="CO154" s="107" t="str">
        <f t="shared" si="189"/>
        <v/>
      </c>
      <c r="CP154" s="257" t="str">
        <f>IF(OR(B154=0,B154=""),"",IF(AND($E$3="3rd"),'Marks Entry 3rd'!AS153,IF(AND($E$3="4th"),'Marks Entry 4th'!AS153,"")))</f>
        <v/>
      </c>
      <c r="CQ154" s="257" t="str">
        <f>IF(OR(B154=0,B154=""),"",IF(AND($E$3="3rd"),'Marks Entry 3rd'!AT153,IF(AND($E$3="4th"),'Marks Entry 4th'!AT153,"")))</f>
        <v/>
      </c>
      <c r="CR154" s="257" t="str">
        <f>IF(OR(B154=0,B154=""),"",IF(AND($E$3="3rd"),'Marks Entry 3rd'!AU153,IF(AND($E$3="4th"),'Marks Entry 4th'!AU153,"")))</f>
        <v/>
      </c>
      <c r="CS154" s="257" t="str">
        <f>IF(OR(B154=0,B154=""),"",IF(AND($E$3="3rd"),'Marks Entry 3rd'!AV153,IF(AND($E$3="4th"),'Marks Entry 4th'!AV153,"")))</f>
        <v/>
      </c>
      <c r="CT154" s="257" t="str">
        <f>IF(OR(B154=0,B154=""),"",IF(AND($E$3="3rd"),'Marks Entry 3rd'!AW153,IF(AND($E$3="4th"),'Marks Entry 4th'!AW153,"")))</f>
        <v/>
      </c>
      <c r="CU154" s="126" t="str">
        <f t="shared" si="190"/>
        <v/>
      </c>
      <c r="CV154" s="127">
        <f t="shared" si="191"/>
        <v>0</v>
      </c>
      <c r="CW154" s="127" t="str">
        <f t="shared" si="192"/>
        <v/>
      </c>
      <c r="CX154" s="127" t="str">
        <f t="shared" si="193"/>
        <v/>
      </c>
      <c r="CY154" s="107" t="str">
        <f t="shared" si="194"/>
        <v/>
      </c>
      <c r="CZ154" s="257" t="str">
        <f>IF(OR(B154=0,B154=""),"",IF(AND($E$3="3rd"),'Marks Entry 3rd'!AX153,IF(AND($E$3="4th"),'Marks Entry 4th'!AX153,"")))</f>
        <v/>
      </c>
      <c r="DA154" s="257" t="str">
        <f>IF(OR(B154=0,B154=""),"",IF(AND($E$3="3rd"),'Marks Entry 3rd'!AY153,IF(AND($E$3="4th"),'Marks Entry 4th'!AY153,"")))</f>
        <v/>
      </c>
      <c r="DB154" s="257" t="str">
        <f>IF(OR(B154=0,B154=""),"",IF(AND($E$3="3rd"),'Marks Entry 3rd'!AZ153,IF(AND($E$3="4th"),'Marks Entry 4th'!AZ153,"")))</f>
        <v/>
      </c>
      <c r="DC154" s="257" t="str">
        <f>IF(OR(B154=0,B154=""),"",IF(AND($E$3="3rd"),'Marks Entry 3rd'!BA153,IF(AND($E$3="4th"),'Marks Entry 4th'!BA153,"")))</f>
        <v/>
      </c>
      <c r="DD154" s="257" t="str">
        <f>IF(OR(B154=0,B154=""),"",IF(AND($E$3="3rd"),'Marks Entry 3rd'!BB153,IF(AND($E$3="4th"),'Marks Entry 4th'!BB153,"")))</f>
        <v/>
      </c>
      <c r="DE154" s="126" t="str">
        <f t="shared" si="195"/>
        <v/>
      </c>
      <c r="DF154" s="127">
        <f t="shared" si="196"/>
        <v>0</v>
      </c>
      <c r="DG154" s="127" t="str">
        <f t="shared" si="197"/>
        <v/>
      </c>
      <c r="DH154" s="127" t="str">
        <f t="shared" si="198"/>
        <v/>
      </c>
      <c r="DI154" s="107" t="str">
        <f t="shared" si="199"/>
        <v/>
      </c>
      <c r="DJ154" s="257" t="str">
        <f>IF(OR(B154=0,B154=""),"",IF(AND('Marks Entry 3rd'!BC153="",'Marks Entry 4th'!BC153=""),"",IF(AND($E$3="3rd"),'Marks Entry 3rd'!BC153,IF(AND($E$3="4th"),'Marks Entry 4th'!BC153,""))))</f>
        <v/>
      </c>
      <c r="DK154" s="257" t="str">
        <f>IF(OR(B154=0,B154=""),"",IF(AND('Marks Entry 3rd'!BD153="",'Marks Entry 4th'!BD153=""),"",IF(AND($E$3="3rd"),'Marks Entry 3rd'!BD153,IF(AND($E$3="4th"),'Marks Entry 4th'!BD153,""))))</f>
        <v/>
      </c>
      <c r="DL154" s="416" t="str">
        <f t="shared" si="200"/>
        <v/>
      </c>
      <c r="DM154" s="108" t="str">
        <f t="shared" si="201"/>
        <v/>
      </c>
      <c r="DN154" s="257" t="str">
        <f>IF(OR(B154=0,B154=""),"",IF(AND('Marks Entry 3rd'!BE153="",'Marks Entry 4th'!BE153=""),"",IF(AND($E$3="3rd"),'Marks Entry 3rd'!BE153,IF(AND($E$3="4th"),'Marks Entry 4th'!BE153,""))))</f>
        <v/>
      </c>
      <c r="DO154" s="257" t="str">
        <f>IF(OR(B154=0,B154=""),"",IF(AND('Marks Entry 3rd'!BF153="",'Marks Entry 4th'!BF153=""),"",IF(AND($E$3="3rd"),'Marks Entry 3rd'!BF153,IF(AND($E$3="4th"),'Marks Entry 4th'!BF153,""))))</f>
        <v/>
      </c>
      <c r="DP154" s="416" t="str">
        <f t="shared" si="202"/>
        <v/>
      </c>
      <c r="DQ154" s="108" t="str">
        <f t="shared" si="203"/>
        <v/>
      </c>
      <c r="DR154" s="75" t="str">
        <f t="shared" si="204"/>
        <v/>
      </c>
      <c r="DS154" s="76" t="str">
        <f t="shared" si="205"/>
        <v/>
      </c>
      <c r="DT154" s="81" t="str">
        <f t="shared" si="206"/>
        <v/>
      </c>
      <c r="DU154" s="82" t="str">
        <f t="shared" si="207"/>
        <v/>
      </c>
      <c r="DV154" s="262" t="str">
        <f t="shared" si="140"/>
        <v/>
      </c>
      <c r="DW154" s="52" t="str">
        <f>IF(OR(B154=0,B154=""),"",IF(AND($E$3="3rd"),'Marks Entry 3rd'!BG153,IF(AND($E$3="4th"),'Marks Entry 4th'!BG153,"")))</f>
        <v/>
      </c>
      <c r="DX154" s="52" t="str">
        <f>IF(OR(B154=0,B154=""),"",IF(AND($E$3="3rd"),'Marks Entry 3rd'!BH153,IF(AND($E$3="4th"),'Marks Entry 4th'!BH153,"")))</f>
        <v/>
      </c>
      <c r="DY154" s="242" t="str">
        <f t="shared" si="208"/>
        <v/>
      </c>
      <c r="DZ154" s="53"/>
      <c r="EG154" s="55">
        <f>IF(AND($E$3="3rd"),'Marks Entry 3rd'!I153,IF(AND($E$3="4th"),'Marks Entry 4th'!I153,""))</f>
        <v>0</v>
      </c>
    </row>
    <row r="155" spans="1:137" ht="18.95" customHeight="1">
      <c r="A155" s="67">
        <v>148</v>
      </c>
      <c r="B155" s="302" t="str">
        <f>IF(OR(EG155=0,EG155=""),"",IF(AND($E$3="3rd"),'Marks Entry 3rd'!I154,IF(AND($E$3="4th"),'Marks Entry 4th'!I154,"")))</f>
        <v/>
      </c>
      <c r="C155" s="68" t="str">
        <f>IF(OR(B155=0,B155=""),"",IF(AND($E$3="3rd"),'Marks Entry 3rd'!B154,IF(AND($E$3="4th"),'Marks Entry 4th'!B154,"")))</f>
        <v/>
      </c>
      <c r="D155" s="68" t="str">
        <f>IF(OR(B155=0,B155=""),"",IF(AND($E$3="3rd"),'Marks Entry 3rd'!C154,IF(AND($E$3="4th"),'Marks Entry 4th'!C154,"")))</f>
        <v/>
      </c>
      <c r="E155" s="69" t="str">
        <f>IF(OR(B155=0,B155=""),"",IF(AND($E$3="3rd"),'Marks Entry 3rd'!E154,IF(AND($E$3="4th"),'Marks Entry 4th'!E154,"")))</f>
        <v/>
      </c>
      <c r="F155" s="301" t="str">
        <f>IF(OR(B155=0,B155=""),"",IF(AND($E$3="3rd"),'Marks Entry 3rd'!D154,IF(AND($E$3="4th"),'Marks Entry 4th'!D154,"")))</f>
        <v/>
      </c>
      <c r="G155" s="63" t="str">
        <f>IF(OR(B155=0,B155=""),"",IF(AND($E$3="3rd"),'Marks Entry 3rd'!F154,IF(AND($E$3="4th"),'Marks Entry 4th'!F154,"")))</f>
        <v/>
      </c>
      <c r="H155" s="63" t="str">
        <f>IF(OR(B155=0,B155=""),"",IF(AND($E$3="3rd"),'Marks Entry 3rd'!G154,IF(AND($E$3="4th"),'Marks Entry 4th'!G154,"")))</f>
        <v/>
      </c>
      <c r="I155" s="63" t="str">
        <f>IF(OR(B155=0,B155=""),"",IF(AND($E$3="3rd"),'Marks Entry 3rd'!H154,IF(AND($E$3="4th"),'Marks Entry 4th'!H154,"")))</f>
        <v/>
      </c>
      <c r="J155" s="256" t="str">
        <f>IF(OR(B155=0,B155=""),"",IF(AND($E$3="3rd"),'Marks Entry 3rd'!J154,IF(AND($E$3="4th"),'Marks Entry 4th'!J154,"")))</f>
        <v/>
      </c>
      <c r="K155" s="256" t="str">
        <f>IF(OR(B155=0,B155=""),"",IF(AND($E$3="3rd"),'Marks Entry 3rd'!K154,IF(AND($E$3="4th"),'Marks Entry 4th'!K154,"")))</f>
        <v/>
      </c>
      <c r="L155" s="125" t="str">
        <f>IF(OR(B155=0,B155=""),"",IF(AND($E$3="3rd"),'Marks Entry 3rd'!L154,IF(AND($E$3="4th"),'Marks Entry 4th'!L154,"")))</f>
        <v/>
      </c>
      <c r="M155" s="125" t="str">
        <f>IF(OR(B155=0,B155=""),"",IF(AND($E$3="3rd"),'Marks Entry 3rd'!M154,IF(AND($E$3="4th"),'Marks Entry 4th'!M154,"")))</f>
        <v/>
      </c>
      <c r="N155" s="125" t="str">
        <f>IF(OR(B155=0,B155=""),"",IF(AND($E$3="3rd"),'Marks Entry 3rd'!N154,IF(AND($E$3="4th"),'Marks Entry 4th'!N154,"")))</f>
        <v/>
      </c>
      <c r="O155" s="61" t="str">
        <f t="shared" si="141"/>
        <v/>
      </c>
      <c r="P155" s="125" t="str">
        <f>IF(OR(B155=0,B155=""),"",IF(AND($E$3="3rd"),'Marks Entry 3rd'!O154,IF(AND($E$3="4th"),'Marks Entry 4th'!O154,"")))</f>
        <v/>
      </c>
      <c r="Q155" s="125" t="str">
        <f>IF(OR(B155=0,B155=""),"",IF(AND($E$3="3rd"),'Marks Entry 3rd'!P154,IF(AND($E$3="4th"),'Marks Entry 4th'!P154,"")))</f>
        <v/>
      </c>
      <c r="R155" s="64" t="str">
        <f t="shared" si="142"/>
        <v/>
      </c>
      <c r="S155" s="61">
        <f t="shared" si="143"/>
        <v>0</v>
      </c>
      <c r="T155" s="66" t="str">
        <f>IF(OR(B155=0,B155=""),"",IF(AND($E$3="3rd"),'Marks Entry 3rd'!Q154,IF(AND($E$3="4th"),'Marks Entry 4th'!Q154,"")))</f>
        <v/>
      </c>
      <c r="U155" s="66" t="str">
        <f>IF(OR(B155=0,B155=""),"",IF(AND($E$3="3rd"),'Marks Entry 3rd'!R154,IF(AND($E$3="4th"),'Marks Entry 4th'!R154,"")))</f>
        <v/>
      </c>
      <c r="V155" s="65" t="str">
        <f t="shared" si="144"/>
        <v/>
      </c>
      <c r="W155" s="61" t="str">
        <f t="shared" si="145"/>
        <v/>
      </c>
      <c r="X155" s="104">
        <f t="shared" si="146"/>
        <v>0</v>
      </c>
      <c r="Y155" s="104" t="str">
        <f t="shared" si="147"/>
        <v/>
      </c>
      <c r="Z155" s="104" t="str">
        <f t="shared" si="148"/>
        <v/>
      </c>
      <c r="AA155" s="104" t="str">
        <f t="shared" si="149"/>
        <v/>
      </c>
      <c r="AB155" s="104" t="str">
        <f t="shared" si="150"/>
        <v/>
      </c>
      <c r="AC155" s="108" t="str">
        <f t="shared" si="151"/>
        <v/>
      </c>
      <c r="AD155" s="125" t="str">
        <f>IF(OR(B155=0,B155=""),"",IF(AND($E$3="3rd"),'Marks Entry 3rd'!S154,IF(AND($E$3="4th"),'Marks Entry 4th'!S154,"")))</f>
        <v/>
      </c>
      <c r="AE155" s="125" t="str">
        <f>IF(OR(B155=0,B155=""),"",IF(AND($E$3="3rd"),'Marks Entry 3rd'!T154,IF(AND($E$3="4th"),'Marks Entry 4th'!T154,"")))</f>
        <v/>
      </c>
      <c r="AF155" s="125" t="str">
        <f>IF(OR(B155=0,B155=""),"",IF(AND($E$3="3rd"),'Marks Entry 3rd'!U154,IF(AND($E$3="4th"),'Marks Entry 4th'!U154,"")))</f>
        <v/>
      </c>
      <c r="AG155" s="61" t="str">
        <f t="shared" si="152"/>
        <v/>
      </c>
      <c r="AH155" s="125" t="str">
        <f>IF(OR(B155=0,B155=""),"",IF(AND($E$3="3rd"),'Marks Entry 3rd'!V154,IF(AND($E$3="4th"),'Marks Entry 4th'!V154,"")))</f>
        <v/>
      </c>
      <c r="AI155" s="125" t="str">
        <f>IF(OR(B155=0,B155=""),"",IF(AND($E$3="3rd"),'Marks Entry 3rd'!W154,IF(AND($E$3="4th"),'Marks Entry 4th'!W154,"")))</f>
        <v/>
      </c>
      <c r="AJ155" s="64" t="str">
        <f t="shared" si="153"/>
        <v/>
      </c>
      <c r="AK155" s="61">
        <f t="shared" si="154"/>
        <v>0</v>
      </c>
      <c r="AL155" s="66" t="str">
        <f>IF(OR(B155=0,B155=""),"",IF(AND($E$3="3rd"),'Marks Entry 3rd'!X154,IF(AND($E$3="4th"),'Marks Entry 4th'!X154,"")))</f>
        <v/>
      </c>
      <c r="AM155" s="66" t="str">
        <f>IF(OR(B155=0,B155=""),"",IF(AND($E$3="3rd"),'Marks Entry 3rd'!Y154,IF(AND($E$3="4th"),'Marks Entry 4th'!Y154,"")))</f>
        <v/>
      </c>
      <c r="AN155" s="65" t="str">
        <f t="shared" si="155"/>
        <v/>
      </c>
      <c r="AO155" s="61" t="str">
        <f t="shared" si="156"/>
        <v/>
      </c>
      <c r="AP155" s="104">
        <f t="shared" si="157"/>
        <v>0</v>
      </c>
      <c r="AQ155" s="104" t="str">
        <f t="shared" si="158"/>
        <v/>
      </c>
      <c r="AR155" s="104" t="str">
        <f t="shared" si="159"/>
        <v/>
      </c>
      <c r="AS155" s="104" t="str">
        <f t="shared" si="160"/>
        <v/>
      </c>
      <c r="AT155" s="104" t="str">
        <f t="shared" si="161"/>
        <v/>
      </c>
      <c r="AU155" s="108" t="str">
        <f t="shared" si="162"/>
        <v/>
      </c>
      <c r="AV155" s="125" t="str">
        <f>IF(OR(B155=0,B155=""),"",IF(AND($E$3="3rd"),'Marks Entry 3rd'!Z154,IF(AND($E$3="4th"),'Marks Entry 4th'!Z154,"")))</f>
        <v/>
      </c>
      <c r="AW155" s="125" t="str">
        <f>IF(OR(B155=0,B155=""),"",IF(AND($E$3="3rd"),'Marks Entry 3rd'!AA154,IF(AND($E$3="4th"),'Marks Entry 4th'!AA154,"")))</f>
        <v/>
      </c>
      <c r="AX155" s="125" t="str">
        <f>IF(OR(B155=0,B155=""),"",IF(AND($E$3="3rd"),'Marks Entry 3rd'!AB154,IF(AND($E$3="4th"),'Marks Entry 4th'!AB154,"")))</f>
        <v/>
      </c>
      <c r="AY155" s="61" t="str">
        <f t="shared" si="163"/>
        <v/>
      </c>
      <c r="AZ155" s="125" t="str">
        <f>IF(OR(B155=0,B155=""),"",IF(AND($E$3="3rd"),'Marks Entry 3rd'!AC154,IF(AND($E$3="4th"),'Marks Entry 4th'!AC154,"")))</f>
        <v/>
      </c>
      <c r="BA155" s="125" t="str">
        <f>IF(OR(B155=0,B155=""),"",IF(AND($E$3="3rd"),'Marks Entry 3rd'!AD154,IF(AND($E$3="4th"),'Marks Entry 4th'!AD154,"")))</f>
        <v/>
      </c>
      <c r="BB155" s="64" t="str">
        <f t="shared" si="164"/>
        <v/>
      </c>
      <c r="BC155" s="61">
        <f t="shared" si="165"/>
        <v>0</v>
      </c>
      <c r="BD155" s="66" t="str">
        <f>IF(OR(B155=0,B155=""),"",IF(AND($E$3="3rd"),'Marks Entry 3rd'!AE154,IF(AND($E$3="4th"),'Marks Entry 4th'!AE154,"")))</f>
        <v/>
      </c>
      <c r="BE155" s="66" t="str">
        <f>IF(OR(B155=0,B155=""),"",IF(AND($E$3="3rd"),'Marks Entry 3rd'!AF154,IF(AND($E$3="4th"),'Marks Entry 4th'!AF154,"")))</f>
        <v/>
      </c>
      <c r="BF155" s="65" t="str">
        <f t="shared" si="166"/>
        <v/>
      </c>
      <c r="BG155" s="61" t="str">
        <f t="shared" si="167"/>
        <v/>
      </c>
      <c r="BH155" s="104">
        <f t="shared" si="168"/>
        <v>0</v>
      </c>
      <c r="BI155" s="104" t="str">
        <f t="shared" si="169"/>
        <v/>
      </c>
      <c r="BJ155" s="104" t="str">
        <f t="shared" si="170"/>
        <v/>
      </c>
      <c r="BK155" s="104" t="str">
        <f t="shared" si="171"/>
        <v/>
      </c>
      <c r="BL155" s="104" t="str">
        <f t="shared" si="172"/>
        <v/>
      </c>
      <c r="BM155" s="108" t="str">
        <f t="shared" si="173"/>
        <v/>
      </c>
      <c r="BN155" s="125" t="str">
        <f>IF(OR(B155=0,B155=""),"",IF(AND($E$3="3rd"),'Marks Entry 3rd'!AG154,IF(AND($E$3="4th"),'Marks Entry 4th'!AG154,"")))</f>
        <v/>
      </c>
      <c r="BO155" s="125" t="str">
        <f>IF(OR(B155=0,B155=""),"",IF(AND($E$3="3rd"),'Marks Entry 3rd'!AH154,IF(AND($E$3="4th"),'Marks Entry 4th'!AH154,"")))</f>
        <v/>
      </c>
      <c r="BP155" s="125" t="str">
        <f>IF(OR(B155=0,B155=""),"",IF(AND($E$3="3rd"),'Marks Entry 3rd'!AI154,IF(AND($E$3="4th"),'Marks Entry 4th'!AI154,"")))</f>
        <v/>
      </c>
      <c r="BQ155" s="61" t="str">
        <f t="shared" si="174"/>
        <v/>
      </c>
      <c r="BR155" s="125" t="str">
        <f>IF(OR(B155=0,B155=""),"",IF(AND($E$3="3rd"),'Marks Entry 3rd'!AJ154,IF(AND($E$3="4th"),'Marks Entry 4th'!AJ154,"")))</f>
        <v/>
      </c>
      <c r="BS155" s="125" t="str">
        <f>IF(OR(B155=0,B155=""),"",IF(AND($E$3="3rd"),'Marks Entry 3rd'!AK154,IF(AND($E$3="4th"),'Marks Entry 4th'!AK154,"")))</f>
        <v/>
      </c>
      <c r="BT155" s="64" t="str">
        <f t="shared" si="175"/>
        <v/>
      </c>
      <c r="BU155" s="61">
        <f t="shared" si="176"/>
        <v>0</v>
      </c>
      <c r="BV155" s="66" t="str">
        <f>IF(OR(B155=0,B155=""),"",IF(AND($E$3="3rd"),'Marks Entry 3rd'!AL154,IF(AND($E$3="4th"),'Marks Entry 4th'!AL154,"")))</f>
        <v/>
      </c>
      <c r="BW155" s="66" t="str">
        <f>IF(OR(B155=0,B155=""),"",IF(AND($E$3="3rd"),'Marks Entry 3rd'!AM154,IF(AND($E$3="4th"),'Marks Entry 4th'!AM154,"")))</f>
        <v/>
      </c>
      <c r="BX155" s="65" t="str">
        <f t="shared" si="177"/>
        <v/>
      </c>
      <c r="BY155" s="61" t="str">
        <f t="shared" si="178"/>
        <v/>
      </c>
      <c r="BZ155" s="104">
        <f t="shared" si="179"/>
        <v>0</v>
      </c>
      <c r="CA155" s="104" t="str">
        <f t="shared" si="180"/>
        <v/>
      </c>
      <c r="CB155" s="104" t="str">
        <f t="shared" si="181"/>
        <v/>
      </c>
      <c r="CC155" s="104" t="str">
        <f t="shared" si="182"/>
        <v/>
      </c>
      <c r="CD155" s="104" t="str">
        <f t="shared" si="183"/>
        <v/>
      </c>
      <c r="CE155" s="108" t="str">
        <f t="shared" si="184"/>
        <v/>
      </c>
      <c r="CF155" s="257" t="str">
        <f>IF(OR(B155=0,B155=""),"",IF(AND($E$3="3rd"),'Marks Entry 3rd'!AN154,IF(AND($E$3="4th"),'Marks Entry 4th'!AN154,"")))</f>
        <v/>
      </c>
      <c r="CG155" s="257" t="str">
        <f>IF(OR(B155=0,B155=""),"",IF(AND($E$3="3rd"),'Marks Entry 3rd'!AO154,IF(AND($E$3="4th"),'Marks Entry 4th'!AO154,"")))</f>
        <v/>
      </c>
      <c r="CH155" s="257" t="str">
        <f>IF(OR(B155=0,B155=""),"",IF(AND($E$3="3rd"),'Marks Entry 3rd'!AP154,IF(AND($E$3="4th"),'Marks Entry 4th'!AP154,"")))</f>
        <v/>
      </c>
      <c r="CI155" s="257" t="str">
        <f>IF(OR(B155=0,B155=""),"",IF(AND($E$3="3rd"),'Marks Entry 3rd'!AQ154,IF(AND($E$3="4th"),'Marks Entry 4th'!AQ154,"")))</f>
        <v/>
      </c>
      <c r="CJ155" s="257" t="str">
        <f>IF(OR(B155=0,B155=""),"",IF(AND($E$3="3rd"),'Marks Entry 3rd'!AR154,IF(AND($E$3="4th"),'Marks Entry 4th'!AR154,"")))</f>
        <v/>
      </c>
      <c r="CK155" s="126" t="str">
        <f t="shared" si="185"/>
        <v/>
      </c>
      <c r="CL155" s="127">
        <f t="shared" si="186"/>
        <v>0</v>
      </c>
      <c r="CM155" s="127" t="str">
        <f t="shared" si="187"/>
        <v/>
      </c>
      <c r="CN155" s="127" t="str">
        <f t="shared" si="188"/>
        <v/>
      </c>
      <c r="CO155" s="107" t="str">
        <f t="shared" si="189"/>
        <v/>
      </c>
      <c r="CP155" s="257" t="str">
        <f>IF(OR(B155=0,B155=""),"",IF(AND($E$3="3rd"),'Marks Entry 3rd'!AS154,IF(AND($E$3="4th"),'Marks Entry 4th'!AS154,"")))</f>
        <v/>
      </c>
      <c r="CQ155" s="257" t="str">
        <f>IF(OR(B155=0,B155=""),"",IF(AND($E$3="3rd"),'Marks Entry 3rd'!AT154,IF(AND($E$3="4th"),'Marks Entry 4th'!AT154,"")))</f>
        <v/>
      </c>
      <c r="CR155" s="257" t="str">
        <f>IF(OR(B155=0,B155=""),"",IF(AND($E$3="3rd"),'Marks Entry 3rd'!AU154,IF(AND($E$3="4th"),'Marks Entry 4th'!AU154,"")))</f>
        <v/>
      </c>
      <c r="CS155" s="257" t="str">
        <f>IF(OR(B155=0,B155=""),"",IF(AND($E$3="3rd"),'Marks Entry 3rd'!AV154,IF(AND($E$3="4th"),'Marks Entry 4th'!AV154,"")))</f>
        <v/>
      </c>
      <c r="CT155" s="257" t="str">
        <f>IF(OR(B155=0,B155=""),"",IF(AND($E$3="3rd"),'Marks Entry 3rd'!AW154,IF(AND($E$3="4th"),'Marks Entry 4th'!AW154,"")))</f>
        <v/>
      </c>
      <c r="CU155" s="126" t="str">
        <f t="shared" si="190"/>
        <v/>
      </c>
      <c r="CV155" s="127">
        <f t="shared" si="191"/>
        <v>0</v>
      </c>
      <c r="CW155" s="127" t="str">
        <f t="shared" si="192"/>
        <v/>
      </c>
      <c r="CX155" s="127" t="str">
        <f t="shared" si="193"/>
        <v/>
      </c>
      <c r="CY155" s="107" t="str">
        <f t="shared" si="194"/>
        <v/>
      </c>
      <c r="CZ155" s="257" t="str">
        <f>IF(OR(B155=0,B155=""),"",IF(AND($E$3="3rd"),'Marks Entry 3rd'!AX154,IF(AND($E$3="4th"),'Marks Entry 4th'!AX154,"")))</f>
        <v/>
      </c>
      <c r="DA155" s="257" t="str">
        <f>IF(OR(B155=0,B155=""),"",IF(AND($E$3="3rd"),'Marks Entry 3rd'!AY154,IF(AND($E$3="4th"),'Marks Entry 4th'!AY154,"")))</f>
        <v/>
      </c>
      <c r="DB155" s="257" t="str">
        <f>IF(OR(B155=0,B155=""),"",IF(AND($E$3="3rd"),'Marks Entry 3rd'!AZ154,IF(AND($E$3="4th"),'Marks Entry 4th'!AZ154,"")))</f>
        <v/>
      </c>
      <c r="DC155" s="257" t="str">
        <f>IF(OR(B155=0,B155=""),"",IF(AND($E$3="3rd"),'Marks Entry 3rd'!BA154,IF(AND($E$3="4th"),'Marks Entry 4th'!BA154,"")))</f>
        <v/>
      </c>
      <c r="DD155" s="257" t="str">
        <f>IF(OR(B155=0,B155=""),"",IF(AND($E$3="3rd"),'Marks Entry 3rd'!BB154,IF(AND($E$3="4th"),'Marks Entry 4th'!BB154,"")))</f>
        <v/>
      </c>
      <c r="DE155" s="126" t="str">
        <f t="shared" si="195"/>
        <v/>
      </c>
      <c r="DF155" s="127">
        <f t="shared" si="196"/>
        <v>0</v>
      </c>
      <c r="DG155" s="127" t="str">
        <f t="shared" si="197"/>
        <v/>
      </c>
      <c r="DH155" s="127" t="str">
        <f t="shared" si="198"/>
        <v/>
      </c>
      <c r="DI155" s="107" t="str">
        <f t="shared" si="199"/>
        <v/>
      </c>
      <c r="DJ155" s="257" t="str">
        <f>IF(OR(B155=0,B155=""),"",IF(AND('Marks Entry 3rd'!BC154="",'Marks Entry 4th'!BC154=""),"",IF(AND($E$3="3rd"),'Marks Entry 3rd'!BC154,IF(AND($E$3="4th"),'Marks Entry 4th'!BC154,""))))</f>
        <v/>
      </c>
      <c r="DK155" s="257" t="str">
        <f>IF(OR(B155=0,B155=""),"",IF(AND('Marks Entry 3rd'!BD154="",'Marks Entry 4th'!BD154=""),"",IF(AND($E$3="3rd"),'Marks Entry 3rd'!BD154,IF(AND($E$3="4th"),'Marks Entry 4th'!BD154,""))))</f>
        <v/>
      </c>
      <c r="DL155" s="416" t="str">
        <f t="shared" si="200"/>
        <v/>
      </c>
      <c r="DM155" s="108" t="str">
        <f t="shared" si="201"/>
        <v/>
      </c>
      <c r="DN155" s="257" t="str">
        <f>IF(OR(B155=0,B155=""),"",IF(AND('Marks Entry 3rd'!BE154="",'Marks Entry 4th'!BE154=""),"",IF(AND($E$3="3rd"),'Marks Entry 3rd'!BE154,IF(AND($E$3="4th"),'Marks Entry 4th'!BE154,""))))</f>
        <v/>
      </c>
      <c r="DO155" s="257" t="str">
        <f>IF(OR(B155=0,B155=""),"",IF(AND('Marks Entry 3rd'!BF154="",'Marks Entry 4th'!BF154=""),"",IF(AND($E$3="3rd"),'Marks Entry 3rd'!BF154,IF(AND($E$3="4th"),'Marks Entry 4th'!BF154,""))))</f>
        <v/>
      </c>
      <c r="DP155" s="416" t="str">
        <f t="shared" si="202"/>
        <v/>
      </c>
      <c r="DQ155" s="108" t="str">
        <f t="shared" si="203"/>
        <v/>
      </c>
      <c r="DR155" s="75" t="str">
        <f t="shared" si="204"/>
        <v/>
      </c>
      <c r="DS155" s="76" t="str">
        <f t="shared" si="205"/>
        <v/>
      </c>
      <c r="DT155" s="81" t="str">
        <f t="shared" si="206"/>
        <v/>
      </c>
      <c r="DU155" s="82" t="str">
        <f t="shared" si="207"/>
        <v/>
      </c>
      <c r="DV155" s="262" t="str">
        <f t="shared" si="140"/>
        <v/>
      </c>
      <c r="DW155" s="52" t="str">
        <f>IF(OR(B155=0,B155=""),"",IF(AND($E$3="3rd"),'Marks Entry 3rd'!BG154,IF(AND($E$3="4th"),'Marks Entry 4th'!BG154,"")))</f>
        <v/>
      </c>
      <c r="DX155" s="52" t="str">
        <f>IF(OR(B155=0,B155=""),"",IF(AND($E$3="3rd"),'Marks Entry 3rd'!BH154,IF(AND($E$3="4th"),'Marks Entry 4th'!BH154,"")))</f>
        <v/>
      </c>
      <c r="DY155" s="242" t="str">
        <f t="shared" si="208"/>
        <v/>
      </c>
      <c r="DZ155" s="53"/>
      <c r="EG155" s="55">
        <f>IF(AND($E$3="3rd"),'Marks Entry 3rd'!I154,IF(AND($E$3="4th"),'Marks Entry 4th'!I154,""))</f>
        <v>0</v>
      </c>
    </row>
    <row r="156" spans="1:137" ht="18.95" customHeight="1">
      <c r="A156" s="67">
        <v>149</v>
      </c>
      <c r="B156" s="302" t="str">
        <f>IF(OR(EG156=0,EG156=""),"",IF(AND($E$3="3rd"),'Marks Entry 3rd'!I155,IF(AND($E$3="4th"),'Marks Entry 4th'!I155,"")))</f>
        <v/>
      </c>
      <c r="C156" s="68" t="str">
        <f>IF(OR(B156=0,B156=""),"",IF(AND($E$3="3rd"),'Marks Entry 3rd'!B155,IF(AND($E$3="4th"),'Marks Entry 4th'!B155,"")))</f>
        <v/>
      </c>
      <c r="D156" s="68" t="str">
        <f>IF(OR(B156=0,B156=""),"",IF(AND($E$3="3rd"),'Marks Entry 3rd'!C155,IF(AND($E$3="4th"),'Marks Entry 4th'!C155,"")))</f>
        <v/>
      </c>
      <c r="E156" s="69" t="str">
        <f>IF(OR(B156=0,B156=""),"",IF(AND($E$3="3rd"),'Marks Entry 3rd'!E155,IF(AND($E$3="4th"),'Marks Entry 4th'!E155,"")))</f>
        <v/>
      </c>
      <c r="F156" s="301" t="str">
        <f>IF(OR(B156=0,B156=""),"",IF(AND($E$3="3rd"),'Marks Entry 3rd'!D155,IF(AND($E$3="4th"),'Marks Entry 4th'!D155,"")))</f>
        <v/>
      </c>
      <c r="G156" s="63" t="str">
        <f>IF(OR(B156=0,B156=""),"",IF(AND($E$3="3rd"),'Marks Entry 3rd'!F155,IF(AND($E$3="4th"),'Marks Entry 4th'!F155,"")))</f>
        <v/>
      </c>
      <c r="H156" s="63" t="str">
        <f>IF(OR(B156=0,B156=""),"",IF(AND($E$3="3rd"),'Marks Entry 3rd'!G155,IF(AND($E$3="4th"),'Marks Entry 4th'!G155,"")))</f>
        <v/>
      </c>
      <c r="I156" s="63" t="str">
        <f>IF(OR(B156=0,B156=""),"",IF(AND($E$3="3rd"),'Marks Entry 3rd'!H155,IF(AND($E$3="4th"),'Marks Entry 4th'!H155,"")))</f>
        <v/>
      </c>
      <c r="J156" s="256" t="str">
        <f>IF(OR(B156=0,B156=""),"",IF(AND($E$3="3rd"),'Marks Entry 3rd'!J155,IF(AND($E$3="4th"),'Marks Entry 4th'!J155,"")))</f>
        <v/>
      </c>
      <c r="K156" s="256" t="str">
        <f>IF(OR(B156=0,B156=""),"",IF(AND($E$3="3rd"),'Marks Entry 3rd'!K155,IF(AND($E$3="4th"),'Marks Entry 4th'!K155,"")))</f>
        <v/>
      </c>
      <c r="L156" s="125" t="str">
        <f>IF(OR(B156=0,B156=""),"",IF(AND($E$3="3rd"),'Marks Entry 3rd'!L155,IF(AND($E$3="4th"),'Marks Entry 4th'!L155,"")))</f>
        <v/>
      </c>
      <c r="M156" s="125" t="str">
        <f>IF(OR(B156=0,B156=""),"",IF(AND($E$3="3rd"),'Marks Entry 3rd'!M155,IF(AND($E$3="4th"),'Marks Entry 4th'!M155,"")))</f>
        <v/>
      </c>
      <c r="N156" s="125" t="str">
        <f>IF(OR(B156=0,B156=""),"",IF(AND($E$3="3rd"),'Marks Entry 3rd'!N155,IF(AND($E$3="4th"),'Marks Entry 4th'!N155,"")))</f>
        <v/>
      </c>
      <c r="O156" s="61" t="str">
        <f t="shared" si="141"/>
        <v/>
      </c>
      <c r="P156" s="125" t="str">
        <f>IF(OR(B156=0,B156=""),"",IF(AND($E$3="3rd"),'Marks Entry 3rd'!O155,IF(AND($E$3="4th"),'Marks Entry 4th'!O155,"")))</f>
        <v/>
      </c>
      <c r="Q156" s="125" t="str">
        <f>IF(OR(B156=0,B156=""),"",IF(AND($E$3="3rd"),'Marks Entry 3rd'!P155,IF(AND($E$3="4th"),'Marks Entry 4th'!P155,"")))</f>
        <v/>
      </c>
      <c r="R156" s="64" t="str">
        <f t="shared" si="142"/>
        <v/>
      </c>
      <c r="S156" s="61">
        <f t="shared" si="143"/>
        <v>0</v>
      </c>
      <c r="T156" s="66" t="str">
        <f>IF(OR(B156=0,B156=""),"",IF(AND($E$3="3rd"),'Marks Entry 3rd'!Q155,IF(AND($E$3="4th"),'Marks Entry 4th'!Q155,"")))</f>
        <v/>
      </c>
      <c r="U156" s="66" t="str">
        <f>IF(OR(B156=0,B156=""),"",IF(AND($E$3="3rd"),'Marks Entry 3rd'!R155,IF(AND($E$3="4th"),'Marks Entry 4th'!R155,"")))</f>
        <v/>
      </c>
      <c r="V156" s="65" t="str">
        <f t="shared" si="144"/>
        <v/>
      </c>
      <c r="W156" s="61" t="str">
        <f t="shared" si="145"/>
        <v/>
      </c>
      <c r="X156" s="104">
        <f t="shared" si="146"/>
        <v>0</v>
      </c>
      <c r="Y156" s="104" t="str">
        <f t="shared" si="147"/>
        <v/>
      </c>
      <c r="Z156" s="104" t="str">
        <f t="shared" si="148"/>
        <v/>
      </c>
      <c r="AA156" s="104" t="str">
        <f t="shared" si="149"/>
        <v/>
      </c>
      <c r="AB156" s="104" t="str">
        <f t="shared" si="150"/>
        <v/>
      </c>
      <c r="AC156" s="108" t="str">
        <f t="shared" si="151"/>
        <v/>
      </c>
      <c r="AD156" s="125" t="str">
        <f>IF(OR(B156=0,B156=""),"",IF(AND($E$3="3rd"),'Marks Entry 3rd'!S155,IF(AND($E$3="4th"),'Marks Entry 4th'!S155,"")))</f>
        <v/>
      </c>
      <c r="AE156" s="125" t="str">
        <f>IF(OR(B156=0,B156=""),"",IF(AND($E$3="3rd"),'Marks Entry 3rd'!T155,IF(AND($E$3="4th"),'Marks Entry 4th'!T155,"")))</f>
        <v/>
      </c>
      <c r="AF156" s="125" t="str">
        <f>IF(OR(B156=0,B156=""),"",IF(AND($E$3="3rd"),'Marks Entry 3rd'!U155,IF(AND($E$3="4th"),'Marks Entry 4th'!U155,"")))</f>
        <v/>
      </c>
      <c r="AG156" s="61" t="str">
        <f t="shared" si="152"/>
        <v/>
      </c>
      <c r="AH156" s="125" t="str">
        <f>IF(OR(B156=0,B156=""),"",IF(AND($E$3="3rd"),'Marks Entry 3rd'!V155,IF(AND($E$3="4th"),'Marks Entry 4th'!V155,"")))</f>
        <v/>
      </c>
      <c r="AI156" s="125" t="str">
        <f>IF(OR(B156=0,B156=""),"",IF(AND($E$3="3rd"),'Marks Entry 3rd'!W155,IF(AND($E$3="4th"),'Marks Entry 4th'!W155,"")))</f>
        <v/>
      </c>
      <c r="AJ156" s="64" t="str">
        <f t="shared" si="153"/>
        <v/>
      </c>
      <c r="AK156" s="61">
        <f t="shared" si="154"/>
        <v>0</v>
      </c>
      <c r="AL156" s="66" t="str">
        <f>IF(OR(B156=0,B156=""),"",IF(AND($E$3="3rd"),'Marks Entry 3rd'!X155,IF(AND($E$3="4th"),'Marks Entry 4th'!X155,"")))</f>
        <v/>
      </c>
      <c r="AM156" s="66" t="str">
        <f>IF(OR(B156=0,B156=""),"",IF(AND($E$3="3rd"),'Marks Entry 3rd'!Y155,IF(AND($E$3="4th"),'Marks Entry 4th'!Y155,"")))</f>
        <v/>
      </c>
      <c r="AN156" s="65" t="str">
        <f t="shared" si="155"/>
        <v/>
      </c>
      <c r="AO156" s="61" t="str">
        <f t="shared" si="156"/>
        <v/>
      </c>
      <c r="AP156" s="104">
        <f t="shared" si="157"/>
        <v>0</v>
      </c>
      <c r="AQ156" s="104" t="str">
        <f t="shared" si="158"/>
        <v/>
      </c>
      <c r="AR156" s="104" t="str">
        <f t="shared" si="159"/>
        <v/>
      </c>
      <c r="AS156" s="104" t="str">
        <f t="shared" si="160"/>
        <v/>
      </c>
      <c r="AT156" s="104" t="str">
        <f t="shared" si="161"/>
        <v/>
      </c>
      <c r="AU156" s="108" t="str">
        <f t="shared" si="162"/>
        <v/>
      </c>
      <c r="AV156" s="125" t="str">
        <f>IF(OR(B156=0,B156=""),"",IF(AND($E$3="3rd"),'Marks Entry 3rd'!Z155,IF(AND($E$3="4th"),'Marks Entry 4th'!Z155,"")))</f>
        <v/>
      </c>
      <c r="AW156" s="125" t="str">
        <f>IF(OR(B156=0,B156=""),"",IF(AND($E$3="3rd"),'Marks Entry 3rd'!AA155,IF(AND($E$3="4th"),'Marks Entry 4th'!AA155,"")))</f>
        <v/>
      </c>
      <c r="AX156" s="125" t="str">
        <f>IF(OR(B156=0,B156=""),"",IF(AND($E$3="3rd"),'Marks Entry 3rd'!AB155,IF(AND($E$3="4th"),'Marks Entry 4th'!AB155,"")))</f>
        <v/>
      </c>
      <c r="AY156" s="61" t="str">
        <f t="shared" si="163"/>
        <v/>
      </c>
      <c r="AZ156" s="125" t="str">
        <f>IF(OR(B156=0,B156=""),"",IF(AND($E$3="3rd"),'Marks Entry 3rd'!AC155,IF(AND($E$3="4th"),'Marks Entry 4th'!AC155,"")))</f>
        <v/>
      </c>
      <c r="BA156" s="125" t="str">
        <f>IF(OR(B156=0,B156=""),"",IF(AND($E$3="3rd"),'Marks Entry 3rd'!AD155,IF(AND($E$3="4th"),'Marks Entry 4th'!AD155,"")))</f>
        <v/>
      </c>
      <c r="BB156" s="64" t="str">
        <f t="shared" si="164"/>
        <v/>
      </c>
      <c r="BC156" s="61">
        <f t="shared" si="165"/>
        <v>0</v>
      </c>
      <c r="BD156" s="66" t="str">
        <f>IF(OR(B156=0,B156=""),"",IF(AND($E$3="3rd"),'Marks Entry 3rd'!AE155,IF(AND($E$3="4th"),'Marks Entry 4th'!AE155,"")))</f>
        <v/>
      </c>
      <c r="BE156" s="66" t="str">
        <f>IF(OR(B156=0,B156=""),"",IF(AND($E$3="3rd"),'Marks Entry 3rd'!AF155,IF(AND($E$3="4th"),'Marks Entry 4th'!AF155,"")))</f>
        <v/>
      </c>
      <c r="BF156" s="65" t="str">
        <f t="shared" si="166"/>
        <v/>
      </c>
      <c r="BG156" s="61" t="str">
        <f t="shared" si="167"/>
        <v/>
      </c>
      <c r="BH156" s="104">
        <f t="shared" si="168"/>
        <v>0</v>
      </c>
      <c r="BI156" s="104" t="str">
        <f t="shared" si="169"/>
        <v/>
      </c>
      <c r="BJ156" s="104" t="str">
        <f t="shared" si="170"/>
        <v/>
      </c>
      <c r="BK156" s="104" t="str">
        <f t="shared" si="171"/>
        <v/>
      </c>
      <c r="BL156" s="104" t="str">
        <f t="shared" si="172"/>
        <v/>
      </c>
      <c r="BM156" s="108" t="str">
        <f t="shared" si="173"/>
        <v/>
      </c>
      <c r="BN156" s="125" t="str">
        <f>IF(OR(B156=0,B156=""),"",IF(AND($E$3="3rd"),'Marks Entry 3rd'!AG155,IF(AND($E$3="4th"),'Marks Entry 4th'!AG155,"")))</f>
        <v/>
      </c>
      <c r="BO156" s="125" t="str">
        <f>IF(OR(B156=0,B156=""),"",IF(AND($E$3="3rd"),'Marks Entry 3rd'!AH155,IF(AND($E$3="4th"),'Marks Entry 4th'!AH155,"")))</f>
        <v/>
      </c>
      <c r="BP156" s="125" t="str">
        <f>IF(OR(B156=0,B156=""),"",IF(AND($E$3="3rd"),'Marks Entry 3rd'!AI155,IF(AND($E$3="4th"),'Marks Entry 4th'!AI155,"")))</f>
        <v/>
      </c>
      <c r="BQ156" s="61" t="str">
        <f t="shared" si="174"/>
        <v/>
      </c>
      <c r="BR156" s="125" t="str">
        <f>IF(OR(B156=0,B156=""),"",IF(AND($E$3="3rd"),'Marks Entry 3rd'!AJ155,IF(AND($E$3="4th"),'Marks Entry 4th'!AJ155,"")))</f>
        <v/>
      </c>
      <c r="BS156" s="125" t="str">
        <f>IF(OR(B156=0,B156=""),"",IF(AND($E$3="3rd"),'Marks Entry 3rd'!AK155,IF(AND($E$3="4th"),'Marks Entry 4th'!AK155,"")))</f>
        <v/>
      </c>
      <c r="BT156" s="64" t="str">
        <f t="shared" si="175"/>
        <v/>
      </c>
      <c r="BU156" s="61">
        <f t="shared" si="176"/>
        <v>0</v>
      </c>
      <c r="BV156" s="66" t="str">
        <f>IF(OR(B156=0,B156=""),"",IF(AND($E$3="3rd"),'Marks Entry 3rd'!AL155,IF(AND($E$3="4th"),'Marks Entry 4th'!AL155,"")))</f>
        <v/>
      </c>
      <c r="BW156" s="66" t="str">
        <f>IF(OR(B156=0,B156=""),"",IF(AND($E$3="3rd"),'Marks Entry 3rd'!AM155,IF(AND($E$3="4th"),'Marks Entry 4th'!AM155,"")))</f>
        <v/>
      </c>
      <c r="BX156" s="65" t="str">
        <f t="shared" si="177"/>
        <v/>
      </c>
      <c r="BY156" s="61" t="str">
        <f t="shared" si="178"/>
        <v/>
      </c>
      <c r="BZ156" s="104">
        <f t="shared" si="179"/>
        <v>0</v>
      </c>
      <c r="CA156" s="104" t="str">
        <f t="shared" si="180"/>
        <v/>
      </c>
      <c r="CB156" s="104" t="str">
        <f t="shared" si="181"/>
        <v/>
      </c>
      <c r="CC156" s="104" t="str">
        <f t="shared" si="182"/>
        <v/>
      </c>
      <c r="CD156" s="104" t="str">
        <f t="shared" si="183"/>
        <v/>
      </c>
      <c r="CE156" s="108" t="str">
        <f t="shared" si="184"/>
        <v/>
      </c>
      <c r="CF156" s="257" t="str">
        <f>IF(OR(B156=0,B156=""),"",IF(AND($E$3="3rd"),'Marks Entry 3rd'!AN155,IF(AND($E$3="4th"),'Marks Entry 4th'!AN155,"")))</f>
        <v/>
      </c>
      <c r="CG156" s="257" t="str">
        <f>IF(OR(B156=0,B156=""),"",IF(AND($E$3="3rd"),'Marks Entry 3rd'!AO155,IF(AND($E$3="4th"),'Marks Entry 4th'!AO155,"")))</f>
        <v/>
      </c>
      <c r="CH156" s="257" t="str">
        <f>IF(OR(B156=0,B156=""),"",IF(AND($E$3="3rd"),'Marks Entry 3rd'!AP155,IF(AND($E$3="4th"),'Marks Entry 4th'!AP155,"")))</f>
        <v/>
      </c>
      <c r="CI156" s="257" t="str">
        <f>IF(OR(B156=0,B156=""),"",IF(AND($E$3="3rd"),'Marks Entry 3rd'!AQ155,IF(AND($E$3="4th"),'Marks Entry 4th'!AQ155,"")))</f>
        <v/>
      </c>
      <c r="CJ156" s="257" t="str">
        <f>IF(OR(B156=0,B156=""),"",IF(AND($E$3="3rd"),'Marks Entry 3rd'!AR155,IF(AND($E$3="4th"),'Marks Entry 4th'!AR155,"")))</f>
        <v/>
      </c>
      <c r="CK156" s="126" t="str">
        <f t="shared" si="185"/>
        <v/>
      </c>
      <c r="CL156" s="127">
        <f t="shared" si="186"/>
        <v>0</v>
      </c>
      <c r="CM156" s="127" t="str">
        <f t="shared" si="187"/>
        <v/>
      </c>
      <c r="CN156" s="127" t="str">
        <f t="shared" si="188"/>
        <v/>
      </c>
      <c r="CO156" s="107" t="str">
        <f t="shared" si="189"/>
        <v/>
      </c>
      <c r="CP156" s="257" t="str">
        <f>IF(OR(B156=0,B156=""),"",IF(AND($E$3="3rd"),'Marks Entry 3rd'!AS155,IF(AND($E$3="4th"),'Marks Entry 4th'!AS155,"")))</f>
        <v/>
      </c>
      <c r="CQ156" s="257" t="str">
        <f>IF(OR(B156=0,B156=""),"",IF(AND($E$3="3rd"),'Marks Entry 3rd'!AT155,IF(AND($E$3="4th"),'Marks Entry 4th'!AT155,"")))</f>
        <v/>
      </c>
      <c r="CR156" s="257" t="str">
        <f>IF(OR(B156=0,B156=""),"",IF(AND($E$3="3rd"),'Marks Entry 3rd'!AU155,IF(AND($E$3="4th"),'Marks Entry 4th'!AU155,"")))</f>
        <v/>
      </c>
      <c r="CS156" s="257" t="str">
        <f>IF(OR(B156=0,B156=""),"",IF(AND($E$3="3rd"),'Marks Entry 3rd'!AV155,IF(AND($E$3="4th"),'Marks Entry 4th'!AV155,"")))</f>
        <v/>
      </c>
      <c r="CT156" s="257" t="str">
        <f>IF(OR(B156=0,B156=""),"",IF(AND($E$3="3rd"),'Marks Entry 3rd'!AW155,IF(AND($E$3="4th"),'Marks Entry 4th'!AW155,"")))</f>
        <v/>
      </c>
      <c r="CU156" s="126" t="str">
        <f t="shared" si="190"/>
        <v/>
      </c>
      <c r="CV156" s="127">
        <f t="shared" si="191"/>
        <v>0</v>
      </c>
      <c r="CW156" s="127" t="str">
        <f t="shared" si="192"/>
        <v/>
      </c>
      <c r="CX156" s="127" t="str">
        <f t="shared" si="193"/>
        <v/>
      </c>
      <c r="CY156" s="107" t="str">
        <f t="shared" si="194"/>
        <v/>
      </c>
      <c r="CZ156" s="257" t="str">
        <f>IF(OR(B156=0,B156=""),"",IF(AND($E$3="3rd"),'Marks Entry 3rd'!AX155,IF(AND($E$3="4th"),'Marks Entry 4th'!AX155,"")))</f>
        <v/>
      </c>
      <c r="DA156" s="257" t="str">
        <f>IF(OR(B156=0,B156=""),"",IF(AND($E$3="3rd"),'Marks Entry 3rd'!AY155,IF(AND($E$3="4th"),'Marks Entry 4th'!AY155,"")))</f>
        <v/>
      </c>
      <c r="DB156" s="257" t="str">
        <f>IF(OR(B156=0,B156=""),"",IF(AND($E$3="3rd"),'Marks Entry 3rd'!AZ155,IF(AND($E$3="4th"),'Marks Entry 4th'!AZ155,"")))</f>
        <v/>
      </c>
      <c r="DC156" s="257" t="str">
        <f>IF(OR(B156=0,B156=""),"",IF(AND($E$3="3rd"),'Marks Entry 3rd'!BA155,IF(AND($E$3="4th"),'Marks Entry 4th'!BA155,"")))</f>
        <v/>
      </c>
      <c r="DD156" s="257" t="str">
        <f>IF(OR(B156=0,B156=""),"",IF(AND($E$3="3rd"),'Marks Entry 3rd'!BB155,IF(AND($E$3="4th"),'Marks Entry 4th'!BB155,"")))</f>
        <v/>
      </c>
      <c r="DE156" s="126" t="str">
        <f t="shared" si="195"/>
        <v/>
      </c>
      <c r="DF156" s="127">
        <f t="shared" si="196"/>
        <v>0</v>
      </c>
      <c r="DG156" s="127" t="str">
        <f t="shared" si="197"/>
        <v/>
      </c>
      <c r="DH156" s="127" t="str">
        <f t="shared" si="198"/>
        <v/>
      </c>
      <c r="DI156" s="107" t="str">
        <f t="shared" si="199"/>
        <v/>
      </c>
      <c r="DJ156" s="257" t="str">
        <f>IF(OR(B156=0,B156=""),"",IF(AND('Marks Entry 3rd'!BC155="",'Marks Entry 4th'!BC155=""),"",IF(AND($E$3="3rd"),'Marks Entry 3rd'!BC155,IF(AND($E$3="4th"),'Marks Entry 4th'!BC155,""))))</f>
        <v/>
      </c>
      <c r="DK156" s="257" t="str">
        <f>IF(OR(B156=0,B156=""),"",IF(AND('Marks Entry 3rd'!BD155="",'Marks Entry 4th'!BD155=""),"",IF(AND($E$3="3rd"),'Marks Entry 3rd'!BD155,IF(AND($E$3="4th"),'Marks Entry 4th'!BD155,""))))</f>
        <v/>
      </c>
      <c r="DL156" s="416" t="str">
        <f t="shared" si="200"/>
        <v/>
      </c>
      <c r="DM156" s="108" t="str">
        <f t="shared" si="201"/>
        <v/>
      </c>
      <c r="DN156" s="257" t="str">
        <f>IF(OR(B156=0,B156=""),"",IF(AND('Marks Entry 3rd'!BE155="",'Marks Entry 4th'!BE155=""),"",IF(AND($E$3="3rd"),'Marks Entry 3rd'!BE155,IF(AND($E$3="4th"),'Marks Entry 4th'!BE155,""))))</f>
        <v/>
      </c>
      <c r="DO156" s="257" t="str">
        <f>IF(OR(B156=0,B156=""),"",IF(AND('Marks Entry 3rd'!BF155="",'Marks Entry 4th'!BF155=""),"",IF(AND($E$3="3rd"),'Marks Entry 3rd'!BF155,IF(AND($E$3="4th"),'Marks Entry 4th'!BF155,""))))</f>
        <v/>
      </c>
      <c r="DP156" s="416" t="str">
        <f t="shared" si="202"/>
        <v/>
      </c>
      <c r="DQ156" s="108" t="str">
        <f t="shared" si="203"/>
        <v/>
      </c>
      <c r="DR156" s="75" t="str">
        <f t="shared" si="204"/>
        <v/>
      </c>
      <c r="DS156" s="76" t="str">
        <f t="shared" si="205"/>
        <v/>
      </c>
      <c r="DT156" s="81" t="str">
        <f t="shared" si="206"/>
        <v/>
      </c>
      <c r="DU156" s="82" t="str">
        <f t="shared" si="207"/>
        <v/>
      </c>
      <c r="DV156" s="262" t="str">
        <f t="shared" si="140"/>
        <v/>
      </c>
      <c r="DW156" s="52" t="str">
        <f>IF(OR(B156=0,B156=""),"",IF(AND($E$3="3rd"),'Marks Entry 3rd'!BG155,IF(AND($E$3="4th"),'Marks Entry 4th'!BG155,"")))</f>
        <v/>
      </c>
      <c r="DX156" s="52" t="str">
        <f>IF(OR(B156=0,B156=""),"",IF(AND($E$3="3rd"),'Marks Entry 3rd'!BH155,IF(AND($E$3="4th"),'Marks Entry 4th'!BH155,"")))</f>
        <v/>
      </c>
      <c r="DY156" s="242" t="str">
        <f t="shared" si="208"/>
        <v/>
      </c>
      <c r="DZ156" s="53"/>
      <c r="EG156" s="55">
        <f>IF(AND($E$3="3rd"),'Marks Entry 3rd'!I155,IF(AND($E$3="4th"),'Marks Entry 4th'!I155,""))</f>
        <v>0</v>
      </c>
    </row>
    <row r="157" spans="1:137" ht="18.95" customHeight="1">
      <c r="A157" s="67">
        <v>150</v>
      </c>
      <c r="B157" s="302" t="str">
        <f>IF(OR(EG157=0,EG157=""),"",IF(AND($E$3="3rd"),'Marks Entry 3rd'!I156,IF(AND($E$3="4th"),'Marks Entry 4th'!I156,"")))</f>
        <v/>
      </c>
      <c r="C157" s="68" t="str">
        <f>IF(OR(B157=0,B157=""),"",IF(AND($E$3="3rd"),'Marks Entry 3rd'!B156,IF(AND($E$3="4th"),'Marks Entry 4th'!B156,"")))</f>
        <v/>
      </c>
      <c r="D157" s="68" t="str">
        <f>IF(OR(B157=0,B157=""),"",IF(AND($E$3="3rd"),'Marks Entry 3rd'!C156,IF(AND($E$3="4th"),'Marks Entry 4th'!C156,"")))</f>
        <v/>
      </c>
      <c r="E157" s="69" t="str">
        <f>IF(OR(B157=0,B157=""),"",IF(AND($E$3="3rd"),'Marks Entry 3rd'!E156,IF(AND($E$3="4th"),'Marks Entry 4th'!E156,"")))</f>
        <v/>
      </c>
      <c r="F157" s="301" t="str">
        <f>IF(OR(B157=0,B157=""),"",IF(AND($E$3="3rd"),'Marks Entry 3rd'!D156,IF(AND($E$3="4th"),'Marks Entry 4th'!D156,"")))</f>
        <v/>
      </c>
      <c r="G157" s="63" t="str">
        <f>IF(OR(B157=0,B157=""),"",IF(AND($E$3="3rd"),'Marks Entry 3rd'!F156,IF(AND($E$3="4th"),'Marks Entry 4th'!F156,"")))</f>
        <v/>
      </c>
      <c r="H157" s="63" t="str">
        <f>IF(OR(B157=0,B157=""),"",IF(AND($E$3="3rd"),'Marks Entry 3rd'!G156,IF(AND($E$3="4th"),'Marks Entry 4th'!G156,"")))</f>
        <v/>
      </c>
      <c r="I157" s="63" t="str">
        <f>IF(OR(B157=0,B157=""),"",IF(AND($E$3="3rd"),'Marks Entry 3rd'!H156,IF(AND($E$3="4th"),'Marks Entry 4th'!H156,"")))</f>
        <v/>
      </c>
      <c r="J157" s="256" t="str">
        <f>IF(OR(B157=0,B157=""),"",IF(AND($E$3="3rd"),'Marks Entry 3rd'!J156,IF(AND($E$3="4th"),'Marks Entry 4th'!J156,"")))</f>
        <v/>
      </c>
      <c r="K157" s="256" t="str">
        <f>IF(OR(B157=0,B157=""),"",IF(AND($E$3="3rd"),'Marks Entry 3rd'!K156,IF(AND($E$3="4th"),'Marks Entry 4th'!K156,"")))</f>
        <v/>
      </c>
      <c r="L157" s="125" t="str">
        <f>IF(OR(B157=0,B157=""),"",IF(AND($E$3="3rd"),'Marks Entry 3rd'!L156,IF(AND($E$3="4th"),'Marks Entry 4th'!L156,"")))</f>
        <v/>
      </c>
      <c r="M157" s="125" t="str">
        <f>IF(OR(B157=0,B157=""),"",IF(AND($E$3="3rd"),'Marks Entry 3rd'!M156,IF(AND($E$3="4th"),'Marks Entry 4th'!M156,"")))</f>
        <v/>
      </c>
      <c r="N157" s="125" t="str">
        <f>IF(OR(B157=0,B157=""),"",IF(AND($E$3="3rd"),'Marks Entry 3rd'!N156,IF(AND($E$3="4th"),'Marks Entry 4th'!N156,"")))</f>
        <v/>
      </c>
      <c r="O157" s="61" t="str">
        <f t="shared" si="141"/>
        <v/>
      </c>
      <c r="P157" s="125" t="str">
        <f>IF(OR(B157=0,B157=""),"",IF(AND($E$3="3rd"),'Marks Entry 3rd'!O156,IF(AND($E$3="4th"),'Marks Entry 4th'!O156,"")))</f>
        <v/>
      </c>
      <c r="Q157" s="125" t="str">
        <f>IF(OR(B157=0,B157=""),"",IF(AND($E$3="3rd"),'Marks Entry 3rd'!P156,IF(AND($E$3="4th"),'Marks Entry 4th'!P156,"")))</f>
        <v/>
      </c>
      <c r="R157" s="64" t="str">
        <f t="shared" si="142"/>
        <v/>
      </c>
      <c r="S157" s="61">
        <f t="shared" si="143"/>
        <v>0</v>
      </c>
      <c r="T157" s="66" t="str">
        <f>IF(OR(B157=0,B157=""),"",IF(AND($E$3="3rd"),'Marks Entry 3rd'!Q156,IF(AND($E$3="4th"),'Marks Entry 4th'!Q156,"")))</f>
        <v/>
      </c>
      <c r="U157" s="66" t="str">
        <f>IF(OR(B157=0,B157=""),"",IF(AND($E$3="3rd"),'Marks Entry 3rd'!R156,IF(AND($E$3="4th"),'Marks Entry 4th'!R156,"")))</f>
        <v/>
      </c>
      <c r="V157" s="65" t="str">
        <f t="shared" si="144"/>
        <v/>
      </c>
      <c r="W157" s="61" t="str">
        <f t="shared" si="145"/>
        <v/>
      </c>
      <c r="X157" s="104">
        <f t="shared" si="146"/>
        <v>0</v>
      </c>
      <c r="Y157" s="104" t="str">
        <f t="shared" si="147"/>
        <v/>
      </c>
      <c r="Z157" s="104" t="str">
        <f t="shared" si="148"/>
        <v/>
      </c>
      <c r="AA157" s="104" t="str">
        <f t="shared" si="149"/>
        <v/>
      </c>
      <c r="AB157" s="104" t="str">
        <f t="shared" si="150"/>
        <v/>
      </c>
      <c r="AC157" s="108" t="str">
        <f t="shared" si="151"/>
        <v/>
      </c>
      <c r="AD157" s="125" t="str">
        <f>IF(OR(B157=0,B157=""),"",IF(AND($E$3="3rd"),'Marks Entry 3rd'!S156,IF(AND($E$3="4th"),'Marks Entry 4th'!S156,"")))</f>
        <v/>
      </c>
      <c r="AE157" s="125" t="str">
        <f>IF(OR(B157=0,B157=""),"",IF(AND($E$3="3rd"),'Marks Entry 3rd'!T156,IF(AND($E$3="4th"),'Marks Entry 4th'!T156,"")))</f>
        <v/>
      </c>
      <c r="AF157" s="125" t="str">
        <f>IF(OR(B157=0,B157=""),"",IF(AND($E$3="3rd"),'Marks Entry 3rd'!U156,IF(AND($E$3="4th"),'Marks Entry 4th'!U156,"")))</f>
        <v/>
      </c>
      <c r="AG157" s="61" t="str">
        <f t="shared" si="152"/>
        <v/>
      </c>
      <c r="AH157" s="125" t="str">
        <f>IF(OR(B157=0,B157=""),"",IF(AND($E$3="3rd"),'Marks Entry 3rd'!V156,IF(AND($E$3="4th"),'Marks Entry 4th'!V156,"")))</f>
        <v/>
      </c>
      <c r="AI157" s="125" t="str">
        <f>IF(OR(B157=0,B157=""),"",IF(AND($E$3="3rd"),'Marks Entry 3rd'!W156,IF(AND($E$3="4th"),'Marks Entry 4th'!W156,"")))</f>
        <v/>
      </c>
      <c r="AJ157" s="64" t="str">
        <f t="shared" si="153"/>
        <v/>
      </c>
      <c r="AK157" s="61">
        <f t="shared" si="154"/>
        <v>0</v>
      </c>
      <c r="AL157" s="66" t="str">
        <f>IF(OR(B157=0,B157=""),"",IF(AND($E$3="3rd"),'Marks Entry 3rd'!X156,IF(AND($E$3="4th"),'Marks Entry 4th'!X156,"")))</f>
        <v/>
      </c>
      <c r="AM157" s="66" t="str">
        <f>IF(OR(B157=0,B157=""),"",IF(AND($E$3="3rd"),'Marks Entry 3rd'!Y156,IF(AND($E$3="4th"),'Marks Entry 4th'!Y156,"")))</f>
        <v/>
      </c>
      <c r="AN157" s="65" t="str">
        <f t="shared" si="155"/>
        <v/>
      </c>
      <c r="AO157" s="61" t="str">
        <f t="shared" si="156"/>
        <v/>
      </c>
      <c r="AP157" s="104">
        <f t="shared" si="157"/>
        <v>0</v>
      </c>
      <c r="AQ157" s="104" t="str">
        <f t="shared" si="158"/>
        <v/>
      </c>
      <c r="AR157" s="104" t="str">
        <f t="shared" si="159"/>
        <v/>
      </c>
      <c r="AS157" s="104" t="str">
        <f t="shared" si="160"/>
        <v/>
      </c>
      <c r="AT157" s="104" t="str">
        <f t="shared" si="161"/>
        <v/>
      </c>
      <c r="AU157" s="108" t="str">
        <f t="shared" si="162"/>
        <v/>
      </c>
      <c r="AV157" s="125" t="str">
        <f>IF(OR(B157=0,B157=""),"",IF(AND($E$3="3rd"),'Marks Entry 3rd'!Z156,IF(AND($E$3="4th"),'Marks Entry 4th'!Z156,"")))</f>
        <v/>
      </c>
      <c r="AW157" s="125" t="str">
        <f>IF(OR(B157=0,B157=""),"",IF(AND($E$3="3rd"),'Marks Entry 3rd'!AA156,IF(AND($E$3="4th"),'Marks Entry 4th'!AA156,"")))</f>
        <v/>
      </c>
      <c r="AX157" s="125" t="str">
        <f>IF(OR(B157=0,B157=""),"",IF(AND($E$3="3rd"),'Marks Entry 3rd'!AB156,IF(AND($E$3="4th"),'Marks Entry 4th'!AB156,"")))</f>
        <v/>
      </c>
      <c r="AY157" s="61" t="str">
        <f t="shared" si="163"/>
        <v/>
      </c>
      <c r="AZ157" s="125" t="str">
        <f>IF(OR(B157=0,B157=""),"",IF(AND($E$3="3rd"),'Marks Entry 3rd'!AC156,IF(AND($E$3="4th"),'Marks Entry 4th'!AC156,"")))</f>
        <v/>
      </c>
      <c r="BA157" s="125" t="str">
        <f>IF(OR(B157=0,B157=""),"",IF(AND($E$3="3rd"),'Marks Entry 3rd'!AD156,IF(AND($E$3="4th"),'Marks Entry 4th'!AD156,"")))</f>
        <v/>
      </c>
      <c r="BB157" s="64" t="str">
        <f t="shared" si="164"/>
        <v/>
      </c>
      <c r="BC157" s="61">
        <f t="shared" si="165"/>
        <v>0</v>
      </c>
      <c r="BD157" s="66" t="str">
        <f>IF(OR(B157=0,B157=""),"",IF(AND($E$3="3rd"),'Marks Entry 3rd'!AE156,IF(AND($E$3="4th"),'Marks Entry 4th'!AE156,"")))</f>
        <v/>
      </c>
      <c r="BE157" s="66" t="str">
        <f>IF(OR(B157=0,B157=""),"",IF(AND($E$3="3rd"),'Marks Entry 3rd'!AF156,IF(AND($E$3="4th"),'Marks Entry 4th'!AF156,"")))</f>
        <v/>
      </c>
      <c r="BF157" s="65" t="str">
        <f t="shared" si="166"/>
        <v/>
      </c>
      <c r="BG157" s="61" t="str">
        <f t="shared" si="167"/>
        <v/>
      </c>
      <c r="BH157" s="104">
        <f t="shared" si="168"/>
        <v>0</v>
      </c>
      <c r="BI157" s="104" t="str">
        <f t="shared" si="169"/>
        <v/>
      </c>
      <c r="BJ157" s="104" t="str">
        <f t="shared" si="170"/>
        <v/>
      </c>
      <c r="BK157" s="104" t="str">
        <f t="shared" si="171"/>
        <v/>
      </c>
      <c r="BL157" s="104" t="str">
        <f t="shared" si="172"/>
        <v/>
      </c>
      <c r="BM157" s="108" t="str">
        <f t="shared" si="173"/>
        <v/>
      </c>
      <c r="BN157" s="125" t="str">
        <f>IF(OR(B157=0,B157=""),"",IF(AND($E$3="3rd"),'Marks Entry 3rd'!AG156,IF(AND($E$3="4th"),'Marks Entry 4th'!AG156,"")))</f>
        <v/>
      </c>
      <c r="BO157" s="125" t="str">
        <f>IF(OR(B157=0,B157=""),"",IF(AND($E$3="3rd"),'Marks Entry 3rd'!AH156,IF(AND($E$3="4th"),'Marks Entry 4th'!AH156,"")))</f>
        <v/>
      </c>
      <c r="BP157" s="125" t="str">
        <f>IF(OR(B157=0,B157=""),"",IF(AND($E$3="3rd"),'Marks Entry 3rd'!AI156,IF(AND($E$3="4th"),'Marks Entry 4th'!AI156,"")))</f>
        <v/>
      </c>
      <c r="BQ157" s="61" t="str">
        <f t="shared" si="174"/>
        <v/>
      </c>
      <c r="BR157" s="125" t="str">
        <f>IF(OR(B157=0,B157=""),"",IF(AND($E$3="3rd"),'Marks Entry 3rd'!AJ156,IF(AND($E$3="4th"),'Marks Entry 4th'!AJ156,"")))</f>
        <v/>
      </c>
      <c r="BS157" s="125" t="str">
        <f>IF(OR(B157=0,B157=""),"",IF(AND($E$3="3rd"),'Marks Entry 3rd'!AK156,IF(AND($E$3="4th"),'Marks Entry 4th'!AK156,"")))</f>
        <v/>
      </c>
      <c r="BT157" s="64" t="str">
        <f t="shared" si="175"/>
        <v/>
      </c>
      <c r="BU157" s="61">
        <f t="shared" si="176"/>
        <v>0</v>
      </c>
      <c r="BV157" s="66" t="str">
        <f>IF(OR(B157=0,B157=""),"",IF(AND($E$3="3rd"),'Marks Entry 3rd'!AL156,IF(AND($E$3="4th"),'Marks Entry 4th'!AL156,"")))</f>
        <v/>
      </c>
      <c r="BW157" s="66" t="str">
        <f>IF(OR(B157=0,B157=""),"",IF(AND($E$3="3rd"),'Marks Entry 3rd'!AM156,IF(AND($E$3="4th"),'Marks Entry 4th'!AM156,"")))</f>
        <v/>
      </c>
      <c r="BX157" s="65" t="str">
        <f t="shared" si="177"/>
        <v/>
      </c>
      <c r="BY157" s="61" t="str">
        <f t="shared" si="178"/>
        <v/>
      </c>
      <c r="BZ157" s="104">
        <f t="shared" si="179"/>
        <v>0</v>
      </c>
      <c r="CA157" s="104" t="str">
        <f t="shared" si="180"/>
        <v/>
      </c>
      <c r="CB157" s="104" t="str">
        <f t="shared" si="181"/>
        <v/>
      </c>
      <c r="CC157" s="104" t="str">
        <f t="shared" si="182"/>
        <v/>
      </c>
      <c r="CD157" s="104" t="str">
        <f t="shared" si="183"/>
        <v/>
      </c>
      <c r="CE157" s="108" t="str">
        <f t="shared" si="184"/>
        <v/>
      </c>
      <c r="CF157" s="257" t="str">
        <f>IF(OR(B157=0,B157=""),"",IF(AND($E$3="3rd"),'Marks Entry 3rd'!AN156,IF(AND($E$3="4th"),'Marks Entry 4th'!AN156,"")))</f>
        <v/>
      </c>
      <c r="CG157" s="257" t="str">
        <f>IF(OR(B157=0,B157=""),"",IF(AND($E$3="3rd"),'Marks Entry 3rd'!AO156,IF(AND($E$3="4th"),'Marks Entry 4th'!AO156,"")))</f>
        <v/>
      </c>
      <c r="CH157" s="257" t="str">
        <f>IF(OR(B157=0,B157=""),"",IF(AND($E$3="3rd"),'Marks Entry 3rd'!AP156,IF(AND($E$3="4th"),'Marks Entry 4th'!AP156,"")))</f>
        <v/>
      </c>
      <c r="CI157" s="257" t="str">
        <f>IF(OR(B157=0,B157=""),"",IF(AND($E$3="3rd"),'Marks Entry 3rd'!AQ156,IF(AND($E$3="4th"),'Marks Entry 4th'!AQ156,"")))</f>
        <v/>
      </c>
      <c r="CJ157" s="257" t="str">
        <f>IF(OR(B157=0,B157=""),"",IF(AND($E$3="3rd"),'Marks Entry 3rd'!AR156,IF(AND($E$3="4th"),'Marks Entry 4th'!AR156,"")))</f>
        <v/>
      </c>
      <c r="CK157" s="126" t="str">
        <f t="shared" si="185"/>
        <v/>
      </c>
      <c r="CL157" s="127">
        <f t="shared" si="186"/>
        <v>0</v>
      </c>
      <c r="CM157" s="127" t="str">
        <f t="shared" si="187"/>
        <v/>
      </c>
      <c r="CN157" s="127" t="str">
        <f t="shared" si="188"/>
        <v/>
      </c>
      <c r="CO157" s="107" t="str">
        <f t="shared" si="189"/>
        <v/>
      </c>
      <c r="CP157" s="257" t="str">
        <f>IF(OR(B157=0,B157=""),"",IF(AND($E$3="3rd"),'Marks Entry 3rd'!AS156,IF(AND($E$3="4th"),'Marks Entry 4th'!AS156,"")))</f>
        <v/>
      </c>
      <c r="CQ157" s="257" t="str">
        <f>IF(OR(B157=0,B157=""),"",IF(AND($E$3="3rd"),'Marks Entry 3rd'!AT156,IF(AND($E$3="4th"),'Marks Entry 4th'!AT156,"")))</f>
        <v/>
      </c>
      <c r="CR157" s="257" t="str">
        <f>IF(OR(B157=0,B157=""),"",IF(AND($E$3="3rd"),'Marks Entry 3rd'!AU156,IF(AND($E$3="4th"),'Marks Entry 4th'!AU156,"")))</f>
        <v/>
      </c>
      <c r="CS157" s="257" t="str">
        <f>IF(OR(B157=0,B157=""),"",IF(AND($E$3="3rd"),'Marks Entry 3rd'!AV156,IF(AND($E$3="4th"),'Marks Entry 4th'!AV156,"")))</f>
        <v/>
      </c>
      <c r="CT157" s="257" t="str">
        <f>IF(OR(B157=0,B157=""),"",IF(AND($E$3="3rd"),'Marks Entry 3rd'!AW156,IF(AND($E$3="4th"),'Marks Entry 4th'!AW156,"")))</f>
        <v/>
      </c>
      <c r="CU157" s="126" t="str">
        <f t="shared" si="190"/>
        <v/>
      </c>
      <c r="CV157" s="127">
        <f t="shared" si="191"/>
        <v>0</v>
      </c>
      <c r="CW157" s="127" t="str">
        <f t="shared" si="192"/>
        <v/>
      </c>
      <c r="CX157" s="127" t="str">
        <f t="shared" si="193"/>
        <v/>
      </c>
      <c r="CY157" s="107" t="str">
        <f t="shared" si="194"/>
        <v/>
      </c>
      <c r="CZ157" s="257" t="str">
        <f>IF(OR(B157=0,B157=""),"",IF(AND($E$3="3rd"),'Marks Entry 3rd'!AX156,IF(AND($E$3="4th"),'Marks Entry 4th'!AX156,"")))</f>
        <v/>
      </c>
      <c r="DA157" s="257" t="str">
        <f>IF(OR(B157=0,B157=""),"",IF(AND($E$3="3rd"),'Marks Entry 3rd'!AY156,IF(AND($E$3="4th"),'Marks Entry 4th'!AY156,"")))</f>
        <v/>
      </c>
      <c r="DB157" s="257" t="str">
        <f>IF(OR(B157=0,B157=""),"",IF(AND($E$3="3rd"),'Marks Entry 3rd'!AZ156,IF(AND($E$3="4th"),'Marks Entry 4th'!AZ156,"")))</f>
        <v/>
      </c>
      <c r="DC157" s="257" t="str">
        <f>IF(OR(B157=0,B157=""),"",IF(AND($E$3="3rd"),'Marks Entry 3rd'!BA156,IF(AND($E$3="4th"),'Marks Entry 4th'!BA156,"")))</f>
        <v/>
      </c>
      <c r="DD157" s="257" t="str">
        <f>IF(OR(B157=0,B157=""),"",IF(AND($E$3="3rd"),'Marks Entry 3rd'!BB156,IF(AND($E$3="4th"),'Marks Entry 4th'!BB156,"")))</f>
        <v/>
      </c>
      <c r="DE157" s="126" t="str">
        <f t="shared" si="195"/>
        <v/>
      </c>
      <c r="DF157" s="127">
        <f t="shared" si="196"/>
        <v>0</v>
      </c>
      <c r="DG157" s="127" t="str">
        <f t="shared" si="197"/>
        <v/>
      </c>
      <c r="DH157" s="127" t="str">
        <f t="shared" si="198"/>
        <v/>
      </c>
      <c r="DI157" s="107" t="str">
        <f t="shared" si="199"/>
        <v/>
      </c>
      <c r="DJ157" s="257" t="str">
        <f>IF(OR(B157=0,B157=""),"",IF(AND('Marks Entry 3rd'!BC156="",'Marks Entry 4th'!BC156=""),"",IF(AND($E$3="3rd"),'Marks Entry 3rd'!BC156,IF(AND($E$3="4th"),'Marks Entry 4th'!BC156,""))))</f>
        <v/>
      </c>
      <c r="DK157" s="257" t="str">
        <f>IF(OR(B157=0,B157=""),"",IF(AND('Marks Entry 3rd'!BD156="",'Marks Entry 4th'!BD156=""),"",IF(AND($E$3="3rd"),'Marks Entry 3rd'!BD156,IF(AND($E$3="4th"),'Marks Entry 4th'!BD156,""))))</f>
        <v/>
      </c>
      <c r="DL157" s="416" t="str">
        <f t="shared" si="200"/>
        <v/>
      </c>
      <c r="DM157" s="108" t="str">
        <f t="shared" si="201"/>
        <v/>
      </c>
      <c r="DN157" s="257" t="str">
        <f>IF(OR(B157=0,B157=""),"",IF(AND('Marks Entry 3rd'!BE156="",'Marks Entry 4th'!BE156=""),"",IF(AND($E$3="3rd"),'Marks Entry 3rd'!BE156,IF(AND($E$3="4th"),'Marks Entry 4th'!BE156,""))))</f>
        <v/>
      </c>
      <c r="DO157" s="257" t="str">
        <f>IF(OR(B157=0,B157=""),"",IF(AND('Marks Entry 3rd'!BF156="",'Marks Entry 4th'!BF156=""),"",IF(AND($E$3="3rd"),'Marks Entry 3rd'!BF156,IF(AND($E$3="4th"),'Marks Entry 4th'!BF156,""))))</f>
        <v/>
      </c>
      <c r="DP157" s="416" t="str">
        <f t="shared" si="202"/>
        <v/>
      </c>
      <c r="DQ157" s="108" t="str">
        <f t="shared" si="203"/>
        <v/>
      </c>
      <c r="DR157" s="75" t="str">
        <f t="shared" si="204"/>
        <v/>
      </c>
      <c r="DS157" s="76" t="str">
        <f t="shared" si="205"/>
        <v/>
      </c>
      <c r="DT157" s="81" t="str">
        <f t="shared" si="206"/>
        <v/>
      </c>
      <c r="DU157" s="82" t="str">
        <f t="shared" si="207"/>
        <v/>
      </c>
      <c r="DV157" s="262" t="str">
        <f t="shared" si="140"/>
        <v/>
      </c>
      <c r="DW157" s="52" t="str">
        <f>IF(OR(B157=0,B157=""),"",IF(AND($E$3="3rd"),'Marks Entry 3rd'!BG156,IF(AND($E$3="4th"),'Marks Entry 4th'!BG156,"")))</f>
        <v/>
      </c>
      <c r="DX157" s="52" t="str">
        <f>IF(OR(B157=0,B157=""),"",IF(AND($E$3="3rd"),'Marks Entry 3rd'!BH156,IF(AND($E$3="4th"),'Marks Entry 4th'!BH156,"")))</f>
        <v/>
      </c>
      <c r="DY157" s="242" t="str">
        <f t="shared" si="208"/>
        <v/>
      </c>
      <c r="DZ157" s="53"/>
      <c r="EG157" s="55">
        <f>IF(AND($E$3="3rd"),'Marks Entry 3rd'!I156,IF(AND($E$3="4th"),'Marks Entry 4th'!I156,""))</f>
        <v>0</v>
      </c>
    </row>
    <row r="158" spans="1:137" ht="18.95" customHeight="1">
      <c r="A158" s="67">
        <v>151</v>
      </c>
      <c r="B158" s="302" t="str">
        <f>IF(OR(EG158=0,EG158=""),"",IF(AND($E$3="3rd"),'Marks Entry 3rd'!I157,IF(AND($E$3="4th"),'Marks Entry 4th'!I157,"")))</f>
        <v/>
      </c>
      <c r="C158" s="68" t="str">
        <f>IF(OR(B158=0,B158=""),"",IF(AND($E$3="3rd"),'Marks Entry 3rd'!B157,IF(AND($E$3="4th"),'Marks Entry 4th'!B157,"")))</f>
        <v/>
      </c>
      <c r="D158" s="68" t="str">
        <f>IF(OR(B158=0,B158=""),"",IF(AND($E$3="3rd"),'Marks Entry 3rd'!C157,IF(AND($E$3="4th"),'Marks Entry 4th'!C157,"")))</f>
        <v/>
      </c>
      <c r="E158" s="69" t="str">
        <f>IF(OR(B158=0,B158=""),"",IF(AND($E$3="3rd"),'Marks Entry 3rd'!E157,IF(AND($E$3="4th"),'Marks Entry 4th'!E157,"")))</f>
        <v/>
      </c>
      <c r="F158" s="301" t="str">
        <f>IF(OR(B158=0,B158=""),"",IF(AND($E$3="3rd"),'Marks Entry 3rd'!D157,IF(AND($E$3="4th"),'Marks Entry 4th'!D157,"")))</f>
        <v/>
      </c>
      <c r="G158" s="63" t="str">
        <f>IF(OR(B158=0,B158=""),"",IF(AND($E$3="3rd"),'Marks Entry 3rd'!F157,IF(AND($E$3="4th"),'Marks Entry 4th'!F157,"")))</f>
        <v/>
      </c>
      <c r="H158" s="63" t="str">
        <f>IF(OR(B158=0,B158=""),"",IF(AND($E$3="3rd"),'Marks Entry 3rd'!G157,IF(AND($E$3="4th"),'Marks Entry 4th'!G157,"")))</f>
        <v/>
      </c>
      <c r="I158" s="63" t="str">
        <f>IF(OR(B158=0,B158=""),"",IF(AND($E$3="3rd"),'Marks Entry 3rd'!H157,IF(AND($E$3="4th"),'Marks Entry 4th'!H157,"")))</f>
        <v/>
      </c>
      <c r="J158" s="256" t="str">
        <f>IF(OR(B158=0,B158=""),"",IF(AND($E$3="3rd"),'Marks Entry 3rd'!J157,IF(AND($E$3="4th"),'Marks Entry 4th'!J157,"")))</f>
        <v/>
      </c>
      <c r="K158" s="256" t="str">
        <f>IF(OR(B158=0,B158=""),"",IF(AND($E$3="3rd"),'Marks Entry 3rd'!K157,IF(AND($E$3="4th"),'Marks Entry 4th'!K157,"")))</f>
        <v/>
      </c>
      <c r="L158" s="125" t="str">
        <f>IF(OR(B158=0,B158=""),"",IF(AND($E$3="3rd"),'Marks Entry 3rd'!L157,IF(AND($E$3="4th"),'Marks Entry 4th'!L157,"")))</f>
        <v/>
      </c>
      <c r="M158" s="125" t="str">
        <f>IF(OR(B158=0,B158=""),"",IF(AND($E$3="3rd"),'Marks Entry 3rd'!M157,IF(AND($E$3="4th"),'Marks Entry 4th'!M157,"")))</f>
        <v/>
      </c>
      <c r="N158" s="125" t="str">
        <f>IF(OR(B158=0,B158=""),"",IF(AND($E$3="3rd"),'Marks Entry 3rd'!N157,IF(AND($E$3="4th"),'Marks Entry 4th'!N157,"")))</f>
        <v/>
      </c>
      <c r="O158" s="61" t="str">
        <f t="shared" si="141"/>
        <v/>
      </c>
      <c r="P158" s="125" t="str">
        <f>IF(OR(B158=0,B158=""),"",IF(AND($E$3="3rd"),'Marks Entry 3rd'!O157,IF(AND($E$3="4th"),'Marks Entry 4th'!O157,"")))</f>
        <v/>
      </c>
      <c r="Q158" s="125" t="str">
        <f>IF(OR(B158=0,B158=""),"",IF(AND($E$3="3rd"),'Marks Entry 3rd'!P157,IF(AND($E$3="4th"),'Marks Entry 4th'!P157,"")))</f>
        <v/>
      </c>
      <c r="R158" s="64" t="str">
        <f t="shared" si="142"/>
        <v/>
      </c>
      <c r="S158" s="61">
        <f t="shared" si="143"/>
        <v>0</v>
      </c>
      <c r="T158" s="66" t="str">
        <f>IF(OR(B158=0,B158=""),"",IF(AND($E$3="3rd"),'Marks Entry 3rd'!Q157,IF(AND($E$3="4th"),'Marks Entry 4th'!Q157,"")))</f>
        <v/>
      </c>
      <c r="U158" s="66" t="str">
        <f>IF(OR(B158=0,B158=""),"",IF(AND($E$3="3rd"),'Marks Entry 3rd'!R157,IF(AND($E$3="4th"),'Marks Entry 4th'!R157,"")))</f>
        <v/>
      </c>
      <c r="V158" s="65" t="str">
        <f t="shared" si="144"/>
        <v/>
      </c>
      <c r="W158" s="61" t="str">
        <f t="shared" si="145"/>
        <v/>
      </c>
      <c r="X158" s="104">
        <f t="shared" si="146"/>
        <v>0</v>
      </c>
      <c r="Y158" s="104" t="str">
        <f t="shared" si="147"/>
        <v/>
      </c>
      <c r="Z158" s="104" t="str">
        <f t="shared" si="148"/>
        <v/>
      </c>
      <c r="AA158" s="104" t="str">
        <f t="shared" si="149"/>
        <v/>
      </c>
      <c r="AB158" s="104" t="str">
        <f t="shared" si="150"/>
        <v/>
      </c>
      <c r="AC158" s="108" t="str">
        <f t="shared" si="151"/>
        <v/>
      </c>
      <c r="AD158" s="125" t="str">
        <f>IF(OR(B158=0,B158=""),"",IF(AND($E$3="3rd"),'Marks Entry 3rd'!S157,IF(AND($E$3="4th"),'Marks Entry 4th'!S157,"")))</f>
        <v/>
      </c>
      <c r="AE158" s="125" t="str">
        <f>IF(OR(B158=0,B158=""),"",IF(AND($E$3="3rd"),'Marks Entry 3rd'!T157,IF(AND($E$3="4th"),'Marks Entry 4th'!T157,"")))</f>
        <v/>
      </c>
      <c r="AF158" s="125" t="str">
        <f>IF(OR(B158=0,B158=""),"",IF(AND($E$3="3rd"),'Marks Entry 3rd'!U157,IF(AND($E$3="4th"),'Marks Entry 4th'!U157,"")))</f>
        <v/>
      </c>
      <c r="AG158" s="61" t="str">
        <f t="shared" si="152"/>
        <v/>
      </c>
      <c r="AH158" s="125" t="str">
        <f>IF(OR(B158=0,B158=""),"",IF(AND($E$3="3rd"),'Marks Entry 3rd'!V157,IF(AND($E$3="4th"),'Marks Entry 4th'!V157,"")))</f>
        <v/>
      </c>
      <c r="AI158" s="125" t="str">
        <f>IF(OR(B158=0,B158=""),"",IF(AND($E$3="3rd"),'Marks Entry 3rd'!W157,IF(AND($E$3="4th"),'Marks Entry 4th'!W157,"")))</f>
        <v/>
      </c>
      <c r="AJ158" s="64" t="str">
        <f t="shared" si="153"/>
        <v/>
      </c>
      <c r="AK158" s="61">
        <f t="shared" si="154"/>
        <v>0</v>
      </c>
      <c r="AL158" s="66" t="str">
        <f>IF(OR(B158=0,B158=""),"",IF(AND($E$3="3rd"),'Marks Entry 3rd'!X157,IF(AND($E$3="4th"),'Marks Entry 4th'!X157,"")))</f>
        <v/>
      </c>
      <c r="AM158" s="66" t="str">
        <f>IF(OR(B158=0,B158=""),"",IF(AND($E$3="3rd"),'Marks Entry 3rd'!Y157,IF(AND($E$3="4th"),'Marks Entry 4th'!Y157,"")))</f>
        <v/>
      </c>
      <c r="AN158" s="65" t="str">
        <f t="shared" si="155"/>
        <v/>
      </c>
      <c r="AO158" s="61" t="str">
        <f t="shared" si="156"/>
        <v/>
      </c>
      <c r="AP158" s="104">
        <f t="shared" si="157"/>
        <v>0</v>
      </c>
      <c r="AQ158" s="104" t="str">
        <f t="shared" si="158"/>
        <v/>
      </c>
      <c r="AR158" s="104" t="str">
        <f t="shared" si="159"/>
        <v/>
      </c>
      <c r="AS158" s="104" t="str">
        <f t="shared" si="160"/>
        <v/>
      </c>
      <c r="AT158" s="104" t="str">
        <f t="shared" si="161"/>
        <v/>
      </c>
      <c r="AU158" s="108" t="str">
        <f t="shared" si="162"/>
        <v/>
      </c>
      <c r="AV158" s="125" t="str">
        <f>IF(OR(B158=0,B158=""),"",IF(AND($E$3="3rd"),'Marks Entry 3rd'!Z157,IF(AND($E$3="4th"),'Marks Entry 4th'!Z157,"")))</f>
        <v/>
      </c>
      <c r="AW158" s="125" t="str">
        <f>IF(OR(B158=0,B158=""),"",IF(AND($E$3="3rd"),'Marks Entry 3rd'!AA157,IF(AND($E$3="4th"),'Marks Entry 4th'!AA157,"")))</f>
        <v/>
      </c>
      <c r="AX158" s="125" t="str">
        <f>IF(OR(B158=0,B158=""),"",IF(AND($E$3="3rd"),'Marks Entry 3rd'!AB157,IF(AND($E$3="4th"),'Marks Entry 4th'!AB157,"")))</f>
        <v/>
      </c>
      <c r="AY158" s="61" t="str">
        <f t="shared" si="163"/>
        <v/>
      </c>
      <c r="AZ158" s="125" t="str">
        <f>IF(OR(B158=0,B158=""),"",IF(AND($E$3="3rd"),'Marks Entry 3rd'!AC157,IF(AND($E$3="4th"),'Marks Entry 4th'!AC157,"")))</f>
        <v/>
      </c>
      <c r="BA158" s="125" t="str">
        <f>IF(OR(B158=0,B158=""),"",IF(AND($E$3="3rd"),'Marks Entry 3rd'!AD157,IF(AND($E$3="4th"),'Marks Entry 4th'!AD157,"")))</f>
        <v/>
      </c>
      <c r="BB158" s="64" t="str">
        <f t="shared" si="164"/>
        <v/>
      </c>
      <c r="BC158" s="61">
        <f t="shared" si="165"/>
        <v>0</v>
      </c>
      <c r="BD158" s="66" t="str">
        <f>IF(OR(B158=0,B158=""),"",IF(AND($E$3="3rd"),'Marks Entry 3rd'!AE157,IF(AND($E$3="4th"),'Marks Entry 4th'!AE157,"")))</f>
        <v/>
      </c>
      <c r="BE158" s="66" t="str">
        <f>IF(OR(B158=0,B158=""),"",IF(AND($E$3="3rd"),'Marks Entry 3rd'!AF157,IF(AND($E$3="4th"),'Marks Entry 4th'!AF157,"")))</f>
        <v/>
      </c>
      <c r="BF158" s="65" t="str">
        <f t="shared" si="166"/>
        <v/>
      </c>
      <c r="BG158" s="61" t="str">
        <f t="shared" si="167"/>
        <v/>
      </c>
      <c r="BH158" s="104">
        <f t="shared" si="168"/>
        <v>0</v>
      </c>
      <c r="BI158" s="104" t="str">
        <f t="shared" si="169"/>
        <v/>
      </c>
      <c r="BJ158" s="104" t="str">
        <f t="shared" si="170"/>
        <v/>
      </c>
      <c r="BK158" s="104" t="str">
        <f t="shared" si="171"/>
        <v/>
      </c>
      <c r="BL158" s="104" t="str">
        <f t="shared" si="172"/>
        <v/>
      </c>
      <c r="BM158" s="108" t="str">
        <f t="shared" si="173"/>
        <v/>
      </c>
      <c r="BN158" s="125" t="str">
        <f>IF(OR(B158=0,B158=""),"",IF(AND($E$3="3rd"),'Marks Entry 3rd'!AG157,IF(AND($E$3="4th"),'Marks Entry 4th'!AG157,"")))</f>
        <v/>
      </c>
      <c r="BO158" s="125" t="str">
        <f>IF(OR(B158=0,B158=""),"",IF(AND($E$3="3rd"),'Marks Entry 3rd'!AH157,IF(AND($E$3="4th"),'Marks Entry 4th'!AH157,"")))</f>
        <v/>
      </c>
      <c r="BP158" s="125" t="str">
        <f>IF(OR(B158=0,B158=""),"",IF(AND($E$3="3rd"),'Marks Entry 3rd'!AI157,IF(AND($E$3="4th"),'Marks Entry 4th'!AI157,"")))</f>
        <v/>
      </c>
      <c r="BQ158" s="61" t="str">
        <f t="shared" si="174"/>
        <v/>
      </c>
      <c r="BR158" s="125" t="str">
        <f>IF(OR(B158=0,B158=""),"",IF(AND($E$3="3rd"),'Marks Entry 3rd'!AJ157,IF(AND($E$3="4th"),'Marks Entry 4th'!AJ157,"")))</f>
        <v/>
      </c>
      <c r="BS158" s="125" t="str">
        <f>IF(OR(B158=0,B158=""),"",IF(AND($E$3="3rd"),'Marks Entry 3rd'!AK157,IF(AND($E$3="4th"),'Marks Entry 4th'!AK157,"")))</f>
        <v/>
      </c>
      <c r="BT158" s="64" t="str">
        <f t="shared" si="175"/>
        <v/>
      </c>
      <c r="BU158" s="61">
        <f t="shared" si="176"/>
        <v>0</v>
      </c>
      <c r="BV158" s="66" t="str">
        <f>IF(OR(B158=0,B158=""),"",IF(AND($E$3="3rd"),'Marks Entry 3rd'!AL157,IF(AND($E$3="4th"),'Marks Entry 4th'!AL157,"")))</f>
        <v/>
      </c>
      <c r="BW158" s="66" t="str">
        <f>IF(OR(B158=0,B158=""),"",IF(AND($E$3="3rd"),'Marks Entry 3rd'!AM157,IF(AND($E$3="4th"),'Marks Entry 4th'!AM157,"")))</f>
        <v/>
      </c>
      <c r="BX158" s="65" t="str">
        <f t="shared" si="177"/>
        <v/>
      </c>
      <c r="BY158" s="61" t="str">
        <f t="shared" si="178"/>
        <v/>
      </c>
      <c r="BZ158" s="104">
        <f t="shared" si="179"/>
        <v>0</v>
      </c>
      <c r="CA158" s="104" t="str">
        <f t="shared" si="180"/>
        <v/>
      </c>
      <c r="CB158" s="104" t="str">
        <f t="shared" si="181"/>
        <v/>
      </c>
      <c r="CC158" s="104" t="str">
        <f t="shared" si="182"/>
        <v/>
      </c>
      <c r="CD158" s="104" t="str">
        <f t="shared" si="183"/>
        <v/>
      </c>
      <c r="CE158" s="108" t="str">
        <f t="shared" si="184"/>
        <v/>
      </c>
      <c r="CF158" s="257" t="str">
        <f>IF(OR(B158=0,B158=""),"",IF(AND($E$3="3rd"),'Marks Entry 3rd'!AN157,IF(AND($E$3="4th"),'Marks Entry 4th'!AN157,"")))</f>
        <v/>
      </c>
      <c r="CG158" s="257" t="str">
        <f>IF(OR(B158=0,B158=""),"",IF(AND($E$3="3rd"),'Marks Entry 3rd'!AO157,IF(AND($E$3="4th"),'Marks Entry 4th'!AO157,"")))</f>
        <v/>
      </c>
      <c r="CH158" s="257" t="str">
        <f>IF(OR(B158=0,B158=""),"",IF(AND($E$3="3rd"),'Marks Entry 3rd'!AP157,IF(AND($E$3="4th"),'Marks Entry 4th'!AP157,"")))</f>
        <v/>
      </c>
      <c r="CI158" s="257" t="str">
        <f>IF(OR(B158=0,B158=""),"",IF(AND($E$3="3rd"),'Marks Entry 3rd'!AQ157,IF(AND($E$3="4th"),'Marks Entry 4th'!AQ157,"")))</f>
        <v/>
      </c>
      <c r="CJ158" s="257" t="str">
        <f>IF(OR(B158=0,B158=""),"",IF(AND($E$3="3rd"),'Marks Entry 3rd'!AR157,IF(AND($E$3="4th"),'Marks Entry 4th'!AR157,"")))</f>
        <v/>
      </c>
      <c r="CK158" s="126" t="str">
        <f t="shared" si="185"/>
        <v/>
      </c>
      <c r="CL158" s="127">
        <f t="shared" si="186"/>
        <v>0</v>
      </c>
      <c r="CM158" s="127" t="str">
        <f t="shared" si="187"/>
        <v/>
      </c>
      <c r="CN158" s="127" t="str">
        <f t="shared" si="188"/>
        <v/>
      </c>
      <c r="CO158" s="107" t="str">
        <f t="shared" si="189"/>
        <v/>
      </c>
      <c r="CP158" s="257" t="str">
        <f>IF(OR(B158=0,B158=""),"",IF(AND($E$3="3rd"),'Marks Entry 3rd'!AS157,IF(AND($E$3="4th"),'Marks Entry 4th'!AS157,"")))</f>
        <v/>
      </c>
      <c r="CQ158" s="257" t="str">
        <f>IF(OR(B158=0,B158=""),"",IF(AND($E$3="3rd"),'Marks Entry 3rd'!AT157,IF(AND($E$3="4th"),'Marks Entry 4th'!AT157,"")))</f>
        <v/>
      </c>
      <c r="CR158" s="257" t="str">
        <f>IF(OR(B158=0,B158=""),"",IF(AND($E$3="3rd"),'Marks Entry 3rd'!AU157,IF(AND($E$3="4th"),'Marks Entry 4th'!AU157,"")))</f>
        <v/>
      </c>
      <c r="CS158" s="257" t="str">
        <f>IF(OR(B158=0,B158=""),"",IF(AND($E$3="3rd"),'Marks Entry 3rd'!AV157,IF(AND($E$3="4th"),'Marks Entry 4th'!AV157,"")))</f>
        <v/>
      </c>
      <c r="CT158" s="257" t="str">
        <f>IF(OR(B158=0,B158=""),"",IF(AND($E$3="3rd"),'Marks Entry 3rd'!AW157,IF(AND($E$3="4th"),'Marks Entry 4th'!AW157,"")))</f>
        <v/>
      </c>
      <c r="CU158" s="126" t="str">
        <f t="shared" si="190"/>
        <v/>
      </c>
      <c r="CV158" s="127">
        <f t="shared" si="191"/>
        <v>0</v>
      </c>
      <c r="CW158" s="127" t="str">
        <f t="shared" si="192"/>
        <v/>
      </c>
      <c r="CX158" s="127" t="str">
        <f t="shared" si="193"/>
        <v/>
      </c>
      <c r="CY158" s="107" t="str">
        <f t="shared" si="194"/>
        <v/>
      </c>
      <c r="CZ158" s="257" t="str">
        <f>IF(OR(B158=0,B158=""),"",IF(AND($E$3="3rd"),'Marks Entry 3rd'!AX157,IF(AND($E$3="4th"),'Marks Entry 4th'!AX157,"")))</f>
        <v/>
      </c>
      <c r="DA158" s="257" t="str">
        <f>IF(OR(B158=0,B158=""),"",IF(AND($E$3="3rd"),'Marks Entry 3rd'!AY157,IF(AND($E$3="4th"),'Marks Entry 4th'!AY157,"")))</f>
        <v/>
      </c>
      <c r="DB158" s="257" t="str">
        <f>IF(OR(B158=0,B158=""),"",IF(AND($E$3="3rd"),'Marks Entry 3rd'!AZ157,IF(AND($E$3="4th"),'Marks Entry 4th'!AZ157,"")))</f>
        <v/>
      </c>
      <c r="DC158" s="257" t="str">
        <f>IF(OR(B158=0,B158=""),"",IF(AND($E$3="3rd"),'Marks Entry 3rd'!BA157,IF(AND($E$3="4th"),'Marks Entry 4th'!BA157,"")))</f>
        <v/>
      </c>
      <c r="DD158" s="257" t="str">
        <f>IF(OR(B158=0,B158=""),"",IF(AND($E$3="3rd"),'Marks Entry 3rd'!BB157,IF(AND($E$3="4th"),'Marks Entry 4th'!BB157,"")))</f>
        <v/>
      </c>
      <c r="DE158" s="126" t="str">
        <f t="shared" si="195"/>
        <v/>
      </c>
      <c r="DF158" s="127">
        <f t="shared" si="196"/>
        <v>0</v>
      </c>
      <c r="DG158" s="127" t="str">
        <f t="shared" si="197"/>
        <v/>
      </c>
      <c r="DH158" s="127" t="str">
        <f t="shared" si="198"/>
        <v/>
      </c>
      <c r="DI158" s="107" t="str">
        <f t="shared" si="199"/>
        <v/>
      </c>
      <c r="DJ158" s="257" t="str">
        <f>IF(OR(B158=0,B158=""),"",IF(AND('Marks Entry 3rd'!BC157="",'Marks Entry 4th'!BC157=""),"",IF(AND($E$3="3rd"),'Marks Entry 3rd'!BC157,IF(AND($E$3="4th"),'Marks Entry 4th'!BC157,""))))</f>
        <v/>
      </c>
      <c r="DK158" s="257" t="str">
        <f>IF(OR(B158=0,B158=""),"",IF(AND('Marks Entry 3rd'!BD157="",'Marks Entry 4th'!BD157=""),"",IF(AND($E$3="3rd"),'Marks Entry 3rd'!BD157,IF(AND($E$3="4th"),'Marks Entry 4th'!BD157,""))))</f>
        <v/>
      </c>
      <c r="DL158" s="416" t="str">
        <f t="shared" si="200"/>
        <v/>
      </c>
      <c r="DM158" s="108" t="str">
        <f t="shared" si="201"/>
        <v/>
      </c>
      <c r="DN158" s="257" t="str">
        <f>IF(OR(B158=0,B158=""),"",IF(AND('Marks Entry 3rd'!BE157="",'Marks Entry 4th'!BE157=""),"",IF(AND($E$3="3rd"),'Marks Entry 3rd'!BE157,IF(AND($E$3="4th"),'Marks Entry 4th'!BE157,""))))</f>
        <v/>
      </c>
      <c r="DO158" s="257" t="str">
        <f>IF(OR(B158=0,B158=""),"",IF(AND('Marks Entry 3rd'!BF157="",'Marks Entry 4th'!BF157=""),"",IF(AND($E$3="3rd"),'Marks Entry 3rd'!BF157,IF(AND($E$3="4th"),'Marks Entry 4th'!BF157,""))))</f>
        <v/>
      </c>
      <c r="DP158" s="416" t="str">
        <f t="shared" si="202"/>
        <v/>
      </c>
      <c r="DQ158" s="108" t="str">
        <f t="shared" si="203"/>
        <v/>
      </c>
      <c r="DR158" s="75" t="str">
        <f t="shared" si="204"/>
        <v/>
      </c>
      <c r="DS158" s="76" t="str">
        <f t="shared" si="205"/>
        <v/>
      </c>
      <c r="DT158" s="81" t="str">
        <f t="shared" si="206"/>
        <v/>
      </c>
      <c r="DU158" s="82" t="str">
        <f t="shared" si="207"/>
        <v/>
      </c>
      <c r="DV158" s="262" t="str">
        <f t="shared" si="140"/>
        <v/>
      </c>
      <c r="DW158" s="52" t="str">
        <f>IF(OR(B158=0,B158=""),"",IF(AND($E$3="3rd"),'Marks Entry 3rd'!BG157,IF(AND($E$3="4th"),'Marks Entry 4th'!BG157,"")))</f>
        <v/>
      </c>
      <c r="DX158" s="52" t="str">
        <f>IF(OR(B158=0,B158=""),"",IF(AND($E$3="3rd"),'Marks Entry 3rd'!BH157,IF(AND($E$3="4th"),'Marks Entry 4th'!BH157,"")))</f>
        <v/>
      </c>
      <c r="DY158" s="242" t="str">
        <f t="shared" si="208"/>
        <v/>
      </c>
      <c r="DZ158" s="53"/>
      <c r="EG158" s="55">
        <f>IF(AND($E$3="3rd"),'Marks Entry 3rd'!I157,IF(AND($E$3="4th"),'Marks Entry 4th'!I157,""))</f>
        <v>0</v>
      </c>
    </row>
    <row r="159" spans="1:137" ht="18.95" customHeight="1">
      <c r="A159" s="67">
        <v>152</v>
      </c>
      <c r="B159" s="302" t="str">
        <f>IF(OR(EG159=0,EG159=""),"",IF(AND($E$3="3rd"),'Marks Entry 3rd'!I158,IF(AND($E$3="4th"),'Marks Entry 4th'!I158,"")))</f>
        <v/>
      </c>
      <c r="C159" s="68" t="str">
        <f>IF(OR(B159=0,B159=""),"",IF(AND($E$3="3rd"),'Marks Entry 3rd'!B158,IF(AND($E$3="4th"),'Marks Entry 4th'!B158,"")))</f>
        <v/>
      </c>
      <c r="D159" s="68" t="str">
        <f>IF(OR(B159=0,B159=""),"",IF(AND($E$3="3rd"),'Marks Entry 3rd'!C158,IF(AND($E$3="4th"),'Marks Entry 4th'!C158,"")))</f>
        <v/>
      </c>
      <c r="E159" s="69" t="str">
        <f>IF(OR(B159=0,B159=""),"",IF(AND($E$3="3rd"),'Marks Entry 3rd'!E158,IF(AND($E$3="4th"),'Marks Entry 4th'!E158,"")))</f>
        <v/>
      </c>
      <c r="F159" s="301" t="str">
        <f>IF(OR(B159=0,B159=""),"",IF(AND($E$3="3rd"),'Marks Entry 3rd'!D158,IF(AND($E$3="4th"),'Marks Entry 4th'!D158,"")))</f>
        <v/>
      </c>
      <c r="G159" s="63" t="str">
        <f>IF(OR(B159=0,B159=""),"",IF(AND($E$3="3rd"),'Marks Entry 3rd'!F158,IF(AND($E$3="4th"),'Marks Entry 4th'!F158,"")))</f>
        <v/>
      </c>
      <c r="H159" s="63" t="str">
        <f>IF(OR(B159=0,B159=""),"",IF(AND($E$3="3rd"),'Marks Entry 3rd'!G158,IF(AND($E$3="4th"),'Marks Entry 4th'!G158,"")))</f>
        <v/>
      </c>
      <c r="I159" s="63" t="str">
        <f>IF(OR(B159=0,B159=""),"",IF(AND($E$3="3rd"),'Marks Entry 3rd'!H158,IF(AND($E$3="4th"),'Marks Entry 4th'!H158,"")))</f>
        <v/>
      </c>
      <c r="J159" s="256" t="str">
        <f>IF(OR(B159=0,B159=""),"",IF(AND($E$3="3rd"),'Marks Entry 3rd'!J158,IF(AND($E$3="4th"),'Marks Entry 4th'!J158,"")))</f>
        <v/>
      </c>
      <c r="K159" s="256" t="str">
        <f>IF(OR(B159=0,B159=""),"",IF(AND($E$3="3rd"),'Marks Entry 3rd'!K158,IF(AND($E$3="4th"),'Marks Entry 4th'!K158,"")))</f>
        <v/>
      </c>
      <c r="L159" s="125" t="str">
        <f>IF(OR(B159=0,B159=""),"",IF(AND($E$3="3rd"),'Marks Entry 3rd'!L158,IF(AND($E$3="4th"),'Marks Entry 4th'!L158,"")))</f>
        <v/>
      </c>
      <c r="M159" s="125" t="str">
        <f>IF(OR(B159=0,B159=""),"",IF(AND($E$3="3rd"),'Marks Entry 3rd'!M158,IF(AND($E$3="4th"),'Marks Entry 4th'!M158,"")))</f>
        <v/>
      </c>
      <c r="N159" s="125" t="str">
        <f>IF(OR(B159=0,B159=""),"",IF(AND($E$3="3rd"),'Marks Entry 3rd'!N158,IF(AND($E$3="4th"),'Marks Entry 4th'!N158,"")))</f>
        <v/>
      </c>
      <c r="O159" s="61" t="str">
        <f t="shared" si="141"/>
        <v/>
      </c>
      <c r="P159" s="125" t="str">
        <f>IF(OR(B159=0,B159=""),"",IF(AND($E$3="3rd"),'Marks Entry 3rd'!O158,IF(AND($E$3="4th"),'Marks Entry 4th'!O158,"")))</f>
        <v/>
      </c>
      <c r="Q159" s="125" t="str">
        <f>IF(OR(B159=0,B159=""),"",IF(AND($E$3="3rd"),'Marks Entry 3rd'!P158,IF(AND($E$3="4th"),'Marks Entry 4th'!P158,"")))</f>
        <v/>
      </c>
      <c r="R159" s="64" t="str">
        <f t="shared" si="142"/>
        <v/>
      </c>
      <c r="S159" s="61">
        <f t="shared" si="143"/>
        <v>0</v>
      </c>
      <c r="T159" s="66" t="str">
        <f>IF(OR(B159=0,B159=""),"",IF(AND($E$3="3rd"),'Marks Entry 3rd'!Q158,IF(AND($E$3="4th"),'Marks Entry 4th'!Q158,"")))</f>
        <v/>
      </c>
      <c r="U159" s="66" t="str">
        <f>IF(OR(B159=0,B159=""),"",IF(AND($E$3="3rd"),'Marks Entry 3rd'!R158,IF(AND($E$3="4th"),'Marks Entry 4th'!R158,"")))</f>
        <v/>
      </c>
      <c r="V159" s="65" t="str">
        <f t="shared" si="144"/>
        <v/>
      </c>
      <c r="W159" s="61" t="str">
        <f t="shared" si="145"/>
        <v/>
      </c>
      <c r="X159" s="104">
        <f t="shared" si="146"/>
        <v>0</v>
      </c>
      <c r="Y159" s="104" t="str">
        <f t="shared" si="147"/>
        <v/>
      </c>
      <c r="Z159" s="104" t="str">
        <f t="shared" si="148"/>
        <v/>
      </c>
      <c r="AA159" s="104" t="str">
        <f t="shared" si="149"/>
        <v/>
      </c>
      <c r="AB159" s="104" t="str">
        <f t="shared" si="150"/>
        <v/>
      </c>
      <c r="AC159" s="108" t="str">
        <f t="shared" si="151"/>
        <v/>
      </c>
      <c r="AD159" s="125" t="str">
        <f>IF(OR(B159=0,B159=""),"",IF(AND($E$3="3rd"),'Marks Entry 3rd'!S158,IF(AND($E$3="4th"),'Marks Entry 4th'!S158,"")))</f>
        <v/>
      </c>
      <c r="AE159" s="125" t="str">
        <f>IF(OR(B159=0,B159=""),"",IF(AND($E$3="3rd"),'Marks Entry 3rd'!T158,IF(AND($E$3="4th"),'Marks Entry 4th'!T158,"")))</f>
        <v/>
      </c>
      <c r="AF159" s="125" t="str">
        <f>IF(OR(B159=0,B159=""),"",IF(AND($E$3="3rd"),'Marks Entry 3rd'!U158,IF(AND($E$3="4th"),'Marks Entry 4th'!U158,"")))</f>
        <v/>
      </c>
      <c r="AG159" s="61" t="str">
        <f t="shared" si="152"/>
        <v/>
      </c>
      <c r="AH159" s="125" t="str">
        <f>IF(OR(B159=0,B159=""),"",IF(AND($E$3="3rd"),'Marks Entry 3rd'!V158,IF(AND($E$3="4th"),'Marks Entry 4th'!V158,"")))</f>
        <v/>
      </c>
      <c r="AI159" s="125" t="str">
        <f>IF(OR(B159=0,B159=""),"",IF(AND($E$3="3rd"),'Marks Entry 3rd'!W158,IF(AND($E$3="4th"),'Marks Entry 4th'!W158,"")))</f>
        <v/>
      </c>
      <c r="AJ159" s="64" t="str">
        <f t="shared" si="153"/>
        <v/>
      </c>
      <c r="AK159" s="61">
        <f t="shared" si="154"/>
        <v>0</v>
      </c>
      <c r="AL159" s="66" t="str">
        <f>IF(OR(B159=0,B159=""),"",IF(AND($E$3="3rd"),'Marks Entry 3rd'!X158,IF(AND($E$3="4th"),'Marks Entry 4th'!X158,"")))</f>
        <v/>
      </c>
      <c r="AM159" s="66" t="str">
        <f>IF(OR(B159=0,B159=""),"",IF(AND($E$3="3rd"),'Marks Entry 3rd'!Y158,IF(AND($E$3="4th"),'Marks Entry 4th'!Y158,"")))</f>
        <v/>
      </c>
      <c r="AN159" s="65" t="str">
        <f t="shared" si="155"/>
        <v/>
      </c>
      <c r="AO159" s="61" t="str">
        <f t="shared" si="156"/>
        <v/>
      </c>
      <c r="AP159" s="104">
        <f t="shared" si="157"/>
        <v>0</v>
      </c>
      <c r="AQ159" s="104" t="str">
        <f t="shared" si="158"/>
        <v/>
      </c>
      <c r="AR159" s="104" t="str">
        <f t="shared" si="159"/>
        <v/>
      </c>
      <c r="AS159" s="104" t="str">
        <f t="shared" si="160"/>
        <v/>
      </c>
      <c r="AT159" s="104" t="str">
        <f t="shared" si="161"/>
        <v/>
      </c>
      <c r="AU159" s="108" t="str">
        <f t="shared" si="162"/>
        <v/>
      </c>
      <c r="AV159" s="125" t="str">
        <f>IF(OR(B159=0,B159=""),"",IF(AND($E$3="3rd"),'Marks Entry 3rd'!Z158,IF(AND($E$3="4th"),'Marks Entry 4th'!Z158,"")))</f>
        <v/>
      </c>
      <c r="AW159" s="125" t="str">
        <f>IF(OR(B159=0,B159=""),"",IF(AND($E$3="3rd"),'Marks Entry 3rd'!AA158,IF(AND($E$3="4th"),'Marks Entry 4th'!AA158,"")))</f>
        <v/>
      </c>
      <c r="AX159" s="125" t="str">
        <f>IF(OR(B159=0,B159=""),"",IF(AND($E$3="3rd"),'Marks Entry 3rd'!AB158,IF(AND($E$3="4th"),'Marks Entry 4th'!AB158,"")))</f>
        <v/>
      </c>
      <c r="AY159" s="61" t="str">
        <f t="shared" si="163"/>
        <v/>
      </c>
      <c r="AZ159" s="125" t="str">
        <f>IF(OR(B159=0,B159=""),"",IF(AND($E$3="3rd"),'Marks Entry 3rd'!AC158,IF(AND($E$3="4th"),'Marks Entry 4th'!AC158,"")))</f>
        <v/>
      </c>
      <c r="BA159" s="125" t="str">
        <f>IF(OR(B159=0,B159=""),"",IF(AND($E$3="3rd"),'Marks Entry 3rd'!AD158,IF(AND($E$3="4th"),'Marks Entry 4th'!AD158,"")))</f>
        <v/>
      </c>
      <c r="BB159" s="64" t="str">
        <f t="shared" si="164"/>
        <v/>
      </c>
      <c r="BC159" s="61">
        <f t="shared" si="165"/>
        <v>0</v>
      </c>
      <c r="BD159" s="66" t="str">
        <f>IF(OR(B159=0,B159=""),"",IF(AND($E$3="3rd"),'Marks Entry 3rd'!AE158,IF(AND($E$3="4th"),'Marks Entry 4th'!AE158,"")))</f>
        <v/>
      </c>
      <c r="BE159" s="66" t="str">
        <f>IF(OR(B159=0,B159=""),"",IF(AND($E$3="3rd"),'Marks Entry 3rd'!AF158,IF(AND($E$3="4th"),'Marks Entry 4th'!AF158,"")))</f>
        <v/>
      </c>
      <c r="BF159" s="65" t="str">
        <f t="shared" si="166"/>
        <v/>
      </c>
      <c r="BG159" s="61" t="str">
        <f t="shared" si="167"/>
        <v/>
      </c>
      <c r="BH159" s="104">
        <f t="shared" si="168"/>
        <v>0</v>
      </c>
      <c r="BI159" s="104" t="str">
        <f t="shared" si="169"/>
        <v/>
      </c>
      <c r="BJ159" s="104" t="str">
        <f t="shared" si="170"/>
        <v/>
      </c>
      <c r="BK159" s="104" t="str">
        <f t="shared" si="171"/>
        <v/>
      </c>
      <c r="BL159" s="104" t="str">
        <f t="shared" si="172"/>
        <v/>
      </c>
      <c r="BM159" s="108" t="str">
        <f t="shared" si="173"/>
        <v/>
      </c>
      <c r="BN159" s="125" t="str">
        <f>IF(OR(B159=0,B159=""),"",IF(AND($E$3="3rd"),'Marks Entry 3rd'!AG158,IF(AND($E$3="4th"),'Marks Entry 4th'!AG158,"")))</f>
        <v/>
      </c>
      <c r="BO159" s="125" t="str">
        <f>IF(OR(B159=0,B159=""),"",IF(AND($E$3="3rd"),'Marks Entry 3rd'!AH158,IF(AND($E$3="4th"),'Marks Entry 4th'!AH158,"")))</f>
        <v/>
      </c>
      <c r="BP159" s="125" t="str">
        <f>IF(OR(B159=0,B159=""),"",IF(AND($E$3="3rd"),'Marks Entry 3rd'!AI158,IF(AND($E$3="4th"),'Marks Entry 4th'!AI158,"")))</f>
        <v/>
      </c>
      <c r="BQ159" s="61" t="str">
        <f t="shared" si="174"/>
        <v/>
      </c>
      <c r="BR159" s="125" t="str">
        <f>IF(OR(B159=0,B159=""),"",IF(AND($E$3="3rd"),'Marks Entry 3rd'!AJ158,IF(AND($E$3="4th"),'Marks Entry 4th'!AJ158,"")))</f>
        <v/>
      </c>
      <c r="BS159" s="125" t="str">
        <f>IF(OR(B159=0,B159=""),"",IF(AND($E$3="3rd"),'Marks Entry 3rd'!AK158,IF(AND($E$3="4th"),'Marks Entry 4th'!AK158,"")))</f>
        <v/>
      </c>
      <c r="BT159" s="64" t="str">
        <f t="shared" si="175"/>
        <v/>
      </c>
      <c r="BU159" s="61">
        <f t="shared" si="176"/>
        <v>0</v>
      </c>
      <c r="BV159" s="66" t="str">
        <f>IF(OR(B159=0,B159=""),"",IF(AND($E$3="3rd"),'Marks Entry 3rd'!AL158,IF(AND($E$3="4th"),'Marks Entry 4th'!AL158,"")))</f>
        <v/>
      </c>
      <c r="BW159" s="66" t="str">
        <f>IF(OR(B159=0,B159=""),"",IF(AND($E$3="3rd"),'Marks Entry 3rd'!AM158,IF(AND($E$3="4th"),'Marks Entry 4th'!AM158,"")))</f>
        <v/>
      </c>
      <c r="BX159" s="65" t="str">
        <f t="shared" si="177"/>
        <v/>
      </c>
      <c r="BY159" s="61" t="str">
        <f t="shared" si="178"/>
        <v/>
      </c>
      <c r="BZ159" s="104">
        <f t="shared" si="179"/>
        <v>0</v>
      </c>
      <c r="CA159" s="104" t="str">
        <f t="shared" si="180"/>
        <v/>
      </c>
      <c r="CB159" s="104" t="str">
        <f t="shared" si="181"/>
        <v/>
      </c>
      <c r="CC159" s="104" t="str">
        <f t="shared" si="182"/>
        <v/>
      </c>
      <c r="CD159" s="104" t="str">
        <f t="shared" si="183"/>
        <v/>
      </c>
      <c r="CE159" s="108" t="str">
        <f t="shared" si="184"/>
        <v/>
      </c>
      <c r="CF159" s="257" t="str">
        <f>IF(OR(B159=0,B159=""),"",IF(AND($E$3="3rd"),'Marks Entry 3rd'!AN158,IF(AND($E$3="4th"),'Marks Entry 4th'!AN158,"")))</f>
        <v/>
      </c>
      <c r="CG159" s="257" t="str">
        <f>IF(OR(B159=0,B159=""),"",IF(AND($E$3="3rd"),'Marks Entry 3rd'!AO158,IF(AND($E$3="4th"),'Marks Entry 4th'!AO158,"")))</f>
        <v/>
      </c>
      <c r="CH159" s="257" t="str">
        <f>IF(OR(B159=0,B159=""),"",IF(AND($E$3="3rd"),'Marks Entry 3rd'!AP158,IF(AND($E$3="4th"),'Marks Entry 4th'!AP158,"")))</f>
        <v/>
      </c>
      <c r="CI159" s="257" t="str">
        <f>IF(OR(B159=0,B159=""),"",IF(AND($E$3="3rd"),'Marks Entry 3rd'!AQ158,IF(AND($E$3="4th"),'Marks Entry 4th'!AQ158,"")))</f>
        <v/>
      </c>
      <c r="CJ159" s="257" t="str">
        <f>IF(OR(B159=0,B159=""),"",IF(AND($E$3="3rd"),'Marks Entry 3rd'!AR158,IF(AND($E$3="4th"),'Marks Entry 4th'!AR158,"")))</f>
        <v/>
      </c>
      <c r="CK159" s="126" t="str">
        <f t="shared" si="185"/>
        <v/>
      </c>
      <c r="CL159" s="127">
        <f t="shared" si="186"/>
        <v>0</v>
      </c>
      <c r="CM159" s="127" t="str">
        <f t="shared" si="187"/>
        <v/>
      </c>
      <c r="CN159" s="127" t="str">
        <f t="shared" si="188"/>
        <v/>
      </c>
      <c r="CO159" s="107" t="str">
        <f t="shared" si="189"/>
        <v/>
      </c>
      <c r="CP159" s="257" t="str">
        <f>IF(OR(B159=0,B159=""),"",IF(AND($E$3="3rd"),'Marks Entry 3rd'!AS158,IF(AND($E$3="4th"),'Marks Entry 4th'!AS158,"")))</f>
        <v/>
      </c>
      <c r="CQ159" s="257" t="str">
        <f>IF(OR(B159=0,B159=""),"",IF(AND($E$3="3rd"),'Marks Entry 3rd'!AT158,IF(AND($E$3="4th"),'Marks Entry 4th'!AT158,"")))</f>
        <v/>
      </c>
      <c r="CR159" s="257" t="str">
        <f>IF(OR(B159=0,B159=""),"",IF(AND($E$3="3rd"),'Marks Entry 3rd'!AU158,IF(AND($E$3="4th"),'Marks Entry 4th'!AU158,"")))</f>
        <v/>
      </c>
      <c r="CS159" s="257" t="str">
        <f>IF(OR(B159=0,B159=""),"",IF(AND($E$3="3rd"),'Marks Entry 3rd'!AV158,IF(AND($E$3="4th"),'Marks Entry 4th'!AV158,"")))</f>
        <v/>
      </c>
      <c r="CT159" s="257" t="str">
        <f>IF(OR(B159=0,B159=""),"",IF(AND($E$3="3rd"),'Marks Entry 3rd'!AW158,IF(AND($E$3="4th"),'Marks Entry 4th'!AW158,"")))</f>
        <v/>
      </c>
      <c r="CU159" s="126" t="str">
        <f t="shared" si="190"/>
        <v/>
      </c>
      <c r="CV159" s="127">
        <f t="shared" si="191"/>
        <v>0</v>
      </c>
      <c r="CW159" s="127" t="str">
        <f t="shared" si="192"/>
        <v/>
      </c>
      <c r="CX159" s="127" t="str">
        <f t="shared" si="193"/>
        <v/>
      </c>
      <c r="CY159" s="107" t="str">
        <f t="shared" si="194"/>
        <v/>
      </c>
      <c r="CZ159" s="257" t="str">
        <f>IF(OR(B159=0,B159=""),"",IF(AND($E$3="3rd"),'Marks Entry 3rd'!AX158,IF(AND($E$3="4th"),'Marks Entry 4th'!AX158,"")))</f>
        <v/>
      </c>
      <c r="DA159" s="257" t="str">
        <f>IF(OR(B159=0,B159=""),"",IF(AND($E$3="3rd"),'Marks Entry 3rd'!AY158,IF(AND($E$3="4th"),'Marks Entry 4th'!AY158,"")))</f>
        <v/>
      </c>
      <c r="DB159" s="257" t="str">
        <f>IF(OR(B159=0,B159=""),"",IF(AND($E$3="3rd"),'Marks Entry 3rd'!AZ158,IF(AND($E$3="4th"),'Marks Entry 4th'!AZ158,"")))</f>
        <v/>
      </c>
      <c r="DC159" s="257" t="str">
        <f>IF(OR(B159=0,B159=""),"",IF(AND($E$3="3rd"),'Marks Entry 3rd'!BA158,IF(AND($E$3="4th"),'Marks Entry 4th'!BA158,"")))</f>
        <v/>
      </c>
      <c r="DD159" s="257" t="str">
        <f>IF(OR(B159=0,B159=""),"",IF(AND($E$3="3rd"),'Marks Entry 3rd'!BB158,IF(AND($E$3="4th"),'Marks Entry 4th'!BB158,"")))</f>
        <v/>
      </c>
      <c r="DE159" s="126" t="str">
        <f t="shared" si="195"/>
        <v/>
      </c>
      <c r="DF159" s="127">
        <f t="shared" si="196"/>
        <v>0</v>
      </c>
      <c r="DG159" s="127" t="str">
        <f t="shared" si="197"/>
        <v/>
      </c>
      <c r="DH159" s="127" t="str">
        <f t="shared" si="198"/>
        <v/>
      </c>
      <c r="DI159" s="107" t="str">
        <f t="shared" si="199"/>
        <v/>
      </c>
      <c r="DJ159" s="257" t="str">
        <f>IF(OR(B159=0,B159=""),"",IF(AND('Marks Entry 3rd'!BC158="",'Marks Entry 4th'!BC158=""),"",IF(AND($E$3="3rd"),'Marks Entry 3rd'!BC158,IF(AND($E$3="4th"),'Marks Entry 4th'!BC158,""))))</f>
        <v/>
      </c>
      <c r="DK159" s="257" t="str">
        <f>IF(OR(B159=0,B159=""),"",IF(AND('Marks Entry 3rd'!BD158="",'Marks Entry 4th'!BD158=""),"",IF(AND($E$3="3rd"),'Marks Entry 3rd'!BD158,IF(AND($E$3="4th"),'Marks Entry 4th'!BD158,""))))</f>
        <v/>
      </c>
      <c r="DL159" s="416" t="str">
        <f t="shared" si="200"/>
        <v/>
      </c>
      <c r="DM159" s="108" t="str">
        <f t="shared" si="201"/>
        <v/>
      </c>
      <c r="DN159" s="257" t="str">
        <f>IF(OR(B159=0,B159=""),"",IF(AND('Marks Entry 3rd'!BE158="",'Marks Entry 4th'!BE158=""),"",IF(AND($E$3="3rd"),'Marks Entry 3rd'!BE158,IF(AND($E$3="4th"),'Marks Entry 4th'!BE158,""))))</f>
        <v/>
      </c>
      <c r="DO159" s="257" t="str">
        <f>IF(OR(B159=0,B159=""),"",IF(AND('Marks Entry 3rd'!BF158="",'Marks Entry 4th'!BF158=""),"",IF(AND($E$3="3rd"),'Marks Entry 3rd'!BF158,IF(AND($E$3="4th"),'Marks Entry 4th'!BF158,""))))</f>
        <v/>
      </c>
      <c r="DP159" s="416" t="str">
        <f t="shared" si="202"/>
        <v/>
      </c>
      <c r="DQ159" s="108" t="str">
        <f t="shared" si="203"/>
        <v/>
      </c>
      <c r="DR159" s="75" t="str">
        <f t="shared" si="204"/>
        <v/>
      </c>
      <c r="DS159" s="76" t="str">
        <f t="shared" si="205"/>
        <v/>
      </c>
      <c r="DT159" s="81" t="str">
        <f t="shared" si="206"/>
        <v/>
      </c>
      <c r="DU159" s="82" t="str">
        <f t="shared" si="207"/>
        <v/>
      </c>
      <c r="DV159" s="262" t="str">
        <f t="shared" si="140"/>
        <v/>
      </c>
      <c r="DW159" s="52" t="str">
        <f>IF(OR(B159=0,B159=""),"",IF(AND($E$3="3rd"),'Marks Entry 3rd'!BG158,IF(AND($E$3="4th"),'Marks Entry 4th'!BG158,"")))</f>
        <v/>
      </c>
      <c r="DX159" s="52" t="str">
        <f>IF(OR(B159=0,B159=""),"",IF(AND($E$3="3rd"),'Marks Entry 3rd'!BH158,IF(AND($E$3="4th"),'Marks Entry 4th'!BH158,"")))</f>
        <v/>
      </c>
      <c r="DY159" s="242" t="str">
        <f t="shared" si="208"/>
        <v/>
      </c>
      <c r="DZ159" s="53"/>
      <c r="EG159" s="55">
        <f>IF(AND($E$3="3rd"),'Marks Entry 3rd'!I158,IF(AND($E$3="4th"),'Marks Entry 4th'!I158,""))</f>
        <v>0</v>
      </c>
    </row>
    <row r="160" spans="1:137" ht="18.95" customHeight="1">
      <c r="A160" s="67">
        <v>153</v>
      </c>
      <c r="B160" s="302" t="str">
        <f>IF(OR(EG160=0,EG160=""),"",IF(AND($E$3="3rd"),'Marks Entry 3rd'!I159,IF(AND($E$3="4th"),'Marks Entry 4th'!I159,"")))</f>
        <v/>
      </c>
      <c r="C160" s="68" t="str">
        <f>IF(OR(B160=0,B160=""),"",IF(AND($E$3="3rd"),'Marks Entry 3rd'!B159,IF(AND($E$3="4th"),'Marks Entry 4th'!B159,"")))</f>
        <v/>
      </c>
      <c r="D160" s="68" t="str">
        <f>IF(OR(B160=0,B160=""),"",IF(AND($E$3="3rd"),'Marks Entry 3rd'!C159,IF(AND($E$3="4th"),'Marks Entry 4th'!C159,"")))</f>
        <v/>
      </c>
      <c r="E160" s="69" t="str">
        <f>IF(OR(B160=0,B160=""),"",IF(AND($E$3="3rd"),'Marks Entry 3rd'!E159,IF(AND($E$3="4th"),'Marks Entry 4th'!E159,"")))</f>
        <v/>
      </c>
      <c r="F160" s="301" t="str">
        <f>IF(OR(B160=0,B160=""),"",IF(AND($E$3="3rd"),'Marks Entry 3rd'!D159,IF(AND($E$3="4th"),'Marks Entry 4th'!D159,"")))</f>
        <v/>
      </c>
      <c r="G160" s="63" t="str">
        <f>IF(OR(B160=0,B160=""),"",IF(AND($E$3="3rd"),'Marks Entry 3rd'!F159,IF(AND($E$3="4th"),'Marks Entry 4th'!F159,"")))</f>
        <v/>
      </c>
      <c r="H160" s="63" t="str">
        <f>IF(OR(B160=0,B160=""),"",IF(AND($E$3="3rd"),'Marks Entry 3rd'!G159,IF(AND($E$3="4th"),'Marks Entry 4th'!G159,"")))</f>
        <v/>
      </c>
      <c r="I160" s="63" t="str">
        <f>IF(OR(B160=0,B160=""),"",IF(AND($E$3="3rd"),'Marks Entry 3rd'!H159,IF(AND($E$3="4th"),'Marks Entry 4th'!H159,"")))</f>
        <v/>
      </c>
      <c r="J160" s="256" t="str">
        <f>IF(OR(B160=0,B160=""),"",IF(AND($E$3="3rd"),'Marks Entry 3rd'!J159,IF(AND($E$3="4th"),'Marks Entry 4th'!J159,"")))</f>
        <v/>
      </c>
      <c r="K160" s="256" t="str">
        <f>IF(OR(B160=0,B160=""),"",IF(AND($E$3="3rd"),'Marks Entry 3rd'!K159,IF(AND($E$3="4th"),'Marks Entry 4th'!K159,"")))</f>
        <v/>
      </c>
      <c r="L160" s="125" t="str">
        <f>IF(OR(B160=0,B160=""),"",IF(AND($E$3="3rd"),'Marks Entry 3rd'!L159,IF(AND($E$3="4th"),'Marks Entry 4th'!L159,"")))</f>
        <v/>
      </c>
      <c r="M160" s="125" t="str">
        <f>IF(OR(B160=0,B160=""),"",IF(AND($E$3="3rd"),'Marks Entry 3rd'!M159,IF(AND($E$3="4th"),'Marks Entry 4th'!M159,"")))</f>
        <v/>
      </c>
      <c r="N160" s="125" t="str">
        <f>IF(OR(B160=0,B160=""),"",IF(AND($E$3="3rd"),'Marks Entry 3rd'!N159,IF(AND($E$3="4th"),'Marks Entry 4th'!N159,"")))</f>
        <v/>
      </c>
      <c r="O160" s="61" t="str">
        <f t="shared" si="141"/>
        <v/>
      </c>
      <c r="P160" s="125" t="str">
        <f>IF(OR(B160=0,B160=""),"",IF(AND($E$3="3rd"),'Marks Entry 3rd'!O159,IF(AND($E$3="4th"),'Marks Entry 4th'!O159,"")))</f>
        <v/>
      </c>
      <c r="Q160" s="125" t="str">
        <f>IF(OR(B160=0,B160=""),"",IF(AND($E$3="3rd"),'Marks Entry 3rd'!P159,IF(AND($E$3="4th"),'Marks Entry 4th'!P159,"")))</f>
        <v/>
      </c>
      <c r="R160" s="64" t="str">
        <f t="shared" si="142"/>
        <v/>
      </c>
      <c r="S160" s="61">
        <f t="shared" si="143"/>
        <v>0</v>
      </c>
      <c r="T160" s="66" t="str">
        <f>IF(OR(B160=0,B160=""),"",IF(AND($E$3="3rd"),'Marks Entry 3rd'!Q159,IF(AND($E$3="4th"),'Marks Entry 4th'!Q159,"")))</f>
        <v/>
      </c>
      <c r="U160" s="66" t="str">
        <f>IF(OR(B160=0,B160=""),"",IF(AND($E$3="3rd"),'Marks Entry 3rd'!R159,IF(AND($E$3="4th"),'Marks Entry 4th'!R159,"")))</f>
        <v/>
      </c>
      <c r="V160" s="65" t="str">
        <f t="shared" si="144"/>
        <v/>
      </c>
      <c r="W160" s="61" t="str">
        <f t="shared" si="145"/>
        <v/>
      </c>
      <c r="X160" s="104">
        <f t="shared" si="146"/>
        <v>0</v>
      </c>
      <c r="Y160" s="104" t="str">
        <f t="shared" si="147"/>
        <v/>
      </c>
      <c r="Z160" s="104" t="str">
        <f t="shared" si="148"/>
        <v/>
      </c>
      <c r="AA160" s="104" t="str">
        <f t="shared" si="149"/>
        <v/>
      </c>
      <c r="AB160" s="104" t="str">
        <f t="shared" si="150"/>
        <v/>
      </c>
      <c r="AC160" s="108" t="str">
        <f t="shared" si="151"/>
        <v/>
      </c>
      <c r="AD160" s="125" t="str">
        <f>IF(OR(B160=0,B160=""),"",IF(AND($E$3="3rd"),'Marks Entry 3rd'!S159,IF(AND($E$3="4th"),'Marks Entry 4th'!S159,"")))</f>
        <v/>
      </c>
      <c r="AE160" s="125" t="str">
        <f>IF(OR(B160=0,B160=""),"",IF(AND($E$3="3rd"),'Marks Entry 3rd'!T159,IF(AND($E$3="4th"),'Marks Entry 4th'!T159,"")))</f>
        <v/>
      </c>
      <c r="AF160" s="125" t="str">
        <f>IF(OR(B160=0,B160=""),"",IF(AND($E$3="3rd"),'Marks Entry 3rd'!U159,IF(AND($E$3="4th"),'Marks Entry 4th'!U159,"")))</f>
        <v/>
      </c>
      <c r="AG160" s="61" t="str">
        <f t="shared" si="152"/>
        <v/>
      </c>
      <c r="AH160" s="125" t="str">
        <f>IF(OR(B160=0,B160=""),"",IF(AND($E$3="3rd"),'Marks Entry 3rd'!V159,IF(AND($E$3="4th"),'Marks Entry 4th'!V159,"")))</f>
        <v/>
      </c>
      <c r="AI160" s="125" t="str">
        <f>IF(OR(B160=0,B160=""),"",IF(AND($E$3="3rd"),'Marks Entry 3rd'!W159,IF(AND($E$3="4th"),'Marks Entry 4th'!W159,"")))</f>
        <v/>
      </c>
      <c r="AJ160" s="64" t="str">
        <f t="shared" si="153"/>
        <v/>
      </c>
      <c r="AK160" s="61">
        <f t="shared" si="154"/>
        <v>0</v>
      </c>
      <c r="AL160" s="66" t="str">
        <f>IF(OR(B160=0,B160=""),"",IF(AND($E$3="3rd"),'Marks Entry 3rd'!X159,IF(AND($E$3="4th"),'Marks Entry 4th'!X159,"")))</f>
        <v/>
      </c>
      <c r="AM160" s="66" t="str">
        <f>IF(OR(B160=0,B160=""),"",IF(AND($E$3="3rd"),'Marks Entry 3rd'!Y159,IF(AND($E$3="4th"),'Marks Entry 4th'!Y159,"")))</f>
        <v/>
      </c>
      <c r="AN160" s="65" t="str">
        <f t="shared" si="155"/>
        <v/>
      </c>
      <c r="AO160" s="61" t="str">
        <f t="shared" si="156"/>
        <v/>
      </c>
      <c r="AP160" s="104">
        <f t="shared" si="157"/>
        <v>0</v>
      </c>
      <c r="AQ160" s="104" t="str">
        <f t="shared" si="158"/>
        <v/>
      </c>
      <c r="AR160" s="104" t="str">
        <f t="shared" si="159"/>
        <v/>
      </c>
      <c r="AS160" s="104" t="str">
        <f t="shared" si="160"/>
        <v/>
      </c>
      <c r="AT160" s="104" t="str">
        <f t="shared" si="161"/>
        <v/>
      </c>
      <c r="AU160" s="108" t="str">
        <f t="shared" si="162"/>
        <v/>
      </c>
      <c r="AV160" s="125" t="str">
        <f>IF(OR(B160=0,B160=""),"",IF(AND($E$3="3rd"),'Marks Entry 3rd'!Z159,IF(AND($E$3="4th"),'Marks Entry 4th'!Z159,"")))</f>
        <v/>
      </c>
      <c r="AW160" s="125" t="str">
        <f>IF(OR(B160=0,B160=""),"",IF(AND($E$3="3rd"),'Marks Entry 3rd'!AA159,IF(AND($E$3="4th"),'Marks Entry 4th'!AA159,"")))</f>
        <v/>
      </c>
      <c r="AX160" s="125" t="str">
        <f>IF(OR(B160=0,B160=""),"",IF(AND($E$3="3rd"),'Marks Entry 3rd'!AB159,IF(AND($E$3="4th"),'Marks Entry 4th'!AB159,"")))</f>
        <v/>
      </c>
      <c r="AY160" s="61" t="str">
        <f t="shared" si="163"/>
        <v/>
      </c>
      <c r="AZ160" s="125" t="str">
        <f>IF(OR(B160=0,B160=""),"",IF(AND($E$3="3rd"),'Marks Entry 3rd'!AC159,IF(AND($E$3="4th"),'Marks Entry 4th'!AC159,"")))</f>
        <v/>
      </c>
      <c r="BA160" s="125" t="str">
        <f>IF(OR(B160=0,B160=""),"",IF(AND($E$3="3rd"),'Marks Entry 3rd'!AD159,IF(AND($E$3="4th"),'Marks Entry 4th'!AD159,"")))</f>
        <v/>
      </c>
      <c r="BB160" s="64" t="str">
        <f t="shared" si="164"/>
        <v/>
      </c>
      <c r="BC160" s="61">
        <f t="shared" si="165"/>
        <v>0</v>
      </c>
      <c r="BD160" s="66" t="str">
        <f>IF(OR(B160=0,B160=""),"",IF(AND($E$3="3rd"),'Marks Entry 3rd'!AE159,IF(AND($E$3="4th"),'Marks Entry 4th'!AE159,"")))</f>
        <v/>
      </c>
      <c r="BE160" s="66" t="str">
        <f>IF(OR(B160=0,B160=""),"",IF(AND($E$3="3rd"),'Marks Entry 3rd'!AF159,IF(AND($E$3="4th"),'Marks Entry 4th'!AF159,"")))</f>
        <v/>
      </c>
      <c r="BF160" s="65" t="str">
        <f t="shared" si="166"/>
        <v/>
      </c>
      <c r="BG160" s="61" t="str">
        <f t="shared" si="167"/>
        <v/>
      </c>
      <c r="BH160" s="104">
        <f t="shared" si="168"/>
        <v>0</v>
      </c>
      <c r="BI160" s="104" t="str">
        <f t="shared" si="169"/>
        <v/>
      </c>
      <c r="BJ160" s="104" t="str">
        <f t="shared" si="170"/>
        <v/>
      </c>
      <c r="BK160" s="104" t="str">
        <f t="shared" si="171"/>
        <v/>
      </c>
      <c r="BL160" s="104" t="str">
        <f t="shared" si="172"/>
        <v/>
      </c>
      <c r="BM160" s="108" t="str">
        <f t="shared" si="173"/>
        <v/>
      </c>
      <c r="BN160" s="125" t="str">
        <f>IF(OR(B160=0,B160=""),"",IF(AND($E$3="3rd"),'Marks Entry 3rd'!AG159,IF(AND($E$3="4th"),'Marks Entry 4th'!AG159,"")))</f>
        <v/>
      </c>
      <c r="BO160" s="125" t="str">
        <f>IF(OR(B160=0,B160=""),"",IF(AND($E$3="3rd"),'Marks Entry 3rd'!AH159,IF(AND($E$3="4th"),'Marks Entry 4th'!AH159,"")))</f>
        <v/>
      </c>
      <c r="BP160" s="125" t="str">
        <f>IF(OR(B160=0,B160=""),"",IF(AND($E$3="3rd"),'Marks Entry 3rd'!AI159,IF(AND($E$3="4th"),'Marks Entry 4th'!AI159,"")))</f>
        <v/>
      </c>
      <c r="BQ160" s="61" t="str">
        <f t="shared" si="174"/>
        <v/>
      </c>
      <c r="BR160" s="125" t="str">
        <f>IF(OR(B160=0,B160=""),"",IF(AND($E$3="3rd"),'Marks Entry 3rd'!AJ159,IF(AND($E$3="4th"),'Marks Entry 4th'!AJ159,"")))</f>
        <v/>
      </c>
      <c r="BS160" s="125" t="str">
        <f>IF(OR(B160=0,B160=""),"",IF(AND($E$3="3rd"),'Marks Entry 3rd'!AK159,IF(AND($E$3="4th"),'Marks Entry 4th'!AK159,"")))</f>
        <v/>
      </c>
      <c r="BT160" s="64" t="str">
        <f t="shared" si="175"/>
        <v/>
      </c>
      <c r="BU160" s="61">
        <f t="shared" si="176"/>
        <v>0</v>
      </c>
      <c r="BV160" s="66" t="str">
        <f>IF(OR(B160=0,B160=""),"",IF(AND($E$3="3rd"),'Marks Entry 3rd'!AL159,IF(AND($E$3="4th"),'Marks Entry 4th'!AL159,"")))</f>
        <v/>
      </c>
      <c r="BW160" s="66" t="str">
        <f>IF(OR(B160=0,B160=""),"",IF(AND($E$3="3rd"),'Marks Entry 3rd'!AM159,IF(AND($E$3="4th"),'Marks Entry 4th'!AM159,"")))</f>
        <v/>
      </c>
      <c r="BX160" s="65" t="str">
        <f t="shared" si="177"/>
        <v/>
      </c>
      <c r="BY160" s="61" t="str">
        <f t="shared" si="178"/>
        <v/>
      </c>
      <c r="BZ160" s="104">
        <f t="shared" si="179"/>
        <v>0</v>
      </c>
      <c r="CA160" s="104" t="str">
        <f t="shared" si="180"/>
        <v/>
      </c>
      <c r="CB160" s="104" t="str">
        <f t="shared" si="181"/>
        <v/>
      </c>
      <c r="CC160" s="104" t="str">
        <f t="shared" si="182"/>
        <v/>
      </c>
      <c r="CD160" s="104" t="str">
        <f t="shared" si="183"/>
        <v/>
      </c>
      <c r="CE160" s="108" t="str">
        <f t="shared" si="184"/>
        <v/>
      </c>
      <c r="CF160" s="257" t="str">
        <f>IF(OR(B160=0,B160=""),"",IF(AND($E$3="3rd"),'Marks Entry 3rd'!AN159,IF(AND($E$3="4th"),'Marks Entry 4th'!AN159,"")))</f>
        <v/>
      </c>
      <c r="CG160" s="257" t="str">
        <f>IF(OR(B160=0,B160=""),"",IF(AND($E$3="3rd"),'Marks Entry 3rd'!AO159,IF(AND($E$3="4th"),'Marks Entry 4th'!AO159,"")))</f>
        <v/>
      </c>
      <c r="CH160" s="257" t="str">
        <f>IF(OR(B160=0,B160=""),"",IF(AND($E$3="3rd"),'Marks Entry 3rd'!AP159,IF(AND($E$3="4th"),'Marks Entry 4th'!AP159,"")))</f>
        <v/>
      </c>
      <c r="CI160" s="257" t="str">
        <f>IF(OR(B160=0,B160=""),"",IF(AND($E$3="3rd"),'Marks Entry 3rd'!AQ159,IF(AND($E$3="4th"),'Marks Entry 4th'!AQ159,"")))</f>
        <v/>
      </c>
      <c r="CJ160" s="257" t="str">
        <f>IF(OR(B160=0,B160=""),"",IF(AND($E$3="3rd"),'Marks Entry 3rd'!AR159,IF(AND($E$3="4th"),'Marks Entry 4th'!AR159,"")))</f>
        <v/>
      </c>
      <c r="CK160" s="126" t="str">
        <f t="shared" si="185"/>
        <v/>
      </c>
      <c r="CL160" s="127">
        <f t="shared" si="186"/>
        <v>0</v>
      </c>
      <c r="CM160" s="127" t="str">
        <f t="shared" si="187"/>
        <v/>
      </c>
      <c r="CN160" s="127" t="str">
        <f t="shared" si="188"/>
        <v/>
      </c>
      <c r="CO160" s="107" t="str">
        <f t="shared" si="189"/>
        <v/>
      </c>
      <c r="CP160" s="257" t="str">
        <f>IF(OR(B160=0,B160=""),"",IF(AND($E$3="3rd"),'Marks Entry 3rd'!AS159,IF(AND($E$3="4th"),'Marks Entry 4th'!AS159,"")))</f>
        <v/>
      </c>
      <c r="CQ160" s="257" t="str">
        <f>IF(OR(B160=0,B160=""),"",IF(AND($E$3="3rd"),'Marks Entry 3rd'!AT159,IF(AND($E$3="4th"),'Marks Entry 4th'!AT159,"")))</f>
        <v/>
      </c>
      <c r="CR160" s="257" t="str">
        <f>IF(OR(B160=0,B160=""),"",IF(AND($E$3="3rd"),'Marks Entry 3rd'!AU159,IF(AND($E$3="4th"),'Marks Entry 4th'!AU159,"")))</f>
        <v/>
      </c>
      <c r="CS160" s="257" t="str">
        <f>IF(OR(B160=0,B160=""),"",IF(AND($E$3="3rd"),'Marks Entry 3rd'!AV159,IF(AND($E$3="4th"),'Marks Entry 4th'!AV159,"")))</f>
        <v/>
      </c>
      <c r="CT160" s="257" t="str">
        <f>IF(OR(B160=0,B160=""),"",IF(AND($E$3="3rd"),'Marks Entry 3rd'!AW159,IF(AND($E$3="4th"),'Marks Entry 4th'!AW159,"")))</f>
        <v/>
      </c>
      <c r="CU160" s="126" t="str">
        <f t="shared" si="190"/>
        <v/>
      </c>
      <c r="CV160" s="127">
        <f t="shared" si="191"/>
        <v>0</v>
      </c>
      <c r="CW160" s="127" t="str">
        <f t="shared" si="192"/>
        <v/>
      </c>
      <c r="CX160" s="127" t="str">
        <f t="shared" si="193"/>
        <v/>
      </c>
      <c r="CY160" s="107" t="str">
        <f t="shared" si="194"/>
        <v/>
      </c>
      <c r="CZ160" s="257" t="str">
        <f>IF(OR(B160=0,B160=""),"",IF(AND($E$3="3rd"),'Marks Entry 3rd'!AX159,IF(AND($E$3="4th"),'Marks Entry 4th'!AX159,"")))</f>
        <v/>
      </c>
      <c r="DA160" s="257" t="str">
        <f>IF(OR(B160=0,B160=""),"",IF(AND($E$3="3rd"),'Marks Entry 3rd'!AY159,IF(AND($E$3="4th"),'Marks Entry 4th'!AY159,"")))</f>
        <v/>
      </c>
      <c r="DB160" s="257" t="str">
        <f>IF(OR(B160=0,B160=""),"",IF(AND($E$3="3rd"),'Marks Entry 3rd'!AZ159,IF(AND($E$3="4th"),'Marks Entry 4th'!AZ159,"")))</f>
        <v/>
      </c>
      <c r="DC160" s="257" t="str">
        <f>IF(OR(B160=0,B160=""),"",IF(AND($E$3="3rd"),'Marks Entry 3rd'!BA159,IF(AND($E$3="4th"),'Marks Entry 4th'!BA159,"")))</f>
        <v/>
      </c>
      <c r="DD160" s="257" t="str">
        <f>IF(OR(B160=0,B160=""),"",IF(AND($E$3="3rd"),'Marks Entry 3rd'!BB159,IF(AND($E$3="4th"),'Marks Entry 4th'!BB159,"")))</f>
        <v/>
      </c>
      <c r="DE160" s="126" t="str">
        <f t="shared" si="195"/>
        <v/>
      </c>
      <c r="DF160" s="127">
        <f t="shared" si="196"/>
        <v>0</v>
      </c>
      <c r="DG160" s="127" t="str">
        <f t="shared" si="197"/>
        <v/>
      </c>
      <c r="DH160" s="127" t="str">
        <f t="shared" si="198"/>
        <v/>
      </c>
      <c r="DI160" s="107" t="str">
        <f t="shared" si="199"/>
        <v/>
      </c>
      <c r="DJ160" s="257" t="str">
        <f>IF(OR(B160=0,B160=""),"",IF(AND('Marks Entry 3rd'!BC159="",'Marks Entry 4th'!BC159=""),"",IF(AND($E$3="3rd"),'Marks Entry 3rd'!BC159,IF(AND($E$3="4th"),'Marks Entry 4th'!BC159,""))))</f>
        <v/>
      </c>
      <c r="DK160" s="257" t="str">
        <f>IF(OR(B160=0,B160=""),"",IF(AND('Marks Entry 3rd'!BD159="",'Marks Entry 4th'!BD159=""),"",IF(AND($E$3="3rd"),'Marks Entry 3rd'!BD159,IF(AND($E$3="4th"),'Marks Entry 4th'!BD159,""))))</f>
        <v/>
      </c>
      <c r="DL160" s="416" t="str">
        <f t="shared" si="200"/>
        <v/>
      </c>
      <c r="DM160" s="108" t="str">
        <f t="shared" si="201"/>
        <v/>
      </c>
      <c r="DN160" s="257" t="str">
        <f>IF(OR(B160=0,B160=""),"",IF(AND('Marks Entry 3rd'!BE159="",'Marks Entry 4th'!BE159=""),"",IF(AND($E$3="3rd"),'Marks Entry 3rd'!BE159,IF(AND($E$3="4th"),'Marks Entry 4th'!BE159,""))))</f>
        <v/>
      </c>
      <c r="DO160" s="257" t="str">
        <f>IF(OR(B160=0,B160=""),"",IF(AND('Marks Entry 3rd'!BF159="",'Marks Entry 4th'!BF159=""),"",IF(AND($E$3="3rd"),'Marks Entry 3rd'!BF159,IF(AND($E$3="4th"),'Marks Entry 4th'!BF159,""))))</f>
        <v/>
      </c>
      <c r="DP160" s="416" t="str">
        <f t="shared" si="202"/>
        <v/>
      </c>
      <c r="DQ160" s="108" t="str">
        <f t="shared" si="203"/>
        <v/>
      </c>
      <c r="DR160" s="75" t="str">
        <f t="shared" si="204"/>
        <v/>
      </c>
      <c r="DS160" s="76" t="str">
        <f t="shared" si="205"/>
        <v/>
      </c>
      <c r="DT160" s="81" t="str">
        <f t="shared" si="206"/>
        <v/>
      </c>
      <c r="DU160" s="82" t="str">
        <f t="shared" si="207"/>
        <v/>
      </c>
      <c r="DV160" s="262" t="str">
        <f t="shared" si="140"/>
        <v/>
      </c>
      <c r="DW160" s="52" t="str">
        <f>IF(OR(B160=0,B160=""),"",IF(AND($E$3="3rd"),'Marks Entry 3rd'!BG159,IF(AND($E$3="4th"),'Marks Entry 4th'!BG159,"")))</f>
        <v/>
      </c>
      <c r="DX160" s="52" t="str">
        <f>IF(OR(B160=0,B160=""),"",IF(AND($E$3="3rd"),'Marks Entry 3rd'!BH159,IF(AND($E$3="4th"),'Marks Entry 4th'!BH159,"")))</f>
        <v/>
      </c>
      <c r="DY160" s="242" t="str">
        <f t="shared" si="208"/>
        <v/>
      </c>
      <c r="DZ160" s="53"/>
      <c r="EG160" s="55">
        <f>IF(AND($E$3="3rd"),'Marks Entry 3rd'!I159,IF(AND($E$3="4th"),'Marks Entry 4th'!I159,""))</f>
        <v>0</v>
      </c>
    </row>
    <row r="161" spans="1:137" ht="18.95" customHeight="1">
      <c r="A161" s="67">
        <v>154</v>
      </c>
      <c r="B161" s="302" t="str">
        <f>IF(OR(EG161=0,EG161=""),"",IF(AND($E$3="3rd"),'Marks Entry 3rd'!I160,IF(AND($E$3="4th"),'Marks Entry 4th'!I160,"")))</f>
        <v/>
      </c>
      <c r="C161" s="68" t="str">
        <f>IF(OR(B161=0,B161=""),"",IF(AND($E$3="3rd"),'Marks Entry 3rd'!B160,IF(AND($E$3="4th"),'Marks Entry 4th'!B160,"")))</f>
        <v/>
      </c>
      <c r="D161" s="68" t="str">
        <f>IF(OR(B161=0,B161=""),"",IF(AND($E$3="3rd"),'Marks Entry 3rd'!C160,IF(AND($E$3="4th"),'Marks Entry 4th'!C160,"")))</f>
        <v/>
      </c>
      <c r="E161" s="69" t="str">
        <f>IF(OR(B161=0,B161=""),"",IF(AND($E$3="3rd"),'Marks Entry 3rd'!E160,IF(AND($E$3="4th"),'Marks Entry 4th'!E160,"")))</f>
        <v/>
      </c>
      <c r="F161" s="301" t="str">
        <f>IF(OR(B161=0,B161=""),"",IF(AND($E$3="3rd"),'Marks Entry 3rd'!D160,IF(AND($E$3="4th"),'Marks Entry 4th'!D160,"")))</f>
        <v/>
      </c>
      <c r="G161" s="63" t="str">
        <f>IF(OR(B161=0,B161=""),"",IF(AND($E$3="3rd"),'Marks Entry 3rd'!F160,IF(AND($E$3="4th"),'Marks Entry 4th'!F160,"")))</f>
        <v/>
      </c>
      <c r="H161" s="63" t="str">
        <f>IF(OR(B161=0,B161=""),"",IF(AND($E$3="3rd"),'Marks Entry 3rd'!G160,IF(AND($E$3="4th"),'Marks Entry 4th'!G160,"")))</f>
        <v/>
      </c>
      <c r="I161" s="63" t="str">
        <f>IF(OR(B161=0,B161=""),"",IF(AND($E$3="3rd"),'Marks Entry 3rd'!H160,IF(AND($E$3="4th"),'Marks Entry 4th'!H160,"")))</f>
        <v/>
      </c>
      <c r="J161" s="256" t="str">
        <f>IF(OR(B161=0,B161=""),"",IF(AND($E$3="3rd"),'Marks Entry 3rd'!J160,IF(AND($E$3="4th"),'Marks Entry 4th'!J160,"")))</f>
        <v/>
      </c>
      <c r="K161" s="256" t="str">
        <f>IF(OR(B161=0,B161=""),"",IF(AND($E$3="3rd"),'Marks Entry 3rd'!K160,IF(AND($E$3="4th"),'Marks Entry 4th'!K160,"")))</f>
        <v/>
      </c>
      <c r="L161" s="125" t="str">
        <f>IF(OR(B161=0,B161=""),"",IF(AND($E$3="3rd"),'Marks Entry 3rd'!L160,IF(AND($E$3="4th"),'Marks Entry 4th'!L160,"")))</f>
        <v/>
      </c>
      <c r="M161" s="125" t="str">
        <f>IF(OR(B161=0,B161=""),"",IF(AND($E$3="3rd"),'Marks Entry 3rd'!M160,IF(AND($E$3="4th"),'Marks Entry 4th'!M160,"")))</f>
        <v/>
      </c>
      <c r="N161" s="125" t="str">
        <f>IF(OR(B161=0,B161=""),"",IF(AND($E$3="3rd"),'Marks Entry 3rd'!N160,IF(AND($E$3="4th"),'Marks Entry 4th'!N160,"")))</f>
        <v/>
      </c>
      <c r="O161" s="61" t="str">
        <f t="shared" si="141"/>
        <v/>
      </c>
      <c r="P161" s="125" t="str">
        <f>IF(OR(B161=0,B161=""),"",IF(AND($E$3="3rd"),'Marks Entry 3rd'!O160,IF(AND($E$3="4th"),'Marks Entry 4th'!O160,"")))</f>
        <v/>
      </c>
      <c r="Q161" s="125" t="str">
        <f>IF(OR(B161=0,B161=""),"",IF(AND($E$3="3rd"),'Marks Entry 3rd'!P160,IF(AND($E$3="4th"),'Marks Entry 4th'!P160,"")))</f>
        <v/>
      </c>
      <c r="R161" s="64" t="str">
        <f t="shared" si="142"/>
        <v/>
      </c>
      <c r="S161" s="61">
        <f t="shared" si="143"/>
        <v>0</v>
      </c>
      <c r="T161" s="66" t="str">
        <f>IF(OR(B161=0,B161=""),"",IF(AND($E$3="3rd"),'Marks Entry 3rd'!Q160,IF(AND($E$3="4th"),'Marks Entry 4th'!Q160,"")))</f>
        <v/>
      </c>
      <c r="U161" s="66" t="str">
        <f>IF(OR(B161=0,B161=""),"",IF(AND($E$3="3rd"),'Marks Entry 3rd'!R160,IF(AND($E$3="4th"),'Marks Entry 4th'!R160,"")))</f>
        <v/>
      </c>
      <c r="V161" s="65" t="str">
        <f t="shared" si="144"/>
        <v/>
      </c>
      <c r="W161" s="61" t="str">
        <f t="shared" si="145"/>
        <v/>
      </c>
      <c r="X161" s="104">
        <f t="shared" si="146"/>
        <v>0</v>
      </c>
      <c r="Y161" s="104" t="str">
        <f t="shared" si="147"/>
        <v/>
      </c>
      <c r="Z161" s="104" t="str">
        <f t="shared" si="148"/>
        <v/>
      </c>
      <c r="AA161" s="104" t="str">
        <f t="shared" si="149"/>
        <v/>
      </c>
      <c r="AB161" s="104" t="str">
        <f t="shared" si="150"/>
        <v/>
      </c>
      <c r="AC161" s="108" t="str">
        <f t="shared" si="151"/>
        <v/>
      </c>
      <c r="AD161" s="125" t="str">
        <f>IF(OR(B161=0,B161=""),"",IF(AND($E$3="3rd"),'Marks Entry 3rd'!S160,IF(AND($E$3="4th"),'Marks Entry 4th'!S160,"")))</f>
        <v/>
      </c>
      <c r="AE161" s="125" t="str">
        <f>IF(OR(B161=0,B161=""),"",IF(AND($E$3="3rd"),'Marks Entry 3rd'!T160,IF(AND($E$3="4th"),'Marks Entry 4th'!T160,"")))</f>
        <v/>
      </c>
      <c r="AF161" s="125" t="str">
        <f>IF(OR(B161=0,B161=""),"",IF(AND($E$3="3rd"),'Marks Entry 3rd'!U160,IF(AND($E$3="4th"),'Marks Entry 4th'!U160,"")))</f>
        <v/>
      </c>
      <c r="AG161" s="61" t="str">
        <f t="shared" si="152"/>
        <v/>
      </c>
      <c r="AH161" s="125" t="str">
        <f>IF(OR(B161=0,B161=""),"",IF(AND($E$3="3rd"),'Marks Entry 3rd'!V160,IF(AND($E$3="4th"),'Marks Entry 4th'!V160,"")))</f>
        <v/>
      </c>
      <c r="AI161" s="125" t="str">
        <f>IF(OR(B161=0,B161=""),"",IF(AND($E$3="3rd"),'Marks Entry 3rd'!W160,IF(AND($E$3="4th"),'Marks Entry 4th'!W160,"")))</f>
        <v/>
      </c>
      <c r="AJ161" s="64" t="str">
        <f t="shared" si="153"/>
        <v/>
      </c>
      <c r="AK161" s="61">
        <f t="shared" si="154"/>
        <v>0</v>
      </c>
      <c r="AL161" s="66" t="str">
        <f>IF(OR(B161=0,B161=""),"",IF(AND($E$3="3rd"),'Marks Entry 3rd'!X160,IF(AND($E$3="4th"),'Marks Entry 4th'!X160,"")))</f>
        <v/>
      </c>
      <c r="AM161" s="66" t="str">
        <f>IF(OR(B161=0,B161=""),"",IF(AND($E$3="3rd"),'Marks Entry 3rd'!Y160,IF(AND($E$3="4th"),'Marks Entry 4th'!Y160,"")))</f>
        <v/>
      </c>
      <c r="AN161" s="65" t="str">
        <f t="shared" si="155"/>
        <v/>
      </c>
      <c r="AO161" s="61" t="str">
        <f t="shared" si="156"/>
        <v/>
      </c>
      <c r="AP161" s="104">
        <f t="shared" si="157"/>
        <v>0</v>
      </c>
      <c r="AQ161" s="104" t="str">
        <f t="shared" si="158"/>
        <v/>
      </c>
      <c r="AR161" s="104" t="str">
        <f t="shared" si="159"/>
        <v/>
      </c>
      <c r="AS161" s="104" t="str">
        <f t="shared" si="160"/>
        <v/>
      </c>
      <c r="AT161" s="104" t="str">
        <f t="shared" si="161"/>
        <v/>
      </c>
      <c r="AU161" s="108" t="str">
        <f t="shared" si="162"/>
        <v/>
      </c>
      <c r="AV161" s="125" t="str">
        <f>IF(OR(B161=0,B161=""),"",IF(AND($E$3="3rd"),'Marks Entry 3rd'!Z160,IF(AND($E$3="4th"),'Marks Entry 4th'!Z160,"")))</f>
        <v/>
      </c>
      <c r="AW161" s="125" t="str">
        <f>IF(OR(B161=0,B161=""),"",IF(AND($E$3="3rd"),'Marks Entry 3rd'!AA160,IF(AND($E$3="4th"),'Marks Entry 4th'!AA160,"")))</f>
        <v/>
      </c>
      <c r="AX161" s="125" t="str">
        <f>IF(OR(B161=0,B161=""),"",IF(AND($E$3="3rd"),'Marks Entry 3rd'!AB160,IF(AND($E$3="4th"),'Marks Entry 4th'!AB160,"")))</f>
        <v/>
      </c>
      <c r="AY161" s="61" t="str">
        <f t="shared" si="163"/>
        <v/>
      </c>
      <c r="AZ161" s="125" t="str">
        <f>IF(OR(B161=0,B161=""),"",IF(AND($E$3="3rd"),'Marks Entry 3rd'!AC160,IF(AND($E$3="4th"),'Marks Entry 4th'!AC160,"")))</f>
        <v/>
      </c>
      <c r="BA161" s="125" t="str">
        <f>IF(OR(B161=0,B161=""),"",IF(AND($E$3="3rd"),'Marks Entry 3rd'!AD160,IF(AND($E$3="4th"),'Marks Entry 4th'!AD160,"")))</f>
        <v/>
      </c>
      <c r="BB161" s="64" t="str">
        <f t="shared" si="164"/>
        <v/>
      </c>
      <c r="BC161" s="61">
        <f t="shared" si="165"/>
        <v>0</v>
      </c>
      <c r="BD161" s="66" t="str">
        <f>IF(OR(B161=0,B161=""),"",IF(AND($E$3="3rd"),'Marks Entry 3rd'!AE160,IF(AND($E$3="4th"),'Marks Entry 4th'!AE160,"")))</f>
        <v/>
      </c>
      <c r="BE161" s="66" t="str">
        <f>IF(OR(B161=0,B161=""),"",IF(AND($E$3="3rd"),'Marks Entry 3rd'!AF160,IF(AND($E$3="4th"),'Marks Entry 4th'!AF160,"")))</f>
        <v/>
      </c>
      <c r="BF161" s="65" t="str">
        <f t="shared" si="166"/>
        <v/>
      </c>
      <c r="BG161" s="61" t="str">
        <f t="shared" si="167"/>
        <v/>
      </c>
      <c r="BH161" s="104">
        <f t="shared" si="168"/>
        <v>0</v>
      </c>
      <c r="BI161" s="104" t="str">
        <f t="shared" si="169"/>
        <v/>
      </c>
      <c r="BJ161" s="104" t="str">
        <f t="shared" si="170"/>
        <v/>
      </c>
      <c r="BK161" s="104" t="str">
        <f t="shared" si="171"/>
        <v/>
      </c>
      <c r="BL161" s="104" t="str">
        <f t="shared" si="172"/>
        <v/>
      </c>
      <c r="BM161" s="108" t="str">
        <f t="shared" si="173"/>
        <v/>
      </c>
      <c r="BN161" s="125" t="str">
        <f>IF(OR(B161=0,B161=""),"",IF(AND($E$3="3rd"),'Marks Entry 3rd'!AG160,IF(AND($E$3="4th"),'Marks Entry 4th'!AG160,"")))</f>
        <v/>
      </c>
      <c r="BO161" s="125" t="str">
        <f>IF(OR(B161=0,B161=""),"",IF(AND($E$3="3rd"),'Marks Entry 3rd'!AH160,IF(AND($E$3="4th"),'Marks Entry 4th'!AH160,"")))</f>
        <v/>
      </c>
      <c r="BP161" s="125" t="str">
        <f>IF(OR(B161=0,B161=""),"",IF(AND($E$3="3rd"),'Marks Entry 3rd'!AI160,IF(AND($E$3="4th"),'Marks Entry 4th'!AI160,"")))</f>
        <v/>
      </c>
      <c r="BQ161" s="61" t="str">
        <f t="shared" si="174"/>
        <v/>
      </c>
      <c r="BR161" s="125" t="str">
        <f>IF(OR(B161=0,B161=""),"",IF(AND($E$3="3rd"),'Marks Entry 3rd'!AJ160,IF(AND($E$3="4th"),'Marks Entry 4th'!AJ160,"")))</f>
        <v/>
      </c>
      <c r="BS161" s="125" t="str">
        <f>IF(OR(B161=0,B161=""),"",IF(AND($E$3="3rd"),'Marks Entry 3rd'!AK160,IF(AND($E$3="4th"),'Marks Entry 4th'!AK160,"")))</f>
        <v/>
      </c>
      <c r="BT161" s="64" t="str">
        <f t="shared" si="175"/>
        <v/>
      </c>
      <c r="BU161" s="61">
        <f t="shared" si="176"/>
        <v>0</v>
      </c>
      <c r="BV161" s="66" t="str">
        <f>IF(OR(B161=0,B161=""),"",IF(AND($E$3="3rd"),'Marks Entry 3rd'!AL160,IF(AND($E$3="4th"),'Marks Entry 4th'!AL160,"")))</f>
        <v/>
      </c>
      <c r="BW161" s="66" t="str">
        <f>IF(OR(B161=0,B161=""),"",IF(AND($E$3="3rd"),'Marks Entry 3rd'!AM160,IF(AND($E$3="4th"),'Marks Entry 4th'!AM160,"")))</f>
        <v/>
      </c>
      <c r="BX161" s="65" t="str">
        <f t="shared" si="177"/>
        <v/>
      </c>
      <c r="BY161" s="61" t="str">
        <f t="shared" si="178"/>
        <v/>
      </c>
      <c r="BZ161" s="104">
        <f t="shared" si="179"/>
        <v>0</v>
      </c>
      <c r="CA161" s="104" t="str">
        <f t="shared" si="180"/>
        <v/>
      </c>
      <c r="CB161" s="104" t="str">
        <f t="shared" si="181"/>
        <v/>
      </c>
      <c r="CC161" s="104" t="str">
        <f t="shared" si="182"/>
        <v/>
      </c>
      <c r="CD161" s="104" t="str">
        <f t="shared" si="183"/>
        <v/>
      </c>
      <c r="CE161" s="108" t="str">
        <f t="shared" si="184"/>
        <v/>
      </c>
      <c r="CF161" s="257" t="str">
        <f>IF(OR(B161=0,B161=""),"",IF(AND($E$3="3rd"),'Marks Entry 3rd'!AN160,IF(AND($E$3="4th"),'Marks Entry 4th'!AN160,"")))</f>
        <v/>
      </c>
      <c r="CG161" s="257" t="str">
        <f>IF(OR(B161=0,B161=""),"",IF(AND($E$3="3rd"),'Marks Entry 3rd'!AO160,IF(AND($E$3="4th"),'Marks Entry 4th'!AO160,"")))</f>
        <v/>
      </c>
      <c r="CH161" s="257" t="str">
        <f>IF(OR(B161=0,B161=""),"",IF(AND($E$3="3rd"),'Marks Entry 3rd'!AP160,IF(AND($E$3="4th"),'Marks Entry 4th'!AP160,"")))</f>
        <v/>
      </c>
      <c r="CI161" s="257" t="str">
        <f>IF(OR(B161=0,B161=""),"",IF(AND($E$3="3rd"),'Marks Entry 3rd'!AQ160,IF(AND($E$3="4th"),'Marks Entry 4th'!AQ160,"")))</f>
        <v/>
      </c>
      <c r="CJ161" s="257" t="str">
        <f>IF(OR(B161=0,B161=""),"",IF(AND($E$3="3rd"),'Marks Entry 3rd'!AR160,IF(AND($E$3="4th"),'Marks Entry 4th'!AR160,"")))</f>
        <v/>
      </c>
      <c r="CK161" s="126" t="str">
        <f t="shared" si="185"/>
        <v/>
      </c>
      <c r="CL161" s="127">
        <f t="shared" si="186"/>
        <v>0</v>
      </c>
      <c r="CM161" s="127" t="str">
        <f t="shared" si="187"/>
        <v/>
      </c>
      <c r="CN161" s="127" t="str">
        <f t="shared" si="188"/>
        <v/>
      </c>
      <c r="CO161" s="107" t="str">
        <f t="shared" si="189"/>
        <v/>
      </c>
      <c r="CP161" s="257" t="str">
        <f>IF(OR(B161=0,B161=""),"",IF(AND($E$3="3rd"),'Marks Entry 3rd'!AS160,IF(AND($E$3="4th"),'Marks Entry 4th'!AS160,"")))</f>
        <v/>
      </c>
      <c r="CQ161" s="257" t="str">
        <f>IF(OR(B161=0,B161=""),"",IF(AND($E$3="3rd"),'Marks Entry 3rd'!AT160,IF(AND($E$3="4th"),'Marks Entry 4th'!AT160,"")))</f>
        <v/>
      </c>
      <c r="CR161" s="257" t="str">
        <f>IF(OR(B161=0,B161=""),"",IF(AND($E$3="3rd"),'Marks Entry 3rd'!AU160,IF(AND($E$3="4th"),'Marks Entry 4th'!AU160,"")))</f>
        <v/>
      </c>
      <c r="CS161" s="257" t="str">
        <f>IF(OR(B161=0,B161=""),"",IF(AND($E$3="3rd"),'Marks Entry 3rd'!AV160,IF(AND($E$3="4th"),'Marks Entry 4th'!AV160,"")))</f>
        <v/>
      </c>
      <c r="CT161" s="257" t="str">
        <f>IF(OR(B161=0,B161=""),"",IF(AND($E$3="3rd"),'Marks Entry 3rd'!AW160,IF(AND($E$3="4th"),'Marks Entry 4th'!AW160,"")))</f>
        <v/>
      </c>
      <c r="CU161" s="126" t="str">
        <f t="shared" si="190"/>
        <v/>
      </c>
      <c r="CV161" s="127">
        <f t="shared" si="191"/>
        <v>0</v>
      </c>
      <c r="CW161" s="127" t="str">
        <f t="shared" si="192"/>
        <v/>
      </c>
      <c r="CX161" s="127" t="str">
        <f t="shared" si="193"/>
        <v/>
      </c>
      <c r="CY161" s="107" t="str">
        <f t="shared" si="194"/>
        <v/>
      </c>
      <c r="CZ161" s="257" t="str">
        <f>IF(OR(B161=0,B161=""),"",IF(AND($E$3="3rd"),'Marks Entry 3rd'!AX160,IF(AND($E$3="4th"),'Marks Entry 4th'!AX160,"")))</f>
        <v/>
      </c>
      <c r="DA161" s="257" t="str">
        <f>IF(OR(B161=0,B161=""),"",IF(AND($E$3="3rd"),'Marks Entry 3rd'!AY160,IF(AND($E$3="4th"),'Marks Entry 4th'!AY160,"")))</f>
        <v/>
      </c>
      <c r="DB161" s="257" t="str">
        <f>IF(OR(B161=0,B161=""),"",IF(AND($E$3="3rd"),'Marks Entry 3rd'!AZ160,IF(AND($E$3="4th"),'Marks Entry 4th'!AZ160,"")))</f>
        <v/>
      </c>
      <c r="DC161" s="257" t="str">
        <f>IF(OR(B161=0,B161=""),"",IF(AND($E$3="3rd"),'Marks Entry 3rd'!BA160,IF(AND($E$3="4th"),'Marks Entry 4th'!BA160,"")))</f>
        <v/>
      </c>
      <c r="DD161" s="257" t="str">
        <f>IF(OR(B161=0,B161=""),"",IF(AND($E$3="3rd"),'Marks Entry 3rd'!BB160,IF(AND($E$3="4th"),'Marks Entry 4th'!BB160,"")))</f>
        <v/>
      </c>
      <c r="DE161" s="126" t="str">
        <f t="shared" si="195"/>
        <v/>
      </c>
      <c r="DF161" s="127">
        <f t="shared" si="196"/>
        <v>0</v>
      </c>
      <c r="DG161" s="127" t="str">
        <f t="shared" si="197"/>
        <v/>
      </c>
      <c r="DH161" s="127" t="str">
        <f t="shared" si="198"/>
        <v/>
      </c>
      <c r="DI161" s="107" t="str">
        <f t="shared" si="199"/>
        <v/>
      </c>
      <c r="DJ161" s="257" t="str">
        <f>IF(OR(B161=0,B161=""),"",IF(AND('Marks Entry 3rd'!BC160="",'Marks Entry 4th'!BC160=""),"",IF(AND($E$3="3rd"),'Marks Entry 3rd'!BC160,IF(AND($E$3="4th"),'Marks Entry 4th'!BC160,""))))</f>
        <v/>
      </c>
      <c r="DK161" s="257" t="str">
        <f>IF(OR(B161=0,B161=""),"",IF(AND('Marks Entry 3rd'!BD160="",'Marks Entry 4th'!BD160=""),"",IF(AND($E$3="3rd"),'Marks Entry 3rd'!BD160,IF(AND($E$3="4th"),'Marks Entry 4th'!BD160,""))))</f>
        <v/>
      </c>
      <c r="DL161" s="416" t="str">
        <f t="shared" si="200"/>
        <v/>
      </c>
      <c r="DM161" s="108" t="str">
        <f t="shared" si="201"/>
        <v/>
      </c>
      <c r="DN161" s="257" t="str">
        <f>IF(OR(B161=0,B161=""),"",IF(AND('Marks Entry 3rd'!BE160="",'Marks Entry 4th'!BE160=""),"",IF(AND($E$3="3rd"),'Marks Entry 3rd'!BE160,IF(AND($E$3="4th"),'Marks Entry 4th'!BE160,""))))</f>
        <v/>
      </c>
      <c r="DO161" s="257" t="str">
        <f>IF(OR(B161=0,B161=""),"",IF(AND('Marks Entry 3rd'!BF160="",'Marks Entry 4th'!BF160=""),"",IF(AND($E$3="3rd"),'Marks Entry 3rd'!BF160,IF(AND($E$3="4th"),'Marks Entry 4th'!BF160,""))))</f>
        <v/>
      </c>
      <c r="DP161" s="416" t="str">
        <f t="shared" si="202"/>
        <v/>
      </c>
      <c r="DQ161" s="108" t="str">
        <f t="shared" si="203"/>
        <v/>
      </c>
      <c r="DR161" s="75" t="str">
        <f t="shared" si="204"/>
        <v/>
      </c>
      <c r="DS161" s="76" t="str">
        <f t="shared" si="205"/>
        <v/>
      </c>
      <c r="DT161" s="81" t="str">
        <f t="shared" si="206"/>
        <v/>
      </c>
      <c r="DU161" s="82" t="str">
        <f t="shared" si="207"/>
        <v/>
      </c>
      <c r="DV161" s="262" t="str">
        <f t="shared" si="140"/>
        <v/>
      </c>
      <c r="DW161" s="52" t="str">
        <f>IF(OR(B161=0,B161=""),"",IF(AND($E$3="3rd"),'Marks Entry 3rd'!BG160,IF(AND($E$3="4th"),'Marks Entry 4th'!BG160,"")))</f>
        <v/>
      </c>
      <c r="DX161" s="52" t="str">
        <f>IF(OR(B161=0,B161=""),"",IF(AND($E$3="3rd"),'Marks Entry 3rd'!BH160,IF(AND($E$3="4th"),'Marks Entry 4th'!BH160,"")))</f>
        <v/>
      </c>
      <c r="DY161" s="242" t="str">
        <f t="shared" si="208"/>
        <v/>
      </c>
      <c r="DZ161" s="53"/>
      <c r="EG161" s="55">
        <f>IF(AND($E$3="3rd"),'Marks Entry 3rd'!I160,IF(AND($E$3="4th"),'Marks Entry 4th'!I160,""))</f>
        <v>0</v>
      </c>
    </row>
    <row r="162" spans="1:137" ht="18.95" customHeight="1">
      <c r="A162" s="67">
        <v>155</v>
      </c>
      <c r="B162" s="302" t="str">
        <f>IF(OR(EG162=0,EG162=""),"",IF(AND($E$3="3rd"),'Marks Entry 3rd'!I161,IF(AND($E$3="4th"),'Marks Entry 4th'!I161,"")))</f>
        <v/>
      </c>
      <c r="C162" s="68" t="str">
        <f>IF(OR(B162=0,B162=""),"",IF(AND($E$3="3rd"),'Marks Entry 3rd'!B161,IF(AND($E$3="4th"),'Marks Entry 4th'!B161,"")))</f>
        <v/>
      </c>
      <c r="D162" s="68" t="str">
        <f>IF(OR(B162=0,B162=""),"",IF(AND($E$3="3rd"),'Marks Entry 3rd'!C161,IF(AND($E$3="4th"),'Marks Entry 4th'!C161,"")))</f>
        <v/>
      </c>
      <c r="E162" s="69" t="str">
        <f>IF(OR(B162=0,B162=""),"",IF(AND($E$3="3rd"),'Marks Entry 3rd'!E161,IF(AND($E$3="4th"),'Marks Entry 4th'!E161,"")))</f>
        <v/>
      </c>
      <c r="F162" s="301" t="str">
        <f>IF(OR(B162=0,B162=""),"",IF(AND($E$3="3rd"),'Marks Entry 3rd'!D161,IF(AND($E$3="4th"),'Marks Entry 4th'!D161,"")))</f>
        <v/>
      </c>
      <c r="G162" s="63" t="str">
        <f>IF(OR(B162=0,B162=""),"",IF(AND($E$3="3rd"),'Marks Entry 3rd'!F161,IF(AND($E$3="4th"),'Marks Entry 4th'!F161,"")))</f>
        <v/>
      </c>
      <c r="H162" s="63" t="str">
        <f>IF(OR(B162=0,B162=""),"",IF(AND($E$3="3rd"),'Marks Entry 3rd'!G161,IF(AND($E$3="4th"),'Marks Entry 4th'!G161,"")))</f>
        <v/>
      </c>
      <c r="I162" s="63" t="str">
        <f>IF(OR(B162=0,B162=""),"",IF(AND($E$3="3rd"),'Marks Entry 3rd'!H161,IF(AND($E$3="4th"),'Marks Entry 4th'!H161,"")))</f>
        <v/>
      </c>
      <c r="J162" s="256" t="str">
        <f>IF(OR(B162=0,B162=""),"",IF(AND($E$3="3rd"),'Marks Entry 3rd'!J161,IF(AND($E$3="4th"),'Marks Entry 4th'!J161,"")))</f>
        <v/>
      </c>
      <c r="K162" s="256" t="str">
        <f>IF(OR(B162=0,B162=""),"",IF(AND($E$3="3rd"),'Marks Entry 3rd'!K161,IF(AND($E$3="4th"),'Marks Entry 4th'!K161,"")))</f>
        <v/>
      </c>
      <c r="L162" s="125" t="str">
        <f>IF(OR(B162=0,B162=""),"",IF(AND($E$3="3rd"),'Marks Entry 3rd'!L161,IF(AND($E$3="4th"),'Marks Entry 4th'!L161,"")))</f>
        <v/>
      </c>
      <c r="M162" s="125" t="str">
        <f>IF(OR(B162=0,B162=""),"",IF(AND($E$3="3rd"),'Marks Entry 3rd'!M161,IF(AND($E$3="4th"),'Marks Entry 4th'!M161,"")))</f>
        <v/>
      </c>
      <c r="N162" s="125" t="str">
        <f>IF(OR(B162=0,B162=""),"",IF(AND($E$3="3rd"),'Marks Entry 3rd'!N161,IF(AND($E$3="4th"),'Marks Entry 4th'!N161,"")))</f>
        <v/>
      </c>
      <c r="O162" s="61" t="str">
        <f t="shared" si="141"/>
        <v/>
      </c>
      <c r="P162" s="125" t="str">
        <f>IF(OR(B162=0,B162=""),"",IF(AND($E$3="3rd"),'Marks Entry 3rd'!O161,IF(AND($E$3="4th"),'Marks Entry 4th'!O161,"")))</f>
        <v/>
      </c>
      <c r="Q162" s="125" t="str">
        <f>IF(OR(B162=0,B162=""),"",IF(AND($E$3="3rd"),'Marks Entry 3rd'!P161,IF(AND($E$3="4th"),'Marks Entry 4th'!P161,"")))</f>
        <v/>
      </c>
      <c r="R162" s="64" t="str">
        <f t="shared" si="142"/>
        <v/>
      </c>
      <c r="S162" s="61">
        <f t="shared" si="143"/>
        <v>0</v>
      </c>
      <c r="T162" s="66" t="str">
        <f>IF(OR(B162=0,B162=""),"",IF(AND($E$3="3rd"),'Marks Entry 3rd'!Q161,IF(AND($E$3="4th"),'Marks Entry 4th'!Q161,"")))</f>
        <v/>
      </c>
      <c r="U162" s="66" t="str">
        <f>IF(OR(B162=0,B162=""),"",IF(AND($E$3="3rd"),'Marks Entry 3rd'!R161,IF(AND($E$3="4th"),'Marks Entry 4th'!R161,"")))</f>
        <v/>
      </c>
      <c r="V162" s="65" t="str">
        <f t="shared" si="144"/>
        <v/>
      </c>
      <c r="W162" s="61" t="str">
        <f t="shared" si="145"/>
        <v/>
      </c>
      <c r="X162" s="104">
        <f t="shared" si="146"/>
        <v>0</v>
      </c>
      <c r="Y162" s="104" t="str">
        <f t="shared" si="147"/>
        <v/>
      </c>
      <c r="Z162" s="104" t="str">
        <f t="shared" si="148"/>
        <v/>
      </c>
      <c r="AA162" s="104" t="str">
        <f t="shared" si="149"/>
        <v/>
      </c>
      <c r="AB162" s="104" t="str">
        <f t="shared" si="150"/>
        <v/>
      </c>
      <c r="AC162" s="108" t="str">
        <f t="shared" si="151"/>
        <v/>
      </c>
      <c r="AD162" s="125" t="str">
        <f>IF(OR(B162=0,B162=""),"",IF(AND($E$3="3rd"),'Marks Entry 3rd'!S161,IF(AND($E$3="4th"),'Marks Entry 4th'!S161,"")))</f>
        <v/>
      </c>
      <c r="AE162" s="125" t="str">
        <f>IF(OR(B162=0,B162=""),"",IF(AND($E$3="3rd"),'Marks Entry 3rd'!T161,IF(AND($E$3="4th"),'Marks Entry 4th'!T161,"")))</f>
        <v/>
      </c>
      <c r="AF162" s="125" t="str">
        <f>IF(OR(B162=0,B162=""),"",IF(AND($E$3="3rd"),'Marks Entry 3rd'!U161,IF(AND($E$3="4th"),'Marks Entry 4th'!U161,"")))</f>
        <v/>
      </c>
      <c r="AG162" s="61" t="str">
        <f t="shared" si="152"/>
        <v/>
      </c>
      <c r="AH162" s="125" t="str">
        <f>IF(OR(B162=0,B162=""),"",IF(AND($E$3="3rd"),'Marks Entry 3rd'!V161,IF(AND($E$3="4th"),'Marks Entry 4th'!V161,"")))</f>
        <v/>
      </c>
      <c r="AI162" s="125" t="str">
        <f>IF(OR(B162=0,B162=""),"",IF(AND($E$3="3rd"),'Marks Entry 3rd'!W161,IF(AND($E$3="4th"),'Marks Entry 4th'!W161,"")))</f>
        <v/>
      </c>
      <c r="AJ162" s="64" t="str">
        <f t="shared" si="153"/>
        <v/>
      </c>
      <c r="AK162" s="61">
        <f t="shared" si="154"/>
        <v>0</v>
      </c>
      <c r="AL162" s="66" t="str">
        <f>IF(OR(B162=0,B162=""),"",IF(AND($E$3="3rd"),'Marks Entry 3rd'!X161,IF(AND($E$3="4th"),'Marks Entry 4th'!X161,"")))</f>
        <v/>
      </c>
      <c r="AM162" s="66" t="str">
        <f>IF(OR(B162=0,B162=""),"",IF(AND($E$3="3rd"),'Marks Entry 3rd'!Y161,IF(AND($E$3="4th"),'Marks Entry 4th'!Y161,"")))</f>
        <v/>
      </c>
      <c r="AN162" s="65" t="str">
        <f t="shared" si="155"/>
        <v/>
      </c>
      <c r="AO162" s="61" t="str">
        <f t="shared" si="156"/>
        <v/>
      </c>
      <c r="AP162" s="104">
        <f t="shared" si="157"/>
        <v>0</v>
      </c>
      <c r="AQ162" s="104" t="str">
        <f t="shared" si="158"/>
        <v/>
      </c>
      <c r="AR162" s="104" t="str">
        <f t="shared" si="159"/>
        <v/>
      </c>
      <c r="AS162" s="104" t="str">
        <f t="shared" si="160"/>
        <v/>
      </c>
      <c r="AT162" s="104" t="str">
        <f t="shared" si="161"/>
        <v/>
      </c>
      <c r="AU162" s="108" t="str">
        <f t="shared" si="162"/>
        <v/>
      </c>
      <c r="AV162" s="125" t="str">
        <f>IF(OR(B162=0,B162=""),"",IF(AND($E$3="3rd"),'Marks Entry 3rd'!Z161,IF(AND($E$3="4th"),'Marks Entry 4th'!Z161,"")))</f>
        <v/>
      </c>
      <c r="AW162" s="125" t="str">
        <f>IF(OR(B162=0,B162=""),"",IF(AND($E$3="3rd"),'Marks Entry 3rd'!AA161,IF(AND($E$3="4th"),'Marks Entry 4th'!AA161,"")))</f>
        <v/>
      </c>
      <c r="AX162" s="125" t="str">
        <f>IF(OR(B162=0,B162=""),"",IF(AND($E$3="3rd"),'Marks Entry 3rd'!AB161,IF(AND($E$3="4th"),'Marks Entry 4th'!AB161,"")))</f>
        <v/>
      </c>
      <c r="AY162" s="61" t="str">
        <f t="shared" si="163"/>
        <v/>
      </c>
      <c r="AZ162" s="125" t="str">
        <f>IF(OR(B162=0,B162=""),"",IF(AND($E$3="3rd"),'Marks Entry 3rd'!AC161,IF(AND($E$3="4th"),'Marks Entry 4th'!AC161,"")))</f>
        <v/>
      </c>
      <c r="BA162" s="125" t="str">
        <f>IF(OR(B162=0,B162=""),"",IF(AND($E$3="3rd"),'Marks Entry 3rd'!AD161,IF(AND($E$3="4th"),'Marks Entry 4th'!AD161,"")))</f>
        <v/>
      </c>
      <c r="BB162" s="64" t="str">
        <f t="shared" si="164"/>
        <v/>
      </c>
      <c r="BC162" s="61">
        <f t="shared" si="165"/>
        <v>0</v>
      </c>
      <c r="BD162" s="66" t="str">
        <f>IF(OR(B162=0,B162=""),"",IF(AND($E$3="3rd"),'Marks Entry 3rd'!AE161,IF(AND($E$3="4th"),'Marks Entry 4th'!AE161,"")))</f>
        <v/>
      </c>
      <c r="BE162" s="66" t="str">
        <f>IF(OR(B162=0,B162=""),"",IF(AND($E$3="3rd"),'Marks Entry 3rd'!AF161,IF(AND($E$3="4th"),'Marks Entry 4th'!AF161,"")))</f>
        <v/>
      </c>
      <c r="BF162" s="65" t="str">
        <f t="shared" si="166"/>
        <v/>
      </c>
      <c r="BG162" s="61" t="str">
        <f t="shared" si="167"/>
        <v/>
      </c>
      <c r="BH162" s="104">
        <f t="shared" si="168"/>
        <v>0</v>
      </c>
      <c r="BI162" s="104" t="str">
        <f t="shared" si="169"/>
        <v/>
      </c>
      <c r="BJ162" s="104" t="str">
        <f t="shared" si="170"/>
        <v/>
      </c>
      <c r="BK162" s="104" t="str">
        <f t="shared" si="171"/>
        <v/>
      </c>
      <c r="BL162" s="104" t="str">
        <f t="shared" si="172"/>
        <v/>
      </c>
      <c r="BM162" s="108" t="str">
        <f t="shared" si="173"/>
        <v/>
      </c>
      <c r="BN162" s="125" t="str">
        <f>IF(OR(B162=0,B162=""),"",IF(AND($E$3="3rd"),'Marks Entry 3rd'!AG161,IF(AND($E$3="4th"),'Marks Entry 4th'!AG161,"")))</f>
        <v/>
      </c>
      <c r="BO162" s="125" t="str">
        <f>IF(OR(B162=0,B162=""),"",IF(AND($E$3="3rd"),'Marks Entry 3rd'!AH161,IF(AND($E$3="4th"),'Marks Entry 4th'!AH161,"")))</f>
        <v/>
      </c>
      <c r="BP162" s="125" t="str">
        <f>IF(OR(B162=0,B162=""),"",IF(AND($E$3="3rd"),'Marks Entry 3rd'!AI161,IF(AND($E$3="4th"),'Marks Entry 4th'!AI161,"")))</f>
        <v/>
      </c>
      <c r="BQ162" s="61" t="str">
        <f t="shared" si="174"/>
        <v/>
      </c>
      <c r="BR162" s="125" t="str">
        <f>IF(OR(B162=0,B162=""),"",IF(AND($E$3="3rd"),'Marks Entry 3rd'!AJ161,IF(AND($E$3="4th"),'Marks Entry 4th'!AJ161,"")))</f>
        <v/>
      </c>
      <c r="BS162" s="125" t="str">
        <f>IF(OR(B162=0,B162=""),"",IF(AND($E$3="3rd"),'Marks Entry 3rd'!AK161,IF(AND($E$3="4th"),'Marks Entry 4th'!AK161,"")))</f>
        <v/>
      </c>
      <c r="BT162" s="64" t="str">
        <f t="shared" si="175"/>
        <v/>
      </c>
      <c r="BU162" s="61">
        <f t="shared" si="176"/>
        <v>0</v>
      </c>
      <c r="BV162" s="66" t="str">
        <f>IF(OR(B162=0,B162=""),"",IF(AND($E$3="3rd"),'Marks Entry 3rd'!AL161,IF(AND($E$3="4th"),'Marks Entry 4th'!AL161,"")))</f>
        <v/>
      </c>
      <c r="BW162" s="66" t="str">
        <f>IF(OR(B162=0,B162=""),"",IF(AND($E$3="3rd"),'Marks Entry 3rd'!AM161,IF(AND($E$3="4th"),'Marks Entry 4th'!AM161,"")))</f>
        <v/>
      </c>
      <c r="BX162" s="65" t="str">
        <f t="shared" si="177"/>
        <v/>
      </c>
      <c r="BY162" s="61" t="str">
        <f t="shared" si="178"/>
        <v/>
      </c>
      <c r="BZ162" s="104">
        <f t="shared" si="179"/>
        <v>0</v>
      </c>
      <c r="CA162" s="104" t="str">
        <f t="shared" si="180"/>
        <v/>
      </c>
      <c r="CB162" s="104" t="str">
        <f t="shared" si="181"/>
        <v/>
      </c>
      <c r="CC162" s="104" t="str">
        <f t="shared" si="182"/>
        <v/>
      </c>
      <c r="CD162" s="104" t="str">
        <f t="shared" si="183"/>
        <v/>
      </c>
      <c r="CE162" s="108" t="str">
        <f t="shared" si="184"/>
        <v/>
      </c>
      <c r="CF162" s="257" t="str">
        <f>IF(OR(B162=0,B162=""),"",IF(AND($E$3="3rd"),'Marks Entry 3rd'!AN161,IF(AND($E$3="4th"),'Marks Entry 4th'!AN161,"")))</f>
        <v/>
      </c>
      <c r="CG162" s="257" t="str">
        <f>IF(OR(B162=0,B162=""),"",IF(AND($E$3="3rd"),'Marks Entry 3rd'!AO161,IF(AND($E$3="4th"),'Marks Entry 4th'!AO161,"")))</f>
        <v/>
      </c>
      <c r="CH162" s="257" t="str">
        <f>IF(OR(B162=0,B162=""),"",IF(AND($E$3="3rd"),'Marks Entry 3rd'!AP161,IF(AND($E$3="4th"),'Marks Entry 4th'!AP161,"")))</f>
        <v/>
      </c>
      <c r="CI162" s="257" t="str">
        <f>IF(OR(B162=0,B162=""),"",IF(AND($E$3="3rd"),'Marks Entry 3rd'!AQ161,IF(AND($E$3="4th"),'Marks Entry 4th'!AQ161,"")))</f>
        <v/>
      </c>
      <c r="CJ162" s="257" t="str">
        <f>IF(OR(B162=0,B162=""),"",IF(AND($E$3="3rd"),'Marks Entry 3rd'!AR161,IF(AND($E$3="4th"),'Marks Entry 4th'!AR161,"")))</f>
        <v/>
      </c>
      <c r="CK162" s="126" t="str">
        <f t="shared" si="185"/>
        <v/>
      </c>
      <c r="CL162" s="127">
        <f t="shared" si="186"/>
        <v>0</v>
      </c>
      <c r="CM162" s="127" t="str">
        <f t="shared" si="187"/>
        <v/>
      </c>
      <c r="CN162" s="127" t="str">
        <f t="shared" si="188"/>
        <v/>
      </c>
      <c r="CO162" s="107" t="str">
        <f t="shared" si="189"/>
        <v/>
      </c>
      <c r="CP162" s="257" t="str">
        <f>IF(OR(B162=0,B162=""),"",IF(AND($E$3="3rd"),'Marks Entry 3rd'!AS161,IF(AND($E$3="4th"),'Marks Entry 4th'!AS161,"")))</f>
        <v/>
      </c>
      <c r="CQ162" s="257" t="str">
        <f>IF(OR(B162=0,B162=""),"",IF(AND($E$3="3rd"),'Marks Entry 3rd'!AT161,IF(AND($E$3="4th"),'Marks Entry 4th'!AT161,"")))</f>
        <v/>
      </c>
      <c r="CR162" s="257" t="str">
        <f>IF(OR(B162=0,B162=""),"",IF(AND($E$3="3rd"),'Marks Entry 3rd'!AU161,IF(AND($E$3="4th"),'Marks Entry 4th'!AU161,"")))</f>
        <v/>
      </c>
      <c r="CS162" s="257" t="str">
        <f>IF(OR(B162=0,B162=""),"",IF(AND($E$3="3rd"),'Marks Entry 3rd'!AV161,IF(AND($E$3="4th"),'Marks Entry 4th'!AV161,"")))</f>
        <v/>
      </c>
      <c r="CT162" s="257" t="str">
        <f>IF(OR(B162=0,B162=""),"",IF(AND($E$3="3rd"),'Marks Entry 3rd'!AW161,IF(AND($E$3="4th"),'Marks Entry 4th'!AW161,"")))</f>
        <v/>
      </c>
      <c r="CU162" s="126" t="str">
        <f t="shared" si="190"/>
        <v/>
      </c>
      <c r="CV162" s="127">
        <f t="shared" si="191"/>
        <v>0</v>
      </c>
      <c r="CW162" s="127" t="str">
        <f t="shared" si="192"/>
        <v/>
      </c>
      <c r="CX162" s="127" t="str">
        <f t="shared" si="193"/>
        <v/>
      </c>
      <c r="CY162" s="107" t="str">
        <f t="shared" si="194"/>
        <v/>
      </c>
      <c r="CZ162" s="257" t="str">
        <f>IF(OR(B162=0,B162=""),"",IF(AND($E$3="3rd"),'Marks Entry 3rd'!AX161,IF(AND($E$3="4th"),'Marks Entry 4th'!AX161,"")))</f>
        <v/>
      </c>
      <c r="DA162" s="257" t="str">
        <f>IF(OR(B162=0,B162=""),"",IF(AND($E$3="3rd"),'Marks Entry 3rd'!AY161,IF(AND($E$3="4th"),'Marks Entry 4th'!AY161,"")))</f>
        <v/>
      </c>
      <c r="DB162" s="257" t="str">
        <f>IF(OR(B162=0,B162=""),"",IF(AND($E$3="3rd"),'Marks Entry 3rd'!AZ161,IF(AND($E$3="4th"),'Marks Entry 4th'!AZ161,"")))</f>
        <v/>
      </c>
      <c r="DC162" s="257" t="str">
        <f>IF(OR(B162=0,B162=""),"",IF(AND($E$3="3rd"),'Marks Entry 3rd'!BA161,IF(AND($E$3="4th"),'Marks Entry 4th'!BA161,"")))</f>
        <v/>
      </c>
      <c r="DD162" s="257" t="str">
        <f>IF(OR(B162=0,B162=""),"",IF(AND($E$3="3rd"),'Marks Entry 3rd'!BB161,IF(AND($E$3="4th"),'Marks Entry 4th'!BB161,"")))</f>
        <v/>
      </c>
      <c r="DE162" s="126" t="str">
        <f t="shared" si="195"/>
        <v/>
      </c>
      <c r="DF162" s="127">
        <f t="shared" si="196"/>
        <v>0</v>
      </c>
      <c r="DG162" s="127" t="str">
        <f t="shared" si="197"/>
        <v/>
      </c>
      <c r="DH162" s="127" t="str">
        <f t="shared" si="198"/>
        <v/>
      </c>
      <c r="DI162" s="107" t="str">
        <f t="shared" si="199"/>
        <v/>
      </c>
      <c r="DJ162" s="257" t="str">
        <f>IF(OR(B162=0,B162=""),"",IF(AND('Marks Entry 3rd'!BC161="",'Marks Entry 4th'!BC161=""),"",IF(AND($E$3="3rd"),'Marks Entry 3rd'!BC161,IF(AND($E$3="4th"),'Marks Entry 4th'!BC161,""))))</f>
        <v/>
      </c>
      <c r="DK162" s="257" t="str">
        <f>IF(OR(B162=0,B162=""),"",IF(AND('Marks Entry 3rd'!BD161="",'Marks Entry 4th'!BD161=""),"",IF(AND($E$3="3rd"),'Marks Entry 3rd'!BD161,IF(AND($E$3="4th"),'Marks Entry 4th'!BD161,""))))</f>
        <v/>
      </c>
      <c r="DL162" s="416" t="str">
        <f t="shared" si="200"/>
        <v/>
      </c>
      <c r="DM162" s="108" t="str">
        <f t="shared" si="201"/>
        <v/>
      </c>
      <c r="DN162" s="257" t="str">
        <f>IF(OR(B162=0,B162=""),"",IF(AND('Marks Entry 3rd'!BE161="",'Marks Entry 4th'!BE161=""),"",IF(AND($E$3="3rd"),'Marks Entry 3rd'!BE161,IF(AND($E$3="4th"),'Marks Entry 4th'!BE161,""))))</f>
        <v/>
      </c>
      <c r="DO162" s="257" t="str">
        <f>IF(OR(B162=0,B162=""),"",IF(AND('Marks Entry 3rd'!BF161="",'Marks Entry 4th'!BF161=""),"",IF(AND($E$3="3rd"),'Marks Entry 3rd'!BF161,IF(AND($E$3="4th"),'Marks Entry 4th'!BF161,""))))</f>
        <v/>
      </c>
      <c r="DP162" s="416" t="str">
        <f t="shared" si="202"/>
        <v/>
      </c>
      <c r="DQ162" s="108" t="str">
        <f t="shared" si="203"/>
        <v/>
      </c>
      <c r="DR162" s="75" t="str">
        <f t="shared" si="204"/>
        <v/>
      </c>
      <c r="DS162" s="76" t="str">
        <f t="shared" si="205"/>
        <v/>
      </c>
      <c r="DT162" s="81" t="str">
        <f t="shared" si="206"/>
        <v/>
      </c>
      <c r="DU162" s="82" t="str">
        <f t="shared" si="207"/>
        <v/>
      </c>
      <c r="DV162" s="262" t="str">
        <f t="shared" si="140"/>
        <v/>
      </c>
      <c r="DW162" s="52" t="str">
        <f>IF(OR(B162=0,B162=""),"",IF(AND($E$3="3rd"),'Marks Entry 3rd'!BG161,IF(AND($E$3="4th"),'Marks Entry 4th'!BG161,"")))</f>
        <v/>
      </c>
      <c r="DX162" s="52" t="str">
        <f>IF(OR(B162=0,B162=""),"",IF(AND($E$3="3rd"),'Marks Entry 3rd'!BH161,IF(AND($E$3="4th"),'Marks Entry 4th'!BH161,"")))</f>
        <v/>
      </c>
      <c r="DY162" s="242" t="str">
        <f t="shared" si="208"/>
        <v/>
      </c>
      <c r="DZ162" s="53"/>
      <c r="EG162" s="55">
        <f>IF(AND($E$3="3rd"),'Marks Entry 3rd'!I161,IF(AND($E$3="4th"),'Marks Entry 4th'!I161,""))</f>
        <v>0</v>
      </c>
    </row>
    <row r="163" spans="1:137" ht="18.95" customHeight="1">
      <c r="A163" s="67">
        <v>156</v>
      </c>
      <c r="B163" s="302" t="str">
        <f>IF(OR(EG163=0,EG163=""),"",IF(AND($E$3="3rd"),'Marks Entry 3rd'!I162,IF(AND($E$3="4th"),'Marks Entry 4th'!I162,"")))</f>
        <v/>
      </c>
      <c r="C163" s="68" t="str">
        <f>IF(OR(B163=0,B163=""),"",IF(AND($E$3="3rd"),'Marks Entry 3rd'!B162,IF(AND($E$3="4th"),'Marks Entry 4th'!B162,"")))</f>
        <v/>
      </c>
      <c r="D163" s="68" t="str">
        <f>IF(OR(B163=0,B163=""),"",IF(AND($E$3="3rd"),'Marks Entry 3rd'!C162,IF(AND($E$3="4th"),'Marks Entry 4th'!C162,"")))</f>
        <v/>
      </c>
      <c r="E163" s="69" t="str">
        <f>IF(OR(B163=0,B163=""),"",IF(AND($E$3="3rd"),'Marks Entry 3rd'!E162,IF(AND($E$3="4th"),'Marks Entry 4th'!E162,"")))</f>
        <v/>
      </c>
      <c r="F163" s="301" t="str">
        <f>IF(OR(B163=0,B163=""),"",IF(AND($E$3="3rd"),'Marks Entry 3rd'!D162,IF(AND($E$3="4th"),'Marks Entry 4th'!D162,"")))</f>
        <v/>
      </c>
      <c r="G163" s="63" t="str">
        <f>IF(OR(B163=0,B163=""),"",IF(AND($E$3="3rd"),'Marks Entry 3rd'!F162,IF(AND($E$3="4th"),'Marks Entry 4th'!F162,"")))</f>
        <v/>
      </c>
      <c r="H163" s="63" t="str">
        <f>IF(OR(B163=0,B163=""),"",IF(AND($E$3="3rd"),'Marks Entry 3rd'!G162,IF(AND($E$3="4th"),'Marks Entry 4th'!G162,"")))</f>
        <v/>
      </c>
      <c r="I163" s="63" t="str">
        <f>IF(OR(B163=0,B163=""),"",IF(AND($E$3="3rd"),'Marks Entry 3rd'!H162,IF(AND($E$3="4th"),'Marks Entry 4th'!H162,"")))</f>
        <v/>
      </c>
      <c r="J163" s="256" t="str">
        <f>IF(OR(B163=0,B163=""),"",IF(AND($E$3="3rd"),'Marks Entry 3rd'!J162,IF(AND($E$3="4th"),'Marks Entry 4th'!J162,"")))</f>
        <v/>
      </c>
      <c r="K163" s="256" t="str">
        <f>IF(OR(B163=0,B163=""),"",IF(AND($E$3="3rd"),'Marks Entry 3rd'!K162,IF(AND($E$3="4th"),'Marks Entry 4th'!K162,"")))</f>
        <v/>
      </c>
      <c r="L163" s="125" t="str">
        <f>IF(OR(B163=0,B163=""),"",IF(AND($E$3="3rd"),'Marks Entry 3rd'!L162,IF(AND($E$3="4th"),'Marks Entry 4th'!L162,"")))</f>
        <v/>
      </c>
      <c r="M163" s="125" t="str">
        <f>IF(OR(B163=0,B163=""),"",IF(AND($E$3="3rd"),'Marks Entry 3rd'!M162,IF(AND($E$3="4th"),'Marks Entry 4th'!M162,"")))</f>
        <v/>
      </c>
      <c r="N163" s="125" t="str">
        <f>IF(OR(B163=0,B163=""),"",IF(AND($E$3="3rd"),'Marks Entry 3rd'!N162,IF(AND($E$3="4th"),'Marks Entry 4th'!N162,"")))</f>
        <v/>
      </c>
      <c r="O163" s="61" t="str">
        <f t="shared" si="141"/>
        <v/>
      </c>
      <c r="P163" s="125" t="str">
        <f>IF(OR(B163=0,B163=""),"",IF(AND($E$3="3rd"),'Marks Entry 3rd'!O162,IF(AND($E$3="4th"),'Marks Entry 4th'!O162,"")))</f>
        <v/>
      </c>
      <c r="Q163" s="125" t="str">
        <f>IF(OR(B163=0,B163=""),"",IF(AND($E$3="3rd"),'Marks Entry 3rd'!P162,IF(AND($E$3="4th"),'Marks Entry 4th'!P162,"")))</f>
        <v/>
      </c>
      <c r="R163" s="64" t="str">
        <f t="shared" si="142"/>
        <v/>
      </c>
      <c r="S163" s="61">
        <f t="shared" si="143"/>
        <v>0</v>
      </c>
      <c r="T163" s="66" t="str">
        <f>IF(OR(B163=0,B163=""),"",IF(AND($E$3="3rd"),'Marks Entry 3rd'!Q162,IF(AND($E$3="4th"),'Marks Entry 4th'!Q162,"")))</f>
        <v/>
      </c>
      <c r="U163" s="66" t="str">
        <f>IF(OR(B163=0,B163=""),"",IF(AND($E$3="3rd"),'Marks Entry 3rd'!R162,IF(AND($E$3="4th"),'Marks Entry 4th'!R162,"")))</f>
        <v/>
      </c>
      <c r="V163" s="65" t="str">
        <f t="shared" si="144"/>
        <v/>
      </c>
      <c r="W163" s="61" t="str">
        <f t="shared" si="145"/>
        <v/>
      </c>
      <c r="X163" s="104">
        <f t="shared" si="146"/>
        <v>0</v>
      </c>
      <c r="Y163" s="104" t="str">
        <f t="shared" si="147"/>
        <v/>
      </c>
      <c r="Z163" s="104" t="str">
        <f t="shared" si="148"/>
        <v/>
      </c>
      <c r="AA163" s="104" t="str">
        <f t="shared" si="149"/>
        <v/>
      </c>
      <c r="AB163" s="104" t="str">
        <f t="shared" si="150"/>
        <v/>
      </c>
      <c r="AC163" s="108" t="str">
        <f t="shared" si="151"/>
        <v/>
      </c>
      <c r="AD163" s="125" t="str">
        <f>IF(OR(B163=0,B163=""),"",IF(AND($E$3="3rd"),'Marks Entry 3rd'!S162,IF(AND($E$3="4th"),'Marks Entry 4th'!S162,"")))</f>
        <v/>
      </c>
      <c r="AE163" s="125" t="str">
        <f>IF(OR(B163=0,B163=""),"",IF(AND($E$3="3rd"),'Marks Entry 3rd'!T162,IF(AND($E$3="4th"),'Marks Entry 4th'!T162,"")))</f>
        <v/>
      </c>
      <c r="AF163" s="125" t="str">
        <f>IF(OR(B163=0,B163=""),"",IF(AND($E$3="3rd"),'Marks Entry 3rd'!U162,IF(AND($E$3="4th"),'Marks Entry 4th'!U162,"")))</f>
        <v/>
      </c>
      <c r="AG163" s="61" t="str">
        <f t="shared" si="152"/>
        <v/>
      </c>
      <c r="AH163" s="125" t="str">
        <f>IF(OR(B163=0,B163=""),"",IF(AND($E$3="3rd"),'Marks Entry 3rd'!V162,IF(AND($E$3="4th"),'Marks Entry 4th'!V162,"")))</f>
        <v/>
      </c>
      <c r="AI163" s="125" t="str">
        <f>IF(OR(B163=0,B163=""),"",IF(AND($E$3="3rd"),'Marks Entry 3rd'!W162,IF(AND($E$3="4th"),'Marks Entry 4th'!W162,"")))</f>
        <v/>
      </c>
      <c r="AJ163" s="64" t="str">
        <f t="shared" si="153"/>
        <v/>
      </c>
      <c r="AK163" s="61">
        <f t="shared" si="154"/>
        <v>0</v>
      </c>
      <c r="AL163" s="66" t="str">
        <f>IF(OR(B163=0,B163=""),"",IF(AND($E$3="3rd"),'Marks Entry 3rd'!X162,IF(AND($E$3="4th"),'Marks Entry 4th'!X162,"")))</f>
        <v/>
      </c>
      <c r="AM163" s="66" t="str">
        <f>IF(OR(B163=0,B163=""),"",IF(AND($E$3="3rd"),'Marks Entry 3rd'!Y162,IF(AND($E$3="4th"),'Marks Entry 4th'!Y162,"")))</f>
        <v/>
      </c>
      <c r="AN163" s="65" t="str">
        <f t="shared" si="155"/>
        <v/>
      </c>
      <c r="AO163" s="61" t="str">
        <f t="shared" si="156"/>
        <v/>
      </c>
      <c r="AP163" s="104">
        <f t="shared" si="157"/>
        <v>0</v>
      </c>
      <c r="AQ163" s="104" t="str">
        <f t="shared" si="158"/>
        <v/>
      </c>
      <c r="AR163" s="104" t="str">
        <f t="shared" si="159"/>
        <v/>
      </c>
      <c r="AS163" s="104" t="str">
        <f t="shared" si="160"/>
        <v/>
      </c>
      <c r="AT163" s="104" t="str">
        <f t="shared" si="161"/>
        <v/>
      </c>
      <c r="AU163" s="108" t="str">
        <f t="shared" si="162"/>
        <v/>
      </c>
      <c r="AV163" s="125" t="str">
        <f>IF(OR(B163=0,B163=""),"",IF(AND($E$3="3rd"),'Marks Entry 3rd'!Z162,IF(AND($E$3="4th"),'Marks Entry 4th'!Z162,"")))</f>
        <v/>
      </c>
      <c r="AW163" s="125" t="str">
        <f>IF(OR(B163=0,B163=""),"",IF(AND($E$3="3rd"),'Marks Entry 3rd'!AA162,IF(AND($E$3="4th"),'Marks Entry 4th'!AA162,"")))</f>
        <v/>
      </c>
      <c r="AX163" s="125" t="str">
        <f>IF(OR(B163=0,B163=""),"",IF(AND($E$3="3rd"),'Marks Entry 3rd'!AB162,IF(AND($E$3="4th"),'Marks Entry 4th'!AB162,"")))</f>
        <v/>
      </c>
      <c r="AY163" s="61" t="str">
        <f t="shared" si="163"/>
        <v/>
      </c>
      <c r="AZ163" s="125" t="str">
        <f>IF(OR(B163=0,B163=""),"",IF(AND($E$3="3rd"),'Marks Entry 3rd'!AC162,IF(AND($E$3="4th"),'Marks Entry 4th'!AC162,"")))</f>
        <v/>
      </c>
      <c r="BA163" s="125" t="str">
        <f>IF(OR(B163=0,B163=""),"",IF(AND($E$3="3rd"),'Marks Entry 3rd'!AD162,IF(AND($E$3="4th"),'Marks Entry 4th'!AD162,"")))</f>
        <v/>
      </c>
      <c r="BB163" s="64" t="str">
        <f t="shared" si="164"/>
        <v/>
      </c>
      <c r="BC163" s="61">
        <f t="shared" si="165"/>
        <v>0</v>
      </c>
      <c r="BD163" s="66" t="str">
        <f>IF(OR(B163=0,B163=""),"",IF(AND($E$3="3rd"),'Marks Entry 3rd'!AE162,IF(AND($E$3="4th"),'Marks Entry 4th'!AE162,"")))</f>
        <v/>
      </c>
      <c r="BE163" s="66" t="str">
        <f>IF(OR(B163=0,B163=""),"",IF(AND($E$3="3rd"),'Marks Entry 3rd'!AF162,IF(AND($E$3="4th"),'Marks Entry 4th'!AF162,"")))</f>
        <v/>
      </c>
      <c r="BF163" s="65" t="str">
        <f t="shared" si="166"/>
        <v/>
      </c>
      <c r="BG163" s="61" t="str">
        <f t="shared" si="167"/>
        <v/>
      </c>
      <c r="BH163" s="104">
        <f t="shared" si="168"/>
        <v>0</v>
      </c>
      <c r="BI163" s="104" t="str">
        <f t="shared" si="169"/>
        <v/>
      </c>
      <c r="BJ163" s="104" t="str">
        <f t="shared" si="170"/>
        <v/>
      </c>
      <c r="BK163" s="104" t="str">
        <f t="shared" si="171"/>
        <v/>
      </c>
      <c r="BL163" s="104" t="str">
        <f t="shared" si="172"/>
        <v/>
      </c>
      <c r="BM163" s="108" t="str">
        <f t="shared" si="173"/>
        <v/>
      </c>
      <c r="BN163" s="125" t="str">
        <f>IF(OR(B163=0,B163=""),"",IF(AND($E$3="3rd"),'Marks Entry 3rd'!AG162,IF(AND($E$3="4th"),'Marks Entry 4th'!AG162,"")))</f>
        <v/>
      </c>
      <c r="BO163" s="125" t="str">
        <f>IF(OR(B163=0,B163=""),"",IF(AND($E$3="3rd"),'Marks Entry 3rd'!AH162,IF(AND($E$3="4th"),'Marks Entry 4th'!AH162,"")))</f>
        <v/>
      </c>
      <c r="BP163" s="125" t="str">
        <f>IF(OR(B163=0,B163=""),"",IF(AND($E$3="3rd"),'Marks Entry 3rd'!AI162,IF(AND($E$3="4th"),'Marks Entry 4th'!AI162,"")))</f>
        <v/>
      </c>
      <c r="BQ163" s="61" t="str">
        <f t="shared" si="174"/>
        <v/>
      </c>
      <c r="BR163" s="125" t="str">
        <f>IF(OR(B163=0,B163=""),"",IF(AND($E$3="3rd"),'Marks Entry 3rd'!AJ162,IF(AND($E$3="4th"),'Marks Entry 4th'!AJ162,"")))</f>
        <v/>
      </c>
      <c r="BS163" s="125" t="str">
        <f>IF(OR(B163=0,B163=""),"",IF(AND($E$3="3rd"),'Marks Entry 3rd'!AK162,IF(AND($E$3="4th"),'Marks Entry 4th'!AK162,"")))</f>
        <v/>
      </c>
      <c r="BT163" s="64" t="str">
        <f t="shared" si="175"/>
        <v/>
      </c>
      <c r="BU163" s="61">
        <f t="shared" si="176"/>
        <v>0</v>
      </c>
      <c r="BV163" s="66" t="str">
        <f>IF(OR(B163=0,B163=""),"",IF(AND($E$3="3rd"),'Marks Entry 3rd'!AL162,IF(AND($E$3="4th"),'Marks Entry 4th'!AL162,"")))</f>
        <v/>
      </c>
      <c r="BW163" s="66" t="str">
        <f>IF(OR(B163=0,B163=""),"",IF(AND($E$3="3rd"),'Marks Entry 3rd'!AM162,IF(AND($E$3="4th"),'Marks Entry 4th'!AM162,"")))</f>
        <v/>
      </c>
      <c r="BX163" s="65" t="str">
        <f t="shared" si="177"/>
        <v/>
      </c>
      <c r="BY163" s="61" t="str">
        <f t="shared" si="178"/>
        <v/>
      </c>
      <c r="BZ163" s="104">
        <f t="shared" si="179"/>
        <v>0</v>
      </c>
      <c r="CA163" s="104" t="str">
        <f t="shared" si="180"/>
        <v/>
      </c>
      <c r="CB163" s="104" t="str">
        <f t="shared" si="181"/>
        <v/>
      </c>
      <c r="CC163" s="104" t="str">
        <f t="shared" si="182"/>
        <v/>
      </c>
      <c r="CD163" s="104" t="str">
        <f t="shared" si="183"/>
        <v/>
      </c>
      <c r="CE163" s="108" t="str">
        <f t="shared" si="184"/>
        <v/>
      </c>
      <c r="CF163" s="257" t="str">
        <f>IF(OR(B163=0,B163=""),"",IF(AND($E$3="3rd"),'Marks Entry 3rd'!AN162,IF(AND($E$3="4th"),'Marks Entry 4th'!AN162,"")))</f>
        <v/>
      </c>
      <c r="CG163" s="257" t="str">
        <f>IF(OR(B163=0,B163=""),"",IF(AND($E$3="3rd"),'Marks Entry 3rd'!AO162,IF(AND($E$3="4th"),'Marks Entry 4th'!AO162,"")))</f>
        <v/>
      </c>
      <c r="CH163" s="257" t="str">
        <f>IF(OR(B163=0,B163=""),"",IF(AND($E$3="3rd"),'Marks Entry 3rd'!AP162,IF(AND($E$3="4th"),'Marks Entry 4th'!AP162,"")))</f>
        <v/>
      </c>
      <c r="CI163" s="257" t="str">
        <f>IF(OR(B163=0,B163=""),"",IF(AND($E$3="3rd"),'Marks Entry 3rd'!AQ162,IF(AND($E$3="4th"),'Marks Entry 4th'!AQ162,"")))</f>
        <v/>
      </c>
      <c r="CJ163" s="257" t="str">
        <f>IF(OR(B163=0,B163=""),"",IF(AND($E$3="3rd"),'Marks Entry 3rd'!AR162,IF(AND($E$3="4th"),'Marks Entry 4th'!AR162,"")))</f>
        <v/>
      </c>
      <c r="CK163" s="126" t="str">
        <f t="shared" si="185"/>
        <v/>
      </c>
      <c r="CL163" s="127">
        <f t="shared" si="186"/>
        <v>0</v>
      </c>
      <c r="CM163" s="127" t="str">
        <f t="shared" si="187"/>
        <v/>
      </c>
      <c r="CN163" s="127" t="str">
        <f t="shared" si="188"/>
        <v/>
      </c>
      <c r="CO163" s="107" t="str">
        <f t="shared" si="189"/>
        <v/>
      </c>
      <c r="CP163" s="257" t="str">
        <f>IF(OR(B163=0,B163=""),"",IF(AND($E$3="3rd"),'Marks Entry 3rd'!AS162,IF(AND($E$3="4th"),'Marks Entry 4th'!AS162,"")))</f>
        <v/>
      </c>
      <c r="CQ163" s="257" t="str">
        <f>IF(OR(B163=0,B163=""),"",IF(AND($E$3="3rd"),'Marks Entry 3rd'!AT162,IF(AND($E$3="4th"),'Marks Entry 4th'!AT162,"")))</f>
        <v/>
      </c>
      <c r="CR163" s="257" t="str">
        <f>IF(OR(B163=0,B163=""),"",IF(AND($E$3="3rd"),'Marks Entry 3rd'!AU162,IF(AND($E$3="4th"),'Marks Entry 4th'!AU162,"")))</f>
        <v/>
      </c>
      <c r="CS163" s="257" t="str">
        <f>IF(OR(B163=0,B163=""),"",IF(AND($E$3="3rd"),'Marks Entry 3rd'!AV162,IF(AND($E$3="4th"),'Marks Entry 4th'!AV162,"")))</f>
        <v/>
      </c>
      <c r="CT163" s="257" t="str">
        <f>IF(OR(B163=0,B163=""),"",IF(AND($E$3="3rd"),'Marks Entry 3rd'!AW162,IF(AND($E$3="4th"),'Marks Entry 4th'!AW162,"")))</f>
        <v/>
      </c>
      <c r="CU163" s="126" t="str">
        <f t="shared" si="190"/>
        <v/>
      </c>
      <c r="CV163" s="127">
        <f t="shared" si="191"/>
        <v>0</v>
      </c>
      <c r="CW163" s="127" t="str">
        <f t="shared" si="192"/>
        <v/>
      </c>
      <c r="CX163" s="127" t="str">
        <f t="shared" si="193"/>
        <v/>
      </c>
      <c r="CY163" s="107" t="str">
        <f t="shared" si="194"/>
        <v/>
      </c>
      <c r="CZ163" s="257" t="str">
        <f>IF(OR(B163=0,B163=""),"",IF(AND($E$3="3rd"),'Marks Entry 3rd'!AX162,IF(AND($E$3="4th"),'Marks Entry 4th'!AX162,"")))</f>
        <v/>
      </c>
      <c r="DA163" s="257" t="str">
        <f>IF(OR(B163=0,B163=""),"",IF(AND($E$3="3rd"),'Marks Entry 3rd'!AY162,IF(AND($E$3="4th"),'Marks Entry 4th'!AY162,"")))</f>
        <v/>
      </c>
      <c r="DB163" s="257" t="str">
        <f>IF(OR(B163=0,B163=""),"",IF(AND($E$3="3rd"),'Marks Entry 3rd'!AZ162,IF(AND($E$3="4th"),'Marks Entry 4th'!AZ162,"")))</f>
        <v/>
      </c>
      <c r="DC163" s="257" t="str">
        <f>IF(OR(B163=0,B163=""),"",IF(AND($E$3="3rd"),'Marks Entry 3rd'!BA162,IF(AND($E$3="4th"),'Marks Entry 4th'!BA162,"")))</f>
        <v/>
      </c>
      <c r="DD163" s="257" t="str">
        <f>IF(OR(B163=0,B163=""),"",IF(AND($E$3="3rd"),'Marks Entry 3rd'!BB162,IF(AND($E$3="4th"),'Marks Entry 4th'!BB162,"")))</f>
        <v/>
      </c>
      <c r="DE163" s="126" t="str">
        <f t="shared" si="195"/>
        <v/>
      </c>
      <c r="DF163" s="127">
        <f t="shared" si="196"/>
        <v>0</v>
      </c>
      <c r="DG163" s="127" t="str">
        <f t="shared" si="197"/>
        <v/>
      </c>
      <c r="DH163" s="127" t="str">
        <f t="shared" si="198"/>
        <v/>
      </c>
      <c r="DI163" s="107" t="str">
        <f t="shared" si="199"/>
        <v/>
      </c>
      <c r="DJ163" s="257" t="str">
        <f>IF(OR(B163=0,B163=""),"",IF(AND('Marks Entry 3rd'!BC162="",'Marks Entry 4th'!BC162=""),"",IF(AND($E$3="3rd"),'Marks Entry 3rd'!BC162,IF(AND($E$3="4th"),'Marks Entry 4th'!BC162,""))))</f>
        <v/>
      </c>
      <c r="DK163" s="257" t="str">
        <f>IF(OR(B163=0,B163=""),"",IF(AND('Marks Entry 3rd'!BD162="",'Marks Entry 4th'!BD162=""),"",IF(AND($E$3="3rd"),'Marks Entry 3rd'!BD162,IF(AND($E$3="4th"),'Marks Entry 4th'!BD162,""))))</f>
        <v/>
      </c>
      <c r="DL163" s="416" t="str">
        <f t="shared" si="200"/>
        <v/>
      </c>
      <c r="DM163" s="108" t="str">
        <f t="shared" si="201"/>
        <v/>
      </c>
      <c r="DN163" s="257" t="str">
        <f>IF(OR(B163=0,B163=""),"",IF(AND('Marks Entry 3rd'!BE162="",'Marks Entry 4th'!BE162=""),"",IF(AND($E$3="3rd"),'Marks Entry 3rd'!BE162,IF(AND($E$3="4th"),'Marks Entry 4th'!BE162,""))))</f>
        <v/>
      </c>
      <c r="DO163" s="257" t="str">
        <f>IF(OR(B163=0,B163=""),"",IF(AND('Marks Entry 3rd'!BF162="",'Marks Entry 4th'!BF162=""),"",IF(AND($E$3="3rd"),'Marks Entry 3rd'!BF162,IF(AND($E$3="4th"),'Marks Entry 4th'!BF162,""))))</f>
        <v/>
      </c>
      <c r="DP163" s="416" t="str">
        <f t="shared" si="202"/>
        <v/>
      </c>
      <c r="DQ163" s="108" t="str">
        <f t="shared" si="203"/>
        <v/>
      </c>
      <c r="DR163" s="75" t="str">
        <f t="shared" si="204"/>
        <v/>
      </c>
      <c r="DS163" s="76" t="str">
        <f t="shared" si="205"/>
        <v/>
      </c>
      <c r="DT163" s="81" t="str">
        <f t="shared" si="206"/>
        <v/>
      </c>
      <c r="DU163" s="82" t="str">
        <f t="shared" si="207"/>
        <v/>
      </c>
      <c r="DV163" s="262" t="str">
        <f t="shared" si="140"/>
        <v/>
      </c>
      <c r="DW163" s="52" t="str">
        <f>IF(OR(B163=0,B163=""),"",IF(AND($E$3="3rd"),'Marks Entry 3rd'!BG162,IF(AND($E$3="4th"),'Marks Entry 4th'!BG162,"")))</f>
        <v/>
      </c>
      <c r="DX163" s="52" t="str">
        <f>IF(OR(B163=0,B163=""),"",IF(AND($E$3="3rd"),'Marks Entry 3rd'!BH162,IF(AND($E$3="4th"),'Marks Entry 4th'!BH162,"")))</f>
        <v/>
      </c>
      <c r="DY163" s="242" t="str">
        <f t="shared" si="208"/>
        <v/>
      </c>
      <c r="DZ163" s="53"/>
      <c r="EG163" s="55">
        <f>IF(AND($E$3="3rd"),'Marks Entry 3rd'!I162,IF(AND($E$3="4th"),'Marks Entry 4th'!I162,""))</f>
        <v>0</v>
      </c>
    </row>
    <row r="164" spans="1:137" ht="18.95" customHeight="1">
      <c r="A164" s="67">
        <v>157</v>
      </c>
      <c r="B164" s="302" t="str">
        <f>IF(OR(EG164=0,EG164=""),"",IF(AND($E$3="3rd"),'Marks Entry 3rd'!I163,IF(AND($E$3="4th"),'Marks Entry 4th'!I163,"")))</f>
        <v/>
      </c>
      <c r="C164" s="68" t="str">
        <f>IF(OR(B164=0,B164=""),"",IF(AND($E$3="3rd"),'Marks Entry 3rd'!B163,IF(AND($E$3="4th"),'Marks Entry 4th'!B163,"")))</f>
        <v/>
      </c>
      <c r="D164" s="68" t="str">
        <f>IF(OR(B164=0,B164=""),"",IF(AND($E$3="3rd"),'Marks Entry 3rd'!C163,IF(AND($E$3="4th"),'Marks Entry 4th'!C163,"")))</f>
        <v/>
      </c>
      <c r="E164" s="69" t="str">
        <f>IF(OR(B164=0,B164=""),"",IF(AND($E$3="3rd"),'Marks Entry 3rd'!E163,IF(AND($E$3="4th"),'Marks Entry 4th'!E163,"")))</f>
        <v/>
      </c>
      <c r="F164" s="301" t="str">
        <f>IF(OR(B164=0,B164=""),"",IF(AND($E$3="3rd"),'Marks Entry 3rd'!D163,IF(AND($E$3="4th"),'Marks Entry 4th'!D163,"")))</f>
        <v/>
      </c>
      <c r="G164" s="63" t="str">
        <f>IF(OR(B164=0,B164=""),"",IF(AND($E$3="3rd"),'Marks Entry 3rd'!F163,IF(AND($E$3="4th"),'Marks Entry 4th'!F163,"")))</f>
        <v/>
      </c>
      <c r="H164" s="63" t="str">
        <f>IF(OR(B164=0,B164=""),"",IF(AND($E$3="3rd"),'Marks Entry 3rd'!G163,IF(AND($E$3="4th"),'Marks Entry 4th'!G163,"")))</f>
        <v/>
      </c>
      <c r="I164" s="63" t="str">
        <f>IF(OR(B164=0,B164=""),"",IF(AND($E$3="3rd"),'Marks Entry 3rd'!H163,IF(AND($E$3="4th"),'Marks Entry 4th'!H163,"")))</f>
        <v/>
      </c>
      <c r="J164" s="256" t="str">
        <f>IF(OR(B164=0,B164=""),"",IF(AND($E$3="3rd"),'Marks Entry 3rd'!J163,IF(AND($E$3="4th"),'Marks Entry 4th'!J163,"")))</f>
        <v/>
      </c>
      <c r="K164" s="256" t="str">
        <f>IF(OR(B164=0,B164=""),"",IF(AND($E$3="3rd"),'Marks Entry 3rd'!K163,IF(AND($E$3="4th"),'Marks Entry 4th'!K163,"")))</f>
        <v/>
      </c>
      <c r="L164" s="125" t="str">
        <f>IF(OR(B164=0,B164=""),"",IF(AND($E$3="3rd"),'Marks Entry 3rd'!L163,IF(AND($E$3="4th"),'Marks Entry 4th'!L163,"")))</f>
        <v/>
      </c>
      <c r="M164" s="125" t="str">
        <f>IF(OR(B164=0,B164=""),"",IF(AND($E$3="3rd"),'Marks Entry 3rd'!M163,IF(AND($E$3="4th"),'Marks Entry 4th'!M163,"")))</f>
        <v/>
      </c>
      <c r="N164" s="125" t="str">
        <f>IF(OR(B164=0,B164=""),"",IF(AND($E$3="3rd"),'Marks Entry 3rd'!N163,IF(AND($E$3="4th"),'Marks Entry 4th'!N163,"")))</f>
        <v/>
      </c>
      <c r="O164" s="61" t="str">
        <f t="shared" si="141"/>
        <v/>
      </c>
      <c r="P164" s="125" t="str">
        <f>IF(OR(B164=0,B164=""),"",IF(AND($E$3="3rd"),'Marks Entry 3rd'!O163,IF(AND($E$3="4th"),'Marks Entry 4th'!O163,"")))</f>
        <v/>
      </c>
      <c r="Q164" s="125" t="str">
        <f>IF(OR(B164=0,B164=""),"",IF(AND($E$3="3rd"),'Marks Entry 3rd'!P163,IF(AND($E$3="4th"),'Marks Entry 4th'!P163,"")))</f>
        <v/>
      </c>
      <c r="R164" s="64" t="str">
        <f t="shared" si="142"/>
        <v/>
      </c>
      <c r="S164" s="61">
        <f t="shared" si="143"/>
        <v>0</v>
      </c>
      <c r="T164" s="66" t="str">
        <f>IF(OR(B164=0,B164=""),"",IF(AND($E$3="3rd"),'Marks Entry 3rd'!Q163,IF(AND($E$3="4th"),'Marks Entry 4th'!Q163,"")))</f>
        <v/>
      </c>
      <c r="U164" s="66" t="str">
        <f>IF(OR(B164=0,B164=""),"",IF(AND($E$3="3rd"),'Marks Entry 3rd'!R163,IF(AND($E$3="4th"),'Marks Entry 4th'!R163,"")))</f>
        <v/>
      </c>
      <c r="V164" s="65" t="str">
        <f t="shared" si="144"/>
        <v/>
      </c>
      <c r="W164" s="61" t="str">
        <f t="shared" si="145"/>
        <v/>
      </c>
      <c r="X164" s="104">
        <f t="shared" si="146"/>
        <v>0</v>
      </c>
      <c r="Y164" s="104" t="str">
        <f t="shared" si="147"/>
        <v/>
      </c>
      <c r="Z164" s="104" t="str">
        <f t="shared" si="148"/>
        <v/>
      </c>
      <c r="AA164" s="104" t="str">
        <f t="shared" si="149"/>
        <v/>
      </c>
      <c r="AB164" s="104" t="str">
        <f t="shared" si="150"/>
        <v/>
      </c>
      <c r="AC164" s="108" t="str">
        <f t="shared" si="151"/>
        <v/>
      </c>
      <c r="AD164" s="125" t="str">
        <f>IF(OR(B164=0,B164=""),"",IF(AND($E$3="3rd"),'Marks Entry 3rd'!S163,IF(AND($E$3="4th"),'Marks Entry 4th'!S163,"")))</f>
        <v/>
      </c>
      <c r="AE164" s="125" t="str">
        <f>IF(OR(B164=0,B164=""),"",IF(AND($E$3="3rd"),'Marks Entry 3rd'!T163,IF(AND($E$3="4th"),'Marks Entry 4th'!T163,"")))</f>
        <v/>
      </c>
      <c r="AF164" s="125" t="str">
        <f>IF(OR(B164=0,B164=""),"",IF(AND($E$3="3rd"),'Marks Entry 3rd'!U163,IF(AND($E$3="4th"),'Marks Entry 4th'!U163,"")))</f>
        <v/>
      </c>
      <c r="AG164" s="61" t="str">
        <f t="shared" si="152"/>
        <v/>
      </c>
      <c r="AH164" s="125" t="str">
        <f>IF(OR(B164=0,B164=""),"",IF(AND($E$3="3rd"),'Marks Entry 3rd'!V163,IF(AND($E$3="4th"),'Marks Entry 4th'!V163,"")))</f>
        <v/>
      </c>
      <c r="AI164" s="125" t="str">
        <f>IF(OR(B164=0,B164=""),"",IF(AND($E$3="3rd"),'Marks Entry 3rd'!W163,IF(AND($E$3="4th"),'Marks Entry 4th'!W163,"")))</f>
        <v/>
      </c>
      <c r="AJ164" s="64" t="str">
        <f t="shared" si="153"/>
        <v/>
      </c>
      <c r="AK164" s="61">
        <f t="shared" si="154"/>
        <v>0</v>
      </c>
      <c r="AL164" s="66" t="str">
        <f>IF(OR(B164=0,B164=""),"",IF(AND($E$3="3rd"),'Marks Entry 3rd'!X163,IF(AND($E$3="4th"),'Marks Entry 4th'!X163,"")))</f>
        <v/>
      </c>
      <c r="AM164" s="66" t="str">
        <f>IF(OR(B164=0,B164=""),"",IF(AND($E$3="3rd"),'Marks Entry 3rd'!Y163,IF(AND($E$3="4th"),'Marks Entry 4th'!Y163,"")))</f>
        <v/>
      </c>
      <c r="AN164" s="65" t="str">
        <f t="shared" si="155"/>
        <v/>
      </c>
      <c r="AO164" s="61" t="str">
        <f t="shared" si="156"/>
        <v/>
      </c>
      <c r="AP164" s="104">
        <f t="shared" si="157"/>
        <v>0</v>
      </c>
      <c r="AQ164" s="104" t="str">
        <f t="shared" si="158"/>
        <v/>
      </c>
      <c r="AR164" s="104" t="str">
        <f t="shared" si="159"/>
        <v/>
      </c>
      <c r="AS164" s="104" t="str">
        <f t="shared" si="160"/>
        <v/>
      </c>
      <c r="AT164" s="104" t="str">
        <f t="shared" si="161"/>
        <v/>
      </c>
      <c r="AU164" s="108" t="str">
        <f t="shared" si="162"/>
        <v/>
      </c>
      <c r="AV164" s="125" t="str">
        <f>IF(OR(B164=0,B164=""),"",IF(AND($E$3="3rd"),'Marks Entry 3rd'!Z163,IF(AND($E$3="4th"),'Marks Entry 4th'!Z163,"")))</f>
        <v/>
      </c>
      <c r="AW164" s="125" t="str">
        <f>IF(OR(B164=0,B164=""),"",IF(AND($E$3="3rd"),'Marks Entry 3rd'!AA163,IF(AND($E$3="4th"),'Marks Entry 4th'!AA163,"")))</f>
        <v/>
      </c>
      <c r="AX164" s="125" t="str">
        <f>IF(OR(B164=0,B164=""),"",IF(AND($E$3="3rd"),'Marks Entry 3rd'!AB163,IF(AND($E$3="4th"),'Marks Entry 4th'!AB163,"")))</f>
        <v/>
      </c>
      <c r="AY164" s="61" t="str">
        <f t="shared" si="163"/>
        <v/>
      </c>
      <c r="AZ164" s="125" t="str">
        <f>IF(OR(B164=0,B164=""),"",IF(AND($E$3="3rd"),'Marks Entry 3rd'!AC163,IF(AND($E$3="4th"),'Marks Entry 4th'!AC163,"")))</f>
        <v/>
      </c>
      <c r="BA164" s="125" t="str">
        <f>IF(OR(B164=0,B164=""),"",IF(AND($E$3="3rd"),'Marks Entry 3rd'!AD163,IF(AND($E$3="4th"),'Marks Entry 4th'!AD163,"")))</f>
        <v/>
      </c>
      <c r="BB164" s="64" t="str">
        <f t="shared" si="164"/>
        <v/>
      </c>
      <c r="BC164" s="61">
        <f t="shared" si="165"/>
        <v>0</v>
      </c>
      <c r="BD164" s="66" t="str">
        <f>IF(OR(B164=0,B164=""),"",IF(AND($E$3="3rd"),'Marks Entry 3rd'!AE163,IF(AND($E$3="4th"),'Marks Entry 4th'!AE163,"")))</f>
        <v/>
      </c>
      <c r="BE164" s="66" t="str">
        <f>IF(OR(B164=0,B164=""),"",IF(AND($E$3="3rd"),'Marks Entry 3rd'!AF163,IF(AND($E$3="4th"),'Marks Entry 4th'!AF163,"")))</f>
        <v/>
      </c>
      <c r="BF164" s="65" t="str">
        <f t="shared" si="166"/>
        <v/>
      </c>
      <c r="BG164" s="61" t="str">
        <f t="shared" si="167"/>
        <v/>
      </c>
      <c r="BH164" s="104">
        <f t="shared" si="168"/>
        <v>0</v>
      </c>
      <c r="BI164" s="104" t="str">
        <f t="shared" si="169"/>
        <v/>
      </c>
      <c r="BJ164" s="104" t="str">
        <f t="shared" si="170"/>
        <v/>
      </c>
      <c r="BK164" s="104" t="str">
        <f t="shared" si="171"/>
        <v/>
      </c>
      <c r="BL164" s="104" t="str">
        <f t="shared" si="172"/>
        <v/>
      </c>
      <c r="BM164" s="108" t="str">
        <f t="shared" si="173"/>
        <v/>
      </c>
      <c r="BN164" s="125" t="str">
        <f>IF(OR(B164=0,B164=""),"",IF(AND($E$3="3rd"),'Marks Entry 3rd'!AG163,IF(AND($E$3="4th"),'Marks Entry 4th'!AG163,"")))</f>
        <v/>
      </c>
      <c r="BO164" s="125" t="str">
        <f>IF(OR(B164=0,B164=""),"",IF(AND($E$3="3rd"),'Marks Entry 3rd'!AH163,IF(AND($E$3="4th"),'Marks Entry 4th'!AH163,"")))</f>
        <v/>
      </c>
      <c r="BP164" s="125" t="str">
        <f>IF(OR(B164=0,B164=""),"",IF(AND($E$3="3rd"),'Marks Entry 3rd'!AI163,IF(AND($E$3="4th"),'Marks Entry 4th'!AI163,"")))</f>
        <v/>
      </c>
      <c r="BQ164" s="61" t="str">
        <f t="shared" si="174"/>
        <v/>
      </c>
      <c r="BR164" s="125" t="str">
        <f>IF(OR(B164=0,B164=""),"",IF(AND($E$3="3rd"),'Marks Entry 3rd'!AJ163,IF(AND($E$3="4th"),'Marks Entry 4th'!AJ163,"")))</f>
        <v/>
      </c>
      <c r="BS164" s="125" t="str">
        <f>IF(OR(B164=0,B164=""),"",IF(AND($E$3="3rd"),'Marks Entry 3rd'!AK163,IF(AND($E$3="4th"),'Marks Entry 4th'!AK163,"")))</f>
        <v/>
      </c>
      <c r="BT164" s="64" t="str">
        <f t="shared" si="175"/>
        <v/>
      </c>
      <c r="BU164" s="61">
        <f t="shared" si="176"/>
        <v>0</v>
      </c>
      <c r="BV164" s="66" t="str">
        <f>IF(OR(B164=0,B164=""),"",IF(AND($E$3="3rd"),'Marks Entry 3rd'!AL163,IF(AND($E$3="4th"),'Marks Entry 4th'!AL163,"")))</f>
        <v/>
      </c>
      <c r="BW164" s="66" t="str">
        <f>IF(OR(B164=0,B164=""),"",IF(AND($E$3="3rd"),'Marks Entry 3rd'!AM163,IF(AND($E$3="4th"),'Marks Entry 4th'!AM163,"")))</f>
        <v/>
      </c>
      <c r="BX164" s="65" t="str">
        <f t="shared" si="177"/>
        <v/>
      </c>
      <c r="BY164" s="61" t="str">
        <f t="shared" si="178"/>
        <v/>
      </c>
      <c r="BZ164" s="104">
        <f t="shared" si="179"/>
        <v>0</v>
      </c>
      <c r="CA164" s="104" t="str">
        <f t="shared" si="180"/>
        <v/>
      </c>
      <c r="CB164" s="104" t="str">
        <f t="shared" si="181"/>
        <v/>
      </c>
      <c r="CC164" s="104" t="str">
        <f t="shared" si="182"/>
        <v/>
      </c>
      <c r="CD164" s="104" t="str">
        <f t="shared" si="183"/>
        <v/>
      </c>
      <c r="CE164" s="108" t="str">
        <f t="shared" si="184"/>
        <v/>
      </c>
      <c r="CF164" s="257" t="str">
        <f>IF(OR(B164=0,B164=""),"",IF(AND($E$3="3rd"),'Marks Entry 3rd'!AN163,IF(AND($E$3="4th"),'Marks Entry 4th'!AN163,"")))</f>
        <v/>
      </c>
      <c r="CG164" s="257" t="str">
        <f>IF(OR(B164=0,B164=""),"",IF(AND($E$3="3rd"),'Marks Entry 3rd'!AO163,IF(AND($E$3="4th"),'Marks Entry 4th'!AO163,"")))</f>
        <v/>
      </c>
      <c r="CH164" s="257" t="str">
        <f>IF(OR(B164=0,B164=""),"",IF(AND($E$3="3rd"),'Marks Entry 3rd'!AP163,IF(AND($E$3="4th"),'Marks Entry 4th'!AP163,"")))</f>
        <v/>
      </c>
      <c r="CI164" s="257" t="str">
        <f>IF(OR(B164=0,B164=""),"",IF(AND($E$3="3rd"),'Marks Entry 3rd'!AQ163,IF(AND($E$3="4th"),'Marks Entry 4th'!AQ163,"")))</f>
        <v/>
      </c>
      <c r="CJ164" s="257" t="str">
        <f>IF(OR(B164=0,B164=""),"",IF(AND($E$3="3rd"),'Marks Entry 3rd'!AR163,IF(AND($E$3="4th"),'Marks Entry 4th'!AR163,"")))</f>
        <v/>
      </c>
      <c r="CK164" s="126" t="str">
        <f t="shared" si="185"/>
        <v/>
      </c>
      <c r="CL164" s="127">
        <f t="shared" si="186"/>
        <v>0</v>
      </c>
      <c r="CM164" s="127" t="str">
        <f t="shared" si="187"/>
        <v/>
      </c>
      <c r="CN164" s="127" t="str">
        <f t="shared" si="188"/>
        <v/>
      </c>
      <c r="CO164" s="107" t="str">
        <f t="shared" si="189"/>
        <v/>
      </c>
      <c r="CP164" s="257" t="str">
        <f>IF(OR(B164=0,B164=""),"",IF(AND($E$3="3rd"),'Marks Entry 3rd'!AS163,IF(AND($E$3="4th"),'Marks Entry 4th'!AS163,"")))</f>
        <v/>
      </c>
      <c r="CQ164" s="257" t="str">
        <f>IF(OR(B164=0,B164=""),"",IF(AND($E$3="3rd"),'Marks Entry 3rd'!AT163,IF(AND($E$3="4th"),'Marks Entry 4th'!AT163,"")))</f>
        <v/>
      </c>
      <c r="CR164" s="257" t="str">
        <f>IF(OR(B164=0,B164=""),"",IF(AND($E$3="3rd"),'Marks Entry 3rd'!AU163,IF(AND($E$3="4th"),'Marks Entry 4th'!AU163,"")))</f>
        <v/>
      </c>
      <c r="CS164" s="257" t="str">
        <f>IF(OR(B164=0,B164=""),"",IF(AND($E$3="3rd"),'Marks Entry 3rd'!AV163,IF(AND($E$3="4th"),'Marks Entry 4th'!AV163,"")))</f>
        <v/>
      </c>
      <c r="CT164" s="257" t="str">
        <f>IF(OR(B164=0,B164=""),"",IF(AND($E$3="3rd"),'Marks Entry 3rd'!AW163,IF(AND($E$3="4th"),'Marks Entry 4th'!AW163,"")))</f>
        <v/>
      </c>
      <c r="CU164" s="126" t="str">
        <f t="shared" si="190"/>
        <v/>
      </c>
      <c r="CV164" s="127">
        <f t="shared" si="191"/>
        <v>0</v>
      </c>
      <c r="CW164" s="127" t="str">
        <f t="shared" si="192"/>
        <v/>
      </c>
      <c r="CX164" s="127" t="str">
        <f t="shared" si="193"/>
        <v/>
      </c>
      <c r="CY164" s="107" t="str">
        <f t="shared" si="194"/>
        <v/>
      </c>
      <c r="CZ164" s="257" t="str">
        <f>IF(OR(B164=0,B164=""),"",IF(AND($E$3="3rd"),'Marks Entry 3rd'!AX163,IF(AND($E$3="4th"),'Marks Entry 4th'!AX163,"")))</f>
        <v/>
      </c>
      <c r="DA164" s="257" t="str">
        <f>IF(OR(B164=0,B164=""),"",IF(AND($E$3="3rd"),'Marks Entry 3rd'!AY163,IF(AND($E$3="4th"),'Marks Entry 4th'!AY163,"")))</f>
        <v/>
      </c>
      <c r="DB164" s="257" t="str">
        <f>IF(OR(B164=0,B164=""),"",IF(AND($E$3="3rd"),'Marks Entry 3rd'!AZ163,IF(AND($E$3="4th"),'Marks Entry 4th'!AZ163,"")))</f>
        <v/>
      </c>
      <c r="DC164" s="257" t="str">
        <f>IF(OR(B164=0,B164=""),"",IF(AND($E$3="3rd"),'Marks Entry 3rd'!BA163,IF(AND($E$3="4th"),'Marks Entry 4th'!BA163,"")))</f>
        <v/>
      </c>
      <c r="DD164" s="257" t="str">
        <f>IF(OR(B164=0,B164=""),"",IF(AND($E$3="3rd"),'Marks Entry 3rd'!BB163,IF(AND($E$3="4th"),'Marks Entry 4th'!BB163,"")))</f>
        <v/>
      </c>
      <c r="DE164" s="126" t="str">
        <f t="shared" si="195"/>
        <v/>
      </c>
      <c r="DF164" s="127">
        <f t="shared" si="196"/>
        <v>0</v>
      </c>
      <c r="DG164" s="127" t="str">
        <f t="shared" si="197"/>
        <v/>
      </c>
      <c r="DH164" s="127" t="str">
        <f t="shared" si="198"/>
        <v/>
      </c>
      <c r="DI164" s="107" t="str">
        <f t="shared" si="199"/>
        <v/>
      </c>
      <c r="DJ164" s="257" t="str">
        <f>IF(OR(B164=0,B164=""),"",IF(AND('Marks Entry 3rd'!BC163="",'Marks Entry 4th'!BC163=""),"",IF(AND($E$3="3rd"),'Marks Entry 3rd'!BC163,IF(AND($E$3="4th"),'Marks Entry 4th'!BC163,""))))</f>
        <v/>
      </c>
      <c r="DK164" s="257" t="str">
        <f>IF(OR(B164=0,B164=""),"",IF(AND('Marks Entry 3rd'!BD163="",'Marks Entry 4th'!BD163=""),"",IF(AND($E$3="3rd"),'Marks Entry 3rd'!BD163,IF(AND($E$3="4th"),'Marks Entry 4th'!BD163,""))))</f>
        <v/>
      </c>
      <c r="DL164" s="416" t="str">
        <f t="shared" si="200"/>
        <v/>
      </c>
      <c r="DM164" s="108" t="str">
        <f t="shared" si="201"/>
        <v/>
      </c>
      <c r="DN164" s="257" t="str">
        <f>IF(OR(B164=0,B164=""),"",IF(AND('Marks Entry 3rd'!BE163="",'Marks Entry 4th'!BE163=""),"",IF(AND($E$3="3rd"),'Marks Entry 3rd'!BE163,IF(AND($E$3="4th"),'Marks Entry 4th'!BE163,""))))</f>
        <v/>
      </c>
      <c r="DO164" s="257" t="str">
        <f>IF(OR(B164=0,B164=""),"",IF(AND('Marks Entry 3rd'!BF163="",'Marks Entry 4th'!BF163=""),"",IF(AND($E$3="3rd"),'Marks Entry 3rd'!BF163,IF(AND($E$3="4th"),'Marks Entry 4th'!BF163,""))))</f>
        <v/>
      </c>
      <c r="DP164" s="416" t="str">
        <f t="shared" si="202"/>
        <v/>
      </c>
      <c r="DQ164" s="108" t="str">
        <f t="shared" si="203"/>
        <v/>
      </c>
      <c r="DR164" s="75" t="str">
        <f t="shared" si="204"/>
        <v/>
      </c>
      <c r="DS164" s="76" t="str">
        <f t="shared" si="205"/>
        <v/>
      </c>
      <c r="DT164" s="81" t="str">
        <f t="shared" si="206"/>
        <v/>
      </c>
      <c r="DU164" s="82" t="str">
        <f t="shared" si="207"/>
        <v/>
      </c>
      <c r="DV164" s="262" t="str">
        <f t="shared" si="140"/>
        <v/>
      </c>
      <c r="DW164" s="52" t="str">
        <f>IF(OR(B164=0,B164=""),"",IF(AND($E$3="3rd"),'Marks Entry 3rd'!BG163,IF(AND($E$3="4th"),'Marks Entry 4th'!BG163,"")))</f>
        <v/>
      </c>
      <c r="DX164" s="52" t="str">
        <f>IF(OR(B164=0,B164=""),"",IF(AND($E$3="3rd"),'Marks Entry 3rd'!BH163,IF(AND($E$3="4th"),'Marks Entry 4th'!BH163,"")))</f>
        <v/>
      </c>
      <c r="DY164" s="242" t="str">
        <f t="shared" si="208"/>
        <v/>
      </c>
      <c r="DZ164" s="53"/>
      <c r="EG164" s="55">
        <f>IF(AND($E$3="3rd"),'Marks Entry 3rd'!I163,IF(AND($E$3="4th"),'Marks Entry 4th'!I163,""))</f>
        <v>0</v>
      </c>
    </row>
    <row r="165" spans="1:137" ht="18.95" customHeight="1">
      <c r="A165" s="67">
        <v>158</v>
      </c>
      <c r="B165" s="302" t="str">
        <f>IF(OR(EG165=0,EG165=""),"",IF(AND($E$3="3rd"),'Marks Entry 3rd'!I164,IF(AND($E$3="4th"),'Marks Entry 4th'!I164,"")))</f>
        <v/>
      </c>
      <c r="C165" s="68" t="str">
        <f>IF(OR(B165=0,B165=""),"",IF(AND($E$3="3rd"),'Marks Entry 3rd'!B164,IF(AND($E$3="4th"),'Marks Entry 4th'!B164,"")))</f>
        <v/>
      </c>
      <c r="D165" s="68" t="str">
        <f>IF(OR(B165=0,B165=""),"",IF(AND($E$3="3rd"),'Marks Entry 3rd'!C164,IF(AND($E$3="4th"),'Marks Entry 4th'!C164,"")))</f>
        <v/>
      </c>
      <c r="E165" s="69" t="str">
        <f>IF(OR(B165=0,B165=""),"",IF(AND($E$3="3rd"),'Marks Entry 3rd'!E164,IF(AND($E$3="4th"),'Marks Entry 4th'!E164,"")))</f>
        <v/>
      </c>
      <c r="F165" s="301" t="str">
        <f>IF(OR(B165=0,B165=""),"",IF(AND($E$3="3rd"),'Marks Entry 3rd'!D164,IF(AND($E$3="4th"),'Marks Entry 4th'!D164,"")))</f>
        <v/>
      </c>
      <c r="G165" s="63" t="str">
        <f>IF(OR(B165=0,B165=""),"",IF(AND($E$3="3rd"),'Marks Entry 3rd'!F164,IF(AND($E$3="4th"),'Marks Entry 4th'!F164,"")))</f>
        <v/>
      </c>
      <c r="H165" s="63" t="str">
        <f>IF(OR(B165=0,B165=""),"",IF(AND($E$3="3rd"),'Marks Entry 3rd'!G164,IF(AND($E$3="4th"),'Marks Entry 4th'!G164,"")))</f>
        <v/>
      </c>
      <c r="I165" s="63" t="str">
        <f>IF(OR(B165=0,B165=""),"",IF(AND($E$3="3rd"),'Marks Entry 3rd'!H164,IF(AND($E$3="4th"),'Marks Entry 4th'!H164,"")))</f>
        <v/>
      </c>
      <c r="J165" s="256" t="str">
        <f>IF(OR(B165=0,B165=""),"",IF(AND($E$3="3rd"),'Marks Entry 3rd'!J164,IF(AND($E$3="4th"),'Marks Entry 4th'!J164,"")))</f>
        <v/>
      </c>
      <c r="K165" s="256" t="str">
        <f>IF(OR(B165=0,B165=""),"",IF(AND($E$3="3rd"),'Marks Entry 3rd'!K164,IF(AND($E$3="4th"),'Marks Entry 4th'!K164,"")))</f>
        <v/>
      </c>
      <c r="L165" s="125" t="str">
        <f>IF(OR(B165=0,B165=""),"",IF(AND($E$3="3rd"),'Marks Entry 3rd'!L164,IF(AND($E$3="4th"),'Marks Entry 4th'!L164,"")))</f>
        <v/>
      </c>
      <c r="M165" s="125" t="str">
        <f>IF(OR(B165=0,B165=""),"",IF(AND($E$3="3rd"),'Marks Entry 3rd'!M164,IF(AND($E$3="4th"),'Marks Entry 4th'!M164,"")))</f>
        <v/>
      </c>
      <c r="N165" s="125" t="str">
        <f>IF(OR(B165=0,B165=""),"",IF(AND($E$3="3rd"),'Marks Entry 3rd'!N164,IF(AND($E$3="4th"),'Marks Entry 4th'!N164,"")))</f>
        <v/>
      </c>
      <c r="O165" s="61" t="str">
        <f t="shared" si="141"/>
        <v/>
      </c>
      <c r="P165" s="125" t="str">
        <f>IF(OR(B165=0,B165=""),"",IF(AND($E$3="3rd"),'Marks Entry 3rd'!O164,IF(AND($E$3="4th"),'Marks Entry 4th'!O164,"")))</f>
        <v/>
      </c>
      <c r="Q165" s="125" t="str">
        <f>IF(OR(B165=0,B165=""),"",IF(AND($E$3="3rd"),'Marks Entry 3rd'!P164,IF(AND($E$3="4th"),'Marks Entry 4th'!P164,"")))</f>
        <v/>
      </c>
      <c r="R165" s="64" t="str">
        <f t="shared" si="142"/>
        <v/>
      </c>
      <c r="S165" s="61">
        <f t="shared" si="143"/>
        <v>0</v>
      </c>
      <c r="T165" s="66" t="str">
        <f>IF(OR(B165=0,B165=""),"",IF(AND($E$3="3rd"),'Marks Entry 3rd'!Q164,IF(AND($E$3="4th"),'Marks Entry 4th'!Q164,"")))</f>
        <v/>
      </c>
      <c r="U165" s="66" t="str">
        <f>IF(OR(B165=0,B165=""),"",IF(AND($E$3="3rd"),'Marks Entry 3rd'!R164,IF(AND($E$3="4th"),'Marks Entry 4th'!R164,"")))</f>
        <v/>
      </c>
      <c r="V165" s="65" t="str">
        <f t="shared" si="144"/>
        <v/>
      </c>
      <c r="W165" s="61" t="str">
        <f t="shared" si="145"/>
        <v/>
      </c>
      <c r="X165" s="104">
        <f t="shared" si="146"/>
        <v>0</v>
      </c>
      <c r="Y165" s="104" t="str">
        <f t="shared" si="147"/>
        <v/>
      </c>
      <c r="Z165" s="104" t="str">
        <f t="shared" si="148"/>
        <v/>
      </c>
      <c r="AA165" s="104" t="str">
        <f t="shared" si="149"/>
        <v/>
      </c>
      <c r="AB165" s="104" t="str">
        <f t="shared" si="150"/>
        <v/>
      </c>
      <c r="AC165" s="108" t="str">
        <f t="shared" si="151"/>
        <v/>
      </c>
      <c r="AD165" s="125" t="str">
        <f>IF(OR(B165=0,B165=""),"",IF(AND($E$3="3rd"),'Marks Entry 3rd'!S164,IF(AND($E$3="4th"),'Marks Entry 4th'!S164,"")))</f>
        <v/>
      </c>
      <c r="AE165" s="125" t="str">
        <f>IF(OR(B165=0,B165=""),"",IF(AND($E$3="3rd"),'Marks Entry 3rd'!T164,IF(AND($E$3="4th"),'Marks Entry 4th'!T164,"")))</f>
        <v/>
      </c>
      <c r="AF165" s="125" t="str">
        <f>IF(OR(B165=0,B165=""),"",IF(AND($E$3="3rd"),'Marks Entry 3rd'!U164,IF(AND($E$3="4th"),'Marks Entry 4th'!U164,"")))</f>
        <v/>
      </c>
      <c r="AG165" s="61" t="str">
        <f t="shared" si="152"/>
        <v/>
      </c>
      <c r="AH165" s="125" t="str">
        <f>IF(OR(B165=0,B165=""),"",IF(AND($E$3="3rd"),'Marks Entry 3rd'!V164,IF(AND($E$3="4th"),'Marks Entry 4th'!V164,"")))</f>
        <v/>
      </c>
      <c r="AI165" s="125" t="str">
        <f>IF(OR(B165=0,B165=""),"",IF(AND($E$3="3rd"),'Marks Entry 3rd'!W164,IF(AND($E$3="4th"),'Marks Entry 4th'!W164,"")))</f>
        <v/>
      </c>
      <c r="AJ165" s="64" t="str">
        <f t="shared" si="153"/>
        <v/>
      </c>
      <c r="AK165" s="61">
        <f t="shared" si="154"/>
        <v>0</v>
      </c>
      <c r="AL165" s="66" t="str">
        <f>IF(OR(B165=0,B165=""),"",IF(AND($E$3="3rd"),'Marks Entry 3rd'!X164,IF(AND($E$3="4th"),'Marks Entry 4th'!X164,"")))</f>
        <v/>
      </c>
      <c r="AM165" s="66" t="str">
        <f>IF(OR(B165=0,B165=""),"",IF(AND($E$3="3rd"),'Marks Entry 3rd'!Y164,IF(AND($E$3="4th"),'Marks Entry 4th'!Y164,"")))</f>
        <v/>
      </c>
      <c r="AN165" s="65" t="str">
        <f t="shared" si="155"/>
        <v/>
      </c>
      <c r="AO165" s="61" t="str">
        <f t="shared" si="156"/>
        <v/>
      </c>
      <c r="AP165" s="104">
        <f t="shared" si="157"/>
        <v>0</v>
      </c>
      <c r="AQ165" s="104" t="str">
        <f t="shared" si="158"/>
        <v/>
      </c>
      <c r="AR165" s="104" t="str">
        <f t="shared" si="159"/>
        <v/>
      </c>
      <c r="AS165" s="104" t="str">
        <f t="shared" si="160"/>
        <v/>
      </c>
      <c r="AT165" s="104" t="str">
        <f t="shared" si="161"/>
        <v/>
      </c>
      <c r="AU165" s="108" t="str">
        <f t="shared" si="162"/>
        <v/>
      </c>
      <c r="AV165" s="125" t="str">
        <f>IF(OR(B165=0,B165=""),"",IF(AND($E$3="3rd"),'Marks Entry 3rd'!Z164,IF(AND($E$3="4th"),'Marks Entry 4th'!Z164,"")))</f>
        <v/>
      </c>
      <c r="AW165" s="125" t="str">
        <f>IF(OR(B165=0,B165=""),"",IF(AND($E$3="3rd"),'Marks Entry 3rd'!AA164,IF(AND($E$3="4th"),'Marks Entry 4th'!AA164,"")))</f>
        <v/>
      </c>
      <c r="AX165" s="125" t="str">
        <f>IF(OR(B165=0,B165=""),"",IF(AND($E$3="3rd"),'Marks Entry 3rd'!AB164,IF(AND($E$3="4th"),'Marks Entry 4th'!AB164,"")))</f>
        <v/>
      </c>
      <c r="AY165" s="61" t="str">
        <f t="shared" si="163"/>
        <v/>
      </c>
      <c r="AZ165" s="125" t="str">
        <f>IF(OR(B165=0,B165=""),"",IF(AND($E$3="3rd"),'Marks Entry 3rd'!AC164,IF(AND($E$3="4th"),'Marks Entry 4th'!AC164,"")))</f>
        <v/>
      </c>
      <c r="BA165" s="125" t="str">
        <f>IF(OR(B165=0,B165=""),"",IF(AND($E$3="3rd"),'Marks Entry 3rd'!AD164,IF(AND($E$3="4th"),'Marks Entry 4th'!AD164,"")))</f>
        <v/>
      </c>
      <c r="BB165" s="64" t="str">
        <f t="shared" si="164"/>
        <v/>
      </c>
      <c r="BC165" s="61">
        <f t="shared" si="165"/>
        <v>0</v>
      </c>
      <c r="BD165" s="66" t="str">
        <f>IF(OR(B165=0,B165=""),"",IF(AND($E$3="3rd"),'Marks Entry 3rd'!AE164,IF(AND($E$3="4th"),'Marks Entry 4th'!AE164,"")))</f>
        <v/>
      </c>
      <c r="BE165" s="66" t="str">
        <f>IF(OR(B165=0,B165=""),"",IF(AND($E$3="3rd"),'Marks Entry 3rd'!AF164,IF(AND($E$3="4th"),'Marks Entry 4th'!AF164,"")))</f>
        <v/>
      </c>
      <c r="BF165" s="65" t="str">
        <f t="shared" si="166"/>
        <v/>
      </c>
      <c r="BG165" s="61" t="str">
        <f t="shared" si="167"/>
        <v/>
      </c>
      <c r="BH165" s="104">
        <f t="shared" si="168"/>
        <v>0</v>
      </c>
      <c r="BI165" s="104" t="str">
        <f t="shared" si="169"/>
        <v/>
      </c>
      <c r="BJ165" s="104" t="str">
        <f t="shared" si="170"/>
        <v/>
      </c>
      <c r="BK165" s="104" t="str">
        <f t="shared" si="171"/>
        <v/>
      </c>
      <c r="BL165" s="104" t="str">
        <f t="shared" si="172"/>
        <v/>
      </c>
      <c r="BM165" s="108" t="str">
        <f t="shared" si="173"/>
        <v/>
      </c>
      <c r="BN165" s="125" t="str">
        <f>IF(OR(B165=0,B165=""),"",IF(AND($E$3="3rd"),'Marks Entry 3rd'!AG164,IF(AND($E$3="4th"),'Marks Entry 4th'!AG164,"")))</f>
        <v/>
      </c>
      <c r="BO165" s="125" t="str">
        <f>IF(OR(B165=0,B165=""),"",IF(AND($E$3="3rd"),'Marks Entry 3rd'!AH164,IF(AND($E$3="4th"),'Marks Entry 4th'!AH164,"")))</f>
        <v/>
      </c>
      <c r="BP165" s="125" t="str">
        <f>IF(OR(B165=0,B165=""),"",IF(AND($E$3="3rd"),'Marks Entry 3rd'!AI164,IF(AND($E$3="4th"),'Marks Entry 4th'!AI164,"")))</f>
        <v/>
      </c>
      <c r="BQ165" s="61" t="str">
        <f t="shared" si="174"/>
        <v/>
      </c>
      <c r="BR165" s="125" t="str">
        <f>IF(OR(B165=0,B165=""),"",IF(AND($E$3="3rd"),'Marks Entry 3rd'!AJ164,IF(AND($E$3="4th"),'Marks Entry 4th'!AJ164,"")))</f>
        <v/>
      </c>
      <c r="BS165" s="125" t="str">
        <f>IF(OR(B165=0,B165=""),"",IF(AND($E$3="3rd"),'Marks Entry 3rd'!AK164,IF(AND($E$3="4th"),'Marks Entry 4th'!AK164,"")))</f>
        <v/>
      </c>
      <c r="BT165" s="64" t="str">
        <f t="shared" si="175"/>
        <v/>
      </c>
      <c r="BU165" s="61">
        <f t="shared" si="176"/>
        <v>0</v>
      </c>
      <c r="BV165" s="66" t="str">
        <f>IF(OR(B165=0,B165=""),"",IF(AND($E$3="3rd"),'Marks Entry 3rd'!AL164,IF(AND($E$3="4th"),'Marks Entry 4th'!AL164,"")))</f>
        <v/>
      </c>
      <c r="BW165" s="66" t="str">
        <f>IF(OR(B165=0,B165=""),"",IF(AND($E$3="3rd"),'Marks Entry 3rd'!AM164,IF(AND($E$3="4th"),'Marks Entry 4th'!AM164,"")))</f>
        <v/>
      </c>
      <c r="BX165" s="65" t="str">
        <f t="shared" si="177"/>
        <v/>
      </c>
      <c r="BY165" s="61" t="str">
        <f t="shared" si="178"/>
        <v/>
      </c>
      <c r="BZ165" s="104">
        <f t="shared" si="179"/>
        <v>0</v>
      </c>
      <c r="CA165" s="104" t="str">
        <f t="shared" si="180"/>
        <v/>
      </c>
      <c r="CB165" s="104" t="str">
        <f t="shared" si="181"/>
        <v/>
      </c>
      <c r="CC165" s="104" t="str">
        <f t="shared" si="182"/>
        <v/>
      </c>
      <c r="CD165" s="104" t="str">
        <f t="shared" si="183"/>
        <v/>
      </c>
      <c r="CE165" s="108" t="str">
        <f t="shared" si="184"/>
        <v/>
      </c>
      <c r="CF165" s="257" t="str">
        <f>IF(OR(B165=0,B165=""),"",IF(AND($E$3="3rd"),'Marks Entry 3rd'!AN164,IF(AND($E$3="4th"),'Marks Entry 4th'!AN164,"")))</f>
        <v/>
      </c>
      <c r="CG165" s="257" t="str">
        <f>IF(OR(B165=0,B165=""),"",IF(AND($E$3="3rd"),'Marks Entry 3rd'!AO164,IF(AND($E$3="4th"),'Marks Entry 4th'!AO164,"")))</f>
        <v/>
      </c>
      <c r="CH165" s="257" t="str">
        <f>IF(OR(B165=0,B165=""),"",IF(AND($E$3="3rd"),'Marks Entry 3rd'!AP164,IF(AND($E$3="4th"),'Marks Entry 4th'!AP164,"")))</f>
        <v/>
      </c>
      <c r="CI165" s="257" t="str">
        <f>IF(OR(B165=0,B165=""),"",IF(AND($E$3="3rd"),'Marks Entry 3rd'!AQ164,IF(AND($E$3="4th"),'Marks Entry 4th'!AQ164,"")))</f>
        <v/>
      </c>
      <c r="CJ165" s="257" t="str">
        <f>IF(OR(B165=0,B165=""),"",IF(AND($E$3="3rd"),'Marks Entry 3rd'!AR164,IF(AND($E$3="4th"),'Marks Entry 4th'!AR164,"")))</f>
        <v/>
      </c>
      <c r="CK165" s="126" t="str">
        <f t="shared" si="185"/>
        <v/>
      </c>
      <c r="CL165" s="127">
        <f t="shared" si="186"/>
        <v>0</v>
      </c>
      <c r="CM165" s="127" t="str">
        <f t="shared" si="187"/>
        <v/>
      </c>
      <c r="CN165" s="127" t="str">
        <f t="shared" si="188"/>
        <v/>
      </c>
      <c r="CO165" s="107" t="str">
        <f t="shared" si="189"/>
        <v/>
      </c>
      <c r="CP165" s="257" t="str">
        <f>IF(OR(B165=0,B165=""),"",IF(AND($E$3="3rd"),'Marks Entry 3rd'!AS164,IF(AND($E$3="4th"),'Marks Entry 4th'!AS164,"")))</f>
        <v/>
      </c>
      <c r="CQ165" s="257" t="str">
        <f>IF(OR(B165=0,B165=""),"",IF(AND($E$3="3rd"),'Marks Entry 3rd'!AT164,IF(AND($E$3="4th"),'Marks Entry 4th'!AT164,"")))</f>
        <v/>
      </c>
      <c r="CR165" s="257" t="str">
        <f>IF(OR(B165=0,B165=""),"",IF(AND($E$3="3rd"),'Marks Entry 3rd'!AU164,IF(AND($E$3="4th"),'Marks Entry 4th'!AU164,"")))</f>
        <v/>
      </c>
      <c r="CS165" s="257" t="str">
        <f>IF(OR(B165=0,B165=""),"",IF(AND($E$3="3rd"),'Marks Entry 3rd'!AV164,IF(AND($E$3="4th"),'Marks Entry 4th'!AV164,"")))</f>
        <v/>
      </c>
      <c r="CT165" s="257" t="str">
        <f>IF(OR(B165=0,B165=""),"",IF(AND($E$3="3rd"),'Marks Entry 3rd'!AW164,IF(AND($E$3="4th"),'Marks Entry 4th'!AW164,"")))</f>
        <v/>
      </c>
      <c r="CU165" s="126" t="str">
        <f t="shared" si="190"/>
        <v/>
      </c>
      <c r="CV165" s="127">
        <f t="shared" si="191"/>
        <v>0</v>
      </c>
      <c r="CW165" s="127" t="str">
        <f t="shared" si="192"/>
        <v/>
      </c>
      <c r="CX165" s="127" t="str">
        <f t="shared" si="193"/>
        <v/>
      </c>
      <c r="CY165" s="107" t="str">
        <f t="shared" si="194"/>
        <v/>
      </c>
      <c r="CZ165" s="257" t="str">
        <f>IF(OR(B165=0,B165=""),"",IF(AND($E$3="3rd"),'Marks Entry 3rd'!AX164,IF(AND($E$3="4th"),'Marks Entry 4th'!AX164,"")))</f>
        <v/>
      </c>
      <c r="DA165" s="257" t="str">
        <f>IF(OR(B165=0,B165=""),"",IF(AND($E$3="3rd"),'Marks Entry 3rd'!AY164,IF(AND($E$3="4th"),'Marks Entry 4th'!AY164,"")))</f>
        <v/>
      </c>
      <c r="DB165" s="257" t="str">
        <f>IF(OR(B165=0,B165=""),"",IF(AND($E$3="3rd"),'Marks Entry 3rd'!AZ164,IF(AND($E$3="4th"),'Marks Entry 4th'!AZ164,"")))</f>
        <v/>
      </c>
      <c r="DC165" s="257" t="str">
        <f>IF(OR(B165=0,B165=""),"",IF(AND($E$3="3rd"),'Marks Entry 3rd'!BA164,IF(AND($E$3="4th"),'Marks Entry 4th'!BA164,"")))</f>
        <v/>
      </c>
      <c r="DD165" s="257" t="str">
        <f>IF(OR(B165=0,B165=""),"",IF(AND($E$3="3rd"),'Marks Entry 3rd'!BB164,IF(AND($E$3="4th"),'Marks Entry 4th'!BB164,"")))</f>
        <v/>
      </c>
      <c r="DE165" s="126" t="str">
        <f t="shared" si="195"/>
        <v/>
      </c>
      <c r="DF165" s="127">
        <f t="shared" si="196"/>
        <v>0</v>
      </c>
      <c r="DG165" s="127" t="str">
        <f t="shared" si="197"/>
        <v/>
      </c>
      <c r="DH165" s="127" t="str">
        <f t="shared" si="198"/>
        <v/>
      </c>
      <c r="DI165" s="107" t="str">
        <f t="shared" si="199"/>
        <v/>
      </c>
      <c r="DJ165" s="257" t="str">
        <f>IF(OR(B165=0,B165=""),"",IF(AND('Marks Entry 3rd'!BC164="",'Marks Entry 4th'!BC164=""),"",IF(AND($E$3="3rd"),'Marks Entry 3rd'!BC164,IF(AND($E$3="4th"),'Marks Entry 4th'!BC164,""))))</f>
        <v/>
      </c>
      <c r="DK165" s="257" t="str">
        <f>IF(OR(B165=0,B165=""),"",IF(AND('Marks Entry 3rd'!BD164="",'Marks Entry 4th'!BD164=""),"",IF(AND($E$3="3rd"),'Marks Entry 3rd'!BD164,IF(AND($E$3="4th"),'Marks Entry 4th'!BD164,""))))</f>
        <v/>
      </c>
      <c r="DL165" s="416" t="str">
        <f t="shared" si="200"/>
        <v/>
      </c>
      <c r="DM165" s="108" t="str">
        <f t="shared" si="201"/>
        <v/>
      </c>
      <c r="DN165" s="257" t="str">
        <f>IF(OR(B165=0,B165=""),"",IF(AND('Marks Entry 3rd'!BE164="",'Marks Entry 4th'!BE164=""),"",IF(AND($E$3="3rd"),'Marks Entry 3rd'!BE164,IF(AND($E$3="4th"),'Marks Entry 4th'!BE164,""))))</f>
        <v/>
      </c>
      <c r="DO165" s="257" t="str">
        <f>IF(OR(B165=0,B165=""),"",IF(AND('Marks Entry 3rd'!BF164="",'Marks Entry 4th'!BF164=""),"",IF(AND($E$3="3rd"),'Marks Entry 3rd'!BF164,IF(AND($E$3="4th"),'Marks Entry 4th'!BF164,""))))</f>
        <v/>
      </c>
      <c r="DP165" s="416" t="str">
        <f t="shared" si="202"/>
        <v/>
      </c>
      <c r="DQ165" s="108" t="str">
        <f t="shared" si="203"/>
        <v/>
      </c>
      <c r="DR165" s="75" t="str">
        <f t="shared" si="204"/>
        <v/>
      </c>
      <c r="DS165" s="76" t="str">
        <f t="shared" si="205"/>
        <v/>
      </c>
      <c r="DT165" s="81" t="str">
        <f t="shared" si="206"/>
        <v/>
      </c>
      <c r="DU165" s="82" t="str">
        <f t="shared" si="207"/>
        <v/>
      </c>
      <c r="DV165" s="262" t="str">
        <f t="shared" si="140"/>
        <v/>
      </c>
      <c r="DW165" s="52" t="str">
        <f>IF(OR(B165=0,B165=""),"",IF(AND($E$3="3rd"),'Marks Entry 3rd'!BG164,IF(AND($E$3="4th"),'Marks Entry 4th'!BG164,"")))</f>
        <v/>
      </c>
      <c r="DX165" s="52" t="str">
        <f>IF(OR(B165=0,B165=""),"",IF(AND($E$3="3rd"),'Marks Entry 3rd'!BH164,IF(AND($E$3="4th"),'Marks Entry 4th'!BH164,"")))</f>
        <v/>
      </c>
      <c r="DY165" s="242" t="str">
        <f t="shared" si="208"/>
        <v/>
      </c>
      <c r="DZ165" s="53"/>
      <c r="EG165" s="55">
        <f>IF(AND($E$3="3rd"),'Marks Entry 3rd'!I164,IF(AND($E$3="4th"),'Marks Entry 4th'!I164,""))</f>
        <v>0</v>
      </c>
    </row>
    <row r="166" spans="1:137" ht="18.95" customHeight="1">
      <c r="A166" s="67">
        <v>159</v>
      </c>
      <c r="B166" s="302" t="str">
        <f>IF(OR(EG166=0,EG166=""),"",IF(AND($E$3="3rd"),'Marks Entry 3rd'!I165,IF(AND($E$3="4th"),'Marks Entry 4th'!I165,"")))</f>
        <v/>
      </c>
      <c r="C166" s="68" t="str">
        <f>IF(OR(B166=0,B166=""),"",IF(AND($E$3="3rd"),'Marks Entry 3rd'!B165,IF(AND($E$3="4th"),'Marks Entry 4th'!B165,"")))</f>
        <v/>
      </c>
      <c r="D166" s="68" t="str">
        <f>IF(OR(B166=0,B166=""),"",IF(AND($E$3="3rd"),'Marks Entry 3rd'!C165,IF(AND($E$3="4th"),'Marks Entry 4th'!C165,"")))</f>
        <v/>
      </c>
      <c r="E166" s="69" t="str">
        <f>IF(OR(B166=0,B166=""),"",IF(AND($E$3="3rd"),'Marks Entry 3rd'!E165,IF(AND($E$3="4th"),'Marks Entry 4th'!E165,"")))</f>
        <v/>
      </c>
      <c r="F166" s="301" t="str">
        <f>IF(OR(B166=0,B166=""),"",IF(AND($E$3="3rd"),'Marks Entry 3rd'!D165,IF(AND($E$3="4th"),'Marks Entry 4th'!D165,"")))</f>
        <v/>
      </c>
      <c r="G166" s="63" t="str">
        <f>IF(OR(B166=0,B166=""),"",IF(AND($E$3="3rd"),'Marks Entry 3rd'!F165,IF(AND($E$3="4th"),'Marks Entry 4th'!F165,"")))</f>
        <v/>
      </c>
      <c r="H166" s="63" t="str">
        <f>IF(OR(B166=0,B166=""),"",IF(AND($E$3="3rd"),'Marks Entry 3rd'!G165,IF(AND($E$3="4th"),'Marks Entry 4th'!G165,"")))</f>
        <v/>
      </c>
      <c r="I166" s="63" t="str">
        <f>IF(OR(B166=0,B166=""),"",IF(AND($E$3="3rd"),'Marks Entry 3rd'!H165,IF(AND($E$3="4th"),'Marks Entry 4th'!H165,"")))</f>
        <v/>
      </c>
      <c r="J166" s="256" t="str">
        <f>IF(OR(B166=0,B166=""),"",IF(AND($E$3="3rd"),'Marks Entry 3rd'!J165,IF(AND($E$3="4th"),'Marks Entry 4th'!J165,"")))</f>
        <v/>
      </c>
      <c r="K166" s="256" t="str">
        <f>IF(OR(B166=0,B166=""),"",IF(AND($E$3="3rd"),'Marks Entry 3rd'!K165,IF(AND($E$3="4th"),'Marks Entry 4th'!K165,"")))</f>
        <v/>
      </c>
      <c r="L166" s="125" t="str">
        <f>IF(OR(B166=0,B166=""),"",IF(AND($E$3="3rd"),'Marks Entry 3rd'!L165,IF(AND($E$3="4th"),'Marks Entry 4th'!L165,"")))</f>
        <v/>
      </c>
      <c r="M166" s="125" t="str">
        <f>IF(OR(B166=0,B166=""),"",IF(AND($E$3="3rd"),'Marks Entry 3rd'!M165,IF(AND($E$3="4th"),'Marks Entry 4th'!M165,"")))</f>
        <v/>
      </c>
      <c r="N166" s="125" t="str">
        <f>IF(OR(B166=0,B166=""),"",IF(AND($E$3="3rd"),'Marks Entry 3rd'!N165,IF(AND($E$3="4th"),'Marks Entry 4th'!N165,"")))</f>
        <v/>
      </c>
      <c r="O166" s="61" t="str">
        <f t="shared" si="141"/>
        <v/>
      </c>
      <c r="P166" s="125" t="str">
        <f>IF(OR(B166=0,B166=""),"",IF(AND($E$3="3rd"),'Marks Entry 3rd'!O165,IF(AND($E$3="4th"),'Marks Entry 4th'!O165,"")))</f>
        <v/>
      </c>
      <c r="Q166" s="125" t="str">
        <f>IF(OR(B166=0,B166=""),"",IF(AND($E$3="3rd"),'Marks Entry 3rd'!P165,IF(AND($E$3="4th"),'Marks Entry 4th'!P165,"")))</f>
        <v/>
      </c>
      <c r="R166" s="64" t="str">
        <f t="shared" si="142"/>
        <v/>
      </c>
      <c r="S166" s="61">
        <f t="shared" si="143"/>
        <v>0</v>
      </c>
      <c r="T166" s="66" t="str">
        <f>IF(OR(B166=0,B166=""),"",IF(AND($E$3="3rd"),'Marks Entry 3rd'!Q165,IF(AND($E$3="4th"),'Marks Entry 4th'!Q165,"")))</f>
        <v/>
      </c>
      <c r="U166" s="66" t="str">
        <f>IF(OR(B166=0,B166=""),"",IF(AND($E$3="3rd"),'Marks Entry 3rd'!R165,IF(AND($E$3="4th"),'Marks Entry 4th'!R165,"")))</f>
        <v/>
      </c>
      <c r="V166" s="65" t="str">
        <f t="shared" si="144"/>
        <v/>
      </c>
      <c r="W166" s="61" t="str">
        <f t="shared" si="145"/>
        <v/>
      </c>
      <c r="X166" s="104">
        <f t="shared" si="146"/>
        <v>0</v>
      </c>
      <c r="Y166" s="104" t="str">
        <f t="shared" si="147"/>
        <v/>
      </c>
      <c r="Z166" s="104" t="str">
        <f t="shared" si="148"/>
        <v/>
      </c>
      <c r="AA166" s="104" t="str">
        <f t="shared" si="149"/>
        <v/>
      </c>
      <c r="AB166" s="104" t="str">
        <f t="shared" si="150"/>
        <v/>
      </c>
      <c r="AC166" s="108" t="str">
        <f t="shared" si="151"/>
        <v/>
      </c>
      <c r="AD166" s="125" t="str">
        <f>IF(OR(B166=0,B166=""),"",IF(AND($E$3="3rd"),'Marks Entry 3rd'!S165,IF(AND($E$3="4th"),'Marks Entry 4th'!S165,"")))</f>
        <v/>
      </c>
      <c r="AE166" s="125" t="str">
        <f>IF(OR(B166=0,B166=""),"",IF(AND($E$3="3rd"),'Marks Entry 3rd'!T165,IF(AND($E$3="4th"),'Marks Entry 4th'!T165,"")))</f>
        <v/>
      </c>
      <c r="AF166" s="125" t="str">
        <f>IF(OR(B166=0,B166=""),"",IF(AND($E$3="3rd"),'Marks Entry 3rd'!U165,IF(AND($E$3="4th"),'Marks Entry 4th'!U165,"")))</f>
        <v/>
      </c>
      <c r="AG166" s="61" t="str">
        <f t="shared" si="152"/>
        <v/>
      </c>
      <c r="AH166" s="125" t="str">
        <f>IF(OR(B166=0,B166=""),"",IF(AND($E$3="3rd"),'Marks Entry 3rd'!V165,IF(AND($E$3="4th"),'Marks Entry 4th'!V165,"")))</f>
        <v/>
      </c>
      <c r="AI166" s="125" t="str">
        <f>IF(OR(B166=0,B166=""),"",IF(AND($E$3="3rd"),'Marks Entry 3rd'!W165,IF(AND($E$3="4th"),'Marks Entry 4th'!W165,"")))</f>
        <v/>
      </c>
      <c r="AJ166" s="64" t="str">
        <f t="shared" si="153"/>
        <v/>
      </c>
      <c r="AK166" s="61">
        <f t="shared" si="154"/>
        <v>0</v>
      </c>
      <c r="AL166" s="66" t="str">
        <f>IF(OR(B166=0,B166=""),"",IF(AND($E$3="3rd"),'Marks Entry 3rd'!X165,IF(AND($E$3="4th"),'Marks Entry 4th'!X165,"")))</f>
        <v/>
      </c>
      <c r="AM166" s="66" t="str">
        <f>IF(OR(B166=0,B166=""),"",IF(AND($E$3="3rd"),'Marks Entry 3rd'!Y165,IF(AND($E$3="4th"),'Marks Entry 4th'!Y165,"")))</f>
        <v/>
      </c>
      <c r="AN166" s="65" t="str">
        <f t="shared" si="155"/>
        <v/>
      </c>
      <c r="AO166" s="61" t="str">
        <f t="shared" si="156"/>
        <v/>
      </c>
      <c r="AP166" s="104">
        <f t="shared" si="157"/>
        <v>0</v>
      </c>
      <c r="AQ166" s="104" t="str">
        <f t="shared" si="158"/>
        <v/>
      </c>
      <c r="AR166" s="104" t="str">
        <f t="shared" si="159"/>
        <v/>
      </c>
      <c r="AS166" s="104" t="str">
        <f t="shared" si="160"/>
        <v/>
      </c>
      <c r="AT166" s="104" t="str">
        <f t="shared" si="161"/>
        <v/>
      </c>
      <c r="AU166" s="108" t="str">
        <f t="shared" si="162"/>
        <v/>
      </c>
      <c r="AV166" s="125" t="str">
        <f>IF(OR(B166=0,B166=""),"",IF(AND($E$3="3rd"),'Marks Entry 3rd'!Z165,IF(AND($E$3="4th"),'Marks Entry 4th'!Z165,"")))</f>
        <v/>
      </c>
      <c r="AW166" s="125" t="str">
        <f>IF(OR(B166=0,B166=""),"",IF(AND($E$3="3rd"),'Marks Entry 3rd'!AA165,IF(AND($E$3="4th"),'Marks Entry 4th'!AA165,"")))</f>
        <v/>
      </c>
      <c r="AX166" s="125" t="str">
        <f>IF(OR(B166=0,B166=""),"",IF(AND($E$3="3rd"),'Marks Entry 3rd'!AB165,IF(AND($E$3="4th"),'Marks Entry 4th'!AB165,"")))</f>
        <v/>
      </c>
      <c r="AY166" s="61" t="str">
        <f t="shared" si="163"/>
        <v/>
      </c>
      <c r="AZ166" s="125" t="str">
        <f>IF(OR(B166=0,B166=""),"",IF(AND($E$3="3rd"),'Marks Entry 3rd'!AC165,IF(AND($E$3="4th"),'Marks Entry 4th'!AC165,"")))</f>
        <v/>
      </c>
      <c r="BA166" s="125" t="str">
        <f>IF(OR(B166=0,B166=""),"",IF(AND($E$3="3rd"),'Marks Entry 3rd'!AD165,IF(AND($E$3="4th"),'Marks Entry 4th'!AD165,"")))</f>
        <v/>
      </c>
      <c r="BB166" s="64" t="str">
        <f t="shared" si="164"/>
        <v/>
      </c>
      <c r="BC166" s="61">
        <f t="shared" si="165"/>
        <v>0</v>
      </c>
      <c r="BD166" s="66" t="str">
        <f>IF(OR(B166=0,B166=""),"",IF(AND($E$3="3rd"),'Marks Entry 3rd'!AE165,IF(AND($E$3="4th"),'Marks Entry 4th'!AE165,"")))</f>
        <v/>
      </c>
      <c r="BE166" s="66" t="str">
        <f>IF(OR(B166=0,B166=""),"",IF(AND($E$3="3rd"),'Marks Entry 3rd'!AF165,IF(AND($E$3="4th"),'Marks Entry 4th'!AF165,"")))</f>
        <v/>
      </c>
      <c r="BF166" s="65" t="str">
        <f t="shared" si="166"/>
        <v/>
      </c>
      <c r="BG166" s="61" t="str">
        <f t="shared" si="167"/>
        <v/>
      </c>
      <c r="BH166" s="104">
        <f t="shared" si="168"/>
        <v>0</v>
      </c>
      <c r="BI166" s="104" t="str">
        <f t="shared" si="169"/>
        <v/>
      </c>
      <c r="BJ166" s="104" t="str">
        <f t="shared" si="170"/>
        <v/>
      </c>
      <c r="BK166" s="104" t="str">
        <f t="shared" si="171"/>
        <v/>
      </c>
      <c r="BL166" s="104" t="str">
        <f t="shared" si="172"/>
        <v/>
      </c>
      <c r="BM166" s="108" t="str">
        <f t="shared" si="173"/>
        <v/>
      </c>
      <c r="BN166" s="125" t="str">
        <f>IF(OR(B166=0,B166=""),"",IF(AND($E$3="3rd"),'Marks Entry 3rd'!AG165,IF(AND($E$3="4th"),'Marks Entry 4th'!AG165,"")))</f>
        <v/>
      </c>
      <c r="BO166" s="125" t="str">
        <f>IF(OR(B166=0,B166=""),"",IF(AND($E$3="3rd"),'Marks Entry 3rd'!AH165,IF(AND($E$3="4th"),'Marks Entry 4th'!AH165,"")))</f>
        <v/>
      </c>
      <c r="BP166" s="125" t="str">
        <f>IF(OR(B166=0,B166=""),"",IF(AND($E$3="3rd"),'Marks Entry 3rd'!AI165,IF(AND($E$3="4th"),'Marks Entry 4th'!AI165,"")))</f>
        <v/>
      </c>
      <c r="BQ166" s="61" t="str">
        <f t="shared" si="174"/>
        <v/>
      </c>
      <c r="BR166" s="125" t="str">
        <f>IF(OR(B166=0,B166=""),"",IF(AND($E$3="3rd"),'Marks Entry 3rd'!AJ165,IF(AND($E$3="4th"),'Marks Entry 4th'!AJ165,"")))</f>
        <v/>
      </c>
      <c r="BS166" s="125" t="str">
        <f>IF(OR(B166=0,B166=""),"",IF(AND($E$3="3rd"),'Marks Entry 3rd'!AK165,IF(AND($E$3="4th"),'Marks Entry 4th'!AK165,"")))</f>
        <v/>
      </c>
      <c r="BT166" s="64" t="str">
        <f t="shared" si="175"/>
        <v/>
      </c>
      <c r="BU166" s="61">
        <f t="shared" si="176"/>
        <v>0</v>
      </c>
      <c r="BV166" s="66" t="str">
        <f>IF(OR(B166=0,B166=""),"",IF(AND($E$3="3rd"),'Marks Entry 3rd'!AL165,IF(AND($E$3="4th"),'Marks Entry 4th'!AL165,"")))</f>
        <v/>
      </c>
      <c r="BW166" s="66" t="str">
        <f>IF(OR(B166=0,B166=""),"",IF(AND($E$3="3rd"),'Marks Entry 3rd'!AM165,IF(AND($E$3="4th"),'Marks Entry 4th'!AM165,"")))</f>
        <v/>
      </c>
      <c r="BX166" s="65" t="str">
        <f t="shared" si="177"/>
        <v/>
      </c>
      <c r="BY166" s="61" t="str">
        <f t="shared" si="178"/>
        <v/>
      </c>
      <c r="BZ166" s="104">
        <f t="shared" si="179"/>
        <v>0</v>
      </c>
      <c r="CA166" s="104" t="str">
        <f t="shared" si="180"/>
        <v/>
      </c>
      <c r="CB166" s="104" t="str">
        <f t="shared" si="181"/>
        <v/>
      </c>
      <c r="CC166" s="104" t="str">
        <f t="shared" si="182"/>
        <v/>
      </c>
      <c r="CD166" s="104" t="str">
        <f t="shared" si="183"/>
        <v/>
      </c>
      <c r="CE166" s="108" t="str">
        <f t="shared" si="184"/>
        <v/>
      </c>
      <c r="CF166" s="257" t="str">
        <f>IF(OR(B166=0,B166=""),"",IF(AND($E$3="3rd"),'Marks Entry 3rd'!AN165,IF(AND($E$3="4th"),'Marks Entry 4th'!AN165,"")))</f>
        <v/>
      </c>
      <c r="CG166" s="257" t="str">
        <f>IF(OR(B166=0,B166=""),"",IF(AND($E$3="3rd"),'Marks Entry 3rd'!AO165,IF(AND($E$3="4th"),'Marks Entry 4th'!AO165,"")))</f>
        <v/>
      </c>
      <c r="CH166" s="257" t="str">
        <f>IF(OR(B166=0,B166=""),"",IF(AND($E$3="3rd"),'Marks Entry 3rd'!AP165,IF(AND($E$3="4th"),'Marks Entry 4th'!AP165,"")))</f>
        <v/>
      </c>
      <c r="CI166" s="257" t="str">
        <f>IF(OR(B166=0,B166=""),"",IF(AND($E$3="3rd"),'Marks Entry 3rd'!AQ165,IF(AND($E$3="4th"),'Marks Entry 4th'!AQ165,"")))</f>
        <v/>
      </c>
      <c r="CJ166" s="257" t="str">
        <f>IF(OR(B166=0,B166=""),"",IF(AND($E$3="3rd"),'Marks Entry 3rd'!AR165,IF(AND($E$3="4th"),'Marks Entry 4th'!AR165,"")))</f>
        <v/>
      </c>
      <c r="CK166" s="126" t="str">
        <f t="shared" si="185"/>
        <v/>
      </c>
      <c r="CL166" s="127">
        <f t="shared" si="186"/>
        <v>0</v>
      </c>
      <c r="CM166" s="127" t="str">
        <f t="shared" si="187"/>
        <v/>
      </c>
      <c r="CN166" s="127" t="str">
        <f t="shared" si="188"/>
        <v/>
      </c>
      <c r="CO166" s="107" t="str">
        <f t="shared" si="189"/>
        <v/>
      </c>
      <c r="CP166" s="257" t="str">
        <f>IF(OR(B166=0,B166=""),"",IF(AND($E$3="3rd"),'Marks Entry 3rd'!AS165,IF(AND($E$3="4th"),'Marks Entry 4th'!AS165,"")))</f>
        <v/>
      </c>
      <c r="CQ166" s="257" t="str">
        <f>IF(OR(B166=0,B166=""),"",IF(AND($E$3="3rd"),'Marks Entry 3rd'!AT165,IF(AND($E$3="4th"),'Marks Entry 4th'!AT165,"")))</f>
        <v/>
      </c>
      <c r="CR166" s="257" t="str">
        <f>IF(OR(B166=0,B166=""),"",IF(AND($E$3="3rd"),'Marks Entry 3rd'!AU165,IF(AND($E$3="4th"),'Marks Entry 4th'!AU165,"")))</f>
        <v/>
      </c>
      <c r="CS166" s="257" t="str">
        <f>IF(OR(B166=0,B166=""),"",IF(AND($E$3="3rd"),'Marks Entry 3rd'!AV165,IF(AND($E$3="4th"),'Marks Entry 4th'!AV165,"")))</f>
        <v/>
      </c>
      <c r="CT166" s="257" t="str">
        <f>IF(OR(B166=0,B166=""),"",IF(AND($E$3="3rd"),'Marks Entry 3rd'!AW165,IF(AND($E$3="4th"),'Marks Entry 4th'!AW165,"")))</f>
        <v/>
      </c>
      <c r="CU166" s="126" t="str">
        <f t="shared" si="190"/>
        <v/>
      </c>
      <c r="CV166" s="127">
        <f t="shared" si="191"/>
        <v>0</v>
      </c>
      <c r="CW166" s="127" t="str">
        <f t="shared" si="192"/>
        <v/>
      </c>
      <c r="CX166" s="127" t="str">
        <f t="shared" si="193"/>
        <v/>
      </c>
      <c r="CY166" s="107" t="str">
        <f t="shared" si="194"/>
        <v/>
      </c>
      <c r="CZ166" s="257" t="str">
        <f>IF(OR(B166=0,B166=""),"",IF(AND($E$3="3rd"),'Marks Entry 3rd'!AX165,IF(AND($E$3="4th"),'Marks Entry 4th'!AX165,"")))</f>
        <v/>
      </c>
      <c r="DA166" s="257" t="str">
        <f>IF(OR(B166=0,B166=""),"",IF(AND($E$3="3rd"),'Marks Entry 3rd'!AY165,IF(AND($E$3="4th"),'Marks Entry 4th'!AY165,"")))</f>
        <v/>
      </c>
      <c r="DB166" s="257" t="str">
        <f>IF(OR(B166=0,B166=""),"",IF(AND($E$3="3rd"),'Marks Entry 3rd'!AZ165,IF(AND($E$3="4th"),'Marks Entry 4th'!AZ165,"")))</f>
        <v/>
      </c>
      <c r="DC166" s="257" t="str">
        <f>IF(OR(B166=0,B166=""),"",IF(AND($E$3="3rd"),'Marks Entry 3rd'!BA165,IF(AND($E$3="4th"),'Marks Entry 4th'!BA165,"")))</f>
        <v/>
      </c>
      <c r="DD166" s="257" t="str">
        <f>IF(OR(B166=0,B166=""),"",IF(AND($E$3="3rd"),'Marks Entry 3rd'!BB165,IF(AND($E$3="4th"),'Marks Entry 4th'!BB165,"")))</f>
        <v/>
      </c>
      <c r="DE166" s="126" t="str">
        <f t="shared" si="195"/>
        <v/>
      </c>
      <c r="DF166" s="127">
        <f t="shared" si="196"/>
        <v>0</v>
      </c>
      <c r="DG166" s="127" t="str">
        <f t="shared" si="197"/>
        <v/>
      </c>
      <c r="DH166" s="127" t="str">
        <f t="shared" si="198"/>
        <v/>
      </c>
      <c r="DI166" s="107" t="str">
        <f t="shared" si="199"/>
        <v/>
      </c>
      <c r="DJ166" s="257" t="str">
        <f>IF(OR(B166=0,B166=""),"",IF(AND('Marks Entry 3rd'!BC165="",'Marks Entry 4th'!BC165=""),"",IF(AND($E$3="3rd"),'Marks Entry 3rd'!BC165,IF(AND($E$3="4th"),'Marks Entry 4th'!BC165,""))))</f>
        <v/>
      </c>
      <c r="DK166" s="257" t="str">
        <f>IF(OR(B166=0,B166=""),"",IF(AND('Marks Entry 3rd'!BD165="",'Marks Entry 4th'!BD165=""),"",IF(AND($E$3="3rd"),'Marks Entry 3rd'!BD165,IF(AND($E$3="4th"),'Marks Entry 4th'!BD165,""))))</f>
        <v/>
      </c>
      <c r="DL166" s="416" t="str">
        <f t="shared" si="200"/>
        <v/>
      </c>
      <c r="DM166" s="108" t="str">
        <f t="shared" si="201"/>
        <v/>
      </c>
      <c r="DN166" s="257" t="str">
        <f>IF(OR(B166=0,B166=""),"",IF(AND('Marks Entry 3rd'!BE165="",'Marks Entry 4th'!BE165=""),"",IF(AND($E$3="3rd"),'Marks Entry 3rd'!BE165,IF(AND($E$3="4th"),'Marks Entry 4th'!BE165,""))))</f>
        <v/>
      </c>
      <c r="DO166" s="257" t="str">
        <f>IF(OR(B166=0,B166=""),"",IF(AND('Marks Entry 3rd'!BF165="",'Marks Entry 4th'!BF165=""),"",IF(AND($E$3="3rd"),'Marks Entry 3rd'!BF165,IF(AND($E$3="4th"),'Marks Entry 4th'!BF165,""))))</f>
        <v/>
      </c>
      <c r="DP166" s="416" t="str">
        <f t="shared" si="202"/>
        <v/>
      </c>
      <c r="DQ166" s="108" t="str">
        <f t="shared" si="203"/>
        <v/>
      </c>
      <c r="DR166" s="75" t="str">
        <f t="shared" si="204"/>
        <v/>
      </c>
      <c r="DS166" s="76" t="str">
        <f t="shared" si="205"/>
        <v/>
      </c>
      <c r="DT166" s="81" t="str">
        <f t="shared" si="206"/>
        <v/>
      </c>
      <c r="DU166" s="82" t="str">
        <f t="shared" si="207"/>
        <v/>
      </c>
      <c r="DV166" s="262" t="str">
        <f t="shared" si="140"/>
        <v/>
      </c>
      <c r="DW166" s="52" t="str">
        <f>IF(OR(B166=0,B166=""),"",IF(AND($E$3="3rd"),'Marks Entry 3rd'!BG165,IF(AND($E$3="4th"),'Marks Entry 4th'!BG165,"")))</f>
        <v/>
      </c>
      <c r="DX166" s="52" t="str">
        <f>IF(OR(B166=0,B166=""),"",IF(AND($E$3="3rd"),'Marks Entry 3rd'!BH165,IF(AND($E$3="4th"),'Marks Entry 4th'!BH165,"")))</f>
        <v/>
      </c>
      <c r="DY166" s="242" t="str">
        <f t="shared" si="208"/>
        <v/>
      </c>
      <c r="DZ166" s="53"/>
      <c r="EG166" s="55">
        <f>IF(AND($E$3="3rd"),'Marks Entry 3rd'!I165,IF(AND($E$3="4th"),'Marks Entry 4th'!I165,""))</f>
        <v>0</v>
      </c>
    </row>
    <row r="167" spans="1:137" ht="18.95" customHeight="1">
      <c r="A167" s="67">
        <v>160</v>
      </c>
      <c r="B167" s="302" t="str">
        <f>IF(OR(EG167=0,EG167=""),"",IF(AND($E$3="3rd"),'Marks Entry 3rd'!I166,IF(AND($E$3="4th"),'Marks Entry 4th'!I166,"")))</f>
        <v/>
      </c>
      <c r="C167" s="68" t="str">
        <f>IF(OR(B167=0,B167=""),"",IF(AND($E$3="3rd"),'Marks Entry 3rd'!B166,IF(AND($E$3="4th"),'Marks Entry 4th'!B166,"")))</f>
        <v/>
      </c>
      <c r="D167" s="68" t="str">
        <f>IF(OR(B167=0,B167=""),"",IF(AND($E$3="3rd"),'Marks Entry 3rd'!C166,IF(AND($E$3="4th"),'Marks Entry 4th'!C166,"")))</f>
        <v/>
      </c>
      <c r="E167" s="69" t="str">
        <f>IF(OR(B167=0,B167=""),"",IF(AND($E$3="3rd"),'Marks Entry 3rd'!E166,IF(AND($E$3="4th"),'Marks Entry 4th'!E166,"")))</f>
        <v/>
      </c>
      <c r="F167" s="301" t="str">
        <f>IF(OR(B167=0,B167=""),"",IF(AND($E$3="3rd"),'Marks Entry 3rd'!D166,IF(AND($E$3="4th"),'Marks Entry 4th'!D166,"")))</f>
        <v/>
      </c>
      <c r="G167" s="63" t="str">
        <f>IF(OR(B167=0,B167=""),"",IF(AND($E$3="3rd"),'Marks Entry 3rd'!F166,IF(AND($E$3="4th"),'Marks Entry 4th'!F166,"")))</f>
        <v/>
      </c>
      <c r="H167" s="63" t="str">
        <f>IF(OR(B167=0,B167=""),"",IF(AND($E$3="3rd"),'Marks Entry 3rd'!G166,IF(AND($E$3="4th"),'Marks Entry 4th'!G166,"")))</f>
        <v/>
      </c>
      <c r="I167" s="63" t="str">
        <f>IF(OR(B167=0,B167=""),"",IF(AND($E$3="3rd"),'Marks Entry 3rd'!H166,IF(AND($E$3="4th"),'Marks Entry 4th'!H166,"")))</f>
        <v/>
      </c>
      <c r="J167" s="256" t="str">
        <f>IF(OR(B167=0,B167=""),"",IF(AND($E$3="3rd"),'Marks Entry 3rd'!J166,IF(AND($E$3="4th"),'Marks Entry 4th'!J166,"")))</f>
        <v/>
      </c>
      <c r="K167" s="256" t="str">
        <f>IF(OR(B167=0,B167=""),"",IF(AND($E$3="3rd"),'Marks Entry 3rd'!K166,IF(AND($E$3="4th"),'Marks Entry 4th'!K166,"")))</f>
        <v/>
      </c>
      <c r="L167" s="125" t="str">
        <f>IF(OR(B167=0,B167=""),"",IF(AND($E$3="3rd"),'Marks Entry 3rd'!L166,IF(AND($E$3="4th"),'Marks Entry 4th'!L166,"")))</f>
        <v/>
      </c>
      <c r="M167" s="125" t="str">
        <f>IF(OR(B167=0,B167=""),"",IF(AND($E$3="3rd"),'Marks Entry 3rd'!M166,IF(AND($E$3="4th"),'Marks Entry 4th'!M166,"")))</f>
        <v/>
      </c>
      <c r="N167" s="125" t="str">
        <f>IF(OR(B167=0,B167=""),"",IF(AND($E$3="3rd"),'Marks Entry 3rd'!N166,IF(AND($E$3="4th"),'Marks Entry 4th'!N166,"")))</f>
        <v/>
      </c>
      <c r="O167" s="61" t="str">
        <f t="shared" si="141"/>
        <v/>
      </c>
      <c r="P167" s="125" t="str">
        <f>IF(OR(B167=0,B167=""),"",IF(AND($E$3="3rd"),'Marks Entry 3rd'!O166,IF(AND($E$3="4th"),'Marks Entry 4th'!O166,"")))</f>
        <v/>
      </c>
      <c r="Q167" s="125" t="str">
        <f>IF(OR(B167=0,B167=""),"",IF(AND($E$3="3rd"),'Marks Entry 3rd'!P166,IF(AND($E$3="4th"),'Marks Entry 4th'!P166,"")))</f>
        <v/>
      </c>
      <c r="R167" s="64" t="str">
        <f t="shared" si="142"/>
        <v/>
      </c>
      <c r="S167" s="61">
        <f t="shared" si="143"/>
        <v>0</v>
      </c>
      <c r="T167" s="66" t="str">
        <f>IF(OR(B167=0,B167=""),"",IF(AND($E$3="3rd"),'Marks Entry 3rd'!Q166,IF(AND($E$3="4th"),'Marks Entry 4th'!Q166,"")))</f>
        <v/>
      </c>
      <c r="U167" s="66" t="str">
        <f>IF(OR(B167=0,B167=""),"",IF(AND($E$3="3rd"),'Marks Entry 3rd'!R166,IF(AND($E$3="4th"),'Marks Entry 4th'!R166,"")))</f>
        <v/>
      </c>
      <c r="V167" s="65" t="str">
        <f t="shared" si="144"/>
        <v/>
      </c>
      <c r="W167" s="61" t="str">
        <f t="shared" si="145"/>
        <v/>
      </c>
      <c r="X167" s="104">
        <f t="shared" si="146"/>
        <v>0</v>
      </c>
      <c r="Y167" s="104" t="str">
        <f t="shared" si="147"/>
        <v/>
      </c>
      <c r="Z167" s="104" t="str">
        <f t="shared" si="148"/>
        <v/>
      </c>
      <c r="AA167" s="104" t="str">
        <f t="shared" si="149"/>
        <v/>
      </c>
      <c r="AB167" s="104" t="str">
        <f t="shared" si="150"/>
        <v/>
      </c>
      <c r="AC167" s="108" t="str">
        <f t="shared" si="151"/>
        <v/>
      </c>
      <c r="AD167" s="125" t="str">
        <f>IF(OR(B167=0,B167=""),"",IF(AND($E$3="3rd"),'Marks Entry 3rd'!S166,IF(AND($E$3="4th"),'Marks Entry 4th'!S166,"")))</f>
        <v/>
      </c>
      <c r="AE167" s="125" t="str">
        <f>IF(OR(B167=0,B167=""),"",IF(AND($E$3="3rd"),'Marks Entry 3rd'!T166,IF(AND($E$3="4th"),'Marks Entry 4th'!T166,"")))</f>
        <v/>
      </c>
      <c r="AF167" s="125" t="str">
        <f>IF(OR(B167=0,B167=""),"",IF(AND($E$3="3rd"),'Marks Entry 3rd'!U166,IF(AND($E$3="4th"),'Marks Entry 4th'!U166,"")))</f>
        <v/>
      </c>
      <c r="AG167" s="61" t="str">
        <f t="shared" si="152"/>
        <v/>
      </c>
      <c r="AH167" s="125" t="str">
        <f>IF(OR(B167=0,B167=""),"",IF(AND($E$3="3rd"),'Marks Entry 3rd'!V166,IF(AND($E$3="4th"),'Marks Entry 4th'!V166,"")))</f>
        <v/>
      </c>
      <c r="AI167" s="125" t="str">
        <f>IF(OR(B167=0,B167=""),"",IF(AND($E$3="3rd"),'Marks Entry 3rd'!W166,IF(AND($E$3="4th"),'Marks Entry 4th'!W166,"")))</f>
        <v/>
      </c>
      <c r="AJ167" s="64" t="str">
        <f t="shared" si="153"/>
        <v/>
      </c>
      <c r="AK167" s="61">
        <f t="shared" si="154"/>
        <v>0</v>
      </c>
      <c r="AL167" s="66" t="str">
        <f>IF(OR(B167=0,B167=""),"",IF(AND($E$3="3rd"),'Marks Entry 3rd'!X166,IF(AND($E$3="4th"),'Marks Entry 4th'!X166,"")))</f>
        <v/>
      </c>
      <c r="AM167" s="66" t="str">
        <f>IF(OR(B167=0,B167=""),"",IF(AND($E$3="3rd"),'Marks Entry 3rd'!Y166,IF(AND($E$3="4th"),'Marks Entry 4th'!Y166,"")))</f>
        <v/>
      </c>
      <c r="AN167" s="65" t="str">
        <f t="shared" si="155"/>
        <v/>
      </c>
      <c r="AO167" s="61" t="str">
        <f t="shared" si="156"/>
        <v/>
      </c>
      <c r="AP167" s="104">
        <f t="shared" si="157"/>
        <v>0</v>
      </c>
      <c r="AQ167" s="104" t="str">
        <f t="shared" si="158"/>
        <v/>
      </c>
      <c r="AR167" s="104" t="str">
        <f t="shared" si="159"/>
        <v/>
      </c>
      <c r="AS167" s="104" t="str">
        <f t="shared" si="160"/>
        <v/>
      </c>
      <c r="AT167" s="104" t="str">
        <f t="shared" si="161"/>
        <v/>
      </c>
      <c r="AU167" s="108" t="str">
        <f t="shared" si="162"/>
        <v/>
      </c>
      <c r="AV167" s="125" t="str">
        <f>IF(OR(B167=0,B167=""),"",IF(AND($E$3="3rd"),'Marks Entry 3rd'!Z166,IF(AND($E$3="4th"),'Marks Entry 4th'!Z166,"")))</f>
        <v/>
      </c>
      <c r="AW167" s="125" t="str">
        <f>IF(OR(B167=0,B167=""),"",IF(AND($E$3="3rd"),'Marks Entry 3rd'!AA166,IF(AND($E$3="4th"),'Marks Entry 4th'!AA166,"")))</f>
        <v/>
      </c>
      <c r="AX167" s="125" t="str">
        <f>IF(OR(B167=0,B167=""),"",IF(AND($E$3="3rd"),'Marks Entry 3rd'!AB166,IF(AND($E$3="4th"),'Marks Entry 4th'!AB166,"")))</f>
        <v/>
      </c>
      <c r="AY167" s="61" t="str">
        <f t="shared" si="163"/>
        <v/>
      </c>
      <c r="AZ167" s="125" t="str">
        <f>IF(OR(B167=0,B167=""),"",IF(AND($E$3="3rd"),'Marks Entry 3rd'!AC166,IF(AND($E$3="4th"),'Marks Entry 4th'!AC166,"")))</f>
        <v/>
      </c>
      <c r="BA167" s="125" t="str">
        <f>IF(OR(B167=0,B167=""),"",IF(AND($E$3="3rd"),'Marks Entry 3rd'!AD166,IF(AND($E$3="4th"),'Marks Entry 4th'!AD166,"")))</f>
        <v/>
      </c>
      <c r="BB167" s="64" t="str">
        <f t="shared" si="164"/>
        <v/>
      </c>
      <c r="BC167" s="61">
        <f t="shared" si="165"/>
        <v>0</v>
      </c>
      <c r="BD167" s="66" t="str">
        <f>IF(OR(B167=0,B167=""),"",IF(AND($E$3="3rd"),'Marks Entry 3rd'!AE166,IF(AND($E$3="4th"),'Marks Entry 4th'!AE166,"")))</f>
        <v/>
      </c>
      <c r="BE167" s="66" t="str">
        <f>IF(OR(B167=0,B167=""),"",IF(AND($E$3="3rd"),'Marks Entry 3rd'!AF166,IF(AND($E$3="4th"),'Marks Entry 4th'!AF166,"")))</f>
        <v/>
      </c>
      <c r="BF167" s="65" t="str">
        <f t="shared" si="166"/>
        <v/>
      </c>
      <c r="BG167" s="61" t="str">
        <f t="shared" si="167"/>
        <v/>
      </c>
      <c r="BH167" s="104">
        <f t="shared" si="168"/>
        <v>0</v>
      </c>
      <c r="BI167" s="104" t="str">
        <f t="shared" si="169"/>
        <v/>
      </c>
      <c r="BJ167" s="104" t="str">
        <f t="shared" si="170"/>
        <v/>
      </c>
      <c r="BK167" s="104" t="str">
        <f t="shared" si="171"/>
        <v/>
      </c>
      <c r="BL167" s="104" t="str">
        <f t="shared" si="172"/>
        <v/>
      </c>
      <c r="BM167" s="108" t="str">
        <f t="shared" si="173"/>
        <v/>
      </c>
      <c r="BN167" s="125" t="str">
        <f>IF(OR(B167=0,B167=""),"",IF(AND($E$3="3rd"),'Marks Entry 3rd'!AG166,IF(AND($E$3="4th"),'Marks Entry 4th'!AG166,"")))</f>
        <v/>
      </c>
      <c r="BO167" s="125" t="str">
        <f>IF(OR(B167=0,B167=""),"",IF(AND($E$3="3rd"),'Marks Entry 3rd'!AH166,IF(AND($E$3="4th"),'Marks Entry 4th'!AH166,"")))</f>
        <v/>
      </c>
      <c r="BP167" s="125" t="str">
        <f>IF(OR(B167=0,B167=""),"",IF(AND($E$3="3rd"),'Marks Entry 3rd'!AI166,IF(AND($E$3="4th"),'Marks Entry 4th'!AI166,"")))</f>
        <v/>
      </c>
      <c r="BQ167" s="61" t="str">
        <f t="shared" si="174"/>
        <v/>
      </c>
      <c r="BR167" s="125" t="str">
        <f>IF(OR(B167=0,B167=""),"",IF(AND($E$3="3rd"),'Marks Entry 3rd'!AJ166,IF(AND($E$3="4th"),'Marks Entry 4th'!AJ166,"")))</f>
        <v/>
      </c>
      <c r="BS167" s="125" t="str">
        <f>IF(OR(B167=0,B167=""),"",IF(AND($E$3="3rd"),'Marks Entry 3rd'!AK166,IF(AND($E$3="4th"),'Marks Entry 4th'!AK166,"")))</f>
        <v/>
      </c>
      <c r="BT167" s="64" t="str">
        <f t="shared" si="175"/>
        <v/>
      </c>
      <c r="BU167" s="61">
        <f t="shared" si="176"/>
        <v>0</v>
      </c>
      <c r="BV167" s="66" t="str">
        <f>IF(OR(B167=0,B167=""),"",IF(AND($E$3="3rd"),'Marks Entry 3rd'!AL166,IF(AND($E$3="4th"),'Marks Entry 4th'!AL166,"")))</f>
        <v/>
      </c>
      <c r="BW167" s="66" t="str">
        <f>IF(OR(B167=0,B167=""),"",IF(AND($E$3="3rd"),'Marks Entry 3rd'!AM166,IF(AND($E$3="4th"),'Marks Entry 4th'!AM166,"")))</f>
        <v/>
      </c>
      <c r="BX167" s="65" t="str">
        <f t="shared" si="177"/>
        <v/>
      </c>
      <c r="BY167" s="61" t="str">
        <f t="shared" si="178"/>
        <v/>
      </c>
      <c r="BZ167" s="104">
        <f t="shared" si="179"/>
        <v>0</v>
      </c>
      <c r="CA167" s="104" t="str">
        <f t="shared" si="180"/>
        <v/>
      </c>
      <c r="CB167" s="104" t="str">
        <f t="shared" si="181"/>
        <v/>
      </c>
      <c r="CC167" s="104" t="str">
        <f t="shared" si="182"/>
        <v/>
      </c>
      <c r="CD167" s="104" t="str">
        <f t="shared" si="183"/>
        <v/>
      </c>
      <c r="CE167" s="108" t="str">
        <f t="shared" si="184"/>
        <v/>
      </c>
      <c r="CF167" s="257" t="str">
        <f>IF(OR(B167=0,B167=""),"",IF(AND($E$3="3rd"),'Marks Entry 3rd'!AN166,IF(AND($E$3="4th"),'Marks Entry 4th'!AN166,"")))</f>
        <v/>
      </c>
      <c r="CG167" s="257" t="str">
        <f>IF(OR(B167=0,B167=""),"",IF(AND($E$3="3rd"),'Marks Entry 3rd'!AO166,IF(AND($E$3="4th"),'Marks Entry 4th'!AO166,"")))</f>
        <v/>
      </c>
      <c r="CH167" s="257" t="str">
        <f>IF(OR(B167=0,B167=""),"",IF(AND($E$3="3rd"),'Marks Entry 3rd'!AP166,IF(AND($E$3="4th"),'Marks Entry 4th'!AP166,"")))</f>
        <v/>
      </c>
      <c r="CI167" s="257" t="str">
        <f>IF(OR(B167=0,B167=""),"",IF(AND($E$3="3rd"),'Marks Entry 3rd'!AQ166,IF(AND($E$3="4th"),'Marks Entry 4th'!AQ166,"")))</f>
        <v/>
      </c>
      <c r="CJ167" s="257" t="str">
        <f>IF(OR(B167=0,B167=""),"",IF(AND($E$3="3rd"),'Marks Entry 3rd'!AR166,IF(AND($E$3="4th"),'Marks Entry 4th'!AR166,"")))</f>
        <v/>
      </c>
      <c r="CK167" s="126" t="str">
        <f t="shared" si="185"/>
        <v/>
      </c>
      <c r="CL167" s="127">
        <f t="shared" si="186"/>
        <v>0</v>
      </c>
      <c r="CM167" s="127" t="str">
        <f t="shared" si="187"/>
        <v/>
      </c>
      <c r="CN167" s="127" t="str">
        <f t="shared" si="188"/>
        <v/>
      </c>
      <c r="CO167" s="107" t="str">
        <f t="shared" si="189"/>
        <v/>
      </c>
      <c r="CP167" s="257" t="str">
        <f>IF(OR(B167=0,B167=""),"",IF(AND($E$3="3rd"),'Marks Entry 3rd'!AS166,IF(AND($E$3="4th"),'Marks Entry 4th'!AS166,"")))</f>
        <v/>
      </c>
      <c r="CQ167" s="257" t="str">
        <f>IF(OR(B167=0,B167=""),"",IF(AND($E$3="3rd"),'Marks Entry 3rd'!AT166,IF(AND($E$3="4th"),'Marks Entry 4th'!AT166,"")))</f>
        <v/>
      </c>
      <c r="CR167" s="257" t="str">
        <f>IF(OR(B167=0,B167=""),"",IF(AND($E$3="3rd"),'Marks Entry 3rd'!AU166,IF(AND($E$3="4th"),'Marks Entry 4th'!AU166,"")))</f>
        <v/>
      </c>
      <c r="CS167" s="257" t="str">
        <f>IF(OR(B167=0,B167=""),"",IF(AND($E$3="3rd"),'Marks Entry 3rd'!AV166,IF(AND($E$3="4th"),'Marks Entry 4th'!AV166,"")))</f>
        <v/>
      </c>
      <c r="CT167" s="257" t="str">
        <f>IF(OR(B167=0,B167=""),"",IF(AND($E$3="3rd"),'Marks Entry 3rd'!AW166,IF(AND($E$3="4th"),'Marks Entry 4th'!AW166,"")))</f>
        <v/>
      </c>
      <c r="CU167" s="126" t="str">
        <f t="shared" si="190"/>
        <v/>
      </c>
      <c r="CV167" s="127">
        <f t="shared" si="191"/>
        <v>0</v>
      </c>
      <c r="CW167" s="127" t="str">
        <f t="shared" si="192"/>
        <v/>
      </c>
      <c r="CX167" s="127" t="str">
        <f t="shared" si="193"/>
        <v/>
      </c>
      <c r="CY167" s="107" t="str">
        <f t="shared" si="194"/>
        <v/>
      </c>
      <c r="CZ167" s="257" t="str">
        <f>IF(OR(B167=0,B167=""),"",IF(AND($E$3="3rd"),'Marks Entry 3rd'!AX166,IF(AND($E$3="4th"),'Marks Entry 4th'!AX166,"")))</f>
        <v/>
      </c>
      <c r="DA167" s="257" t="str">
        <f>IF(OR(B167=0,B167=""),"",IF(AND($E$3="3rd"),'Marks Entry 3rd'!AY166,IF(AND($E$3="4th"),'Marks Entry 4th'!AY166,"")))</f>
        <v/>
      </c>
      <c r="DB167" s="257" t="str">
        <f>IF(OR(B167=0,B167=""),"",IF(AND($E$3="3rd"),'Marks Entry 3rd'!AZ166,IF(AND($E$3="4th"),'Marks Entry 4th'!AZ166,"")))</f>
        <v/>
      </c>
      <c r="DC167" s="257" t="str">
        <f>IF(OR(B167=0,B167=""),"",IF(AND($E$3="3rd"),'Marks Entry 3rd'!BA166,IF(AND($E$3="4th"),'Marks Entry 4th'!BA166,"")))</f>
        <v/>
      </c>
      <c r="DD167" s="257" t="str">
        <f>IF(OR(B167=0,B167=""),"",IF(AND($E$3="3rd"),'Marks Entry 3rd'!BB166,IF(AND($E$3="4th"),'Marks Entry 4th'!BB166,"")))</f>
        <v/>
      </c>
      <c r="DE167" s="126" t="str">
        <f t="shared" si="195"/>
        <v/>
      </c>
      <c r="DF167" s="127">
        <f t="shared" si="196"/>
        <v>0</v>
      </c>
      <c r="DG167" s="127" t="str">
        <f t="shared" si="197"/>
        <v/>
      </c>
      <c r="DH167" s="127" t="str">
        <f t="shared" si="198"/>
        <v/>
      </c>
      <c r="DI167" s="107" t="str">
        <f t="shared" si="199"/>
        <v/>
      </c>
      <c r="DJ167" s="257" t="str">
        <f>IF(OR(B167=0,B167=""),"",IF(AND('Marks Entry 3rd'!BC166="",'Marks Entry 4th'!BC166=""),"",IF(AND($E$3="3rd"),'Marks Entry 3rd'!BC166,IF(AND($E$3="4th"),'Marks Entry 4th'!BC166,""))))</f>
        <v/>
      </c>
      <c r="DK167" s="257" t="str">
        <f>IF(OR(B167=0,B167=""),"",IF(AND('Marks Entry 3rd'!BD166="",'Marks Entry 4th'!BD166=""),"",IF(AND($E$3="3rd"),'Marks Entry 3rd'!BD166,IF(AND($E$3="4th"),'Marks Entry 4th'!BD166,""))))</f>
        <v/>
      </c>
      <c r="DL167" s="416" t="str">
        <f t="shared" si="200"/>
        <v/>
      </c>
      <c r="DM167" s="108" t="str">
        <f t="shared" si="201"/>
        <v/>
      </c>
      <c r="DN167" s="257" t="str">
        <f>IF(OR(B167=0,B167=""),"",IF(AND('Marks Entry 3rd'!BE166="",'Marks Entry 4th'!BE166=""),"",IF(AND($E$3="3rd"),'Marks Entry 3rd'!BE166,IF(AND($E$3="4th"),'Marks Entry 4th'!BE166,""))))</f>
        <v/>
      </c>
      <c r="DO167" s="257" t="str">
        <f>IF(OR(B167=0,B167=""),"",IF(AND('Marks Entry 3rd'!BF166="",'Marks Entry 4th'!BF166=""),"",IF(AND($E$3="3rd"),'Marks Entry 3rd'!BF166,IF(AND($E$3="4th"),'Marks Entry 4th'!BF166,""))))</f>
        <v/>
      </c>
      <c r="DP167" s="416" t="str">
        <f t="shared" si="202"/>
        <v/>
      </c>
      <c r="DQ167" s="108" t="str">
        <f t="shared" si="203"/>
        <v/>
      </c>
      <c r="DR167" s="75" t="str">
        <f t="shared" si="204"/>
        <v/>
      </c>
      <c r="DS167" s="76" t="str">
        <f t="shared" si="205"/>
        <v/>
      </c>
      <c r="DT167" s="81" t="str">
        <f t="shared" si="206"/>
        <v/>
      </c>
      <c r="DU167" s="82" t="str">
        <f t="shared" si="207"/>
        <v/>
      </c>
      <c r="DV167" s="262" t="str">
        <f t="shared" si="140"/>
        <v/>
      </c>
      <c r="DW167" s="52" t="str">
        <f>IF(OR(B167=0,B167=""),"",IF(AND($E$3="3rd"),'Marks Entry 3rd'!BG166,IF(AND($E$3="4th"),'Marks Entry 4th'!BG166,"")))</f>
        <v/>
      </c>
      <c r="DX167" s="52" t="str">
        <f>IF(OR(B167=0,B167=""),"",IF(AND($E$3="3rd"),'Marks Entry 3rd'!BH166,IF(AND($E$3="4th"),'Marks Entry 4th'!BH166,"")))</f>
        <v/>
      </c>
      <c r="DY167" s="242" t="str">
        <f t="shared" si="208"/>
        <v/>
      </c>
      <c r="DZ167" s="53"/>
      <c r="EG167" s="55">
        <f>IF(AND($E$3="3rd"),'Marks Entry 3rd'!I166,IF(AND($E$3="4th"),'Marks Entry 4th'!I166,""))</f>
        <v>0</v>
      </c>
    </row>
    <row r="168" spans="1:137" ht="18.95" customHeight="1">
      <c r="A168" s="67">
        <v>161</v>
      </c>
      <c r="B168" s="302" t="str">
        <f>IF(OR(EG168=0,EG168=""),"",IF(AND($E$3="3rd"),'Marks Entry 3rd'!I167,IF(AND($E$3="4th"),'Marks Entry 4th'!I167,"")))</f>
        <v/>
      </c>
      <c r="C168" s="68" t="str">
        <f>IF(OR(B168=0,B168=""),"",IF(AND($E$3="3rd"),'Marks Entry 3rd'!B167,IF(AND($E$3="4th"),'Marks Entry 4th'!B167,"")))</f>
        <v/>
      </c>
      <c r="D168" s="68" t="str">
        <f>IF(OR(B168=0,B168=""),"",IF(AND($E$3="3rd"),'Marks Entry 3rd'!C167,IF(AND($E$3="4th"),'Marks Entry 4th'!C167,"")))</f>
        <v/>
      </c>
      <c r="E168" s="69" t="str">
        <f>IF(OR(B168=0,B168=""),"",IF(AND($E$3="3rd"),'Marks Entry 3rd'!E167,IF(AND($E$3="4th"),'Marks Entry 4th'!E167,"")))</f>
        <v/>
      </c>
      <c r="F168" s="301" t="str">
        <f>IF(OR(B168=0,B168=""),"",IF(AND($E$3="3rd"),'Marks Entry 3rd'!D167,IF(AND($E$3="4th"),'Marks Entry 4th'!D167,"")))</f>
        <v/>
      </c>
      <c r="G168" s="63" t="str">
        <f>IF(OR(B168=0,B168=""),"",IF(AND($E$3="3rd"),'Marks Entry 3rd'!F167,IF(AND($E$3="4th"),'Marks Entry 4th'!F167,"")))</f>
        <v/>
      </c>
      <c r="H168" s="63" t="str">
        <f>IF(OR(B168=0,B168=""),"",IF(AND($E$3="3rd"),'Marks Entry 3rd'!G167,IF(AND($E$3="4th"),'Marks Entry 4th'!G167,"")))</f>
        <v/>
      </c>
      <c r="I168" s="63" t="str">
        <f>IF(OR(B168=0,B168=""),"",IF(AND($E$3="3rd"),'Marks Entry 3rd'!H167,IF(AND($E$3="4th"),'Marks Entry 4th'!H167,"")))</f>
        <v/>
      </c>
      <c r="J168" s="256" t="str">
        <f>IF(OR(B168=0,B168=""),"",IF(AND($E$3="3rd"),'Marks Entry 3rd'!J167,IF(AND($E$3="4th"),'Marks Entry 4th'!J167,"")))</f>
        <v/>
      </c>
      <c r="K168" s="256" t="str">
        <f>IF(OR(B168=0,B168=""),"",IF(AND($E$3="3rd"),'Marks Entry 3rd'!K167,IF(AND($E$3="4th"),'Marks Entry 4th'!K167,"")))</f>
        <v/>
      </c>
      <c r="L168" s="125" t="str">
        <f>IF(OR(B168=0,B168=""),"",IF(AND($E$3="3rd"),'Marks Entry 3rd'!L167,IF(AND($E$3="4th"),'Marks Entry 4th'!L167,"")))</f>
        <v/>
      </c>
      <c r="M168" s="125" t="str">
        <f>IF(OR(B168=0,B168=""),"",IF(AND($E$3="3rd"),'Marks Entry 3rd'!M167,IF(AND($E$3="4th"),'Marks Entry 4th'!M167,"")))</f>
        <v/>
      </c>
      <c r="N168" s="125" t="str">
        <f>IF(OR(B168=0,B168=""),"",IF(AND($E$3="3rd"),'Marks Entry 3rd'!N167,IF(AND($E$3="4th"),'Marks Entry 4th'!N167,"")))</f>
        <v/>
      </c>
      <c r="O168" s="61" t="str">
        <f t="shared" si="141"/>
        <v/>
      </c>
      <c r="P168" s="125" t="str">
        <f>IF(OR(B168=0,B168=""),"",IF(AND($E$3="3rd"),'Marks Entry 3rd'!O167,IF(AND($E$3="4th"),'Marks Entry 4th'!O167,"")))</f>
        <v/>
      </c>
      <c r="Q168" s="125" t="str">
        <f>IF(OR(B168=0,B168=""),"",IF(AND($E$3="3rd"),'Marks Entry 3rd'!P167,IF(AND($E$3="4th"),'Marks Entry 4th'!P167,"")))</f>
        <v/>
      </c>
      <c r="R168" s="64" t="str">
        <f t="shared" si="142"/>
        <v/>
      </c>
      <c r="S168" s="61">
        <f t="shared" si="143"/>
        <v>0</v>
      </c>
      <c r="T168" s="66" t="str">
        <f>IF(OR(B168=0,B168=""),"",IF(AND($E$3="3rd"),'Marks Entry 3rd'!Q167,IF(AND($E$3="4th"),'Marks Entry 4th'!Q167,"")))</f>
        <v/>
      </c>
      <c r="U168" s="66" t="str">
        <f>IF(OR(B168=0,B168=""),"",IF(AND($E$3="3rd"),'Marks Entry 3rd'!R167,IF(AND($E$3="4th"),'Marks Entry 4th'!R167,"")))</f>
        <v/>
      </c>
      <c r="V168" s="65" t="str">
        <f t="shared" si="144"/>
        <v/>
      </c>
      <c r="W168" s="61" t="str">
        <f t="shared" si="145"/>
        <v/>
      </c>
      <c r="X168" s="104">
        <f t="shared" si="146"/>
        <v>0</v>
      </c>
      <c r="Y168" s="104" t="str">
        <f t="shared" si="147"/>
        <v/>
      </c>
      <c r="Z168" s="104" t="str">
        <f t="shared" si="148"/>
        <v/>
      </c>
      <c r="AA168" s="104" t="str">
        <f t="shared" si="149"/>
        <v/>
      </c>
      <c r="AB168" s="104" t="str">
        <f t="shared" si="150"/>
        <v/>
      </c>
      <c r="AC168" s="108" t="str">
        <f t="shared" si="151"/>
        <v/>
      </c>
      <c r="AD168" s="125" t="str">
        <f>IF(OR(B168=0,B168=""),"",IF(AND($E$3="3rd"),'Marks Entry 3rd'!S167,IF(AND($E$3="4th"),'Marks Entry 4th'!S167,"")))</f>
        <v/>
      </c>
      <c r="AE168" s="125" t="str">
        <f>IF(OR(B168=0,B168=""),"",IF(AND($E$3="3rd"),'Marks Entry 3rd'!T167,IF(AND($E$3="4th"),'Marks Entry 4th'!T167,"")))</f>
        <v/>
      </c>
      <c r="AF168" s="125" t="str">
        <f>IF(OR(B168=0,B168=""),"",IF(AND($E$3="3rd"),'Marks Entry 3rd'!U167,IF(AND($E$3="4th"),'Marks Entry 4th'!U167,"")))</f>
        <v/>
      </c>
      <c r="AG168" s="61" t="str">
        <f t="shared" si="152"/>
        <v/>
      </c>
      <c r="AH168" s="125" t="str">
        <f>IF(OR(B168=0,B168=""),"",IF(AND($E$3="3rd"),'Marks Entry 3rd'!V167,IF(AND($E$3="4th"),'Marks Entry 4th'!V167,"")))</f>
        <v/>
      </c>
      <c r="AI168" s="125" t="str">
        <f>IF(OR(B168=0,B168=""),"",IF(AND($E$3="3rd"),'Marks Entry 3rd'!W167,IF(AND($E$3="4th"),'Marks Entry 4th'!W167,"")))</f>
        <v/>
      </c>
      <c r="AJ168" s="64" t="str">
        <f t="shared" si="153"/>
        <v/>
      </c>
      <c r="AK168" s="61">
        <f t="shared" si="154"/>
        <v>0</v>
      </c>
      <c r="AL168" s="66" t="str">
        <f>IF(OR(B168=0,B168=""),"",IF(AND($E$3="3rd"),'Marks Entry 3rd'!X167,IF(AND($E$3="4th"),'Marks Entry 4th'!X167,"")))</f>
        <v/>
      </c>
      <c r="AM168" s="66" t="str">
        <f>IF(OR(B168=0,B168=""),"",IF(AND($E$3="3rd"),'Marks Entry 3rd'!Y167,IF(AND($E$3="4th"),'Marks Entry 4th'!Y167,"")))</f>
        <v/>
      </c>
      <c r="AN168" s="65" t="str">
        <f t="shared" si="155"/>
        <v/>
      </c>
      <c r="AO168" s="61" t="str">
        <f t="shared" si="156"/>
        <v/>
      </c>
      <c r="AP168" s="104">
        <f t="shared" si="157"/>
        <v>0</v>
      </c>
      <c r="AQ168" s="104" t="str">
        <f t="shared" si="158"/>
        <v/>
      </c>
      <c r="AR168" s="104" t="str">
        <f t="shared" si="159"/>
        <v/>
      </c>
      <c r="AS168" s="104" t="str">
        <f t="shared" si="160"/>
        <v/>
      </c>
      <c r="AT168" s="104" t="str">
        <f t="shared" si="161"/>
        <v/>
      </c>
      <c r="AU168" s="108" t="str">
        <f t="shared" si="162"/>
        <v/>
      </c>
      <c r="AV168" s="125" t="str">
        <f>IF(OR(B168=0,B168=""),"",IF(AND($E$3="3rd"),'Marks Entry 3rd'!Z167,IF(AND($E$3="4th"),'Marks Entry 4th'!Z167,"")))</f>
        <v/>
      </c>
      <c r="AW168" s="125" t="str">
        <f>IF(OR(B168=0,B168=""),"",IF(AND($E$3="3rd"),'Marks Entry 3rd'!AA167,IF(AND($E$3="4th"),'Marks Entry 4th'!AA167,"")))</f>
        <v/>
      </c>
      <c r="AX168" s="125" t="str">
        <f>IF(OR(B168=0,B168=""),"",IF(AND($E$3="3rd"),'Marks Entry 3rd'!AB167,IF(AND($E$3="4th"),'Marks Entry 4th'!AB167,"")))</f>
        <v/>
      </c>
      <c r="AY168" s="61" t="str">
        <f t="shared" si="163"/>
        <v/>
      </c>
      <c r="AZ168" s="125" t="str">
        <f>IF(OR(B168=0,B168=""),"",IF(AND($E$3="3rd"),'Marks Entry 3rd'!AC167,IF(AND($E$3="4th"),'Marks Entry 4th'!AC167,"")))</f>
        <v/>
      </c>
      <c r="BA168" s="125" t="str">
        <f>IF(OR(B168=0,B168=""),"",IF(AND($E$3="3rd"),'Marks Entry 3rd'!AD167,IF(AND($E$3="4th"),'Marks Entry 4th'!AD167,"")))</f>
        <v/>
      </c>
      <c r="BB168" s="64" t="str">
        <f t="shared" si="164"/>
        <v/>
      </c>
      <c r="BC168" s="61">
        <f t="shared" si="165"/>
        <v>0</v>
      </c>
      <c r="BD168" s="66" t="str">
        <f>IF(OR(B168=0,B168=""),"",IF(AND($E$3="3rd"),'Marks Entry 3rd'!AE167,IF(AND($E$3="4th"),'Marks Entry 4th'!AE167,"")))</f>
        <v/>
      </c>
      <c r="BE168" s="66" t="str">
        <f>IF(OR(B168=0,B168=""),"",IF(AND($E$3="3rd"),'Marks Entry 3rd'!AF167,IF(AND($E$3="4th"),'Marks Entry 4th'!AF167,"")))</f>
        <v/>
      </c>
      <c r="BF168" s="65" t="str">
        <f t="shared" si="166"/>
        <v/>
      </c>
      <c r="BG168" s="61" t="str">
        <f t="shared" si="167"/>
        <v/>
      </c>
      <c r="BH168" s="104">
        <f t="shared" si="168"/>
        <v>0</v>
      </c>
      <c r="BI168" s="104" t="str">
        <f t="shared" si="169"/>
        <v/>
      </c>
      <c r="BJ168" s="104" t="str">
        <f t="shared" si="170"/>
        <v/>
      </c>
      <c r="BK168" s="104" t="str">
        <f t="shared" si="171"/>
        <v/>
      </c>
      <c r="BL168" s="104" t="str">
        <f t="shared" si="172"/>
        <v/>
      </c>
      <c r="BM168" s="108" t="str">
        <f t="shared" si="173"/>
        <v/>
      </c>
      <c r="BN168" s="125" t="str">
        <f>IF(OR(B168=0,B168=""),"",IF(AND($E$3="3rd"),'Marks Entry 3rd'!AG167,IF(AND($E$3="4th"),'Marks Entry 4th'!AG167,"")))</f>
        <v/>
      </c>
      <c r="BO168" s="125" t="str">
        <f>IF(OR(B168=0,B168=""),"",IF(AND($E$3="3rd"),'Marks Entry 3rd'!AH167,IF(AND($E$3="4th"),'Marks Entry 4th'!AH167,"")))</f>
        <v/>
      </c>
      <c r="BP168" s="125" t="str">
        <f>IF(OR(B168=0,B168=""),"",IF(AND($E$3="3rd"),'Marks Entry 3rd'!AI167,IF(AND($E$3="4th"),'Marks Entry 4th'!AI167,"")))</f>
        <v/>
      </c>
      <c r="BQ168" s="61" t="str">
        <f t="shared" si="174"/>
        <v/>
      </c>
      <c r="BR168" s="125" t="str">
        <f>IF(OR(B168=0,B168=""),"",IF(AND($E$3="3rd"),'Marks Entry 3rd'!AJ167,IF(AND($E$3="4th"),'Marks Entry 4th'!AJ167,"")))</f>
        <v/>
      </c>
      <c r="BS168" s="125" t="str">
        <f>IF(OR(B168=0,B168=""),"",IF(AND($E$3="3rd"),'Marks Entry 3rd'!AK167,IF(AND($E$3="4th"),'Marks Entry 4th'!AK167,"")))</f>
        <v/>
      </c>
      <c r="BT168" s="64" t="str">
        <f t="shared" si="175"/>
        <v/>
      </c>
      <c r="BU168" s="61">
        <f t="shared" si="176"/>
        <v>0</v>
      </c>
      <c r="BV168" s="66" t="str">
        <f>IF(OR(B168=0,B168=""),"",IF(AND($E$3="3rd"),'Marks Entry 3rd'!AL167,IF(AND($E$3="4th"),'Marks Entry 4th'!AL167,"")))</f>
        <v/>
      </c>
      <c r="BW168" s="66" t="str">
        <f>IF(OR(B168=0,B168=""),"",IF(AND($E$3="3rd"),'Marks Entry 3rd'!AM167,IF(AND($E$3="4th"),'Marks Entry 4th'!AM167,"")))</f>
        <v/>
      </c>
      <c r="BX168" s="65" t="str">
        <f t="shared" si="177"/>
        <v/>
      </c>
      <c r="BY168" s="61" t="str">
        <f t="shared" si="178"/>
        <v/>
      </c>
      <c r="BZ168" s="104">
        <f t="shared" si="179"/>
        <v>0</v>
      </c>
      <c r="CA168" s="104" t="str">
        <f t="shared" si="180"/>
        <v/>
      </c>
      <c r="CB168" s="104" t="str">
        <f t="shared" si="181"/>
        <v/>
      </c>
      <c r="CC168" s="104" t="str">
        <f t="shared" si="182"/>
        <v/>
      </c>
      <c r="CD168" s="104" t="str">
        <f t="shared" si="183"/>
        <v/>
      </c>
      <c r="CE168" s="108" t="str">
        <f t="shared" si="184"/>
        <v/>
      </c>
      <c r="CF168" s="257" t="str">
        <f>IF(OR(B168=0,B168=""),"",IF(AND($E$3="3rd"),'Marks Entry 3rd'!AN167,IF(AND($E$3="4th"),'Marks Entry 4th'!AN167,"")))</f>
        <v/>
      </c>
      <c r="CG168" s="257" t="str">
        <f>IF(OR(B168=0,B168=""),"",IF(AND($E$3="3rd"),'Marks Entry 3rd'!AO167,IF(AND($E$3="4th"),'Marks Entry 4th'!AO167,"")))</f>
        <v/>
      </c>
      <c r="CH168" s="257" t="str">
        <f>IF(OR(B168=0,B168=""),"",IF(AND($E$3="3rd"),'Marks Entry 3rd'!AP167,IF(AND($E$3="4th"),'Marks Entry 4th'!AP167,"")))</f>
        <v/>
      </c>
      <c r="CI168" s="257" t="str">
        <f>IF(OR(B168=0,B168=""),"",IF(AND($E$3="3rd"),'Marks Entry 3rd'!AQ167,IF(AND($E$3="4th"),'Marks Entry 4th'!AQ167,"")))</f>
        <v/>
      </c>
      <c r="CJ168" s="257" t="str">
        <f>IF(OR(B168=0,B168=""),"",IF(AND($E$3="3rd"),'Marks Entry 3rd'!AR167,IF(AND($E$3="4th"),'Marks Entry 4th'!AR167,"")))</f>
        <v/>
      </c>
      <c r="CK168" s="126" t="str">
        <f t="shared" si="185"/>
        <v/>
      </c>
      <c r="CL168" s="127">
        <f t="shared" si="186"/>
        <v>0</v>
      </c>
      <c r="CM168" s="127" t="str">
        <f t="shared" si="187"/>
        <v/>
      </c>
      <c r="CN168" s="127" t="str">
        <f t="shared" si="188"/>
        <v/>
      </c>
      <c r="CO168" s="107" t="str">
        <f t="shared" si="189"/>
        <v/>
      </c>
      <c r="CP168" s="257" t="str">
        <f>IF(OR(B168=0,B168=""),"",IF(AND($E$3="3rd"),'Marks Entry 3rd'!AS167,IF(AND($E$3="4th"),'Marks Entry 4th'!AS167,"")))</f>
        <v/>
      </c>
      <c r="CQ168" s="257" t="str">
        <f>IF(OR(B168=0,B168=""),"",IF(AND($E$3="3rd"),'Marks Entry 3rd'!AT167,IF(AND($E$3="4th"),'Marks Entry 4th'!AT167,"")))</f>
        <v/>
      </c>
      <c r="CR168" s="257" t="str">
        <f>IF(OR(B168=0,B168=""),"",IF(AND($E$3="3rd"),'Marks Entry 3rd'!AU167,IF(AND($E$3="4th"),'Marks Entry 4th'!AU167,"")))</f>
        <v/>
      </c>
      <c r="CS168" s="257" t="str">
        <f>IF(OR(B168=0,B168=""),"",IF(AND($E$3="3rd"),'Marks Entry 3rd'!AV167,IF(AND($E$3="4th"),'Marks Entry 4th'!AV167,"")))</f>
        <v/>
      </c>
      <c r="CT168" s="257" t="str">
        <f>IF(OR(B168=0,B168=""),"",IF(AND($E$3="3rd"),'Marks Entry 3rd'!AW167,IF(AND($E$3="4th"),'Marks Entry 4th'!AW167,"")))</f>
        <v/>
      </c>
      <c r="CU168" s="126" t="str">
        <f t="shared" si="190"/>
        <v/>
      </c>
      <c r="CV168" s="127">
        <f t="shared" si="191"/>
        <v>0</v>
      </c>
      <c r="CW168" s="127" t="str">
        <f t="shared" si="192"/>
        <v/>
      </c>
      <c r="CX168" s="127" t="str">
        <f t="shared" si="193"/>
        <v/>
      </c>
      <c r="CY168" s="107" t="str">
        <f t="shared" si="194"/>
        <v/>
      </c>
      <c r="CZ168" s="257" t="str">
        <f>IF(OR(B168=0,B168=""),"",IF(AND($E$3="3rd"),'Marks Entry 3rd'!AX167,IF(AND($E$3="4th"),'Marks Entry 4th'!AX167,"")))</f>
        <v/>
      </c>
      <c r="DA168" s="257" t="str">
        <f>IF(OR(B168=0,B168=""),"",IF(AND($E$3="3rd"),'Marks Entry 3rd'!AY167,IF(AND($E$3="4th"),'Marks Entry 4th'!AY167,"")))</f>
        <v/>
      </c>
      <c r="DB168" s="257" t="str">
        <f>IF(OR(B168=0,B168=""),"",IF(AND($E$3="3rd"),'Marks Entry 3rd'!AZ167,IF(AND($E$3="4th"),'Marks Entry 4th'!AZ167,"")))</f>
        <v/>
      </c>
      <c r="DC168" s="257" t="str">
        <f>IF(OR(B168=0,B168=""),"",IF(AND($E$3="3rd"),'Marks Entry 3rd'!BA167,IF(AND($E$3="4th"),'Marks Entry 4th'!BA167,"")))</f>
        <v/>
      </c>
      <c r="DD168" s="257" t="str">
        <f>IF(OR(B168=0,B168=""),"",IF(AND($E$3="3rd"),'Marks Entry 3rd'!BB167,IF(AND($E$3="4th"),'Marks Entry 4th'!BB167,"")))</f>
        <v/>
      </c>
      <c r="DE168" s="126" t="str">
        <f t="shared" si="195"/>
        <v/>
      </c>
      <c r="DF168" s="127">
        <f t="shared" si="196"/>
        <v>0</v>
      </c>
      <c r="DG168" s="127" t="str">
        <f t="shared" si="197"/>
        <v/>
      </c>
      <c r="DH168" s="127" t="str">
        <f t="shared" si="198"/>
        <v/>
      </c>
      <c r="DI168" s="107" t="str">
        <f t="shared" si="199"/>
        <v/>
      </c>
      <c r="DJ168" s="257" t="str">
        <f>IF(OR(B168=0,B168=""),"",IF(AND('Marks Entry 3rd'!BC167="",'Marks Entry 4th'!BC167=""),"",IF(AND($E$3="3rd"),'Marks Entry 3rd'!BC167,IF(AND($E$3="4th"),'Marks Entry 4th'!BC167,""))))</f>
        <v/>
      </c>
      <c r="DK168" s="257" t="str">
        <f>IF(OR(B168=0,B168=""),"",IF(AND('Marks Entry 3rd'!BD167="",'Marks Entry 4th'!BD167=""),"",IF(AND($E$3="3rd"),'Marks Entry 3rd'!BD167,IF(AND($E$3="4th"),'Marks Entry 4th'!BD167,""))))</f>
        <v/>
      </c>
      <c r="DL168" s="416" t="str">
        <f t="shared" si="200"/>
        <v/>
      </c>
      <c r="DM168" s="108" t="str">
        <f t="shared" si="201"/>
        <v/>
      </c>
      <c r="DN168" s="257" t="str">
        <f>IF(OR(B168=0,B168=""),"",IF(AND('Marks Entry 3rd'!BE167="",'Marks Entry 4th'!BE167=""),"",IF(AND($E$3="3rd"),'Marks Entry 3rd'!BE167,IF(AND($E$3="4th"),'Marks Entry 4th'!BE167,""))))</f>
        <v/>
      </c>
      <c r="DO168" s="257" t="str">
        <f>IF(OR(B168=0,B168=""),"",IF(AND('Marks Entry 3rd'!BF167="",'Marks Entry 4th'!BF167=""),"",IF(AND($E$3="3rd"),'Marks Entry 3rd'!BF167,IF(AND($E$3="4th"),'Marks Entry 4th'!BF167,""))))</f>
        <v/>
      </c>
      <c r="DP168" s="416" t="str">
        <f t="shared" si="202"/>
        <v/>
      </c>
      <c r="DQ168" s="108" t="str">
        <f t="shared" si="203"/>
        <v/>
      </c>
      <c r="DR168" s="75" t="str">
        <f t="shared" si="204"/>
        <v/>
      </c>
      <c r="DS168" s="76" t="str">
        <f t="shared" si="205"/>
        <v/>
      </c>
      <c r="DT168" s="81" t="str">
        <f t="shared" si="206"/>
        <v/>
      </c>
      <c r="DU168" s="82" t="str">
        <f t="shared" si="207"/>
        <v/>
      </c>
      <c r="DV168" s="262" t="str">
        <f t="shared" ref="DV168:DV199" si="209">IF(B168="NSO","NSO",IF(OR(D168="",G168="",F168="",B168="",DR168=0),"","Promoted"))</f>
        <v/>
      </c>
      <c r="DW168" s="52" t="str">
        <f>IF(OR(B168=0,B168=""),"",IF(AND($E$3="3rd"),'Marks Entry 3rd'!BG167,IF(AND($E$3="4th"),'Marks Entry 4th'!BG167,"")))</f>
        <v/>
      </c>
      <c r="DX168" s="52" t="str">
        <f>IF(OR(B168=0,B168=""),"",IF(AND($E$3="3rd"),'Marks Entry 3rd'!BH167,IF(AND($E$3="4th"),'Marks Entry 4th'!BH167,"")))</f>
        <v/>
      </c>
      <c r="DY168" s="242" t="str">
        <f t="shared" si="208"/>
        <v/>
      </c>
      <c r="DZ168" s="53"/>
      <c r="EG168" s="55">
        <f>IF(AND($E$3="3rd"),'Marks Entry 3rd'!I167,IF(AND($E$3="4th"),'Marks Entry 4th'!I167,""))</f>
        <v>0</v>
      </c>
    </row>
    <row r="169" spans="1:137" ht="18.95" customHeight="1">
      <c r="A169" s="67">
        <v>162</v>
      </c>
      <c r="B169" s="302" t="str">
        <f>IF(OR(EG169=0,EG169=""),"",IF(AND($E$3="3rd"),'Marks Entry 3rd'!I168,IF(AND($E$3="4th"),'Marks Entry 4th'!I168,"")))</f>
        <v/>
      </c>
      <c r="C169" s="68" t="str">
        <f>IF(OR(B169=0,B169=""),"",IF(AND($E$3="3rd"),'Marks Entry 3rd'!B168,IF(AND($E$3="4th"),'Marks Entry 4th'!B168,"")))</f>
        <v/>
      </c>
      <c r="D169" s="68" t="str">
        <f>IF(OR(B169=0,B169=""),"",IF(AND($E$3="3rd"),'Marks Entry 3rd'!C168,IF(AND($E$3="4th"),'Marks Entry 4th'!C168,"")))</f>
        <v/>
      </c>
      <c r="E169" s="69" t="str">
        <f>IF(OR(B169=0,B169=""),"",IF(AND($E$3="3rd"),'Marks Entry 3rd'!E168,IF(AND($E$3="4th"),'Marks Entry 4th'!E168,"")))</f>
        <v/>
      </c>
      <c r="F169" s="301" t="str">
        <f>IF(OR(B169=0,B169=""),"",IF(AND($E$3="3rd"),'Marks Entry 3rd'!D168,IF(AND($E$3="4th"),'Marks Entry 4th'!D168,"")))</f>
        <v/>
      </c>
      <c r="G169" s="63" t="str">
        <f>IF(OR(B169=0,B169=""),"",IF(AND($E$3="3rd"),'Marks Entry 3rd'!F168,IF(AND($E$3="4th"),'Marks Entry 4th'!F168,"")))</f>
        <v/>
      </c>
      <c r="H169" s="63" t="str">
        <f>IF(OR(B169=0,B169=""),"",IF(AND($E$3="3rd"),'Marks Entry 3rd'!G168,IF(AND($E$3="4th"),'Marks Entry 4th'!G168,"")))</f>
        <v/>
      </c>
      <c r="I169" s="63" t="str">
        <f>IF(OR(B169=0,B169=""),"",IF(AND($E$3="3rd"),'Marks Entry 3rd'!H168,IF(AND($E$3="4th"),'Marks Entry 4th'!H168,"")))</f>
        <v/>
      </c>
      <c r="J169" s="256" t="str">
        <f>IF(OR(B169=0,B169=""),"",IF(AND($E$3="3rd"),'Marks Entry 3rd'!J168,IF(AND($E$3="4th"),'Marks Entry 4th'!J168,"")))</f>
        <v/>
      </c>
      <c r="K169" s="256" t="str">
        <f>IF(OR(B169=0,B169=""),"",IF(AND($E$3="3rd"),'Marks Entry 3rd'!K168,IF(AND($E$3="4th"),'Marks Entry 4th'!K168,"")))</f>
        <v/>
      </c>
      <c r="L169" s="125" t="str">
        <f>IF(OR(B169=0,B169=""),"",IF(AND($E$3="3rd"),'Marks Entry 3rd'!L168,IF(AND($E$3="4th"),'Marks Entry 4th'!L168,"")))</f>
        <v/>
      </c>
      <c r="M169" s="125" t="str">
        <f>IF(OR(B169=0,B169=""),"",IF(AND($E$3="3rd"),'Marks Entry 3rd'!M168,IF(AND($E$3="4th"),'Marks Entry 4th'!M168,"")))</f>
        <v/>
      </c>
      <c r="N169" s="125" t="str">
        <f>IF(OR(B169=0,B169=""),"",IF(AND($E$3="3rd"),'Marks Entry 3rd'!N168,IF(AND($E$3="4th"),'Marks Entry 4th'!N168,"")))</f>
        <v/>
      </c>
      <c r="O169" s="61" t="str">
        <f t="shared" si="141"/>
        <v/>
      </c>
      <c r="P169" s="125" t="str">
        <f>IF(OR(B169=0,B169=""),"",IF(AND($E$3="3rd"),'Marks Entry 3rd'!O168,IF(AND($E$3="4th"),'Marks Entry 4th'!O168,"")))</f>
        <v/>
      </c>
      <c r="Q169" s="125" t="str">
        <f>IF(OR(B169=0,B169=""),"",IF(AND($E$3="3rd"),'Marks Entry 3rd'!P168,IF(AND($E$3="4th"),'Marks Entry 4th'!P168,"")))</f>
        <v/>
      </c>
      <c r="R169" s="64" t="str">
        <f t="shared" si="142"/>
        <v/>
      </c>
      <c r="S169" s="61">
        <f t="shared" si="143"/>
        <v>0</v>
      </c>
      <c r="T169" s="66" t="str">
        <f>IF(OR(B169=0,B169=""),"",IF(AND($E$3="3rd"),'Marks Entry 3rd'!Q168,IF(AND($E$3="4th"),'Marks Entry 4th'!Q168,"")))</f>
        <v/>
      </c>
      <c r="U169" s="66" t="str">
        <f>IF(OR(B169=0,B169=""),"",IF(AND($E$3="3rd"),'Marks Entry 3rd'!R168,IF(AND($E$3="4th"),'Marks Entry 4th'!R168,"")))</f>
        <v/>
      </c>
      <c r="V169" s="65" t="str">
        <f t="shared" si="144"/>
        <v/>
      </c>
      <c r="W169" s="61" t="str">
        <f t="shared" si="145"/>
        <v/>
      </c>
      <c r="X169" s="104">
        <f t="shared" si="146"/>
        <v>0</v>
      </c>
      <c r="Y169" s="104" t="str">
        <f t="shared" si="147"/>
        <v/>
      </c>
      <c r="Z169" s="104" t="str">
        <f t="shared" si="148"/>
        <v/>
      </c>
      <c r="AA169" s="104" t="str">
        <f t="shared" si="149"/>
        <v/>
      </c>
      <c r="AB169" s="104" t="str">
        <f t="shared" si="150"/>
        <v/>
      </c>
      <c r="AC169" s="108" t="str">
        <f t="shared" si="151"/>
        <v/>
      </c>
      <c r="AD169" s="125" t="str">
        <f>IF(OR(B169=0,B169=""),"",IF(AND($E$3="3rd"),'Marks Entry 3rd'!S168,IF(AND($E$3="4th"),'Marks Entry 4th'!S168,"")))</f>
        <v/>
      </c>
      <c r="AE169" s="125" t="str">
        <f>IF(OR(B169=0,B169=""),"",IF(AND($E$3="3rd"),'Marks Entry 3rd'!T168,IF(AND($E$3="4th"),'Marks Entry 4th'!T168,"")))</f>
        <v/>
      </c>
      <c r="AF169" s="125" t="str">
        <f>IF(OR(B169=0,B169=""),"",IF(AND($E$3="3rd"),'Marks Entry 3rd'!U168,IF(AND($E$3="4th"),'Marks Entry 4th'!U168,"")))</f>
        <v/>
      </c>
      <c r="AG169" s="61" t="str">
        <f t="shared" si="152"/>
        <v/>
      </c>
      <c r="AH169" s="125" t="str">
        <f>IF(OR(B169=0,B169=""),"",IF(AND($E$3="3rd"),'Marks Entry 3rd'!V168,IF(AND($E$3="4th"),'Marks Entry 4th'!V168,"")))</f>
        <v/>
      </c>
      <c r="AI169" s="125" t="str">
        <f>IF(OR(B169=0,B169=""),"",IF(AND($E$3="3rd"),'Marks Entry 3rd'!W168,IF(AND($E$3="4th"),'Marks Entry 4th'!W168,"")))</f>
        <v/>
      </c>
      <c r="AJ169" s="64" t="str">
        <f t="shared" si="153"/>
        <v/>
      </c>
      <c r="AK169" s="61">
        <f t="shared" si="154"/>
        <v>0</v>
      </c>
      <c r="AL169" s="66" t="str">
        <f>IF(OR(B169=0,B169=""),"",IF(AND($E$3="3rd"),'Marks Entry 3rd'!X168,IF(AND($E$3="4th"),'Marks Entry 4th'!X168,"")))</f>
        <v/>
      </c>
      <c r="AM169" s="66" t="str">
        <f>IF(OR(B169=0,B169=""),"",IF(AND($E$3="3rd"),'Marks Entry 3rd'!Y168,IF(AND($E$3="4th"),'Marks Entry 4th'!Y168,"")))</f>
        <v/>
      </c>
      <c r="AN169" s="65" t="str">
        <f t="shared" si="155"/>
        <v/>
      </c>
      <c r="AO169" s="61" t="str">
        <f t="shared" si="156"/>
        <v/>
      </c>
      <c r="AP169" s="104">
        <f t="shared" si="157"/>
        <v>0</v>
      </c>
      <c r="AQ169" s="104" t="str">
        <f t="shared" si="158"/>
        <v/>
      </c>
      <c r="AR169" s="104" t="str">
        <f t="shared" si="159"/>
        <v/>
      </c>
      <c r="AS169" s="104" t="str">
        <f t="shared" si="160"/>
        <v/>
      </c>
      <c r="AT169" s="104" t="str">
        <f t="shared" si="161"/>
        <v/>
      </c>
      <c r="AU169" s="108" t="str">
        <f t="shared" si="162"/>
        <v/>
      </c>
      <c r="AV169" s="125" t="str">
        <f>IF(OR(B169=0,B169=""),"",IF(AND($E$3="3rd"),'Marks Entry 3rd'!Z168,IF(AND($E$3="4th"),'Marks Entry 4th'!Z168,"")))</f>
        <v/>
      </c>
      <c r="AW169" s="125" t="str">
        <f>IF(OR(B169=0,B169=""),"",IF(AND($E$3="3rd"),'Marks Entry 3rd'!AA168,IF(AND($E$3="4th"),'Marks Entry 4th'!AA168,"")))</f>
        <v/>
      </c>
      <c r="AX169" s="125" t="str">
        <f>IF(OR(B169=0,B169=""),"",IF(AND($E$3="3rd"),'Marks Entry 3rd'!AB168,IF(AND($E$3="4th"),'Marks Entry 4th'!AB168,"")))</f>
        <v/>
      </c>
      <c r="AY169" s="61" t="str">
        <f t="shared" si="163"/>
        <v/>
      </c>
      <c r="AZ169" s="125" t="str">
        <f>IF(OR(B169=0,B169=""),"",IF(AND($E$3="3rd"),'Marks Entry 3rd'!AC168,IF(AND($E$3="4th"),'Marks Entry 4th'!AC168,"")))</f>
        <v/>
      </c>
      <c r="BA169" s="125" t="str">
        <f>IF(OR(B169=0,B169=""),"",IF(AND($E$3="3rd"),'Marks Entry 3rd'!AD168,IF(AND($E$3="4th"),'Marks Entry 4th'!AD168,"")))</f>
        <v/>
      </c>
      <c r="BB169" s="64" t="str">
        <f t="shared" si="164"/>
        <v/>
      </c>
      <c r="BC169" s="61">
        <f t="shared" si="165"/>
        <v>0</v>
      </c>
      <c r="BD169" s="66" t="str">
        <f>IF(OR(B169=0,B169=""),"",IF(AND($E$3="3rd"),'Marks Entry 3rd'!AE168,IF(AND($E$3="4th"),'Marks Entry 4th'!AE168,"")))</f>
        <v/>
      </c>
      <c r="BE169" s="66" t="str">
        <f>IF(OR(B169=0,B169=""),"",IF(AND($E$3="3rd"),'Marks Entry 3rd'!AF168,IF(AND($E$3="4th"),'Marks Entry 4th'!AF168,"")))</f>
        <v/>
      </c>
      <c r="BF169" s="65" t="str">
        <f t="shared" si="166"/>
        <v/>
      </c>
      <c r="BG169" s="61" t="str">
        <f t="shared" si="167"/>
        <v/>
      </c>
      <c r="BH169" s="104">
        <f t="shared" si="168"/>
        <v>0</v>
      </c>
      <c r="BI169" s="104" t="str">
        <f t="shared" si="169"/>
        <v/>
      </c>
      <c r="BJ169" s="104" t="str">
        <f t="shared" si="170"/>
        <v/>
      </c>
      <c r="BK169" s="104" t="str">
        <f t="shared" si="171"/>
        <v/>
      </c>
      <c r="BL169" s="104" t="str">
        <f t="shared" si="172"/>
        <v/>
      </c>
      <c r="BM169" s="108" t="str">
        <f t="shared" si="173"/>
        <v/>
      </c>
      <c r="BN169" s="125" t="str">
        <f>IF(OR(B169=0,B169=""),"",IF(AND($E$3="3rd"),'Marks Entry 3rd'!AG168,IF(AND($E$3="4th"),'Marks Entry 4th'!AG168,"")))</f>
        <v/>
      </c>
      <c r="BO169" s="125" t="str">
        <f>IF(OR(B169=0,B169=""),"",IF(AND($E$3="3rd"),'Marks Entry 3rd'!AH168,IF(AND($E$3="4th"),'Marks Entry 4th'!AH168,"")))</f>
        <v/>
      </c>
      <c r="BP169" s="125" t="str">
        <f>IF(OR(B169=0,B169=""),"",IF(AND($E$3="3rd"),'Marks Entry 3rd'!AI168,IF(AND($E$3="4th"),'Marks Entry 4th'!AI168,"")))</f>
        <v/>
      </c>
      <c r="BQ169" s="61" t="str">
        <f t="shared" si="174"/>
        <v/>
      </c>
      <c r="BR169" s="125" t="str">
        <f>IF(OR(B169=0,B169=""),"",IF(AND($E$3="3rd"),'Marks Entry 3rd'!AJ168,IF(AND($E$3="4th"),'Marks Entry 4th'!AJ168,"")))</f>
        <v/>
      </c>
      <c r="BS169" s="125" t="str">
        <f>IF(OR(B169=0,B169=""),"",IF(AND($E$3="3rd"),'Marks Entry 3rd'!AK168,IF(AND($E$3="4th"),'Marks Entry 4th'!AK168,"")))</f>
        <v/>
      </c>
      <c r="BT169" s="64" t="str">
        <f t="shared" si="175"/>
        <v/>
      </c>
      <c r="BU169" s="61">
        <f t="shared" si="176"/>
        <v>0</v>
      </c>
      <c r="BV169" s="66" t="str">
        <f>IF(OR(B169=0,B169=""),"",IF(AND($E$3="3rd"),'Marks Entry 3rd'!AL168,IF(AND($E$3="4th"),'Marks Entry 4th'!AL168,"")))</f>
        <v/>
      </c>
      <c r="BW169" s="66" t="str">
        <f>IF(OR(B169=0,B169=""),"",IF(AND($E$3="3rd"),'Marks Entry 3rd'!AM168,IF(AND($E$3="4th"),'Marks Entry 4th'!AM168,"")))</f>
        <v/>
      </c>
      <c r="BX169" s="65" t="str">
        <f t="shared" si="177"/>
        <v/>
      </c>
      <c r="BY169" s="61" t="str">
        <f t="shared" si="178"/>
        <v/>
      </c>
      <c r="BZ169" s="104">
        <f t="shared" si="179"/>
        <v>0</v>
      </c>
      <c r="CA169" s="104" t="str">
        <f t="shared" si="180"/>
        <v/>
      </c>
      <c r="CB169" s="104" t="str">
        <f t="shared" si="181"/>
        <v/>
      </c>
      <c r="CC169" s="104" t="str">
        <f t="shared" si="182"/>
        <v/>
      </c>
      <c r="CD169" s="104" t="str">
        <f t="shared" si="183"/>
        <v/>
      </c>
      <c r="CE169" s="108" t="str">
        <f t="shared" si="184"/>
        <v/>
      </c>
      <c r="CF169" s="257" t="str">
        <f>IF(OR(B169=0,B169=""),"",IF(AND($E$3="3rd"),'Marks Entry 3rd'!AN168,IF(AND($E$3="4th"),'Marks Entry 4th'!AN168,"")))</f>
        <v/>
      </c>
      <c r="CG169" s="257" t="str">
        <f>IF(OR(B169=0,B169=""),"",IF(AND($E$3="3rd"),'Marks Entry 3rd'!AO168,IF(AND($E$3="4th"),'Marks Entry 4th'!AO168,"")))</f>
        <v/>
      </c>
      <c r="CH169" s="257" t="str">
        <f>IF(OR(B169=0,B169=""),"",IF(AND($E$3="3rd"),'Marks Entry 3rd'!AP168,IF(AND($E$3="4th"),'Marks Entry 4th'!AP168,"")))</f>
        <v/>
      </c>
      <c r="CI169" s="257" t="str">
        <f>IF(OR(B169=0,B169=""),"",IF(AND($E$3="3rd"),'Marks Entry 3rd'!AQ168,IF(AND($E$3="4th"),'Marks Entry 4th'!AQ168,"")))</f>
        <v/>
      </c>
      <c r="CJ169" s="257" t="str">
        <f>IF(OR(B169=0,B169=""),"",IF(AND($E$3="3rd"),'Marks Entry 3rd'!AR168,IF(AND($E$3="4th"),'Marks Entry 4th'!AR168,"")))</f>
        <v/>
      </c>
      <c r="CK169" s="126" t="str">
        <f t="shared" si="185"/>
        <v/>
      </c>
      <c r="CL169" s="127">
        <f t="shared" si="186"/>
        <v>0</v>
      </c>
      <c r="CM169" s="127" t="str">
        <f t="shared" si="187"/>
        <v/>
      </c>
      <c r="CN169" s="127" t="str">
        <f t="shared" si="188"/>
        <v/>
      </c>
      <c r="CO169" s="107" t="str">
        <f t="shared" si="189"/>
        <v/>
      </c>
      <c r="CP169" s="257" t="str">
        <f>IF(OR(B169=0,B169=""),"",IF(AND($E$3="3rd"),'Marks Entry 3rd'!AS168,IF(AND($E$3="4th"),'Marks Entry 4th'!AS168,"")))</f>
        <v/>
      </c>
      <c r="CQ169" s="257" t="str">
        <f>IF(OR(B169=0,B169=""),"",IF(AND($E$3="3rd"),'Marks Entry 3rd'!AT168,IF(AND($E$3="4th"),'Marks Entry 4th'!AT168,"")))</f>
        <v/>
      </c>
      <c r="CR169" s="257" t="str">
        <f>IF(OR(B169=0,B169=""),"",IF(AND($E$3="3rd"),'Marks Entry 3rd'!AU168,IF(AND($E$3="4th"),'Marks Entry 4th'!AU168,"")))</f>
        <v/>
      </c>
      <c r="CS169" s="257" t="str">
        <f>IF(OR(B169=0,B169=""),"",IF(AND($E$3="3rd"),'Marks Entry 3rd'!AV168,IF(AND($E$3="4th"),'Marks Entry 4th'!AV168,"")))</f>
        <v/>
      </c>
      <c r="CT169" s="257" t="str">
        <f>IF(OR(B169=0,B169=""),"",IF(AND($E$3="3rd"),'Marks Entry 3rd'!AW168,IF(AND($E$3="4th"),'Marks Entry 4th'!AW168,"")))</f>
        <v/>
      </c>
      <c r="CU169" s="126" t="str">
        <f t="shared" si="190"/>
        <v/>
      </c>
      <c r="CV169" s="127">
        <f t="shared" si="191"/>
        <v>0</v>
      </c>
      <c r="CW169" s="127" t="str">
        <f t="shared" si="192"/>
        <v/>
      </c>
      <c r="CX169" s="127" t="str">
        <f t="shared" si="193"/>
        <v/>
      </c>
      <c r="CY169" s="107" t="str">
        <f t="shared" si="194"/>
        <v/>
      </c>
      <c r="CZ169" s="257" t="str">
        <f>IF(OR(B169=0,B169=""),"",IF(AND($E$3="3rd"),'Marks Entry 3rd'!AX168,IF(AND($E$3="4th"),'Marks Entry 4th'!AX168,"")))</f>
        <v/>
      </c>
      <c r="DA169" s="257" t="str">
        <f>IF(OR(B169=0,B169=""),"",IF(AND($E$3="3rd"),'Marks Entry 3rd'!AY168,IF(AND($E$3="4th"),'Marks Entry 4th'!AY168,"")))</f>
        <v/>
      </c>
      <c r="DB169" s="257" t="str">
        <f>IF(OR(B169=0,B169=""),"",IF(AND($E$3="3rd"),'Marks Entry 3rd'!AZ168,IF(AND($E$3="4th"),'Marks Entry 4th'!AZ168,"")))</f>
        <v/>
      </c>
      <c r="DC169" s="257" t="str">
        <f>IF(OR(B169=0,B169=""),"",IF(AND($E$3="3rd"),'Marks Entry 3rd'!BA168,IF(AND($E$3="4th"),'Marks Entry 4th'!BA168,"")))</f>
        <v/>
      </c>
      <c r="DD169" s="257" t="str">
        <f>IF(OR(B169=0,B169=""),"",IF(AND($E$3="3rd"),'Marks Entry 3rd'!BB168,IF(AND($E$3="4th"),'Marks Entry 4th'!BB168,"")))</f>
        <v/>
      </c>
      <c r="DE169" s="126" t="str">
        <f t="shared" si="195"/>
        <v/>
      </c>
      <c r="DF169" s="127">
        <f t="shared" si="196"/>
        <v>0</v>
      </c>
      <c r="DG169" s="127" t="str">
        <f t="shared" si="197"/>
        <v/>
      </c>
      <c r="DH169" s="127" t="str">
        <f t="shared" si="198"/>
        <v/>
      </c>
      <c r="DI169" s="107" t="str">
        <f t="shared" si="199"/>
        <v/>
      </c>
      <c r="DJ169" s="257" t="str">
        <f>IF(OR(B169=0,B169=""),"",IF(AND('Marks Entry 3rd'!BC168="",'Marks Entry 4th'!BC168=""),"",IF(AND($E$3="3rd"),'Marks Entry 3rd'!BC168,IF(AND($E$3="4th"),'Marks Entry 4th'!BC168,""))))</f>
        <v/>
      </c>
      <c r="DK169" s="257" t="str">
        <f>IF(OR(B169=0,B169=""),"",IF(AND('Marks Entry 3rd'!BD168="",'Marks Entry 4th'!BD168=""),"",IF(AND($E$3="3rd"),'Marks Entry 3rd'!BD168,IF(AND($E$3="4th"),'Marks Entry 4th'!BD168,""))))</f>
        <v/>
      </c>
      <c r="DL169" s="416" t="str">
        <f t="shared" si="200"/>
        <v/>
      </c>
      <c r="DM169" s="108" t="str">
        <f t="shared" si="201"/>
        <v/>
      </c>
      <c r="DN169" s="257" t="str">
        <f>IF(OR(B169=0,B169=""),"",IF(AND('Marks Entry 3rd'!BE168="",'Marks Entry 4th'!BE168=""),"",IF(AND($E$3="3rd"),'Marks Entry 3rd'!BE168,IF(AND($E$3="4th"),'Marks Entry 4th'!BE168,""))))</f>
        <v/>
      </c>
      <c r="DO169" s="257" t="str">
        <f>IF(OR(B169=0,B169=""),"",IF(AND('Marks Entry 3rd'!BF168="",'Marks Entry 4th'!BF168=""),"",IF(AND($E$3="3rd"),'Marks Entry 3rd'!BF168,IF(AND($E$3="4th"),'Marks Entry 4th'!BF168,""))))</f>
        <v/>
      </c>
      <c r="DP169" s="416" t="str">
        <f t="shared" si="202"/>
        <v/>
      </c>
      <c r="DQ169" s="108" t="str">
        <f t="shared" si="203"/>
        <v/>
      </c>
      <c r="DR169" s="75" t="str">
        <f t="shared" si="204"/>
        <v/>
      </c>
      <c r="DS169" s="76" t="str">
        <f t="shared" si="205"/>
        <v/>
      </c>
      <c r="DT169" s="81" t="str">
        <f t="shared" si="206"/>
        <v/>
      </c>
      <c r="DU169" s="82" t="str">
        <f t="shared" si="207"/>
        <v/>
      </c>
      <c r="DV169" s="262" t="str">
        <f t="shared" si="209"/>
        <v/>
      </c>
      <c r="DW169" s="52" t="str">
        <f>IF(OR(B169=0,B169=""),"",IF(AND($E$3="3rd"),'Marks Entry 3rd'!BG168,IF(AND($E$3="4th"),'Marks Entry 4th'!BG168,"")))</f>
        <v/>
      </c>
      <c r="DX169" s="52" t="str">
        <f>IF(OR(B169=0,B169=""),"",IF(AND($E$3="3rd"),'Marks Entry 3rd'!BH168,IF(AND($E$3="4th"),'Marks Entry 4th'!BH168,"")))</f>
        <v/>
      </c>
      <c r="DY169" s="242" t="str">
        <f t="shared" si="208"/>
        <v/>
      </c>
      <c r="DZ169" s="53"/>
      <c r="EG169" s="55">
        <f>IF(AND($E$3="3rd"),'Marks Entry 3rd'!I168,IF(AND($E$3="4th"),'Marks Entry 4th'!I168,""))</f>
        <v>0</v>
      </c>
    </row>
    <row r="170" spans="1:137" ht="18.95" customHeight="1">
      <c r="A170" s="67">
        <v>163</v>
      </c>
      <c r="B170" s="302" t="str">
        <f>IF(OR(EG170=0,EG170=""),"",IF(AND($E$3="3rd"),'Marks Entry 3rd'!I169,IF(AND($E$3="4th"),'Marks Entry 4th'!I169,"")))</f>
        <v/>
      </c>
      <c r="C170" s="68" t="str">
        <f>IF(OR(B170=0,B170=""),"",IF(AND($E$3="3rd"),'Marks Entry 3rd'!B169,IF(AND($E$3="4th"),'Marks Entry 4th'!B169,"")))</f>
        <v/>
      </c>
      <c r="D170" s="68" t="str">
        <f>IF(OR(B170=0,B170=""),"",IF(AND($E$3="3rd"),'Marks Entry 3rd'!C169,IF(AND($E$3="4th"),'Marks Entry 4th'!C169,"")))</f>
        <v/>
      </c>
      <c r="E170" s="69" t="str">
        <f>IF(OR(B170=0,B170=""),"",IF(AND($E$3="3rd"),'Marks Entry 3rd'!E169,IF(AND($E$3="4th"),'Marks Entry 4th'!E169,"")))</f>
        <v/>
      </c>
      <c r="F170" s="301" t="str">
        <f>IF(OR(B170=0,B170=""),"",IF(AND($E$3="3rd"),'Marks Entry 3rd'!D169,IF(AND($E$3="4th"),'Marks Entry 4th'!D169,"")))</f>
        <v/>
      </c>
      <c r="G170" s="63" t="str">
        <f>IF(OR(B170=0,B170=""),"",IF(AND($E$3="3rd"),'Marks Entry 3rd'!F169,IF(AND($E$3="4th"),'Marks Entry 4th'!F169,"")))</f>
        <v/>
      </c>
      <c r="H170" s="63" t="str">
        <f>IF(OR(B170=0,B170=""),"",IF(AND($E$3="3rd"),'Marks Entry 3rd'!G169,IF(AND($E$3="4th"),'Marks Entry 4th'!G169,"")))</f>
        <v/>
      </c>
      <c r="I170" s="63" t="str">
        <f>IF(OR(B170=0,B170=""),"",IF(AND($E$3="3rd"),'Marks Entry 3rd'!H169,IF(AND($E$3="4th"),'Marks Entry 4th'!H169,"")))</f>
        <v/>
      </c>
      <c r="J170" s="256" t="str">
        <f>IF(OR(B170=0,B170=""),"",IF(AND($E$3="3rd"),'Marks Entry 3rd'!J169,IF(AND($E$3="4th"),'Marks Entry 4th'!J169,"")))</f>
        <v/>
      </c>
      <c r="K170" s="256" t="str">
        <f>IF(OR(B170=0,B170=""),"",IF(AND($E$3="3rd"),'Marks Entry 3rd'!K169,IF(AND($E$3="4th"),'Marks Entry 4th'!K169,"")))</f>
        <v/>
      </c>
      <c r="L170" s="125" t="str">
        <f>IF(OR(B170=0,B170=""),"",IF(AND($E$3="3rd"),'Marks Entry 3rd'!L169,IF(AND($E$3="4th"),'Marks Entry 4th'!L169,"")))</f>
        <v/>
      </c>
      <c r="M170" s="125" t="str">
        <f>IF(OR(B170=0,B170=""),"",IF(AND($E$3="3rd"),'Marks Entry 3rd'!M169,IF(AND($E$3="4th"),'Marks Entry 4th'!M169,"")))</f>
        <v/>
      </c>
      <c r="N170" s="125" t="str">
        <f>IF(OR(B170=0,B170=""),"",IF(AND($E$3="3rd"),'Marks Entry 3rd'!N169,IF(AND($E$3="4th"),'Marks Entry 4th'!N169,"")))</f>
        <v/>
      </c>
      <c r="O170" s="61" t="str">
        <f t="shared" si="141"/>
        <v/>
      </c>
      <c r="P170" s="125" t="str">
        <f>IF(OR(B170=0,B170=""),"",IF(AND($E$3="3rd"),'Marks Entry 3rd'!O169,IF(AND($E$3="4th"),'Marks Entry 4th'!O169,"")))</f>
        <v/>
      </c>
      <c r="Q170" s="125" t="str">
        <f>IF(OR(B170=0,B170=""),"",IF(AND($E$3="3rd"),'Marks Entry 3rd'!P169,IF(AND($E$3="4th"),'Marks Entry 4th'!P169,"")))</f>
        <v/>
      </c>
      <c r="R170" s="64" t="str">
        <f t="shared" si="142"/>
        <v/>
      </c>
      <c r="S170" s="61">
        <f t="shared" si="143"/>
        <v>0</v>
      </c>
      <c r="T170" s="66" t="str">
        <f>IF(OR(B170=0,B170=""),"",IF(AND($E$3="3rd"),'Marks Entry 3rd'!Q169,IF(AND($E$3="4th"),'Marks Entry 4th'!Q169,"")))</f>
        <v/>
      </c>
      <c r="U170" s="66" t="str">
        <f>IF(OR(B170=0,B170=""),"",IF(AND($E$3="3rd"),'Marks Entry 3rd'!R169,IF(AND($E$3="4th"),'Marks Entry 4th'!R169,"")))</f>
        <v/>
      </c>
      <c r="V170" s="65" t="str">
        <f t="shared" si="144"/>
        <v/>
      </c>
      <c r="W170" s="61" t="str">
        <f t="shared" si="145"/>
        <v/>
      </c>
      <c r="X170" s="104">
        <f t="shared" si="146"/>
        <v>0</v>
      </c>
      <c r="Y170" s="104" t="str">
        <f t="shared" si="147"/>
        <v/>
      </c>
      <c r="Z170" s="104" t="str">
        <f t="shared" si="148"/>
        <v/>
      </c>
      <c r="AA170" s="104" t="str">
        <f t="shared" si="149"/>
        <v/>
      </c>
      <c r="AB170" s="104" t="str">
        <f t="shared" si="150"/>
        <v/>
      </c>
      <c r="AC170" s="108" t="str">
        <f t="shared" si="151"/>
        <v/>
      </c>
      <c r="AD170" s="125" t="str">
        <f>IF(OR(B170=0,B170=""),"",IF(AND($E$3="3rd"),'Marks Entry 3rd'!S169,IF(AND($E$3="4th"),'Marks Entry 4th'!S169,"")))</f>
        <v/>
      </c>
      <c r="AE170" s="125" t="str">
        <f>IF(OR(B170=0,B170=""),"",IF(AND($E$3="3rd"),'Marks Entry 3rd'!T169,IF(AND($E$3="4th"),'Marks Entry 4th'!T169,"")))</f>
        <v/>
      </c>
      <c r="AF170" s="125" t="str">
        <f>IF(OR(B170=0,B170=""),"",IF(AND($E$3="3rd"),'Marks Entry 3rd'!U169,IF(AND($E$3="4th"),'Marks Entry 4th'!U169,"")))</f>
        <v/>
      </c>
      <c r="AG170" s="61" t="str">
        <f t="shared" si="152"/>
        <v/>
      </c>
      <c r="AH170" s="125" t="str">
        <f>IF(OR(B170=0,B170=""),"",IF(AND($E$3="3rd"),'Marks Entry 3rd'!V169,IF(AND($E$3="4th"),'Marks Entry 4th'!V169,"")))</f>
        <v/>
      </c>
      <c r="AI170" s="125" t="str">
        <f>IF(OR(B170=0,B170=""),"",IF(AND($E$3="3rd"),'Marks Entry 3rd'!W169,IF(AND($E$3="4th"),'Marks Entry 4th'!W169,"")))</f>
        <v/>
      </c>
      <c r="AJ170" s="64" t="str">
        <f t="shared" si="153"/>
        <v/>
      </c>
      <c r="AK170" s="61">
        <f t="shared" si="154"/>
        <v>0</v>
      </c>
      <c r="AL170" s="66" t="str">
        <f>IF(OR(B170=0,B170=""),"",IF(AND($E$3="3rd"),'Marks Entry 3rd'!X169,IF(AND($E$3="4th"),'Marks Entry 4th'!X169,"")))</f>
        <v/>
      </c>
      <c r="AM170" s="66" t="str">
        <f>IF(OR(B170=0,B170=""),"",IF(AND($E$3="3rd"),'Marks Entry 3rd'!Y169,IF(AND($E$3="4th"),'Marks Entry 4th'!Y169,"")))</f>
        <v/>
      </c>
      <c r="AN170" s="65" t="str">
        <f t="shared" si="155"/>
        <v/>
      </c>
      <c r="AO170" s="61" t="str">
        <f t="shared" si="156"/>
        <v/>
      </c>
      <c r="AP170" s="104">
        <f t="shared" si="157"/>
        <v>0</v>
      </c>
      <c r="AQ170" s="104" t="str">
        <f t="shared" si="158"/>
        <v/>
      </c>
      <c r="AR170" s="104" t="str">
        <f t="shared" si="159"/>
        <v/>
      </c>
      <c r="AS170" s="104" t="str">
        <f t="shared" si="160"/>
        <v/>
      </c>
      <c r="AT170" s="104" t="str">
        <f t="shared" si="161"/>
        <v/>
      </c>
      <c r="AU170" s="108" t="str">
        <f t="shared" si="162"/>
        <v/>
      </c>
      <c r="AV170" s="125" t="str">
        <f>IF(OR(B170=0,B170=""),"",IF(AND($E$3="3rd"),'Marks Entry 3rd'!Z169,IF(AND($E$3="4th"),'Marks Entry 4th'!Z169,"")))</f>
        <v/>
      </c>
      <c r="AW170" s="125" t="str">
        <f>IF(OR(B170=0,B170=""),"",IF(AND($E$3="3rd"),'Marks Entry 3rd'!AA169,IF(AND($E$3="4th"),'Marks Entry 4th'!AA169,"")))</f>
        <v/>
      </c>
      <c r="AX170" s="125" t="str">
        <f>IF(OR(B170=0,B170=""),"",IF(AND($E$3="3rd"),'Marks Entry 3rd'!AB169,IF(AND($E$3="4th"),'Marks Entry 4th'!AB169,"")))</f>
        <v/>
      </c>
      <c r="AY170" s="61" t="str">
        <f t="shared" si="163"/>
        <v/>
      </c>
      <c r="AZ170" s="125" t="str">
        <f>IF(OR(B170=0,B170=""),"",IF(AND($E$3="3rd"),'Marks Entry 3rd'!AC169,IF(AND($E$3="4th"),'Marks Entry 4th'!AC169,"")))</f>
        <v/>
      </c>
      <c r="BA170" s="125" t="str">
        <f>IF(OR(B170=0,B170=""),"",IF(AND($E$3="3rd"),'Marks Entry 3rd'!AD169,IF(AND($E$3="4th"),'Marks Entry 4th'!AD169,"")))</f>
        <v/>
      </c>
      <c r="BB170" s="64" t="str">
        <f t="shared" si="164"/>
        <v/>
      </c>
      <c r="BC170" s="61">
        <f t="shared" si="165"/>
        <v>0</v>
      </c>
      <c r="BD170" s="66" t="str">
        <f>IF(OR(B170=0,B170=""),"",IF(AND($E$3="3rd"),'Marks Entry 3rd'!AE169,IF(AND($E$3="4th"),'Marks Entry 4th'!AE169,"")))</f>
        <v/>
      </c>
      <c r="BE170" s="66" t="str">
        <f>IF(OR(B170=0,B170=""),"",IF(AND($E$3="3rd"),'Marks Entry 3rd'!AF169,IF(AND($E$3="4th"),'Marks Entry 4th'!AF169,"")))</f>
        <v/>
      </c>
      <c r="BF170" s="65" t="str">
        <f t="shared" si="166"/>
        <v/>
      </c>
      <c r="BG170" s="61" t="str">
        <f t="shared" si="167"/>
        <v/>
      </c>
      <c r="BH170" s="104">
        <f t="shared" si="168"/>
        <v>0</v>
      </c>
      <c r="BI170" s="104" t="str">
        <f t="shared" si="169"/>
        <v/>
      </c>
      <c r="BJ170" s="104" t="str">
        <f t="shared" si="170"/>
        <v/>
      </c>
      <c r="BK170" s="104" t="str">
        <f t="shared" si="171"/>
        <v/>
      </c>
      <c r="BL170" s="104" t="str">
        <f t="shared" si="172"/>
        <v/>
      </c>
      <c r="BM170" s="108" t="str">
        <f t="shared" si="173"/>
        <v/>
      </c>
      <c r="BN170" s="125" t="str">
        <f>IF(OR(B170=0,B170=""),"",IF(AND($E$3="3rd"),'Marks Entry 3rd'!AG169,IF(AND($E$3="4th"),'Marks Entry 4th'!AG169,"")))</f>
        <v/>
      </c>
      <c r="BO170" s="125" t="str">
        <f>IF(OR(B170=0,B170=""),"",IF(AND($E$3="3rd"),'Marks Entry 3rd'!AH169,IF(AND($E$3="4th"),'Marks Entry 4th'!AH169,"")))</f>
        <v/>
      </c>
      <c r="BP170" s="125" t="str">
        <f>IF(OR(B170=0,B170=""),"",IF(AND($E$3="3rd"),'Marks Entry 3rd'!AI169,IF(AND($E$3="4th"),'Marks Entry 4th'!AI169,"")))</f>
        <v/>
      </c>
      <c r="BQ170" s="61" t="str">
        <f t="shared" si="174"/>
        <v/>
      </c>
      <c r="BR170" s="125" t="str">
        <f>IF(OR(B170=0,B170=""),"",IF(AND($E$3="3rd"),'Marks Entry 3rd'!AJ169,IF(AND($E$3="4th"),'Marks Entry 4th'!AJ169,"")))</f>
        <v/>
      </c>
      <c r="BS170" s="125" t="str">
        <f>IF(OR(B170=0,B170=""),"",IF(AND($E$3="3rd"),'Marks Entry 3rd'!AK169,IF(AND($E$3="4th"),'Marks Entry 4th'!AK169,"")))</f>
        <v/>
      </c>
      <c r="BT170" s="64" t="str">
        <f t="shared" si="175"/>
        <v/>
      </c>
      <c r="BU170" s="61">
        <f t="shared" si="176"/>
        <v>0</v>
      </c>
      <c r="BV170" s="66" t="str">
        <f>IF(OR(B170=0,B170=""),"",IF(AND($E$3="3rd"),'Marks Entry 3rd'!AL169,IF(AND($E$3="4th"),'Marks Entry 4th'!AL169,"")))</f>
        <v/>
      </c>
      <c r="BW170" s="66" t="str">
        <f>IF(OR(B170=0,B170=""),"",IF(AND($E$3="3rd"),'Marks Entry 3rd'!AM169,IF(AND($E$3="4th"),'Marks Entry 4th'!AM169,"")))</f>
        <v/>
      </c>
      <c r="BX170" s="65" t="str">
        <f t="shared" si="177"/>
        <v/>
      </c>
      <c r="BY170" s="61" t="str">
        <f t="shared" si="178"/>
        <v/>
      </c>
      <c r="BZ170" s="104">
        <f t="shared" si="179"/>
        <v>0</v>
      </c>
      <c r="CA170" s="104" t="str">
        <f t="shared" si="180"/>
        <v/>
      </c>
      <c r="CB170" s="104" t="str">
        <f t="shared" si="181"/>
        <v/>
      </c>
      <c r="CC170" s="104" t="str">
        <f t="shared" si="182"/>
        <v/>
      </c>
      <c r="CD170" s="104" t="str">
        <f t="shared" si="183"/>
        <v/>
      </c>
      <c r="CE170" s="108" t="str">
        <f t="shared" si="184"/>
        <v/>
      </c>
      <c r="CF170" s="257" t="str">
        <f>IF(OR(B170=0,B170=""),"",IF(AND($E$3="3rd"),'Marks Entry 3rd'!AN169,IF(AND($E$3="4th"),'Marks Entry 4th'!AN169,"")))</f>
        <v/>
      </c>
      <c r="CG170" s="257" t="str">
        <f>IF(OR(B170=0,B170=""),"",IF(AND($E$3="3rd"),'Marks Entry 3rd'!AO169,IF(AND($E$3="4th"),'Marks Entry 4th'!AO169,"")))</f>
        <v/>
      </c>
      <c r="CH170" s="257" t="str">
        <f>IF(OR(B170=0,B170=""),"",IF(AND($E$3="3rd"),'Marks Entry 3rd'!AP169,IF(AND($E$3="4th"),'Marks Entry 4th'!AP169,"")))</f>
        <v/>
      </c>
      <c r="CI170" s="257" t="str">
        <f>IF(OR(B170=0,B170=""),"",IF(AND($E$3="3rd"),'Marks Entry 3rd'!AQ169,IF(AND($E$3="4th"),'Marks Entry 4th'!AQ169,"")))</f>
        <v/>
      </c>
      <c r="CJ170" s="257" t="str">
        <f>IF(OR(B170=0,B170=""),"",IF(AND($E$3="3rd"),'Marks Entry 3rd'!AR169,IF(AND($E$3="4th"),'Marks Entry 4th'!AR169,"")))</f>
        <v/>
      </c>
      <c r="CK170" s="126" t="str">
        <f t="shared" si="185"/>
        <v/>
      </c>
      <c r="CL170" s="127">
        <f t="shared" si="186"/>
        <v>0</v>
      </c>
      <c r="CM170" s="127" t="str">
        <f t="shared" si="187"/>
        <v/>
      </c>
      <c r="CN170" s="127" t="str">
        <f t="shared" si="188"/>
        <v/>
      </c>
      <c r="CO170" s="107" t="str">
        <f t="shared" si="189"/>
        <v/>
      </c>
      <c r="CP170" s="257" t="str">
        <f>IF(OR(B170=0,B170=""),"",IF(AND($E$3="3rd"),'Marks Entry 3rd'!AS169,IF(AND($E$3="4th"),'Marks Entry 4th'!AS169,"")))</f>
        <v/>
      </c>
      <c r="CQ170" s="257" t="str">
        <f>IF(OR(B170=0,B170=""),"",IF(AND($E$3="3rd"),'Marks Entry 3rd'!AT169,IF(AND($E$3="4th"),'Marks Entry 4th'!AT169,"")))</f>
        <v/>
      </c>
      <c r="CR170" s="257" t="str">
        <f>IF(OR(B170=0,B170=""),"",IF(AND($E$3="3rd"),'Marks Entry 3rd'!AU169,IF(AND($E$3="4th"),'Marks Entry 4th'!AU169,"")))</f>
        <v/>
      </c>
      <c r="CS170" s="257" t="str">
        <f>IF(OR(B170=0,B170=""),"",IF(AND($E$3="3rd"),'Marks Entry 3rd'!AV169,IF(AND($E$3="4th"),'Marks Entry 4th'!AV169,"")))</f>
        <v/>
      </c>
      <c r="CT170" s="257" t="str">
        <f>IF(OR(B170=0,B170=""),"",IF(AND($E$3="3rd"),'Marks Entry 3rd'!AW169,IF(AND($E$3="4th"),'Marks Entry 4th'!AW169,"")))</f>
        <v/>
      </c>
      <c r="CU170" s="126" t="str">
        <f t="shared" si="190"/>
        <v/>
      </c>
      <c r="CV170" s="127">
        <f t="shared" si="191"/>
        <v>0</v>
      </c>
      <c r="CW170" s="127" t="str">
        <f t="shared" si="192"/>
        <v/>
      </c>
      <c r="CX170" s="127" t="str">
        <f t="shared" si="193"/>
        <v/>
      </c>
      <c r="CY170" s="107" t="str">
        <f t="shared" si="194"/>
        <v/>
      </c>
      <c r="CZ170" s="257" t="str">
        <f>IF(OR(B170=0,B170=""),"",IF(AND($E$3="3rd"),'Marks Entry 3rd'!AX169,IF(AND($E$3="4th"),'Marks Entry 4th'!AX169,"")))</f>
        <v/>
      </c>
      <c r="DA170" s="257" t="str">
        <f>IF(OR(B170=0,B170=""),"",IF(AND($E$3="3rd"),'Marks Entry 3rd'!AY169,IF(AND($E$3="4th"),'Marks Entry 4th'!AY169,"")))</f>
        <v/>
      </c>
      <c r="DB170" s="257" t="str">
        <f>IF(OR(B170=0,B170=""),"",IF(AND($E$3="3rd"),'Marks Entry 3rd'!AZ169,IF(AND($E$3="4th"),'Marks Entry 4th'!AZ169,"")))</f>
        <v/>
      </c>
      <c r="DC170" s="257" t="str">
        <f>IF(OR(B170=0,B170=""),"",IF(AND($E$3="3rd"),'Marks Entry 3rd'!BA169,IF(AND($E$3="4th"),'Marks Entry 4th'!BA169,"")))</f>
        <v/>
      </c>
      <c r="DD170" s="257" t="str">
        <f>IF(OR(B170=0,B170=""),"",IF(AND($E$3="3rd"),'Marks Entry 3rd'!BB169,IF(AND($E$3="4th"),'Marks Entry 4th'!BB169,"")))</f>
        <v/>
      </c>
      <c r="DE170" s="126" t="str">
        <f t="shared" si="195"/>
        <v/>
      </c>
      <c r="DF170" s="127">
        <f t="shared" si="196"/>
        <v>0</v>
      </c>
      <c r="DG170" s="127" t="str">
        <f t="shared" si="197"/>
        <v/>
      </c>
      <c r="DH170" s="127" t="str">
        <f t="shared" si="198"/>
        <v/>
      </c>
      <c r="DI170" s="107" t="str">
        <f t="shared" si="199"/>
        <v/>
      </c>
      <c r="DJ170" s="257" t="str">
        <f>IF(OR(B170=0,B170=""),"",IF(AND('Marks Entry 3rd'!BC169="",'Marks Entry 4th'!BC169=""),"",IF(AND($E$3="3rd"),'Marks Entry 3rd'!BC169,IF(AND($E$3="4th"),'Marks Entry 4th'!BC169,""))))</f>
        <v/>
      </c>
      <c r="DK170" s="257" t="str">
        <f>IF(OR(B170=0,B170=""),"",IF(AND('Marks Entry 3rd'!BD169="",'Marks Entry 4th'!BD169=""),"",IF(AND($E$3="3rd"),'Marks Entry 3rd'!BD169,IF(AND($E$3="4th"),'Marks Entry 4th'!BD169,""))))</f>
        <v/>
      </c>
      <c r="DL170" s="416" t="str">
        <f t="shared" si="200"/>
        <v/>
      </c>
      <c r="DM170" s="108" t="str">
        <f t="shared" si="201"/>
        <v/>
      </c>
      <c r="DN170" s="257" t="str">
        <f>IF(OR(B170=0,B170=""),"",IF(AND('Marks Entry 3rd'!BE169="",'Marks Entry 4th'!BE169=""),"",IF(AND($E$3="3rd"),'Marks Entry 3rd'!BE169,IF(AND($E$3="4th"),'Marks Entry 4th'!BE169,""))))</f>
        <v/>
      </c>
      <c r="DO170" s="257" t="str">
        <f>IF(OR(B170=0,B170=""),"",IF(AND('Marks Entry 3rd'!BF169="",'Marks Entry 4th'!BF169=""),"",IF(AND($E$3="3rd"),'Marks Entry 3rd'!BF169,IF(AND($E$3="4th"),'Marks Entry 4th'!BF169,""))))</f>
        <v/>
      </c>
      <c r="DP170" s="416" t="str">
        <f t="shared" si="202"/>
        <v/>
      </c>
      <c r="DQ170" s="108" t="str">
        <f t="shared" si="203"/>
        <v/>
      </c>
      <c r="DR170" s="75" t="str">
        <f t="shared" si="204"/>
        <v/>
      </c>
      <c r="DS170" s="76" t="str">
        <f t="shared" si="205"/>
        <v/>
      </c>
      <c r="DT170" s="81" t="str">
        <f t="shared" si="206"/>
        <v/>
      </c>
      <c r="DU170" s="82" t="str">
        <f t="shared" si="207"/>
        <v/>
      </c>
      <c r="DV170" s="262" t="str">
        <f t="shared" si="209"/>
        <v/>
      </c>
      <c r="DW170" s="52" t="str">
        <f>IF(OR(B170=0,B170=""),"",IF(AND($E$3="3rd"),'Marks Entry 3rd'!BG169,IF(AND($E$3="4th"),'Marks Entry 4th'!BG169,"")))</f>
        <v/>
      </c>
      <c r="DX170" s="52" t="str">
        <f>IF(OR(B170=0,B170=""),"",IF(AND($E$3="3rd"),'Marks Entry 3rd'!BH169,IF(AND($E$3="4th"),'Marks Entry 4th'!BH169,"")))</f>
        <v/>
      </c>
      <c r="DY170" s="242" t="str">
        <f t="shared" si="208"/>
        <v/>
      </c>
      <c r="DZ170" s="53"/>
      <c r="EG170" s="55">
        <f>IF(AND($E$3="3rd"),'Marks Entry 3rd'!I169,IF(AND($E$3="4th"),'Marks Entry 4th'!I169,""))</f>
        <v>0</v>
      </c>
    </row>
    <row r="171" spans="1:137" ht="18.95" customHeight="1">
      <c r="A171" s="67">
        <v>164</v>
      </c>
      <c r="B171" s="302" t="str">
        <f>IF(OR(EG171=0,EG171=""),"",IF(AND($E$3="3rd"),'Marks Entry 3rd'!I170,IF(AND($E$3="4th"),'Marks Entry 4th'!I170,"")))</f>
        <v/>
      </c>
      <c r="C171" s="68" t="str">
        <f>IF(OR(B171=0,B171=""),"",IF(AND($E$3="3rd"),'Marks Entry 3rd'!B170,IF(AND($E$3="4th"),'Marks Entry 4th'!B170,"")))</f>
        <v/>
      </c>
      <c r="D171" s="68" t="str">
        <f>IF(OR(B171=0,B171=""),"",IF(AND($E$3="3rd"),'Marks Entry 3rd'!C170,IF(AND($E$3="4th"),'Marks Entry 4th'!C170,"")))</f>
        <v/>
      </c>
      <c r="E171" s="69" t="str">
        <f>IF(OR(B171=0,B171=""),"",IF(AND($E$3="3rd"),'Marks Entry 3rd'!E170,IF(AND($E$3="4th"),'Marks Entry 4th'!E170,"")))</f>
        <v/>
      </c>
      <c r="F171" s="301" t="str">
        <f>IF(OR(B171=0,B171=""),"",IF(AND($E$3="3rd"),'Marks Entry 3rd'!D170,IF(AND($E$3="4th"),'Marks Entry 4th'!D170,"")))</f>
        <v/>
      </c>
      <c r="G171" s="63" t="str">
        <f>IF(OR(B171=0,B171=""),"",IF(AND($E$3="3rd"),'Marks Entry 3rd'!F170,IF(AND($E$3="4th"),'Marks Entry 4th'!F170,"")))</f>
        <v/>
      </c>
      <c r="H171" s="63" t="str">
        <f>IF(OR(B171=0,B171=""),"",IF(AND($E$3="3rd"),'Marks Entry 3rd'!G170,IF(AND($E$3="4th"),'Marks Entry 4th'!G170,"")))</f>
        <v/>
      </c>
      <c r="I171" s="63" t="str">
        <f>IF(OR(B171=0,B171=""),"",IF(AND($E$3="3rd"),'Marks Entry 3rd'!H170,IF(AND($E$3="4th"),'Marks Entry 4th'!H170,"")))</f>
        <v/>
      </c>
      <c r="J171" s="256" t="str">
        <f>IF(OR(B171=0,B171=""),"",IF(AND($E$3="3rd"),'Marks Entry 3rd'!J170,IF(AND($E$3="4th"),'Marks Entry 4th'!J170,"")))</f>
        <v/>
      </c>
      <c r="K171" s="256" t="str">
        <f>IF(OR(B171=0,B171=""),"",IF(AND($E$3="3rd"),'Marks Entry 3rd'!K170,IF(AND($E$3="4th"),'Marks Entry 4th'!K170,"")))</f>
        <v/>
      </c>
      <c r="L171" s="125" t="str">
        <f>IF(OR(B171=0,B171=""),"",IF(AND($E$3="3rd"),'Marks Entry 3rd'!L170,IF(AND($E$3="4th"),'Marks Entry 4th'!L170,"")))</f>
        <v/>
      </c>
      <c r="M171" s="125" t="str">
        <f>IF(OR(B171=0,B171=""),"",IF(AND($E$3="3rd"),'Marks Entry 3rd'!M170,IF(AND($E$3="4th"),'Marks Entry 4th'!M170,"")))</f>
        <v/>
      </c>
      <c r="N171" s="125" t="str">
        <f>IF(OR(B171=0,B171=""),"",IF(AND($E$3="3rd"),'Marks Entry 3rd'!N170,IF(AND($E$3="4th"),'Marks Entry 4th'!N170,"")))</f>
        <v/>
      </c>
      <c r="O171" s="61" t="str">
        <f t="shared" si="141"/>
        <v/>
      </c>
      <c r="P171" s="125" t="str">
        <f>IF(OR(B171=0,B171=""),"",IF(AND($E$3="3rd"),'Marks Entry 3rd'!O170,IF(AND($E$3="4th"),'Marks Entry 4th'!O170,"")))</f>
        <v/>
      </c>
      <c r="Q171" s="125" t="str">
        <f>IF(OR(B171=0,B171=""),"",IF(AND($E$3="3rd"),'Marks Entry 3rd'!P170,IF(AND($E$3="4th"),'Marks Entry 4th'!P170,"")))</f>
        <v/>
      </c>
      <c r="R171" s="64" t="str">
        <f t="shared" si="142"/>
        <v/>
      </c>
      <c r="S171" s="61">
        <f t="shared" si="143"/>
        <v>0</v>
      </c>
      <c r="T171" s="66" t="str">
        <f>IF(OR(B171=0,B171=""),"",IF(AND($E$3="3rd"),'Marks Entry 3rd'!Q170,IF(AND($E$3="4th"),'Marks Entry 4th'!Q170,"")))</f>
        <v/>
      </c>
      <c r="U171" s="66" t="str">
        <f>IF(OR(B171=0,B171=""),"",IF(AND($E$3="3rd"),'Marks Entry 3rd'!R170,IF(AND($E$3="4th"),'Marks Entry 4th'!R170,"")))</f>
        <v/>
      </c>
      <c r="V171" s="65" t="str">
        <f t="shared" si="144"/>
        <v/>
      </c>
      <c r="W171" s="61" t="str">
        <f t="shared" si="145"/>
        <v/>
      </c>
      <c r="X171" s="104">
        <f t="shared" si="146"/>
        <v>0</v>
      </c>
      <c r="Y171" s="104" t="str">
        <f t="shared" si="147"/>
        <v/>
      </c>
      <c r="Z171" s="104" t="str">
        <f t="shared" si="148"/>
        <v/>
      </c>
      <c r="AA171" s="104" t="str">
        <f t="shared" si="149"/>
        <v/>
      </c>
      <c r="AB171" s="104" t="str">
        <f t="shared" si="150"/>
        <v/>
      </c>
      <c r="AC171" s="108" t="str">
        <f t="shared" si="151"/>
        <v/>
      </c>
      <c r="AD171" s="125" t="str">
        <f>IF(OR(B171=0,B171=""),"",IF(AND($E$3="3rd"),'Marks Entry 3rd'!S170,IF(AND($E$3="4th"),'Marks Entry 4th'!S170,"")))</f>
        <v/>
      </c>
      <c r="AE171" s="125" t="str">
        <f>IF(OR(B171=0,B171=""),"",IF(AND($E$3="3rd"),'Marks Entry 3rd'!T170,IF(AND($E$3="4th"),'Marks Entry 4th'!T170,"")))</f>
        <v/>
      </c>
      <c r="AF171" s="125" t="str">
        <f>IF(OR(B171=0,B171=""),"",IF(AND($E$3="3rd"),'Marks Entry 3rd'!U170,IF(AND($E$3="4th"),'Marks Entry 4th'!U170,"")))</f>
        <v/>
      </c>
      <c r="AG171" s="61" t="str">
        <f t="shared" si="152"/>
        <v/>
      </c>
      <c r="AH171" s="125" t="str">
        <f>IF(OR(B171=0,B171=""),"",IF(AND($E$3="3rd"),'Marks Entry 3rd'!V170,IF(AND($E$3="4th"),'Marks Entry 4th'!V170,"")))</f>
        <v/>
      </c>
      <c r="AI171" s="125" t="str">
        <f>IF(OR(B171=0,B171=""),"",IF(AND($E$3="3rd"),'Marks Entry 3rd'!W170,IF(AND($E$3="4th"),'Marks Entry 4th'!W170,"")))</f>
        <v/>
      </c>
      <c r="AJ171" s="64" t="str">
        <f t="shared" si="153"/>
        <v/>
      </c>
      <c r="AK171" s="61">
        <f t="shared" si="154"/>
        <v>0</v>
      </c>
      <c r="AL171" s="66" t="str">
        <f>IF(OR(B171=0,B171=""),"",IF(AND($E$3="3rd"),'Marks Entry 3rd'!X170,IF(AND($E$3="4th"),'Marks Entry 4th'!X170,"")))</f>
        <v/>
      </c>
      <c r="AM171" s="66" t="str">
        <f>IF(OR(B171=0,B171=""),"",IF(AND($E$3="3rd"),'Marks Entry 3rd'!Y170,IF(AND($E$3="4th"),'Marks Entry 4th'!Y170,"")))</f>
        <v/>
      </c>
      <c r="AN171" s="65" t="str">
        <f t="shared" si="155"/>
        <v/>
      </c>
      <c r="AO171" s="61" t="str">
        <f t="shared" si="156"/>
        <v/>
      </c>
      <c r="AP171" s="104">
        <f t="shared" si="157"/>
        <v>0</v>
      </c>
      <c r="AQ171" s="104" t="str">
        <f t="shared" si="158"/>
        <v/>
      </c>
      <c r="AR171" s="104" t="str">
        <f t="shared" si="159"/>
        <v/>
      </c>
      <c r="AS171" s="104" t="str">
        <f t="shared" si="160"/>
        <v/>
      </c>
      <c r="AT171" s="104" t="str">
        <f t="shared" si="161"/>
        <v/>
      </c>
      <c r="AU171" s="108" t="str">
        <f t="shared" si="162"/>
        <v/>
      </c>
      <c r="AV171" s="125" t="str">
        <f>IF(OR(B171=0,B171=""),"",IF(AND($E$3="3rd"),'Marks Entry 3rd'!Z170,IF(AND($E$3="4th"),'Marks Entry 4th'!Z170,"")))</f>
        <v/>
      </c>
      <c r="AW171" s="125" t="str">
        <f>IF(OR(B171=0,B171=""),"",IF(AND($E$3="3rd"),'Marks Entry 3rd'!AA170,IF(AND($E$3="4th"),'Marks Entry 4th'!AA170,"")))</f>
        <v/>
      </c>
      <c r="AX171" s="125" t="str">
        <f>IF(OR(B171=0,B171=""),"",IF(AND($E$3="3rd"),'Marks Entry 3rd'!AB170,IF(AND($E$3="4th"),'Marks Entry 4th'!AB170,"")))</f>
        <v/>
      </c>
      <c r="AY171" s="61" t="str">
        <f t="shared" si="163"/>
        <v/>
      </c>
      <c r="AZ171" s="125" t="str">
        <f>IF(OR(B171=0,B171=""),"",IF(AND($E$3="3rd"),'Marks Entry 3rd'!AC170,IF(AND($E$3="4th"),'Marks Entry 4th'!AC170,"")))</f>
        <v/>
      </c>
      <c r="BA171" s="125" t="str">
        <f>IF(OR(B171=0,B171=""),"",IF(AND($E$3="3rd"),'Marks Entry 3rd'!AD170,IF(AND($E$3="4th"),'Marks Entry 4th'!AD170,"")))</f>
        <v/>
      </c>
      <c r="BB171" s="64" t="str">
        <f t="shared" si="164"/>
        <v/>
      </c>
      <c r="BC171" s="61">
        <f t="shared" si="165"/>
        <v>0</v>
      </c>
      <c r="BD171" s="66" t="str">
        <f>IF(OR(B171=0,B171=""),"",IF(AND($E$3="3rd"),'Marks Entry 3rd'!AE170,IF(AND($E$3="4th"),'Marks Entry 4th'!AE170,"")))</f>
        <v/>
      </c>
      <c r="BE171" s="66" t="str">
        <f>IF(OR(B171=0,B171=""),"",IF(AND($E$3="3rd"),'Marks Entry 3rd'!AF170,IF(AND($E$3="4th"),'Marks Entry 4th'!AF170,"")))</f>
        <v/>
      </c>
      <c r="BF171" s="65" t="str">
        <f t="shared" si="166"/>
        <v/>
      </c>
      <c r="BG171" s="61" t="str">
        <f t="shared" si="167"/>
        <v/>
      </c>
      <c r="BH171" s="104">
        <f t="shared" si="168"/>
        <v>0</v>
      </c>
      <c r="BI171" s="104" t="str">
        <f t="shared" si="169"/>
        <v/>
      </c>
      <c r="BJ171" s="104" t="str">
        <f t="shared" si="170"/>
        <v/>
      </c>
      <c r="BK171" s="104" t="str">
        <f t="shared" si="171"/>
        <v/>
      </c>
      <c r="BL171" s="104" t="str">
        <f t="shared" si="172"/>
        <v/>
      </c>
      <c r="BM171" s="108" t="str">
        <f t="shared" si="173"/>
        <v/>
      </c>
      <c r="BN171" s="125" t="str">
        <f>IF(OR(B171=0,B171=""),"",IF(AND($E$3="3rd"),'Marks Entry 3rd'!AG170,IF(AND($E$3="4th"),'Marks Entry 4th'!AG170,"")))</f>
        <v/>
      </c>
      <c r="BO171" s="125" t="str">
        <f>IF(OR(B171=0,B171=""),"",IF(AND($E$3="3rd"),'Marks Entry 3rd'!AH170,IF(AND($E$3="4th"),'Marks Entry 4th'!AH170,"")))</f>
        <v/>
      </c>
      <c r="BP171" s="125" t="str">
        <f>IF(OR(B171=0,B171=""),"",IF(AND($E$3="3rd"),'Marks Entry 3rd'!AI170,IF(AND($E$3="4th"),'Marks Entry 4th'!AI170,"")))</f>
        <v/>
      </c>
      <c r="BQ171" s="61" t="str">
        <f t="shared" si="174"/>
        <v/>
      </c>
      <c r="BR171" s="125" t="str">
        <f>IF(OR(B171=0,B171=""),"",IF(AND($E$3="3rd"),'Marks Entry 3rd'!AJ170,IF(AND($E$3="4th"),'Marks Entry 4th'!AJ170,"")))</f>
        <v/>
      </c>
      <c r="BS171" s="125" t="str">
        <f>IF(OR(B171=0,B171=""),"",IF(AND($E$3="3rd"),'Marks Entry 3rd'!AK170,IF(AND($E$3="4th"),'Marks Entry 4th'!AK170,"")))</f>
        <v/>
      </c>
      <c r="BT171" s="64" t="str">
        <f t="shared" si="175"/>
        <v/>
      </c>
      <c r="BU171" s="61">
        <f t="shared" si="176"/>
        <v>0</v>
      </c>
      <c r="BV171" s="66" t="str">
        <f>IF(OR(B171=0,B171=""),"",IF(AND($E$3="3rd"),'Marks Entry 3rd'!AL170,IF(AND($E$3="4th"),'Marks Entry 4th'!AL170,"")))</f>
        <v/>
      </c>
      <c r="BW171" s="66" t="str">
        <f>IF(OR(B171=0,B171=""),"",IF(AND($E$3="3rd"),'Marks Entry 3rd'!AM170,IF(AND($E$3="4th"),'Marks Entry 4th'!AM170,"")))</f>
        <v/>
      </c>
      <c r="BX171" s="65" t="str">
        <f t="shared" si="177"/>
        <v/>
      </c>
      <c r="BY171" s="61" t="str">
        <f t="shared" si="178"/>
        <v/>
      </c>
      <c r="BZ171" s="104">
        <f t="shared" si="179"/>
        <v>0</v>
      </c>
      <c r="CA171" s="104" t="str">
        <f t="shared" si="180"/>
        <v/>
      </c>
      <c r="CB171" s="104" t="str">
        <f t="shared" si="181"/>
        <v/>
      </c>
      <c r="CC171" s="104" t="str">
        <f t="shared" si="182"/>
        <v/>
      </c>
      <c r="CD171" s="104" t="str">
        <f t="shared" si="183"/>
        <v/>
      </c>
      <c r="CE171" s="108" t="str">
        <f t="shared" si="184"/>
        <v/>
      </c>
      <c r="CF171" s="257" t="str">
        <f>IF(OR(B171=0,B171=""),"",IF(AND($E$3="3rd"),'Marks Entry 3rd'!AN170,IF(AND($E$3="4th"),'Marks Entry 4th'!AN170,"")))</f>
        <v/>
      </c>
      <c r="CG171" s="257" t="str">
        <f>IF(OR(B171=0,B171=""),"",IF(AND($E$3="3rd"),'Marks Entry 3rd'!AO170,IF(AND($E$3="4th"),'Marks Entry 4th'!AO170,"")))</f>
        <v/>
      </c>
      <c r="CH171" s="257" t="str">
        <f>IF(OR(B171=0,B171=""),"",IF(AND($E$3="3rd"),'Marks Entry 3rd'!AP170,IF(AND($E$3="4th"),'Marks Entry 4th'!AP170,"")))</f>
        <v/>
      </c>
      <c r="CI171" s="257" t="str">
        <f>IF(OR(B171=0,B171=""),"",IF(AND($E$3="3rd"),'Marks Entry 3rd'!AQ170,IF(AND($E$3="4th"),'Marks Entry 4th'!AQ170,"")))</f>
        <v/>
      </c>
      <c r="CJ171" s="257" t="str">
        <f>IF(OR(B171=0,B171=""),"",IF(AND($E$3="3rd"),'Marks Entry 3rd'!AR170,IF(AND($E$3="4th"),'Marks Entry 4th'!AR170,"")))</f>
        <v/>
      </c>
      <c r="CK171" s="126" t="str">
        <f t="shared" si="185"/>
        <v/>
      </c>
      <c r="CL171" s="127">
        <f t="shared" si="186"/>
        <v>0</v>
      </c>
      <c r="CM171" s="127" t="str">
        <f t="shared" si="187"/>
        <v/>
      </c>
      <c r="CN171" s="127" t="str">
        <f t="shared" si="188"/>
        <v/>
      </c>
      <c r="CO171" s="107" t="str">
        <f t="shared" si="189"/>
        <v/>
      </c>
      <c r="CP171" s="257" t="str">
        <f>IF(OR(B171=0,B171=""),"",IF(AND($E$3="3rd"),'Marks Entry 3rd'!AS170,IF(AND($E$3="4th"),'Marks Entry 4th'!AS170,"")))</f>
        <v/>
      </c>
      <c r="CQ171" s="257" t="str">
        <f>IF(OR(B171=0,B171=""),"",IF(AND($E$3="3rd"),'Marks Entry 3rd'!AT170,IF(AND($E$3="4th"),'Marks Entry 4th'!AT170,"")))</f>
        <v/>
      </c>
      <c r="CR171" s="257" t="str">
        <f>IF(OR(B171=0,B171=""),"",IF(AND($E$3="3rd"),'Marks Entry 3rd'!AU170,IF(AND($E$3="4th"),'Marks Entry 4th'!AU170,"")))</f>
        <v/>
      </c>
      <c r="CS171" s="257" t="str">
        <f>IF(OR(B171=0,B171=""),"",IF(AND($E$3="3rd"),'Marks Entry 3rd'!AV170,IF(AND($E$3="4th"),'Marks Entry 4th'!AV170,"")))</f>
        <v/>
      </c>
      <c r="CT171" s="257" t="str">
        <f>IF(OR(B171=0,B171=""),"",IF(AND($E$3="3rd"),'Marks Entry 3rd'!AW170,IF(AND($E$3="4th"),'Marks Entry 4th'!AW170,"")))</f>
        <v/>
      </c>
      <c r="CU171" s="126" t="str">
        <f t="shared" si="190"/>
        <v/>
      </c>
      <c r="CV171" s="127">
        <f t="shared" si="191"/>
        <v>0</v>
      </c>
      <c r="CW171" s="127" t="str">
        <f t="shared" si="192"/>
        <v/>
      </c>
      <c r="CX171" s="127" t="str">
        <f t="shared" si="193"/>
        <v/>
      </c>
      <c r="CY171" s="107" t="str">
        <f t="shared" si="194"/>
        <v/>
      </c>
      <c r="CZ171" s="257" t="str">
        <f>IF(OR(B171=0,B171=""),"",IF(AND($E$3="3rd"),'Marks Entry 3rd'!AX170,IF(AND($E$3="4th"),'Marks Entry 4th'!AX170,"")))</f>
        <v/>
      </c>
      <c r="DA171" s="257" t="str">
        <f>IF(OR(B171=0,B171=""),"",IF(AND($E$3="3rd"),'Marks Entry 3rd'!AY170,IF(AND($E$3="4th"),'Marks Entry 4th'!AY170,"")))</f>
        <v/>
      </c>
      <c r="DB171" s="257" t="str">
        <f>IF(OR(B171=0,B171=""),"",IF(AND($E$3="3rd"),'Marks Entry 3rd'!AZ170,IF(AND($E$3="4th"),'Marks Entry 4th'!AZ170,"")))</f>
        <v/>
      </c>
      <c r="DC171" s="257" t="str">
        <f>IF(OR(B171=0,B171=""),"",IF(AND($E$3="3rd"),'Marks Entry 3rd'!BA170,IF(AND($E$3="4th"),'Marks Entry 4th'!BA170,"")))</f>
        <v/>
      </c>
      <c r="DD171" s="257" t="str">
        <f>IF(OR(B171=0,B171=""),"",IF(AND($E$3="3rd"),'Marks Entry 3rd'!BB170,IF(AND($E$3="4th"),'Marks Entry 4th'!BB170,"")))</f>
        <v/>
      </c>
      <c r="DE171" s="126" t="str">
        <f t="shared" si="195"/>
        <v/>
      </c>
      <c r="DF171" s="127">
        <f t="shared" si="196"/>
        <v>0</v>
      </c>
      <c r="DG171" s="127" t="str">
        <f t="shared" si="197"/>
        <v/>
      </c>
      <c r="DH171" s="127" t="str">
        <f t="shared" si="198"/>
        <v/>
      </c>
      <c r="DI171" s="107" t="str">
        <f t="shared" si="199"/>
        <v/>
      </c>
      <c r="DJ171" s="257" t="str">
        <f>IF(OR(B171=0,B171=""),"",IF(AND('Marks Entry 3rd'!BC170="",'Marks Entry 4th'!BC170=""),"",IF(AND($E$3="3rd"),'Marks Entry 3rd'!BC170,IF(AND($E$3="4th"),'Marks Entry 4th'!BC170,""))))</f>
        <v/>
      </c>
      <c r="DK171" s="257" t="str">
        <f>IF(OR(B171=0,B171=""),"",IF(AND('Marks Entry 3rd'!BD170="",'Marks Entry 4th'!BD170=""),"",IF(AND($E$3="3rd"),'Marks Entry 3rd'!BD170,IF(AND($E$3="4th"),'Marks Entry 4th'!BD170,""))))</f>
        <v/>
      </c>
      <c r="DL171" s="416" t="str">
        <f t="shared" si="200"/>
        <v/>
      </c>
      <c r="DM171" s="108" t="str">
        <f t="shared" si="201"/>
        <v/>
      </c>
      <c r="DN171" s="257" t="str">
        <f>IF(OR(B171=0,B171=""),"",IF(AND('Marks Entry 3rd'!BE170="",'Marks Entry 4th'!BE170=""),"",IF(AND($E$3="3rd"),'Marks Entry 3rd'!BE170,IF(AND($E$3="4th"),'Marks Entry 4th'!BE170,""))))</f>
        <v/>
      </c>
      <c r="DO171" s="257" t="str">
        <f>IF(OR(B171=0,B171=""),"",IF(AND('Marks Entry 3rd'!BF170="",'Marks Entry 4th'!BF170=""),"",IF(AND($E$3="3rd"),'Marks Entry 3rd'!BF170,IF(AND($E$3="4th"),'Marks Entry 4th'!BF170,""))))</f>
        <v/>
      </c>
      <c r="DP171" s="416" t="str">
        <f t="shared" si="202"/>
        <v/>
      </c>
      <c r="DQ171" s="108" t="str">
        <f t="shared" si="203"/>
        <v/>
      </c>
      <c r="DR171" s="75" t="str">
        <f t="shared" si="204"/>
        <v/>
      </c>
      <c r="DS171" s="76" t="str">
        <f t="shared" si="205"/>
        <v/>
      </c>
      <c r="DT171" s="81" t="str">
        <f t="shared" si="206"/>
        <v/>
      </c>
      <c r="DU171" s="82" t="str">
        <f t="shared" si="207"/>
        <v/>
      </c>
      <c r="DV171" s="262" t="str">
        <f t="shared" si="209"/>
        <v/>
      </c>
      <c r="DW171" s="52" t="str">
        <f>IF(OR(B171=0,B171=""),"",IF(AND($E$3="3rd"),'Marks Entry 3rd'!BG170,IF(AND($E$3="4th"),'Marks Entry 4th'!BG170,"")))</f>
        <v/>
      </c>
      <c r="DX171" s="52" t="str">
        <f>IF(OR(B171=0,B171=""),"",IF(AND($E$3="3rd"),'Marks Entry 3rd'!BH170,IF(AND($E$3="4th"),'Marks Entry 4th'!BH170,"")))</f>
        <v/>
      </c>
      <c r="DY171" s="242" t="str">
        <f t="shared" si="208"/>
        <v/>
      </c>
      <c r="DZ171" s="53"/>
      <c r="EG171" s="55">
        <f>IF(AND($E$3="3rd"),'Marks Entry 3rd'!I170,IF(AND($E$3="4th"),'Marks Entry 4th'!I170,""))</f>
        <v>0</v>
      </c>
    </row>
    <row r="172" spans="1:137" ht="18.95" customHeight="1">
      <c r="A172" s="67">
        <v>165</v>
      </c>
      <c r="B172" s="302" t="str">
        <f>IF(OR(EG172=0,EG172=""),"",IF(AND($E$3="3rd"),'Marks Entry 3rd'!I171,IF(AND($E$3="4th"),'Marks Entry 4th'!I171,"")))</f>
        <v/>
      </c>
      <c r="C172" s="68" t="str">
        <f>IF(OR(B172=0,B172=""),"",IF(AND($E$3="3rd"),'Marks Entry 3rd'!B171,IF(AND($E$3="4th"),'Marks Entry 4th'!B171,"")))</f>
        <v/>
      </c>
      <c r="D172" s="68" t="str">
        <f>IF(OR(B172=0,B172=""),"",IF(AND($E$3="3rd"),'Marks Entry 3rd'!C171,IF(AND($E$3="4th"),'Marks Entry 4th'!C171,"")))</f>
        <v/>
      </c>
      <c r="E172" s="69" t="str">
        <f>IF(OR(B172=0,B172=""),"",IF(AND($E$3="3rd"),'Marks Entry 3rd'!E171,IF(AND($E$3="4th"),'Marks Entry 4th'!E171,"")))</f>
        <v/>
      </c>
      <c r="F172" s="301" t="str">
        <f>IF(OR(B172=0,B172=""),"",IF(AND($E$3="3rd"),'Marks Entry 3rd'!D171,IF(AND($E$3="4th"),'Marks Entry 4th'!D171,"")))</f>
        <v/>
      </c>
      <c r="G172" s="63" t="str">
        <f>IF(OR(B172=0,B172=""),"",IF(AND($E$3="3rd"),'Marks Entry 3rd'!F171,IF(AND($E$3="4th"),'Marks Entry 4th'!F171,"")))</f>
        <v/>
      </c>
      <c r="H172" s="63" t="str">
        <f>IF(OR(B172=0,B172=""),"",IF(AND($E$3="3rd"),'Marks Entry 3rd'!G171,IF(AND($E$3="4th"),'Marks Entry 4th'!G171,"")))</f>
        <v/>
      </c>
      <c r="I172" s="63" t="str">
        <f>IF(OR(B172=0,B172=""),"",IF(AND($E$3="3rd"),'Marks Entry 3rd'!H171,IF(AND($E$3="4th"),'Marks Entry 4th'!H171,"")))</f>
        <v/>
      </c>
      <c r="J172" s="256" t="str">
        <f>IF(OR(B172=0,B172=""),"",IF(AND($E$3="3rd"),'Marks Entry 3rd'!J171,IF(AND($E$3="4th"),'Marks Entry 4th'!J171,"")))</f>
        <v/>
      </c>
      <c r="K172" s="256" t="str">
        <f>IF(OR(B172=0,B172=""),"",IF(AND($E$3="3rd"),'Marks Entry 3rd'!K171,IF(AND($E$3="4th"),'Marks Entry 4th'!K171,"")))</f>
        <v/>
      </c>
      <c r="L172" s="125" t="str">
        <f>IF(OR(B172=0,B172=""),"",IF(AND($E$3="3rd"),'Marks Entry 3rd'!L171,IF(AND($E$3="4th"),'Marks Entry 4th'!L171,"")))</f>
        <v/>
      </c>
      <c r="M172" s="125" t="str">
        <f>IF(OR(B172=0,B172=""),"",IF(AND($E$3="3rd"),'Marks Entry 3rd'!M171,IF(AND($E$3="4th"),'Marks Entry 4th'!M171,"")))</f>
        <v/>
      </c>
      <c r="N172" s="125" t="str">
        <f>IF(OR(B172=0,B172=""),"",IF(AND($E$3="3rd"),'Marks Entry 3rd'!N171,IF(AND($E$3="4th"),'Marks Entry 4th'!N171,"")))</f>
        <v/>
      </c>
      <c r="O172" s="61" t="str">
        <f t="shared" si="141"/>
        <v/>
      </c>
      <c r="P172" s="125" t="str">
        <f>IF(OR(B172=0,B172=""),"",IF(AND($E$3="3rd"),'Marks Entry 3rd'!O171,IF(AND($E$3="4th"),'Marks Entry 4th'!O171,"")))</f>
        <v/>
      </c>
      <c r="Q172" s="125" t="str">
        <f>IF(OR(B172=0,B172=""),"",IF(AND($E$3="3rd"),'Marks Entry 3rd'!P171,IF(AND($E$3="4th"),'Marks Entry 4th'!P171,"")))</f>
        <v/>
      </c>
      <c r="R172" s="64" t="str">
        <f t="shared" si="142"/>
        <v/>
      </c>
      <c r="S172" s="61">
        <f t="shared" si="143"/>
        <v>0</v>
      </c>
      <c r="T172" s="66" t="str">
        <f>IF(OR(B172=0,B172=""),"",IF(AND($E$3="3rd"),'Marks Entry 3rd'!Q171,IF(AND($E$3="4th"),'Marks Entry 4th'!Q171,"")))</f>
        <v/>
      </c>
      <c r="U172" s="66" t="str">
        <f>IF(OR(B172=0,B172=""),"",IF(AND($E$3="3rd"),'Marks Entry 3rd'!R171,IF(AND($E$3="4th"),'Marks Entry 4th'!R171,"")))</f>
        <v/>
      </c>
      <c r="V172" s="65" t="str">
        <f t="shared" si="144"/>
        <v/>
      </c>
      <c r="W172" s="61" t="str">
        <f t="shared" si="145"/>
        <v/>
      </c>
      <c r="X172" s="104">
        <f t="shared" si="146"/>
        <v>0</v>
      </c>
      <c r="Y172" s="104" t="str">
        <f t="shared" si="147"/>
        <v/>
      </c>
      <c r="Z172" s="104" t="str">
        <f t="shared" si="148"/>
        <v/>
      </c>
      <c r="AA172" s="104" t="str">
        <f t="shared" si="149"/>
        <v/>
      </c>
      <c r="AB172" s="104" t="str">
        <f t="shared" si="150"/>
        <v/>
      </c>
      <c r="AC172" s="108" t="str">
        <f t="shared" si="151"/>
        <v/>
      </c>
      <c r="AD172" s="125" t="str">
        <f>IF(OR(B172=0,B172=""),"",IF(AND($E$3="3rd"),'Marks Entry 3rd'!S171,IF(AND($E$3="4th"),'Marks Entry 4th'!S171,"")))</f>
        <v/>
      </c>
      <c r="AE172" s="125" t="str">
        <f>IF(OR(B172=0,B172=""),"",IF(AND($E$3="3rd"),'Marks Entry 3rd'!T171,IF(AND($E$3="4th"),'Marks Entry 4th'!T171,"")))</f>
        <v/>
      </c>
      <c r="AF172" s="125" t="str">
        <f>IF(OR(B172=0,B172=""),"",IF(AND($E$3="3rd"),'Marks Entry 3rd'!U171,IF(AND($E$3="4th"),'Marks Entry 4th'!U171,"")))</f>
        <v/>
      </c>
      <c r="AG172" s="61" t="str">
        <f t="shared" si="152"/>
        <v/>
      </c>
      <c r="AH172" s="125" t="str">
        <f>IF(OR(B172=0,B172=""),"",IF(AND($E$3="3rd"),'Marks Entry 3rd'!V171,IF(AND($E$3="4th"),'Marks Entry 4th'!V171,"")))</f>
        <v/>
      </c>
      <c r="AI172" s="125" t="str">
        <f>IF(OR(B172=0,B172=""),"",IF(AND($E$3="3rd"),'Marks Entry 3rd'!W171,IF(AND($E$3="4th"),'Marks Entry 4th'!W171,"")))</f>
        <v/>
      </c>
      <c r="AJ172" s="64" t="str">
        <f t="shared" si="153"/>
        <v/>
      </c>
      <c r="AK172" s="61">
        <f t="shared" si="154"/>
        <v>0</v>
      </c>
      <c r="AL172" s="66" t="str">
        <f>IF(OR(B172=0,B172=""),"",IF(AND($E$3="3rd"),'Marks Entry 3rd'!X171,IF(AND($E$3="4th"),'Marks Entry 4th'!X171,"")))</f>
        <v/>
      </c>
      <c r="AM172" s="66" t="str">
        <f>IF(OR(B172=0,B172=""),"",IF(AND($E$3="3rd"),'Marks Entry 3rd'!Y171,IF(AND($E$3="4th"),'Marks Entry 4th'!Y171,"")))</f>
        <v/>
      </c>
      <c r="AN172" s="65" t="str">
        <f t="shared" si="155"/>
        <v/>
      </c>
      <c r="AO172" s="61" t="str">
        <f t="shared" si="156"/>
        <v/>
      </c>
      <c r="AP172" s="104">
        <f t="shared" si="157"/>
        <v>0</v>
      </c>
      <c r="AQ172" s="104" t="str">
        <f t="shared" si="158"/>
        <v/>
      </c>
      <c r="AR172" s="104" t="str">
        <f t="shared" si="159"/>
        <v/>
      </c>
      <c r="AS172" s="104" t="str">
        <f t="shared" si="160"/>
        <v/>
      </c>
      <c r="AT172" s="104" t="str">
        <f t="shared" si="161"/>
        <v/>
      </c>
      <c r="AU172" s="108" t="str">
        <f t="shared" si="162"/>
        <v/>
      </c>
      <c r="AV172" s="125" t="str">
        <f>IF(OR(B172=0,B172=""),"",IF(AND($E$3="3rd"),'Marks Entry 3rd'!Z171,IF(AND($E$3="4th"),'Marks Entry 4th'!Z171,"")))</f>
        <v/>
      </c>
      <c r="AW172" s="125" t="str">
        <f>IF(OR(B172=0,B172=""),"",IF(AND($E$3="3rd"),'Marks Entry 3rd'!AA171,IF(AND($E$3="4th"),'Marks Entry 4th'!AA171,"")))</f>
        <v/>
      </c>
      <c r="AX172" s="125" t="str">
        <f>IF(OR(B172=0,B172=""),"",IF(AND($E$3="3rd"),'Marks Entry 3rd'!AB171,IF(AND($E$3="4th"),'Marks Entry 4th'!AB171,"")))</f>
        <v/>
      </c>
      <c r="AY172" s="61" t="str">
        <f t="shared" si="163"/>
        <v/>
      </c>
      <c r="AZ172" s="125" t="str">
        <f>IF(OR(B172=0,B172=""),"",IF(AND($E$3="3rd"),'Marks Entry 3rd'!AC171,IF(AND($E$3="4th"),'Marks Entry 4th'!AC171,"")))</f>
        <v/>
      </c>
      <c r="BA172" s="125" t="str">
        <f>IF(OR(B172=0,B172=""),"",IF(AND($E$3="3rd"),'Marks Entry 3rd'!AD171,IF(AND($E$3="4th"),'Marks Entry 4th'!AD171,"")))</f>
        <v/>
      </c>
      <c r="BB172" s="64" t="str">
        <f t="shared" si="164"/>
        <v/>
      </c>
      <c r="BC172" s="61">
        <f t="shared" si="165"/>
        <v>0</v>
      </c>
      <c r="BD172" s="66" t="str">
        <f>IF(OR(B172=0,B172=""),"",IF(AND($E$3="3rd"),'Marks Entry 3rd'!AE171,IF(AND($E$3="4th"),'Marks Entry 4th'!AE171,"")))</f>
        <v/>
      </c>
      <c r="BE172" s="66" t="str">
        <f>IF(OR(B172=0,B172=""),"",IF(AND($E$3="3rd"),'Marks Entry 3rd'!AF171,IF(AND($E$3="4th"),'Marks Entry 4th'!AF171,"")))</f>
        <v/>
      </c>
      <c r="BF172" s="65" t="str">
        <f t="shared" si="166"/>
        <v/>
      </c>
      <c r="BG172" s="61" t="str">
        <f t="shared" si="167"/>
        <v/>
      </c>
      <c r="BH172" s="104">
        <f t="shared" si="168"/>
        <v>0</v>
      </c>
      <c r="BI172" s="104" t="str">
        <f t="shared" si="169"/>
        <v/>
      </c>
      <c r="BJ172" s="104" t="str">
        <f t="shared" si="170"/>
        <v/>
      </c>
      <c r="BK172" s="104" t="str">
        <f t="shared" si="171"/>
        <v/>
      </c>
      <c r="BL172" s="104" t="str">
        <f t="shared" si="172"/>
        <v/>
      </c>
      <c r="BM172" s="108" t="str">
        <f t="shared" si="173"/>
        <v/>
      </c>
      <c r="BN172" s="125" t="str">
        <f>IF(OR(B172=0,B172=""),"",IF(AND($E$3="3rd"),'Marks Entry 3rd'!AG171,IF(AND($E$3="4th"),'Marks Entry 4th'!AG171,"")))</f>
        <v/>
      </c>
      <c r="BO172" s="125" t="str">
        <f>IF(OR(B172=0,B172=""),"",IF(AND($E$3="3rd"),'Marks Entry 3rd'!AH171,IF(AND($E$3="4th"),'Marks Entry 4th'!AH171,"")))</f>
        <v/>
      </c>
      <c r="BP172" s="125" t="str">
        <f>IF(OR(B172=0,B172=""),"",IF(AND($E$3="3rd"),'Marks Entry 3rd'!AI171,IF(AND($E$3="4th"),'Marks Entry 4th'!AI171,"")))</f>
        <v/>
      </c>
      <c r="BQ172" s="61" t="str">
        <f t="shared" si="174"/>
        <v/>
      </c>
      <c r="BR172" s="125" t="str">
        <f>IF(OR(B172=0,B172=""),"",IF(AND($E$3="3rd"),'Marks Entry 3rd'!AJ171,IF(AND($E$3="4th"),'Marks Entry 4th'!AJ171,"")))</f>
        <v/>
      </c>
      <c r="BS172" s="125" t="str">
        <f>IF(OR(B172=0,B172=""),"",IF(AND($E$3="3rd"),'Marks Entry 3rd'!AK171,IF(AND($E$3="4th"),'Marks Entry 4th'!AK171,"")))</f>
        <v/>
      </c>
      <c r="BT172" s="64" t="str">
        <f t="shared" si="175"/>
        <v/>
      </c>
      <c r="BU172" s="61">
        <f t="shared" si="176"/>
        <v>0</v>
      </c>
      <c r="BV172" s="66" t="str">
        <f>IF(OR(B172=0,B172=""),"",IF(AND($E$3="3rd"),'Marks Entry 3rd'!AL171,IF(AND($E$3="4th"),'Marks Entry 4th'!AL171,"")))</f>
        <v/>
      </c>
      <c r="BW172" s="66" t="str">
        <f>IF(OR(B172=0,B172=""),"",IF(AND($E$3="3rd"),'Marks Entry 3rd'!AM171,IF(AND($E$3="4th"),'Marks Entry 4th'!AM171,"")))</f>
        <v/>
      </c>
      <c r="BX172" s="65" t="str">
        <f t="shared" si="177"/>
        <v/>
      </c>
      <c r="BY172" s="61" t="str">
        <f t="shared" si="178"/>
        <v/>
      </c>
      <c r="BZ172" s="104">
        <f t="shared" si="179"/>
        <v>0</v>
      </c>
      <c r="CA172" s="104" t="str">
        <f t="shared" si="180"/>
        <v/>
      </c>
      <c r="CB172" s="104" t="str">
        <f t="shared" si="181"/>
        <v/>
      </c>
      <c r="CC172" s="104" t="str">
        <f t="shared" si="182"/>
        <v/>
      </c>
      <c r="CD172" s="104" t="str">
        <f t="shared" si="183"/>
        <v/>
      </c>
      <c r="CE172" s="108" t="str">
        <f t="shared" si="184"/>
        <v/>
      </c>
      <c r="CF172" s="257" t="str">
        <f>IF(OR(B172=0,B172=""),"",IF(AND($E$3="3rd"),'Marks Entry 3rd'!AN171,IF(AND($E$3="4th"),'Marks Entry 4th'!AN171,"")))</f>
        <v/>
      </c>
      <c r="CG172" s="257" t="str">
        <f>IF(OR(B172=0,B172=""),"",IF(AND($E$3="3rd"),'Marks Entry 3rd'!AO171,IF(AND($E$3="4th"),'Marks Entry 4th'!AO171,"")))</f>
        <v/>
      </c>
      <c r="CH172" s="257" t="str">
        <f>IF(OR(B172=0,B172=""),"",IF(AND($E$3="3rd"),'Marks Entry 3rd'!AP171,IF(AND($E$3="4th"),'Marks Entry 4th'!AP171,"")))</f>
        <v/>
      </c>
      <c r="CI172" s="257" t="str">
        <f>IF(OR(B172=0,B172=""),"",IF(AND($E$3="3rd"),'Marks Entry 3rd'!AQ171,IF(AND($E$3="4th"),'Marks Entry 4th'!AQ171,"")))</f>
        <v/>
      </c>
      <c r="CJ172" s="257" t="str">
        <f>IF(OR(B172=0,B172=""),"",IF(AND($E$3="3rd"),'Marks Entry 3rd'!AR171,IF(AND($E$3="4th"),'Marks Entry 4th'!AR171,"")))</f>
        <v/>
      </c>
      <c r="CK172" s="126" t="str">
        <f t="shared" si="185"/>
        <v/>
      </c>
      <c r="CL172" s="127">
        <f t="shared" si="186"/>
        <v>0</v>
      </c>
      <c r="CM172" s="127" t="str">
        <f t="shared" si="187"/>
        <v/>
      </c>
      <c r="CN172" s="127" t="str">
        <f t="shared" si="188"/>
        <v/>
      </c>
      <c r="CO172" s="107" t="str">
        <f t="shared" si="189"/>
        <v/>
      </c>
      <c r="CP172" s="257" t="str">
        <f>IF(OR(B172=0,B172=""),"",IF(AND($E$3="3rd"),'Marks Entry 3rd'!AS171,IF(AND($E$3="4th"),'Marks Entry 4th'!AS171,"")))</f>
        <v/>
      </c>
      <c r="CQ172" s="257" t="str">
        <f>IF(OR(B172=0,B172=""),"",IF(AND($E$3="3rd"),'Marks Entry 3rd'!AT171,IF(AND($E$3="4th"),'Marks Entry 4th'!AT171,"")))</f>
        <v/>
      </c>
      <c r="CR172" s="257" t="str">
        <f>IF(OR(B172=0,B172=""),"",IF(AND($E$3="3rd"),'Marks Entry 3rd'!AU171,IF(AND($E$3="4th"),'Marks Entry 4th'!AU171,"")))</f>
        <v/>
      </c>
      <c r="CS172" s="257" t="str">
        <f>IF(OR(B172=0,B172=""),"",IF(AND($E$3="3rd"),'Marks Entry 3rd'!AV171,IF(AND($E$3="4th"),'Marks Entry 4th'!AV171,"")))</f>
        <v/>
      </c>
      <c r="CT172" s="257" t="str">
        <f>IF(OR(B172=0,B172=""),"",IF(AND($E$3="3rd"),'Marks Entry 3rd'!AW171,IF(AND($E$3="4th"),'Marks Entry 4th'!AW171,"")))</f>
        <v/>
      </c>
      <c r="CU172" s="126" t="str">
        <f t="shared" si="190"/>
        <v/>
      </c>
      <c r="CV172" s="127">
        <f t="shared" si="191"/>
        <v>0</v>
      </c>
      <c r="CW172" s="127" t="str">
        <f t="shared" si="192"/>
        <v/>
      </c>
      <c r="CX172" s="127" t="str">
        <f t="shared" si="193"/>
        <v/>
      </c>
      <c r="CY172" s="107" t="str">
        <f t="shared" si="194"/>
        <v/>
      </c>
      <c r="CZ172" s="257" t="str">
        <f>IF(OR(B172=0,B172=""),"",IF(AND($E$3="3rd"),'Marks Entry 3rd'!AX171,IF(AND($E$3="4th"),'Marks Entry 4th'!AX171,"")))</f>
        <v/>
      </c>
      <c r="DA172" s="257" t="str">
        <f>IF(OR(B172=0,B172=""),"",IF(AND($E$3="3rd"),'Marks Entry 3rd'!AY171,IF(AND($E$3="4th"),'Marks Entry 4th'!AY171,"")))</f>
        <v/>
      </c>
      <c r="DB172" s="257" t="str">
        <f>IF(OR(B172=0,B172=""),"",IF(AND($E$3="3rd"),'Marks Entry 3rd'!AZ171,IF(AND($E$3="4th"),'Marks Entry 4th'!AZ171,"")))</f>
        <v/>
      </c>
      <c r="DC172" s="257" t="str">
        <f>IF(OR(B172=0,B172=""),"",IF(AND($E$3="3rd"),'Marks Entry 3rd'!BA171,IF(AND($E$3="4th"),'Marks Entry 4th'!BA171,"")))</f>
        <v/>
      </c>
      <c r="DD172" s="257" t="str">
        <f>IF(OR(B172=0,B172=""),"",IF(AND($E$3="3rd"),'Marks Entry 3rd'!BB171,IF(AND($E$3="4th"),'Marks Entry 4th'!BB171,"")))</f>
        <v/>
      </c>
      <c r="DE172" s="126" t="str">
        <f t="shared" si="195"/>
        <v/>
      </c>
      <c r="DF172" s="127">
        <f t="shared" si="196"/>
        <v>0</v>
      </c>
      <c r="DG172" s="127" t="str">
        <f t="shared" si="197"/>
        <v/>
      </c>
      <c r="DH172" s="127" t="str">
        <f t="shared" si="198"/>
        <v/>
      </c>
      <c r="DI172" s="107" t="str">
        <f t="shared" si="199"/>
        <v/>
      </c>
      <c r="DJ172" s="257" t="str">
        <f>IF(OR(B172=0,B172=""),"",IF(AND('Marks Entry 3rd'!BC171="",'Marks Entry 4th'!BC171=""),"",IF(AND($E$3="3rd"),'Marks Entry 3rd'!BC171,IF(AND($E$3="4th"),'Marks Entry 4th'!BC171,""))))</f>
        <v/>
      </c>
      <c r="DK172" s="257" t="str">
        <f>IF(OR(B172=0,B172=""),"",IF(AND('Marks Entry 3rd'!BD171="",'Marks Entry 4th'!BD171=""),"",IF(AND($E$3="3rd"),'Marks Entry 3rd'!BD171,IF(AND($E$3="4th"),'Marks Entry 4th'!BD171,""))))</f>
        <v/>
      </c>
      <c r="DL172" s="416" t="str">
        <f t="shared" si="200"/>
        <v/>
      </c>
      <c r="DM172" s="108" t="str">
        <f t="shared" si="201"/>
        <v/>
      </c>
      <c r="DN172" s="257" t="str">
        <f>IF(OR(B172=0,B172=""),"",IF(AND('Marks Entry 3rd'!BE171="",'Marks Entry 4th'!BE171=""),"",IF(AND($E$3="3rd"),'Marks Entry 3rd'!BE171,IF(AND($E$3="4th"),'Marks Entry 4th'!BE171,""))))</f>
        <v/>
      </c>
      <c r="DO172" s="257" t="str">
        <f>IF(OR(B172=0,B172=""),"",IF(AND('Marks Entry 3rd'!BF171="",'Marks Entry 4th'!BF171=""),"",IF(AND($E$3="3rd"),'Marks Entry 3rd'!BF171,IF(AND($E$3="4th"),'Marks Entry 4th'!BF171,""))))</f>
        <v/>
      </c>
      <c r="DP172" s="416" t="str">
        <f t="shared" si="202"/>
        <v/>
      </c>
      <c r="DQ172" s="108" t="str">
        <f t="shared" si="203"/>
        <v/>
      </c>
      <c r="DR172" s="75" t="str">
        <f t="shared" si="204"/>
        <v/>
      </c>
      <c r="DS172" s="76" t="str">
        <f t="shared" si="205"/>
        <v/>
      </c>
      <c r="DT172" s="81" t="str">
        <f t="shared" si="206"/>
        <v/>
      </c>
      <c r="DU172" s="82" t="str">
        <f t="shared" si="207"/>
        <v/>
      </c>
      <c r="DV172" s="262" t="str">
        <f t="shared" si="209"/>
        <v/>
      </c>
      <c r="DW172" s="52" t="str">
        <f>IF(OR(B172=0,B172=""),"",IF(AND($E$3="3rd"),'Marks Entry 3rd'!BG171,IF(AND($E$3="4th"),'Marks Entry 4th'!BG171,"")))</f>
        <v/>
      </c>
      <c r="DX172" s="52" t="str">
        <f>IF(OR(B172=0,B172=""),"",IF(AND($E$3="3rd"),'Marks Entry 3rd'!BH171,IF(AND($E$3="4th"),'Marks Entry 4th'!BH171,"")))</f>
        <v/>
      </c>
      <c r="DY172" s="242" t="str">
        <f t="shared" si="208"/>
        <v/>
      </c>
      <c r="DZ172" s="53"/>
      <c r="EG172" s="55">
        <f>IF(AND($E$3="3rd"),'Marks Entry 3rd'!I171,IF(AND($E$3="4th"),'Marks Entry 4th'!I171,""))</f>
        <v>0</v>
      </c>
    </row>
    <row r="173" spans="1:137" ht="18.95" customHeight="1">
      <c r="A173" s="67">
        <v>166</v>
      </c>
      <c r="B173" s="302" t="str">
        <f>IF(OR(EG173=0,EG173=""),"",IF(AND($E$3="3rd"),'Marks Entry 3rd'!I172,IF(AND($E$3="4th"),'Marks Entry 4th'!I172,"")))</f>
        <v/>
      </c>
      <c r="C173" s="68" t="str">
        <f>IF(OR(B173=0,B173=""),"",IF(AND($E$3="3rd"),'Marks Entry 3rd'!B172,IF(AND($E$3="4th"),'Marks Entry 4th'!B172,"")))</f>
        <v/>
      </c>
      <c r="D173" s="68" t="str">
        <f>IF(OR(B173=0,B173=""),"",IF(AND($E$3="3rd"),'Marks Entry 3rd'!C172,IF(AND($E$3="4th"),'Marks Entry 4th'!C172,"")))</f>
        <v/>
      </c>
      <c r="E173" s="69" t="str">
        <f>IF(OR(B173=0,B173=""),"",IF(AND($E$3="3rd"),'Marks Entry 3rd'!E172,IF(AND($E$3="4th"),'Marks Entry 4th'!E172,"")))</f>
        <v/>
      </c>
      <c r="F173" s="301" t="str">
        <f>IF(OR(B173=0,B173=""),"",IF(AND($E$3="3rd"),'Marks Entry 3rd'!D172,IF(AND($E$3="4th"),'Marks Entry 4th'!D172,"")))</f>
        <v/>
      </c>
      <c r="G173" s="63" t="str">
        <f>IF(OR(B173=0,B173=""),"",IF(AND($E$3="3rd"),'Marks Entry 3rd'!F172,IF(AND($E$3="4th"),'Marks Entry 4th'!F172,"")))</f>
        <v/>
      </c>
      <c r="H173" s="63" t="str">
        <f>IF(OR(B173=0,B173=""),"",IF(AND($E$3="3rd"),'Marks Entry 3rd'!G172,IF(AND($E$3="4th"),'Marks Entry 4th'!G172,"")))</f>
        <v/>
      </c>
      <c r="I173" s="63" t="str">
        <f>IF(OR(B173=0,B173=""),"",IF(AND($E$3="3rd"),'Marks Entry 3rd'!H172,IF(AND($E$3="4th"),'Marks Entry 4th'!H172,"")))</f>
        <v/>
      </c>
      <c r="J173" s="256" t="str">
        <f>IF(OR(B173=0,B173=""),"",IF(AND($E$3="3rd"),'Marks Entry 3rd'!J172,IF(AND($E$3="4th"),'Marks Entry 4th'!J172,"")))</f>
        <v/>
      </c>
      <c r="K173" s="256" t="str">
        <f>IF(OR(B173=0,B173=""),"",IF(AND($E$3="3rd"),'Marks Entry 3rd'!K172,IF(AND($E$3="4th"),'Marks Entry 4th'!K172,"")))</f>
        <v/>
      </c>
      <c r="L173" s="125" t="str">
        <f>IF(OR(B173=0,B173=""),"",IF(AND($E$3="3rd"),'Marks Entry 3rd'!L172,IF(AND($E$3="4th"),'Marks Entry 4th'!L172,"")))</f>
        <v/>
      </c>
      <c r="M173" s="125" t="str">
        <f>IF(OR(B173=0,B173=""),"",IF(AND($E$3="3rd"),'Marks Entry 3rd'!M172,IF(AND($E$3="4th"),'Marks Entry 4th'!M172,"")))</f>
        <v/>
      </c>
      <c r="N173" s="125" t="str">
        <f>IF(OR(B173=0,B173=""),"",IF(AND($E$3="3rd"),'Marks Entry 3rd'!N172,IF(AND($E$3="4th"),'Marks Entry 4th'!N172,"")))</f>
        <v/>
      </c>
      <c r="O173" s="61" t="str">
        <f t="shared" si="141"/>
        <v/>
      </c>
      <c r="P173" s="125" t="str">
        <f>IF(OR(B173=0,B173=""),"",IF(AND($E$3="3rd"),'Marks Entry 3rd'!O172,IF(AND($E$3="4th"),'Marks Entry 4th'!O172,"")))</f>
        <v/>
      </c>
      <c r="Q173" s="125" t="str">
        <f>IF(OR(B173=0,B173=""),"",IF(AND($E$3="3rd"),'Marks Entry 3rd'!P172,IF(AND($E$3="4th"),'Marks Entry 4th'!P172,"")))</f>
        <v/>
      </c>
      <c r="R173" s="64" t="str">
        <f t="shared" si="142"/>
        <v/>
      </c>
      <c r="S173" s="61">
        <f t="shared" si="143"/>
        <v>0</v>
      </c>
      <c r="T173" s="66" t="str">
        <f>IF(OR(B173=0,B173=""),"",IF(AND($E$3="3rd"),'Marks Entry 3rd'!Q172,IF(AND($E$3="4th"),'Marks Entry 4th'!Q172,"")))</f>
        <v/>
      </c>
      <c r="U173" s="66" t="str">
        <f>IF(OR(B173=0,B173=""),"",IF(AND($E$3="3rd"),'Marks Entry 3rd'!R172,IF(AND($E$3="4th"),'Marks Entry 4th'!R172,"")))</f>
        <v/>
      </c>
      <c r="V173" s="65" t="str">
        <f t="shared" si="144"/>
        <v/>
      </c>
      <c r="W173" s="61" t="str">
        <f t="shared" si="145"/>
        <v/>
      </c>
      <c r="X173" s="104">
        <f t="shared" si="146"/>
        <v>0</v>
      </c>
      <c r="Y173" s="104" t="str">
        <f t="shared" si="147"/>
        <v/>
      </c>
      <c r="Z173" s="104" t="str">
        <f t="shared" si="148"/>
        <v/>
      </c>
      <c r="AA173" s="104" t="str">
        <f t="shared" si="149"/>
        <v/>
      </c>
      <c r="AB173" s="104" t="str">
        <f t="shared" si="150"/>
        <v/>
      </c>
      <c r="AC173" s="108" t="str">
        <f t="shared" si="151"/>
        <v/>
      </c>
      <c r="AD173" s="125" t="str">
        <f>IF(OR(B173=0,B173=""),"",IF(AND($E$3="3rd"),'Marks Entry 3rd'!S172,IF(AND($E$3="4th"),'Marks Entry 4th'!S172,"")))</f>
        <v/>
      </c>
      <c r="AE173" s="125" t="str">
        <f>IF(OR(B173=0,B173=""),"",IF(AND($E$3="3rd"),'Marks Entry 3rd'!T172,IF(AND($E$3="4th"),'Marks Entry 4th'!T172,"")))</f>
        <v/>
      </c>
      <c r="AF173" s="125" t="str">
        <f>IF(OR(B173=0,B173=""),"",IF(AND($E$3="3rd"),'Marks Entry 3rd'!U172,IF(AND($E$3="4th"),'Marks Entry 4th'!U172,"")))</f>
        <v/>
      </c>
      <c r="AG173" s="61" t="str">
        <f t="shared" si="152"/>
        <v/>
      </c>
      <c r="AH173" s="125" t="str">
        <f>IF(OR(B173=0,B173=""),"",IF(AND($E$3="3rd"),'Marks Entry 3rd'!V172,IF(AND($E$3="4th"),'Marks Entry 4th'!V172,"")))</f>
        <v/>
      </c>
      <c r="AI173" s="125" t="str">
        <f>IF(OR(B173=0,B173=""),"",IF(AND($E$3="3rd"),'Marks Entry 3rd'!W172,IF(AND($E$3="4th"),'Marks Entry 4th'!W172,"")))</f>
        <v/>
      </c>
      <c r="AJ173" s="64" t="str">
        <f t="shared" si="153"/>
        <v/>
      </c>
      <c r="AK173" s="61">
        <f t="shared" si="154"/>
        <v>0</v>
      </c>
      <c r="AL173" s="66" t="str">
        <f>IF(OR(B173=0,B173=""),"",IF(AND($E$3="3rd"),'Marks Entry 3rd'!X172,IF(AND($E$3="4th"),'Marks Entry 4th'!X172,"")))</f>
        <v/>
      </c>
      <c r="AM173" s="66" t="str">
        <f>IF(OR(B173=0,B173=""),"",IF(AND($E$3="3rd"),'Marks Entry 3rd'!Y172,IF(AND($E$3="4th"),'Marks Entry 4th'!Y172,"")))</f>
        <v/>
      </c>
      <c r="AN173" s="65" t="str">
        <f t="shared" si="155"/>
        <v/>
      </c>
      <c r="AO173" s="61" t="str">
        <f t="shared" si="156"/>
        <v/>
      </c>
      <c r="AP173" s="104">
        <f t="shared" si="157"/>
        <v>0</v>
      </c>
      <c r="AQ173" s="104" t="str">
        <f t="shared" si="158"/>
        <v/>
      </c>
      <c r="AR173" s="104" t="str">
        <f t="shared" si="159"/>
        <v/>
      </c>
      <c r="AS173" s="104" t="str">
        <f t="shared" si="160"/>
        <v/>
      </c>
      <c r="AT173" s="104" t="str">
        <f t="shared" si="161"/>
        <v/>
      </c>
      <c r="AU173" s="108" t="str">
        <f t="shared" si="162"/>
        <v/>
      </c>
      <c r="AV173" s="125" t="str">
        <f>IF(OR(B173=0,B173=""),"",IF(AND($E$3="3rd"),'Marks Entry 3rd'!Z172,IF(AND($E$3="4th"),'Marks Entry 4th'!Z172,"")))</f>
        <v/>
      </c>
      <c r="AW173" s="125" t="str">
        <f>IF(OR(B173=0,B173=""),"",IF(AND($E$3="3rd"),'Marks Entry 3rd'!AA172,IF(AND($E$3="4th"),'Marks Entry 4th'!AA172,"")))</f>
        <v/>
      </c>
      <c r="AX173" s="125" t="str">
        <f>IF(OR(B173=0,B173=""),"",IF(AND($E$3="3rd"),'Marks Entry 3rd'!AB172,IF(AND($E$3="4th"),'Marks Entry 4th'!AB172,"")))</f>
        <v/>
      </c>
      <c r="AY173" s="61" t="str">
        <f t="shared" si="163"/>
        <v/>
      </c>
      <c r="AZ173" s="125" t="str">
        <f>IF(OR(B173=0,B173=""),"",IF(AND($E$3="3rd"),'Marks Entry 3rd'!AC172,IF(AND($E$3="4th"),'Marks Entry 4th'!AC172,"")))</f>
        <v/>
      </c>
      <c r="BA173" s="125" t="str">
        <f>IF(OR(B173=0,B173=""),"",IF(AND($E$3="3rd"),'Marks Entry 3rd'!AD172,IF(AND($E$3="4th"),'Marks Entry 4th'!AD172,"")))</f>
        <v/>
      </c>
      <c r="BB173" s="64" t="str">
        <f t="shared" si="164"/>
        <v/>
      </c>
      <c r="BC173" s="61">
        <f t="shared" si="165"/>
        <v>0</v>
      </c>
      <c r="BD173" s="66" t="str">
        <f>IF(OR(B173=0,B173=""),"",IF(AND($E$3="3rd"),'Marks Entry 3rd'!AE172,IF(AND($E$3="4th"),'Marks Entry 4th'!AE172,"")))</f>
        <v/>
      </c>
      <c r="BE173" s="66" t="str">
        <f>IF(OR(B173=0,B173=""),"",IF(AND($E$3="3rd"),'Marks Entry 3rd'!AF172,IF(AND($E$3="4th"),'Marks Entry 4th'!AF172,"")))</f>
        <v/>
      </c>
      <c r="BF173" s="65" t="str">
        <f t="shared" si="166"/>
        <v/>
      </c>
      <c r="BG173" s="61" t="str">
        <f t="shared" si="167"/>
        <v/>
      </c>
      <c r="BH173" s="104">
        <f t="shared" si="168"/>
        <v>0</v>
      </c>
      <c r="BI173" s="104" t="str">
        <f t="shared" si="169"/>
        <v/>
      </c>
      <c r="BJ173" s="104" t="str">
        <f t="shared" si="170"/>
        <v/>
      </c>
      <c r="BK173" s="104" t="str">
        <f t="shared" si="171"/>
        <v/>
      </c>
      <c r="BL173" s="104" t="str">
        <f t="shared" si="172"/>
        <v/>
      </c>
      <c r="BM173" s="108" t="str">
        <f t="shared" si="173"/>
        <v/>
      </c>
      <c r="BN173" s="125" t="str">
        <f>IF(OR(B173=0,B173=""),"",IF(AND($E$3="3rd"),'Marks Entry 3rd'!AG172,IF(AND($E$3="4th"),'Marks Entry 4th'!AG172,"")))</f>
        <v/>
      </c>
      <c r="BO173" s="125" t="str">
        <f>IF(OR(B173=0,B173=""),"",IF(AND($E$3="3rd"),'Marks Entry 3rd'!AH172,IF(AND($E$3="4th"),'Marks Entry 4th'!AH172,"")))</f>
        <v/>
      </c>
      <c r="BP173" s="125" t="str">
        <f>IF(OR(B173=0,B173=""),"",IF(AND($E$3="3rd"),'Marks Entry 3rd'!AI172,IF(AND($E$3="4th"),'Marks Entry 4th'!AI172,"")))</f>
        <v/>
      </c>
      <c r="BQ173" s="61" t="str">
        <f t="shared" si="174"/>
        <v/>
      </c>
      <c r="BR173" s="125" t="str">
        <f>IF(OR(B173=0,B173=""),"",IF(AND($E$3="3rd"),'Marks Entry 3rd'!AJ172,IF(AND($E$3="4th"),'Marks Entry 4th'!AJ172,"")))</f>
        <v/>
      </c>
      <c r="BS173" s="125" t="str">
        <f>IF(OR(B173=0,B173=""),"",IF(AND($E$3="3rd"),'Marks Entry 3rd'!AK172,IF(AND($E$3="4th"),'Marks Entry 4th'!AK172,"")))</f>
        <v/>
      </c>
      <c r="BT173" s="64" t="str">
        <f t="shared" si="175"/>
        <v/>
      </c>
      <c r="BU173" s="61">
        <f t="shared" si="176"/>
        <v>0</v>
      </c>
      <c r="BV173" s="66" t="str">
        <f>IF(OR(B173=0,B173=""),"",IF(AND($E$3="3rd"),'Marks Entry 3rd'!AL172,IF(AND($E$3="4th"),'Marks Entry 4th'!AL172,"")))</f>
        <v/>
      </c>
      <c r="BW173" s="66" t="str">
        <f>IF(OR(B173=0,B173=""),"",IF(AND($E$3="3rd"),'Marks Entry 3rd'!AM172,IF(AND($E$3="4th"),'Marks Entry 4th'!AM172,"")))</f>
        <v/>
      </c>
      <c r="BX173" s="65" t="str">
        <f t="shared" si="177"/>
        <v/>
      </c>
      <c r="BY173" s="61" t="str">
        <f t="shared" si="178"/>
        <v/>
      </c>
      <c r="BZ173" s="104">
        <f t="shared" si="179"/>
        <v>0</v>
      </c>
      <c r="CA173" s="104" t="str">
        <f t="shared" si="180"/>
        <v/>
      </c>
      <c r="CB173" s="104" t="str">
        <f t="shared" si="181"/>
        <v/>
      </c>
      <c r="CC173" s="104" t="str">
        <f t="shared" si="182"/>
        <v/>
      </c>
      <c r="CD173" s="104" t="str">
        <f t="shared" si="183"/>
        <v/>
      </c>
      <c r="CE173" s="108" t="str">
        <f t="shared" si="184"/>
        <v/>
      </c>
      <c r="CF173" s="257" t="str">
        <f>IF(OR(B173=0,B173=""),"",IF(AND($E$3="3rd"),'Marks Entry 3rd'!AN172,IF(AND($E$3="4th"),'Marks Entry 4th'!AN172,"")))</f>
        <v/>
      </c>
      <c r="CG173" s="257" t="str">
        <f>IF(OR(B173=0,B173=""),"",IF(AND($E$3="3rd"),'Marks Entry 3rd'!AO172,IF(AND($E$3="4th"),'Marks Entry 4th'!AO172,"")))</f>
        <v/>
      </c>
      <c r="CH173" s="257" t="str">
        <f>IF(OR(B173=0,B173=""),"",IF(AND($E$3="3rd"),'Marks Entry 3rd'!AP172,IF(AND($E$3="4th"),'Marks Entry 4th'!AP172,"")))</f>
        <v/>
      </c>
      <c r="CI173" s="257" t="str">
        <f>IF(OR(B173=0,B173=""),"",IF(AND($E$3="3rd"),'Marks Entry 3rd'!AQ172,IF(AND($E$3="4th"),'Marks Entry 4th'!AQ172,"")))</f>
        <v/>
      </c>
      <c r="CJ173" s="257" t="str">
        <f>IF(OR(B173=0,B173=""),"",IF(AND($E$3="3rd"),'Marks Entry 3rd'!AR172,IF(AND($E$3="4th"),'Marks Entry 4th'!AR172,"")))</f>
        <v/>
      </c>
      <c r="CK173" s="126" t="str">
        <f t="shared" si="185"/>
        <v/>
      </c>
      <c r="CL173" s="127">
        <f t="shared" si="186"/>
        <v>0</v>
      </c>
      <c r="CM173" s="127" t="str">
        <f t="shared" si="187"/>
        <v/>
      </c>
      <c r="CN173" s="127" t="str">
        <f t="shared" si="188"/>
        <v/>
      </c>
      <c r="CO173" s="107" t="str">
        <f t="shared" si="189"/>
        <v/>
      </c>
      <c r="CP173" s="257" t="str">
        <f>IF(OR(B173=0,B173=""),"",IF(AND($E$3="3rd"),'Marks Entry 3rd'!AS172,IF(AND($E$3="4th"),'Marks Entry 4th'!AS172,"")))</f>
        <v/>
      </c>
      <c r="CQ173" s="257" t="str">
        <f>IF(OR(B173=0,B173=""),"",IF(AND($E$3="3rd"),'Marks Entry 3rd'!AT172,IF(AND($E$3="4th"),'Marks Entry 4th'!AT172,"")))</f>
        <v/>
      </c>
      <c r="CR173" s="257" t="str">
        <f>IF(OR(B173=0,B173=""),"",IF(AND($E$3="3rd"),'Marks Entry 3rd'!AU172,IF(AND($E$3="4th"),'Marks Entry 4th'!AU172,"")))</f>
        <v/>
      </c>
      <c r="CS173" s="257" t="str">
        <f>IF(OR(B173=0,B173=""),"",IF(AND($E$3="3rd"),'Marks Entry 3rd'!AV172,IF(AND($E$3="4th"),'Marks Entry 4th'!AV172,"")))</f>
        <v/>
      </c>
      <c r="CT173" s="257" t="str">
        <f>IF(OR(B173=0,B173=""),"",IF(AND($E$3="3rd"),'Marks Entry 3rd'!AW172,IF(AND($E$3="4th"),'Marks Entry 4th'!AW172,"")))</f>
        <v/>
      </c>
      <c r="CU173" s="126" t="str">
        <f t="shared" si="190"/>
        <v/>
      </c>
      <c r="CV173" s="127">
        <f t="shared" si="191"/>
        <v>0</v>
      </c>
      <c r="CW173" s="127" t="str">
        <f t="shared" si="192"/>
        <v/>
      </c>
      <c r="CX173" s="127" t="str">
        <f t="shared" si="193"/>
        <v/>
      </c>
      <c r="CY173" s="107" t="str">
        <f t="shared" si="194"/>
        <v/>
      </c>
      <c r="CZ173" s="257" t="str">
        <f>IF(OR(B173=0,B173=""),"",IF(AND($E$3="3rd"),'Marks Entry 3rd'!AX172,IF(AND($E$3="4th"),'Marks Entry 4th'!AX172,"")))</f>
        <v/>
      </c>
      <c r="DA173" s="257" t="str">
        <f>IF(OR(B173=0,B173=""),"",IF(AND($E$3="3rd"),'Marks Entry 3rd'!AY172,IF(AND($E$3="4th"),'Marks Entry 4th'!AY172,"")))</f>
        <v/>
      </c>
      <c r="DB173" s="257" t="str">
        <f>IF(OR(B173=0,B173=""),"",IF(AND($E$3="3rd"),'Marks Entry 3rd'!AZ172,IF(AND($E$3="4th"),'Marks Entry 4th'!AZ172,"")))</f>
        <v/>
      </c>
      <c r="DC173" s="257" t="str">
        <f>IF(OR(B173=0,B173=""),"",IF(AND($E$3="3rd"),'Marks Entry 3rd'!BA172,IF(AND($E$3="4th"),'Marks Entry 4th'!BA172,"")))</f>
        <v/>
      </c>
      <c r="DD173" s="257" t="str">
        <f>IF(OR(B173=0,B173=""),"",IF(AND($E$3="3rd"),'Marks Entry 3rd'!BB172,IF(AND($E$3="4th"),'Marks Entry 4th'!BB172,"")))</f>
        <v/>
      </c>
      <c r="DE173" s="126" t="str">
        <f t="shared" si="195"/>
        <v/>
      </c>
      <c r="DF173" s="127">
        <f t="shared" si="196"/>
        <v>0</v>
      </c>
      <c r="DG173" s="127" t="str">
        <f t="shared" si="197"/>
        <v/>
      </c>
      <c r="DH173" s="127" t="str">
        <f t="shared" si="198"/>
        <v/>
      </c>
      <c r="DI173" s="107" t="str">
        <f t="shared" si="199"/>
        <v/>
      </c>
      <c r="DJ173" s="257" t="str">
        <f>IF(OR(B173=0,B173=""),"",IF(AND('Marks Entry 3rd'!BC172="",'Marks Entry 4th'!BC172=""),"",IF(AND($E$3="3rd"),'Marks Entry 3rd'!BC172,IF(AND($E$3="4th"),'Marks Entry 4th'!BC172,""))))</f>
        <v/>
      </c>
      <c r="DK173" s="257" t="str">
        <f>IF(OR(B173=0,B173=""),"",IF(AND('Marks Entry 3rd'!BD172="",'Marks Entry 4th'!BD172=""),"",IF(AND($E$3="3rd"),'Marks Entry 3rd'!BD172,IF(AND($E$3="4th"),'Marks Entry 4th'!BD172,""))))</f>
        <v/>
      </c>
      <c r="DL173" s="416" t="str">
        <f t="shared" si="200"/>
        <v/>
      </c>
      <c r="DM173" s="108" t="str">
        <f t="shared" si="201"/>
        <v/>
      </c>
      <c r="DN173" s="257" t="str">
        <f>IF(OR(B173=0,B173=""),"",IF(AND('Marks Entry 3rd'!BE172="",'Marks Entry 4th'!BE172=""),"",IF(AND($E$3="3rd"),'Marks Entry 3rd'!BE172,IF(AND($E$3="4th"),'Marks Entry 4th'!BE172,""))))</f>
        <v/>
      </c>
      <c r="DO173" s="257" t="str">
        <f>IF(OR(B173=0,B173=""),"",IF(AND('Marks Entry 3rd'!BF172="",'Marks Entry 4th'!BF172=""),"",IF(AND($E$3="3rd"),'Marks Entry 3rd'!BF172,IF(AND($E$3="4th"),'Marks Entry 4th'!BF172,""))))</f>
        <v/>
      </c>
      <c r="DP173" s="416" t="str">
        <f t="shared" si="202"/>
        <v/>
      </c>
      <c r="DQ173" s="108" t="str">
        <f t="shared" si="203"/>
        <v/>
      </c>
      <c r="DR173" s="75" t="str">
        <f t="shared" si="204"/>
        <v/>
      </c>
      <c r="DS173" s="76" t="str">
        <f t="shared" si="205"/>
        <v/>
      </c>
      <c r="DT173" s="81" t="str">
        <f t="shared" si="206"/>
        <v/>
      </c>
      <c r="DU173" s="82" t="str">
        <f t="shared" si="207"/>
        <v/>
      </c>
      <c r="DV173" s="262" t="str">
        <f t="shared" si="209"/>
        <v/>
      </c>
      <c r="DW173" s="52" t="str">
        <f>IF(OR(B173=0,B173=""),"",IF(AND($E$3="3rd"),'Marks Entry 3rd'!BG172,IF(AND($E$3="4th"),'Marks Entry 4th'!BG172,"")))</f>
        <v/>
      </c>
      <c r="DX173" s="52" t="str">
        <f>IF(OR(B173=0,B173=""),"",IF(AND($E$3="3rd"),'Marks Entry 3rd'!BH172,IF(AND($E$3="4th"),'Marks Entry 4th'!BH172,"")))</f>
        <v/>
      </c>
      <c r="DY173" s="242" t="str">
        <f t="shared" si="208"/>
        <v/>
      </c>
      <c r="DZ173" s="53"/>
      <c r="EG173" s="55">
        <f>IF(AND($E$3="3rd"),'Marks Entry 3rd'!I172,IF(AND($E$3="4th"),'Marks Entry 4th'!I172,""))</f>
        <v>0</v>
      </c>
    </row>
    <row r="174" spans="1:137" ht="18.95" customHeight="1">
      <c r="A174" s="67">
        <v>167</v>
      </c>
      <c r="B174" s="302" t="str">
        <f>IF(OR(EG174=0,EG174=""),"",IF(AND($E$3="3rd"),'Marks Entry 3rd'!I173,IF(AND($E$3="4th"),'Marks Entry 4th'!I173,"")))</f>
        <v/>
      </c>
      <c r="C174" s="68" t="str">
        <f>IF(OR(B174=0,B174=""),"",IF(AND($E$3="3rd"),'Marks Entry 3rd'!B173,IF(AND($E$3="4th"),'Marks Entry 4th'!B173,"")))</f>
        <v/>
      </c>
      <c r="D174" s="68" t="str">
        <f>IF(OR(B174=0,B174=""),"",IF(AND($E$3="3rd"),'Marks Entry 3rd'!C173,IF(AND($E$3="4th"),'Marks Entry 4th'!C173,"")))</f>
        <v/>
      </c>
      <c r="E174" s="69" t="str">
        <f>IF(OR(B174=0,B174=""),"",IF(AND($E$3="3rd"),'Marks Entry 3rd'!E173,IF(AND($E$3="4th"),'Marks Entry 4th'!E173,"")))</f>
        <v/>
      </c>
      <c r="F174" s="301" t="str">
        <f>IF(OR(B174=0,B174=""),"",IF(AND($E$3="3rd"),'Marks Entry 3rd'!D173,IF(AND($E$3="4th"),'Marks Entry 4th'!D173,"")))</f>
        <v/>
      </c>
      <c r="G174" s="63" t="str">
        <f>IF(OR(B174=0,B174=""),"",IF(AND($E$3="3rd"),'Marks Entry 3rd'!F173,IF(AND($E$3="4th"),'Marks Entry 4th'!F173,"")))</f>
        <v/>
      </c>
      <c r="H174" s="63" t="str">
        <f>IF(OR(B174=0,B174=""),"",IF(AND($E$3="3rd"),'Marks Entry 3rd'!G173,IF(AND($E$3="4th"),'Marks Entry 4th'!G173,"")))</f>
        <v/>
      </c>
      <c r="I174" s="63" t="str">
        <f>IF(OR(B174=0,B174=""),"",IF(AND($E$3="3rd"),'Marks Entry 3rd'!H173,IF(AND($E$3="4th"),'Marks Entry 4th'!H173,"")))</f>
        <v/>
      </c>
      <c r="J174" s="256" t="str">
        <f>IF(OR(B174=0,B174=""),"",IF(AND($E$3="3rd"),'Marks Entry 3rd'!J173,IF(AND($E$3="4th"),'Marks Entry 4th'!J173,"")))</f>
        <v/>
      </c>
      <c r="K174" s="256" t="str">
        <f>IF(OR(B174=0,B174=""),"",IF(AND($E$3="3rd"),'Marks Entry 3rd'!K173,IF(AND($E$3="4th"),'Marks Entry 4th'!K173,"")))</f>
        <v/>
      </c>
      <c r="L174" s="125" t="str">
        <f>IF(OR(B174=0,B174=""),"",IF(AND($E$3="3rd"),'Marks Entry 3rd'!L173,IF(AND($E$3="4th"),'Marks Entry 4th'!L173,"")))</f>
        <v/>
      </c>
      <c r="M174" s="125" t="str">
        <f>IF(OR(B174=0,B174=""),"",IF(AND($E$3="3rd"),'Marks Entry 3rd'!M173,IF(AND($E$3="4th"),'Marks Entry 4th'!M173,"")))</f>
        <v/>
      </c>
      <c r="N174" s="125" t="str">
        <f>IF(OR(B174=0,B174=""),"",IF(AND($E$3="3rd"),'Marks Entry 3rd'!N173,IF(AND($E$3="4th"),'Marks Entry 4th'!N173,"")))</f>
        <v/>
      </c>
      <c r="O174" s="61" t="str">
        <f t="shared" si="141"/>
        <v/>
      </c>
      <c r="P174" s="125" t="str">
        <f>IF(OR(B174=0,B174=""),"",IF(AND($E$3="3rd"),'Marks Entry 3rd'!O173,IF(AND($E$3="4th"),'Marks Entry 4th'!O173,"")))</f>
        <v/>
      </c>
      <c r="Q174" s="125" t="str">
        <f>IF(OR(B174=0,B174=""),"",IF(AND($E$3="3rd"),'Marks Entry 3rd'!P173,IF(AND($E$3="4th"),'Marks Entry 4th'!P173,"")))</f>
        <v/>
      </c>
      <c r="R174" s="64" t="str">
        <f t="shared" si="142"/>
        <v/>
      </c>
      <c r="S174" s="61">
        <f t="shared" si="143"/>
        <v>0</v>
      </c>
      <c r="T174" s="66" t="str">
        <f>IF(OR(B174=0,B174=""),"",IF(AND($E$3="3rd"),'Marks Entry 3rd'!Q173,IF(AND($E$3="4th"),'Marks Entry 4th'!Q173,"")))</f>
        <v/>
      </c>
      <c r="U174" s="66" t="str">
        <f>IF(OR(B174=0,B174=""),"",IF(AND($E$3="3rd"),'Marks Entry 3rd'!R173,IF(AND($E$3="4th"),'Marks Entry 4th'!R173,"")))</f>
        <v/>
      </c>
      <c r="V174" s="65" t="str">
        <f t="shared" si="144"/>
        <v/>
      </c>
      <c r="W174" s="61" t="str">
        <f t="shared" si="145"/>
        <v/>
      </c>
      <c r="X174" s="104">
        <f t="shared" si="146"/>
        <v>0</v>
      </c>
      <c r="Y174" s="104" t="str">
        <f t="shared" si="147"/>
        <v/>
      </c>
      <c r="Z174" s="104" t="str">
        <f t="shared" si="148"/>
        <v/>
      </c>
      <c r="AA174" s="104" t="str">
        <f t="shared" si="149"/>
        <v/>
      </c>
      <c r="AB174" s="104" t="str">
        <f t="shared" si="150"/>
        <v/>
      </c>
      <c r="AC174" s="108" t="str">
        <f t="shared" si="151"/>
        <v/>
      </c>
      <c r="AD174" s="125" t="str">
        <f>IF(OR(B174=0,B174=""),"",IF(AND($E$3="3rd"),'Marks Entry 3rd'!S173,IF(AND($E$3="4th"),'Marks Entry 4th'!S173,"")))</f>
        <v/>
      </c>
      <c r="AE174" s="125" t="str">
        <f>IF(OR(B174=0,B174=""),"",IF(AND($E$3="3rd"),'Marks Entry 3rd'!T173,IF(AND($E$3="4th"),'Marks Entry 4th'!T173,"")))</f>
        <v/>
      </c>
      <c r="AF174" s="125" t="str">
        <f>IF(OR(B174=0,B174=""),"",IF(AND($E$3="3rd"),'Marks Entry 3rd'!U173,IF(AND($E$3="4th"),'Marks Entry 4th'!U173,"")))</f>
        <v/>
      </c>
      <c r="AG174" s="61" t="str">
        <f t="shared" si="152"/>
        <v/>
      </c>
      <c r="AH174" s="125" t="str">
        <f>IF(OR(B174=0,B174=""),"",IF(AND($E$3="3rd"),'Marks Entry 3rd'!V173,IF(AND($E$3="4th"),'Marks Entry 4th'!V173,"")))</f>
        <v/>
      </c>
      <c r="AI174" s="125" t="str">
        <f>IF(OR(B174=0,B174=""),"",IF(AND($E$3="3rd"),'Marks Entry 3rd'!W173,IF(AND($E$3="4th"),'Marks Entry 4th'!W173,"")))</f>
        <v/>
      </c>
      <c r="AJ174" s="64" t="str">
        <f t="shared" si="153"/>
        <v/>
      </c>
      <c r="AK174" s="61">
        <f t="shared" si="154"/>
        <v>0</v>
      </c>
      <c r="AL174" s="66" t="str">
        <f>IF(OR(B174=0,B174=""),"",IF(AND($E$3="3rd"),'Marks Entry 3rd'!X173,IF(AND($E$3="4th"),'Marks Entry 4th'!X173,"")))</f>
        <v/>
      </c>
      <c r="AM174" s="66" t="str">
        <f>IF(OR(B174=0,B174=""),"",IF(AND($E$3="3rd"),'Marks Entry 3rd'!Y173,IF(AND($E$3="4th"),'Marks Entry 4th'!Y173,"")))</f>
        <v/>
      </c>
      <c r="AN174" s="65" t="str">
        <f t="shared" si="155"/>
        <v/>
      </c>
      <c r="AO174" s="61" t="str">
        <f t="shared" si="156"/>
        <v/>
      </c>
      <c r="AP174" s="104">
        <f t="shared" si="157"/>
        <v>0</v>
      </c>
      <c r="AQ174" s="104" t="str">
        <f t="shared" si="158"/>
        <v/>
      </c>
      <c r="AR174" s="104" t="str">
        <f t="shared" si="159"/>
        <v/>
      </c>
      <c r="AS174" s="104" t="str">
        <f t="shared" si="160"/>
        <v/>
      </c>
      <c r="AT174" s="104" t="str">
        <f t="shared" si="161"/>
        <v/>
      </c>
      <c r="AU174" s="108" t="str">
        <f t="shared" si="162"/>
        <v/>
      </c>
      <c r="AV174" s="125" t="str">
        <f>IF(OR(B174=0,B174=""),"",IF(AND($E$3="3rd"),'Marks Entry 3rd'!Z173,IF(AND($E$3="4th"),'Marks Entry 4th'!Z173,"")))</f>
        <v/>
      </c>
      <c r="AW174" s="125" t="str">
        <f>IF(OR(B174=0,B174=""),"",IF(AND($E$3="3rd"),'Marks Entry 3rd'!AA173,IF(AND($E$3="4th"),'Marks Entry 4th'!AA173,"")))</f>
        <v/>
      </c>
      <c r="AX174" s="125" t="str">
        <f>IF(OR(B174=0,B174=""),"",IF(AND($E$3="3rd"),'Marks Entry 3rd'!AB173,IF(AND($E$3="4th"),'Marks Entry 4th'!AB173,"")))</f>
        <v/>
      </c>
      <c r="AY174" s="61" t="str">
        <f t="shared" si="163"/>
        <v/>
      </c>
      <c r="AZ174" s="125" t="str">
        <f>IF(OR(B174=0,B174=""),"",IF(AND($E$3="3rd"),'Marks Entry 3rd'!AC173,IF(AND($E$3="4th"),'Marks Entry 4th'!AC173,"")))</f>
        <v/>
      </c>
      <c r="BA174" s="125" t="str">
        <f>IF(OR(B174=0,B174=""),"",IF(AND($E$3="3rd"),'Marks Entry 3rd'!AD173,IF(AND($E$3="4th"),'Marks Entry 4th'!AD173,"")))</f>
        <v/>
      </c>
      <c r="BB174" s="64" t="str">
        <f t="shared" si="164"/>
        <v/>
      </c>
      <c r="BC174" s="61">
        <f t="shared" si="165"/>
        <v>0</v>
      </c>
      <c r="BD174" s="66" t="str">
        <f>IF(OR(B174=0,B174=""),"",IF(AND($E$3="3rd"),'Marks Entry 3rd'!AE173,IF(AND($E$3="4th"),'Marks Entry 4th'!AE173,"")))</f>
        <v/>
      </c>
      <c r="BE174" s="66" t="str">
        <f>IF(OR(B174=0,B174=""),"",IF(AND($E$3="3rd"),'Marks Entry 3rd'!AF173,IF(AND($E$3="4th"),'Marks Entry 4th'!AF173,"")))</f>
        <v/>
      </c>
      <c r="BF174" s="65" t="str">
        <f t="shared" si="166"/>
        <v/>
      </c>
      <c r="BG174" s="61" t="str">
        <f t="shared" si="167"/>
        <v/>
      </c>
      <c r="BH174" s="104">
        <f t="shared" si="168"/>
        <v>0</v>
      </c>
      <c r="BI174" s="104" t="str">
        <f t="shared" si="169"/>
        <v/>
      </c>
      <c r="BJ174" s="104" t="str">
        <f t="shared" si="170"/>
        <v/>
      </c>
      <c r="BK174" s="104" t="str">
        <f t="shared" si="171"/>
        <v/>
      </c>
      <c r="BL174" s="104" t="str">
        <f t="shared" si="172"/>
        <v/>
      </c>
      <c r="BM174" s="108" t="str">
        <f t="shared" si="173"/>
        <v/>
      </c>
      <c r="BN174" s="125" t="str">
        <f>IF(OR(B174=0,B174=""),"",IF(AND($E$3="3rd"),'Marks Entry 3rd'!AG173,IF(AND($E$3="4th"),'Marks Entry 4th'!AG173,"")))</f>
        <v/>
      </c>
      <c r="BO174" s="125" t="str">
        <f>IF(OR(B174=0,B174=""),"",IF(AND($E$3="3rd"),'Marks Entry 3rd'!AH173,IF(AND($E$3="4th"),'Marks Entry 4th'!AH173,"")))</f>
        <v/>
      </c>
      <c r="BP174" s="125" t="str">
        <f>IF(OR(B174=0,B174=""),"",IF(AND($E$3="3rd"),'Marks Entry 3rd'!AI173,IF(AND($E$3="4th"),'Marks Entry 4th'!AI173,"")))</f>
        <v/>
      </c>
      <c r="BQ174" s="61" t="str">
        <f t="shared" si="174"/>
        <v/>
      </c>
      <c r="BR174" s="125" t="str">
        <f>IF(OR(B174=0,B174=""),"",IF(AND($E$3="3rd"),'Marks Entry 3rd'!AJ173,IF(AND($E$3="4th"),'Marks Entry 4th'!AJ173,"")))</f>
        <v/>
      </c>
      <c r="BS174" s="125" t="str">
        <f>IF(OR(B174=0,B174=""),"",IF(AND($E$3="3rd"),'Marks Entry 3rd'!AK173,IF(AND($E$3="4th"),'Marks Entry 4th'!AK173,"")))</f>
        <v/>
      </c>
      <c r="BT174" s="64" t="str">
        <f t="shared" si="175"/>
        <v/>
      </c>
      <c r="BU174" s="61">
        <f t="shared" si="176"/>
        <v>0</v>
      </c>
      <c r="BV174" s="66" t="str">
        <f>IF(OR(B174=0,B174=""),"",IF(AND($E$3="3rd"),'Marks Entry 3rd'!AL173,IF(AND($E$3="4th"),'Marks Entry 4th'!AL173,"")))</f>
        <v/>
      </c>
      <c r="BW174" s="66" t="str">
        <f>IF(OR(B174=0,B174=""),"",IF(AND($E$3="3rd"),'Marks Entry 3rd'!AM173,IF(AND($E$3="4th"),'Marks Entry 4th'!AM173,"")))</f>
        <v/>
      </c>
      <c r="BX174" s="65" t="str">
        <f t="shared" si="177"/>
        <v/>
      </c>
      <c r="BY174" s="61" t="str">
        <f t="shared" si="178"/>
        <v/>
      </c>
      <c r="BZ174" s="104">
        <f t="shared" si="179"/>
        <v>0</v>
      </c>
      <c r="CA174" s="104" t="str">
        <f t="shared" si="180"/>
        <v/>
      </c>
      <c r="CB174" s="104" t="str">
        <f t="shared" si="181"/>
        <v/>
      </c>
      <c r="CC174" s="104" t="str">
        <f t="shared" si="182"/>
        <v/>
      </c>
      <c r="CD174" s="104" t="str">
        <f t="shared" si="183"/>
        <v/>
      </c>
      <c r="CE174" s="108" t="str">
        <f t="shared" si="184"/>
        <v/>
      </c>
      <c r="CF174" s="257" t="str">
        <f>IF(OR(B174=0,B174=""),"",IF(AND($E$3="3rd"),'Marks Entry 3rd'!AN173,IF(AND($E$3="4th"),'Marks Entry 4th'!AN173,"")))</f>
        <v/>
      </c>
      <c r="CG174" s="257" t="str">
        <f>IF(OR(B174=0,B174=""),"",IF(AND($E$3="3rd"),'Marks Entry 3rd'!AO173,IF(AND($E$3="4th"),'Marks Entry 4th'!AO173,"")))</f>
        <v/>
      </c>
      <c r="CH174" s="257" t="str">
        <f>IF(OR(B174=0,B174=""),"",IF(AND($E$3="3rd"),'Marks Entry 3rd'!AP173,IF(AND($E$3="4th"),'Marks Entry 4th'!AP173,"")))</f>
        <v/>
      </c>
      <c r="CI174" s="257" t="str">
        <f>IF(OR(B174=0,B174=""),"",IF(AND($E$3="3rd"),'Marks Entry 3rd'!AQ173,IF(AND($E$3="4th"),'Marks Entry 4th'!AQ173,"")))</f>
        <v/>
      </c>
      <c r="CJ174" s="257" t="str">
        <f>IF(OR(B174=0,B174=""),"",IF(AND($E$3="3rd"),'Marks Entry 3rd'!AR173,IF(AND($E$3="4th"),'Marks Entry 4th'!AR173,"")))</f>
        <v/>
      </c>
      <c r="CK174" s="126" t="str">
        <f t="shared" si="185"/>
        <v/>
      </c>
      <c r="CL174" s="127">
        <f t="shared" si="186"/>
        <v>0</v>
      </c>
      <c r="CM174" s="127" t="str">
        <f t="shared" si="187"/>
        <v/>
      </c>
      <c r="CN174" s="127" t="str">
        <f t="shared" si="188"/>
        <v/>
      </c>
      <c r="CO174" s="107" t="str">
        <f t="shared" si="189"/>
        <v/>
      </c>
      <c r="CP174" s="257" t="str">
        <f>IF(OR(B174=0,B174=""),"",IF(AND($E$3="3rd"),'Marks Entry 3rd'!AS173,IF(AND($E$3="4th"),'Marks Entry 4th'!AS173,"")))</f>
        <v/>
      </c>
      <c r="CQ174" s="257" t="str">
        <f>IF(OR(B174=0,B174=""),"",IF(AND($E$3="3rd"),'Marks Entry 3rd'!AT173,IF(AND($E$3="4th"),'Marks Entry 4th'!AT173,"")))</f>
        <v/>
      </c>
      <c r="CR174" s="257" t="str">
        <f>IF(OR(B174=0,B174=""),"",IF(AND($E$3="3rd"),'Marks Entry 3rd'!AU173,IF(AND($E$3="4th"),'Marks Entry 4th'!AU173,"")))</f>
        <v/>
      </c>
      <c r="CS174" s="257" t="str">
        <f>IF(OR(B174=0,B174=""),"",IF(AND($E$3="3rd"),'Marks Entry 3rd'!AV173,IF(AND($E$3="4th"),'Marks Entry 4th'!AV173,"")))</f>
        <v/>
      </c>
      <c r="CT174" s="257" t="str">
        <f>IF(OR(B174=0,B174=""),"",IF(AND($E$3="3rd"),'Marks Entry 3rd'!AW173,IF(AND($E$3="4th"),'Marks Entry 4th'!AW173,"")))</f>
        <v/>
      </c>
      <c r="CU174" s="126" t="str">
        <f t="shared" si="190"/>
        <v/>
      </c>
      <c r="CV174" s="127">
        <f t="shared" si="191"/>
        <v>0</v>
      </c>
      <c r="CW174" s="127" t="str">
        <f t="shared" si="192"/>
        <v/>
      </c>
      <c r="CX174" s="127" t="str">
        <f t="shared" si="193"/>
        <v/>
      </c>
      <c r="CY174" s="107" t="str">
        <f t="shared" si="194"/>
        <v/>
      </c>
      <c r="CZ174" s="257" t="str">
        <f>IF(OR(B174=0,B174=""),"",IF(AND($E$3="3rd"),'Marks Entry 3rd'!AX173,IF(AND($E$3="4th"),'Marks Entry 4th'!AX173,"")))</f>
        <v/>
      </c>
      <c r="DA174" s="257" t="str">
        <f>IF(OR(B174=0,B174=""),"",IF(AND($E$3="3rd"),'Marks Entry 3rd'!AY173,IF(AND($E$3="4th"),'Marks Entry 4th'!AY173,"")))</f>
        <v/>
      </c>
      <c r="DB174" s="257" t="str">
        <f>IF(OR(B174=0,B174=""),"",IF(AND($E$3="3rd"),'Marks Entry 3rd'!AZ173,IF(AND($E$3="4th"),'Marks Entry 4th'!AZ173,"")))</f>
        <v/>
      </c>
      <c r="DC174" s="257" t="str">
        <f>IF(OR(B174=0,B174=""),"",IF(AND($E$3="3rd"),'Marks Entry 3rd'!BA173,IF(AND($E$3="4th"),'Marks Entry 4th'!BA173,"")))</f>
        <v/>
      </c>
      <c r="DD174" s="257" t="str">
        <f>IF(OR(B174=0,B174=""),"",IF(AND($E$3="3rd"),'Marks Entry 3rd'!BB173,IF(AND($E$3="4th"),'Marks Entry 4th'!BB173,"")))</f>
        <v/>
      </c>
      <c r="DE174" s="126" t="str">
        <f t="shared" si="195"/>
        <v/>
      </c>
      <c r="DF174" s="127">
        <f t="shared" si="196"/>
        <v>0</v>
      </c>
      <c r="DG174" s="127" t="str">
        <f t="shared" si="197"/>
        <v/>
      </c>
      <c r="DH174" s="127" t="str">
        <f t="shared" si="198"/>
        <v/>
      </c>
      <c r="DI174" s="107" t="str">
        <f t="shared" si="199"/>
        <v/>
      </c>
      <c r="DJ174" s="257" t="str">
        <f>IF(OR(B174=0,B174=""),"",IF(AND('Marks Entry 3rd'!BC173="",'Marks Entry 4th'!BC173=""),"",IF(AND($E$3="3rd"),'Marks Entry 3rd'!BC173,IF(AND($E$3="4th"),'Marks Entry 4th'!BC173,""))))</f>
        <v/>
      </c>
      <c r="DK174" s="257" t="str">
        <f>IF(OR(B174=0,B174=""),"",IF(AND('Marks Entry 3rd'!BD173="",'Marks Entry 4th'!BD173=""),"",IF(AND($E$3="3rd"),'Marks Entry 3rd'!BD173,IF(AND($E$3="4th"),'Marks Entry 4th'!BD173,""))))</f>
        <v/>
      </c>
      <c r="DL174" s="416" t="str">
        <f t="shared" si="200"/>
        <v/>
      </c>
      <c r="DM174" s="108" t="str">
        <f t="shared" si="201"/>
        <v/>
      </c>
      <c r="DN174" s="257" t="str">
        <f>IF(OR(B174=0,B174=""),"",IF(AND('Marks Entry 3rd'!BE173="",'Marks Entry 4th'!BE173=""),"",IF(AND($E$3="3rd"),'Marks Entry 3rd'!BE173,IF(AND($E$3="4th"),'Marks Entry 4th'!BE173,""))))</f>
        <v/>
      </c>
      <c r="DO174" s="257" t="str">
        <f>IF(OR(B174=0,B174=""),"",IF(AND('Marks Entry 3rd'!BF173="",'Marks Entry 4th'!BF173=""),"",IF(AND($E$3="3rd"),'Marks Entry 3rd'!BF173,IF(AND($E$3="4th"),'Marks Entry 4th'!BF173,""))))</f>
        <v/>
      </c>
      <c r="DP174" s="416" t="str">
        <f t="shared" si="202"/>
        <v/>
      </c>
      <c r="DQ174" s="108" t="str">
        <f t="shared" si="203"/>
        <v/>
      </c>
      <c r="DR174" s="75" t="str">
        <f t="shared" si="204"/>
        <v/>
      </c>
      <c r="DS174" s="76" t="str">
        <f t="shared" si="205"/>
        <v/>
      </c>
      <c r="DT174" s="81" t="str">
        <f t="shared" si="206"/>
        <v/>
      </c>
      <c r="DU174" s="82" t="str">
        <f t="shared" si="207"/>
        <v/>
      </c>
      <c r="DV174" s="262" t="str">
        <f t="shared" si="209"/>
        <v/>
      </c>
      <c r="DW174" s="52" t="str">
        <f>IF(OR(B174=0,B174=""),"",IF(AND($E$3="3rd"),'Marks Entry 3rd'!BG173,IF(AND($E$3="4th"),'Marks Entry 4th'!BG173,"")))</f>
        <v/>
      </c>
      <c r="DX174" s="52" t="str">
        <f>IF(OR(B174=0,B174=""),"",IF(AND($E$3="3rd"),'Marks Entry 3rd'!BH173,IF(AND($E$3="4th"),'Marks Entry 4th'!BH173,"")))</f>
        <v/>
      </c>
      <c r="DY174" s="242" t="str">
        <f t="shared" si="208"/>
        <v/>
      </c>
      <c r="DZ174" s="53"/>
      <c r="EG174" s="55">
        <f>IF(AND($E$3="3rd"),'Marks Entry 3rd'!I173,IF(AND($E$3="4th"),'Marks Entry 4th'!I173,""))</f>
        <v>0</v>
      </c>
    </row>
    <row r="175" spans="1:137" ht="18.95" customHeight="1">
      <c r="A175" s="67">
        <v>168</v>
      </c>
      <c r="B175" s="302" t="str">
        <f>IF(OR(EG175=0,EG175=""),"",IF(AND($E$3="3rd"),'Marks Entry 3rd'!I174,IF(AND($E$3="4th"),'Marks Entry 4th'!I174,"")))</f>
        <v/>
      </c>
      <c r="C175" s="68" t="str">
        <f>IF(OR(B175=0,B175=""),"",IF(AND($E$3="3rd"),'Marks Entry 3rd'!B174,IF(AND($E$3="4th"),'Marks Entry 4th'!B174,"")))</f>
        <v/>
      </c>
      <c r="D175" s="68" t="str">
        <f>IF(OR(B175=0,B175=""),"",IF(AND($E$3="3rd"),'Marks Entry 3rd'!C174,IF(AND($E$3="4th"),'Marks Entry 4th'!C174,"")))</f>
        <v/>
      </c>
      <c r="E175" s="69" t="str">
        <f>IF(OR(B175=0,B175=""),"",IF(AND($E$3="3rd"),'Marks Entry 3rd'!E174,IF(AND($E$3="4th"),'Marks Entry 4th'!E174,"")))</f>
        <v/>
      </c>
      <c r="F175" s="301" t="str">
        <f>IF(OR(B175=0,B175=""),"",IF(AND($E$3="3rd"),'Marks Entry 3rd'!D174,IF(AND($E$3="4th"),'Marks Entry 4th'!D174,"")))</f>
        <v/>
      </c>
      <c r="G175" s="63" t="str">
        <f>IF(OR(B175=0,B175=""),"",IF(AND($E$3="3rd"),'Marks Entry 3rd'!F174,IF(AND($E$3="4th"),'Marks Entry 4th'!F174,"")))</f>
        <v/>
      </c>
      <c r="H175" s="63" t="str">
        <f>IF(OR(B175=0,B175=""),"",IF(AND($E$3="3rd"),'Marks Entry 3rd'!G174,IF(AND($E$3="4th"),'Marks Entry 4th'!G174,"")))</f>
        <v/>
      </c>
      <c r="I175" s="63" t="str">
        <f>IF(OR(B175=0,B175=""),"",IF(AND($E$3="3rd"),'Marks Entry 3rd'!H174,IF(AND($E$3="4th"),'Marks Entry 4th'!H174,"")))</f>
        <v/>
      </c>
      <c r="J175" s="256" t="str">
        <f>IF(OR(B175=0,B175=""),"",IF(AND($E$3="3rd"),'Marks Entry 3rd'!J174,IF(AND($E$3="4th"),'Marks Entry 4th'!J174,"")))</f>
        <v/>
      </c>
      <c r="K175" s="256" t="str">
        <f>IF(OR(B175=0,B175=""),"",IF(AND($E$3="3rd"),'Marks Entry 3rd'!K174,IF(AND($E$3="4th"),'Marks Entry 4th'!K174,"")))</f>
        <v/>
      </c>
      <c r="L175" s="125" t="str">
        <f>IF(OR(B175=0,B175=""),"",IF(AND($E$3="3rd"),'Marks Entry 3rd'!L174,IF(AND($E$3="4th"),'Marks Entry 4th'!L174,"")))</f>
        <v/>
      </c>
      <c r="M175" s="125" t="str">
        <f>IF(OR(B175=0,B175=""),"",IF(AND($E$3="3rd"),'Marks Entry 3rd'!M174,IF(AND($E$3="4th"),'Marks Entry 4th'!M174,"")))</f>
        <v/>
      </c>
      <c r="N175" s="125" t="str">
        <f>IF(OR(B175=0,B175=""),"",IF(AND($E$3="3rd"),'Marks Entry 3rd'!N174,IF(AND($E$3="4th"),'Marks Entry 4th'!N174,"")))</f>
        <v/>
      </c>
      <c r="O175" s="61" t="str">
        <f t="shared" si="141"/>
        <v/>
      </c>
      <c r="P175" s="125" t="str">
        <f>IF(OR(B175=0,B175=""),"",IF(AND($E$3="3rd"),'Marks Entry 3rd'!O174,IF(AND($E$3="4th"),'Marks Entry 4th'!O174,"")))</f>
        <v/>
      </c>
      <c r="Q175" s="125" t="str">
        <f>IF(OR(B175=0,B175=""),"",IF(AND($E$3="3rd"),'Marks Entry 3rd'!P174,IF(AND($E$3="4th"),'Marks Entry 4th'!P174,"")))</f>
        <v/>
      </c>
      <c r="R175" s="64" t="str">
        <f t="shared" si="142"/>
        <v/>
      </c>
      <c r="S175" s="61">
        <f t="shared" si="143"/>
        <v>0</v>
      </c>
      <c r="T175" s="66" t="str">
        <f>IF(OR(B175=0,B175=""),"",IF(AND($E$3="3rd"),'Marks Entry 3rd'!Q174,IF(AND($E$3="4th"),'Marks Entry 4th'!Q174,"")))</f>
        <v/>
      </c>
      <c r="U175" s="66" t="str">
        <f>IF(OR(B175=0,B175=""),"",IF(AND($E$3="3rd"),'Marks Entry 3rd'!R174,IF(AND($E$3="4th"),'Marks Entry 4th'!R174,"")))</f>
        <v/>
      </c>
      <c r="V175" s="65" t="str">
        <f t="shared" si="144"/>
        <v/>
      </c>
      <c r="W175" s="61" t="str">
        <f t="shared" si="145"/>
        <v/>
      </c>
      <c r="X175" s="104">
        <f t="shared" si="146"/>
        <v>0</v>
      </c>
      <c r="Y175" s="104" t="str">
        <f t="shared" si="147"/>
        <v/>
      </c>
      <c r="Z175" s="104" t="str">
        <f t="shared" si="148"/>
        <v/>
      </c>
      <c r="AA175" s="104" t="str">
        <f t="shared" si="149"/>
        <v/>
      </c>
      <c r="AB175" s="104" t="str">
        <f t="shared" si="150"/>
        <v/>
      </c>
      <c r="AC175" s="108" t="str">
        <f t="shared" si="151"/>
        <v/>
      </c>
      <c r="AD175" s="125" t="str">
        <f>IF(OR(B175=0,B175=""),"",IF(AND($E$3="3rd"),'Marks Entry 3rd'!S174,IF(AND($E$3="4th"),'Marks Entry 4th'!S174,"")))</f>
        <v/>
      </c>
      <c r="AE175" s="125" t="str">
        <f>IF(OR(B175=0,B175=""),"",IF(AND($E$3="3rd"),'Marks Entry 3rd'!T174,IF(AND($E$3="4th"),'Marks Entry 4th'!T174,"")))</f>
        <v/>
      </c>
      <c r="AF175" s="125" t="str">
        <f>IF(OR(B175=0,B175=""),"",IF(AND($E$3="3rd"),'Marks Entry 3rd'!U174,IF(AND($E$3="4th"),'Marks Entry 4th'!U174,"")))</f>
        <v/>
      </c>
      <c r="AG175" s="61" t="str">
        <f t="shared" si="152"/>
        <v/>
      </c>
      <c r="AH175" s="125" t="str">
        <f>IF(OR(B175=0,B175=""),"",IF(AND($E$3="3rd"),'Marks Entry 3rd'!V174,IF(AND($E$3="4th"),'Marks Entry 4th'!V174,"")))</f>
        <v/>
      </c>
      <c r="AI175" s="125" t="str">
        <f>IF(OR(B175=0,B175=""),"",IF(AND($E$3="3rd"),'Marks Entry 3rd'!W174,IF(AND($E$3="4th"),'Marks Entry 4th'!W174,"")))</f>
        <v/>
      </c>
      <c r="AJ175" s="64" t="str">
        <f t="shared" si="153"/>
        <v/>
      </c>
      <c r="AK175" s="61">
        <f t="shared" si="154"/>
        <v>0</v>
      </c>
      <c r="AL175" s="66" t="str">
        <f>IF(OR(B175=0,B175=""),"",IF(AND($E$3="3rd"),'Marks Entry 3rd'!X174,IF(AND($E$3="4th"),'Marks Entry 4th'!X174,"")))</f>
        <v/>
      </c>
      <c r="AM175" s="66" t="str">
        <f>IF(OR(B175=0,B175=""),"",IF(AND($E$3="3rd"),'Marks Entry 3rd'!Y174,IF(AND($E$3="4th"),'Marks Entry 4th'!Y174,"")))</f>
        <v/>
      </c>
      <c r="AN175" s="65" t="str">
        <f t="shared" si="155"/>
        <v/>
      </c>
      <c r="AO175" s="61" t="str">
        <f t="shared" si="156"/>
        <v/>
      </c>
      <c r="AP175" s="104">
        <f t="shared" si="157"/>
        <v>0</v>
      </c>
      <c r="AQ175" s="104" t="str">
        <f t="shared" si="158"/>
        <v/>
      </c>
      <c r="AR175" s="104" t="str">
        <f t="shared" si="159"/>
        <v/>
      </c>
      <c r="AS175" s="104" t="str">
        <f t="shared" si="160"/>
        <v/>
      </c>
      <c r="AT175" s="104" t="str">
        <f t="shared" si="161"/>
        <v/>
      </c>
      <c r="AU175" s="108" t="str">
        <f t="shared" si="162"/>
        <v/>
      </c>
      <c r="AV175" s="125" t="str">
        <f>IF(OR(B175=0,B175=""),"",IF(AND($E$3="3rd"),'Marks Entry 3rd'!Z174,IF(AND($E$3="4th"),'Marks Entry 4th'!Z174,"")))</f>
        <v/>
      </c>
      <c r="AW175" s="125" t="str">
        <f>IF(OR(B175=0,B175=""),"",IF(AND($E$3="3rd"),'Marks Entry 3rd'!AA174,IF(AND($E$3="4th"),'Marks Entry 4th'!AA174,"")))</f>
        <v/>
      </c>
      <c r="AX175" s="125" t="str">
        <f>IF(OR(B175=0,B175=""),"",IF(AND($E$3="3rd"),'Marks Entry 3rd'!AB174,IF(AND($E$3="4th"),'Marks Entry 4th'!AB174,"")))</f>
        <v/>
      </c>
      <c r="AY175" s="61" t="str">
        <f t="shared" si="163"/>
        <v/>
      </c>
      <c r="AZ175" s="125" t="str">
        <f>IF(OR(B175=0,B175=""),"",IF(AND($E$3="3rd"),'Marks Entry 3rd'!AC174,IF(AND($E$3="4th"),'Marks Entry 4th'!AC174,"")))</f>
        <v/>
      </c>
      <c r="BA175" s="125" t="str">
        <f>IF(OR(B175=0,B175=""),"",IF(AND($E$3="3rd"),'Marks Entry 3rd'!AD174,IF(AND($E$3="4th"),'Marks Entry 4th'!AD174,"")))</f>
        <v/>
      </c>
      <c r="BB175" s="64" t="str">
        <f t="shared" si="164"/>
        <v/>
      </c>
      <c r="BC175" s="61">
        <f t="shared" si="165"/>
        <v>0</v>
      </c>
      <c r="BD175" s="66" t="str">
        <f>IF(OR(B175=0,B175=""),"",IF(AND($E$3="3rd"),'Marks Entry 3rd'!AE174,IF(AND($E$3="4th"),'Marks Entry 4th'!AE174,"")))</f>
        <v/>
      </c>
      <c r="BE175" s="66" t="str">
        <f>IF(OR(B175=0,B175=""),"",IF(AND($E$3="3rd"),'Marks Entry 3rd'!AF174,IF(AND($E$3="4th"),'Marks Entry 4th'!AF174,"")))</f>
        <v/>
      </c>
      <c r="BF175" s="65" t="str">
        <f t="shared" si="166"/>
        <v/>
      </c>
      <c r="BG175" s="61" t="str">
        <f t="shared" si="167"/>
        <v/>
      </c>
      <c r="BH175" s="104">
        <f t="shared" si="168"/>
        <v>0</v>
      </c>
      <c r="BI175" s="104" t="str">
        <f t="shared" si="169"/>
        <v/>
      </c>
      <c r="BJ175" s="104" t="str">
        <f t="shared" si="170"/>
        <v/>
      </c>
      <c r="BK175" s="104" t="str">
        <f t="shared" si="171"/>
        <v/>
      </c>
      <c r="BL175" s="104" t="str">
        <f t="shared" si="172"/>
        <v/>
      </c>
      <c r="BM175" s="108" t="str">
        <f t="shared" si="173"/>
        <v/>
      </c>
      <c r="BN175" s="125" t="str">
        <f>IF(OR(B175=0,B175=""),"",IF(AND($E$3="3rd"),'Marks Entry 3rd'!AG174,IF(AND($E$3="4th"),'Marks Entry 4th'!AG174,"")))</f>
        <v/>
      </c>
      <c r="BO175" s="125" t="str">
        <f>IF(OR(B175=0,B175=""),"",IF(AND($E$3="3rd"),'Marks Entry 3rd'!AH174,IF(AND($E$3="4th"),'Marks Entry 4th'!AH174,"")))</f>
        <v/>
      </c>
      <c r="BP175" s="125" t="str">
        <f>IF(OR(B175=0,B175=""),"",IF(AND($E$3="3rd"),'Marks Entry 3rd'!AI174,IF(AND($E$3="4th"),'Marks Entry 4th'!AI174,"")))</f>
        <v/>
      </c>
      <c r="BQ175" s="61" t="str">
        <f t="shared" si="174"/>
        <v/>
      </c>
      <c r="BR175" s="125" t="str">
        <f>IF(OR(B175=0,B175=""),"",IF(AND($E$3="3rd"),'Marks Entry 3rd'!AJ174,IF(AND($E$3="4th"),'Marks Entry 4th'!AJ174,"")))</f>
        <v/>
      </c>
      <c r="BS175" s="125" t="str">
        <f>IF(OR(B175=0,B175=""),"",IF(AND($E$3="3rd"),'Marks Entry 3rd'!AK174,IF(AND($E$3="4th"),'Marks Entry 4th'!AK174,"")))</f>
        <v/>
      </c>
      <c r="BT175" s="64" t="str">
        <f t="shared" si="175"/>
        <v/>
      </c>
      <c r="BU175" s="61">
        <f t="shared" si="176"/>
        <v>0</v>
      </c>
      <c r="BV175" s="66" t="str">
        <f>IF(OR(B175=0,B175=""),"",IF(AND($E$3="3rd"),'Marks Entry 3rd'!AL174,IF(AND($E$3="4th"),'Marks Entry 4th'!AL174,"")))</f>
        <v/>
      </c>
      <c r="BW175" s="66" t="str">
        <f>IF(OR(B175=0,B175=""),"",IF(AND($E$3="3rd"),'Marks Entry 3rd'!AM174,IF(AND($E$3="4th"),'Marks Entry 4th'!AM174,"")))</f>
        <v/>
      </c>
      <c r="BX175" s="65" t="str">
        <f t="shared" si="177"/>
        <v/>
      </c>
      <c r="BY175" s="61" t="str">
        <f t="shared" si="178"/>
        <v/>
      </c>
      <c r="BZ175" s="104">
        <f t="shared" si="179"/>
        <v>0</v>
      </c>
      <c r="CA175" s="104" t="str">
        <f t="shared" si="180"/>
        <v/>
      </c>
      <c r="CB175" s="104" t="str">
        <f t="shared" si="181"/>
        <v/>
      </c>
      <c r="CC175" s="104" t="str">
        <f t="shared" si="182"/>
        <v/>
      </c>
      <c r="CD175" s="104" t="str">
        <f t="shared" si="183"/>
        <v/>
      </c>
      <c r="CE175" s="108" t="str">
        <f t="shared" si="184"/>
        <v/>
      </c>
      <c r="CF175" s="257" t="str">
        <f>IF(OR(B175=0,B175=""),"",IF(AND($E$3="3rd"),'Marks Entry 3rd'!AN174,IF(AND($E$3="4th"),'Marks Entry 4th'!AN174,"")))</f>
        <v/>
      </c>
      <c r="CG175" s="257" t="str">
        <f>IF(OR(B175=0,B175=""),"",IF(AND($E$3="3rd"),'Marks Entry 3rd'!AO174,IF(AND($E$3="4th"),'Marks Entry 4th'!AO174,"")))</f>
        <v/>
      </c>
      <c r="CH175" s="257" t="str">
        <f>IF(OR(B175=0,B175=""),"",IF(AND($E$3="3rd"),'Marks Entry 3rd'!AP174,IF(AND($E$3="4th"),'Marks Entry 4th'!AP174,"")))</f>
        <v/>
      </c>
      <c r="CI175" s="257" t="str">
        <f>IF(OR(B175=0,B175=""),"",IF(AND($E$3="3rd"),'Marks Entry 3rd'!AQ174,IF(AND($E$3="4th"),'Marks Entry 4th'!AQ174,"")))</f>
        <v/>
      </c>
      <c r="CJ175" s="257" t="str">
        <f>IF(OR(B175=0,B175=""),"",IF(AND($E$3="3rd"),'Marks Entry 3rd'!AR174,IF(AND($E$3="4th"),'Marks Entry 4th'!AR174,"")))</f>
        <v/>
      </c>
      <c r="CK175" s="126" t="str">
        <f t="shared" si="185"/>
        <v/>
      </c>
      <c r="CL175" s="127">
        <f t="shared" si="186"/>
        <v>0</v>
      </c>
      <c r="CM175" s="127" t="str">
        <f t="shared" si="187"/>
        <v/>
      </c>
      <c r="CN175" s="127" t="str">
        <f t="shared" si="188"/>
        <v/>
      </c>
      <c r="CO175" s="107" t="str">
        <f t="shared" si="189"/>
        <v/>
      </c>
      <c r="CP175" s="257" t="str">
        <f>IF(OR(B175=0,B175=""),"",IF(AND($E$3="3rd"),'Marks Entry 3rd'!AS174,IF(AND($E$3="4th"),'Marks Entry 4th'!AS174,"")))</f>
        <v/>
      </c>
      <c r="CQ175" s="257" t="str">
        <f>IF(OR(B175=0,B175=""),"",IF(AND($E$3="3rd"),'Marks Entry 3rd'!AT174,IF(AND($E$3="4th"),'Marks Entry 4th'!AT174,"")))</f>
        <v/>
      </c>
      <c r="CR175" s="257" t="str">
        <f>IF(OR(B175=0,B175=""),"",IF(AND($E$3="3rd"),'Marks Entry 3rd'!AU174,IF(AND($E$3="4th"),'Marks Entry 4th'!AU174,"")))</f>
        <v/>
      </c>
      <c r="CS175" s="257" t="str">
        <f>IF(OR(B175=0,B175=""),"",IF(AND($E$3="3rd"),'Marks Entry 3rd'!AV174,IF(AND($E$3="4th"),'Marks Entry 4th'!AV174,"")))</f>
        <v/>
      </c>
      <c r="CT175" s="257" t="str">
        <f>IF(OR(B175=0,B175=""),"",IF(AND($E$3="3rd"),'Marks Entry 3rd'!AW174,IF(AND($E$3="4th"),'Marks Entry 4th'!AW174,"")))</f>
        <v/>
      </c>
      <c r="CU175" s="126" t="str">
        <f t="shared" si="190"/>
        <v/>
      </c>
      <c r="CV175" s="127">
        <f t="shared" si="191"/>
        <v>0</v>
      </c>
      <c r="CW175" s="127" t="str">
        <f t="shared" si="192"/>
        <v/>
      </c>
      <c r="CX175" s="127" t="str">
        <f t="shared" si="193"/>
        <v/>
      </c>
      <c r="CY175" s="107" t="str">
        <f t="shared" si="194"/>
        <v/>
      </c>
      <c r="CZ175" s="257" t="str">
        <f>IF(OR(B175=0,B175=""),"",IF(AND($E$3="3rd"),'Marks Entry 3rd'!AX174,IF(AND($E$3="4th"),'Marks Entry 4th'!AX174,"")))</f>
        <v/>
      </c>
      <c r="DA175" s="257" t="str">
        <f>IF(OR(B175=0,B175=""),"",IF(AND($E$3="3rd"),'Marks Entry 3rd'!AY174,IF(AND($E$3="4th"),'Marks Entry 4th'!AY174,"")))</f>
        <v/>
      </c>
      <c r="DB175" s="257" t="str">
        <f>IF(OR(B175=0,B175=""),"",IF(AND($E$3="3rd"),'Marks Entry 3rd'!AZ174,IF(AND($E$3="4th"),'Marks Entry 4th'!AZ174,"")))</f>
        <v/>
      </c>
      <c r="DC175" s="257" t="str">
        <f>IF(OR(B175=0,B175=""),"",IF(AND($E$3="3rd"),'Marks Entry 3rd'!BA174,IF(AND($E$3="4th"),'Marks Entry 4th'!BA174,"")))</f>
        <v/>
      </c>
      <c r="DD175" s="257" t="str">
        <f>IF(OR(B175=0,B175=""),"",IF(AND($E$3="3rd"),'Marks Entry 3rd'!BB174,IF(AND($E$3="4th"),'Marks Entry 4th'!BB174,"")))</f>
        <v/>
      </c>
      <c r="DE175" s="126" t="str">
        <f t="shared" si="195"/>
        <v/>
      </c>
      <c r="DF175" s="127">
        <f t="shared" si="196"/>
        <v>0</v>
      </c>
      <c r="DG175" s="127" t="str">
        <f t="shared" si="197"/>
        <v/>
      </c>
      <c r="DH175" s="127" t="str">
        <f t="shared" si="198"/>
        <v/>
      </c>
      <c r="DI175" s="107" t="str">
        <f t="shared" si="199"/>
        <v/>
      </c>
      <c r="DJ175" s="257" t="str">
        <f>IF(OR(B175=0,B175=""),"",IF(AND('Marks Entry 3rd'!BC174="",'Marks Entry 4th'!BC174=""),"",IF(AND($E$3="3rd"),'Marks Entry 3rd'!BC174,IF(AND($E$3="4th"),'Marks Entry 4th'!BC174,""))))</f>
        <v/>
      </c>
      <c r="DK175" s="257" t="str">
        <f>IF(OR(B175=0,B175=""),"",IF(AND('Marks Entry 3rd'!BD174="",'Marks Entry 4th'!BD174=""),"",IF(AND($E$3="3rd"),'Marks Entry 3rd'!BD174,IF(AND($E$3="4th"),'Marks Entry 4th'!BD174,""))))</f>
        <v/>
      </c>
      <c r="DL175" s="416" t="str">
        <f t="shared" si="200"/>
        <v/>
      </c>
      <c r="DM175" s="108" t="str">
        <f t="shared" si="201"/>
        <v/>
      </c>
      <c r="DN175" s="257" t="str">
        <f>IF(OR(B175=0,B175=""),"",IF(AND('Marks Entry 3rd'!BE174="",'Marks Entry 4th'!BE174=""),"",IF(AND($E$3="3rd"),'Marks Entry 3rd'!BE174,IF(AND($E$3="4th"),'Marks Entry 4th'!BE174,""))))</f>
        <v/>
      </c>
      <c r="DO175" s="257" t="str">
        <f>IF(OR(B175=0,B175=""),"",IF(AND('Marks Entry 3rd'!BF174="",'Marks Entry 4th'!BF174=""),"",IF(AND($E$3="3rd"),'Marks Entry 3rd'!BF174,IF(AND($E$3="4th"),'Marks Entry 4th'!BF174,""))))</f>
        <v/>
      </c>
      <c r="DP175" s="416" t="str">
        <f t="shared" si="202"/>
        <v/>
      </c>
      <c r="DQ175" s="108" t="str">
        <f t="shared" si="203"/>
        <v/>
      </c>
      <c r="DR175" s="75" t="str">
        <f t="shared" si="204"/>
        <v/>
      </c>
      <c r="DS175" s="76" t="str">
        <f t="shared" si="205"/>
        <v/>
      </c>
      <c r="DT175" s="81" t="str">
        <f t="shared" si="206"/>
        <v/>
      </c>
      <c r="DU175" s="82" t="str">
        <f t="shared" si="207"/>
        <v/>
      </c>
      <c r="DV175" s="262" t="str">
        <f t="shared" si="209"/>
        <v/>
      </c>
      <c r="DW175" s="52" t="str">
        <f>IF(OR(B175=0,B175=""),"",IF(AND($E$3="3rd"),'Marks Entry 3rd'!BG174,IF(AND($E$3="4th"),'Marks Entry 4th'!BG174,"")))</f>
        <v/>
      </c>
      <c r="DX175" s="52" t="str">
        <f>IF(OR(B175=0,B175=""),"",IF(AND($E$3="3rd"),'Marks Entry 3rd'!BH174,IF(AND($E$3="4th"),'Marks Entry 4th'!BH174,"")))</f>
        <v/>
      </c>
      <c r="DY175" s="242" t="str">
        <f t="shared" si="208"/>
        <v/>
      </c>
      <c r="DZ175" s="53"/>
      <c r="EG175" s="55">
        <f>IF(AND($E$3="3rd"),'Marks Entry 3rd'!I174,IF(AND($E$3="4th"),'Marks Entry 4th'!I174,""))</f>
        <v>0</v>
      </c>
    </row>
    <row r="176" spans="1:137" ht="18.95" customHeight="1">
      <c r="A176" s="67">
        <v>169</v>
      </c>
      <c r="B176" s="302" t="str">
        <f>IF(OR(EG176=0,EG176=""),"",IF(AND($E$3="3rd"),'Marks Entry 3rd'!I175,IF(AND($E$3="4th"),'Marks Entry 4th'!I175,"")))</f>
        <v/>
      </c>
      <c r="C176" s="68" t="str">
        <f>IF(OR(B176=0,B176=""),"",IF(AND($E$3="3rd"),'Marks Entry 3rd'!B175,IF(AND($E$3="4th"),'Marks Entry 4th'!B175,"")))</f>
        <v/>
      </c>
      <c r="D176" s="68" t="str">
        <f>IF(OR(B176=0,B176=""),"",IF(AND($E$3="3rd"),'Marks Entry 3rd'!C175,IF(AND($E$3="4th"),'Marks Entry 4th'!C175,"")))</f>
        <v/>
      </c>
      <c r="E176" s="69" t="str">
        <f>IF(OR(B176=0,B176=""),"",IF(AND($E$3="3rd"),'Marks Entry 3rd'!E175,IF(AND($E$3="4th"),'Marks Entry 4th'!E175,"")))</f>
        <v/>
      </c>
      <c r="F176" s="301" t="str">
        <f>IF(OR(B176=0,B176=""),"",IF(AND($E$3="3rd"),'Marks Entry 3rd'!D175,IF(AND($E$3="4th"),'Marks Entry 4th'!D175,"")))</f>
        <v/>
      </c>
      <c r="G176" s="63" t="str">
        <f>IF(OR(B176=0,B176=""),"",IF(AND($E$3="3rd"),'Marks Entry 3rd'!F175,IF(AND($E$3="4th"),'Marks Entry 4th'!F175,"")))</f>
        <v/>
      </c>
      <c r="H176" s="63" t="str">
        <f>IF(OR(B176=0,B176=""),"",IF(AND($E$3="3rd"),'Marks Entry 3rd'!G175,IF(AND($E$3="4th"),'Marks Entry 4th'!G175,"")))</f>
        <v/>
      </c>
      <c r="I176" s="63" t="str">
        <f>IF(OR(B176=0,B176=""),"",IF(AND($E$3="3rd"),'Marks Entry 3rd'!H175,IF(AND($E$3="4th"),'Marks Entry 4th'!H175,"")))</f>
        <v/>
      </c>
      <c r="J176" s="256" t="str">
        <f>IF(OR(B176=0,B176=""),"",IF(AND($E$3="3rd"),'Marks Entry 3rd'!J175,IF(AND($E$3="4th"),'Marks Entry 4th'!J175,"")))</f>
        <v/>
      </c>
      <c r="K176" s="256" t="str">
        <f>IF(OR(B176=0,B176=""),"",IF(AND($E$3="3rd"),'Marks Entry 3rd'!K175,IF(AND($E$3="4th"),'Marks Entry 4th'!K175,"")))</f>
        <v/>
      </c>
      <c r="L176" s="125" t="str">
        <f>IF(OR(B176=0,B176=""),"",IF(AND($E$3="3rd"),'Marks Entry 3rd'!L175,IF(AND($E$3="4th"),'Marks Entry 4th'!L175,"")))</f>
        <v/>
      </c>
      <c r="M176" s="125" t="str">
        <f>IF(OR(B176=0,B176=""),"",IF(AND($E$3="3rd"),'Marks Entry 3rd'!M175,IF(AND($E$3="4th"),'Marks Entry 4th'!M175,"")))</f>
        <v/>
      </c>
      <c r="N176" s="125" t="str">
        <f>IF(OR(B176=0,B176=""),"",IF(AND($E$3="3rd"),'Marks Entry 3rd'!N175,IF(AND($E$3="4th"),'Marks Entry 4th'!N175,"")))</f>
        <v/>
      </c>
      <c r="O176" s="61" t="str">
        <f t="shared" si="141"/>
        <v/>
      </c>
      <c r="P176" s="125" t="str">
        <f>IF(OR(B176=0,B176=""),"",IF(AND($E$3="3rd"),'Marks Entry 3rd'!O175,IF(AND($E$3="4th"),'Marks Entry 4th'!O175,"")))</f>
        <v/>
      </c>
      <c r="Q176" s="125" t="str">
        <f>IF(OR(B176=0,B176=""),"",IF(AND($E$3="3rd"),'Marks Entry 3rd'!P175,IF(AND($E$3="4th"),'Marks Entry 4th'!P175,"")))</f>
        <v/>
      </c>
      <c r="R176" s="64" t="str">
        <f t="shared" si="142"/>
        <v/>
      </c>
      <c r="S176" s="61">
        <f t="shared" si="143"/>
        <v>0</v>
      </c>
      <c r="T176" s="66" t="str">
        <f>IF(OR(B176=0,B176=""),"",IF(AND($E$3="3rd"),'Marks Entry 3rd'!Q175,IF(AND($E$3="4th"),'Marks Entry 4th'!Q175,"")))</f>
        <v/>
      </c>
      <c r="U176" s="66" t="str">
        <f>IF(OR(B176=0,B176=""),"",IF(AND($E$3="3rd"),'Marks Entry 3rd'!R175,IF(AND($E$3="4th"),'Marks Entry 4th'!R175,"")))</f>
        <v/>
      </c>
      <c r="V176" s="65" t="str">
        <f t="shared" si="144"/>
        <v/>
      </c>
      <c r="W176" s="61" t="str">
        <f t="shared" si="145"/>
        <v/>
      </c>
      <c r="X176" s="104">
        <f t="shared" si="146"/>
        <v>0</v>
      </c>
      <c r="Y176" s="104" t="str">
        <f t="shared" si="147"/>
        <v/>
      </c>
      <c r="Z176" s="104" t="str">
        <f t="shared" si="148"/>
        <v/>
      </c>
      <c r="AA176" s="104" t="str">
        <f t="shared" si="149"/>
        <v/>
      </c>
      <c r="AB176" s="104" t="str">
        <f t="shared" si="150"/>
        <v/>
      </c>
      <c r="AC176" s="108" t="str">
        <f t="shared" si="151"/>
        <v/>
      </c>
      <c r="AD176" s="125" t="str">
        <f>IF(OR(B176=0,B176=""),"",IF(AND($E$3="3rd"),'Marks Entry 3rd'!S175,IF(AND($E$3="4th"),'Marks Entry 4th'!S175,"")))</f>
        <v/>
      </c>
      <c r="AE176" s="125" t="str">
        <f>IF(OR(B176=0,B176=""),"",IF(AND($E$3="3rd"),'Marks Entry 3rd'!T175,IF(AND($E$3="4th"),'Marks Entry 4th'!T175,"")))</f>
        <v/>
      </c>
      <c r="AF176" s="125" t="str">
        <f>IF(OR(B176=0,B176=""),"",IF(AND($E$3="3rd"),'Marks Entry 3rd'!U175,IF(AND($E$3="4th"),'Marks Entry 4th'!U175,"")))</f>
        <v/>
      </c>
      <c r="AG176" s="61" t="str">
        <f t="shared" si="152"/>
        <v/>
      </c>
      <c r="AH176" s="125" t="str">
        <f>IF(OR(B176=0,B176=""),"",IF(AND($E$3="3rd"),'Marks Entry 3rd'!V175,IF(AND($E$3="4th"),'Marks Entry 4th'!V175,"")))</f>
        <v/>
      </c>
      <c r="AI176" s="125" t="str">
        <f>IF(OR(B176=0,B176=""),"",IF(AND($E$3="3rd"),'Marks Entry 3rd'!W175,IF(AND($E$3="4th"),'Marks Entry 4th'!W175,"")))</f>
        <v/>
      </c>
      <c r="AJ176" s="64" t="str">
        <f t="shared" si="153"/>
        <v/>
      </c>
      <c r="AK176" s="61">
        <f t="shared" si="154"/>
        <v>0</v>
      </c>
      <c r="AL176" s="66" t="str">
        <f>IF(OR(B176=0,B176=""),"",IF(AND($E$3="3rd"),'Marks Entry 3rd'!X175,IF(AND($E$3="4th"),'Marks Entry 4th'!X175,"")))</f>
        <v/>
      </c>
      <c r="AM176" s="66" t="str">
        <f>IF(OR(B176=0,B176=""),"",IF(AND($E$3="3rd"),'Marks Entry 3rd'!Y175,IF(AND($E$3="4th"),'Marks Entry 4th'!Y175,"")))</f>
        <v/>
      </c>
      <c r="AN176" s="65" t="str">
        <f t="shared" si="155"/>
        <v/>
      </c>
      <c r="AO176" s="61" t="str">
        <f t="shared" si="156"/>
        <v/>
      </c>
      <c r="AP176" s="104">
        <f t="shared" si="157"/>
        <v>0</v>
      </c>
      <c r="AQ176" s="104" t="str">
        <f t="shared" si="158"/>
        <v/>
      </c>
      <c r="AR176" s="104" t="str">
        <f t="shared" si="159"/>
        <v/>
      </c>
      <c r="AS176" s="104" t="str">
        <f t="shared" si="160"/>
        <v/>
      </c>
      <c r="AT176" s="104" t="str">
        <f t="shared" si="161"/>
        <v/>
      </c>
      <c r="AU176" s="108" t="str">
        <f t="shared" si="162"/>
        <v/>
      </c>
      <c r="AV176" s="125" t="str">
        <f>IF(OR(B176=0,B176=""),"",IF(AND($E$3="3rd"),'Marks Entry 3rd'!Z175,IF(AND($E$3="4th"),'Marks Entry 4th'!Z175,"")))</f>
        <v/>
      </c>
      <c r="AW176" s="125" t="str">
        <f>IF(OR(B176=0,B176=""),"",IF(AND($E$3="3rd"),'Marks Entry 3rd'!AA175,IF(AND($E$3="4th"),'Marks Entry 4th'!AA175,"")))</f>
        <v/>
      </c>
      <c r="AX176" s="125" t="str">
        <f>IF(OR(B176=0,B176=""),"",IF(AND($E$3="3rd"),'Marks Entry 3rd'!AB175,IF(AND($E$3="4th"),'Marks Entry 4th'!AB175,"")))</f>
        <v/>
      </c>
      <c r="AY176" s="61" t="str">
        <f t="shared" si="163"/>
        <v/>
      </c>
      <c r="AZ176" s="125" t="str">
        <f>IF(OR(B176=0,B176=""),"",IF(AND($E$3="3rd"),'Marks Entry 3rd'!AC175,IF(AND($E$3="4th"),'Marks Entry 4th'!AC175,"")))</f>
        <v/>
      </c>
      <c r="BA176" s="125" t="str">
        <f>IF(OR(B176=0,B176=""),"",IF(AND($E$3="3rd"),'Marks Entry 3rd'!AD175,IF(AND($E$3="4th"),'Marks Entry 4th'!AD175,"")))</f>
        <v/>
      </c>
      <c r="BB176" s="64" t="str">
        <f t="shared" si="164"/>
        <v/>
      </c>
      <c r="BC176" s="61">
        <f t="shared" si="165"/>
        <v>0</v>
      </c>
      <c r="BD176" s="66" t="str">
        <f>IF(OR(B176=0,B176=""),"",IF(AND($E$3="3rd"),'Marks Entry 3rd'!AE175,IF(AND($E$3="4th"),'Marks Entry 4th'!AE175,"")))</f>
        <v/>
      </c>
      <c r="BE176" s="66" t="str">
        <f>IF(OR(B176=0,B176=""),"",IF(AND($E$3="3rd"),'Marks Entry 3rd'!AF175,IF(AND($E$3="4th"),'Marks Entry 4th'!AF175,"")))</f>
        <v/>
      </c>
      <c r="BF176" s="65" t="str">
        <f t="shared" si="166"/>
        <v/>
      </c>
      <c r="BG176" s="61" t="str">
        <f t="shared" si="167"/>
        <v/>
      </c>
      <c r="BH176" s="104">
        <f t="shared" si="168"/>
        <v>0</v>
      </c>
      <c r="BI176" s="104" t="str">
        <f t="shared" si="169"/>
        <v/>
      </c>
      <c r="BJ176" s="104" t="str">
        <f t="shared" si="170"/>
        <v/>
      </c>
      <c r="BK176" s="104" t="str">
        <f t="shared" si="171"/>
        <v/>
      </c>
      <c r="BL176" s="104" t="str">
        <f t="shared" si="172"/>
        <v/>
      </c>
      <c r="BM176" s="108" t="str">
        <f t="shared" si="173"/>
        <v/>
      </c>
      <c r="BN176" s="125" t="str">
        <f>IF(OR(B176=0,B176=""),"",IF(AND($E$3="3rd"),'Marks Entry 3rd'!AG175,IF(AND($E$3="4th"),'Marks Entry 4th'!AG175,"")))</f>
        <v/>
      </c>
      <c r="BO176" s="125" t="str">
        <f>IF(OR(B176=0,B176=""),"",IF(AND($E$3="3rd"),'Marks Entry 3rd'!AH175,IF(AND($E$3="4th"),'Marks Entry 4th'!AH175,"")))</f>
        <v/>
      </c>
      <c r="BP176" s="125" t="str">
        <f>IF(OR(B176=0,B176=""),"",IF(AND($E$3="3rd"),'Marks Entry 3rd'!AI175,IF(AND($E$3="4th"),'Marks Entry 4th'!AI175,"")))</f>
        <v/>
      </c>
      <c r="BQ176" s="61" t="str">
        <f t="shared" si="174"/>
        <v/>
      </c>
      <c r="BR176" s="125" t="str">
        <f>IF(OR(B176=0,B176=""),"",IF(AND($E$3="3rd"),'Marks Entry 3rd'!AJ175,IF(AND($E$3="4th"),'Marks Entry 4th'!AJ175,"")))</f>
        <v/>
      </c>
      <c r="BS176" s="125" t="str">
        <f>IF(OR(B176=0,B176=""),"",IF(AND($E$3="3rd"),'Marks Entry 3rd'!AK175,IF(AND($E$3="4th"),'Marks Entry 4th'!AK175,"")))</f>
        <v/>
      </c>
      <c r="BT176" s="64" t="str">
        <f t="shared" si="175"/>
        <v/>
      </c>
      <c r="BU176" s="61">
        <f t="shared" si="176"/>
        <v>0</v>
      </c>
      <c r="BV176" s="66" t="str">
        <f>IF(OR(B176=0,B176=""),"",IF(AND($E$3="3rd"),'Marks Entry 3rd'!AL175,IF(AND($E$3="4th"),'Marks Entry 4th'!AL175,"")))</f>
        <v/>
      </c>
      <c r="BW176" s="66" t="str">
        <f>IF(OR(B176=0,B176=""),"",IF(AND($E$3="3rd"),'Marks Entry 3rd'!AM175,IF(AND($E$3="4th"),'Marks Entry 4th'!AM175,"")))</f>
        <v/>
      </c>
      <c r="BX176" s="65" t="str">
        <f t="shared" si="177"/>
        <v/>
      </c>
      <c r="BY176" s="61" t="str">
        <f t="shared" si="178"/>
        <v/>
      </c>
      <c r="BZ176" s="104">
        <f t="shared" si="179"/>
        <v>0</v>
      </c>
      <c r="CA176" s="104" t="str">
        <f t="shared" si="180"/>
        <v/>
      </c>
      <c r="CB176" s="104" t="str">
        <f t="shared" si="181"/>
        <v/>
      </c>
      <c r="CC176" s="104" t="str">
        <f t="shared" si="182"/>
        <v/>
      </c>
      <c r="CD176" s="104" t="str">
        <f t="shared" si="183"/>
        <v/>
      </c>
      <c r="CE176" s="108" t="str">
        <f t="shared" si="184"/>
        <v/>
      </c>
      <c r="CF176" s="257" t="str">
        <f>IF(OR(B176=0,B176=""),"",IF(AND($E$3="3rd"),'Marks Entry 3rd'!AN175,IF(AND($E$3="4th"),'Marks Entry 4th'!AN175,"")))</f>
        <v/>
      </c>
      <c r="CG176" s="257" t="str">
        <f>IF(OR(B176=0,B176=""),"",IF(AND($E$3="3rd"),'Marks Entry 3rd'!AO175,IF(AND($E$3="4th"),'Marks Entry 4th'!AO175,"")))</f>
        <v/>
      </c>
      <c r="CH176" s="257" t="str">
        <f>IF(OR(B176=0,B176=""),"",IF(AND($E$3="3rd"),'Marks Entry 3rd'!AP175,IF(AND($E$3="4th"),'Marks Entry 4th'!AP175,"")))</f>
        <v/>
      </c>
      <c r="CI176" s="257" t="str">
        <f>IF(OR(B176=0,B176=""),"",IF(AND($E$3="3rd"),'Marks Entry 3rd'!AQ175,IF(AND($E$3="4th"),'Marks Entry 4th'!AQ175,"")))</f>
        <v/>
      </c>
      <c r="CJ176" s="257" t="str">
        <f>IF(OR(B176=0,B176=""),"",IF(AND($E$3="3rd"),'Marks Entry 3rd'!AR175,IF(AND($E$3="4th"),'Marks Entry 4th'!AR175,"")))</f>
        <v/>
      </c>
      <c r="CK176" s="126" t="str">
        <f t="shared" si="185"/>
        <v/>
      </c>
      <c r="CL176" s="127">
        <f t="shared" si="186"/>
        <v>0</v>
      </c>
      <c r="CM176" s="127" t="str">
        <f t="shared" si="187"/>
        <v/>
      </c>
      <c r="CN176" s="127" t="str">
        <f t="shared" si="188"/>
        <v/>
      </c>
      <c r="CO176" s="107" t="str">
        <f t="shared" si="189"/>
        <v/>
      </c>
      <c r="CP176" s="257" t="str">
        <f>IF(OR(B176=0,B176=""),"",IF(AND($E$3="3rd"),'Marks Entry 3rd'!AS175,IF(AND($E$3="4th"),'Marks Entry 4th'!AS175,"")))</f>
        <v/>
      </c>
      <c r="CQ176" s="257" t="str">
        <f>IF(OR(B176=0,B176=""),"",IF(AND($E$3="3rd"),'Marks Entry 3rd'!AT175,IF(AND($E$3="4th"),'Marks Entry 4th'!AT175,"")))</f>
        <v/>
      </c>
      <c r="CR176" s="257" t="str">
        <f>IF(OR(B176=0,B176=""),"",IF(AND($E$3="3rd"),'Marks Entry 3rd'!AU175,IF(AND($E$3="4th"),'Marks Entry 4th'!AU175,"")))</f>
        <v/>
      </c>
      <c r="CS176" s="257" t="str">
        <f>IF(OR(B176=0,B176=""),"",IF(AND($E$3="3rd"),'Marks Entry 3rd'!AV175,IF(AND($E$3="4th"),'Marks Entry 4th'!AV175,"")))</f>
        <v/>
      </c>
      <c r="CT176" s="257" t="str">
        <f>IF(OR(B176=0,B176=""),"",IF(AND($E$3="3rd"),'Marks Entry 3rd'!AW175,IF(AND($E$3="4th"),'Marks Entry 4th'!AW175,"")))</f>
        <v/>
      </c>
      <c r="CU176" s="126" t="str">
        <f t="shared" si="190"/>
        <v/>
      </c>
      <c r="CV176" s="127">
        <f t="shared" si="191"/>
        <v>0</v>
      </c>
      <c r="CW176" s="127" t="str">
        <f t="shared" si="192"/>
        <v/>
      </c>
      <c r="CX176" s="127" t="str">
        <f t="shared" si="193"/>
        <v/>
      </c>
      <c r="CY176" s="107" t="str">
        <f t="shared" si="194"/>
        <v/>
      </c>
      <c r="CZ176" s="257" t="str">
        <f>IF(OR(B176=0,B176=""),"",IF(AND($E$3="3rd"),'Marks Entry 3rd'!AX175,IF(AND($E$3="4th"),'Marks Entry 4th'!AX175,"")))</f>
        <v/>
      </c>
      <c r="DA176" s="257" t="str">
        <f>IF(OR(B176=0,B176=""),"",IF(AND($E$3="3rd"),'Marks Entry 3rd'!AY175,IF(AND($E$3="4th"),'Marks Entry 4th'!AY175,"")))</f>
        <v/>
      </c>
      <c r="DB176" s="257" t="str">
        <f>IF(OR(B176=0,B176=""),"",IF(AND($E$3="3rd"),'Marks Entry 3rd'!AZ175,IF(AND($E$3="4th"),'Marks Entry 4th'!AZ175,"")))</f>
        <v/>
      </c>
      <c r="DC176" s="257" t="str">
        <f>IF(OR(B176=0,B176=""),"",IF(AND($E$3="3rd"),'Marks Entry 3rd'!BA175,IF(AND($E$3="4th"),'Marks Entry 4th'!BA175,"")))</f>
        <v/>
      </c>
      <c r="DD176" s="257" t="str">
        <f>IF(OR(B176=0,B176=""),"",IF(AND($E$3="3rd"),'Marks Entry 3rd'!BB175,IF(AND($E$3="4th"),'Marks Entry 4th'!BB175,"")))</f>
        <v/>
      </c>
      <c r="DE176" s="126" t="str">
        <f t="shared" si="195"/>
        <v/>
      </c>
      <c r="DF176" s="127">
        <f t="shared" si="196"/>
        <v>0</v>
      </c>
      <c r="DG176" s="127" t="str">
        <f t="shared" si="197"/>
        <v/>
      </c>
      <c r="DH176" s="127" t="str">
        <f t="shared" si="198"/>
        <v/>
      </c>
      <c r="DI176" s="107" t="str">
        <f t="shared" si="199"/>
        <v/>
      </c>
      <c r="DJ176" s="257" t="str">
        <f>IF(OR(B176=0,B176=""),"",IF(AND('Marks Entry 3rd'!BC175="",'Marks Entry 4th'!BC175=""),"",IF(AND($E$3="3rd"),'Marks Entry 3rd'!BC175,IF(AND($E$3="4th"),'Marks Entry 4th'!BC175,""))))</f>
        <v/>
      </c>
      <c r="DK176" s="257" t="str">
        <f>IF(OR(B176=0,B176=""),"",IF(AND('Marks Entry 3rd'!BD175="",'Marks Entry 4th'!BD175=""),"",IF(AND($E$3="3rd"),'Marks Entry 3rd'!BD175,IF(AND($E$3="4th"),'Marks Entry 4th'!BD175,""))))</f>
        <v/>
      </c>
      <c r="DL176" s="416" t="str">
        <f t="shared" si="200"/>
        <v/>
      </c>
      <c r="DM176" s="108" t="str">
        <f t="shared" si="201"/>
        <v/>
      </c>
      <c r="DN176" s="257" t="str">
        <f>IF(OR(B176=0,B176=""),"",IF(AND('Marks Entry 3rd'!BE175="",'Marks Entry 4th'!BE175=""),"",IF(AND($E$3="3rd"),'Marks Entry 3rd'!BE175,IF(AND($E$3="4th"),'Marks Entry 4th'!BE175,""))))</f>
        <v/>
      </c>
      <c r="DO176" s="257" t="str">
        <f>IF(OR(B176=0,B176=""),"",IF(AND('Marks Entry 3rd'!BF175="",'Marks Entry 4th'!BF175=""),"",IF(AND($E$3="3rd"),'Marks Entry 3rd'!BF175,IF(AND($E$3="4th"),'Marks Entry 4th'!BF175,""))))</f>
        <v/>
      </c>
      <c r="DP176" s="416" t="str">
        <f t="shared" si="202"/>
        <v/>
      </c>
      <c r="DQ176" s="108" t="str">
        <f t="shared" si="203"/>
        <v/>
      </c>
      <c r="DR176" s="75" t="str">
        <f t="shared" si="204"/>
        <v/>
      </c>
      <c r="DS176" s="76" t="str">
        <f t="shared" si="205"/>
        <v/>
      </c>
      <c r="DT176" s="81" t="str">
        <f t="shared" si="206"/>
        <v/>
      </c>
      <c r="DU176" s="82" t="str">
        <f t="shared" si="207"/>
        <v/>
      </c>
      <c r="DV176" s="262" t="str">
        <f t="shared" si="209"/>
        <v/>
      </c>
      <c r="DW176" s="52" t="str">
        <f>IF(OR(B176=0,B176=""),"",IF(AND($E$3="3rd"),'Marks Entry 3rd'!BG175,IF(AND($E$3="4th"),'Marks Entry 4th'!BG175,"")))</f>
        <v/>
      </c>
      <c r="DX176" s="52" t="str">
        <f>IF(OR(B176=0,B176=""),"",IF(AND($E$3="3rd"),'Marks Entry 3rd'!BH175,IF(AND($E$3="4th"),'Marks Entry 4th'!BH175,"")))</f>
        <v/>
      </c>
      <c r="DY176" s="242" t="str">
        <f t="shared" si="208"/>
        <v/>
      </c>
      <c r="DZ176" s="53"/>
      <c r="EG176" s="55">
        <f>IF(AND($E$3="3rd"),'Marks Entry 3rd'!I175,IF(AND($E$3="4th"),'Marks Entry 4th'!I175,""))</f>
        <v>0</v>
      </c>
    </row>
    <row r="177" spans="1:137" ht="18.95" customHeight="1">
      <c r="A177" s="67">
        <v>170</v>
      </c>
      <c r="B177" s="302" t="str">
        <f>IF(OR(EG177=0,EG177=""),"",IF(AND($E$3="3rd"),'Marks Entry 3rd'!I176,IF(AND($E$3="4th"),'Marks Entry 4th'!I176,"")))</f>
        <v/>
      </c>
      <c r="C177" s="68" t="str">
        <f>IF(OR(B177=0,B177=""),"",IF(AND($E$3="3rd"),'Marks Entry 3rd'!B176,IF(AND($E$3="4th"),'Marks Entry 4th'!B176,"")))</f>
        <v/>
      </c>
      <c r="D177" s="68" t="str">
        <f>IF(OR(B177=0,B177=""),"",IF(AND($E$3="3rd"),'Marks Entry 3rd'!C176,IF(AND($E$3="4th"),'Marks Entry 4th'!C176,"")))</f>
        <v/>
      </c>
      <c r="E177" s="69" t="str">
        <f>IF(OR(B177=0,B177=""),"",IF(AND($E$3="3rd"),'Marks Entry 3rd'!E176,IF(AND($E$3="4th"),'Marks Entry 4th'!E176,"")))</f>
        <v/>
      </c>
      <c r="F177" s="301" t="str">
        <f>IF(OR(B177=0,B177=""),"",IF(AND($E$3="3rd"),'Marks Entry 3rd'!D176,IF(AND($E$3="4th"),'Marks Entry 4th'!D176,"")))</f>
        <v/>
      </c>
      <c r="G177" s="63" t="str">
        <f>IF(OR(B177=0,B177=""),"",IF(AND($E$3="3rd"),'Marks Entry 3rd'!F176,IF(AND($E$3="4th"),'Marks Entry 4th'!F176,"")))</f>
        <v/>
      </c>
      <c r="H177" s="63" t="str">
        <f>IF(OR(B177=0,B177=""),"",IF(AND($E$3="3rd"),'Marks Entry 3rd'!G176,IF(AND($E$3="4th"),'Marks Entry 4th'!G176,"")))</f>
        <v/>
      </c>
      <c r="I177" s="63" t="str">
        <f>IF(OR(B177=0,B177=""),"",IF(AND($E$3="3rd"),'Marks Entry 3rd'!H176,IF(AND($E$3="4th"),'Marks Entry 4th'!H176,"")))</f>
        <v/>
      </c>
      <c r="J177" s="256" t="str">
        <f>IF(OR(B177=0,B177=""),"",IF(AND($E$3="3rd"),'Marks Entry 3rd'!J176,IF(AND($E$3="4th"),'Marks Entry 4th'!J176,"")))</f>
        <v/>
      </c>
      <c r="K177" s="256" t="str">
        <f>IF(OR(B177=0,B177=""),"",IF(AND($E$3="3rd"),'Marks Entry 3rd'!K176,IF(AND($E$3="4th"),'Marks Entry 4th'!K176,"")))</f>
        <v/>
      </c>
      <c r="L177" s="125" t="str">
        <f>IF(OR(B177=0,B177=""),"",IF(AND($E$3="3rd"),'Marks Entry 3rd'!L176,IF(AND($E$3="4th"),'Marks Entry 4th'!L176,"")))</f>
        <v/>
      </c>
      <c r="M177" s="125" t="str">
        <f>IF(OR(B177=0,B177=""),"",IF(AND($E$3="3rd"),'Marks Entry 3rd'!M176,IF(AND($E$3="4th"),'Marks Entry 4th'!M176,"")))</f>
        <v/>
      </c>
      <c r="N177" s="125" t="str">
        <f>IF(OR(B177=0,B177=""),"",IF(AND($E$3="3rd"),'Marks Entry 3rd'!N176,IF(AND($E$3="4th"),'Marks Entry 4th'!N176,"")))</f>
        <v/>
      </c>
      <c r="O177" s="61" t="str">
        <f t="shared" si="141"/>
        <v/>
      </c>
      <c r="P177" s="125" t="str">
        <f>IF(OR(B177=0,B177=""),"",IF(AND($E$3="3rd"),'Marks Entry 3rd'!O176,IF(AND($E$3="4th"),'Marks Entry 4th'!O176,"")))</f>
        <v/>
      </c>
      <c r="Q177" s="125" t="str">
        <f>IF(OR(B177=0,B177=""),"",IF(AND($E$3="3rd"),'Marks Entry 3rd'!P176,IF(AND($E$3="4th"),'Marks Entry 4th'!P176,"")))</f>
        <v/>
      </c>
      <c r="R177" s="64" t="str">
        <f t="shared" si="142"/>
        <v/>
      </c>
      <c r="S177" s="61">
        <f t="shared" si="143"/>
        <v>0</v>
      </c>
      <c r="T177" s="66" t="str">
        <f>IF(OR(B177=0,B177=""),"",IF(AND($E$3="3rd"),'Marks Entry 3rd'!Q176,IF(AND($E$3="4th"),'Marks Entry 4th'!Q176,"")))</f>
        <v/>
      </c>
      <c r="U177" s="66" t="str">
        <f>IF(OR(B177=0,B177=""),"",IF(AND($E$3="3rd"),'Marks Entry 3rd'!R176,IF(AND($E$3="4th"),'Marks Entry 4th'!R176,"")))</f>
        <v/>
      </c>
      <c r="V177" s="65" t="str">
        <f t="shared" si="144"/>
        <v/>
      </c>
      <c r="W177" s="61" t="str">
        <f t="shared" si="145"/>
        <v/>
      </c>
      <c r="X177" s="104">
        <f t="shared" si="146"/>
        <v>0</v>
      </c>
      <c r="Y177" s="104" t="str">
        <f t="shared" si="147"/>
        <v/>
      </c>
      <c r="Z177" s="104" t="str">
        <f t="shared" si="148"/>
        <v/>
      </c>
      <c r="AA177" s="104" t="str">
        <f t="shared" si="149"/>
        <v/>
      </c>
      <c r="AB177" s="104" t="str">
        <f t="shared" si="150"/>
        <v/>
      </c>
      <c r="AC177" s="108" t="str">
        <f t="shared" si="151"/>
        <v/>
      </c>
      <c r="AD177" s="125" t="str">
        <f>IF(OR(B177=0,B177=""),"",IF(AND($E$3="3rd"),'Marks Entry 3rd'!S176,IF(AND($E$3="4th"),'Marks Entry 4th'!S176,"")))</f>
        <v/>
      </c>
      <c r="AE177" s="125" t="str">
        <f>IF(OR(B177=0,B177=""),"",IF(AND($E$3="3rd"),'Marks Entry 3rd'!T176,IF(AND($E$3="4th"),'Marks Entry 4th'!T176,"")))</f>
        <v/>
      </c>
      <c r="AF177" s="125" t="str">
        <f>IF(OR(B177=0,B177=""),"",IF(AND($E$3="3rd"),'Marks Entry 3rd'!U176,IF(AND($E$3="4th"),'Marks Entry 4th'!U176,"")))</f>
        <v/>
      </c>
      <c r="AG177" s="61" t="str">
        <f t="shared" si="152"/>
        <v/>
      </c>
      <c r="AH177" s="125" t="str">
        <f>IF(OR(B177=0,B177=""),"",IF(AND($E$3="3rd"),'Marks Entry 3rd'!V176,IF(AND($E$3="4th"),'Marks Entry 4th'!V176,"")))</f>
        <v/>
      </c>
      <c r="AI177" s="125" t="str">
        <f>IF(OR(B177=0,B177=""),"",IF(AND($E$3="3rd"),'Marks Entry 3rd'!W176,IF(AND($E$3="4th"),'Marks Entry 4th'!W176,"")))</f>
        <v/>
      </c>
      <c r="AJ177" s="64" t="str">
        <f t="shared" si="153"/>
        <v/>
      </c>
      <c r="AK177" s="61">
        <f t="shared" si="154"/>
        <v>0</v>
      </c>
      <c r="AL177" s="66" t="str">
        <f>IF(OR(B177=0,B177=""),"",IF(AND($E$3="3rd"),'Marks Entry 3rd'!X176,IF(AND($E$3="4th"),'Marks Entry 4th'!X176,"")))</f>
        <v/>
      </c>
      <c r="AM177" s="66" t="str">
        <f>IF(OR(B177=0,B177=""),"",IF(AND($E$3="3rd"),'Marks Entry 3rd'!Y176,IF(AND($E$3="4th"),'Marks Entry 4th'!Y176,"")))</f>
        <v/>
      </c>
      <c r="AN177" s="65" t="str">
        <f t="shared" si="155"/>
        <v/>
      </c>
      <c r="AO177" s="61" t="str">
        <f t="shared" si="156"/>
        <v/>
      </c>
      <c r="AP177" s="104">
        <f t="shared" si="157"/>
        <v>0</v>
      </c>
      <c r="AQ177" s="104" t="str">
        <f t="shared" si="158"/>
        <v/>
      </c>
      <c r="AR177" s="104" t="str">
        <f t="shared" si="159"/>
        <v/>
      </c>
      <c r="AS177" s="104" t="str">
        <f t="shared" si="160"/>
        <v/>
      </c>
      <c r="AT177" s="104" t="str">
        <f t="shared" si="161"/>
        <v/>
      </c>
      <c r="AU177" s="108" t="str">
        <f t="shared" si="162"/>
        <v/>
      </c>
      <c r="AV177" s="125" t="str">
        <f>IF(OR(B177=0,B177=""),"",IF(AND($E$3="3rd"),'Marks Entry 3rd'!Z176,IF(AND($E$3="4th"),'Marks Entry 4th'!Z176,"")))</f>
        <v/>
      </c>
      <c r="AW177" s="125" t="str">
        <f>IF(OR(B177=0,B177=""),"",IF(AND($E$3="3rd"),'Marks Entry 3rd'!AA176,IF(AND($E$3="4th"),'Marks Entry 4th'!AA176,"")))</f>
        <v/>
      </c>
      <c r="AX177" s="125" t="str">
        <f>IF(OR(B177=0,B177=""),"",IF(AND($E$3="3rd"),'Marks Entry 3rd'!AB176,IF(AND($E$3="4th"),'Marks Entry 4th'!AB176,"")))</f>
        <v/>
      </c>
      <c r="AY177" s="61" t="str">
        <f t="shared" si="163"/>
        <v/>
      </c>
      <c r="AZ177" s="125" t="str">
        <f>IF(OR(B177=0,B177=""),"",IF(AND($E$3="3rd"),'Marks Entry 3rd'!AC176,IF(AND($E$3="4th"),'Marks Entry 4th'!AC176,"")))</f>
        <v/>
      </c>
      <c r="BA177" s="125" t="str">
        <f>IF(OR(B177=0,B177=""),"",IF(AND($E$3="3rd"),'Marks Entry 3rd'!AD176,IF(AND($E$3="4th"),'Marks Entry 4th'!AD176,"")))</f>
        <v/>
      </c>
      <c r="BB177" s="64" t="str">
        <f t="shared" si="164"/>
        <v/>
      </c>
      <c r="BC177" s="61">
        <f t="shared" si="165"/>
        <v>0</v>
      </c>
      <c r="BD177" s="66" t="str">
        <f>IF(OR(B177=0,B177=""),"",IF(AND($E$3="3rd"),'Marks Entry 3rd'!AE176,IF(AND($E$3="4th"),'Marks Entry 4th'!AE176,"")))</f>
        <v/>
      </c>
      <c r="BE177" s="66" t="str">
        <f>IF(OR(B177=0,B177=""),"",IF(AND($E$3="3rd"),'Marks Entry 3rd'!AF176,IF(AND($E$3="4th"),'Marks Entry 4th'!AF176,"")))</f>
        <v/>
      </c>
      <c r="BF177" s="65" t="str">
        <f t="shared" si="166"/>
        <v/>
      </c>
      <c r="BG177" s="61" t="str">
        <f t="shared" si="167"/>
        <v/>
      </c>
      <c r="BH177" s="104">
        <f t="shared" si="168"/>
        <v>0</v>
      </c>
      <c r="BI177" s="104" t="str">
        <f t="shared" si="169"/>
        <v/>
      </c>
      <c r="BJ177" s="104" t="str">
        <f t="shared" si="170"/>
        <v/>
      </c>
      <c r="BK177" s="104" t="str">
        <f t="shared" si="171"/>
        <v/>
      </c>
      <c r="BL177" s="104" t="str">
        <f t="shared" si="172"/>
        <v/>
      </c>
      <c r="BM177" s="108" t="str">
        <f t="shared" si="173"/>
        <v/>
      </c>
      <c r="BN177" s="125" t="str">
        <f>IF(OR(B177=0,B177=""),"",IF(AND($E$3="3rd"),'Marks Entry 3rd'!AG176,IF(AND($E$3="4th"),'Marks Entry 4th'!AG176,"")))</f>
        <v/>
      </c>
      <c r="BO177" s="125" t="str">
        <f>IF(OR(B177=0,B177=""),"",IF(AND($E$3="3rd"),'Marks Entry 3rd'!AH176,IF(AND($E$3="4th"),'Marks Entry 4th'!AH176,"")))</f>
        <v/>
      </c>
      <c r="BP177" s="125" t="str">
        <f>IF(OR(B177=0,B177=""),"",IF(AND($E$3="3rd"),'Marks Entry 3rd'!AI176,IF(AND($E$3="4th"),'Marks Entry 4th'!AI176,"")))</f>
        <v/>
      </c>
      <c r="BQ177" s="61" t="str">
        <f t="shared" si="174"/>
        <v/>
      </c>
      <c r="BR177" s="125" t="str">
        <f>IF(OR(B177=0,B177=""),"",IF(AND($E$3="3rd"),'Marks Entry 3rd'!AJ176,IF(AND($E$3="4th"),'Marks Entry 4th'!AJ176,"")))</f>
        <v/>
      </c>
      <c r="BS177" s="125" t="str">
        <f>IF(OR(B177=0,B177=""),"",IF(AND($E$3="3rd"),'Marks Entry 3rd'!AK176,IF(AND($E$3="4th"),'Marks Entry 4th'!AK176,"")))</f>
        <v/>
      </c>
      <c r="BT177" s="64" t="str">
        <f t="shared" si="175"/>
        <v/>
      </c>
      <c r="BU177" s="61">
        <f t="shared" si="176"/>
        <v>0</v>
      </c>
      <c r="BV177" s="66" t="str">
        <f>IF(OR(B177=0,B177=""),"",IF(AND($E$3="3rd"),'Marks Entry 3rd'!AL176,IF(AND($E$3="4th"),'Marks Entry 4th'!AL176,"")))</f>
        <v/>
      </c>
      <c r="BW177" s="66" t="str">
        <f>IF(OR(B177=0,B177=""),"",IF(AND($E$3="3rd"),'Marks Entry 3rd'!AM176,IF(AND($E$3="4th"),'Marks Entry 4th'!AM176,"")))</f>
        <v/>
      </c>
      <c r="BX177" s="65" t="str">
        <f t="shared" si="177"/>
        <v/>
      </c>
      <c r="BY177" s="61" t="str">
        <f t="shared" si="178"/>
        <v/>
      </c>
      <c r="BZ177" s="104">
        <f t="shared" si="179"/>
        <v>0</v>
      </c>
      <c r="CA177" s="104" t="str">
        <f t="shared" si="180"/>
        <v/>
      </c>
      <c r="CB177" s="104" t="str">
        <f t="shared" si="181"/>
        <v/>
      </c>
      <c r="CC177" s="104" t="str">
        <f t="shared" si="182"/>
        <v/>
      </c>
      <c r="CD177" s="104" t="str">
        <f t="shared" si="183"/>
        <v/>
      </c>
      <c r="CE177" s="108" t="str">
        <f t="shared" si="184"/>
        <v/>
      </c>
      <c r="CF177" s="257" t="str">
        <f>IF(OR(B177=0,B177=""),"",IF(AND($E$3="3rd"),'Marks Entry 3rd'!AN176,IF(AND($E$3="4th"),'Marks Entry 4th'!AN176,"")))</f>
        <v/>
      </c>
      <c r="CG177" s="257" t="str">
        <f>IF(OR(B177=0,B177=""),"",IF(AND($E$3="3rd"),'Marks Entry 3rd'!AO176,IF(AND($E$3="4th"),'Marks Entry 4th'!AO176,"")))</f>
        <v/>
      </c>
      <c r="CH177" s="257" t="str">
        <f>IF(OR(B177=0,B177=""),"",IF(AND($E$3="3rd"),'Marks Entry 3rd'!AP176,IF(AND($E$3="4th"),'Marks Entry 4th'!AP176,"")))</f>
        <v/>
      </c>
      <c r="CI177" s="257" t="str">
        <f>IF(OR(B177=0,B177=""),"",IF(AND($E$3="3rd"),'Marks Entry 3rd'!AQ176,IF(AND($E$3="4th"),'Marks Entry 4th'!AQ176,"")))</f>
        <v/>
      </c>
      <c r="CJ177" s="257" t="str">
        <f>IF(OR(B177=0,B177=""),"",IF(AND($E$3="3rd"),'Marks Entry 3rd'!AR176,IF(AND($E$3="4th"),'Marks Entry 4th'!AR176,"")))</f>
        <v/>
      </c>
      <c r="CK177" s="126" t="str">
        <f t="shared" si="185"/>
        <v/>
      </c>
      <c r="CL177" s="127">
        <f t="shared" si="186"/>
        <v>0</v>
      </c>
      <c r="CM177" s="127" t="str">
        <f t="shared" si="187"/>
        <v/>
      </c>
      <c r="CN177" s="127" t="str">
        <f t="shared" si="188"/>
        <v/>
      </c>
      <c r="CO177" s="107" t="str">
        <f t="shared" si="189"/>
        <v/>
      </c>
      <c r="CP177" s="257" t="str">
        <f>IF(OR(B177=0,B177=""),"",IF(AND($E$3="3rd"),'Marks Entry 3rd'!AS176,IF(AND($E$3="4th"),'Marks Entry 4th'!AS176,"")))</f>
        <v/>
      </c>
      <c r="CQ177" s="257" t="str">
        <f>IF(OR(B177=0,B177=""),"",IF(AND($E$3="3rd"),'Marks Entry 3rd'!AT176,IF(AND($E$3="4th"),'Marks Entry 4th'!AT176,"")))</f>
        <v/>
      </c>
      <c r="CR177" s="257" t="str">
        <f>IF(OR(B177=0,B177=""),"",IF(AND($E$3="3rd"),'Marks Entry 3rd'!AU176,IF(AND($E$3="4th"),'Marks Entry 4th'!AU176,"")))</f>
        <v/>
      </c>
      <c r="CS177" s="257" t="str">
        <f>IF(OR(B177=0,B177=""),"",IF(AND($E$3="3rd"),'Marks Entry 3rd'!AV176,IF(AND($E$3="4th"),'Marks Entry 4th'!AV176,"")))</f>
        <v/>
      </c>
      <c r="CT177" s="257" t="str">
        <f>IF(OR(B177=0,B177=""),"",IF(AND($E$3="3rd"),'Marks Entry 3rd'!AW176,IF(AND($E$3="4th"),'Marks Entry 4th'!AW176,"")))</f>
        <v/>
      </c>
      <c r="CU177" s="126" t="str">
        <f t="shared" si="190"/>
        <v/>
      </c>
      <c r="CV177" s="127">
        <f t="shared" si="191"/>
        <v>0</v>
      </c>
      <c r="CW177" s="127" t="str">
        <f t="shared" si="192"/>
        <v/>
      </c>
      <c r="CX177" s="127" t="str">
        <f t="shared" si="193"/>
        <v/>
      </c>
      <c r="CY177" s="107" t="str">
        <f t="shared" si="194"/>
        <v/>
      </c>
      <c r="CZ177" s="257" t="str">
        <f>IF(OR(B177=0,B177=""),"",IF(AND($E$3="3rd"),'Marks Entry 3rd'!AX176,IF(AND($E$3="4th"),'Marks Entry 4th'!AX176,"")))</f>
        <v/>
      </c>
      <c r="DA177" s="257" t="str">
        <f>IF(OR(B177=0,B177=""),"",IF(AND($E$3="3rd"),'Marks Entry 3rd'!AY176,IF(AND($E$3="4th"),'Marks Entry 4th'!AY176,"")))</f>
        <v/>
      </c>
      <c r="DB177" s="257" t="str">
        <f>IF(OR(B177=0,B177=""),"",IF(AND($E$3="3rd"),'Marks Entry 3rd'!AZ176,IF(AND($E$3="4th"),'Marks Entry 4th'!AZ176,"")))</f>
        <v/>
      </c>
      <c r="DC177" s="257" t="str">
        <f>IF(OR(B177=0,B177=""),"",IF(AND($E$3="3rd"),'Marks Entry 3rd'!BA176,IF(AND($E$3="4th"),'Marks Entry 4th'!BA176,"")))</f>
        <v/>
      </c>
      <c r="DD177" s="257" t="str">
        <f>IF(OR(B177=0,B177=""),"",IF(AND($E$3="3rd"),'Marks Entry 3rd'!BB176,IF(AND($E$3="4th"),'Marks Entry 4th'!BB176,"")))</f>
        <v/>
      </c>
      <c r="DE177" s="126" t="str">
        <f t="shared" si="195"/>
        <v/>
      </c>
      <c r="DF177" s="127">
        <f t="shared" si="196"/>
        <v>0</v>
      </c>
      <c r="DG177" s="127" t="str">
        <f t="shared" si="197"/>
        <v/>
      </c>
      <c r="DH177" s="127" t="str">
        <f t="shared" si="198"/>
        <v/>
      </c>
      <c r="DI177" s="107" t="str">
        <f t="shared" si="199"/>
        <v/>
      </c>
      <c r="DJ177" s="257" t="str">
        <f>IF(OR(B177=0,B177=""),"",IF(AND('Marks Entry 3rd'!BC176="",'Marks Entry 4th'!BC176=""),"",IF(AND($E$3="3rd"),'Marks Entry 3rd'!BC176,IF(AND($E$3="4th"),'Marks Entry 4th'!BC176,""))))</f>
        <v/>
      </c>
      <c r="DK177" s="257" t="str">
        <f>IF(OR(B177=0,B177=""),"",IF(AND('Marks Entry 3rd'!BD176="",'Marks Entry 4th'!BD176=""),"",IF(AND($E$3="3rd"),'Marks Entry 3rd'!BD176,IF(AND($E$3="4th"),'Marks Entry 4th'!BD176,""))))</f>
        <v/>
      </c>
      <c r="DL177" s="416" t="str">
        <f t="shared" si="200"/>
        <v/>
      </c>
      <c r="DM177" s="108" t="str">
        <f t="shared" si="201"/>
        <v/>
      </c>
      <c r="DN177" s="257" t="str">
        <f>IF(OR(B177=0,B177=""),"",IF(AND('Marks Entry 3rd'!BE176="",'Marks Entry 4th'!BE176=""),"",IF(AND($E$3="3rd"),'Marks Entry 3rd'!BE176,IF(AND($E$3="4th"),'Marks Entry 4th'!BE176,""))))</f>
        <v/>
      </c>
      <c r="DO177" s="257" t="str">
        <f>IF(OR(B177=0,B177=""),"",IF(AND('Marks Entry 3rd'!BF176="",'Marks Entry 4th'!BF176=""),"",IF(AND($E$3="3rd"),'Marks Entry 3rd'!BF176,IF(AND($E$3="4th"),'Marks Entry 4th'!BF176,""))))</f>
        <v/>
      </c>
      <c r="DP177" s="416" t="str">
        <f t="shared" si="202"/>
        <v/>
      </c>
      <c r="DQ177" s="108" t="str">
        <f t="shared" si="203"/>
        <v/>
      </c>
      <c r="DR177" s="75" t="str">
        <f t="shared" si="204"/>
        <v/>
      </c>
      <c r="DS177" s="76" t="str">
        <f t="shared" si="205"/>
        <v/>
      </c>
      <c r="DT177" s="81" t="str">
        <f t="shared" si="206"/>
        <v/>
      </c>
      <c r="DU177" s="82" t="str">
        <f t="shared" si="207"/>
        <v/>
      </c>
      <c r="DV177" s="262" t="str">
        <f t="shared" si="209"/>
        <v/>
      </c>
      <c r="DW177" s="52" t="str">
        <f>IF(OR(B177=0,B177=""),"",IF(AND($E$3="3rd"),'Marks Entry 3rd'!BG176,IF(AND($E$3="4th"),'Marks Entry 4th'!BG176,"")))</f>
        <v/>
      </c>
      <c r="DX177" s="52" t="str">
        <f>IF(OR(B177=0,B177=""),"",IF(AND($E$3="3rd"),'Marks Entry 3rd'!BH176,IF(AND($E$3="4th"),'Marks Entry 4th'!BH176,"")))</f>
        <v/>
      </c>
      <c r="DY177" s="242" t="str">
        <f t="shared" si="208"/>
        <v/>
      </c>
      <c r="DZ177" s="53"/>
      <c r="EG177" s="55">
        <f>IF(AND($E$3="3rd"),'Marks Entry 3rd'!I176,IF(AND($E$3="4th"),'Marks Entry 4th'!I176,""))</f>
        <v>0</v>
      </c>
    </row>
    <row r="178" spans="1:137" ht="18.95" customHeight="1">
      <c r="A178" s="67">
        <v>171</v>
      </c>
      <c r="B178" s="302" t="str">
        <f>IF(OR(EG178=0,EG178=""),"",IF(AND($E$3="3rd"),'Marks Entry 3rd'!I177,IF(AND($E$3="4th"),'Marks Entry 4th'!I177,"")))</f>
        <v/>
      </c>
      <c r="C178" s="68" t="str">
        <f>IF(OR(B178=0,B178=""),"",IF(AND($E$3="3rd"),'Marks Entry 3rd'!B177,IF(AND($E$3="4th"),'Marks Entry 4th'!B177,"")))</f>
        <v/>
      </c>
      <c r="D178" s="68" t="str">
        <f>IF(OR(B178=0,B178=""),"",IF(AND($E$3="3rd"),'Marks Entry 3rd'!C177,IF(AND($E$3="4th"),'Marks Entry 4th'!C177,"")))</f>
        <v/>
      </c>
      <c r="E178" s="69" t="str">
        <f>IF(OR(B178=0,B178=""),"",IF(AND($E$3="3rd"),'Marks Entry 3rd'!E177,IF(AND($E$3="4th"),'Marks Entry 4th'!E177,"")))</f>
        <v/>
      </c>
      <c r="F178" s="301" t="str">
        <f>IF(OR(B178=0,B178=""),"",IF(AND($E$3="3rd"),'Marks Entry 3rd'!D177,IF(AND($E$3="4th"),'Marks Entry 4th'!D177,"")))</f>
        <v/>
      </c>
      <c r="G178" s="63" t="str">
        <f>IF(OR(B178=0,B178=""),"",IF(AND($E$3="3rd"),'Marks Entry 3rd'!F177,IF(AND($E$3="4th"),'Marks Entry 4th'!F177,"")))</f>
        <v/>
      </c>
      <c r="H178" s="63" t="str">
        <f>IF(OR(B178=0,B178=""),"",IF(AND($E$3="3rd"),'Marks Entry 3rd'!G177,IF(AND($E$3="4th"),'Marks Entry 4th'!G177,"")))</f>
        <v/>
      </c>
      <c r="I178" s="63" t="str">
        <f>IF(OR(B178=0,B178=""),"",IF(AND($E$3="3rd"),'Marks Entry 3rd'!H177,IF(AND($E$3="4th"),'Marks Entry 4th'!H177,"")))</f>
        <v/>
      </c>
      <c r="J178" s="256" t="str">
        <f>IF(OR(B178=0,B178=""),"",IF(AND($E$3="3rd"),'Marks Entry 3rd'!J177,IF(AND($E$3="4th"),'Marks Entry 4th'!J177,"")))</f>
        <v/>
      </c>
      <c r="K178" s="256" t="str">
        <f>IF(OR(B178=0,B178=""),"",IF(AND($E$3="3rd"),'Marks Entry 3rd'!K177,IF(AND($E$3="4th"),'Marks Entry 4th'!K177,"")))</f>
        <v/>
      </c>
      <c r="L178" s="125" t="str">
        <f>IF(OR(B178=0,B178=""),"",IF(AND($E$3="3rd"),'Marks Entry 3rd'!L177,IF(AND($E$3="4th"),'Marks Entry 4th'!L177,"")))</f>
        <v/>
      </c>
      <c r="M178" s="125" t="str">
        <f>IF(OR(B178=0,B178=""),"",IF(AND($E$3="3rd"),'Marks Entry 3rd'!M177,IF(AND($E$3="4th"),'Marks Entry 4th'!M177,"")))</f>
        <v/>
      </c>
      <c r="N178" s="125" t="str">
        <f>IF(OR(B178=0,B178=""),"",IF(AND($E$3="3rd"),'Marks Entry 3rd'!N177,IF(AND($E$3="4th"),'Marks Entry 4th'!N177,"")))</f>
        <v/>
      </c>
      <c r="O178" s="61" t="str">
        <f t="shared" si="141"/>
        <v/>
      </c>
      <c r="P178" s="125" t="str">
        <f>IF(OR(B178=0,B178=""),"",IF(AND($E$3="3rd"),'Marks Entry 3rd'!O177,IF(AND($E$3="4th"),'Marks Entry 4th'!O177,"")))</f>
        <v/>
      </c>
      <c r="Q178" s="125" t="str">
        <f>IF(OR(B178=0,B178=""),"",IF(AND($E$3="3rd"),'Marks Entry 3rd'!P177,IF(AND($E$3="4th"),'Marks Entry 4th'!P177,"")))</f>
        <v/>
      </c>
      <c r="R178" s="64" t="str">
        <f t="shared" si="142"/>
        <v/>
      </c>
      <c r="S178" s="61">
        <f t="shared" si="143"/>
        <v>0</v>
      </c>
      <c r="T178" s="66" t="str">
        <f>IF(OR(B178=0,B178=""),"",IF(AND($E$3="3rd"),'Marks Entry 3rd'!Q177,IF(AND($E$3="4th"),'Marks Entry 4th'!Q177,"")))</f>
        <v/>
      </c>
      <c r="U178" s="66" t="str">
        <f>IF(OR(B178=0,B178=""),"",IF(AND($E$3="3rd"),'Marks Entry 3rd'!R177,IF(AND($E$3="4th"),'Marks Entry 4th'!R177,"")))</f>
        <v/>
      </c>
      <c r="V178" s="65" t="str">
        <f t="shared" si="144"/>
        <v/>
      </c>
      <c r="W178" s="61" t="str">
        <f t="shared" si="145"/>
        <v/>
      </c>
      <c r="X178" s="104">
        <f t="shared" si="146"/>
        <v>0</v>
      </c>
      <c r="Y178" s="104" t="str">
        <f t="shared" si="147"/>
        <v/>
      </c>
      <c r="Z178" s="104" t="str">
        <f t="shared" si="148"/>
        <v/>
      </c>
      <c r="AA178" s="104" t="str">
        <f t="shared" si="149"/>
        <v/>
      </c>
      <c r="AB178" s="104" t="str">
        <f t="shared" si="150"/>
        <v/>
      </c>
      <c r="AC178" s="108" t="str">
        <f t="shared" si="151"/>
        <v/>
      </c>
      <c r="AD178" s="125" t="str">
        <f>IF(OR(B178=0,B178=""),"",IF(AND($E$3="3rd"),'Marks Entry 3rd'!S177,IF(AND($E$3="4th"),'Marks Entry 4th'!S177,"")))</f>
        <v/>
      </c>
      <c r="AE178" s="125" t="str">
        <f>IF(OR(B178=0,B178=""),"",IF(AND($E$3="3rd"),'Marks Entry 3rd'!T177,IF(AND($E$3="4th"),'Marks Entry 4th'!T177,"")))</f>
        <v/>
      </c>
      <c r="AF178" s="125" t="str">
        <f>IF(OR(B178=0,B178=""),"",IF(AND($E$3="3rd"),'Marks Entry 3rd'!U177,IF(AND($E$3="4th"),'Marks Entry 4th'!U177,"")))</f>
        <v/>
      </c>
      <c r="AG178" s="61" t="str">
        <f t="shared" si="152"/>
        <v/>
      </c>
      <c r="AH178" s="125" t="str">
        <f>IF(OR(B178=0,B178=""),"",IF(AND($E$3="3rd"),'Marks Entry 3rd'!V177,IF(AND($E$3="4th"),'Marks Entry 4th'!V177,"")))</f>
        <v/>
      </c>
      <c r="AI178" s="125" t="str">
        <f>IF(OR(B178=0,B178=""),"",IF(AND($E$3="3rd"),'Marks Entry 3rd'!W177,IF(AND($E$3="4th"),'Marks Entry 4th'!W177,"")))</f>
        <v/>
      </c>
      <c r="AJ178" s="64" t="str">
        <f t="shared" si="153"/>
        <v/>
      </c>
      <c r="AK178" s="61">
        <f t="shared" si="154"/>
        <v>0</v>
      </c>
      <c r="AL178" s="66" t="str">
        <f>IF(OR(B178=0,B178=""),"",IF(AND($E$3="3rd"),'Marks Entry 3rd'!X177,IF(AND($E$3="4th"),'Marks Entry 4th'!X177,"")))</f>
        <v/>
      </c>
      <c r="AM178" s="66" t="str">
        <f>IF(OR(B178=0,B178=""),"",IF(AND($E$3="3rd"),'Marks Entry 3rd'!Y177,IF(AND($E$3="4th"),'Marks Entry 4th'!Y177,"")))</f>
        <v/>
      </c>
      <c r="AN178" s="65" t="str">
        <f t="shared" si="155"/>
        <v/>
      </c>
      <c r="AO178" s="61" t="str">
        <f t="shared" si="156"/>
        <v/>
      </c>
      <c r="AP178" s="104">
        <f t="shared" si="157"/>
        <v>0</v>
      </c>
      <c r="AQ178" s="104" t="str">
        <f t="shared" si="158"/>
        <v/>
      </c>
      <c r="AR178" s="104" t="str">
        <f t="shared" si="159"/>
        <v/>
      </c>
      <c r="AS178" s="104" t="str">
        <f t="shared" si="160"/>
        <v/>
      </c>
      <c r="AT178" s="104" t="str">
        <f t="shared" si="161"/>
        <v/>
      </c>
      <c r="AU178" s="108" t="str">
        <f t="shared" si="162"/>
        <v/>
      </c>
      <c r="AV178" s="125" t="str">
        <f>IF(OR(B178=0,B178=""),"",IF(AND($E$3="3rd"),'Marks Entry 3rd'!Z177,IF(AND($E$3="4th"),'Marks Entry 4th'!Z177,"")))</f>
        <v/>
      </c>
      <c r="AW178" s="125" t="str">
        <f>IF(OR(B178=0,B178=""),"",IF(AND($E$3="3rd"),'Marks Entry 3rd'!AA177,IF(AND($E$3="4th"),'Marks Entry 4th'!AA177,"")))</f>
        <v/>
      </c>
      <c r="AX178" s="125" t="str">
        <f>IF(OR(B178=0,B178=""),"",IF(AND($E$3="3rd"),'Marks Entry 3rd'!AB177,IF(AND($E$3="4th"),'Marks Entry 4th'!AB177,"")))</f>
        <v/>
      </c>
      <c r="AY178" s="61" t="str">
        <f t="shared" si="163"/>
        <v/>
      </c>
      <c r="AZ178" s="125" t="str">
        <f>IF(OR(B178=0,B178=""),"",IF(AND($E$3="3rd"),'Marks Entry 3rd'!AC177,IF(AND($E$3="4th"),'Marks Entry 4th'!AC177,"")))</f>
        <v/>
      </c>
      <c r="BA178" s="125" t="str">
        <f>IF(OR(B178=0,B178=""),"",IF(AND($E$3="3rd"),'Marks Entry 3rd'!AD177,IF(AND($E$3="4th"),'Marks Entry 4th'!AD177,"")))</f>
        <v/>
      </c>
      <c r="BB178" s="64" t="str">
        <f t="shared" si="164"/>
        <v/>
      </c>
      <c r="BC178" s="61">
        <f t="shared" si="165"/>
        <v>0</v>
      </c>
      <c r="BD178" s="66" t="str">
        <f>IF(OR(B178=0,B178=""),"",IF(AND($E$3="3rd"),'Marks Entry 3rd'!AE177,IF(AND($E$3="4th"),'Marks Entry 4th'!AE177,"")))</f>
        <v/>
      </c>
      <c r="BE178" s="66" t="str">
        <f>IF(OR(B178=0,B178=""),"",IF(AND($E$3="3rd"),'Marks Entry 3rd'!AF177,IF(AND($E$3="4th"),'Marks Entry 4th'!AF177,"")))</f>
        <v/>
      </c>
      <c r="BF178" s="65" t="str">
        <f t="shared" si="166"/>
        <v/>
      </c>
      <c r="BG178" s="61" t="str">
        <f t="shared" si="167"/>
        <v/>
      </c>
      <c r="BH178" s="104">
        <f t="shared" si="168"/>
        <v>0</v>
      </c>
      <c r="BI178" s="104" t="str">
        <f t="shared" si="169"/>
        <v/>
      </c>
      <c r="BJ178" s="104" t="str">
        <f t="shared" si="170"/>
        <v/>
      </c>
      <c r="BK178" s="104" t="str">
        <f t="shared" si="171"/>
        <v/>
      </c>
      <c r="BL178" s="104" t="str">
        <f t="shared" si="172"/>
        <v/>
      </c>
      <c r="BM178" s="108" t="str">
        <f t="shared" si="173"/>
        <v/>
      </c>
      <c r="BN178" s="125" t="str">
        <f>IF(OR(B178=0,B178=""),"",IF(AND($E$3="3rd"),'Marks Entry 3rd'!AG177,IF(AND($E$3="4th"),'Marks Entry 4th'!AG177,"")))</f>
        <v/>
      </c>
      <c r="BO178" s="125" t="str">
        <f>IF(OR(B178=0,B178=""),"",IF(AND($E$3="3rd"),'Marks Entry 3rd'!AH177,IF(AND($E$3="4th"),'Marks Entry 4th'!AH177,"")))</f>
        <v/>
      </c>
      <c r="BP178" s="125" t="str">
        <f>IF(OR(B178=0,B178=""),"",IF(AND($E$3="3rd"),'Marks Entry 3rd'!AI177,IF(AND($E$3="4th"),'Marks Entry 4th'!AI177,"")))</f>
        <v/>
      </c>
      <c r="BQ178" s="61" t="str">
        <f t="shared" si="174"/>
        <v/>
      </c>
      <c r="BR178" s="125" t="str">
        <f>IF(OR(B178=0,B178=""),"",IF(AND($E$3="3rd"),'Marks Entry 3rd'!AJ177,IF(AND($E$3="4th"),'Marks Entry 4th'!AJ177,"")))</f>
        <v/>
      </c>
      <c r="BS178" s="125" t="str">
        <f>IF(OR(B178=0,B178=""),"",IF(AND($E$3="3rd"),'Marks Entry 3rd'!AK177,IF(AND($E$3="4th"),'Marks Entry 4th'!AK177,"")))</f>
        <v/>
      </c>
      <c r="BT178" s="64" t="str">
        <f t="shared" si="175"/>
        <v/>
      </c>
      <c r="BU178" s="61">
        <f t="shared" si="176"/>
        <v>0</v>
      </c>
      <c r="BV178" s="66" t="str">
        <f>IF(OR(B178=0,B178=""),"",IF(AND($E$3="3rd"),'Marks Entry 3rd'!AL177,IF(AND($E$3="4th"),'Marks Entry 4th'!AL177,"")))</f>
        <v/>
      </c>
      <c r="BW178" s="66" t="str">
        <f>IF(OR(B178=0,B178=""),"",IF(AND($E$3="3rd"),'Marks Entry 3rd'!AM177,IF(AND($E$3="4th"),'Marks Entry 4th'!AM177,"")))</f>
        <v/>
      </c>
      <c r="BX178" s="65" t="str">
        <f t="shared" si="177"/>
        <v/>
      </c>
      <c r="BY178" s="61" t="str">
        <f t="shared" si="178"/>
        <v/>
      </c>
      <c r="BZ178" s="104">
        <f t="shared" si="179"/>
        <v>0</v>
      </c>
      <c r="CA178" s="104" t="str">
        <f t="shared" si="180"/>
        <v/>
      </c>
      <c r="CB178" s="104" t="str">
        <f t="shared" si="181"/>
        <v/>
      </c>
      <c r="CC178" s="104" t="str">
        <f t="shared" si="182"/>
        <v/>
      </c>
      <c r="CD178" s="104" t="str">
        <f t="shared" si="183"/>
        <v/>
      </c>
      <c r="CE178" s="108" t="str">
        <f t="shared" si="184"/>
        <v/>
      </c>
      <c r="CF178" s="257" t="str">
        <f>IF(OR(B178=0,B178=""),"",IF(AND($E$3="3rd"),'Marks Entry 3rd'!AN177,IF(AND($E$3="4th"),'Marks Entry 4th'!AN177,"")))</f>
        <v/>
      </c>
      <c r="CG178" s="257" t="str">
        <f>IF(OR(B178=0,B178=""),"",IF(AND($E$3="3rd"),'Marks Entry 3rd'!AO177,IF(AND($E$3="4th"),'Marks Entry 4th'!AO177,"")))</f>
        <v/>
      </c>
      <c r="CH178" s="257" t="str">
        <f>IF(OR(B178=0,B178=""),"",IF(AND($E$3="3rd"),'Marks Entry 3rd'!AP177,IF(AND($E$3="4th"),'Marks Entry 4th'!AP177,"")))</f>
        <v/>
      </c>
      <c r="CI178" s="257" t="str">
        <f>IF(OR(B178=0,B178=""),"",IF(AND($E$3="3rd"),'Marks Entry 3rd'!AQ177,IF(AND($E$3="4th"),'Marks Entry 4th'!AQ177,"")))</f>
        <v/>
      </c>
      <c r="CJ178" s="257" t="str">
        <f>IF(OR(B178=0,B178=""),"",IF(AND($E$3="3rd"),'Marks Entry 3rd'!AR177,IF(AND($E$3="4th"),'Marks Entry 4th'!AR177,"")))</f>
        <v/>
      </c>
      <c r="CK178" s="126" t="str">
        <f t="shared" si="185"/>
        <v/>
      </c>
      <c r="CL178" s="127">
        <f t="shared" si="186"/>
        <v>0</v>
      </c>
      <c r="CM178" s="127" t="str">
        <f t="shared" si="187"/>
        <v/>
      </c>
      <c r="CN178" s="127" t="str">
        <f t="shared" si="188"/>
        <v/>
      </c>
      <c r="CO178" s="107" t="str">
        <f t="shared" si="189"/>
        <v/>
      </c>
      <c r="CP178" s="257" t="str">
        <f>IF(OR(B178=0,B178=""),"",IF(AND($E$3="3rd"),'Marks Entry 3rd'!AS177,IF(AND($E$3="4th"),'Marks Entry 4th'!AS177,"")))</f>
        <v/>
      </c>
      <c r="CQ178" s="257" t="str">
        <f>IF(OR(B178=0,B178=""),"",IF(AND($E$3="3rd"),'Marks Entry 3rd'!AT177,IF(AND($E$3="4th"),'Marks Entry 4th'!AT177,"")))</f>
        <v/>
      </c>
      <c r="CR178" s="257" t="str">
        <f>IF(OR(B178=0,B178=""),"",IF(AND($E$3="3rd"),'Marks Entry 3rd'!AU177,IF(AND($E$3="4th"),'Marks Entry 4th'!AU177,"")))</f>
        <v/>
      </c>
      <c r="CS178" s="257" t="str">
        <f>IF(OR(B178=0,B178=""),"",IF(AND($E$3="3rd"),'Marks Entry 3rd'!AV177,IF(AND($E$3="4th"),'Marks Entry 4th'!AV177,"")))</f>
        <v/>
      </c>
      <c r="CT178" s="257" t="str">
        <f>IF(OR(B178=0,B178=""),"",IF(AND($E$3="3rd"),'Marks Entry 3rd'!AW177,IF(AND($E$3="4th"),'Marks Entry 4th'!AW177,"")))</f>
        <v/>
      </c>
      <c r="CU178" s="126" t="str">
        <f t="shared" si="190"/>
        <v/>
      </c>
      <c r="CV178" s="127">
        <f t="shared" si="191"/>
        <v>0</v>
      </c>
      <c r="CW178" s="127" t="str">
        <f t="shared" si="192"/>
        <v/>
      </c>
      <c r="CX178" s="127" t="str">
        <f t="shared" si="193"/>
        <v/>
      </c>
      <c r="CY178" s="107" t="str">
        <f t="shared" si="194"/>
        <v/>
      </c>
      <c r="CZ178" s="257" t="str">
        <f>IF(OR(B178=0,B178=""),"",IF(AND($E$3="3rd"),'Marks Entry 3rd'!AX177,IF(AND($E$3="4th"),'Marks Entry 4th'!AX177,"")))</f>
        <v/>
      </c>
      <c r="DA178" s="257" t="str">
        <f>IF(OR(B178=0,B178=""),"",IF(AND($E$3="3rd"),'Marks Entry 3rd'!AY177,IF(AND($E$3="4th"),'Marks Entry 4th'!AY177,"")))</f>
        <v/>
      </c>
      <c r="DB178" s="257" t="str">
        <f>IF(OR(B178=0,B178=""),"",IF(AND($E$3="3rd"),'Marks Entry 3rd'!AZ177,IF(AND($E$3="4th"),'Marks Entry 4th'!AZ177,"")))</f>
        <v/>
      </c>
      <c r="DC178" s="257" t="str">
        <f>IF(OR(B178=0,B178=""),"",IF(AND($E$3="3rd"),'Marks Entry 3rd'!BA177,IF(AND($E$3="4th"),'Marks Entry 4th'!BA177,"")))</f>
        <v/>
      </c>
      <c r="DD178" s="257" t="str">
        <f>IF(OR(B178=0,B178=""),"",IF(AND($E$3="3rd"),'Marks Entry 3rd'!BB177,IF(AND($E$3="4th"),'Marks Entry 4th'!BB177,"")))</f>
        <v/>
      </c>
      <c r="DE178" s="126" t="str">
        <f t="shared" si="195"/>
        <v/>
      </c>
      <c r="DF178" s="127">
        <f t="shared" si="196"/>
        <v>0</v>
      </c>
      <c r="DG178" s="127" t="str">
        <f t="shared" si="197"/>
        <v/>
      </c>
      <c r="DH178" s="127" t="str">
        <f t="shared" si="198"/>
        <v/>
      </c>
      <c r="DI178" s="107" t="str">
        <f t="shared" si="199"/>
        <v/>
      </c>
      <c r="DJ178" s="257" t="str">
        <f>IF(OR(B178=0,B178=""),"",IF(AND('Marks Entry 3rd'!BC177="",'Marks Entry 4th'!BC177=""),"",IF(AND($E$3="3rd"),'Marks Entry 3rd'!BC177,IF(AND($E$3="4th"),'Marks Entry 4th'!BC177,""))))</f>
        <v/>
      </c>
      <c r="DK178" s="257" t="str">
        <f>IF(OR(B178=0,B178=""),"",IF(AND('Marks Entry 3rd'!BD177="",'Marks Entry 4th'!BD177=""),"",IF(AND($E$3="3rd"),'Marks Entry 3rd'!BD177,IF(AND($E$3="4th"),'Marks Entry 4th'!BD177,""))))</f>
        <v/>
      </c>
      <c r="DL178" s="416" t="str">
        <f t="shared" si="200"/>
        <v/>
      </c>
      <c r="DM178" s="108" t="str">
        <f t="shared" si="201"/>
        <v/>
      </c>
      <c r="DN178" s="257" t="str">
        <f>IF(OR(B178=0,B178=""),"",IF(AND('Marks Entry 3rd'!BE177="",'Marks Entry 4th'!BE177=""),"",IF(AND($E$3="3rd"),'Marks Entry 3rd'!BE177,IF(AND($E$3="4th"),'Marks Entry 4th'!BE177,""))))</f>
        <v/>
      </c>
      <c r="DO178" s="257" t="str">
        <f>IF(OR(B178=0,B178=""),"",IF(AND('Marks Entry 3rd'!BF177="",'Marks Entry 4th'!BF177=""),"",IF(AND($E$3="3rd"),'Marks Entry 3rd'!BF177,IF(AND($E$3="4th"),'Marks Entry 4th'!BF177,""))))</f>
        <v/>
      </c>
      <c r="DP178" s="416" t="str">
        <f t="shared" si="202"/>
        <v/>
      </c>
      <c r="DQ178" s="108" t="str">
        <f t="shared" si="203"/>
        <v/>
      </c>
      <c r="DR178" s="75" t="str">
        <f t="shared" si="204"/>
        <v/>
      </c>
      <c r="DS178" s="76" t="str">
        <f t="shared" si="205"/>
        <v/>
      </c>
      <c r="DT178" s="81" t="str">
        <f t="shared" si="206"/>
        <v/>
      </c>
      <c r="DU178" s="82" t="str">
        <f t="shared" si="207"/>
        <v/>
      </c>
      <c r="DV178" s="262" t="str">
        <f t="shared" si="209"/>
        <v/>
      </c>
      <c r="DW178" s="52" t="str">
        <f>IF(OR(B178=0,B178=""),"",IF(AND($E$3="3rd"),'Marks Entry 3rd'!BG177,IF(AND($E$3="4th"),'Marks Entry 4th'!BG177,"")))</f>
        <v/>
      </c>
      <c r="DX178" s="52" t="str">
        <f>IF(OR(B178=0,B178=""),"",IF(AND($E$3="3rd"),'Marks Entry 3rd'!BH177,IF(AND($E$3="4th"),'Marks Entry 4th'!BH177,"")))</f>
        <v/>
      </c>
      <c r="DY178" s="242" t="str">
        <f t="shared" si="208"/>
        <v/>
      </c>
      <c r="DZ178" s="53"/>
      <c r="EG178" s="55">
        <f>IF(AND($E$3="3rd"),'Marks Entry 3rd'!I177,IF(AND($E$3="4th"),'Marks Entry 4th'!I177,""))</f>
        <v>0</v>
      </c>
    </row>
    <row r="179" spans="1:137" ht="18.95" customHeight="1">
      <c r="A179" s="67">
        <v>172</v>
      </c>
      <c r="B179" s="302" t="str">
        <f>IF(OR(EG179=0,EG179=""),"",IF(AND($E$3="3rd"),'Marks Entry 3rd'!I178,IF(AND($E$3="4th"),'Marks Entry 4th'!I178,"")))</f>
        <v/>
      </c>
      <c r="C179" s="68" t="str">
        <f>IF(OR(B179=0,B179=""),"",IF(AND($E$3="3rd"),'Marks Entry 3rd'!B178,IF(AND($E$3="4th"),'Marks Entry 4th'!B178,"")))</f>
        <v/>
      </c>
      <c r="D179" s="68" t="str">
        <f>IF(OR(B179=0,B179=""),"",IF(AND($E$3="3rd"),'Marks Entry 3rd'!C178,IF(AND($E$3="4th"),'Marks Entry 4th'!C178,"")))</f>
        <v/>
      </c>
      <c r="E179" s="69" t="str">
        <f>IF(OR(B179=0,B179=""),"",IF(AND($E$3="3rd"),'Marks Entry 3rd'!E178,IF(AND($E$3="4th"),'Marks Entry 4th'!E178,"")))</f>
        <v/>
      </c>
      <c r="F179" s="301" t="str">
        <f>IF(OR(B179=0,B179=""),"",IF(AND($E$3="3rd"),'Marks Entry 3rd'!D178,IF(AND($E$3="4th"),'Marks Entry 4th'!D178,"")))</f>
        <v/>
      </c>
      <c r="G179" s="63" t="str">
        <f>IF(OR(B179=0,B179=""),"",IF(AND($E$3="3rd"),'Marks Entry 3rd'!F178,IF(AND($E$3="4th"),'Marks Entry 4th'!F178,"")))</f>
        <v/>
      </c>
      <c r="H179" s="63" t="str">
        <f>IF(OR(B179=0,B179=""),"",IF(AND($E$3="3rd"),'Marks Entry 3rd'!G178,IF(AND($E$3="4th"),'Marks Entry 4th'!G178,"")))</f>
        <v/>
      </c>
      <c r="I179" s="63" t="str">
        <f>IF(OR(B179=0,B179=""),"",IF(AND($E$3="3rd"),'Marks Entry 3rd'!H178,IF(AND($E$3="4th"),'Marks Entry 4th'!H178,"")))</f>
        <v/>
      </c>
      <c r="J179" s="256" t="str">
        <f>IF(OR(B179=0,B179=""),"",IF(AND($E$3="3rd"),'Marks Entry 3rd'!J178,IF(AND($E$3="4th"),'Marks Entry 4th'!J178,"")))</f>
        <v/>
      </c>
      <c r="K179" s="256" t="str">
        <f>IF(OR(B179=0,B179=""),"",IF(AND($E$3="3rd"),'Marks Entry 3rd'!K178,IF(AND($E$3="4th"),'Marks Entry 4th'!K178,"")))</f>
        <v/>
      </c>
      <c r="L179" s="125" t="str">
        <f>IF(OR(B179=0,B179=""),"",IF(AND($E$3="3rd"),'Marks Entry 3rd'!L178,IF(AND($E$3="4th"),'Marks Entry 4th'!L178,"")))</f>
        <v/>
      </c>
      <c r="M179" s="125" t="str">
        <f>IF(OR(B179=0,B179=""),"",IF(AND($E$3="3rd"),'Marks Entry 3rd'!M178,IF(AND($E$3="4th"),'Marks Entry 4th'!M178,"")))</f>
        <v/>
      </c>
      <c r="N179" s="125" t="str">
        <f>IF(OR(B179=0,B179=""),"",IF(AND($E$3="3rd"),'Marks Entry 3rd'!N178,IF(AND($E$3="4th"),'Marks Entry 4th'!N178,"")))</f>
        <v/>
      </c>
      <c r="O179" s="61" t="str">
        <f t="shared" si="141"/>
        <v/>
      </c>
      <c r="P179" s="125" t="str">
        <f>IF(OR(B179=0,B179=""),"",IF(AND($E$3="3rd"),'Marks Entry 3rd'!O178,IF(AND($E$3="4th"),'Marks Entry 4th'!O178,"")))</f>
        <v/>
      </c>
      <c r="Q179" s="125" t="str">
        <f>IF(OR(B179=0,B179=""),"",IF(AND($E$3="3rd"),'Marks Entry 3rd'!P178,IF(AND($E$3="4th"),'Marks Entry 4th'!P178,"")))</f>
        <v/>
      </c>
      <c r="R179" s="64" t="str">
        <f t="shared" si="142"/>
        <v/>
      </c>
      <c r="S179" s="61">
        <f t="shared" si="143"/>
        <v>0</v>
      </c>
      <c r="T179" s="66" t="str">
        <f>IF(OR(B179=0,B179=""),"",IF(AND($E$3="3rd"),'Marks Entry 3rd'!Q178,IF(AND($E$3="4th"),'Marks Entry 4th'!Q178,"")))</f>
        <v/>
      </c>
      <c r="U179" s="66" t="str">
        <f>IF(OR(B179=0,B179=""),"",IF(AND($E$3="3rd"),'Marks Entry 3rd'!R178,IF(AND($E$3="4th"),'Marks Entry 4th'!R178,"")))</f>
        <v/>
      </c>
      <c r="V179" s="65" t="str">
        <f t="shared" si="144"/>
        <v/>
      </c>
      <c r="W179" s="61" t="str">
        <f t="shared" si="145"/>
        <v/>
      </c>
      <c r="X179" s="104">
        <f t="shared" si="146"/>
        <v>0</v>
      </c>
      <c r="Y179" s="104" t="str">
        <f t="shared" si="147"/>
        <v/>
      </c>
      <c r="Z179" s="104" t="str">
        <f t="shared" si="148"/>
        <v/>
      </c>
      <c r="AA179" s="104" t="str">
        <f t="shared" si="149"/>
        <v/>
      </c>
      <c r="AB179" s="104" t="str">
        <f t="shared" si="150"/>
        <v/>
      </c>
      <c r="AC179" s="108" t="str">
        <f t="shared" si="151"/>
        <v/>
      </c>
      <c r="AD179" s="125" t="str">
        <f>IF(OR(B179=0,B179=""),"",IF(AND($E$3="3rd"),'Marks Entry 3rd'!S178,IF(AND($E$3="4th"),'Marks Entry 4th'!S178,"")))</f>
        <v/>
      </c>
      <c r="AE179" s="125" t="str">
        <f>IF(OR(B179=0,B179=""),"",IF(AND($E$3="3rd"),'Marks Entry 3rd'!T178,IF(AND($E$3="4th"),'Marks Entry 4th'!T178,"")))</f>
        <v/>
      </c>
      <c r="AF179" s="125" t="str">
        <f>IF(OR(B179=0,B179=""),"",IF(AND($E$3="3rd"),'Marks Entry 3rd'!U178,IF(AND($E$3="4th"),'Marks Entry 4th'!U178,"")))</f>
        <v/>
      </c>
      <c r="AG179" s="61" t="str">
        <f t="shared" si="152"/>
        <v/>
      </c>
      <c r="AH179" s="125" t="str">
        <f>IF(OR(B179=0,B179=""),"",IF(AND($E$3="3rd"),'Marks Entry 3rd'!V178,IF(AND($E$3="4th"),'Marks Entry 4th'!V178,"")))</f>
        <v/>
      </c>
      <c r="AI179" s="125" t="str">
        <f>IF(OR(B179=0,B179=""),"",IF(AND($E$3="3rd"),'Marks Entry 3rd'!W178,IF(AND($E$3="4th"),'Marks Entry 4th'!W178,"")))</f>
        <v/>
      </c>
      <c r="AJ179" s="64" t="str">
        <f t="shared" si="153"/>
        <v/>
      </c>
      <c r="AK179" s="61">
        <f t="shared" si="154"/>
        <v>0</v>
      </c>
      <c r="AL179" s="66" t="str">
        <f>IF(OR(B179=0,B179=""),"",IF(AND($E$3="3rd"),'Marks Entry 3rd'!X178,IF(AND($E$3="4th"),'Marks Entry 4th'!X178,"")))</f>
        <v/>
      </c>
      <c r="AM179" s="66" t="str">
        <f>IF(OR(B179=0,B179=""),"",IF(AND($E$3="3rd"),'Marks Entry 3rd'!Y178,IF(AND($E$3="4th"),'Marks Entry 4th'!Y178,"")))</f>
        <v/>
      </c>
      <c r="AN179" s="65" t="str">
        <f t="shared" si="155"/>
        <v/>
      </c>
      <c r="AO179" s="61" t="str">
        <f t="shared" si="156"/>
        <v/>
      </c>
      <c r="AP179" s="104">
        <f t="shared" si="157"/>
        <v>0</v>
      </c>
      <c r="AQ179" s="104" t="str">
        <f t="shared" si="158"/>
        <v/>
      </c>
      <c r="AR179" s="104" t="str">
        <f t="shared" si="159"/>
        <v/>
      </c>
      <c r="AS179" s="104" t="str">
        <f t="shared" si="160"/>
        <v/>
      </c>
      <c r="AT179" s="104" t="str">
        <f t="shared" si="161"/>
        <v/>
      </c>
      <c r="AU179" s="108" t="str">
        <f t="shared" si="162"/>
        <v/>
      </c>
      <c r="AV179" s="125" t="str">
        <f>IF(OR(B179=0,B179=""),"",IF(AND($E$3="3rd"),'Marks Entry 3rd'!Z178,IF(AND($E$3="4th"),'Marks Entry 4th'!Z178,"")))</f>
        <v/>
      </c>
      <c r="AW179" s="125" t="str">
        <f>IF(OR(B179=0,B179=""),"",IF(AND($E$3="3rd"),'Marks Entry 3rd'!AA178,IF(AND($E$3="4th"),'Marks Entry 4th'!AA178,"")))</f>
        <v/>
      </c>
      <c r="AX179" s="125" t="str">
        <f>IF(OR(B179=0,B179=""),"",IF(AND($E$3="3rd"),'Marks Entry 3rd'!AB178,IF(AND($E$3="4th"),'Marks Entry 4th'!AB178,"")))</f>
        <v/>
      </c>
      <c r="AY179" s="61" t="str">
        <f t="shared" si="163"/>
        <v/>
      </c>
      <c r="AZ179" s="125" t="str">
        <f>IF(OR(B179=0,B179=""),"",IF(AND($E$3="3rd"),'Marks Entry 3rd'!AC178,IF(AND($E$3="4th"),'Marks Entry 4th'!AC178,"")))</f>
        <v/>
      </c>
      <c r="BA179" s="125" t="str">
        <f>IF(OR(B179=0,B179=""),"",IF(AND($E$3="3rd"),'Marks Entry 3rd'!AD178,IF(AND($E$3="4th"),'Marks Entry 4th'!AD178,"")))</f>
        <v/>
      </c>
      <c r="BB179" s="64" t="str">
        <f t="shared" si="164"/>
        <v/>
      </c>
      <c r="BC179" s="61">
        <f t="shared" si="165"/>
        <v>0</v>
      </c>
      <c r="BD179" s="66" t="str">
        <f>IF(OR(B179=0,B179=""),"",IF(AND($E$3="3rd"),'Marks Entry 3rd'!AE178,IF(AND($E$3="4th"),'Marks Entry 4th'!AE178,"")))</f>
        <v/>
      </c>
      <c r="BE179" s="66" t="str">
        <f>IF(OR(B179=0,B179=""),"",IF(AND($E$3="3rd"),'Marks Entry 3rd'!AF178,IF(AND($E$3="4th"),'Marks Entry 4th'!AF178,"")))</f>
        <v/>
      </c>
      <c r="BF179" s="65" t="str">
        <f t="shared" si="166"/>
        <v/>
      </c>
      <c r="BG179" s="61" t="str">
        <f t="shared" si="167"/>
        <v/>
      </c>
      <c r="BH179" s="104">
        <f t="shared" si="168"/>
        <v>0</v>
      </c>
      <c r="BI179" s="104" t="str">
        <f t="shared" si="169"/>
        <v/>
      </c>
      <c r="BJ179" s="104" t="str">
        <f t="shared" si="170"/>
        <v/>
      </c>
      <c r="BK179" s="104" t="str">
        <f t="shared" si="171"/>
        <v/>
      </c>
      <c r="BL179" s="104" t="str">
        <f t="shared" si="172"/>
        <v/>
      </c>
      <c r="BM179" s="108" t="str">
        <f t="shared" si="173"/>
        <v/>
      </c>
      <c r="BN179" s="125" t="str">
        <f>IF(OR(B179=0,B179=""),"",IF(AND($E$3="3rd"),'Marks Entry 3rd'!AG178,IF(AND($E$3="4th"),'Marks Entry 4th'!AG178,"")))</f>
        <v/>
      </c>
      <c r="BO179" s="125" t="str">
        <f>IF(OR(B179=0,B179=""),"",IF(AND($E$3="3rd"),'Marks Entry 3rd'!AH178,IF(AND($E$3="4th"),'Marks Entry 4th'!AH178,"")))</f>
        <v/>
      </c>
      <c r="BP179" s="125" t="str">
        <f>IF(OR(B179=0,B179=""),"",IF(AND($E$3="3rd"),'Marks Entry 3rd'!AI178,IF(AND($E$3="4th"),'Marks Entry 4th'!AI178,"")))</f>
        <v/>
      </c>
      <c r="BQ179" s="61" t="str">
        <f t="shared" si="174"/>
        <v/>
      </c>
      <c r="BR179" s="125" t="str">
        <f>IF(OR(B179=0,B179=""),"",IF(AND($E$3="3rd"),'Marks Entry 3rd'!AJ178,IF(AND($E$3="4th"),'Marks Entry 4th'!AJ178,"")))</f>
        <v/>
      </c>
      <c r="BS179" s="125" t="str">
        <f>IF(OR(B179=0,B179=""),"",IF(AND($E$3="3rd"),'Marks Entry 3rd'!AK178,IF(AND($E$3="4th"),'Marks Entry 4th'!AK178,"")))</f>
        <v/>
      </c>
      <c r="BT179" s="64" t="str">
        <f t="shared" si="175"/>
        <v/>
      </c>
      <c r="BU179" s="61">
        <f t="shared" si="176"/>
        <v>0</v>
      </c>
      <c r="BV179" s="66" t="str">
        <f>IF(OR(B179=0,B179=""),"",IF(AND($E$3="3rd"),'Marks Entry 3rd'!AL178,IF(AND($E$3="4th"),'Marks Entry 4th'!AL178,"")))</f>
        <v/>
      </c>
      <c r="BW179" s="66" t="str">
        <f>IF(OR(B179=0,B179=""),"",IF(AND($E$3="3rd"),'Marks Entry 3rd'!AM178,IF(AND($E$3="4th"),'Marks Entry 4th'!AM178,"")))</f>
        <v/>
      </c>
      <c r="BX179" s="65" t="str">
        <f t="shared" si="177"/>
        <v/>
      </c>
      <c r="BY179" s="61" t="str">
        <f t="shared" si="178"/>
        <v/>
      </c>
      <c r="BZ179" s="104">
        <f t="shared" si="179"/>
        <v>0</v>
      </c>
      <c r="CA179" s="104" t="str">
        <f t="shared" si="180"/>
        <v/>
      </c>
      <c r="CB179" s="104" t="str">
        <f t="shared" si="181"/>
        <v/>
      </c>
      <c r="CC179" s="104" t="str">
        <f t="shared" si="182"/>
        <v/>
      </c>
      <c r="CD179" s="104" t="str">
        <f t="shared" si="183"/>
        <v/>
      </c>
      <c r="CE179" s="108" t="str">
        <f t="shared" si="184"/>
        <v/>
      </c>
      <c r="CF179" s="257" t="str">
        <f>IF(OR(B179=0,B179=""),"",IF(AND($E$3="3rd"),'Marks Entry 3rd'!AN178,IF(AND($E$3="4th"),'Marks Entry 4th'!AN178,"")))</f>
        <v/>
      </c>
      <c r="CG179" s="257" t="str">
        <f>IF(OR(B179=0,B179=""),"",IF(AND($E$3="3rd"),'Marks Entry 3rd'!AO178,IF(AND($E$3="4th"),'Marks Entry 4th'!AO178,"")))</f>
        <v/>
      </c>
      <c r="CH179" s="257" t="str">
        <f>IF(OR(B179=0,B179=""),"",IF(AND($E$3="3rd"),'Marks Entry 3rd'!AP178,IF(AND($E$3="4th"),'Marks Entry 4th'!AP178,"")))</f>
        <v/>
      </c>
      <c r="CI179" s="257" t="str">
        <f>IF(OR(B179=0,B179=""),"",IF(AND($E$3="3rd"),'Marks Entry 3rd'!AQ178,IF(AND($E$3="4th"),'Marks Entry 4th'!AQ178,"")))</f>
        <v/>
      </c>
      <c r="CJ179" s="257" t="str">
        <f>IF(OR(B179=0,B179=""),"",IF(AND($E$3="3rd"),'Marks Entry 3rd'!AR178,IF(AND($E$3="4th"),'Marks Entry 4th'!AR178,"")))</f>
        <v/>
      </c>
      <c r="CK179" s="126" t="str">
        <f t="shared" si="185"/>
        <v/>
      </c>
      <c r="CL179" s="127">
        <f t="shared" si="186"/>
        <v>0</v>
      </c>
      <c r="CM179" s="127" t="str">
        <f t="shared" si="187"/>
        <v/>
      </c>
      <c r="CN179" s="127" t="str">
        <f t="shared" si="188"/>
        <v/>
      </c>
      <c r="CO179" s="107" t="str">
        <f t="shared" si="189"/>
        <v/>
      </c>
      <c r="CP179" s="257" t="str">
        <f>IF(OR(B179=0,B179=""),"",IF(AND($E$3="3rd"),'Marks Entry 3rd'!AS178,IF(AND($E$3="4th"),'Marks Entry 4th'!AS178,"")))</f>
        <v/>
      </c>
      <c r="CQ179" s="257" t="str">
        <f>IF(OR(B179=0,B179=""),"",IF(AND($E$3="3rd"),'Marks Entry 3rd'!AT178,IF(AND($E$3="4th"),'Marks Entry 4th'!AT178,"")))</f>
        <v/>
      </c>
      <c r="CR179" s="257" t="str">
        <f>IF(OR(B179=0,B179=""),"",IF(AND($E$3="3rd"),'Marks Entry 3rd'!AU178,IF(AND($E$3="4th"),'Marks Entry 4th'!AU178,"")))</f>
        <v/>
      </c>
      <c r="CS179" s="257" t="str">
        <f>IF(OR(B179=0,B179=""),"",IF(AND($E$3="3rd"),'Marks Entry 3rd'!AV178,IF(AND($E$3="4th"),'Marks Entry 4th'!AV178,"")))</f>
        <v/>
      </c>
      <c r="CT179" s="257" t="str">
        <f>IF(OR(B179=0,B179=""),"",IF(AND($E$3="3rd"),'Marks Entry 3rd'!AW178,IF(AND($E$3="4th"),'Marks Entry 4th'!AW178,"")))</f>
        <v/>
      </c>
      <c r="CU179" s="126" t="str">
        <f t="shared" si="190"/>
        <v/>
      </c>
      <c r="CV179" s="127">
        <f t="shared" si="191"/>
        <v>0</v>
      </c>
      <c r="CW179" s="127" t="str">
        <f t="shared" si="192"/>
        <v/>
      </c>
      <c r="CX179" s="127" t="str">
        <f t="shared" si="193"/>
        <v/>
      </c>
      <c r="CY179" s="107" t="str">
        <f t="shared" si="194"/>
        <v/>
      </c>
      <c r="CZ179" s="257" t="str">
        <f>IF(OR(B179=0,B179=""),"",IF(AND($E$3="3rd"),'Marks Entry 3rd'!AX178,IF(AND($E$3="4th"),'Marks Entry 4th'!AX178,"")))</f>
        <v/>
      </c>
      <c r="DA179" s="257" t="str">
        <f>IF(OR(B179=0,B179=""),"",IF(AND($E$3="3rd"),'Marks Entry 3rd'!AY178,IF(AND($E$3="4th"),'Marks Entry 4th'!AY178,"")))</f>
        <v/>
      </c>
      <c r="DB179" s="257" t="str">
        <f>IF(OR(B179=0,B179=""),"",IF(AND($E$3="3rd"),'Marks Entry 3rd'!AZ178,IF(AND($E$3="4th"),'Marks Entry 4th'!AZ178,"")))</f>
        <v/>
      </c>
      <c r="DC179" s="257" t="str">
        <f>IF(OR(B179=0,B179=""),"",IF(AND($E$3="3rd"),'Marks Entry 3rd'!BA178,IF(AND($E$3="4th"),'Marks Entry 4th'!BA178,"")))</f>
        <v/>
      </c>
      <c r="DD179" s="257" t="str">
        <f>IF(OR(B179=0,B179=""),"",IF(AND($E$3="3rd"),'Marks Entry 3rd'!BB178,IF(AND($E$3="4th"),'Marks Entry 4th'!BB178,"")))</f>
        <v/>
      </c>
      <c r="DE179" s="126" t="str">
        <f t="shared" si="195"/>
        <v/>
      </c>
      <c r="DF179" s="127">
        <f t="shared" si="196"/>
        <v>0</v>
      </c>
      <c r="DG179" s="127" t="str">
        <f t="shared" si="197"/>
        <v/>
      </c>
      <c r="DH179" s="127" t="str">
        <f t="shared" si="198"/>
        <v/>
      </c>
      <c r="DI179" s="107" t="str">
        <f t="shared" si="199"/>
        <v/>
      </c>
      <c r="DJ179" s="257" t="str">
        <f>IF(OR(B179=0,B179=""),"",IF(AND('Marks Entry 3rd'!BC178="",'Marks Entry 4th'!BC178=""),"",IF(AND($E$3="3rd"),'Marks Entry 3rd'!BC178,IF(AND($E$3="4th"),'Marks Entry 4th'!BC178,""))))</f>
        <v/>
      </c>
      <c r="DK179" s="257" t="str">
        <f>IF(OR(B179=0,B179=""),"",IF(AND('Marks Entry 3rd'!BD178="",'Marks Entry 4th'!BD178=""),"",IF(AND($E$3="3rd"),'Marks Entry 3rd'!BD178,IF(AND($E$3="4th"),'Marks Entry 4th'!BD178,""))))</f>
        <v/>
      </c>
      <c r="DL179" s="416" t="str">
        <f t="shared" si="200"/>
        <v/>
      </c>
      <c r="DM179" s="108" t="str">
        <f t="shared" si="201"/>
        <v/>
      </c>
      <c r="DN179" s="257" t="str">
        <f>IF(OR(B179=0,B179=""),"",IF(AND('Marks Entry 3rd'!BE178="",'Marks Entry 4th'!BE178=""),"",IF(AND($E$3="3rd"),'Marks Entry 3rd'!BE178,IF(AND($E$3="4th"),'Marks Entry 4th'!BE178,""))))</f>
        <v/>
      </c>
      <c r="DO179" s="257" t="str">
        <f>IF(OR(B179=0,B179=""),"",IF(AND('Marks Entry 3rd'!BF178="",'Marks Entry 4th'!BF178=""),"",IF(AND($E$3="3rd"),'Marks Entry 3rd'!BF178,IF(AND($E$3="4th"),'Marks Entry 4th'!BF178,""))))</f>
        <v/>
      </c>
      <c r="DP179" s="416" t="str">
        <f t="shared" si="202"/>
        <v/>
      </c>
      <c r="DQ179" s="108" t="str">
        <f t="shared" si="203"/>
        <v/>
      </c>
      <c r="DR179" s="75" t="str">
        <f t="shared" si="204"/>
        <v/>
      </c>
      <c r="DS179" s="76" t="str">
        <f t="shared" si="205"/>
        <v/>
      </c>
      <c r="DT179" s="81" t="str">
        <f t="shared" si="206"/>
        <v/>
      </c>
      <c r="DU179" s="82" t="str">
        <f t="shared" si="207"/>
        <v/>
      </c>
      <c r="DV179" s="262" t="str">
        <f t="shared" si="209"/>
        <v/>
      </c>
      <c r="DW179" s="52" t="str">
        <f>IF(OR(B179=0,B179=""),"",IF(AND($E$3="3rd"),'Marks Entry 3rd'!BG178,IF(AND($E$3="4th"),'Marks Entry 4th'!BG178,"")))</f>
        <v/>
      </c>
      <c r="DX179" s="52" t="str">
        <f>IF(OR(B179=0,B179=""),"",IF(AND($E$3="3rd"),'Marks Entry 3rd'!BH178,IF(AND($E$3="4th"),'Marks Entry 4th'!BH178,"")))</f>
        <v/>
      </c>
      <c r="DY179" s="242" t="str">
        <f t="shared" si="208"/>
        <v/>
      </c>
      <c r="DZ179" s="53"/>
      <c r="EG179" s="55">
        <f>IF(AND($E$3="3rd"),'Marks Entry 3rd'!I178,IF(AND($E$3="4th"),'Marks Entry 4th'!I178,""))</f>
        <v>0</v>
      </c>
    </row>
    <row r="180" spans="1:137" ht="18.95" customHeight="1">
      <c r="A180" s="67">
        <v>173</v>
      </c>
      <c r="B180" s="302" t="str">
        <f>IF(OR(EG180=0,EG180=""),"",IF(AND($E$3="3rd"),'Marks Entry 3rd'!I179,IF(AND($E$3="4th"),'Marks Entry 4th'!I179,"")))</f>
        <v/>
      </c>
      <c r="C180" s="68" t="str">
        <f>IF(OR(B180=0,B180=""),"",IF(AND($E$3="3rd"),'Marks Entry 3rd'!B179,IF(AND($E$3="4th"),'Marks Entry 4th'!B179,"")))</f>
        <v/>
      </c>
      <c r="D180" s="68" t="str">
        <f>IF(OR(B180=0,B180=""),"",IF(AND($E$3="3rd"),'Marks Entry 3rd'!C179,IF(AND($E$3="4th"),'Marks Entry 4th'!C179,"")))</f>
        <v/>
      </c>
      <c r="E180" s="69" t="str">
        <f>IF(OR(B180=0,B180=""),"",IF(AND($E$3="3rd"),'Marks Entry 3rd'!E179,IF(AND($E$3="4th"),'Marks Entry 4th'!E179,"")))</f>
        <v/>
      </c>
      <c r="F180" s="301" t="str">
        <f>IF(OR(B180=0,B180=""),"",IF(AND($E$3="3rd"),'Marks Entry 3rd'!D179,IF(AND($E$3="4th"),'Marks Entry 4th'!D179,"")))</f>
        <v/>
      </c>
      <c r="G180" s="63" t="str">
        <f>IF(OR(B180=0,B180=""),"",IF(AND($E$3="3rd"),'Marks Entry 3rd'!F179,IF(AND($E$3="4th"),'Marks Entry 4th'!F179,"")))</f>
        <v/>
      </c>
      <c r="H180" s="63" t="str">
        <f>IF(OR(B180=0,B180=""),"",IF(AND($E$3="3rd"),'Marks Entry 3rd'!G179,IF(AND($E$3="4th"),'Marks Entry 4th'!G179,"")))</f>
        <v/>
      </c>
      <c r="I180" s="63" t="str">
        <f>IF(OR(B180=0,B180=""),"",IF(AND($E$3="3rd"),'Marks Entry 3rd'!H179,IF(AND($E$3="4th"),'Marks Entry 4th'!H179,"")))</f>
        <v/>
      </c>
      <c r="J180" s="256" t="str">
        <f>IF(OR(B180=0,B180=""),"",IF(AND($E$3="3rd"),'Marks Entry 3rd'!J179,IF(AND($E$3="4th"),'Marks Entry 4th'!J179,"")))</f>
        <v/>
      </c>
      <c r="K180" s="256" t="str">
        <f>IF(OR(B180=0,B180=""),"",IF(AND($E$3="3rd"),'Marks Entry 3rd'!K179,IF(AND($E$3="4th"),'Marks Entry 4th'!K179,"")))</f>
        <v/>
      </c>
      <c r="L180" s="125" t="str">
        <f>IF(OR(B180=0,B180=""),"",IF(AND($E$3="3rd"),'Marks Entry 3rd'!L179,IF(AND($E$3="4th"),'Marks Entry 4th'!L179,"")))</f>
        <v/>
      </c>
      <c r="M180" s="125" t="str">
        <f>IF(OR(B180=0,B180=""),"",IF(AND($E$3="3rd"),'Marks Entry 3rd'!M179,IF(AND($E$3="4th"),'Marks Entry 4th'!M179,"")))</f>
        <v/>
      </c>
      <c r="N180" s="125" t="str">
        <f>IF(OR(B180=0,B180=""),"",IF(AND($E$3="3rd"),'Marks Entry 3rd'!N179,IF(AND($E$3="4th"),'Marks Entry 4th'!N179,"")))</f>
        <v/>
      </c>
      <c r="O180" s="61" t="str">
        <f t="shared" si="141"/>
        <v/>
      </c>
      <c r="P180" s="125" t="str">
        <f>IF(OR(B180=0,B180=""),"",IF(AND($E$3="3rd"),'Marks Entry 3rd'!O179,IF(AND($E$3="4th"),'Marks Entry 4th'!O179,"")))</f>
        <v/>
      </c>
      <c r="Q180" s="125" t="str">
        <f>IF(OR(B180=0,B180=""),"",IF(AND($E$3="3rd"),'Marks Entry 3rd'!P179,IF(AND($E$3="4th"),'Marks Entry 4th'!P179,"")))</f>
        <v/>
      </c>
      <c r="R180" s="64" t="str">
        <f t="shared" si="142"/>
        <v/>
      </c>
      <c r="S180" s="61">
        <f t="shared" si="143"/>
        <v>0</v>
      </c>
      <c r="T180" s="66" t="str">
        <f>IF(OR(B180=0,B180=""),"",IF(AND($E$3="3rd"),'Marks Entry 3rd'!Q179,IF(AND($E$3="4th"),'Marks Entry 4th'!Q179,"")))</f>
        <v/>
      </c>
      <c r="U180" s="66" t="str">
        <f>IF(OR(B180=0,B180=""),"",IF(AND($E$3="3rd"),'Marks Entry 3rd'!R179,IF(AND($E$3="4th"),'Marks Entry 4th'!R179,"")))</f>
        <v/>
      </c>
      <c r="V180" s="65" t="str">
        <f t="shared" si="144"/>
        <v/>
      </c>
      <c r="W180" s="61" t="str">
        <f t="shared" si="145"/>
        <v/>
      </c>
      <c r="X180" s="104">
        <f t="shared" si="146"/>
        <v>0</v>
      </c>
      <c r="Y180" s="104" t="str">
        <f t="shared" si="147"/>
        <v/>
      </c>
      <c r="Z180" s="104" t="str">
        <f t="shared" si="148"/>
        <v/>
      </c>
      <c r="AA180" s="104" t="str">
        <f t="shared" si="149"/>
        <v/>
      </c>
      <c r="AB180" s="104" t="str">
        <f t="shared" si="150"/>
        <v/>
      </c>
      <c r="AC180" s="108" t="str">
        <f t="shared" si="151"/>
        <v/>
      </c>
      <c r="AD180" s="125" t="str">
        <f>IF(OR(B180=0,B180=""),"",IF(AND($E$3="3rd"),'Marks Entry 3rd'!S179,IF(AND($E$3="4th"),'Marks Entry 4th'!S179,"")))</f>
        <v/>
      </c>
      <c r="AE180" s="125" t="str">
        <f>IF(OR(B180=0,B180=""),"",IF(AND($E$3="3rd"),'Marks Entry 3rd'!T179,IF(AND($E$3="4th"),'Marks Entry 4th'!T179,"")))</f>
        <v/>
      </c>
      <c r="AF180" s="125" t="str">
        <f>IF(OR(B180=0,B180=""),"",IF(AND($E$3="3rd"),'Marks Entry 3rd'!U179,IF(AND($E$3="4th"),'Marks Entry 4th'!U179,"")))</f>
        <v/>
      </c>
      <c r="AG180" s="61" t="str">
        <f t="shared" si="152"/>
        <v/>
      </c>
      <c r="AH180" s="125" t="str">
        <f>IF(OR(B180=0,B180=""),"",IF(AND($E$3="3rd"),'Marks Entry 3rd'!V179,IF(AND($E$3="4th"),'Marks Entry 4th'!V179,"")))</f>
        <v/>
      </c>
      <c r="AI180" s="125" t="str">
        <f>IF(OR(B180=0,B180=""),"",IF(AND($E$3="3rd"),'Marks Entry 3rd'!W179,IF(AND($E$3="4th"),'Marks Entry 4th'!W179,"")))</f>
        <v/>
      </c>
      <c r="AJ180" s="64" t="str">
        <f t="shared" si="153"/>
        <v/>
      </c>
      <c r="AK180" s="61">
        <f t="shared" si="154"/>
        <v>0</v>
      </c>
      <c r="AL180" s="66" t="str">
        <f>IF(OR(B180=0,B180=""),"",IF(AND($E$3="3rd"),'Marks Entry 3rd'!X179,IF(AND($E$3="4th"),'Marks Entry 4th'!X179,"")))</f>
        <v/>
      </c>
      <c r="AM180" s="66" t="str">
        <f>IF(OR(B180=0,B180=""),"",IF(AND($E$3="3rd"),'Marks Entry 3rd'!Y179,IF(AND($E$3="4th"),'Marks Entry 4th'!Y179,"")))</f>
        <v/>
      </c>
      <c r="AN180" s="65" t="str">
        <f t="shared" si="155"/>
        <v/>
      </c>
      <c r="AO180" s="61" t="str">
        <f t="shared" si="156"/>
        <v/>
      </c>
      <c r="AP180" s="104">
        <f t="shared" si="157"/>
        <v>0</v>
      </c>
      <c r="AQ180" s="104" t="str">
        <f t="shared" si="158"/>
        <v/>
      </c>
      <c r="AR180" s="104" t="str">
        <f t="shared" si="159"/>
        <v/>
      </c>
      <c r="AS180" s="104" t="str">
        <f t="shared" si="160"/>
        <v/>
      </c>
      <c r="AT180" s="104" t="str">
        <f t="shared" si="161"/>
        <v/>
      </c>
      <c r="AU180" s="108" t="str">
        <f t="shared" si="162"/>
        <v/>
      </c>
      <c r="AV180" s="125" t="str">
        <f>IF(OR(B180=0,B180=""),"",IF(AND($E$3="3rd"),'Marks Entry 3rd'!Z179,IF(AND($E$3="4th"),'Marks Entry 4th'!Z179,"")))</f>
        <v/>
      </c>
      <c r="AW180" s="125" t="str">
        <f>IF(OR(B180=0,B180=""),"",IF(AND($E$3="3rd"),'Marks Entry 3rd'!AA179,IF(AND($E$3="4th"),'Marks Entry 4th'!AA179,"")))</f>
        <v/>
      </c>
      <c r="AX180" s="125" t="str">
        <f>IF(OR(B180=0,B180=""),"",IF(AND($E$3="3rd"),'Marks Entry 3rd'!AB179,IF(AND($E$3="4th"),'Marks Entry 4th'!AB179,"")))</f>
        <v/>
      </c>
      <c r="AY180" s="61" t="str">
        <f t="shared" si="163"/>
        <v/>
      </c>
      <c r="AZ180" s="125" t="str">
        <f>IF(OR(B180=0,B180=""),"",IF(AND($E$3="3rd"),'Marks Entry 3rd'!AC179,IF(AND($E$3="4th"),'Marks Entry 4th'!AC179,"")))</f>
        <v/>
      </c>
      <c r="BA180" s="125" t="str">
        <f>IF(OR(B180=0,B180=""),"",IF(AND($E$3="3rd"),'Marks Entry 3rd'!AD179,IF(AND($E$3="4th"),'Marks Entry 4th'!AD179,"")))</f>
        <v/>
      </c>
      <c r="BB180" s="64" t="str">
        <f t="shared" si="164"/>
        <v/>
      </c>
      <c r="BC180" s="61">
        <f t="shared" si="165"/>
        <v>0</v>
      </c>
      <c r="BD180" s="66" t="str">
        <f>IF(OR(B180=0,B180=""),"",IF(AND($E$3="3rd"),'Marks Entry 3rd'!AE179,IF(AND($E$3="4th"),'Marks Entry 4th'!AE179,"")))</f>
        <v/>
      </c>
      <c r="BE180" s="66" t="str">
        <f>IF(OR(B180=0,B180=""),"",IF(AND($E$3="3rd"),'Marks Entry 3rd'!AF179,IF(AND($E$3="4th"),'Marks Entry 4th'!AF179,"")))</f>
        <v/>
      </c>
      <c r="BF180" s="65" t="str">
        <f t="shared" si="166"/>
        <v/>
      </c>
      <c r="BG180" s="61" t="str">
        <f t="shared" si="167"/>
        <v/>
      </c>
      <c r="BH180" s="104">
        <f t="shared" si="168"/>
        <v>0</v>
      </c>
      <c r="BI180" s="104" t="str">
        <f t="shared" si="169"/>
        <v/>
      </c>
      <c r="BJ180" s="104" t="str">
        <f t="shared" si="170"/>
        <v/>
      </c>
      <c r="BK180" s="104" t="str">
        <f t="shared" si="171"/>
        <v/>
      </c>
      <c r="BL180" s="104" t="str">
        <f t="shared" si="172"/>
        <v/>
      </c>
      <c r="BM180" s="108" t="str">
        <f t="shared" si="173"/>
        <v/>
      </c>
      <c r="BN180" s="125" t="str">
        <f>IF(OR(B180=0,B180=""),"",IF(AND($E$3="3rd"),'Marks Entry 3rd'!AG179,IF(AND($E$3="4th"),'Marks Entry 4th'!AG179,"")))</f>
        <v/>
      </c>
      <c r="BO180" s="125" t="str">
        <f>IF(OR(B180=0,B180=""),"",IF(AND($E$3="3rd"),'Marks Entry 3rd'!AH179,IF(AND($E$3="4th"),'Marks Entry 4th'!AH179,"")))</f>
        <v/>
      </c>
      <c r="BP180" s="125" t="str">
        <f>IF(OR(B180=0,B180=""),"",IF(AND($E$3="3rd"),'Marks Entry 3rd'!AI179,IF(AND($E$3="4th"),'Marks Entry 4th'!AI179,"")))</f>
        <v/>
      </c>
      <c r="BQ180" s="61" t="str">
        <f t="shared" si="174"/>
        <v/>
      </c>
      <c r="BR180" s="125" t="str">
        <f>IF(OR(B180=0,B180=""),"",IF(AND($E$3="3rd"),'Marks Entry 3rd'!AJ179,IF(AND($E$3="4th"),'Marks Entry 4th'!AJ179,"")))</f>
        <v/>
      </c>
      <c r="BS180" s="125" t="str">
        <f>IF(OR(B180=0,B180=""),"",IF(AND($E$3="3rd"),'Marks Entry 3rd'!AK179,IF(AND($E$3="4th"),'Marks Entry 4th'!AK179,"")))</f>
        <v/>
      </c>
      <c r="BT180" s="64" t="str">
        <f t="shared" si="175"/>
        <v/>
      </c>
      <c r="BU180" s="61">
        <f t="shared" si="176"/>
        <v>0</v>
      </c>
      <c r="BV180" s="66" t="str">
        <f>IF(OR(B180=0,B180=""),"",IF(AND($E$3="3rd"),'Marks Entry 3rd'!AL179,IF(AND($E$3="4th"),'Marks Entry 4th'!AL179,"")))</f>
        <v/>
      </c>
      <c r="BW180" s="66" t="str">
        <f>IF(OR(B180=0,B180=""),"",IF(AND($E$3="3rd"),'Marks Entry 3rd'!AM179,IF(AND($E$3="4th"),'Marks Entry 4th'!AM179,"")))</f>
        <v/>
      </c>
      <c r="BX180" s="65" t="str">
        <f t="shared" si="177"/>
        <v/>
      </c>
      <c r="BY180" s="61" t="str">
        <f t="shared" si="178"/>
        <v/>
      </c>
      <c r="BZ180" s="104">
        <f t="shared" si="179"/>
        <v>0</v>
      </c>
      <c r="CA180" s="104" t="str">
        <f t="shared" si="180"/>
        <v/>
      </c>
      <c r="CB180" s="104" t="str">
        <f t="shared" si="181"/>
        <v/>
      </c>
      <c r="CC180" s="104" t="str">
        <f t="shared" si="182"/>
        <v/>
      </c>
      <c r="CD180" s="104" t="str">
        <f t="shared" si="183"/>
        <v/>
      </c>
      <c r="CE180" s="108" t="str">
        <f t="shared" si="184"/>
        <v/>
      </c>
      <c r="CF180" s="257" t="str">
        <f>IF(OR(B180=0,B180=""),"",IF(AND($E$3="3rd"),'Marks Entry 3rd'!AN179,IF(AND($E$3="4th"),'Marks Entry 4th'!AN179,"")))</f>
        <v/>
      </c>
      <c r="CG180" s="257" t="str">
        <f>IF(OR(B180=0,B180=""),"",IF(AND($E$3="3rd"),'Marks Entry 3rd'!AO179,IF(AND($E$3="4th"),'Marks Entry 4th'!AO179,"")))</f>
        <v/>
      </c>
      <c r="CH180" s="257" t="str">
        <f>IF(OR(B180=0,B180=""),"",IF(AND($E$3="3rd"),'Marks Entry 3rd'!AP179,IF(AND($E$3="4th"),'Marks Entry 4th'!AP179,"")))</f>
        <v/>
      </c>
      <c r="CI180" s="257" t="str">
        <f>IF(OR(B180=0,B180=""),"",IF(AND($E$3="3rd"),'Marks Entry 3rd'!AQ179,IF(AND($E$3="4th"),'Marks Entry 4th'!AQ179,"")))</f>
        <v/>
      </c>
      <c r="CJ180" s="257" t="str">
        <f>IF(OR(B180=0,B180=""),"",IF(AND($E$3="3rd"),'Marks Entry 3rd'!AR179,IF(AND($E$3="4th"),'Marks Entry 4th'!AR179,"")))</f>
        <v/>
      </c>
      <c r="CK180" s="126" t="str">
        <f t="shared" si="185"/>
        <v/>
      </c>
      <c r="CL180" s="127">
        <f t="shared" si="186"/>
        <v>0</v>
      </c>
      <c r="CM180" s="127" t="str">
        <f t="shared" si="187"/>
        <v/>
      </c>
      <c r="CN180" s="127" t="str">
        <f t="shared" si="188"/>
        <v/>
      </c>
      <c r="CO180" s="107" t="str">
        <f t="shared" si="189"/>
        <v/>
      </c>
      <c r="CP180" s="257" t="str">
        <f>IF(OR(B180=0,B180=""),"",IF(AND($E$3="3rd"),'Marks Entry 3rd'!AS179,IF(AND($E$3="4th"),'Marks Entry 4th'!AS179,"")))</f>
        <v/>
      </c>
      <c r="CQ180" s="257" t="str">
        <f>IF(OR(B180=0,B180=""),"",IF(AND($E$3="3rd"),'Marks Entry 3rd'!AT179,IF(AND($E$3="4th"),'Marks Entry 4th'!AT179,"")))</f>
        <v/>
      </c>
      <c r="CR180" s="257" t="str">
        <f>IF(OR(B180=0,B180=""),"",IF(AND($E$3="3rd"),'Marks Entry 3rd'!AU179,IF(AND($E$3="4th"),'Marks Entry 4th'!AU179,"")))</f>
        <v/>
      </c>
      <c r="CS180" s="257" t="str">
        <f>IF(OR(B180=0,B180=""),"",IF(AND($E$3="3rd"),'Marks Entry 3rd'!AV179,IF(AND($E$3="4th"),'Marks Entry 4th'!AV179,"")))</f>
        <v/>
      </c>
      <c r="CT180" s="257" t="str">
        <f>IF(OR(B180=0,B180=""),"",IF(AND($E$3="3rd"),'Marks Entry 3rd'!AW179,IF(AND($E$3="4th"),'Marks Entry 4th'!AW179,"")))</f>
        <v/>
      </c>
      <c r="CU180" s="126" t="str">
        <f t="shared" si="190"/>
        <v/>
      </c>
      <c r="CV180" s="127">
        <f t="shared" si="191"/>
        <v>0</v>
      </c>
      <c r="CW180" s="127" t="str">
        <f t="shared" si="192"/>
        <v/>
      </c>
      <c r="CX180" s="127" t="str">
        <f t="shared" si="193"/>
        <v/>
      </c>
      <c r="CY180" s="107" t="str">
        <f t="shared" si="194"/>
        <v/>
      </c>
      <c r="CZ180" s="257" t="str">
        <f>IF(OR(B180=0,B180=""),"",IF(AND($E$3="3rd"),'Marks Entry 3rd'!AX179,IF(AND($E$3="4th"),'Marks Entry 4th'!AX179,"")))</f>
        <v/>
      </c>
      <c r="DA180" s="257" t="str">
        <f>IF(OR(B180=0,B180=""),"",IF(AND($E$3="3rd"),'Marks Entry 3rd'!AY179,IF(AND($E$3="4th"),'Marks Entry 4th'!AY179,"")))</f>
        <v/>
      </c>
      <c r="DB180" s="257" t="str">
        <f>IF(OR(B180=0,B180=""),"",IF(AND($E$3="3rd"),'Marks Entry 3rd'!AZ179,IF(AND($E$3="4th"),'Marks Entry 4th'!AZ179,"")))</f>
        <v/>
      </c>
      <c r="DC180" s="257" t="str">
        <f>IF(OR(B180=0,B180=""),"",IF(AND($E$3="3rd"),'Marks Entry 3rd'!BA179,IF(AND($E$3="4th"),'Marks Entry 4th'!BA179,"")))</f>
        <v/>
      </c>
      <c r="DD180" s="257" t="str">
        <f>IF(OR(B180=0,B180=""),"",IF(AND($E$3="3rd"),'Marks Entry 3rd'!BB179,IF(AND($E$3="4th"),'Marks Entry 4th'!BB179,"")))</f>
        <v/>
      </c>
      <c r="DE180" s="126" t="str">
        <f t="shared" si="195"/>
        <v/>
      </c>
      <c r="DF180" s="127">
        <f t="shared" si="196"/>
        <v>0</v>
      </c>
      <c r="DG180" s="127" t="str">
        <f t="shared" si="197"/>
        <v/>
      </c>
      <c r="DH180" s="127" t="str">
        <f t="shared" si="198"/>
        <v/>
      </c>
      <c r="DI180" s="107" t="str">
        <f t="shared" si="199"/>
        <v/>
      </c>
      <c r="DJ180" s="257" t="str">
        <f>IF(OR(B180=0,B180=""),"",IF(AND('Marks Entry 3rd'!BC179="",'Marks Entry 4th'!BC179=""),"",IF(AND($E$3="3rd"),'Marks Entry 3rd'!BC179,IF(AND($E$3="4th"),'Marks Entry 4th'!BC179,""))))</f>
        <v/>
      </c>
      <c r="DK180" s="257" t="str">
        <f>IF(OR(B180=0,B180=""),"",IF(AND('Marks Entry 3rd'!BD179="",'Marks Entry 4th'!BD179=""),"",IF(AND($E$3="3rd"),'Marks Entry 3rd'!BD179,IF(AND($E$3="4th"),'Marks Entry 4th'!BD179,""))))</f>
        <v/>
      </c>
      <c r="DL180" s="416" t="str">
        <f t="shared" si="200"/>
        <v/>
      </c>
      <c r="DM180" s="108" t="str">
        <f t="shared" si="201"/>
        <v/>
      </c>
      <c r="DN180" s="257" t="str">
        <f>IF(OR(B180=0,B180=""),"",IF(AND('Marks Entry 3rd'!BE179="",'Marks Entry 4th'!BE179=""),"",IF(AND($E$3="3rd"),'Marks Entry 3rd'!BE179,IF(AND($E$3="4th"),'Marks Entry 4th'!BE179,""))))</f>
        <v/>
      </c>
      <c r="DO180" s="257" t="str">
        <f>IF(OR(B180=0,B180=""),"",IF(AND('Marks Entry 3rd'!BF179="",'Marks Entry 4th'!BF179=""),"",IF(AND($E$3="3rd"),'Marks Entry 3rd'!BF179,IF(AND($E$3="4th"),'Marks Entry 4th'!BF179,""))))</f>
        <v/>
      </c>
      <c r="DP180" s="416" t="str">
        <f t="shared" si="202"/>
        <v/>
      </c>
      <c r="DQ180" s="108" t="str">
        <f t="shared" si="203"/>
        <v/>
      </c>
      <c r="DR180" s="75" t="str">
        <f t="shared" si="204"/>
        <v/>
      </c>
      <c r="DS180" s="76" t="str">
        <f t="shared" si="205"/>
        <v/>
      </c>
      <c r="DT180" s="81" t="str">
        <f t="shared" si="206"/>
        <v/>
      </c>
      <c r="DU180" s="82" t="str">
        <f t="shared" si="207"/>
        <v/>
      </c>
      <c r="DV180" s="262" t="str">
        <f t="shared" si="209"/>
        <v/>
      </c>
      <c r="DW180" s="52" t="str">
        <f>IF(OR(B180=0,B180=""),"",IF(AND($E$3="3rd"),'Marks Entry 3rd'!BG179,IF(AND($E$3="4th"),'Marks Entry 4th'!BG179,"")))</f>
        <v/>
      </c>
      <c r="DX180" s="52" t="str">
        <f>IF(OR(B180=0,B180=""),"",IF(AND($E$3="3rd"),'Marks Entry 3rd'!BH179,IF(AND($E$3="4th"),'Marks Entry 4th'!BH179,"")))</f>
        <v/>
      </c>
      <c r="DY180" s="242" t="str">
        <f t="shared" si="208"/>
        <v/>
      </c>
      <c r="DZ180" s="53"/>
      <c r="EG180" s="55">
        <f>IF(AND($E$3="3rd"),'Marks Entry 3rd'!I179,IF(AND($E$3="4th"),'Marks Entry 4th'!I179,""))</f>
        <v>0</v>
      </c>
    </row>
    <row r="181" spans="1:137" ht="18.95" customHeight="1">
      <c r="A181" s="67">
        <v>174</v>
      </c>
      <c r="B181" s="302" t="str">
        <f>IF(OR(EG181=0,EG181=""),"",IF(AND($E$3="3rd"),'Marks Entry 3rd'!I180,IF(AND($E$3="4th"),'Marks Entry 4th'!I180,"")))</f>
        <v/>
      </c>
      <c r="C181" s="68" t="str">
        <f>IF(OR(B181=0,B181=""),"",IF(AND($E$3="3rd"),'Marks Entry 3rd'!B180,IF(AND($E$3="4th"),'Marks Entry 4th'!B180,"")))</f>
        <v/>
      </c>
      <c r="D181" s="68" t="str">
        <f>IF(OR(B181=0,B181=""),"",IF(AND($E$3="3rd"),'Marks Entry 3rd'!C180,IF(AND($E$3="4th"),'Marks Entry 4th'!C180,"")))</f>
        <v/>
      </c>
      <c r="E181" s="69" t="str">
        <f>IF(OR(B181=0,B181=""),"",IF(AND($E$3="3rd"),'Marks Entry 3rd'!E180,IF(AND($E$3="4th"),'Marks Entry 4th'!E180,"")))</f>
        <v/>
      </c>
      <c r="F181" s="301" t="str">
        <f>IF(OR(B181=0,B181=""),"",IF(AND($E$3="3rd"),'Marks Entry 3rd'!D180,IF(AND($E$3="4th"),'Marks Entry 4th'!D180,"")))</f>
        <v/>
      </c>
      <c r="G181" s="63" t="str">
        <f>IF(OR(B181=0,B181=""),"",IF(AND($E$3="3rd"),'Marks Entry 3rd'!F180,IF(AND($E$3="4th"),'Marks Entry 4th'!F180,"")))</f>
        <v/>
      </c>
      <c r="H181" s="63" t="str">
        <f>IF(OR(B181=0,B181=""),"",IF(AND($E$3="3rd"),'Marks Entry 3rd'!G180,IF(AND($E$3="4th"),'Marks Entry 4th'!G180,"")))</f>
        <v/>
      </c>
      <c r="I181" s="63" t="str">
        <f>IF(OR(B181=0,B181=""),"",IF(AND($E$3="3rd"),'Marks Entry 3rd'!H180,IF(AND($E$3="4th"),'Marks Entry 4th'!H180,"")))</f>
        <v/>
      </c>
      <c r="J181" s="256" t="str">
        <f>IF(OR(B181=0,B181=""),"",IF(AND($E$3="3rd"),'Marks Entry 3rd'!J180,IF(AND($E$3="4th"),'Marks Entry 4th'!J180,"")))</f>
        <v/>
      </c>
      <c r="K181" s="256" t="str">
        <f>IF(OR(B181=0,B181=""),"",IF(AND($E$3="3rd"),'Marks Entry 3rd'!K180,IF(AND($E$3="4th"),'Marks Entry 4th'!K180,"")))</f>
        <v/>
      </c>
      <c r="L181" s="125" t="str">
        <f>IF(OR(B181=0,B181=""),"",IF(AND($E$3="3rd"),'Marks Entry 3rd'!L180,IF(AND($E$3="4th"),'Marks Entry 4th'!L180,"")))</f>
        <v/>
      </c>
      <c r="M181" s="125" t="str">
        <f>IF(OR(B181=0,B181=""),"",IF(AND($E$3="3rd"),'Marks Entry 3rd'!M180,IF(AND($E$3="4th"),'Marks Entry 4th'!M180,"")))</f>
        <v/>
      </c>
      <c r="N181" s="125" t="str">
        <f>IF(OR(B181=0,B181=""),"",IF(AND($E$3="3rd"),'Marks Entry 3rd'!N180,IF(AND($E$3="4th"),'Marks Entry 4th'!N180,"")))</f>
        <v/>
      </c>
      <c r="O181" s="61" t="str">
        <f t="shared" si="141"/>
        <v/>
      </c>
      <c r="P181" s="125" t="str">
        <f>IF(OR(B181=0,B181=""),"",IF(AND($E$3="3rd"),'Marks Entry 3rd'!O180,IF(AND($E$3="4th"),'Marks Entry 4th'!O180,"")))</f>
        <v/>
      </c>
      <c r="Q181" s="125" t="str">
        <f>IF(OR(B181=0,B181=""),"",IF(AND($E$3="3rd"),'Marks Entry 3rd'!P180,IF(AND($E$3="4th"),'Marks Entry 4th'!P180,"")))</f>
        <v/>
      </c>
      <c r="R181" s="64" t="str">
        <f t="shared" si="142"/>
        <v/>
      </c>
      <c r="S181" s="61">
        <f t="shared" si="143"/>
        <v>0</v>
      </c>
      <c r="T181" s="66" t="str">
        <f>IF(OR(B181=0,B181=""),"",IF(AND($E$3="3rd"),'Marks Entry 3rd'!Q180,IF(AND($E$3="4th"),'Marks Entry 4th'!Q180,"")))</f>
        <v/>
      </c>
      <c r="U181" s="66" t="str">
        <f>IF(OR(B181=0,B181=""),"",IF(AND($E$3="3rd"),'Marks Entry 3rd'!R180,IF(AND($E$3="4th"),'Marks Entry 4th'!R180,"")))</f>
        <v/>
      </c>
      <c r="V181" s="65" t="str">
        <f t="shared" si="144"/>
        <v/>
      </c>
      <c r="W181" s="61" t="str">
        <f t="shared" si="145"/>
        <v/>
      </c>
      <c r="X181" s="104">
        <f t="shared" si="146"/>
        <v>0</v>
      </c>
      <c r="Y181" s="104" t="str">
        <f t="shared" si="147"/>
        <v/>
      </c>
      <c r="Z181" s="104" t="str">
        <f t="shared" si="148"/>
        <v/>
      </c>
      <c r="AA181" s="104" t="str">
        <f t="shared" si="149"/>
        <v/>
      </c>
      <c r="AB181" s="104" t="str">
        <f t="shared" si="150"/>
        <v/>
      </c>
      <c r="AC181" s="108" t="str">
        <f t="shared" si="151"/>
        <v/>
      </c>
      <c r="AD181" s="125" t="str">
        <f>IF(OR(B181=0,B181=""),"",IF(AND($E$3="3rd"),'Marks Entry 3rd'!S180,IF(AND($E$3="4th"),'Marks Entry 4th'!S180,"")))</f>
        <v/>
      </c>
      <c r="AE181" s="125" t="str">
        <f>IF(OR(B181=0,B181=""),"",IF(AND($E$3="3rd"),'Marks Entry 3rd'!T180,IF(AND($E$3="4th"),'Marks Entry 4th'!T180,"")))</f>
        <v/>
      </c>
      <c r="AF181" s="125" t="str">
        <f>IF(OR(B181=0,B181=""),"",IF(AND($E$3="3rd"),'Marks Entry 3rd'!U180,IF(AND($E$3="4th"),'Marks Entry 4th'!U180,"")))</f>
        <v/>
      </c>
      <c r="AG181" s="61" t="str">
        <f t="shared" si="152"/>
        <v/>
      </c>
      <c r="AH181" s="125" t="str">
        <f>IF(OR(B181=0,B181=""),"",IF(AND($E$3="3rd"),'Marks Entry 3rd'!V180,IF(AND($E$3="4th"),'Marks Entry 4th'!V180,"")))</f>
        <v/>
      </c>
      <c r="AI181" s="125" t="str">
        <f>IF(OR(B181=0,B181=""),"",IF(AND($E$3="3rd"),'Marks Entry 3rd'!W180,IF(AND($E$3="4th"),'Marks Entry 4th'!W180,"")))</f>
        <v/>
      </c>
      <c r="AJ181" s="64" t="str">
        <f t="shared" si="153"/>
        <v/>
      </c>
      <c r="AK181" s="61">
        <f t="shared" si="154"/>
        <v>0</v>
      </c>
      <c r="AL181" s="66" t="str">
        <f>IF(OR(B181=0,B181=""),"",IF(AND($E$3="3rd"),'Marks Entry 3rd'!X180,IF(AND($E$3="4th"),'Marks Entry 4th'!X180,"")))</f>
        <v/>
      </c>
      <c r="AM181" s="66" t="str">
        <f>IF(OR(B181=0,B181=""),"",IF(AND($E$3="3rd"),'Marks Entry 3rd'!Y180,IF(AND($E$3="4th"),'Marks Entry 4th'!Y180,"")))</f>
        <v/>
      </c>
      <c r="AN181" s="65" t="str">
        <f t="shared" si="155"/>
        <v/>
      </c>
      <c r="AO181" s="61" t="str">
        <f t="shared" si="156"/>
        <v/>
      </c>
      <c r="AP181" s="104">
        <f t="shared" si="157"/>
        <v>0</v>
      </c>
      <c r="AQ181" s="104" t="str">
        <f t="shared" si="158"/>
        <v/>
      </c>
      <c r="AR181" s="104" t="str">
        <f t="shared" si="159"/>
        <v/>
      </c>
      <c r="AS181" s="104" t="str">
        <f t="shared" si="160"/>
        <v/>
      </c>
      <c r="AT181" s="104" t="str">
        <f t="shared" si="161"/>
        <v/>
      </c>
      <c r="AU181" s="108" t="str">
        <f t="shared" si="162"/>
        <v/>
      </c>
      <c r="AV181" s="125" t="str">
        <f>IF(OR(B181=0,B181=""),"",IF(AND($E$3="3rd"),'Marks Entry 3rd'!Z180,IF(AND($E$3="4th"),'Marks Entry 4th'!Z180,"")))</f>
        <v/>
      </c>
      <c r="AW181" s="125" t="str">
        <f>IF(OR(B181=0,B181=""),"",IF(AND($E$3="3rd"),'Marks Entry 3rd'!AA180,IF(AND($E$3="4th"),'Marks Entry 4th'!AA180,"")))</f>
        <v/>
      </c>
      <c r="AX181" s="125" t="str">
        <f>IF(OR(B181=0,B181=""),"",IF(AND($E$3="3rd"),'Marks Entry 3rd'!AB180,IF(AND($E$3="4th"),'Marks Entry 4th'!AB180,"")))</f>
        <v/>
      </c>
      <c r="AY181" s="61" t="str">
        <f t="shared" si="163"/>
        <v/>
      </c>
      <c r="AZ181" s="125" t="str">
        <f>IF(OR(B181=0,B181=""),"",IF(AND($E$3="3rd"),'Marks Entry 3rd'!AC180,IF(AND($E$3="4th"),'Marks Entry 4th'!AC180,"")))</f>
        <v/>
      </c>
      <c r="BA181" s="125" t="str">
        <f>IF(OR(B181=0,B181=""),"",IF(AND($E$3="3rd"),'Marks Entry 3rd'!AD180,IF(AND($E$3="4th"),'Marks Entry 4th'!AD180,"")))</f>
        <v/>
      </c>
      <c r="BB181" s="64" t="str">
        <f t="shared" si="164"/>
        <v/>
      </c>
      <c r="BC181" s="61">
        <f t="shared" si="165"/>
        <v>0</v>
      </c>
      <c r="BD181" s="66" t="str">
        <f>IF(OR(B181=0,B181=""),"",IF(AND($E$3="3rd"),'Marks Entry 3rd'!AE180,IF(AND($E$3="4th"),'Marks Entry 4th'!AE180,"")))</f>
        <v/>
      </c>
      <c r="BE181" s="66" t="str">
        <f>IF(OR(B181=0,B181=""),"",IF(AND($E$3="3rd"),'Marks Entry 3rd'!AF180,IF(AND($E$3="4th"),'Marks Entry 4th'!AF180,"")))</f>
        <v/>
      </c>
      <c r="BF181" s="65" t="str">
        <f t="shared" si="166"/>
        <v/>
      </c>
      <c r="BG181" s="61" t="str">
        <f t="shared" si="167"/>
        <v/>
      </c>
      <c r="BH181" s="104">
        <f t="shared" si="168"/>
        <v>0</v>
      </c>
      <c r="BI181" s="104" t="str">
        <f t="shared" si="169"/>
        <v/>
      </c>
      <c r="BJ181" s="104" t="str">
        <f t="shared" si="170"/>
        <v/>
      </c>
      <c r="BK181" s="104" t="str">
        <f t="shared" si="171"/>
        <v/>
      </c>
      <c r="BL181" s="104" t="str">
        <f t="shared" si="172"/>
        <v/>
      </c>
      <c r="BM181" s="108" t="str">
        <f t="shared" si="173"/>
        <v/>
      </c>
      <c r="BN181" s="125" t="str">
        <f>IF(OR(B181=0,B181=""),"",IF(AND($E$3="3rd"),'Marks Entry 3rd'!AG180,IF(AND($E$3="4th"),'Marks Entry 4th'!AG180,"")))</f>
        <v/>
      </c>
      <c r="BO181" s="125" t="str">
        <f>IF(OR(B181=0,B181=""),"",IF(AND($E$3="3rd"),'Marks Entry 3rd'!AH180,IF(AND($E$3="4th"),'Marks Entry 4th'!AH180,"")))</f>
        <v/>
      </c>
      <c r="BP181" s="125" t="str">
        <f>IF(OR(B181=0,B181=""),"",IF(AND($E$3="3rd"),'Marks Entry 3rd'!AI180,IF(AND($E$3="4th"),'Marks Entry 4th'!AI180,"")))</f>
        <v/>
      </c>
      <c r="BQ181" s="61" t="str">
        <f t="shared" si="174"/>
        <v/>
      </c>
      <c r="BR181" s="125" t="str">
        <f>IF(OR(B181=0,B181=""),"",IF(AND($E$3="3rd"),'Marks Entry 3rd'!AJ180,IF(AND($E$3="4th"),'Marks Entry 4th'!AJ180,"")))</f>
        <v/>
      </c>
      <c r="BS181" s="125" t="str">
        <f>IF(OR(B181=0,B181=""),"",IF(AND($E$3="3rd"),'Marks Entry 3rd'!AK180,IF(AND($E$3="4th"),'Marks Entry 4th'!AK180,"")))</f>
        <v/>
      </c>
      <c r="BT181" s="64" t="str">
        <f t="shared" si="175"/>
        <v/>
      </c>
      <c r="BU181" s="61">
        <f t="shared" si="176"/>
        <v>0</v>
      </c>
      <c r="BV181" s="66" t="str">
        <f>IF(OR(B181=0,B181=""),"",IF(AND($E$3="3rd"),'Marks Entry 3rd'!AL180,IF(AND($E$3="4th"),'Marks Entry 4th'!AL180,"")))</f>
        <v/>
      </c>
      <c r="BW181" s="66" t="str">
        <f>IF(OR(B181=0,B181=""),"",IF(AND($E$3="3rd"),'Marks Entry 3rd'!AM180,IF(AND($E$3="4th"),'Marks Entry 4th'!AM180,"")))</f>
        <v/>
      </c>
      <c r="BX181" s="65" t="str">
        <f t="shared" si="177"/>
        <v/>
      </c>
      <c r="BY181" s="61" t="str">
        <f t="shared" si="178"/>
        <v/>
      </c>
      <c r="BZ181" s="104">
        <f t="shared" si="179"/>
        <v>0</v>
      </c>
      <c r="CA181" s="104" t="str">
        <f t="shared" si="180"/>
        <v/>
      </c>
      <c r="CB181" s="104" t="str">
        <f t="shared" si="181"/>
        <v/>
      </c>
      <c r="CC181" s="104" t="str">
        <f t="shared" si="182"/>
        <v/>
      </c>
      <c r="CD181" s="104" t="str">
        <f t="shared" si="183"/>
        <v/>
      </c>
      <c r="CE181" s="108" t="str">
        <f t="shared" si="184"/>
        <v/>
      </c>
      <c r="CF181" s="257" t="str">
        <f>IF(OR(B181=0,B181=""),"",IF(AND($E$3="3rd"),'Marks Entry 3rd'!AN180,IF(AND($E$3="4th"),'Marks Entry 4th'!AN180,"")))</f>
        <v/>
      </c>
      <c r="CG181" s="257" t="str">
        <f>IF(OR(B181=0,B181=""),"",IF(AND($E$3="3rd"),'Marks Entry 3rd'!AO180,IF(AND($E$3="4th"),'Marks Entry 4th'!AO180,"")))</f>
        <v/>
      </c>
      <c r="CH181" s="257" t="str">
        <f>IF(OR(B181=0,B181=""),"",IF(AND($E$3="3rd"),'Marks Entry 3rd'!AP180,IF(AND($E$3="4th"),'Marks Entry 4th'!AP180,"")))</f>
        <v/>
      </c>
      <c r="CI181" s="257" t="str">
        <f>IF(OR(B181=0,B181=""),"",IF(AND($E$3="3rd"),'Marks Entry 3rd'!AQ180,IF(AND($E$3="4th"),'Marks Entry 4th'!AQ180,"")))</f>
        <v/>
      </c>
      <c r="CJ181" s="257" t="str">
        <f>IF(OR(B181=0,B181=""),"",IF(AND($E$3="3rd"),'Marks Entry 3rd'!AR180,IF(AND($E$3="4th"),'Marks Entry 4th'!AR180,"")))</f>
        <v/>
      </c>
      <c r="CK181" s="126" t="str">
        <f t="shared" si="185"/>
        <v/>
      </c>
      <c r="CL181" s="127">
        <f t="shared" si="186"/>
        <v>0</v>
      </c>
      <c r="CM181" s="127" t="str">
        <f t="shared" si="187"/>
        <v/>
      </c>
      <c r="CN181" s="127" t="str">
        <f t="shared" si="188"/>
        <v/>
      </c>
      <c r="CO181" s="107" t="str">
        <f t="shared" si="189"/>
        <v/>
      </c>
      <c r="CP181" s="257" t="str">
        <f>IF(OR(B181=0,B181=""),"",IF(AND($E$3="3rd"),'Marks Entry 3rd'!AS180,IF(AND($E$3="4th"),'Marks Entry 4th'!AS180,"")))</f>
        <v/>
      </c>
      <c r="CQ181" s="257" t="str">
        <f>IF(OR(B181=0,B181=""),"",IF(AND($E$3="3rd"),'Marks Entry 3rd'!AT180,IF(AND($E$3="4th"),'Marks Entry 4th'!AT180,"")))</f>
        <v/>
      </c>
      <c r="CR181" s="257" t="str">
        <f>IF(OR(B181=0,B181=""),"",IF(AND($E$3="3rd"),'Marks Entry 3rd'!AU180,IF(AND($E$3="4th"),'Marks Entry 4th'!AU180,"")))</f>
        <v/>
      </c>
      <c r="CS181" s="257" t="str">
        <f>IF(OR(B181=0,B181=""),"",IF(AND($E$3="3rd"),'Marks Entry 3rd'!AV180,IF(AND($E$3="4th"),'Marks Entry 4th'!AV180,"")))</f>
        <v/>
      </c>
      <c r="CT181" s="257" t="str">
        <f>IF(OR(B181=0,B181=""),"",IF(AND($E$3="3rd"),'Marks Entry 3rd'!AW180,IF(AND($E$3="4th"),'Marks Entry 4th'!AW180,"")))</f>
        <v/>
      </c>
      <c r="CU181" s="126" t="str">
        <f t="shared" si="190"/>
        <v/>
      </c>
      <c r="CV181" s="127">
        <f t="shared" si="191"/>
        <v>0</v>
      </c>
      <c r="CW181" s="127" t="str">
        <f t="shared" si="192"/>
        <v/>
      </c>
      <c r="CX181" s="127" t="str">
        <f t="shared" si="193"/>
        <v/>
      </c>
      <c r="CY181" s="107" t="str">
        <f t="shared" si="194"/>
        <v/>
      </c>
      <c r="CZ181" s="257" t="str">
        <f>IF(OR(B181=0,B181=""),"",IF(AND($E$3="3rd"),'Marks Entry 3rd'!AX180,IF(AND($E$3="4th"),'Marks Entry 4th'!AX180,"")))</f>
        <v/>
      </c>
      <c r="DA181" s="257" t="str">
        <f>IF(OR(B181=0,B181=""),"",IF(AND($E$3="3rd"),'Marks Entry 3rd'!AY180,IF(AND($E$3="4th"),'Marks Entry 4th'!AY180,"")))</f>
        <v/>
      </c>
      <c r="DB181" s="257" t="str">
        <f>IF(OR(B181=0,B181=""),"",IF(AND($E$3="3rd"),'Marks Entry 3rd'!AZ180,IF(AND($E$3="4th"),'Marks Entry 4th'!AZ180,"")))</f>
        <v/>
      </c>
      <c r="DC181" s="257" t="str">
        <f>IF(OR(B181=0,B181=""),"",IF(AND($E$3="3rd"),'Marks Entry 3rd'!BA180,IF(AND($E$3="4th"),'Marks Entry 4th'!BA180,"")))</f>
        <v/>
      </c>
      <c r="DD181" s="257" t="str">
        <f>IF(OR(B181=0,B181=""),"",IF(AND($E$3="3rd"),'Marks Entry 3rd'!BB180,IF(AND($E$3="4th"),'Marks Entry 4th'!BB180,"")))</f>
        <v/>
      </c>
      <c r="DE181" s="126" t="str">
        <f t="shared" si="195"/>
        <v/>
      </c>
      <c r="DF181" s="127">
        <f t="shared" si="196"/>
        <v>0</v>
      </c>
      <c r="DG181" s="127" t="str">
        <f t="shared" si="197"/>
        <v/>
      </c>
      <c r="DH181" s="127" t="str">
        <f t="shared" si="198"/>
        <v/>
      </c>
      <c r="DI181" s="107" t="str">
        <f t="shared" si="199"/>
        <v/>
      </c>
      <c r="DJ181" s="257" t="str">
        <f>IF(OR(B181=0,B181=""),"",IF(AND('Marks Entry 3rd'!BC180="",'Marks Entry 4th'!BC180=""),"",IF(AND($E$3="3rd"),'Marks Entry 3rd'!BC180,IF(AND($E$3="4th"),'Marks Entry 4th'!BC180,""))))</f>
        <v/>
      </c>
      <c r="DK181" s="257" t="str">
        <f>IF(OR(B181=0,B181=""),"",IF(AND('Marks Entry 3rd'!BD180="",'Marks Entry 4th'!BD180=""),"",IF(AND($E$3="3rd"),'Marks Entry 3rd'!BD180,IF(AND($E$3="4th"),'Marks Entry 4th'!BD180,""))))</f>
        <v/>
      </c>
      <c r="DL181" s="416" t="str">
        <f t="shared" si="200"/>
        <v/>
      </c>
      <c r="DM181" s="108" t="str">
        <f t="shared" si="201"/>
        <v/>
      </c>
      <c r="DN181" s="257" t="str">
        <f>IF(OR(B181=0,B181=""),"",IF(AND('Marks Entry 3rd'!BE180="",'Marks Entry 4th'!BE180=""),"",IF(AND($E$3="3rd"),'Marks Entry 3rd'!BE180,IF(AND($E$3="4th"),'Marks Entry 4th'!BE180,""))))</f>
        <v/>
      </c>
      <c r="DO181" s="257" t="str">
        <f>IF(OR(B181=0,B181=""),"",IF(AND('Marks Entry 3rd'!BF180="",'Marks Entry 4th'!BF180=""),"",IF(AND($E$3="3rd"),'Marks Entry 3rd'!BF180,IF(AND($E$3="4th"),'Marks Entry 4th'!BF180,""))))</f>
        <v/>
      </c>
      <c r="DP181" s="416" t="str">
        <f t="shared" si="202"/>
        <v/>
      </c>
      <c r="DQ181" s="108" t="str">
        <f t="shared" si="203"/>
        <v/>
      </c>
      <c r="DR181" s="75" t="str">
        <f t="shared" si="204"/>
        <v/>
      </c>
      <c r="DS181" s="76" t="str">
        <f t="shared" si="205"/>
        <v/>
      </c>
      <c r="DT181" s="81" t="str">
        <f t="shared" si="206"/>
        <v/>
      </c>
      <c r="DU181" s="82" t="str">
        <f t="shared" si="207"/>
        <v/>
      </c>
      <c r="DV181" s="262" t="str">
        <f t="shared" si="209"/>
        <v/>
      </c>
      <c r="DW181" s="52" t="str">
        <f>IF(OR(B181=0,B181=""),"",IF(AND($E$3="3rd"),'Marks Entry 3rd'!BG180,IF(AND($E$3="4th"),'Marks Entry 4th'!BG180,"")))</f>
        <v/>
      </c>
      <c r="DX181" s="52" t="str">
        <f>IF(OR(B181=0,B181=""),"",IF(AND($E$3="3rd"),'Marks Entry 3rd'!BH180,IF(AND($E$3="4th"),'Marks Entry 4th'!BH180,"")))</f>
        <v/>
      </c>
      <c r="DY181" s="242" t="str">
        <f t="shared" si="208"/>
        <v/>
      </c>
      <c r="DZ181" s="53"/>
      <c r="EG181" s="55">
        <f>IF(AND($E$3="3rd"),'Marks Entry 3rd'!I180,IF(AND($E$3="4th"),'Marks Entry 4th'!I180,""))</f>
        <v>0</v>
      </c>
    </row>
    <row r="182" spans="1:137" ht="18.95" customHeight="1">
      <c r="A182" s="67">
        <v>175</v>
      </c>
      <c r="B182" s="302" t="str">
        <f>IF(OR(EG182=0,EG182=""),"",IF(AND($E$3="3rd"),'Marks Entry 3rd'!I181,IF(AND($E$3="4th"),'Marks Entry 4th'!I181,"")))</f>
        <v/>
      </c>
      <c r="C182" s="68" t="str">
        <f>IF(OR(B182=0,B182=""),"",IF(AND($E$3="3rd"),'Marks Entry 3rd'!B181,IF(AND($E$3="4th"),'Marks Entry 4th'!B181,"")))</f>
        <v/>
      </c>
      <c r="D182" s="68" t="str">
        <f>IF(OR(B182=0,B182=""),"",IF(AND($E$3="3rd"),'Marks Entry 3rd'!C181,IF(AND($E$3="4th"),'Marks Entry 4th'!C181,"")))</f>
        <v/>
      </c>
      <c r="E182" s="69" t="str">
        <f>IF(OR(B182=0,B182=""),"",IF(AND($E$3="3rd"),'Marks Entry 3rd'!E181,IF(AND($E$3="4th"),'Marks Entry 4th'!E181,"")))</f>
        <v/>
      </c>
      <c r="F182" s="301" t="str">
        <f>IF(OR(B182=0,B182=""),"",IF(AND($E$3="3rd"),'Marks Entry 3rd'!D181,IF(AND($E$3="4th"),'Marks Entry 4th'!D181,"")))</f>
        <v/>
      </c>
      <c r="G182" s="63" t="str">
        <f>IF(OR(B182=0,B182=""),"",IF(AND($E$3="3rd"),'Marks Entry 3rd'!F181,IF(AND($E$3="4th"),'Marks Entry 4th'!F181,"")))</f>
        <v/>
      </c>
      <c r="H182" s="63" t="str">
        <f>IF(OR(B182=0,B182=""),"",IF(AND($E$3="3rd"),'Marks Entry 3rd'!G181,IF(AND($E$3="4th"),'Marks Entry 4th'!G181,"")))</f>
        <v/>
      </c>
      <c r="I182" s="63" t="str">
        <f>IF(OR(B182=0,B182=""),"",IF(AND($E$3="3rd"),'Marks Entry 3rd'!H181,IF(AND($E$3="4th"),'Marks Entry 4th'!H181,"")))</f>
        <v/>
      </c>
      <c r="J182" s="256" t="str">
        <f>IF(OR(B182=0,B182=""),"",IF(AND($E$3="3rd"),'Marks Entry 3rd'!J181,IF(AND($E$3="4th"),'Marks Entry 4th'!J181,"")))</f>
        <v/>
      </c>
      <c r="K182" s="256" t="str">
        <f>IF(OR(B182=0,B182=""),"",IF(AND($E$3="3rd"),'Marks Entry 3rd'!K181,IF(AND($E$3="4th"),'Marks Entry 4th'!K181,"")))</f>
        <v/>
      </c>
      <c r="L182" s="125" t="str">
        <f>IF(OR(B182=0,B182=""),"",IF(AND($E$3="3rd"),'Marks Entry 3rd'!L181,IF(AND($E$3="4th"),'Marks Entry 4th'!L181,"")))</f>
        <v/>
      </c>
      <c r="M182" s="125" t="str">
        <f>IF(OR(B182=0,B182=""),"",IF(AND($E$3="3rd"),'Marks Entry 3rd'!M181,IF(AND($E$3="4th"),'Marks Entry 4th'!M181,"")))</f>
        <v/>
      </c>
      <c r="N182" s="125" t="str">
        <f>IF(OR(B182=0,B182=""),"",IF(AND($E$3="3rd"),'Marks Entry 3rd'!N181,IF(AND($E$3="4th"),'Marks Entry 4th'!N181,"")))</f>
        <v/>
      </c>
      <c r="O182" s="61" t="str">
        <f t="shared" si="141"/>
        <v/>
      </c>
      <c r="P182" s="125" t="str">
        <f>IF(OR(B182=0,B182=""),"",IF(AND($E$3="3rd"),'Marks Entry 3rd'!O181,IF(AND($E$3="4th"),'Marks Entry 4th'!O181,"")))</f>
        <v/>
      </c>
      <c r="Q182" s="125" t="str">
        <f>IF(OR(B182=0,B182=""),"",IF(AND($E$3="3rd"),'Marks Entry 3rd'!P181,IF(AND($E$3="4th"),'Marks Entry 4th'!P181,"")))</f>
        <v/>
      </c>
      <c r="R182" s="64" t="str">
        <f t="shared" si="142"/>
        <v/>
      </c>
      <c r="S182" s="61">
        <f t="shared" si="143"/>
        <v>0</v>
      </c>
      <c r="T182" s="66" t="str">
        <f>IF(OR(B182=0,B182=""),"",IF(AND($E$3="3rd"),'Marks Entry 3rd'!Q181,IF(AND($E$3="4th"),'Marks Entry 4th'!Q181,"")))</f>
        <v/>
      </c>
      <c r="U182" s="66" t="str">
        <f>IF(OR(B182=0,B182=""),"",IF(AND($E$3="3rd"),'Marks Entry 3rd'!R181,IF(AND($E$3="4th"),'Marks Entry 4th'!R181,"")))</f>
        <v/>
      </c>
      <c r="V182" s="65" t="str">
        <f t="shared" si="144"/>
        <v/>
      </c>
      <c r="W182" s="61" t="str">
        <f t="shared" si="145"/>
        <v/>
      </c>
      <c r="X182" s="104">
        <f t="shared" si="146"/>
        <v>0</v>
      </c>
      <c r="Y182" s="104" t="str">
        <f t="shared" si="147"/>
        <v/>
      </c>
      <c r="Z182" s="104" t="str">
        <f t="shared" si="148"/>
        <v/>
      </c>
      <c r="AA182" s="104" t="str">
        <f t="shared" si="149"/>
        <v/>
      </c>
      <c r="AB182" s="104" t="str">
        <f t="shared" si="150"/>
        <v/>
      </c>
      <c r="AC182" s="108" t="str">
        <f t="shared" si="151"/>
        <v/>
      </c>
      <c r="AD182" s="125" t="str">
        <f>IF(OR(B182=0,B182=""),"",IF(AND($E$3="3rd"),'Marks Entry 3rd'!S181,IF(AND($E$3="4th"),'Marks Entry 4th'!S181,"")))</f>
        <v/>
      </c>
      <c r="AE182" s="125" t="str">
        <f>IF(OR(B182=0,B182=""),"",IF(AND($E$3="3rd"),'Marks Entry 3rd'!T181,IF(AND($E$3="4th"),'Marks Entry 4th'!T181,"")))</f>
        <v/>
      </c>
      <c r="AF182" s="125" t="str">
        <f>IF(OR(B182=0,B182=""),"",IF(AND($E$3="3rd"),'Marks Entry 3rd'!U181,IF(AND($E$3="4th"),'Marks Entry 4th'!U181,"")))</f>
        <v/>
      </c>
      <c r="AG182" s="61" t="str">
        <f t="shared" si="152"/>
        <v/>
      </c>
      <c r="AH182" s="125" t="str">
        <f>IF(OR(B182=0,B182=""),"",IF(AND($E$3="3rd"),'Marks Entry 3rd'!V181,IF(AND($E$3="4th"),'Marks Entry 4th'!V181,"")))</f>
        <v/>
      </c>
      <c r="AI182" s="125" t="str">
        <f>IF(OR(B182=0,B182=""),"",IF(AND($E$3="3rd"),'Marks Entry 3rd'!W181,IF(AND($E$3="4th"),'Marks Entry 4th'!W181,"")))</f>
        <v/>
      </c>
      <c r="AJ182" s="64" t="str">
        <f t="shared" si="153"/>
        <v/>
      </c>
      <c r="AK182" s="61">
        <f t="shared" si="154"/>
        <v>0</v>
      </c>
      <c r="AL182" s="66" t="str">
        <f>IF(OR(B182=0,B182=""),"",IF(AND($E$3="3rd"),'Marks Entry 3rd'!X181,IF(AND($E$3="4th"),'Marks Entry 4th'!X181,"")))</f>
        <v/>
      </c>
      <c r="AM182" s="66" t="str">
        <f>IF(OR(B182=0,B182=""),"",IF(AND($E$3="3rd"),'Marks Entry 3rd'!Y181,IF(AND($E$3="4th"),'Marks Entry 4th'!Y181,"")))</f>
        <v/>
      </c>
      <c r="AN182" s="65" t="str">
        <f t="shared" si="155"/>
        <v/>
      </c>
      <c r="AO182" s="61" t="str">
        <f t="shared" si="156"/>
        <v/>
      </c>
      <c r="AP182" s="104">
        <f t="shared" si="157"/>
        <v>0</v>
      </c>
      <c r="AQ182" s="104" t="str">
        <f t="shared" si="158"/>
        <v/>
      </c>
      <c r="AR182" s="104" t="str">
        <f t="shared" si="159"/>
        <v/>
      </c>
      <c r="AS182" s="104" t="str">
        <f t="shared" si="160"/>
        <v/>
      </c>
      <c r="AT182" s="104" t="str">
        <f t="shared" si="161"/>
        <v/>
      </c>
      <c r="AU182" s="108" t="str">
        <f t="shared" si="162"/>
        <v/>
      </c>
      <c r="AV182" s="125" t="str">
        <f>IF(OR(B182=0,B182=""),"",IF(AND($E$3="3rd"),'Marks Entry 3rd'!Z181,IF(AND($E$3="4th"),'Marks Entry 4th'!Z181,"")))</f>
        <v/>
      </c>
      <c r="AW182" s="125" t="str">
        <f>IF(OR(B182=0,B182=""),"",IF(AND($E$3="3rd"),'Marks Entry 3rd'!AA181,IF(AND($E$3="4th"),'Marks Entry 4th'!AA181,"")))</f>
        <v/>
      </c>
      <c r="AX182" s="125" t="str">
        <f>IF(OR(B182=0,B182=""),"",IF(AND($E$3="3rd"),'Marks Entry 3rd'!AB181,IF(AND($E$3="4th"),'Marks Entry 4th'!AB181,"")))</f>
        <v/>
      </c>
      <c r="AY182" s="61" t="str">
        <f t="shared" si="163"/>
        <v/>
      </c>
      <c r="AZ182" s="125" t="str">
        <f>IF(OR(B182=0,B182=""),"",IF(AND($E$3="3rd"),'Marks Entry 3rd'!AC181,IF(AND($E$3="4th"),'Marks Entry 4th'!AC181,"")))</f>
        <v/>
      </c>
      <c r="BA182" s="125" t="str">
        <f>IF(OR(B182=0,B182=""),"",IF(AND($E$3="3rd"),'Marks Entry 3rd'!AD181,IF(AND($E$3="4th"),'Marks Entry 4th'!AD181,"")))</f>
        <v/>
      </c>
      <c r="BB182" s="64" t="str">
        <f t="shared" si="164"/>
        <v/>
      </c>
      <c r="BC182" s="61">
        <f t="shared" si="165"/>
        <v>0</v>
      </c>
      <c r="BD182" s="66" t="str">
        <f>IF(OR(B182=0,B182=""),"",IF(AND($E$3="3rd"),'Marks Entry 3rd'!AE181,IF(AND($E$3="4th"),'Marks Entry 4th'!AE181,"")))</f>
        <v/>
      </c>
      <c r="BE182" s="66" t="str">
        <f>IF(OR(B182=0,B182=""),"",IF(AND($E$3="3rd"),'Marks Entry 3rd'!AF181,IF(AND($E$3="4th"),'Marks Entry 4th'!AF181,"")))</f>
        <v/>
      </c>
      <c r="BF182" s="65" t="str">
        <f t="shared" si="166"/>
        <v/>
      </c>
      <c r="BG182" s="61" t="str">
        <f t="shared" si="167"/>
        <v/>
      </c>
      <c r="BH182" s="104">
        <f t="shared" si="168"/>
        <v>0</v>
      </c>
      <c r="BI182" s="104" t="str">
        <f t="shared" si="169"/>
        <v/>
      </c>
      <c r="BJ182" s="104" t="str">
        <f t="shared" si="170"/>
        <v/>
      </c>
      <c r="BK182" s="104" t="str">
        <f t="shared" si="171"/>
        <v/>
      </c>
      <c r="BL182" s="104" t="str">
        <f t="shared" si="172"/>
        <v/>
      </c>
      <c r="BM182" s="108" t="str">
        <f t="shared" si="173"/>
        <v/>
      </c>
      <c r="BN182" s="125" t="str">
        <f>IF(OR(B182=0,B182=""),"",IF(AND($E$3="3rd"),'Marks Entry 3rd'!AG181,IF(AND($E$3="4th"),'Marks Entry 4th'!AG181,"")))</f>
        <v/>
      </c>
      <c r="BO182" s="125" t="str">
        <f>IF(OR(B182=0,B182=""),"",IF(AND($E$3="3rd"),'Marks Entry 3rd'!AH181,IF(AND($E$3="4th"),'Marks Entry 4th'!AH181,"")))</f>
        <v/>
      </c>
      <c r="BP182" s="125" t="str">
        <f>IF(OR(B182=0,B182=""),"",IF(AND($E$3="3rd"),'Marks Entry 3rd'!AI181,IF(AND($E$3="4th"),'Marks Entry 4th'!AI181,"")))</f>
        <v/>
      </c>
      <c r="BQ182" s="61" t="str">
        <f t="shared" si="174"/>
        <v/>
      </c>
      <c r="BR182" s="125" t="str">
        <f>IF(OR(B182=0,B182=""),"",IF(AND($E$3="3rd"),'Marks Entry 3rd'!AJ181,IF(AND($E$3="4th"),'Marks Entry 4th'!AJ181,"")))</f>
        <v/>
      </c>
      <c r="BS182" s="125" t="str">
        <f>IF(OR(B182=0,B182=""),"",IF(AND($E$3="3rd"),'Marks Entry 3rd'!AK181,IF(AND($E$3="4th"),'Marks Entry 4th'!AK181,"")))</f>
        <v/>
      </c>
      <c r="BT182" s="64" t="str">
        <f t="shared" si="175"/>
        <v/>
      </c>
      <c r="BU182" s="61">
        <f t="shared" si="176"/>
        <v>0</v>
      </c>
      <c r="BV182" s="66" t="str">
        <f>IF(OR(B182=0,B182=""),"",IF(AND($E$3="3rd"),'Marks Entry 3rd'!AL181,IF(AND($E$3="4th"),'Marks Entry 4th'!AL181,"")))</f>
        <v/>
      </c>
      <c r="BW182" s="66" t="str">
        <f>IF(OR(B182=0,B182=""),"",IF(AND($E$3="3rd"),'Marks Entry 3rd'!AM181,IF(AND($E$3="4th"),'Marks Entry 4th'!AM181,"")))</f>
        <v/>
      </c>
      <c r="BX182" s="65" t="str">
        <f t="shared" si="177"/>
        <v/>
      </c>
      <c r="BY182" s="61" t="str">
        <f t="shared" si="178"/>
        <v/>
      </c>
      <c r="BZ182" s="104">
        <f t="shared" si="179"/>
        <v>0</v>
      </c>
      <c r="CA182" s="104" t="str">
        <f t="shared" si="180"/>
        <v/>
      </c>
      <c r="CB182" s="104" t="str">
        <f t="shared" si="181"/>
        <v/>
      </c>
      <c r="CC182" s="104" t="str">
        <f t="shared" si="182"/>
        <v/>
      </c>
      <c r="CD182" s="104" t="str">
        <f t="shared" si="183"/>
        <v/>
      </c>
      <c r="CE182" s="108" t="str">
        <f t="shared" si="184"/>
        <v/>
      </c>
      <c r="CF182" s="257" t="str">
        <f>IF(OR(B182=0,B182=""),"",IF(AND($E$3="3rd"),'Marks Entry 3rd'!AN181,IF(AND($E$3="4th"),'Marks Entry 4th'!AN181,"")))</f>
        <v/>
      </c>
      <c r="CG182" s="257" t="str">
        <f>IF(OR(B182=0,B182=""),"",IF(AND($E$3="3rd"),'Marks Entry 3rd'!AO181,IF(AND($E$3="4th"),'Marks Entry 4th'!AO181,"")))</f>
        <v/>
      </c>
      <c r="CH182" s="257" t="str">
        <f>IF(OR(B182=0,B182=""),"",IF(AND($E$3="3rd"),'Marks Entry 3rd'!AP181,IF(AND($E$3="4th"),'Marks Entry 4th'!AP181,"")))</f>
        <v/>
      </c>
      <c r="CI182" s="257" t="str">
        <f>IF(OR(B182=0,B182=""),"",IF(AND($E$3="3rd"),'Marks Entry 3rd'!AQ181,IF(AND($E$3="4th"),'Marks Entry 4th'!AQ181,"")))</f>
        <v/>
      </c>
      <c r="CJ182" s="257" t="str">
        <f>IF(OR(B182=0,B182=""),"",IF(AND($E$3="3rd"),'Marks Entry 3rd'!AR181,IF(AND($E$3="4th"),'Marks Entry 4th'!AR181,"")))</f>
        <v/>
      </c>
      <c r="CK182" s="126" t="str">
        <f t="shared" si="185"/>
        <v/>
      </c>
      <c r="CL182" s="127">
        <f t="shared" si="186"/>
        <v>0</v>
      </c>
      <c r="CM182" s="127" t="str">
        <f t="shared" si="187"/>
        <v/>
      </c>
      <c r="CN182" s="127" t="str">
        <f t="shared" si="188"/>
        <v/>
      </c>
      <c r="CO182" s="107" t="str">
        <f t="shared" si="189"/>
        <v/>
      </c>
      <c r="CP182" s="257" t="str">
        <f>IF(OR(B182=0,B182=""),"",IF(AND($E$3="3rd"),'Marks Entry 3rd'!AS181,IF(AND($E$3="4th"),'Marks Entry 4th'!AS181,"")))</f>
        <v/>
      </c>
      <c r="CQ182" s="257" t="str">
        <f>IF(OR(B182=0,B182=""),"",IF(AND($E$3="3rd"),'Marks Entry 3rd'!AT181,IF(AND($E$3="4th"),'Marks Entry 4th'!AT181,"")))</f>
        <v/>
      </c>
      <c r="CR182" s="257" t="str">
        <f>IF(OR(B182=0,B182=""),"",IF(AND($E$3="3rd"),'Marks Entry 3rd'!AU181,IF(AND($E$3="4th"),'Marks Entry 4th'!AU181,"")))</f>
        <v/>
      </c>
      <c r="CS182" s="257" t="str">
        <f>IF(OR(B182=0,B182=""),"",IF(AND($E$3="3rd"),'Marks Entry 3rd'!AV181,IF(AND($E$3="4th"),'Marks Entry 4th'!AV181,"")))</f>
        <v/>
      </c>
      <c r="CT182" s="257" t="str">
        <f>IF(OR(B182=0,B182=""),"",IF(AND($E$3="3rd"),'Marks Entry 3rd'!AW181,IF(AND($E$3="4th"),'Marks Entry 4th'!AW181,"")))</f>
        <v/>
      </c>
      <c r="CU182" s="126" t="str">
        <f t="shared" si="190"/>
        <v/>
      </c>
      <c r="CV182" s="127">
        <f t="shared" si="191"/>
        <v>0</v>
      </c>
      <c r="CW182" s="127" t="str">
        <f t="shared" si="192"/>
        <v/>
      </c>
      <c r="CX182" s="127" t="str">
        <f t="shared" si="193"/>
        <v/>
      </c>
      <c r="CY182" s="107" t="str">
        <f t="shared" si="194"/>
        <v/>
      </c>
      <c r="CZ182" s="257" t="str">
        <f>IF(OR(B182=0,B182=""),"",IF(AND($E$3="3rd"),'Marks Entry 3rd'!AX181,IF(AND($E$3="4th"),'Marks Entry 4th'!AX181,"")))</f>
        <v/>
      </c>
      <c r="DA182" s="257" t="str">
        <f>IF(OR(B182=0,B182=""),"",IF(AND($E$3="3rd"),'Marks Entry 3rd'!AY181,IF(AND($E$3="4th"),'Marks Entry 4th'!AY181,"")))</f>
        <v/>
      </c>
      <c r="DB182" s="257" t="str">
        <f>IF(OR(B182=0,B182=""),"",IF(AND($E$3="3rd"),'Marks Entry 3rd'!AZ181,IF(AND($E$3="4th"),'Marks Entry 4th'!AZ181,"")))</f>
        <v/>
      </c>
      <c r="DC182" s="257" t="str">
        <f>IF(OR(B182=0,B182=""),"",IF(AND($E$3="3rd"),'Marks Entry 3rd'!BA181,IF(AND($E$3="4th"),'Marks Entry 4th'!BA181,"")))</f>
        <v/>
      </c>
      <c r="DD182" s="257" t="str">
        <f>IF(OR(B182=0,B182=""),"",IF(AND($E$3="3rd"),'Marks Entry 3rd'!BB181,IF(AND($E$3="4th"),'Marks Entry 4th'!BB181,"")))</f>
        <v/>
      </c>
      <c r="DE182" s="126" t="str">
        <f t="shared" si="195"/>
        <v/>
      </c>
      <c r="DF182" s="127">
        <f t="shared" si="196"/>
        <v>0</v>
      </c>
      <c r="DG182" s="127" t="str">
        <f t="shared" si="197"/>
        <v/>
      </c>
      <c r="DH182" s="127" t="str">
        <f t="shared" si="198"/>
        <v/>
      </c>
      <c r="DI182" s="107" t="str">
        <f t="shared" si="199"/>
        <v/>
      </c>
      <c r="DJ182" s="257" t="str">
        <f>IF(OR(B182=0,B182=""),"",IF(AND('Marks Entry 3rd'!BC181="",'Marks Entry 4th'!BC181=""),"",IF(AND($E$3="3rd"),'Marks Entry 3rd'!BC181,IF(AND($E$3="4th"),'Marks Entry 4th'!BC181,""))))</f>
        <v/>
      </c>
      <c r="DK182" s="257" t="str">
        <f>IF(OR(B182=0,B182=""),"",IF(AND('Marks Entry 3rd'!BD181="",'Marks Entry 4th'!BD181=""),"",IF(AND($E$3="3rd"),'Marks Entry 3rd'!BD181,IF(AND($E$3="4th"),'Marks Entry 4th'!BD181,""))))</f>
        <v/>
      </c>
      <c r="DL182" s="416" t="str">
        <f t="shared" si="200"/>
        <v/>
      </c>
      <c r="DM182" s="108" t="str">
        <f t="shared" si="201"/>
        <v/>
      </c>
      <c r="DN182" s="257" t="str">
        <f>IF(OR(B182=0,B182=""),"",IF(AND('Marks Entry 3rd'!BE181="",'Marks Entry 4th'!BE181=""),"",IF(AND($E$3="3rd"),'Marks Entry 3rd'!BE181,IF(AND($E$3="4th"),'Marks Entry 4th'!BE181,""))))</f>
        <v/>
      </c>
      <c r="DO182" s="257" t="str">
        <f>IF(OR(B182=0,B182=""),"",IF(AND('Marks Entry 3rd'!BF181="",'Marks Entry 4th'!BF181=""),"",IF(AND($E$3="3rd"),'Marks Entry 3rd'!BF181,IF(AND($E$3="4th"),'Marks Entry 4th'!BF181,""))))</f>
        <v/>
      </c>
      <c r="DP182" s="416" t="str">
        <f t="shared" si="202"/>
        <v/>
      </c>
      <c r="DQ182" s="108" t="str">
        <f t="shared" si="203"/>
        <v/>
      </c>
      <c r="DR182" s="75" t="str">
        <f t="shared" si="204"/>
        <v/>
      </c>
      <c r="DS182" s="76" t="str">
        <f t="shared" si="205"/>
        <v/>
      </c>
      <c r="DT182" s="81" t="str">
        <f t="shared" si="206"/>
        <v/>
      </c>
      <c r="DU182" s="82" t="str">
        <f t="shared" si="207"/>
        <v/>
      </c>
      <c r="DV182" s="262" t="str">
        <f t="shared" si="209"/>
        <v/>
      </c>
      <c r="DW182" s="52" t="str">
        <f>IF(OR(B182=0,B182=""),"",IF(AND($E$3="3rd"),'Marks Entry 3rd'!BG181,IF(AND($E$3="4th"),'Marks Entry 4th'!BG181,"")))</f>
        <v/>
      </c>
      <c r="DX182" s="52" t="str">
        <f>IF(OR(B182=0,B182=""),"",IF(AND($E$3="3rd"),'Marks Entry 3rd'!BH181,IF(AND($E$3="4th"),'Marks Entry 4th'!BH181,"")))</f>
        <v/>
      </c>
      <c r="DY182" s="242" t="str">
        <f t="shared" si="208"/>
        <v/>
      </c>
      <c r="DZ182" s="53"/>
      <c r="EG182" s="55">
        <f>IF(AND($E$3="3rd"),'Marks Entry 3rd'!I181,IF(AND($E$3="4th"),'Marks Entry 4th'!I181,""))</f>
        <v>0</v>
      </c>
    </row>
    <row r="183" spans="1:137" ht="18.95" customHeight="1">
      <c r="A183" s="67">
        <v>176</v>
      </c>
      <c r="B183" s="302" t="str">
        <f>IF(OR(EG183=0,EG183=""),"",IF(AND($E$3="3rd"),'Marks Entry 3rd'!I182,IF(AND($E$3="4th"),'Marks Entry 4th'!I182,"")))</f>
        <v/>
      </c>
      <c r="C183" s="68" t="str">
        <f>IF(OR(B183=0,B183=""),"",IF(AND($E$3="3rd"),'Marks Entry 3rd'!B182,IF(AND($E$3="4th"),'Marks Entry 4th'!B182,"")))</f>
        <v/>
      </c>
      <c r="D183" s="68" t="str">
        <f>IF(OR(B183=0,B183=""),"",IF(AND($E$3="3rd"),'Marks Entry 3rd'!C182,IF(AND($E$3="4th"),'Marks Entry 4th'!C182,"")))</f>
        <v/>
      </c>
      <c r="E183" s="69" t="str">
        <f>IF(OR(B183=0,B183=""),"",IF(AND($E$3="3rd"),'Marks Entry 3rd'!E182,IF(AND($E$3="4th"),'Marks Entry 4th'!E182,"")))</f>
        <v/>
      </c>
      <c r="F183" s="301" t="str">
        <f>IF(OR(B183=0,B183=""),"",IF(AND($E$3="3rd"),'Marks Entry 3rd'!D182,IF(AND($E$3="4th"),'Marks Entry 4th'!D182,"")))</f>
        <v/>
      </c>
      <c r="G183" s="63" t="str">
        <f>IF(OR(B183=0,B183=""),"",IF(AND($E$3="3rd"),'Marks Entry 3rd'!F182,IF(AND($E$3="4th"),'Marks Entry 4th'!F182,"")))</f>
        <v/>
      </c>
      <c r="H183" s="63" t="str">
        <f>IF(OR(B183=0,B183=""),"",IF(AND($E$3="3rd"),'Marks Entry 3rd'!G182,IF(AND($E$3="4th"),'Marks Entry 4th'!G182,"")))</f>
        <v/>
      </c>
      <c r="I183" s="63" t="str">
        <f>IF(OR(B183=0,B183=""),"",IF(AND($E$3="3rd"),'Marks Entry 3rd'!H182,IF(AND($E$3="4th"),'Marks Entry 4th'!H182,"")))</f>
        <v/>
      </c>
      <c r="J183" s="256" t="str">
        <f>IF(OR(B183=0,B183=""),"",IF(AND($E$3="3rd"),'Marks Entry 3rd'!J182,IF(AND($E$3="4th"),'Marks Entry 4th'!J182,"")))</f>
        <v/>
      </c>
      <c r="K183" s="256" t="str">
        <f>IF(OR(B183=0,B183=""),"",IF(AND($E$3="3rd"),'Marks Entry 3rd'!K182,IF(AND($E$3="4th"),'Marks Entry 4th'!K182,"")))</f>
        <v/>
      </c>
      <c r="L183" s="125" t="str">
        <f>IF(OR(B183=0,B183=""),"",IF(AND($E$3="3rd"),'Marks Entry 3rd'!L182,IF(AND($E$3="4th"),'Marks Entry 4th'!L182,"")))</f>
        <v/>
      </c>
      <c r="M183" s="125" t="str">
        <f>IF(OR(B183=0,B183=""),"",IF(AND($E$3="3rd"),'Marks Entry 3rd'!M182,IF(AND($E$3="4th"),'Marks Entry 4th'!M182,"")))</f>
        <v/>
      </c>
      <c r="N183" s="125" t="str">
        <f>IF(OR(B183=0,B183=""),"",IF(AND($E$3="3rd"),'Marks Entry 3rd'!N182,IF(AND($E$3="4th"),'Marks Entry 4th'!N182,"")))</f>
        <v/>
      </c>
      <c r="O183" s="61" t="str">
        <f t="shared" si="141"/>
        <v/>
      </c>
      <c r="P183" s="125" t="str">
        <f>IF(OR(B183=0,B183=""),"",IF(AND($E$3="3rd"),'Marks Entry 3rd'!O182,IF(AND($E$3="4th"),'Marks Entry 4th'!O182,"")))</f>
        <v/>
      </c>
      <c r="Q183" s="125" t="str">
        <f>IF(OR(B183=0,B183=""),"",IF(AND($E$3="3rd"),'Marks Entry 3rd'!P182,IF(AND($E$3="4th"),'Marks Entry 4th'!P182,"")))</f>
        <v/>
      </c>
      <c r="R183" s="64" t="str">
        <f t="shared" si="142"/>
        <v/>
      </c>
      <c r="S183" s="61">
        <f t="shared" si="143"/>
        <v>0</v>
      </c>
      <c r="T183" s="66" t="str">
        <f>IF(OR(B183=0,B183=""),"",IF(AND($E$3="3rd"),'Marks Entry 3rd'!Q182,IF(AND($E$3="4th"),'Marks Entry 4th'!Q182,"")))</f>
        <v/>
      </c>
      <c r="U183" s="66" t="str">
        <f>IF(OR(B183=0,B183=""),"",IF(AND($E$3="3rd"),'Marks Entry 3rd'!R182,IF(AND($E$3="4th"),'Marks Entry 4th'!R182,"")))</f>
        <v/>
      </c>
      <c r="V183" s="65" t="str">
        <f t="shared" si="144"/>
        <v/>
      </c>
      <c r="W183" s="61" t="str">
        <f t="shared" si="145"/>
        <v/>
      </c>
      <c r="X183" s="104">
        <f t="shared" si="146"/>
        <v>0</v>
      </c>
      <c r="Y183" s="104" t="str">
        <f t="shared" si="147"/>
        <v/>
      </c>
      <c r="Z183" s="104" t="str">
        <f t="shared" si="148"/>
        <v/>
      </c>
      <c r="AA183" s="104" t="str">
        <f t="shared" si="149"/>
        <v/>
      </c>
      <c r="AB183" s="104" t="str">
        <f t="shared" si="150"/>
        <v/>
      </c>
      <c r="AC183" s="108" t="str">
        <f t="shared" si="151"/>
        <v/>
      </c>
      <c r="AD183" s="125" t="str">
        <f>IF(OR(B183=0,B183=""),"",IF(AND($E$3="3rd"),'Marks Entry 3rd'!S182,IF(AND($E$3="4th"),'Marks Entry 4th'!S182,"")))</f>
        <v/>
      </c>
      <c r="AE183" s="125" t="str">
        <f>IF(OR(B183=0,B183=""),"",IF(AND($E$3="3rd"),'Marks Entry 3rd'!T182,IF(AND($E$3="4th"),'Marks Entry 4th'!T182,"")))</f>
        <v/>
      </c>
      <c r="AF183" s="125" t="str">
        <f>IF(OR(B183=0,B183=""),"",IF(AND($E$3="3rd"),'Marks Entry 3rd'!U182,IF(AND($E$3="4th"),'Marks Entry 4th'!U182,"")))</f>
        <v/>
      </c>
      <c r="AG183" s="61" t="str">
        <f t="shared" si="152"/>
        <v/>
      </c>
      <c r="AH183" s="125" t="str">
        <f>IF(OR(B183=0,B183=""),"",IF(AND($E$3="3rd"),'Marks Entry 3rd'!V182,IF(AND($E$3="4th"),'Marks Entry 4th'!V182,"")))</f>
        <v/>
      </c>
      <c r="AI183" s="125" t="str">
        <f>IF(OR(B183=0,B183=""),"",IF(AND($E$3="3rd"),'Marks Entry 3rd'!W182,IF(AND($E$3="4th"),'Marks Entry 4th'!W182,"")))</f>
        <v/>
      </c>
      <c r="AJ183" s="64" t="str">
        <f t="shared" si="153"/>
        <v/>
      </c>
      <c r="AK183" s="61">
        <f t="shared" si="154"/>
        <v>0</v>
      </c>
      <c r="AL183" s="66" t="str">
        <f>IF(OR(B183=0,B183=""),"",IF(AND($E$3="3rd"),'Marks Entry 3rd'!X182,IF(AND($E$3="4th"),'Marks Entry 4th'!X182,"")))</f>
        <v/>
      </c>
      <c r="AM183" s="66" t="str">
        <f>IF(OR(B183=0,B183=""),"",IF(AND($E$3="3rd"),'Marks Entry 3rd'!Y182,IF(AND($E$3="4th"),'Marks Entry 4th'!Y182,"")))</f>
        <v/>
      </c>
      <c r="AN183" s="65" t="str">
        <f t="shared" si="155"/>
        <v/>
      </c>
      <c r="AO183" s="61" t="str">
        <f t="shared" si="156"/>
        <v/>
      </c>
      <c r="AP183" s="104">
        <f t="shared" si="157"/>
        <v>0</v>
      </c>
      <c r="AQ183" s="104" t="str">
        <f t="shared" si="158"/>
        <v/>
      </c>
      <c r="AR183" s="104" t="str">
        <f t="shared" si="159"/>
        <v/>
      </c>
      <c r="AS183" s="104" t="str">
        <f t="shared" si="160"/>
        <v/>
      </c>
      <c r="AT183" s="104" t="str">
        <f t="shared" si="161"/>
        <v/>
      </c>
      <c r="AU183" s="108" t="str">
        <f t="shared" si="162"/>
        <v/>
      </c>
      <c r="AV183" s="125" t="str">
        <f>IF(OR(B183=0,B183=""),"",IF(AND($E$3="3rd"),'Marks Entry 3rd'!Z182,IF(AND($E$3="4th"),'Marks Entry 4th'!Z182,"")))</f>
        <v/>
      </c>
      <c r="AW183" s="125" t="str">
        <f>IF(OR(B183=0,B183=""),"",IF(AND($E$3="3rd"),'Marks Entry 3rd'!AA182,IF(AND($E$3="4th"),'Marks Entry 4th'!AA182,"")))</f>
        <v/>
      </c>
      <c r="AX183" s="125" t="str">
        <f>IF(OR(B183=0,B183=""),"",IF(AND($E$3="3rd"),'Marks Entry 3rd'!AB182,IF(AND($E$3="4th"),'Marks Entry 4th'!AB182,"")))</f>
        <v/>
      </c>
      <c r="AY183" s="61" t="str">
        <f t="shared" si="163"/>
        <v/>
      </c>
      <c r="AZ183" s="125" t="str">
        <f>IF(OR(B183=0,B183=""),"",IF(AND($E$3="3rd"),'Marks Entry 3rd'!AC182,IF(AND($E$3="4th"),'Marks Entry 4th'!AC182,"")))</f>
        <v/>
      </c>
      <c r="BA183" s="125" t="str">
        <f>IF(OR(B183=0,B183=""),"",IF(AND($E$3="3rd"),'Marks Entry 3rd'!AD182,IF(AND($E$3="4th"),'Marks Entry 4th'!AD182,"")))</f>
        <v/>
      </c>
      <c r="BB183" s="64" t="str">
        <f t="shared" si="164"/>
        <v/>
      </c>
      <c r="BC183" s="61">
        <f t="shared" si="165"/>
        <v>0</v>
      </c>
      <c r="BD183" s="66" t="str">
        <f>IF(OR(B183=0,B183=""),"",IF(AND($E$3="3rd"),'Marks Entry 3rd'!AE182,IF(AND($E$3="4th"),'Marks Entry 4th'!AE182,"")))</f>
        <v/>
      </c>
      <c r="BE183" s="66" t="str">
        <f>IF(OR(B183=0,B183=""),"",IF(AND($E$3="3rd"),'Marks Entry 3rd'!AF182,IF(AND($E$3="4th"),'Marks Entry 4th'!AF182,"")))</f>
        <v/>
      </c>
      <c r="BF183" s="65" t="str">
        <f t="shared" si="166"/>
        <v/>
      </c>
      <c r="BG183" s="61" t="str">
        <f t="shared" si="167"/>
        <v/>
      </c>
      <c r="BH183" s="104">
        <f t="shared" si="168"/>
        <v>0</v>
      </c>
      <c r="BI183" s="104" t="str">
        <f t="shared" si="169"/>
        <v/>
      </c>
      <c r="BJ183" s="104" t="str">
        <f t="shared" si="170"/>
        <v/>
      </c>
      <c r="BK183" s="104" t="str">
        <f t="shared" si="171"/>
        <v/>
      </c>
      <c r="BL183" s="104" t="str">
        <f t="shared" si="172"/>
        <v/>
      </c>
      <c r="BM183" s="108" t="str">
        <f t="shared" si="173"/>
        <v/>
      </c>
      <c r="BN183" s="125" t="str">
        <f>IF(OR(B183=0,B183=""),"",IF(AND($E$3="3rd"),'Marks Entry 3rd'!AG182,IF(AND($E$3="4th"),'Marks Entry 4th'!AG182,"")))</f>
        <v/>
      </c>
      <c r="BO183" s="125" t="str">
        <f>IF(OR(B183=0,B183=""),"",IF(AND($E$3="3rd"),'Marks Entry 3rd'!AH182,IF(AND($E$3="4th"),'Marks Entry 4th'!AH182,"")))</f>
        <v/>
      </c>
      <c r="BP183" s="125" t="str">
        <f>IF(OR(B183=0,B183=""),"",IF(AND($E$3="3rd"),'Marks Entry 3rd'!AI182,IF(AND($E$3="4th"),'Marks Entry 4th'!AI182,"")))</f>
        <v/>
      </c>
      <c r="BQ183" s="61" t="str">
        <f t="shared" si="174"/>
        <v/>
      </c>
      <c r="BR183" s="125" t="str">
        <f>IF(OR(B183=0,B183=""),"",IF(AND($E$3="3rd"),'Marks Entry 3rd'!AJ182,IF(AND($E$3="4th"),'Marks Entry 4th'!AJ182,"")))</f>
        <v/>
      </c>
      <c r="BS183" s="125" t="str">
        <f>IF(OR(B183=0,B183=""),"",IF(AND($E$3="3rd"),'Marks Entry 3rd'!AK182,IF(AND($E$3="4th"),'Marks Entry 4th'!AK182,"")))</f>
        <v/>
      </c>
      <c r="BT183" s="64" t="str">
        <f t="shared" si="175"/>
        <v/>
      </c>
      <c r="BU183" s="61">
        <f t="shared" si="176"/>
        <v>0</v>
      </c>
      <c r="BV183" s="66" t="str">
        <f>IF(OR(B183=0,B183=""),"",IF(AND($E$3="3rd"),'Marks Entry 3rd'!AL182,IF(AND($E$3="4th"),'Marks Entry 4th'!AL182,"")))</f>
        <v/>
      </c>
      <c r="BW183" s="66" t="str">
        <f>IF(OR(B183=0,B183=""),"",IF(AND($E$3="3rd"),'Marks Entry 3rd'!AM182,IF(AND($E$3="4th"),'Marks Entry 4th'!AM182,"")))</f>
        <v/>
      </c>
      <c r="BX183" s="65" t="str">
        <f t="shared" si="177"/>
        <v/>
      </c>
      <c r="BY183" s="61" t="str">
        <f t="shared" si="178"/>
        <v/>
      </c>
      <c r="BZ183" s="104">
        <f t="shared" si="179"/>
        <v>0</v>
      </c>
      <c r="CA183" s="104" t="str">
        <f t="shared" si="180"/>
        <v/>
      </c>
      <c r="CB183" s="104" t="str">
        <f t="shared" si="181"/>
        <v/>
      </c>
      <c r="CC183" s="104" t="str">
        <f t="shared" si="182"/>
        <v/>
      </c>
      <c r="CD183" s="104" t="str">
        <f t="shared" si="183"/>
        <v/>
      </c>
      <c r="CE183" s="108" t="str">
        <f t="shared" si="184"/>
        <v/>
      </c>
      <c r="CF183" s="257" t="str">
        <f>IF(OR(B183=0,B183=""),"",IF(AND($E$3="3rd"),'Marks Entry 3rd'!AN182,IF(AND($E$3="4th"),'Marks Entry 4th'!AN182,"")))</f>
        <v/>
      </c>
      <c r="CG183" s="257" t="str">
        <f>IF(OR(B183=0,B183=""),"",IF(AND($E$3="3rd"),'Marks Entry 3rd'!AO182,IF(AND($E$3="4th"),'Marks Entry 4th'!AO182,"")))</f>
        <v/>
      </c>
      <c r="CH183" s="257" t="str">
        <f>IF(OR(B183=0,B183=""),"",IF(AND($E$3="3rd"),'Marks Entry 3rd'!AP182,IF(AND($E$3="4th"),'Marks Entry 4th'!AP182,"")))</f>
        <v/>
      </c>
      <c r="CI183" s="257" t="str">
        <f>IF(OR(B183=0,B183=""),"",IF(AND($E$3="3rd"),'Marks Entry 3rd'!AQ182,IF(AND($E$3="4th"),'Marks Entry 4th'!AQ182,"")))</f>
        <v/>
      </c>
      <c r="CJ183" s="257" t="str">
        <f>IF(OR(B183=0,B183=""),"",IF(AND($E$3="3rd"),'Marks Entry 3rd'!AR182,IF(AND($E$3="4th"),'Marks Entry 4th'!AR182,"")))</f>
        <v/>
      </c>
      <c r="CK183" s="126" t="str">
        <f t="shared" si="185"/>
        <v/>
      </c>
      <c r="CL183" s="127">
        <f t="shared" si="186"/>
        <v>0</v>
      </c>
      <c r="CM183" s="127" t="str">
        <f t="shared" si="187"/>
        <v/>
      </c>
      <c r="CN183" s="127" t="str">
        <f t="shared" si="188"/>
        <v/>
      </c>
      <c r="CO183" s="107" t="str">
        <f t="shared" si="189"/>
        <v/>
      </c>
      <c r="CP183" s="257" t="str">
        <f>IF(OR(B183=0,B183=""),"",IF(AND($E$3="3rd"),'Marks Entry 3rd'!AS182,IF(AND($E$3="4th"),'Marks Entry 4th'!AS182,"")))</f>
        <v/>
      </c>
      <c r="CQ183" s="257" t="str">
        <f>IF(OR(B183=0,B183=""),"",IF(AND($E$3="3rd"),'Marks Entry 3rd'!AT182,IF(AND($E$3="4th"),'Marks Entry 4th'!AT182,"")))</f>
        <v/>
      </c>
      <c r="CR183" s="257" t="str">
        <f>IF(OR(B183=0,B183=""),"",IF(AND($E$3="3rd"),'Marks Entry 3rd'!AU182,IF(AND($E$3="4th"),'Marks Entry 4th'!AU182,"")))</f>
        <v/>
      </c>
      <c r="CS183" s="257" t="str">
        <f>IF(OR(B183=0,B183=""),"",IF(AND($E$3="3rd"),'Marks Entry 3rd'!AV182,IF(AND($E$3="4th"),'Marks Entry 4th'!AV182,"")))</f>
        <v/>
      </c>
      <c r="CT183" s="257" t="str">
        <f>IF(OR(B183=0,B183=""),"",IF(AND($E$3="3rd"),'Marks Entry 3rd'!AW182,IF(AND($E$3="4th"),'Marks Entry 4th'!AW182,"")))</f>
        <v/>
      </c>
      <c r="CU183" s="126" t="str">
        <f t="shared" si="190"/>
        <v/>
      </c>
      <c r="CV183" s="127">
        <f t="shared" si="191"/>
        <v>0</v>
      </c>
      <c r="CW183" s="127" t="str">
        <f t="shared" si="192"/>
        <v/>
      </c>
      <c r="CX183" s="127" t="str">
        <f t="shared" si="193"/>
        <v/>
      </c>
      <c r="CY183" s="107" t="str">
        <f t="shared" si="194"/>
        <v/>
      </c>
      <c r="CZ183" s="257" t="str">
        <f>IF(OR(B183=0,B183=""),"",IF(AND($E$3="3rd"),'Marks Entry 3rd'!AX182,IF(AND($E$3="4th"),'Marks Entry 4th'!AX182,"")))</f>
        <v/>
      </c>
      <c r="DA183" s="257" t="str">
        <f>IF(OR(B183=0,B183=""),"",IF(AND($E$3="3rd"),'Marks Entry 3rd'!AY182,IF(AND($E$3="4th"),'Marks Entry 4th'!AY182,"")))</f>
        <v/>
      </c>
      <c r="DB183" s="257" t="str">
        <f>IF(OR(B183=0,B183=""),"",IF(AND($E$3="3rd"),'Marks Entry 3rd'!AZ182,IF(AND($E$3="4th"),'Marks Entry 4th'!AZ182,"")))</f>
        <v/>
      </c>
      <c r="DC183" s="257" t="str">
        <f>IF(OR(B183=0,B183=""),"",IF(AND($E$3="3rd"),'Marks Entry 3rd'!BA182,IF(AND($E$3="4th"),'Marks Entry 4th'!BA182,"")))</f>
        <v/>
      </c>
      <c r="DD183" s="257" t="str">
        <f>IF(OR(B183=0,B183=""),"",IF(AND($E$3="3rd"),'Marks Entry 3rd'!BB182,IF(AND($E$3="4th"),'Marks Entry 4th'!BB182,"")))</f>
        <v/>
      </c>
      <c r="DE183" s="126" t="str">
        <f t="shared" si="195"/>
        <v/>
      </c>
      <c r="DF183" s="127">
        <f t="shared" si="196"/>
        <v>0</v>
      </c>
      <c r="DG183" s="127" t="str">
        <f t="shared" si="197"/>
        <v/>
      </c>
      <c r="DH183" s="127" t="str">
        <f t="shared" si="198"/>
        <v/>
      </c>
      <c r="DI183" s="107" t="str">
        <f t="shared" si="199"/>
        <v/>
      </c>
      <c r="DJ183" s="257" t="str">
        <f>IF(OR(B183=0,B183=""),"",IF(AND('Marks Entry 3rd'!BC182="",'Marks Entry 4th'!BC182=""),"",IF(AND($E$3="3rd"),'Marks Entry 3rd'!BC182,IF(AND($E$3="4th"),'Marks Entry 4th'!BC182,""))))</f>
        <v/>
      </c>
      <c r="DK183" s="257" t="str">
        <f>IF(OR(B183=0,B183=""),"",IF(AND('Marks Entry 3rd'!BD182="",'Marks Entry 4th'!BD182=""),"",IF(AND($E$3="3rd"),'Marks Entry 3rd'!BD182,IF(AND($E$3="4th"),'Marks Entry 4th'!BD182,""))))</f>
        <v/>
      </c>
      <c r="DL183" s="416" t="str">
        <f t="shared" si="200"/>
        <v/>
      </c>
      <c r="DM183" s="108" t="str">
        <f t="shared" si="201"/>
        <v/>
      </c>
      <c r="DN183" s="257" t="str">
        <f>IF(OR(B183=0,B183=""),"",IF(AND('Marks Entry 3rd'!BE182="",'Marks Entry 4th'!BE182=""),"",IF(AND($E$3="3rd"),'Marks Entry 3rd'!BE182,IF(AND($E$3="4th"),'Marks Entry 4th'!BE182,""))))</f>
        <v/>
      </c>
      <c r="DO183" s="257" t="str">
        <f>IF(OR(B183=0,B183=""),"",IF(AND('Marks Entry 3rd'!BF182="",'Marks Entry 4th'!BF182=""),"",IF(AND($E$3="3rd"),'Marks Entry 3rd'!BF182,IF(AND($E$3="4th"),'Marks Entry 4th'!BF182,""))))</f>
        <v/>
      </c>
      <c r="DP183" s="416" t="str">
        <f t="shared" si="202"/>
        <v/>
      </c>
      <c r="DQ183" s="108" t="str">
        <f t="shared" si="203"/>
        <v/>
      </c>
      <c r="DR183" s="75" t="str">
        <f t="shared" si="204"/>
        <v/>
      </c>
      <c r="DS183" s="76" t="str">
        <f t="shared" si="205"/>
        <v/>
      </c>
      <c r="DT183" s="81" t="str">
        <f t="shared" si="206"/>
        <v/>
      </c>
      <c r="DU183" s="82" t="str">
        <f t="shared" si="207"/>
        <v/>
      </c>
      <c r="DV183" s="262" t="str">
        <f t="shared" si="209"/>
        <v/>
      </c>
      <c r="DW183" s="52" t="str">
        <f>IF(OR(B183=0,B183=""),"",IF(AND($E$3="3rd"),'Marks Entry 3rd'!BG182,IF(AND($E$3="4th"),'Marks Entry 4th'!BG182,"")))</f>
        <v/>
      </c>
      <c r="DX183" s="52" t="str">
        <f>IF(OR(B183=0,B183=""),"",IF(AND($E$3="3rd"),'Marks Entry 3rd'!BH182,IF(AND($E$3="4th"),'Marks Entry 4th'!BH182,"")))</f>
        <v/>
      </c>
      <c r="DY183" s="242" t="str">
        <f t="shared" si="208"/>
        <v/>
      </c>
      <c r="DZ183" s="53"/>
      <c r="EG183" s="55">
        <f>IF(AND($E$3="3rd"),'Marks Entry 3rd'!I182,IF(AND($E$3="4th"),'Marks Entry 4th'!I182,""))</f>
        <v>0</v>
      </c>
    </row>
    <row r="184" spans="1:137" ht="18.95" customHeight="1">
      <c r="A184" s="67">
        <v>177</v>
      </c>
      <c r="B184" s="302" t="str">
        <f>IF(OR(EG184=0,EG184=""),"",IF(AND($E$3="3rd"),'Marks Entry 3rd'!I183,IF(AND($E$3="4th"),'Marks Entry 4th'!I183,"")))</f>
        <v/>
      </c>
      <c r="C184" s="68" t="str">
        <f>IF(OR(B184=0,B184=""),"",IF(AND($E$3="3rd"),'Marks Entry 3rd'!B183,IF(AND($E$3="4th"),'Marks Entry 4th'!B183,"")))</f>
        <v/>
      </c>
      <c r="D184" s="68" t="str">
        <f>IF(OR(B184=0,B184=""),"",IF(AND($E$3="3rd"),'Marks Entry 3rd'!C183,IF(AND($E$3="4th"),'Marks Entry 4th'!C183,"")))</f>
        <v/>
      </c>
      <c r="E184" s="69" t="str">
        <f>IF(OR(B184=0,B184=""),"",IF(AND($E$3="3rd"),'Marks Entry 3rd'!E183,IF(AND($E$3="4th"),'Marks Entry 4th'!E183,"")))</f>
        <v/>
      </c>
      <c r="F184" s="301" t="str">
        <f>IF(OR(B184=0,B184=""),"",IF(AND($E$3="3rd"),'Marks Entry 3rd'!D183,IF(AND($E$3="4th"),'Marks Entry 4th'!D183,"")))</f>
        <v/>
      </c>
      <c r="G184" s="63" t="str">
        <f>IF(OR(B184=0,B184=""),"",IF(AND($E$3="3rd"),'Marks Entry 3rd'!F183,IF(AND($E$3="4th"),'Marks Entry 4th'!F183,"")))</f>
        <v/>
      </c>
      <c r="H184" s="63" t="str">
        <f>IF(OR(B184=0,B184=""),"",IF(AND($E$3="3rd"),'Marks Entry 3rd'!G183,IF(AND($E$3="4th"),'Marks Entry 4th'!G183,"")))</f>
        <v/>
      </c>
      <c r="I184" s="63" t="str">
        <f>IF(OR(B184=0,B184=""),"",IF(AND($E$3="3rd"),'Marks Entry 3rd'!H183,IF(AND($E$3="4th"),'Marks Entry 4th'!H183,"")))</f>
        <v/>
      </c>
      <c r="J184" s="256" t="str">
        <f>IF(OR(B184=0,B184=""),"",IF(AND($E$3="3rd"),'Marks Entry 3rd'!J183,IF(AND($E$3="4th"),'Marks Entry 4th'!J183,"")))</f>
        <v/>
      </c>
      <c r="K184" s="256" t="str">
        <f>IF(OR(B184=0,B184=""),"",IF(AND($E$3="3rd"),'Marks Entry 3rd'!K183,IF(AND($E$3="4th"),'Marks Entry 4th'!K183,"")))</f>
        <v/>
      </c>
      <c r="L184" s="125" t="str">
        <f>IF(OR(B184=0,B184=""),"",IF(AND($E$3="3rd"),'Marks Entry 3rd'!L183,IF(AND($E$3="4th"),'Marks Entry 4th'!L183,"")))</f>
        <v/>
      </c>
      <c r="M184" s="125" t="str">
        <f>IF(OR(B184=0,B184=""),"",IF(AND($E$3="3rd"),'Marks Entry 3rd'!M183,IF(AND($E$3="4th"),'Marks Entry 4th'!M183,"")))</f>
        <v/>
      </c>
      <c r="N184" s="125" t="str">
        <f>IF(OR(B184=0,B184=""),"",IF(AND($E$3="3rd"),'Marks Entry 3rd'!N183,IF(AND($E$3="4th"),'Marks Entry 4th'!N183,"")))</f>
        <v/>
      </c>
      <c r="O184" s="61" t="str">
        <f t="shared" si="141"/>
        <v/>
      </c>
      <c r="P184" s="125" t="str">
        <f>IF(OR(B184=0,B184=""),"",IF(AND($E$3="3rd"),'Marks Entry 3rd'!O183,IF(AND($E$3="4th"),'Marks Entry 4th'!O183,"")))</f>
        <v/>
      </c>
      <c r="Q184" s="125" t="str">
        <f>IF(OR(B184=0,B184=""),"",IF(AND($E$3="3rd"),'Marks Entry 3rd'!P183,IF(AND($E$3="4th"),'Marks Entry 4th'!P183,"")))</f>
        <v/>
      </c>
      <c r="R184" s="64" t="str">
        <f t="shared" si="142"/>
        <v/>
      </c>
      <c r="S184" s="61">
        <f t="shared" si="143"/>
        <v>0</v>
      </c>
      <c r="T184" s="66" t="str">
        <f>IF(OR(B184=0,B184=""),"",IF(AND($E$3="3rd"),'Marks Entry 3rd'!Q183,IF(AND($E$3="4th"),'Marks Entry 4th'!Q183,"")))</f>
        <v/>
      </c>
      <c r="U184" s="66" t="str">
        <f>IF(OR(B184=0,B184=""),"",IF(AND($E$3="3rd"),'Marks Entry 3rd'!R183,IF(AND($E$3="4th"),'Marks Entry 4th'!R183,"")))</f>
        <v/>
      </c>
      <c r="V184" s="65" t="str">
        <f t="shared" si="144"/>
        <v/>
      </c>
      <c r="W184" s="61" t="str">
        <f t="shared" si="145"/>
        <v/>
      </c>
      <c r="X184" s="104">
        <f t="shared" si="146"/>
        <v>0</v>
      </c>
      <c r="Y184" s="104" t="str">
        <f t="shared" si="147"/>
        <v/>
      </c>
      <c r="Z184" s="104" t="str">
        <f t="shared" si="148"/>
        <v/>
      </c>
      <c r="AA184" s="104" t="str">
        <f t="shared" si="149"/>
        <v/>
      </c>
      <c r="AB184" s="104" t="str">
        <f t="shared" si="150"/>
        <v/>
      </c>
      <c r="AC184" s="108" t="str">
        <f t="shared" si="151"/>
        <v/>
      </c>
      <c r="AD184" s="125" t="str">
        <f>IF(OR(B184=0,B184=""),"",IF(AND($E$3="3rd"),'Marks Entry 3rd'!S183,IF(AND($E$3="4th"),'Marks Entry 4th'!S183,"")))</f>
        <v/>
      </c>
      <c r="AE184" s="125" t="str">
        <f>IF(OR(B184=0,B184=""),"",IF(AND($E$3="3rd"),'Marks Entry 3rd'!T183,IF(AND($E$3="4th"),'Marks Entry 4th'!T183,"")))</f>
        <v/>
      </c>
      <c r="AF184" s="125" t="str">
        <f>IF(OR(B184=0,B184=""),"",IF(AND($E$3="3rd"),'Marks Entry 3rd'!U183,IF(AND($E$3="4th"),'Marks Entry 4th'!U183,"")))</f>
        <v/>
      </c>
      <c r="AG184" s="61" t="str">
        <f t="shared" si="152"/>
        <v/>
      </c>
      <c r="AH184" s="125" t="str">
        <f>IF(OR(B184=0,B184=""),"",IF(AND($E$3="3rd"),'Marks Entry 3rd'!V183,IF(AND($E$3="4th"),'Marks Entry 4th'!V183,"")))</f>
        <v/>
      </c>
      <c r="AI184" s="125" t="str">
        <f>IF(OR(B184=0,B184=""),"",IF(AND($E$3="3rd"),'Marks Entry 3rd'!W183,IF(AND($E$3="4th"),'Marks Entry 4th'!W183,"")))</f>
        <v/>
      </c>
      <c r="AJ184" s="64" t="str">
        <f t="shared" si="153"/>
        <v/>
      </c>
      <c r="AK184" s="61">
        <f t="shared" si="154"/>
        <v>0</v>
      </c>
      <c r="AL184" s="66" t="str">
        <f>IF(OR(B184=0,B184=""),"",IF(AND($E$3="3rd"),'Marks Entry 3rd'!X183,IF(AND($E$3="4th"),'Marks Entry 4th'!X183,"")))</f>
        <v/>
      </c>
      <c r="AM184" s="66" t="str">
        <f>IF(OR(B184=0,B184=""),"",IF(AND($E$3="3rd"),'Marks Entry 3rd'!Y183,IF(AND($E$3="4th"),'Marks Entry 4th'!Y183,"")))</f>
        <v/>
      </c>
      <c r="AN184" s="65" t="str">
        <f t="shared" si="155"/>
        <v/>
      </c>
      <c r="AO184" s="61" t="str">
        <f t="shared" si="156"/>
        <v/>
      </c>
      <c r="AP184" s="104">
        <f t="shared" si="157"/>
        <v>0</v>
      </c>
      <c r="AQ184" s="104" t="str">
        <f t="shared" si="158"/>
        <v/>
      </c>
      <c r="AR184" s="104" t="str">
        <f t="shared" si="159"/>
        <v/>
      </c>
      <c r="AS184" s="104" t="str">
        <f t="shared" si="160"/>
        <v/>
      </c>
      <c r="AT184" s="104" t="str">
        <f t="shared" si="161"/>
        <v/>
      </c>
      <c r="AU184" s="108" t="str">
        <f t="shared" si="162"/>
        <v/>
      </c>
      <c r="AV184" s="125" t="str">
        <f>IF(OR(B184=0,B184=""),"",IF(AND($E$3="3rd"),'Marks Entry 3rd'!Z183,IF(AND($E$3="4th"),'Marks Entry 4th'!Z183,"")))</f>
        <v/>
      </c>
      <c r="AW184" s="125" t="str">
        <f>IF(OR(B184=0,B184=""),"",IF(AND($E$3="3rd"),'Marks Entry 3rd'!AA183,IF(AND($E$3="4th"),'Marks Entry 4th'!AA183,"")))</f>
        <v/>
      </c>
      <c r="AX184" s="125" t="str">
        <f>IF(OR(B184=0,B184=""),"",IF(AND($E$3="3rd"),'Marks Entry 3rd'!AB183,IF(AND($E$3="4th"),'Marks Entry 4th'!AB183,"")))</f>
        <v/>
      </c>
      <c r="AY184" s="61" t="str">
        <f t="shared" si="163"/>
        <v/>
      </c>
      <c r="AZ184" s="125" t="str">
        <f>IF(OR(B184=0,B184=""),"",IF(AND($E$3="3rd"),'Marks Entry 3rd'!AC183,IF(AND($E$3="4th"),'Marks Entry 4th'!AC183,"")))</f>
        <v/>
      </c>
      <c r="BA184" s="125" t="str">
        <f>IF(OR(B184=0,B184=""),"",IF(AND($E$3="3rd"),'Marks Entry 3rd'!AD183,IF(AND($E$3="4th"),'Marks Entry 4th'!AD183,"")))</f>
        <v/>
      </c>
      <c r="BB184" s="64" t="str">
        <f t="shared" si="164"/>
        <v/>
      </c>
      <c r="BC184" s="61">
        <f t="shared" si="165"/>
        <v>0</v>
      </c>
      <c r="BD184" s="66" t="str">
        <f>IF(OR(B184=0,B184=""),"",IF(AND($E$3="3rd"),'Marks Entry 3rd'!AE183,IF(AND($E$3="4th"),'Marks Entry 4th'!AE183,"")))</f>
        <v/>
      </c>
      <c r="BE184" s="66" t="str">
        <f>IF(OR(B184=0,B184=""),"",IF(AND($E$3="3rd"),'Marks Entry 3rd'!AF183,IF(AND($E$3="4th"),'Marks Entry 4th'!AF183,"")))</f>
        <v/>
      </c>
      <c r="BF184" s="65" t="str">
        <f t="shared" si="166"/>
        <v/>
      </c>
      <c r="BG184" s="61" t="str">
        <f t="shared" si="167"/>
        <v/>
      </c>
      <c r="BH184" s="104">
        <f t="shared" si="168"/>
        <v>0</v>
      </c>
      <c r="BI184" s="104" t="str">
        <f t="shared" si="169"/>
        <v/>
      </c>
      <c r="BJ184" s="104" t="str">
        <f t="shared" si="170"/>
        <v/>
      </c>
      <c r="BK184" s="104" t="str">
        <f t="shared" si="171"/>
        <v/>
      </c>
      <c r="BL184" s="104" t="str">
        <f t="shared" si="172"/>
        <v/>
      </c>
      <c r="BM184" s="108" t="str">
        <f t="shared" si="173"/>
        <v/>
      </c>
      <c r="BN184" s="125" t="str">
        <f>IF(OR(B184=0,B184=""),"",IF(AND($E$3="3rd"),'Marks Entry 3rd'!AG183,IF(AND($E$3="4th"),'Marks Entry 4th'!AG183,"")))</f>
        <v/>
      </c>
      <c r="BO184" s="125" t="str">
        <f>IF(OR(B184=0,B184=""),"",IF(AND($E$3="3rd"),'Marks Entry 3rd'!AH183,IF(AND($E$3="4th"),'Marks Entry 4th'!AH183,"")))</f>
        <v/>
      </c>
      <c r="BP184" s="125" t="str">
        <f>IF(OR(B184=0,B184=""),"",IF(AND($E$3="3rd"),'Marks Entry 3rd'!AI183,IF(AND($E$3="4th"),'Marks Entry 4th'!AI183,"")))</f>
        <v/>
      </c>
      <c r="BQ184" s="61" t="str">
        <f t="shared" si="174"/>
        <v/>
      </c>
      <c r="BR184" s="125" t="str">
        <f>IF(OR(B184=0,B184=""),"",IF(AND($E$3="3rd"),'Marks Entry 3rd'!AJ183,IF(AND($E$3="4th"),'Marks Entry 4th'!AJ183,"")))</f>
        <v/>
      </c>
      <c r="BS184" s="125" t="str">
        <f>IF(OR(B184=0,B184=""),"",IF(AND($E$3="3rd"),'Marks Entry 3rd'!AK183,IF(AND($E$3="4th"),'Marks Entry 4th'!AK183,"")))</f>
        <v/>
      </c>
      <c r="BT184" s="64" t="str">
        <f t="shared" si="175"/>
        <v/>
      </c>
      <c r="BU184" s="61">
        <f t="shared" si="176"/>
        <v>0</v>
      </c>
      <c r="BV184" s="66" t="str">
        <f>IF(OR(B184=0,B184=""),"",IF(AND($E$3="3rd"),'Marks Entry 3rd'!AL183,IF(AND($E$3="4th"),'Marks Entry 4th'!AL183,"")))</f>
        <v/>
      </c>
      <c r="BW184" s="66" t="str">
        <f>IF(OR(B184=0,B184=""),"",IF(AND($E$3="3rd"),'Marks Entry 3rd'!AM183,IF(AND($E$3="4th"),'Marks Entry 4th'!AM183,"")))</f>
        <v/>
      </c>
      <c r="BX184" s="65" t="str">
        <f t="shared" si="177"/>
        <v/>
      </c>
      <c r="BY184" s="61" t="str">
        <f t="shared" si="178"/>
        <v/>
      </c>
      <c r="BZ184" s="104">
        <f t="shared" si="179"/>
        <v>0</v>
      </c>
      <c r="CA184" s="104" t="str">
        <f t="shared" si="180"/>
        <v/>
      </c>
      <c r="CB184" s="104" t="str">
        <f t="shared" si="181"/>
        <v/>
      </c>
      <c r="CC184" s="104" t="str">
        <f t="shared" si="182"/>
        <v/>
      </c>
      <c r="CD184" s="104" t="str">
        <f t="shared" si="183"/>
        <v/>
      </c>
      <c r="CE184" s="108" t="str">
        <f t="shared" si="184"/>
        <v/>
      </c>
      <c r="CF184" s="257" t="str">
        <f>IF(OR(B184=0,B184=""),"",IF(AND($E$3="3rd"),'Marks Entry 3rd'!AN183,IF(AND($E$3="4th"),'Marks Entry 4th'!AN183,"")))</f>
        <v/>
      </c>
      <c r="CG184" s="257" t="str">
        <f>IF(OR(B184=0,B184=""),"",IF(AND($E$3="3rd"),'Marks Entry 3rd'!AO183,IF(AND($E$3="4th"),'Marks Entry 4th'!AO183,"")))</f>
        <v/>
      </c>
      <c r="CH184" s="257" t="str">
        <f>IF(OR(B184=0,B184=""),"",IF(AND($E$3="3rd"),'Marks Entry 3rd'!AP183,IF(AND($E$3="4th"),'Marks Entry 4th'!AP183,"")))</f>
        <v/>
      </c>
      <c r="CI184" s="257" t="str">
        <f>IF(OR(B184=0,B184=""),"",IF(AND($E$3="3rd"),'Marks Entry 3rd'!AQ183,IF(AND($E$3="4th"),'Marks Entry 4th'!AQ183,"")))</f>
        <v/>
      </c>
      <c r="CJ184" s="257" t="str">
        <f>IF(OR(B184=0,B184=""),"",IF(AND($E$3="3rd"),'Marks Entry 3rd'!AR183,IF(AND($E$3="4th"),'Marks Entry 4th'!AR183,"")))</f>
        <v/>
      </c>
      <c r="CK184" s="126" t="str">
        <f t="shared" si="185"/>
        <v/>
      </c>
      <c r="CL184" s="127">
        <f t="shared" si="186"/>
        <v>0</v>
      </c>
      <c r="CM184" s="127" t="str">
        <f t="shared" si="187"/>
        <v/>
      </c>
      <c r="CN184" s="127" t="str">
        <f t="shared" si="188"/>
        <v/>
      </c>
      <c r="CO184" s="107" t="str">
        <f t="shared" si="189"/>
        <v/>
      </c>
      <c r="CP184" s="257" t="str">
        <f>IF(OR(B184=0,B184=""),"",IF(AND($E$3="3rd"),'Marks Entry 3rd'!AS183,IF(AND($E$3="4th"),'Marks Entry 4th'!AS183,"")))</f>
        <v/>
      </c>
      <c r="CQ184" s="257" t="str">
        <f>IF(OR(B184=0,B184=""),"",IF(AND($E$3="3rd"),'Marks Entry 3rd'!AT183,IF(AND($E$3="4th"),'Marks Entry 4th'!AT183,"")))</f>
        <v/>
      </c>
      <c r="CR184" s="257" t="str">
        <f>IF(OR(B184=0,B184=""),"",IF(AND($E$3="3rd"),'Marks Entry 3rd'!AU183,IF(AND($E$3="4th"),'Marks Entry 4th'!AU183,"")))</f>
        <v/>
      </c>
      <c r="CS184" s="257" t="str">
        <f>IF(OR(B184=0,B184=""),"",IF(AND($E$3="3rd"),'Marks Entry 3rd'!AV183,IF(AND($E$3="4th"),'Marks Entry 4th'!AV183,"")))</f>
        <v/>
      </c>
      <c r="CT184" s="257" t="str">
        <f>IF(OR(B184=0,B184=""),"",IF(AND($E$3="3rd"),'Marks Entry 3rd'!AW183,IF(AND($E$3="4th"),'Marks Entry 4th'!AW183,"")))</f>
        <v/>
      </c>
      <c r="CU184" s="126" t="str">
        <f t="shared" si="190"/>
        <v/>
      </c>
      <c r="CV184" s="127">
        <f t="shared" si="191"/>
        <v>0</v>
      </c>
      <c r="CW184" s="127" t="str">
        <f t="shared" si="192"/>
        <v/>
      </c>
      <c r="CX184" s="127" t="str">
        <f t="shared" si="193"/>
        <v/>
      </c>
      <c r="CY184" s="107" t="str">
        <f t="shared" si="194"/>
        <v/>
      </c>
      <c r="CZ184" s="257" t="str">
        <f>IF(OR(B184=0,B184=""),"",IF(AND($E$3="3rd"),'Marks Entry 3rd'!AX183,IF(AND($E$3="4th"),'Marks Entry 4th'!AX183,"")))</f>
        <v/>
      </c>
      <c r="DA184" s="257" t="str">
        <f>IF(OR(B184=0,B184=""),"",IF(AND($E$3="3rd"),'Marks Entry 3rd'!AY183,IF(AND($E$3="4th"),'Marks Entry 4th'!AY183,"")))</f>
        <v/>
      </c>
      <c r="DB184" s="257" t="str">
        <f>IF(OR(B184=0,B184=""),"",IF(AND($E$3="3rd"),'Marks Entry 3rd'!AZ183,IF(AND($E$3="4th"),'Marks Entry 4th'!AZ183,"")))</f>
        <v/>
      </c>
      <c r="DC184" s="257" t="str">
        <f>IF(OR(B184=0,B184=""),"",IF(AND($E$3="3rd"),'Marks Entry 3rd'!BA183,IF(AND($E$3="4th"),'Marks Entry 4th'!BA183,"")))</f>
        <v/>
      </c>
      <c r="DD184" s="257" t="str">
        <f>IF(OR(B184=0,B184=""),"",IF(AND($E$3="3rd"),'Marks Entry 3rd'!BB183,IF(AND($E$3="4th"),'Marks Entry 4th'!BB183,"")))</f>
        <v/>
      </c>
      <c r="DE184" s="126" t="str">
        <f t="shared" si="195"/>
        <v/>
      </c>
      <c r="DF184" s="127">
        <f t="shared" si="196"/>
        <v>0</v>
      </c>
      <c r="DG184" s="127" t="str">
        <f t="shared" si="197"/>
        <v/>
      </c>
      <c r="DH184" s="127" t="str">
        <f t="shared" si="198"/>
        <v/>
      </c>
      <c r="DI184" s="107" t="str">
        <f t="shared" si="199"/>
        <v/>
      </c>
      <c r="DJ184" s="257" t="str">
        <f>IF(OR(B184=0,B184=""),"",IF(AND('Marks Entry 3rd'!BC183="",'Marks Entry 4th'!BC183=""),"",IF(AND($E$3="3rd"),'Marks Entry 3rd'!BC183,IF(AND($E$3="4th"),'Marks Entry 4th'!BC183,""))))</f>
        <v/>
      </c>
      <c r="DK184" s="257" t="str">
        <f>IF(OR(B184=0,B184=""),"",IF(AND('Marks Entry 3rd'!BD183="",'Marks Entry 4th'!BD183=""),"",IF(AND($E$3="3rd"),'Marks Entry 3rd'!BD183,IF(AND($E$3="4th"),'Marks Entry 4th'!BD183,""))))</f>
        <v/>
      </c>
      <c r="DL184" s="416" t="str">
        <f t="shared" si="200"/>
        <v/>
      </c>
      <c r="DM184" s="108" t="str">
        <f t="shared" si="201"/>
        <v/>
      </c>
      <c r="DN184" s="257" t="str">
        <f>IF(OR(B184=0,B184=""),"",IF(AND('Marks Entry 3rd'!BE183="",'Marks Entry 4th'!BE183=""),"",IF(AND($E$3="3rd"),'Marks Entry 3rd'!BE183,IF(AND($E$3="4th"),'Marks Entry 4th'!BE183,""))))</f>
        <v/>
      </c>
      <c r="DO184" s="257" t="str">
        <f>IF(OR(B184=0,B184=""),"",IF(AND('Marks Entry 3rd'!BF183="",'Marks Entry 4th'!BF183=""),"",IF(AND($E$3="3rd"),'Marks Entry 3rd'!BF183,IF(AND($E$3="4th"),'Marks Entry 4th'!BF183,""))))</f>
        <v/>
      </c>
      <c r="DP184" s="416" t="str">
        <f t="shared" si="202"/>
        <v/>
      </c>
      <c r="DQ184" s="108" t="str">
        <f t="shared" si="203"/>
        <v/>
      </c>
      <c r="DR184" s="75" t="str">
        <f t="shared" si="204"/>
        <v/>
      </c>
      <c r="DS184" s="76" t="str">
        <f t="shared" si="205"/>
        <v/>
      </c>
      <c r="DT184" s="81" t="str">
        <f t="shared" si="206"/>
        <v/>
      </c>
      <c r="DU184" s="82" t="str">
        <f t="shared" si="207"/>
        <v/>
      </c>
      <c r="DV184" s="262" t="str">
        <f t="shared" si="209"/>
        <v/>
      </c>
      <c r="DW184" s="52" t="str">
        <f>IF(OR(B184=0,B184=""),"",IF(AND($E$3="3rd"),'Marks Entry 3rd'!BG183,IF(AND($E$3="4th"),'Marks Entry 4th'!BG183,"")))</f>
        <v/>
      </c>
      <c r="DX184" s="52" t="str">
        <f>IF(OR(B184=0,B184=""),"",IF(AND($E$3="3rd"),'Marks Entry 3rd'!BH183,IF(AND($E$3="4th"),'Marks Entry 4th'!BH183,"")))</f>
        <v/>
      </c>
      <c r="DY184" s="242" t="str">
        <f t="shared" si="208"/>
        <v/>
      </c>
      <c r="DZ184" s="53"/>
      <c r="EG184" s="55">
        <f>IF(AND($E$3="3rd"),'Marks Entry 3rd'!I183,IF(AND($E$3="4th"),'Marks Entry 4th'!I183,""))</f>
        <v>0</v>
      </c>
    </row>
    <row r="185" spans="1:137" ht="18.95" customHeight="1">
      <c r="A185" s="67">
        <v>178</v>
      </c>
      <c r="B185" s="302" t="str">
        <f>IF(OR(EG185=0,EG185=""),"",IF(AND($E$3="3rd"),'Marks Entry 3rd'!I184,IF(AND($E$3="4th"),'Marks Entry 4th'!I184,"")))</f>
        <v/>
      </c>
      <c r="C185" s="68" t="str">
        <f>IF(OR(B185=0,B185=""),"",IF(AND($E$3="3rd"),'Marks Entry 3rd'!B184,IF(AND($E$3="4th"),'Marks Entry 4th'!B184,"")))</f>
        <v/>
      </c>
      <c r="D185" s="68" t="str">
        <f>IF(OR(B185=0,B185=""),"",IF(AND($E$3="3rd"),'Marks Entry 3rd'!C184,IF(AND($E$3="4th"),'Marks Entry 4th'!C184,"")))</f>
        <v/>
      </c>
      <c r="E185" s="69" t="str">
        <f>IF(OR(B185=0,B185=""),"",IF(AND($E$3="3rd"),'Marks Entry 3rd'!E184,IF(AND($E$3="4th"),'Marks Entry 4th'!E184,"")))</f>
        <v/>
      </c>
      <c r="F185" s="301" t="str">
        <f>IF(OR(B185=0,B185=""),"",IF(AND($E$3="3rd"),'Marks Entry 3rd'!D184,IF(AND($E$3="4th"),'Marks Entry 4th'!D184,"")))</f>
        <v/>
      </c>
      <c r="G185" s="63" t="str">
        <f>IF(OR(B185=0,B185=""),"",IF(AND($E$3="3rd"),'Marks Entry 3rd'!F184,IF(AND($E$3="4th"),'Marks Entry 4th'!F184,"")))</f>
        <v/>
      </c>
      <c r="H185" s="63" t="str">
        <f>IF(OR(B185=0,B185=""),"",IF(AND($E$3="3rd"),'Marks Entry 3rd'!G184,IF(AND($E$3="4th"),'Marks Entry 4th'!G184,"")))</f>
        <v/>
      </c>
      <c r="I185" s="63" t="str">
        <f>IF(OR(B185=0,B185=""),"",IF(AND($E$3="3rd"),'Marks Entry 3rd'!H184,IF(AND($E$3="4th"),'Marks Entry 4th'!H184,"")))</f>
        <v/>
      </c>
      <c r="J185" s="256" t="str">
        <f>IF(OR(B185=0,B185=""),"",IF(AND($E$3="3rd"),'Marks Entry 3rd'!J184,IF(AND($E$3="4th"),'Marks Entry 4th'!J184,"")))</f>
        <v/>
      </c>
      <c r="K185" s="256" t="str">
        <f>IF(OR(B185=0,B185=""),"",IF(AND($E$3="3rd"),'Marks Entry 3rd'!K184,IF(AND($E$3="4th"),'Marks Entry 4th'!K184,"")))</f>
        <v/>
      </c>
      <c r="L185" s="125" t="str">
        <f>IF(OR(B185=0,B185=""),"",IF(AND($E$3="3rd"),'Marks Entry 3rd'!L184,IF(AND($E$3="4th"),'Marks Entry 4th'!L184,"")))</f>
        <v/>
      </c>
      <c r="M185" s="125" t="str">
        <f>IF(OR(B185=0,B185=""),"",IF(AND($E$3="3rd"),'Marks Entry 3rd'!M184,IF(AND($E$3="4th"),'Marks Entry 4th'!M184,"")))</f>
        <v/>
      </c>
      <c r="N185" s="125" t="str">
        <f>IF(OR(B185=0,B185=""),"",IF(AND($E$3="3rd"),'Marks Entry 3rd'!N184,IF(AND($E$3="4th"),'Marks Entry 4th'!N184,"")))</f>
        <v/>
      </c>
      <c r="O185" s="61" t="str">
        <f t="shared" si="141"/>
        <v/>
      </c>
      <c r="P185" s="125" t="str">
        <f>IF(OR(B185=0,B185=""),"",IF(AND($E$3="3rd"),'Marks Entry 3rd'!O184,IF(AND($E$3="4th"),'Marks Entry 4th'!O184,"")))</f>
        <v/>
      </c>
      <c r="Q185" s="125" t="str">
        <f>IF(OR(B185=0,B185=""),"",IF(AND($E$3="3rd"),'Marks Entry 3rd'!P184,IF(AND($E$3="4th"),'Marks Entry 4th'!P184,"")))</f>
        <v/>
      </c>
      <c r="R185" s="64" t="str">
        <f t="shared" si="142"/>
        <v/>
      </c>
      <c r="S185" s="61">
        <f t="shared" si="143"/>
        <v>0</v>
      </c>
      <c r="T185" s="66" t="str">
        <f>IF(OR(B185=0,B185=""),"",IF(AND($E$3="3rd"),'Marks Entry 3rd'!Q184,IF(AND($E$3="4th"),'Marks Entry 4th'!Q184,"")))</f>
        <v/>
      </c>
      <c r="U185" s="66" t="str">
        <f>IF(OR(B185=0,B185=""),"",IF(AND($E$3="3rd"),'Marks Entry 3rd'!R184,IF(AND($E$3="4th"),'Marks Entry 4th'!R184,"")))</f>
        <v/>
      </c>
      <c r="V185" s="65" t="str">
        <f t="shared" si="144"/>
        <v/>
      </c>
      <c r="W185" s="61" t="str">
        <f t="shared" si="145"/>
        <v/>
      </c>
      <c r="X185" s="104">
        <f t="shared" si="146"/>
        <v>0</v>
      </c>
      <c r="Y185" s="104" t="str">
        <f t="shared" si="147"/>
        <v/>
      </c>
      <c r="Z185" s="104" t="str">
        <f t="shared" si="148"/>
        <v/>
      </c>
      <c r="AA185" s="104" t="str">
        <f t="shared" si="149"/>
        <v/>
      </c>
      <c r="AB185" s="104" t="str">
        <f t="shared" si="150"/>
        <v/>
      </c>
      <c r="AC185" s="108" t="str">
        <f t="shared" si="151"/>
        <v/>
      </c>
      <c r="AD185" s="125" t="str">
        <f>IF(OR(B185=0,B185=""),"",IF(AND($E$3="3rd"),'Marks Entry 3rd'!S184,IF(AND($E$3="4th"),'Marks Entry 4th'!S184,"")))</f>
        <v/>
      </c>
      <c r="AE185" s="125" t="str">
        <f>IF(OR(B185=0,B185=""),"",IF(AND($E$3="3rd"),'Marks Entry 3rd'!T184,IF(AND($E$3="4th"),'Marks Entry 4th'!T184,"")))</f>
        <v/>
      </c>
      <c r="AF185" s="125" t="str">
        <f>IF(OR(B185=0,B185=""),"",IF(AND($E$3="3rd"),'Marks Entry 3rd'!U184,IF(AND($E$3="4th"),'Marks Entry 4th'!U184,"")))</f>
        <v/>
      </c>
      <c r="AG185" s="61" t="str">
        <f t="shared" si="152"/>
        <v/>
      </c>
      <c r="AH185" s="125" t="str">
        <f>IF(OR(B185=0,B185=""),"",IF(AND($E$3="3rd"),'Marks Entry 3rd'!V184,IF(AND($E$3="4th"),'Marks Entry 4th'!V184,"")))</f>
        <v/>
      </c>
      <c r="AI185" s="125" t="str">
        <f>IF(OR(B185=0,B185=""),"",IF(AND($E$3="3rd"),'Marks Entry 3rd'!W184,IF(AND($E$3="4th"),'Marks Entry 4th'!W184,"")))</f>
        <v/>
      </c>
      <c r="AJ185" s="64" t="str">
        <f t="shared" si="153"/>
        <v/>
      </c>
      <c r="AK185" s="61">
        <f t="shared" si="154"/>
        <v>0</v>
      </c>
      <c r="AL185" s="66" t="str">
        <f>IF(OR(B185=0,B185=""),"",IF(AND($E$3="3rd"),'Marks Entry 3rd'!X184,IF(AND($E$3="4th"),'Marks Entry 4th'!X184,"")))</f>
        <v/>
      </c>
      <c r="AM185" s="66" t="str">
        <f>IF(OR(B185=0,B185=""),"",IF(AND($E$3="3rd"),'Marks Entry 3rd'!Y184,IF(AND($E$3="4th"),'Marks Entry 4th'!Y184,"")))</f>
        <v/>
      </c>
      <c r="AN185" s="65" t="str">
        <f t="shared" si="155"/>
        <v/>
      </c>
      <c r="AO185" s="61" t="str">
        <f t="shared" si="156"/>
        <v/>
      </c>
      <c r="AP185" s="104">
        <f t="shared" si="157"/>
        <v>0</v>
      </c>
      <c r="AQ185" s="104" t="str">
        <f t="shared" si="158"/>
        <v/>
      </c>
      <c r="AR185" s="104" t="str">
        <f t="shared" si="159"/>
        <v/>
      </c>
      <c r="AS185" s="104" t="str">
        <f t="shared" si="160"/>
        <v/>
      </c>
      <c r="AT185" s="104" t="str">
        <f t="shared" si="161"/>
        <v/>
      </c>
      <c r="AU185" s="108" t="str">
        <f t="shared" si="162"/>
        <v/>
      </c>
      <c r="AV185" s="125" t="str">
        <f>IF(OR(B185=0,B185=""),"",IF(AND($E$3="3rd"),'Marks Entry 3rd'!Z184,IF(AND($E$3="4th"),'Marks Entry 4th'!Z184,"")))</f>
        <v/>
      </c>
      <c r="AW185" s="125" t="str">
        <f>IF(OR(B185=0,B185=""),"",IF(AND($E$3="3rd"),'Marks Entry 3rd'!AA184,IF(AND($E$3="4th"),'Marks Entry 4th'!AA184,"")))</f>
        <v/>
      </c>
      <c r="AX185" s="125" t="str">
        <f>IF(OR(B185=0,B185=""),"",IF(AND($E$3="3rd"),'Marks Entry 3rd'!AB184,IF(AND($E$3="4th"),'Marks Entry 4th'!AB184,"")))</f>
        <v/>
      </c>
      <c r="AY185" s="61" t="str">
        <f t="shared" si="163"/>
        <v/>
      </c>
      <c r="AZ185" s="125" t="str">
        <f>IF(OR(B185=0,B185=""),"",IF(AND($E$3="3rd"),'Marks Entry 3rd'!AC184,IF(AND($E$3="4th"),'Marks Entry 4th'!AC184,"")))</f>
        <v/>
      </c>
      <c r="BA185" s="125" t="str">
        <f>IF(OR(B185=0,B185=""),"",IF(AND($E$3="3rd"),'Marks Entry 3rd'!AD184,IF(AND($E$3="4th"),'Marks Entry 4th'!AD184,"")))</f>
        <v/>
      </c>
      <c r="BB185" s="64" t="str">
        <f t="shared" si="164"/>
        <v/>
      </c>
      <c r="BC185" s="61">
        <f t="shared" si="165"/>
        <v>0</v>
      </c>
      <c r="BD185" s="66" t="str">
        <f>IF(OR(B185=0,B185=""),"",IF(AND($E$3="3rd"),'Marks Entry 3rd'!AE184,IF(AND($E$3="4th"),'Marks Entry 4th'!AE184,"")))</f>
        <v/>
      </c>
      <c r="BE185" s="66" t="str">
        <f>IF(OR(B185=0,B185=""),"",IF(AND($E$3="3rd"),'Marks Entry 3rd'!AF184,IF(AND($E$3="4th"),'Marks Entry 4th'!AF184,"")))</f>
        <v/>
      </c>
      <c r="BF185" s="65" t="str">
        <f t="shared" si="166"/>
        <v/>
      </c>
      <c r="BG185" s="61" t="str">
        <f t="shared" si="167"/>
        <v/>
      </c>
      <c r="BH185" s="104">
        <f t="shared" si="168"/>
        <v>0</v>
      </c>
      <c r="BI185" s="104" t="str">
        <f t="shared" si="169"/>
        <v/>
      </c>
      <c r="BJ185" s="104" t="str">
        <f t="shared" si="170"/>
        <v/>
      </c>
      <c r="BK185" s="104" t="str">
        <f t="shared" si="171"/>
        <v/>
      </c>
      <c r="BL185" s="104" t="str">
        <f t="shared" si="172"/>
        <v/>
      </c>
      <c r="BM185" s="108" t="str">
        <f t="shared" si="173"/>
        <v/>
      </c>
      <c r="BN185" s="125" t="str">
        <f>IF(OR(B185=0,B185=""),"",IF(AND($E$3="3rd"),'Marks Entry 3rd'!AG184,IF(AND($E$3="4th"),'Marks Entry 4th'!AG184,"")))</f>
        <v/>
      </c>
      <c r="BO185" s="125" t="str">
        <f>IF(OR(B185=0,B185=""),"",IF(AND($E$3="3rd"),'Marks Entry 3rd'!AH184,IF(AND($E$3="4th"),'Marks Entry 4th'!AH184,"")))</f>
        <v/>
      </c>
      <c r="BP185" s="125" t="str">
        <f>IF(OR(B185=0,B185=""),"",IF(AND($E$3="3rd"),'Marks Entry 3rd'!AI184,IF(AND($E$3="4th"),'Marks Entry 4th'!AI184,"")))</f>
        <v/>
      </c>
      <c r="BQ185" s="61" t="str">
        <f t="shared" si="174"/>
        <v/>
      </c>
      <c r="BR185" s="125" t="str">
        <f>IF(OR(B185=0,B185=""),"",IF(AND($E$3="3rd"),'Marks Entry 3rd'!AJ184,IF(AND($E$3="4th"),'Marks Entry 4th'!AJ184,"")))</f>
        <v/>
      </c>
      <c r="BS185" s="125" t="str">
        <f>IF(OR(B185=0,B185=""),"",IF(AND($E$3="3rd"),'Marks Entry 3rd'!AK184,IF(AND($E$3="4th"),'Marks Entry 4th'!AK184,"")))</f>
        <v/>
      </c>
      <c r="BT185" s="64" t="str">
        <f t="shared" si="175"/>
        <v/>
      </c>
      <c r="BU185" s="61">
        <f t="shared" si="176"/>
        <v>0</v>
      </c>
      <c r="BV185" s="66" t="str">
        <f>IF(OR(B185=0,B185=""),"",IF(AND($E$3="3rd"),'Marks Entry 3rd'!AL184,IF(AND($E$3="4th"),'Marks Entry 4th'!AL184,"")))</f>
        <v/>
      </c>
      <c r="BW185" s="66" t="str">
        <f>IF(OR(B185=0,B185=""),"",IF(AND($E$3="3rd"),'Marks Entry 3rd'!AM184,IF(AND($E$3="4th"),'Marks Entry 4th'!AM184,"")))</f>
        <v/>
      </c>
      <c r="BX185" s="65" t="str">
        <f t="shared" si="177"/>
        <v/>
      </c>
      <c r="BY185" s="61" t="str">
        <f t="shared" si="178"/>
        <v/>
      </c>
      <c r="BZ185" s="104">
        <f t="shared" si="179"/>
        <v>0</v>
      </c>
      <c r="CA185" s="104" t="str">
        <f t="shared" si="180"/>
        <v/>
      </c>
      <c r="CB185" s="104" t="str">
        <f t="shared" si="181"/>
        <v/>
      </c>
      <c r="CC185" s="104" t="str">
        <f t="shared" si="182"/>
        <v/>
      </c>
      <c r="CD185" s="104" t="str">
        <f t="shared" si="183"/>
        <v/>
      </c>
      <c r="CE185" s="108" t="str">
        <f t="shared" si="184"/>
        <v/>
      </c>
      <c r="CF185" s="257" t="str">
        <f>IF(OR(B185=0,B185=""),"",IF(AND($E$3="3rd"),'Marks Entry 3rd'!AN184,IF(AND($E$3="4th"),'Marks Entry 4th'!AN184,"")))</f>
        <v/>
      </c>
      <c r="CG185" s="257" t="str">
        <f>IF(OR(B185=0,B185=""),"",IF(AND($E$3="3rd"),'Marks Entry 3rd'!AO184,IF(AND($E$3="4th"),'Marks Entry 4th'!AO184,"")))</f>
        <v/>
      </c>
      <c r="CH185" s="257" t="str">
        <f>IF(OR(B185=0,B185=""),"",IF(AND($E$3="3rd"),'Marks Entry 3rd'!AP184,IF(AND($E$3="4th"),'Marks Entry 4th'!AP184,"")))</f>
        <v/>
      </c>
      <c r="CI185" s="257" t="str">
        <f>IF(OR(B185=0,B185=""),"",IF(AND($E$3="3rd"),'Marks Entry 3rd'!AQ184,IF(AND($E$3="4th"),'Marks Entry 4th'!AQ184,"")))</f>
        <v/>
      </c>
      <c r="CJ185" s="257" t="str">
        <f>IF(OR(B185=0,B185=""),"",IF(AND($E$3="3rd"),'Marks Entry 3rd'!AR184,IF(AND($E$3="4th"),'Marks Entry 4th'!AR184,"")))</f>
        <v/>
      </c>
      <c r="CK185" s="126" t="str">
        <f t="shared" si="185"/>
        <v/>
      </c>
      <c r="CL185" s="127">
        <f t="shared" si="186"/>
        <v>0</v>
      </c>
      <c r="CM185" s="127" t="str">
        <f t="shared" si="187"/>
        <v/>
      </c>
      <c r="CN185" s="127" t="str">
        <f t="shared" si="188"/>
        <v/>
      </c>
      <c r="CO185" s="107" t="str">
        <f t="shared" si="189"/>
        <v/>
      </c>
      <c r="CP185" s="257" t="str">
        <f>IF(OR(B185=0,B185=""),"",IF(AND($E$3="3rd"),'Marks Entry 3rd'!AS184,IF(AND($E$3="4th"),'Marks Entry 4th'!AS184,"")))</f>
        <v/>
      </c>
      <c r="CQ185" s="257" t="str">
        <f>IF(OR(B185=0,B185=""),"",IF(AND($E$3="3rd"),'Marks Entry 3rd'!AT184,IF(AND($E$3="4th"),'Marks Entry 4th'!AT184,"")))</f>
        <v/>
      </c>
      <c r="CR185" s="257" t="str">
        <f>IF(OR(B185=0,B185=""),"",IF(AND($E$3="3rd"),'Marks Entry 3rd'!AU184,IF(AND($E$3="4th"),'Marks Entry 4th'!AU184,"")))</f>
        <v/>
      </c>
      <c r="CS185" s="257" t="str">
        <f>IF(OR(B185=0,B185=""),"",IF(AND($E$3="3rd"),'Marks Entry 3rd'!AV184,IF(AND($E$3="4th"),'Marks Entry 4th'!AV184,"")))</f>
        <v/>
      </c>
      <c r="CT185" s="257" t="str">
        <f>IF(OR(B185=0,B185=""),"",IF(AND($E$3="3rd"),'Marks Entry 3rd'!AW184,IF(AND($E$3="4th"),'Marks Entry 4th'!AW184,"")))</f>
        <v/>
      </c>
      <c r="CU185" s="126" t="str">
        <f t="shared" si="190"/>
        <v/>
      </c>
      <c r="CV185" s="127">
        <f t="shared" si="191"/>
        <v>0</v>
      </c>
      <c r="CW185" s="127" t="str">
        <f t="shared" si="192"/>
        <v/>
      </c>
      <c r="CX185" s="127" t="str">
        <f t="shared" si="193"/>
        <v/>
      </c>
      <c r="CY185" s="107" t="str">
        <f t="shared" si="194"/>
        <v/>
      </c>
      <c r="CZ185" s="257" t="str">
        <f>IF(OR(B185=0,B185=""),"",IF(AND($E$3="3rd"),'Marks Entry 3rd'!AX184,IF(AND($E$3="4th"),'Marks Entry 4th'!AX184,"")))</f>
        <v/>
      </c>
      <c r="DA185" s="257" t="str">
        <f>IF(OR(B185=0,B185=""),"",IF(AND($E$3="3rd"),'Marks Entry 3rd'!AY184,IF(AND($E$3="4th"),'Marks Entry 4th'!AY184,"")))</f>
        <v/>
      </c>
      <c r="DB185" s="257" t="str">
        <f>IF(OR(B185=0,B185=""),"",IF(AND($E$3="3rd"),'Marks Entry 3rd'!AZ184,IF(AND($E$3="4th"),'Marks Entry 4th'!AZ184,"")))</f>
        <v/>
      </c>
      <c r="DC185" s="257" t="str">
        <f>IF(OR(B185=0,B185=""),"",IF(AND($E$3="3rd"),'Marks Entry 3rd'!BA184,IF(AND($E$3="4th"),'Marks Entry 4th'!BA184,"")))</f>
        <v/>
      </c>
      <c r="DD185" s="257" t="str">
        <f>IF(OR(B185=0,B185=""),"",IF(AND($E$3="3rd"),'Marks Entry 3rd'!BB184,IF(AND($E$3="4th"),'Marks Entry 4th'!BB184,"")))</f>
        <v/>
      </c>
      <c r="DE185" s="126" t="str">
        <f t="shared" si="195"/>
        <v/>
      </c>
      <c r="DF185" s="127">
        <f t="shared" si="196"/>
        <v>0</v>
      </c>
      <c r="DG185" s="127" t="str">
        <f t="shared" si="197"/>
        <v/>
      </c>
      <c r="DH185" s="127" t="str">
        <f t="shared" si="198"/>
        <v/>
      </c>
      <c r="DI185" s="107" t="str">
        <f t="shared" si="199"/>
        <v/>
      </c>
      <c r="DJ185" s="257" t="str">
        <f>IF(OR(B185=0,B185=""),"",IF(AND('Marks Entry 3rd'!BC184="",'Marks Entry 4th'!BC184=""),"",IF(AND($E$3="3rd"),'Marks Entry 3rd'!BC184,IF(AND($E$3="4th"),'Marks Entry 4th'!BC184,""))))</f>
        <v/>
      </c>
      <c r="DK185" s="257" t="str">
        <f>IF(OR(B185=0,B185=""),"",IF(AND('Marks Entry 3rd'!BD184="",'Marks Entry 4th'!BD184=""),"",IF(AND($E$3="3rd"),'Marks Entry 3rd'!BD184,IF(AND($E$3="4th"),'Marks Entry 4th'!BD184,""))))</f>
        <v/>
      </c>
      <c r="DL185" s="416" t="str">
        <f t="shared" si="200"/>
        <v/>
      </c>
      <c r="DM185" s="108" t="str">
        <f t="shared" si="201"/>
        <v/>
      </c>
      <c r="DN185" s="257" t="str">
        <f>IF(OR(B185=0,B185=""),"",IF(AND('Marks Entry 3rd'!BE184="",'Marks Entry 4th'!BE184=""),"",IF(AND($E$3="3rd"),'Marks Entry 3rd'!BE184,IF(AND($E$3="4th"),'Marks Entry 4th'!BE184,""))))</f>
        <v/>
      </c>
      <c r="DO185" s="257" t="str">
        <f>IF(OR(B185=0,B185=""),"",IF(AND('Marks Entry 3rd'!BF184="",'Marks Entry 4th'!BF184=""),"",IF(AND($E$3="3rd"),'Marks Entry 3rd'!BF184,IF(AND($E$3="4th"),'Marks Entry 4th'!BF184,""))))</f>
        <v/>
      </c>
      <c r="DP185" s="416" t="str">
        <f t="shared" si="202"/>
        <v/>
      </c>
      <c r="DQ185" s="108" t="str">
        <f t="shared" si="203"/>
        <v/>
      </c>
      <c r="DR185" s="75" t="str">
        <f t="shared" si="204"/>
        <v/>
      </c>
      <c r="DS185" s="76" t="str">
        <f t="shared" si="205"/>
        <v/>
      </c>
      <c r="DT185" s="81" t="str">
        <f t="shared" si="206"/>
        <v/>
      </c>
      <c r="DU185" s="82" t="str">
        <f t="shared" si="207"/>
        <v/>
      </c>
      <c r="DV185" s="262" t="str">
        <f t="shared" si="209"/>
        <v/>
      </c>
      <c r="DW185" s="52" t="str">
        <f>IF(OR(B185=0,B185=""),"",IF(AND($E$3="3rd"),'Marks Entry 3rd'!BG184,IF(AND($E$3="4th"),'Marks Entry 4th'!BG184,"")))</f>
        <v/>
      </c>
      <c r="DX185" s="52" t="str">
        <f>IF(OR(B185=0,B185=""),"",IF(AND($E$3="3rd"),'Marks Entry 3rd'!BH184,IF(AND($E$3="4th"),'Marks Entry 4th'!BH184,"")))</f>
        <v/>
      </c>
      <c r="DY185" s="242" t="str">
        <f t="shared" si="208"/>
        <v/>
      </c>
      <c r="DZ185" s="53"/>
      <c r="EG185" s="55">
        <f>IF(AND($E$3="3rd"),'Marks Entry 3rd'!I184,IF(AND($E$3="4th"),'Marks Entry 4th'!I184,""))</f>
        <v>0</v>
      </c>
    </row>
    <row r="186" spans="1:137" ht="18.95" customHeight="1">
      <c r="A186" s="67">
        <v>179</v>
      </c>
      <c r="B186" s="302" t="str">
        <f>IF(OR(EG186=0,EG186=""),"",IF(AND($E$3="3rd"),'Marks Entry 3rd'!I185,IF(AND($E$3="4th"),'Marks Entry 4th'!I185,"")))</f>
        <v/>
      </c>
      <c r="C186" s="68" t="str">
        <f>IF(OR(B186=0,B186=""),"",IF(AND($E$3="3rd"),'Marks Entry 3rd'!B185,IF(AND($E$3="4th"),'Marks Entry 4th'!B185,"")))</f>
        <v/>
      </c>
      <c r="D186" s="68" t="str">
        <f>IF(OR(B186=0,B186=""),"",IF(AND($E$3="3rd"),'Marks Entry 3rd'!C185,IF(AND($E$3="4th"),'Marks Entry 4th'!C185,"")))</f>
        <v/>
      </c>
      <c r="E186" s="69" t="str">
        <f>IF(OR(B186=0,B186=""),"",IF(AND($E$3="3rd"),'Marks Entry 3rd'!E185,IF(AND($E$3="4th"),'Marks Entry 4th'!E185,"")))</f>
        <v/>
      </c>
      <c r="F186" s="301" t="str">
        <f>IF(OR(B186=0,B186=""),"",IF(AND($E$3="3rd"),'Marks Entry 3rd'!D185,IF(AND($E$3="4th"),'Marks Entry 4th'!D185,"")))</f>
        <v/>
      </c>
      <c r="G186" s="63" t="str">
        <f>IF(OR(B186=0,B186=""),"",IF(AND($E$3="3rd"),'Marks Entry 3rd'!F185,IF(AND($E$3="4th"),'Marks Entry 4th'!F185,"")))</f>
        <v/>
      </c>
      <c r="H186" s="63" t="str">
        <f>IF(OR(B186=0,B186=""),"",IF(AND($E$3="3rd"),'Marks Entry 3rd'!G185,IF(AND($E$3="4th"),'Marks Entry 4th'!G185,"")))</f>
        <v/>
      </c>
      <c r="I186" s="63" t="str">
        <f>IF(OR(B186=0,B186=""),"",IF(AND($E$3="3rd"),'Marks Entry 3rd'!H185,IF(AND($E$3="4th"),'Marks Entry 4th'!H185,"")))</f>
        <v/>
      </c>
      <c r="J186" s="256" t="str">
        <f>IF(OR(B186=0,B186=""),"",IF(AND($E$3="3rd"),'Marks Entry 3rd'!J185,IF(AND($E$3="4th"),'Marks Entry 4th'!J185,"")))</f>
        <v/>
      </c>
      <c r="K186" s="256" t="str">
        <f>IF(OR(B186=0,B186=""),"",IF(AND($E$3="3rd"),'Marks Entry 3rd'!K185,IF(AND($E$3="4th"),'Marks Entry 4th'!K185,"")))</f>
        <v/>
      </c>
      <c r="L186" s="125" t="str">
        <f>IF(OR(B186=0,B186=""),"",IF(AND($E$3="3rd"),'Marks Entry 3rd'!L185,IF(AND($E$3="4th"),'Marks Entry 4th'!L185,"")))</f>
        <v/>
      </c>
      <c r="M186" s="125" t="str">
        <f>IF(OR(B186=0,B186=""),"",IF(AND($E$3="3rd"),'Marks Entry 3rd'!M185,IF(AND($E$3="4th"),'Marks Entry 4th'!M185,"")))</f>
        <v/>
      </c>
      <c r="N186" s="125" t="str">
        <f>IF(OR(B186=0,B186=""),"",IF(AND($E$3="3rd"),'Marks Entry 3rd'!N185,IF(AND($E$3="4th"),'Marks Entry 4th'!N185,"")))</f>
        <v/>
      </c>
      <c r="O186" s="61" t="str">
        <f t="shared" si="141"/>
        <v/>
      </c>
      <c r="P186" s="125" t="str">
        <f>IF(OR(B186=0,B186=""),"",IF(AND($E$3="3rd"),'Marks Entry 3rd'!O185,IF(AND($E$3="4th"),'Marks Entry 4th'!O185,"")))</f>
        <v/>
      </c>
      <c r="Q186" s="125" t="str">
        <f>IF(OR(B186=0,B186=""),"",IF(AND($E$3="3rd"),'Marks Entry 3rd'!P185,IF(AND($E$3="4th"),'Marks Entry 4th'!P185,"")))</f>
        <v/>
      </c>
      <c r="R186" s="64" t="str">
        <f t="shared" si="142"/>
        <v/>
      </c>
      <c r="S186" s="61">
        <f t="shared" si="143"/>
        <v>0</v>
      </c>
      <c r="T186" s="66" t="str">
        <f>IF(OR(B186=0,B186=""),"",IF(AND($E$3="3rd"),'Marks Entry 3rd'!Q185,IF(AND($E$3="4th"),'Marks Entry 4th'!Q185,"")))</f>
        <v/>
      </c>
      <c r="U186" s="66" t="str">
        <f>IF(OR(B186=0,B186=""),"",IF(AND($E$3="3rd"),'Marks Entry 3rd'!R185,IF(AND($E$3="4th"),'Marks Entry 4th'!R185,"")))</f>
        <v/>
      </c>
      <c r="V186" s="65" t="str">
        <f t="shared" si="144"/>
        <v/>
      </c>
      <c r="W186" s="61" t="str">
        <f t="shared" si="145"/>
        <v/>
      </c>
      <c r="X186" s="104">
        <f t="shared" si="146"/>
        <v>0</v>
      </c>
      <c r="Y186" s="104" t="str">
        <f t="shared" si="147"/>
        <v/>
      </c>
      <c r="Z186" s="104" t="str">
        <f t="shared" si="148"/>
        <v/>
      </c>
      <c r="AA186" s="104" t="str">
        <f t="shared" si="149"/>
        <v/>
      </c>
      <c r="AB186" s="104" t="str">
        <f t="shared" si="150"/>
        <v/>
      </c>
      <c r="AC186" s="108" t="str">
        <f t="shared" si="151"/>
        <v/>
      </c>
      <c r="AD186" s="125" t="str">
        <f>IF(OR(B186=0,B186=""),"",IF(AND($E$3="3rd"),'Marks Entry 3rd'!S185,IF(AND($E$3="4th"),'Marks Entry 4th'!S185,"")))</f>
        <v/>
      </c>
      <c r="AE186" s="125" t="str">
        <f>IF(OR(B186=0,B186=""),"",IF(AND($E$3="3rd"),'Marks Entry 3rd'!T185,IF(AND($E$3="4th"),'Marks Entry 4th'!T185,"")))</f>
        <v/>
      </c>
      <c r="AF186" s="125" t="str">
        <f>IF(OR(B186=0,B186=""),"",IF(AND($E$3="3rd"),'Marks Entry 3rd'!U185,IF(AND($E$3="4th"),'Marks Entry 4th'!U185,"")))</f>
        <v/>
      </c>
      <c r="AG186" s="61" t="str">
        <f t="shared" si="152"/>
        <v/>
      </c>
      <c r="AH186" s="125" t="str">
        <f>IF(OR(B186=0,B186=""),"",IF(AND($E$3="3rd"),'Marks Entry 3rd'!V185,IF(AND($E$3="4th"),'Marks Entry 4th'!V185,"")))</f>
        <v/>
      </c>
      <c r="AI186" s="125" t="str">
        <f>IF(OR(B186=0,B186=""),"",IF(AND($E$3="3rd"),'Marks Entry 3rd'!W185,IF(AND($E$3="4th"),'Marks Entry 4th'!W185,"")))</f>
        <v/>
      </c>
      <c r="AJ186" s="64" t="str">
        <f t="shared" si="153"/>
        <v/>
      </c>
      <c r="AK186" s="61">
        <f t="shared" si="154"/>
        <v>0</v>
      </c>
      <c r="AL186" s="66" t="str">
        <f>IF(OR(B186=0,B186=""),"",IF(AND($E$3="3rd"),'Marks Entry 3rd'!X185,IF(AND($E$3="4th"),'Marks Entry 4th'!X185,"")))</f>
        <v/>
      </c>
      <c r="AM186" s="66" t="str">
        <f>IF(OR(B186=0,B186=""),"",IF(AND($E$3="3rd"),'Marks Entry 3rd'!Y185,IF(AND($E$3="4th"),'Marks Entry 4th'!Y185,"")))</f>
        <v/>
      </c>
      <c r="AN186" s="65" t="str">
        <f t="shared" si="155"/>
        <v/>
      </c>
      <c r="AO186" s="61" t="str">
        <f t="shared" si="156"/>
        <v/>
      </c>
      <c r="AP186" s="104">
        <f t="shared" si="157"/>
        <v>0</v>
      </c>
      <c r="AQ186" s="104" t="str">
        <f t="shared" si="158"/>
        <v/>
      </c>
      <c r="AR186" s="104" t="str">
        <f t="shared" si="159"/>
        <v/>
      </c>
      <c r="AS186" s="104" t="str">
        <f t="shared" si="160"/>
        <v/>
      </c>
      <c r="AT186" s="104" t="str">
        <f t="shared" si="161"/>
        <v/>
      </c>
      <c r="AU186" s="108" t="str">
        <f t="shared" si="162"/>
        <v/>
      </c>
      <c r="AV186" s="125" t="str">
        <f>IF(OR(B186=0,B186=""),"",IF(AND($E$3="3rd"),'Marks Entry 3rd'!Z185,IF(AND($E$3="4th"),'Marks Entry 4th'!Z185,"")))</f>
        <v/>
      </c>
      <c r="AW186" s="125" t="str">
        <f>IF(OR(B186=0,B186=""),"",IF(AND($E$3="3rd"),'Marks Entry 3rd'!AA185,IF(AND($E$3="4th"),'Marks Entry 4th'!AA185,"")))</f>
        <v/>
      </c>
      <c r="AX186" s="125" t="str">
        <f>IF(OR(B186=0,B186=""),"",IF(AND($E$3="3rd"),'Marks Entry 3rd'!AB185,IF(AND($E$3="4th"),'Marks Entry 4th'!AB185,"")))</f>
        <v/>
      </c>
      <c r="AY186" s="61" t="str">
        <f t="shared" si="163"/>
        <v/>
      </c>
      <c r="AZ186" s="125" t="str">
        <f>IF(OR(B186=0,B186=""),"",IF(AND($E$3="3rd"),'Marks Entry 3rd'!AC185,IF(AND($E$3="4th"),'Marks Entry 4th'!AC185,"")))</f>
        <v/>
      </c>
      <c r="BA186" s="125" t="str">
        <f>IF(OR(B186=0,B186=""),"",IF(AND($E$3="3rd"),'Marks Entry 3rd'!AD185,IF(AND($E$3="4th"),'Marks Entry 4th'!AD185,"")))</f>
        <v/>
      </c>
      <c r="BB186" s="64" t="str">
        <f t="shared" si="164"/>
        <v/>
      </c>
      <c r="BC186" s="61">
        <f t="shared" si="165"/>
        <v>0</v>
      </c>
      <c r="BD186" s="66" t="str">
        <f>IF(OR(B186=0,B186=""),"",IF(AND($E$3="3rd"),'Marks Entry 3rd'!AE185,IF(AND($E$3="4th"),'Marks Entry 4th'!AE185,"")))</f>
        <v/>
      </c>
      <c r="BE186" s="66" t="str">
        <f>IF(OR(B186=0,B186=""),"",IF(AND($E$3="3rd"),'Marks Entry 3rd'!AF185,IF(AND($E$3="4th"),'Marks Entry 4th'!AF185,"")))</f>
        <v/>
      </c>
      <c r="BF186" s="65" t="str">
        <f t="shared" si="166"/>
        <v/>
      </c>
      <c r="BG186" s="61" t="str">
        <f t="shared" si="167"/>
        <v/>
      </c>
      <c r="BH186" s="104">
        <f t="shared" si="168"/>
        <v>0</v>
      </c>
      <c r="BI186" s="104" t="str">
        <f t="shared" si="169"/>
        <v/>
      </c>
      <c r="BJ186" s="104" t="str">
        <f t="shared" si="170"/>
        <v/>
      </c>
      <c r="BK186" s="104" t="str">
        <f t="shared" si="171"/>
        <v/>
      </c>
      <c r="BL186" s="104" t="str">
        <f t="shared" si="172"/>
        <v/>
      </c>
      <c r="BM186" s="108" t="str">
        <f t="shared" si="173"/>
        <v/>
      </c>
      <c r="BN186" s="125" t="str">
        <f>IF(OR(B186=0,B186=""),"",IF(AND($E$3="3rd"),'Marks Entry 3rd'!AG185,IF(AND($E$3="4th"),'Marks Entry 4th'!AG185,"")))</f>
        <v/>
      </c>
      <c r="BO186" s="125" t="str">
        <f>IF(OR(B186=0,B186=""),"",IF(AND($E$3="3rd"),'Marks Entry 3rd'!AH185,IF(AND($E$3="4th"),'Marks Entry 4th'!AH185,"")))</f>
        <v/>
      </c>
      <c r="BP186" s="125" t="str">
        <f>IF(OR(B186=0,B186=""),"",IF(AND($E$3="3rd"),'Marks Entry 3rd'!AI185,IF(AND($E$3="4th"),'Marks Entry 4th'!AI185,"")))</f>
        <v/>
      </c>
      <c r="BQ186" s="61" t="str">
        <f t="shared" si="174"/>
        <v/>
      </c>
      <c r="BR186" s="125" t="str">
        <f>IF(OR(B186=0,B186=""),"",IF(AND($E$3="3rd"),'Marks Entry 3rd'!AJ185,IF(AND($E$3="4th"),'Marks Entry 4th'!AJ185,"")))</f>
        <v/>
      </c>
      <c r="BS186" s="125" t="str">
        <f>IF(OR(B186=0,B186=""),"",IF(AND($E$3="3rd"),'Marks Entry 3rd'!AK185,IF(AND($E$3="4th"),'Marks Entry 4th'!AK185,"")))</f>
        <v/>
      </c>
      <c r="BT186" s="64" t="str">
        <f t="shared" si="175"/>
        <v/>
      </c>
      <c r="BU186" s="61">
        <f t="shared" si="176"/>
        <v>0</v>
      </c>
      <c r="BV186" s="66" t="str">
        <f>IF(OR(B186=0,B186=""),"",IF(AND($E$3="3rd"),'Marks Entry 3rd'!AL185,IF(AND($E$3="4th"),'Marks Entry 4th'!AL185,"")))</f>
        <v/>
      </c>
      <c r="BW186" s="66" t="str">
        <f>IF(OR(B186=0,B186=""),"",IF(AND($E$3="3rd"),'Marks Entry 3rd'!AM185,IF(AND($E$3="4th"),'Marks Entry 4th'!AM185,"")))</f>
        <v/>
      </c>
      <c r="BX186" s="65" t="str">
        <f t="shared" si="177"/>
        <v/>
      </c>
      <c r="BY186" s="61" t="str">
        <f t="shared" si="178"/>
        <v/>
      </c>
      <c r="BZ186" s="104">
        <f t="shared" si="179"/>
        <v>0</v>
      </c>
      <c r="CA186" s="104" t="str">
        <f t="shared" si="180"/>
        <v/>
      </c>
      <c r="CB186" s="104" t="str">
        <f t="shared" si="181"/>
        <v/>
      </c>
      <c r="CC186" s="104" t="str">
        <f t="shared" si="182"/>
        <v/>
      </c>
      <c r="CD186" s="104" t="str">
        <f t="shared" si="183"/>
        <v/>
      </c>
      <c r="CE186" s="108" t="str">
        <f t="shared" si="184"/>
        <v/>
      </c>
      <c r="CF186" s="257" t="str">
        <f>IF(OR(B186=0,B186=""),"",IF(AND($E$3="3rd"),'Marks Entry 3rd'!AN185,IF(AND($E$3="4th"),'Marks Entry 4th'!AN185,"")))</f>
        <v/>
      </c>
      <c r="CG186" s="257" t="str">
        <f>IF(OR(B186=0,B186=""),"",IF(AND($E$3="3rd"),'Marks Entry 3rd'!AO185,IF(AND($E$3="4th"),'Marks Entry 4th'!AO185,"")))</f>
        <v/>
      </c>
      <c r="CH186" s="257" t="str">
        <f>IF(OR(B186=0,B186=""),"",IF(AND($E$3="3rd"),'Marks Entry 3rd'!AP185,IF(AND($E$3="4th"),'Marks Entry 4th'!AP185,"")))</f>
        <v/>
      </c>
      <c r="CI186" s="257" t="str">
        <f>IF(OR(B186=0,B186=""),"",IF(AND($E$3="3rd"),'Marks Entry 3rd'!AQ185,IF(AND($E$3="4th"),'Marks Entry 4th'!AQ185,"")))</f>
        <v/>
      </c>
      <c r="CJ186" s="257" t="str">
        <f>IF(OR(B186=0,B186=""),"",IF(AND($E$3="3rd"),'Marks Entry 3rd'!AR185,IF(AND($E$3="4th"),'Marks Entry 4th'!AR185,"")))</f>
        <v/>
      </c>
      <c r="CK186" s="126" t="str">
        <f t="shared" si="185"/>
        <v/>
      </c>
      <c r="CL186" s="127">
        <f t="shared" si="186"/>
        <v>0</v>
      </c>
      <c r="CM186" s="127" t="str">
        <f t="shared" si="187"/>
        <v/>
      </c>
      <c r="CN186" s="127" t="str">
        <f t="shared" si="188"/>
        <v/>
      </c>
      <c r="CO186" s="107" t="str">
        <f t="shared" si="189"/>
        <v/>
      </c>
      <c r="CP186" s="257" t="str">
        <f>IF(OR(B186=0,B186=""),"",IF(AND($E$3="3rd"),'Marks Entry 3rd'!AS185,IF(AND($E$3="4th"),'Marks Entry 4th'!AS185,"")))</f>
        <v/>
      </c>
      <c r="CQ186" s="257" t="str">
        <f>IF(OR(B186=0,B186=""),"",IF(AND($E$3="3rd"),'Marks Entry 3rd'!AT185,IF(AND($E$3="4th"),'Marks Entry 4th'!AT185,"")))</f>
        <v/>
      </c>
      <c r="CR186" s="257" t="str">
        <f>IF(OR(B186=0,B186=""),"",IF(AND($E$3="3rd"),'Marks Entry 3rd'!AU185,IF(AND($E$3="4th"),'Marks Entry 4th'!AU185,"")))</f>
        <v/>
      </c>
      <c r="CS186" s="257" t="str">
        <f>IF(OR(B186=0,B186=""),"",IF(AND($E$3="3rd"),'Marks Entry 3rd'!AV185,IF(AND($E$3="4th"),'Marks Entry 4th'!AV185,"")))</f>
        <v/>
      </c>
      <c r="CT186" s="257" t="str">
        <f>IF(OR(B186=0,B186=""),"",IF(AND($E$3="3rd"),'Marks Entry 3rd'!AW185,IF(AND($E$3="4th"),'Marks Entry 4th'!AW185,"")))</f>
        <v/>
      </c>
      <c r="CU186" s="126" t="str">
        <f t="shared" si="190"/>
        <v/>
      </c>
      <c r="CV186" s="127">
        <f t="shared" si="191"/>
        <v>0</v>
      </c>
      <c r="CW186" s="127" t="str">
        <f t="shared" si="192"/>
        <v/>
      </c>
      <c r="CX186" s="127" t="str">
        <f t="shared" si="193"/>
        <v/>
      </c>
      <c r="CY186" s="107" t="str">
        <f t="shared" si="194"/>
        <v/>
      </c>
      <c r="CZ186" s="257" t="str">
        <f>IF(OR(B186=0,B186=""),"",IF(AND($E$3="3rd"),'Marks Entry 3rd'!AX185,IF(AND($E$3="4th"),'Marks Entry 4th'!AX185,"")))</f>
        <v/>
      </c>
      <c r="DA186" s="257" t="str">
        <f>IF(OR(B186=0,B186=""),"",IF(AND($E$3="3rd"),'Marks Entry 3rd'!AY185,IF(AND($E$3="4th"),'Marks Entry 4th'!AY185,"")))</f>
        <v/>
      </c>
      <c r="DB186" s="257" t="str">
        <f>IF(OR(B186=0,B186=""),"",IF(AND($E$3="3rd"),'Marks Entry 3rd'!AZ185,IF(AND($E$3="4th"),'Marks Entry 4th'!AZ185,"")))</f>
        <v/>
      </c>
      <c r="DC186" s="257" t="str">
        <f>IF(OR(B186=0,B186=""),"",IF(AND($E$3="3rd"),'Marks Entry 3rd'!BA185,IF(AND($E$3="4th"),'Marks Entry 4th'!BA185,"")))</f>
        <v/>
      </c>
      <c r="DD186" s="257" t="str">
        <f>IF(OR(B186=0,B186=""),"",IF(AND($E$3="3rd"),'Marks Entry 3rd'!BB185,IF(AND($E$3="4th"),'Marks Entry 4th'!BB185,"")))</f>
        <v/>
      </c>
      <c r="DE186" s="126" t="str">
        <f t="shared" si="195"/>
        <v/>
      </c>
      <c r="DF186" s="127">
        <f t="shared" si="196"/>
        <v>0</v>
      </c>
      <c r="DG186" s="127" t="str">
        <f t="shared" si="197"/>
        <v/>
      </c>
      <c r="DH186" s="127" t="str">
        <f t="shared" si="198"/>
        <v/>
      </c>
      <c r="DI186" s="107" t="str">
        <f t="shared" si="199"/>
        <v/>
      </c>
      <c r="DJ186" s="257" t="str">
        <f>IF(OR(B186=0,B186=""),"",IF(AND('Marks Entry 3rd'!BC185="",'Marks Entry 4th'!BC185=""),"",IF(AND($E$3="3rd"),'Marks Entry 3rd'!BC185,IF(AND($E$3="4th"),'Marks Entry 4th'!BC185,""))))</f>
        <v/>
      </c>
      <c r="DK186" s="257" t="str">
        <f>IF(OR(B186=0,B186=""),"",IF(AND('Marks Entry 3rd'!BD185="",'Marks Entry 4th'!BD185=""),"",IF(AND($E$3="3rd"),'Marks Entry 3rd'!BD185,IF(AND($E$3="4th"),'Marks Entry 4th'!BD185,""))))</f>
        <v/>
      </c>
      <c r="DL186" s="416" t="str">
        <f t="shared" si="200"/>
        <v/>
      </c>
      <c r="DM186" s="108" t="str">
        <f t="shared" si="201"/>
        <v/>
      </c>
      <c r="DN186" s="257" t="str">
        <f>IF(OR(B186=0,B186=""),"",IF(AND('Marks Entry 3rd'!BE185="",'Marks Entry 4th'!BE185=""),"",IF(AND($E$3="3rd"),'Marks Entry 3rd'!BE185,IF(AND($E$3="4th"),'Marks Entry 4th'!BE185,""))))</f>
        <v/>
      </c>
      <c r="DO186" s="257" t="str">
        <f>IF(OR(B186=0,B186=""),"",IF(AND('Marks Entry 3rd'!BF185="",'Marks Entry 4th'!BF185=""),"",IF(AND($E$3="3rd"),'Marks Entry 3rd'!BF185,IF(AND($E$3="4th"),'Marks Entry 4th'!BF185,""))))</f>
        <v/>
      </c>
      <c r="DP186" s="416" t="str">
        <f t="shared" si="202"/>
        <v/>
      </c>
      <c r="DQ186" s="108" t="str">
        <f t="shared" si="203"/>
        <v/>
      </c>
      <c r="DR186" s="75" t="str">
        <f t="shared" si="204"/>
        <v/>
      </c>
      <c r="DS186" s="76" t="str">
        <f t="shared" si="205"/>
        <v/>
      </c>
      <c r="DT186" s="81" t="str">
        <f t="shared" si="206"/>
        <v/>
      </c>
      <c r="DU186" s="82" t="str">
        <f t="shared" si="207"/>
        <v/>
      </c>
      <c r="DV186" s="262" t="str">
        <f t="shared" si="209"/>
        <v/>
      </c>
      <c r="DW186" s="52" t="str">
        <f>IF(OR(B186=0,B186=""),"",IF(AND($E$3="3rd"),'Marks Entry 3rd'!BG185,IF(AND($E$3="4th"),'Marks Entry 4th'!BG185,"")))</f>
        <v/>
      </c>
      <c r="DX186" s="52" t="str">
        <f>IF(OR(B186=0,B186=""),"",IF(AND($E$3="3rd"),'Marks Entry 3rd'!BH185,IF(AND($E$3="4th"),'Marks Entry 4th'!BH185,"")))</f>
        <v/>
      </c>
      <c r="DY186" s="242" t="str">
        <f t="shared" si="208"/>
        <v/>
      </c>
      <c r="DZ186" s="53"/>
      <c r="EG186" s="55">
        <f>IF(AND($E$3="3rd"),'Marks Entry 3rd'!I185,IF(AND($E$3="4th"),'Marks Entry 4th'!I185,""))</f>
        <v>0</v>
      </c>
    </row>
    <row r="187" spans="1:137" ht="18.95" customHeight="1">
      <c r="A187" s="67">
        <v>180</v>
      </c>
      <c r="B187" s="302" t="str">
        <f>IF(OR(EG187=0,EG187=""),"",IF(AND($E$3="3rd"),'Marks Entry 3rd'!I186,IF(AND($E$3="4th"),'Marks Entry 4th'!I186,"")))</f>
        <v/>
      </c>
      <c r="C187" s="68" t="str">
        <f>IF(OR(B187=0,B187=""),"",IF(AND($E$3="3rd"),'Marks Entry 3rd'!B186,IF(AND($E$3="4th"),'Marks Entry 4th'!B186,"")))</f>
        <v/>
      </c>
      <c r="D187" s="68" t="str">
        <f>IF(OR(B187=0,B187=""),"",IF(AND($E$3="3rd"),'Marks Entry 3rd'!C186,IF(AND($E$3="4th"),'Marks Entry 4th'!C186,"")))</f>
        <v/>
      </c>
      <c r="E187" s="69" t="str">
        <f>IF(OR(B187=0,B187=""),"",IF(AND($E$3="3rd"),'Marks Entry 3rd'!E186,IF(AND($E$3="4th"),'Marks Entry 4th'!E186,"")))</f>
        <v/>
      </c>
      <c r="F187" s="301" t="str">
        <f>IF(OR(B187=0,B187=""),"",IF(AND($E$3="3rd"),'Marks Entry 3rd'!D186,IF(AND($E$3="4th"),'Marks Entry 4th'!D186,"")))</f>
        <v/>
      </c>
      <c r="G187" s="63" t="str">
        <f>IF(OR(B187=0,B187=""),"",IF(AND($E$3="3rd"),'Marks Entry 3rd'!F186,IF(AND($E$3="4th"),'Marks Entry 4th'!F186,"")))</f>
        <v/>
      </c>
      <c r="H187" s="63" t="str">
        <f>IF(OR(B187=0,B187=""),"",IF(AND($E$3="3rd"),'Marks Entry 3rd'!G186,IF(AND($E$3="4th"),'Marks Entry 4th'!G186,"")))</f>
        <v/>
      </c>
      <c r="I187" s="63" t="str">
        <f>IF(OR(B187=0,B187=""),"",IF(AND($E$3="3rd"),'Marks Entry 3rd'!H186,IF(AND($E$3="4th"),'Marks Entry 4th'!H186,"")))</f>
        <v/>
      </c>
      <c r="J187" s="256" t="str">
        <f>IF(OR(B187=0,B187=""),"",IF(AND($E$3="3rd"),'Marks Entry 3rd'!J186,IF(AND($E$3="4th"),'Marks Entry 4th'!J186,"")))</f>
        <v/>
      </c>
      <c r="K187" s="256" t="str">
        <f>IF(OR(B187=0,B187=""),"",IF(AND($E$3="3rd"),'Marks Entry 3rd'!K186,IF(AND($E$3="4th"),'Marks Entry 4th'!K186,"")))</f>
        <v/>
      </c>
      <c r="L187" s="125" t="str">
        <f>IF(OR(B187=0,B187=""),"",IF(AND($E$3="3rd"),'Marks Entry 3rd'!L186,IF(AND($E$3="4th"),'Marks Entry 4th'!L186,"")))</f>
        <v/>
      </c>
      <c r="M187" s="125" t="str">
        <f>IF(OR(B187=0,B187=""),"",IF(AND($E$3="3rd"),'Marks Entry 3rd'!M186,IF(AND($E$3="4th"),'Marks Entry 4th'!M186,"")))</f>
        <v/>
      </c>
      <c r="N187" s="125" t="str">
        <f>IF(OR(B187=0,B187=""),"",IF(AND($E$3="3rd"),'Marks Entry 3rd'!N186,IF(AND($E$3="4th"),'Marks Entry 4th'!N186,"")))</f>
        <v/>
      </c>
      <c r="O187" s="61" t="str">
        <f t="shared" si="141"/>
        <v/>
      </c>
      <c r="P187" s="125" t="str">
        <f>IF(OR(B187=0,B187=""),"",IF(AND($E$3="3rd"),'Marks Entry 3rd'!O186,IF(AND($E$3="4th"),'Marks Entry 4th'!O186,"")))</f>
        <v/>
      </c>
      <c r="Q187" s="125" t="str">
        <f>IF(OR(B187=0,B187=""),"",IF(AND($E$3="3rd"),'Marks Entry 3rd'!P186,IF(AND($E$3="4th"),'Marks Entry 4th'!P186,"")))</f>
        <v/>
      </c>
      <c r="R187" s="64" t="str">
        <f t="shared" si="142"/>
        <v/>
      </c>
      <c r="S187" s="61">
        <f t="shared" si="143"/>
        <v>0</v>
      </c>
      <c r="T187" s="66" t="str">
        <f>IF(OR(B187=0,B187=""),"",IF(AND($E$3="3rd"),'Marks Entry 3rd'!Q186,IF(AND($E$3="4th"),'Marks Entry 4th'!Q186,"")))</f>
        <v/>
      </c>
      <c r="U187" s="66" t="str">
        <f>IF(OR(B187=0,B187=""),"",IF(AND($E$3="3rd"),'Marks Entry 3rd'!R186,IF(AND($E$3="4th"),'Marks Entry 4th'!R186,"")))</f>
        <v/>
      </c>
      <c r="V187" s="65" t="str">
        <f t="shared" si="144"/>
        <v/>
      </c>
      <c r="W187" s="61" t="str">
        <f t="shared" si="145"/>
        <v/>
      </c>
      <c r="X187" s="104">
        <f t="shared" si="146"/>
        <v>0</v>
      </c>
      <c r="Y187" s="104" t="str">
        <f t="shared" si="147"/>
        <v/>
      </c>
      <c r="Z187" s="104" t="str">
        <f t="shared" si="148"/>
        <v/>
      </c>
      <c r="AA187" s="104" t="str">
        <f t="shared" si="149"/>
        <v/>
      </c>
      <c r="AB187" s="104" t="str">
        <f t="shared" si="150"/>
        <v/>
      </c>
      <c r="AC187" s="108" t="str">
        <f t="shared" si="151"/>
        <v/>
      </c>
      <c r="AD187" s="125" t="str">
        <f>IF(OR(B187=0,B187=""),"",IF(AND($E$3="3rd"),'Marks Entry 3rd'!S186,IF(AND($E$3="4th"),'Marks Entry 4th'!S186,"")))</f>
        <v/>
      </c>
      <c r="AE187" s="125" t="str">
        <f>IF(OR(B187=0,B187=""),"",IF(AND($E$3="3rd"),'Marks Entry 3rd'!T186,IF(AND($E$3="4th"),'Marks Entry 4th'!T186,"")))</f>
        <v/>
      </c>
      <c r="AF187" s="125" t="str">
        <f>IF(OR(B187=0,B187=""),"",IF(AND($E$3="3rd"),'Marks Entry 3rd'!U186,IF(AND($E$3="4th"),'Marks Entry 4th'!U186,"")))</f>
        <v/>
      </c>
      <c r="AG187" s="61" t="str">
        <f t="shared" si="152"/>
        <v/>
      </c>
      <c r="AH187" s="125" t="str">
        <f>IF(OR(B187=0,B187=""),"",IF(AND($E$3="3rd"),'Marks Entry 3rd'!V186,IF(AND($E$3="4th"),'Marks Entry 4th'!V186,"")))</f>
        <v/>
      </c>
      <c r="AI187" s="125" t="str">
        <f>IF(OR(B187=0,B187=""),"",IF(AND($E$3="3rd"),'Marks Entry 3rd'!W186,IF(AND($E$3="4th"),'Marks Entry 4th'!W186,"")))</f>
        <v/>
      </c>
      <c r="AJ187" s="64" t="str">
        <f t="shared" si="153"/>
        <v/>
      </c>
      <c r="AK187" s="61">
        <f t="shared" si="154"/>
        <v>0</v>
      </c>
      <c r="AL187" s="66" t="str">
        <f>IF(OR(B187=0,B187=""),"",IF(AND($E$3="3rd"),'Marks Entry 3rd'!X186,IF(AND($E$3="4th"),'Marks Entry 4th'!X186,"")))</f>
        <v/>
      </c>
      <c r="AM187" s="66" t="str">
        <f>IF(OR(B187=0,B187=""),"",IF(AND($E$3="3rd"),'Marks Entry 3rd'!Y186,IF(AND($E$3="4th"),'Marks Entry 4th'!Y186,"")))</f>
        <v/>
      </c>
      <c r="AN187" s="65" t="str">
        <f t="shared" si="155"/>
        <v/>
      </c>
      <c r="AO187" s="61" t="str">
        <f t="shared" si="156"/>
        <v/>
      </c>
      <c r="AP187" s="104">
        <f t="shared" si="157"/>
        <v>0</v>
      </c>
      <c r="AQ187" s="104" t="str">
        <f t="shared" si="158"/>
        <v/>
      </c>
      <c r="AR187" s="104" t="str">
        <f t="shared" si="159"/>
        <v/>
      </c>
      <c r="AS187" s="104" t="str">
        <f t="shared" si="160"/>
        <v/>
      </c>
      <c r="AT187" s="104" t="str">
        <f t="shared" si="161"/>
        <v/>
      </c>
      <c r="AU187" s="108" t="str">
        <f t="shared" si="162"/>
        <v/>
      </c>
      <c r="AV187" s="125" t="str">
        <f>IF(OR(B187=0,B187=""),"",IF(AND($E$3="3rd"),'Marks Entry 3rd'!Z186,IF(AND($E$3="4th"),'Marks Entry 4th'!Z186,"")))</f>
        <v/>
      </c>
      <c r="AW187" s="125" t="str">
        <f>IF(OR(B187=0,B187=""),"",IF(AND($E$3="3rd"),'Marks Entry 3rd'!AA186,IF(AND($E$3="4th"),'Marks Entry 4th'!AA186,"")))</f>
        <v/>
      </c>
      <c r="AX187" s="125" t="str">
        <f>IF(OR(B187=0,B187=""),"",IF(AND($E$3="3rd"),'Marks Entry 3rd'!AB186,IF(AND($E$3="4th"),'Marks Entry 4th'!AB186,"")))</f>
        <v/>
      </c>
      <c r="AY187" s="61" t="str">
        <f t="shared" si="163"/>
        <v/>
      </c>
      <c r="AZ187" s="125" t="str">
        <f>IF(OR(B187=0,B187=""),"",IF(AND($E$3="3rd"),'Marks Entry 3rd'!AC186,IF(AND($E$3="4th"),'Marks Entry 4th'!AC186,"")))</f>
        <v/>
      </c>
      <c r="BA187" s="125" t="str">
        <f>IF(OR(B187=0,B187=""),"",IF(AND($E$3="3rd"),'Marks Entry 3rd'!AD186,IF(AND($E$3="4th"),'Marks Entry 4th'!AD186,"")))</f>
        <v/>
      </c>
      <c r="BB187" s="64" t="str">
        <f t="shared" si="164"/>
        <v/>
      </c>
      <c r="BC187" s="61">
        <f t="shared" si="165"/>
        <v>0</v>
      </c>
      <c r="BD187" s="66" t="str">
        <f>IF(OR(B187=0,B187=""),"",IF(AND($E$3="3rd"),'Marks Entry 3rd'!AE186,IF(AND($E$3="4th"),'Marks Entry 4th'!AE186,"")))</f>
        <v/>
      </c>
      <c r="BE187" s="66" t="str">
        <f>IF(OR(B187=0,B187=""),"",IF(AND($E$3="3rd"),'Marks Entry 3rd'!AF186,IF(AND($E$3="4th"),'Marks Entry 4th'!AF186,"")))</f>
        <v/>
      </c>
      <c r="BF187" s="65" t="str">
        <f t="shared" si="166"/>
        <v/>
      </c>
      <c r="BG187" s="61" t="str">
        <f t="shared" si="167"/>
        <v/>
      </c>
      <c r="BH187" s="104">
        <f t="shared" si="168"/>
        <v>0</v>
      </c>
      <c r="BI187" s="104" t="str">
        <f t="shared" si="169"/>
        <v/>
      </c>
      <c r="BJ187" s="104" t="str">
        <f t="shared" si="170"/>
        <v/>
      </c>
      <c r="BK187" s="104" t="str">
        <f t="shared" si="171"/>
        <v/>
      </c>
      <c r="BL187" s="104" t="str">
        <f t="shared" si="172"/>
        <v/>
      </c>
      <c r="BM187" s="108" t="str">
        <f t="shared" si="173"/>
        <v/>
      </c>
      <c r="BN187" s="125" t="str">
        <f>IF(OR(B187=0,B187=""),"",IF(AND($E$3="3rd"),'Marks Entry 3rd'!AG186,IF(AND($E$3="4th"),'Marks Entry 4th'!AG186,"")))</f>
        <v/>
      </c>
      <c r="BO187" s="125" t="str">
        <f>IF(OR(B187=0,B187=""),"",IF(AND($E$3="3rd"),'Marks Entry 3rd'!AH186,IF(AND($E$3="4th"),'Marks Entry 4th'!AH186,"")))</f>
        <v/>
      </c>
      <c r="BP187" s="125" t="str">
        <f>IF(OR(B187=0,B187=""),"",IF(AND($E$3="3rd"),'Marks Entry 3rd'!AI186,IF(AND($E$3="4th"),'Marks Entry 4th'!AI186,"")))</f>
        <v/>
      </c>
      <c r="BQ187" s="61" t="str">
        <f t="shared" si="174"/>
        <v/>
      </c>
      <c r="BR187" s="125" t="str">
        <f>IF(OR(B187=0,B187=""),"",IF(AND($E$3="3rd"),'Marks Entry 3rd'!AJ186,IF(AND($E$3="4th"),'Marks Entry 4th'!AJ186,"")))</f>
        <v/>
      </c>
      <c r="BS187" s="125" t="str">
        <f>IF(OR(B187=0,B187=""),"",IF(AND($E$3="3rd"),'Marks Entry 3rd'!AK186,IF(AND($E$3="4th"),'Marks Entry 4th'!AK186,"")))</f>
        <v/>
      </c>
      <c r="BT187" s="64" t="str">
        <f t="shared" si="175"/>
        <v/>
      </c>
      <c r="BU187" s="61">
        <f t="shared" si="176"/>
        <v>0</v>
      </c>
      <c r="BV187" s="66" t="str">
        <f>IF(OR(B187=0,B187=""),"",IF(AND($E$3="3rd"),'Marks Entry 3rd'!AL186,IF(AND($E$3="4th"),'Marks Entry 4th'!AL186,"")))</f>
        <v/>
      </c>
      <c r="BW187" s="66" t="str">
        <f>IF(OR(B187=0,B187=""),"",IF(AND($E$3="3rd"),'Marks Entry 3rd'!AM186,IF(AND($E$3="4th"),'Marks Entry 4th'!AM186,"")))</f>
        <v/>
      </c>
      <c r="BX187" s="65" t="str">
        <f t="shared" si="177"/>
        <v/>
      </c>
      <c r="BY187" s="61" t="str">
        <f t="shared" si="178"/>
        <v/>
      </c>
      <c r="BZ187" s="104">
        <f t="shared" si="179"/>
        <v>0</v>
      </c>
      <c r="CA187" s="104" t="str">
        <f t="shared" si="180"/>
        <v/>
      </c>
      <c r="CB187" s="104" t="str">
        <f t="shared" si="181"/>
        <v/>
      </c>
      <c r="CC187" s="104" t="str">
        <f t="shared" si="182"/>
        <v/>
      </c>
      <c r="CD187" s="104" t="str">
        <f t="shared" si="183"/>
        <v/>
      </c>
      <c r="CE187" s="108" t="str">
        <f t="shared" si="184"/>
        <v/>
      </c>
      <c r="CF187" s="257" t="str">
        <f>IF(OR(B187=0,B187=""),"",IF(AND($E$3="3rd"),'Marks Entry 3rd'!AN186,IF(AND($E$3="4th"),'Marks Entry 4th'!AN186,"")))</f>
        <v/>
      </c>
      <c r="CG187" s="257" t="str">
        <f>IF(OR(B187=0,B187=""),"",IF(AND($E$3="3rd"),'Marks Entry 3rd'!AO186,IF(AND($E$3="4th"),'Marks Entry 4th'!AO186,"")))</f>
        <v/>
      </c>
      <c r="CH187" s="257" t="str">
        <f>IF(OR(B187=0,B187=""),"",IF(AND($E$3="3rd"),'Marks Entry 3rd'!AP186,IF(AND($E$3="4th"),'Marks Entry 4th'!AP186,"")))</f>
        <v/>
      </c>
      <c r="CI187" s="257" t="str">
        <f>IF(OR(B187=0,B187=""),"",IF(AND($E$3="3rd"),'Marks Entry 3rd'!AQ186,IF(AND($E$3="4th"),'Marks Entry 4th'!AQ186,"")))</f>
        <v/>
      </c>
      <c r="CJ187" s="257" t="str">
        <f>IF(OR(B187=0,B187=""),"",IF(AND($E$3="3rd"),'Marks Entry 3rd'!AR186,IF(AND($E$3="4th"),'Marks Entry 4th'!AR186,"")))</f>
        <v/>
      </c>
      <c r="CK187" s="126" t="str">
        <f t="shared" si="185"/>
        <v/>
      </c>
      <c r="CL187" s="127">
        <f t="shared" si="186"/>
        <v>0</v>
      </c>
      <c r="CM187" s="127" t="str">
        <f t="shared" si="187"/>
        <v/>
      </c>
      <c r="CN187" s="127" t="str">
        <f t="shared" si="188"/>
        <v/>
      </c>
      <c r="CO187" s="107" t="str">
        <f t="shared" si="189"/>
        <v/>
      </c>
      <c r="CP187" s="257" t="str">
        <f>IF(OR(B187=0,B187=""),"",IF(AND($E$3="3rd"),'Marks Entry 3rd'!AS186,IF(AND($E$3="4th"),'Marks Entry 4th'!AS186,"")))</f>
        <v/>
      </c>
      <c r="CQ187" s="257" t="str">
        <f>IF(OR(B187=0,B187=""),"",IF(AND($E$3="3rd"),'Marks Entry 3rd'!AT186,IF(AND($E$3="4th"),'Marks Entry 4th'!AT186,"")))</f>
        <v/>
      </c>
      <c r="CR187" s="257" t="str">
        <f>IF(OR(B187=0,B187=""),"",IF(AND($E$3="3rd"),'Marks Entry 3rd'!AU186,IF(AND($E$3="4th"),'Marks Entry 4th'!AU186,"")))</f>
        <v/>
      </c>
      <c r="CS187" s="257" t="str">
        <f>IF(OR(B187=0,B187=""),"",IF(AND($E$3="3rd"),'Marks Entry 3rd'!AV186,IF(AND($E$3="4th"),'Marks Entry 4th'!AV186,"")))</f>
        <v/>
      </c>
      <c r="CT187" s="257" t="str">
        <f>IF(OR(B187=0,B187=""),"",IF(AND($E$3="3rd"),'Marks Entry 3rd'!AW186,IF(AND($E$3="4th"),'Marks Entry 4th'!AW186,"")))</f>
        <v/>
      </c>
      <c r="CU187" s="126" t="str">
        <f t="shared" si="190"/>
        <v/>
      </c>
      <c r="CV187" s="127">
        <f t="shared" si="191"/>
        <v>0</v>
      </c>
      <c r="CW187" s="127" t="str">
        <f t="shared" si="192"/>
        <v/>
      </c>
      <c r="CX187" s="127" t="str">
        <f t="shared" si="193"/>
        <v/>
      </c>
      <c r="CY187" s="107" t="str">
        <f t="shared" si="194"/>
        <v/>
      </c>
      <c r="CZ187" s="257" t="str">
        <f>IF(OR(B187=0,B187=""),"",IF(AND($E$3="3rd"),'Marks Entry 3rd'!AX186,IF(AND($E$3="4th"),'Marks Entry 4th'!AX186,"")))</f>
        <v/>
      </c>
      <c r="DA187" s="257" t="str">
        <f>IF(OR(B187=0,B187=""),"",IF(AND($E$3="3rd"),'Marks Entry 3rd'!AY186,IF(AND($E$3="4th"),'Marks Entry 4th'!AY186,"")))</f>
        <v/>
      </c>
      <c r="DB187" s="257" t="str">
        <f>IF(OR(B187=0,B187=""),"",IF(AND($E$3="3rd"),'Marks Entry 3rd'!AZ186,IF(AND($E$3="4th"),'Marks Entry 4th'!AZ186,"")))</f>
        <v/>
      </c>
      <c r="DC187" s="257" t="str">
        <f>IF(OR(B187=0,B187=""),"",IF(AND($E$3="3rd"),'Marks Entry 3rd'!BA186,IF(AND($E$3="4th"),'Marks Entry 4th'!BA186,"")))</f>
        <v/>
      </c>
      <c r="DD187" s="257" t="str">
        <f>IF(OR(B187=0,B187=""),"",IF(AND($E$3="3rd"),'Marks Entry 3rd'!BB186,IF(AND($E$3="4th"),'Marks Entry 4th'!BB186,"")))</f>
        <v/>
      </c>
      <c r="DE187" s="126" t="str">
        <f t="shared" si="195"/>
        <v/>
      </c>
      <c r="DF187" s="127">
        <f t="shared" si="196"/>
        <v>0</v>
      </c>
      <c r="DG187" s="127" t="str">
        <f t="shared" si="197"/>
        <v/>
      </c>
      <c r="DH187" s="127" t="str">
        <f t="shared" si="198"/>
        <v/>
      </c>
      <c r="DI187" s="107" t="str">
        <f t="shared" si="199"/>
        <v/>
      </c>
      <c r="DJ187" s="257" t="str">
        <f>IF(OR(B187=0,B187=""),"",IF(AND('Marks Entry 3rd'!BC186="",'Marks Entry 4th'!BC186=""),"",IF(AND($E$3="3rd"),'Marks Entry 3rd'!BC186,IF(AND($E$3="4th"),'Marks Entry 4th'!BC186,""))))</f>
        <v/>
      </c>
      <c r="DK187" s="257" t="str">
        <f>IF(OR(B187=0,B187=""),"",IF(AND('Marks Entry 3rd'!BD186="",'Marks Entry 4th'!BD186=""),"",IF(AND($E$3="3rd"),'Marks Entry 3rd'!BD186,IF(AND($E$3="4th"),'Marks Entry 4th'!BD186,""))))</f>
        <v/>
      </c>
      <c r="DL187" s="416" t="str">
        <f t="shared" si="200"/>
        <v/>
      </c>
      <c r="DM187" s="108" t="str">
        <f t="shared" si="201"/>
        <v/>
      </c>
      <c r="DN187" s="257" t="str">
        <f>IF(OR(B187=0,B187=""),"",IF(AND('Marks Entry 3rd'!BE186="",'Marks Entry 4th'!BE186=""),"",IF(AND($E$3="3rd"),'Marks Entry 3rd'!BE186,IF(AND($E$3="4th"),'Marks Entry 4th'!BE186,""))))</f>
        <v/>
      </c>
      <c r="DO187" s="257" t="str">
        <f>IF(OR(B187=0,B187=""),"",IF(AND('Marks Entry 3rd'!BF186="",'Marks Entry 4th'!BF186=""),"",IF(AND($E$3="3rd"),'Marks Entry 3rd'!BF186,IF(AND($E$3="4th"),'Marks Entry 4th'!BF186,""))))</f>
        <v/>
      </c>
      <c r="DP187" s="416" t="str">
        <f t="shared" si="202"/>
        <v/>
      </c>
      <c r="DQ187" s="108" t="str">
        <f t="shared" si="203"/>
        <v/>
      </c>
      <c r="DR187" s="75" t="str">
        <f t="shared" si="204"/>
        <v/>
      </c>
      <c r="DS187" s="76" t="str">
        <f t="shared" si="205"/>
        <v/>
      </c>
      <c r="DT187" s="81" t="str">
        <f t="shared" si="206"/>
        <v/>
      </c>
      <c r="DU187" s="82" t="str">
        <f t="shared" si="207"/>
        <v/>
      </c>
      <c r="DV187" s="262" t="str">
        <f t="shared" si="209"/>
        <v/>
      </c>
      <c r="DW187" s="52" t="str">
        <f>IF(OR(B187=0,B187=""),"",IF(AND($E$3="3rd"),'Marks Entry 3rd'!BG186,IF(AND($E$3="4th"),'Marks Entry 4th'!BG186,"")))</f>
        <v/>
      </c>
      <c r="DX187" s="52" t="str">
        <f>IF(OR(B187=0,B187=""),"",IF(AND($E$3="3rd"),'Marks Entry 3rd'!BH186,IF(AND($E$3="4th"),'Marks Entry 4th'!BH186,"")))</f>
        <v/>
      </c>
      <c r="DY187" s="242" t="str">
        <f t="shared" si="208"/>
        <v/>
      </c>
      <c r="DZ187" s="53"/>
      <c r="EG187" s="55">
        <f>IF(AND($E$3="3rd"),'Marks Entry 3rd'!I186,IF(AND($E$3="4th"),'Marks Entry 4th'!I186,""))</f>
        <v>0</v>
      </c>
    </row>
    <row r="188" spans="1:137" ht="18.95" customHeight="1">
      <c r="A188" s="67">
        <v>181</v>
      </c>
      <c r="B188" s="302" t="str">
        <f>IF(OR(EG188=0,EG188=""),"",IF(AND($E$3="3rd"),'Marks Entry 3rd'!I187,IF(AND($E$3="4th"),'Marks Entry 4th'!I187,"")))</f>
        <v/>
      </c>
      <c r="C188" s="68" t="str">
        <f>IF(OR(B188=0,B188=""),"",IF(AND($E$3="3rd"),'Marks Entry 3rd'!B187,IF(AND($E$3="4th"),'Marks Entry 4th'!B187,"")))</f>
        <v/>
      </c>
      <c r="D188" s="68" t="str">
        <f>IF(OR(B188=0,B188=""),"",IF(AND($E$3="3rd"),'Marks Entry 3rd'!C187,IF(AND($E$3="4th"),'Marks Entry 4th'!C187,"")))</f>
        <v/>
      </c>
      <c r="E188" s="69" t="str">
        <f>IF(OR(B188=0,B188=""),"",IF(AND($E$3="3rd"),'Marks Entry 3rd'!E187,IF(AND($E$3="4th"),'Marks Entry 4th'!E187,"")))</f>
        <v/>
      </c>
      <c r="F188" s="301" t="str">
        <f>IF(OR(B188=0,B188=""),"",IF(AND($E$3="3rd"),'Marks Entry 3rd'!D187,IF(AND($E$3="4th"),'Marks Entry 4th'!D187,"")))</f>
        <v/>
      </c>
      <c r="G188" s="63" t="str">
        <f>IF(OR(B188=0,B188=""),"",IF(AND($E$3="3rd"),'Marks Entry 3rd'!F187,IF(AND($E$3="4th"),'Marks Entry 4th'!F187,"")))</f>
        <v/>
      </c>
      <c r="H188" s="63" t="str">
        <f>IF(OR(B188=0,B188=""),"",IF(AND($E$3="3rd"),'Marks Entry 3rd'!G187,IF(AND($E$3="4th"),'Marks Entry 4th'!G187,"")))</f>
        <v/>
      </c>
      <c r="I188" s="63" t="str">
        <f>IF(OR(B188=0,B188=""),"",IF(AND($E$3="3rd"),'Marks Entry 3rd'!H187,IF(AND($E$3="4th"),'Marks Entry 4th'!H187,"")))</f>
        <v/>
      </c>
      <c r="J188" s="256" t="str">
        <f>IF(OR(B188=0,B188=""),"",IF(AND($E$3="3rd"),'Marks Entry 3rd'!J187,IF(AND($E$3="4th"),'Marks Entry 4th'!J187,"")))</f>
        <v/>
      </c>
      <c r="K188" s="256" t="str">
        <f>IF(OR(B188=0,B188=""),"",IF(AND($E$3="3rd"),'Marks Entry 3rd'!K187,IF(AND($E$3="4th"),'Marks Entry 4th'!K187,"")))</f>
        <v/>
      </c>
      <c r="L188" s="125" t="str">
        <f>IF(OR(B188=0,B188=""),"",IF(AND($E$3="3rd"),'Marks Entry 3rd'!L187,IF(AND($E$3="4th"),'Marks Entry 4th'!L187,"")))</f>
        <v/>
      </c>
      <c r="M188" s="125" t="str">
        <f>IF(OR(B188=0,B188=""),"",IF(AND($E$3="3rd"),'Marks Entry 3rd'!M187,IF(AND($E$3="4th"),'Marks Entry 4th'!M187,"")))</f>
        <v/>
      </c>
      <c r="N188" s="125" t="str">
        <f>IF(OR(B188=0,B188=""),"",IF(AND($E$3="3rd"),'Marks Entry 3rd'!N187,IF(AND($E$3="4th"),'Marks Entry 4th'!N187,"")))</f>
        <v/>
      </c>
      <c r="O188" s="61" t="str">
        <f t="shared" si="141"/>
        <v/>
      </c>
      <c r="P188" s="125" t="str">
        <f>IF(OR(B188=0,B188=""),"",IF(AND($E$3="3rd"),'Marks Entry 3rd'!O187,IF(AND($E$3="4th"),'Marks Entry 4th'!O187,"")))</f>
        <v/>
      </c>
      <c r="Q188" s="125" t="str">
        <f>IF(OR(B188=0,B188=""),"",IF(AND($E$3="3rd"),'Marks Entry 3rd'!P187,IF(AND($E$3="4th"),'Marks Entry 4th'!P187,"")))</f>
        <v/>
      </c>
      <c r="R188" s="64" t="str">
        <f t="shared" si="142"/>
        <v/>
      </c>
      <c r="S188" s="61">
        <f t="shared" si="143"/>
        <v>0</v>
      </c>
      <c r="T188" s="66" t="str">
        <f>IF(OR(B188=0,B188=""),"",IF(AND($E$3="3rd"),'Marks Entry 3rd'!Q187,IF(AND($E$3="4th"),'Marks Entry 4th'!Q187,"")))</f>
        <v/>
      </c>
      <c r="U188" s="66" t="str">
        <f>IF(OR(B188=0,B188=""),"",IF(AND($E$3="3rd"),'Marks Entry 3rd'!R187,IF(AND($E$3="4th"),'Marks Entry 4th'!R187,"")))</f>
        <v/>
      </c>
      <c r="V188" s="65" t="str">
        <f t="shared" si="144"/>
        <v/>
      </c>
      <c r="W188" s="61" t="str">
        <f t="shared" si="145"/>
        <v/>
      </c>
      <c r="X188" s="104">
        <f t="shared" si="146"/>
        <v>0</v>
      </c>
      <c r="Y188" s="104" t="str">
        <f t="shared" si="147"/>
        <v/>
      </c>
      <c r="Z188" s="104" t="str">
        <f t="shared" si="148"/>
        <v/>
      </c>
      <c r="AA188" s="104" t="str">
        <f t="shared" si="149"/>
        <v/>
      </c>
      <c r="AB188" s="104" t="str">
        <f t="shared" si="150"/>
        <v/>
      </c>
      <c r="AC188" s="108" t="str">
        <f t="shared" si="151"/>
        <v/>
      </c>
      <c r="AD188" s="125" t="str">
        <f>IF(OR(B188=0,B188=""),"",IF(AND($E$3="3rd"),'Marks Entry 3rd'!S187,IF(AND($E$3="4th"),'Marks Entry 4th'!S187,"")))</f>
        <v/>
      </c>
      <c r="AE188" s="125" t="str">
        <f>IF(OR(B188=0,B188=""),"",IF(AND($E$3="3rd"),'Marks Entry 3rd'!T187,IF(AND($E$3="4th"),'Marks Entry 4th'!T187,"")))</f>
        <v/>
      </c>
      <c r="AF188" s="125" t="str">
        <f>IF(OR(B188=0,B188=""),"",IF(AND($E$3="3rd"),'Marks Entry 3rd'!U187,IF(AND($E$3="4th"),'Marks Entry 4th'!U187,"")))</f>
        <v/>
      </c>
      <c r="AG188" s="61" t="str">
        <f t="shared" si="152"/>
        <v/>
      </c>
      <c r="AH188" s="125" t="str">
        <f>IF(OR(B188=0,B188=""),"",IF(AND($E$3="3rd"),'Marks Entry 3rd'!V187,IF(AND($E$3="4th"),'Marks Entry 4th'!V187,"")))</f>
        <v/>
      </c>
      <c r="AI188" s="125" t="str">
        <f>IF(OR(B188=0,B188=""),"",IF(AND($E$3="3rd"),'Marks Entry 3rd'!W187,IF(AND($E$3="4th"),'Marks Entry 4th'!W187,"")))</f>
        <v/>
      </c>
      <c r="AJ188" s="64" t="str">
        <f t="shared" si="153"/>
        <v/>
      </c>
      <c r="AK188" s="61">
        <f t="shared" si="154"/>
        <v>0</v>
      </c>
      <c r="AL188" s="66" t="str">
        <f>IF(OR(B188=0,B188=""),"",IF(AND($E$3="3rd"),'Marks Entry 3rd'!X187,IF(AND($E$3="4th"),'Marks Entry 4th'!X187,"")))</f>
        <v/>
      </c>
      <c r="AM188" s="66" t="str">
        <f>IF(OR(B188=0,B188=""),"",IF(AND($E$3="3rd"),'Marks Entry 3rd'!Y187,IF(AND($E$3="4th"),'Marks Entry 4th'!Y187,"")))</f>
        <v/>
      </c>
      <c r="AN188" s="65" t="str">
        <f t="shared" si="155"/>
        <v/>
      </c>
      <c r="AO188" s="61" t="str">
        <f t="shared" si="156"/>
        <v/>
      </c>
      <c r="AP188" s="104">
        <f t="shared" si="157"/>
        <v>0</v>
      </c>
      <c r="AQ188" s="104" t="str">
        <f t="shared" si="158"/>
        <v/>
      </c>
      <c r="AR188" s="104" t="str">
        <f t="shared" si="159"/>
        <v/>
      </c>
      <c r="AS188" s="104" t="str">
        <f t="shared" si="160"/>
        <v/>
      </c>
      <c r="AT188" s="104" t="str">
        <f t="shared" si="161"/>
        <v/>
      </c>
      <c r="AU188" s="108" t="str">
        <f t="shared" si="162"/>
        <v/>
      </c>
      <c r="AV188" s="125" t="str">
        <f>IF(OR(B188=0,B188=""),"",IF(AND($E$3="3rd"),'Marks Entry 3rd'!Z187,IF(AND($E$3="4th"),'Marks Entry 4th'!Z187,"")))</f>
        <v/>
      </c>
      <c r="AW188" s="125" t="str">
        <f>IF(OR(B188=0,B188=""),"",IF(AND($E$3="3rd"),'Marks Entry 3rd'!AA187,IF(AND($E$3="4th"),'Marks Entry 4th'!AA187,"")))</f>
        <v/>
      </c>
      <c r="AX188" s="125" t="str">
        <f>IF(OR(B188=0,B188=""),"",IF(AND($E$3="3rd"),'Marks Entry 3rd'!AB187,IF(AND($E$3="4th"),'Marks Entry 4th'!AB187,"")))</f>
        <v/>
      </c>
      <c r="AY188" s="61" t="str">
        <f t="shared" si="163"/>
        <v/>
      </c>
      <c r="AZ188" s="125" t="str">
        <f>IF(OR(B188=0,B188=""),"",IF(AND($E$3="3rd"),'Marks Entry 3rd'!AC187,IF(AND($E$3="4th"),'Marks Entry 4th'!AC187,"")))</f>
        <v/>
      </c>
      <c r="BA188" s="125" t="str">
        <f>IF(OR(B188=0,B188=""),"",IF(AND($E$3="3rd"),'Marks Entry 3rd'!AD187,IF(AND($E$3="4th"),'Marks Entry 4th'!AD187,"")))</f>
        <v/>
      </c>
      <c r="BB188" s="64" t="str">
        <f t="shared" si="164"/>
        <v/>
      </c>
      <c r="BC188" s="61">
        <f t="shared" si="165"/>
        <v>0</v>
      </c>
      <c r="BD188" s="66" t="str">
        <f>IF(OR(B188=0,B188=""),"",IF(AND($E$3="3rd"),'Marks Entry 3rd'!AE187,IF(AND($E$3="4th"),'Marks Entry 4th'!AE187,"")))</f>
        <v/>
      </c>
      <c r="BE188" s="66" t="str">
        <f>IF(OR(B188=0,B188=""),"",IF(AND($E$3="3rd"),'Marks Entry 3rd'!AF187,IF(AND($E$3="4th"),'Marks Entry 4th'!AF187,"")))</f>
        <v/>
      </c>
      <c r="BF188" s="65" t="str">
        <f t="shared" si="166"/>
        <v/>
      </c>
      <c r="BG188" s="61" t="str">
        <f t="shared" si="167"/>
        <v/>
      </c>
      <c r="BH188" s="104">
        <f t="shared" si="168"/>
        <v>0</v>
      </c>
      <c r="BI188" s="104" t="str">
        <f t="shared" si="169"/>
        <v/>
      </c>
      <c r="BJ188" s="104" t="str">
        <f t="shared" si="170"/>
        <v/>
      </c>
      <c r="BK188" s="104" t="str">
        <f t="shared" si="171"/>
        <v/>
      </c>
      <c r="BL188" s="104" t="str">
        <f t="shared" si="172"/>
        <v/>
      </c>
      <c r="BM188" s="108" t="str">
        <f t="shared" si="173"/>
        <v/>
      </c>
      <c r="BN188" s="125" t="str">
        <f>IF(OR(B188=0,B188=""),"",IF(AND($E$3="3rd"),'Marks Entry 3rd'!AG187,IF(AND($E$3="4th"),'Marks Entry 4th'!AG187,"")))</f>
        <v/>
      </c>
      <c r="BO188" s="125" t="str">
        <f>IF(OR(B188=0,B188=""),"",IF(AND($E$3="3rd"),'Marks Entry 3rd'!AH187,IF(AND($E$3="4th"),'Marks Entry 4th'!AH187,"")))</f>
        <v/>
      </c>
      <c r="BP188" s="125" t="str">
        <f>IF(OR(B188=0,B188=""),"",IF(AND($E$3="3rd"),'Marks Entry 3rd'!AI187,IF(AND($E$3="4th"),'Marks Entry 4th'!AI187,"")))</f>
        <v/>
      </c>
      <c r="BQ188" s="61" t="str">
        <f t="shared" si="174"/>
        <v/>
      </c>
      <c r="BR188" s="125" t="str">
        <f>IF(OR(B188=0,B188=""),"",IF(AND($E$3="3rd"),'Marks Entry 3rd'!AJ187,IF(AND($E$3="4th"),'Marks Entry 4th'!AJ187,"")))</f>
        <v/>
      </c>
      <c r="BS188" s="125" t="str">
        <f>IF(OR(B188=0,B188=""),"",IF(AND($E$3="3rd"),'Marks Entry 3rd'!AK187,IF(AND($E$3="4th"),'Marks Entry 4th'!AK187,"")))</f>
        <v/>
      </c>
      <c r="BT188" s="64" t="str">
        <f t="shared" si="175"/>
        <v/>
      </c>
      <c r="BU188" s="61">
        <f t="shared" si="176"/>
        <v>0</v>
      </c>
      <c r="BV188" s="66" t="str">
        <f>IF(OR(B188=0,B188=""),"",IF(AND($E$3="3rd"),'Marks Entry 3rd'!AL187,IF(AND($E$3="4th"),'Marks Entry 4th'!AL187,"")))</f>
        <v/>
      </c>
      <c r="BW188" s="66" t="str">
        <f>IF(OR(B188=0,B188=""),"",IF(AND($E$3="3rd"),'Marks Entry 3rd'!AM187,IF(AND($E$3="4th"),'Marks Entry 4th'!AM187,"")))</f>
        <v/>
      </c>
      <c r="BX188" s="65" t="str">
        <f t="shared" si="177"/>
        <v/>
      </c>
      <c r="BY188" s="61" t="str">
        <f t="shared" si="178"/>
        <v/>
      </c>
      <c r="BZ188" s="104">
        <f t="shared" si="179"/>
        <v>0</v>
      </c>
      <c r="CA188" s="104" t="str">
        <f t="shared" si="180"/>
        <v/>
      </c>
      <c r="CB188" s="104" t="str">
        <f t="shared" si="181"/>
        <v/>
      </c>
      <c r="CC188" s="104" t="str">
        <f t="shared" si="182"/>
        <v/>
      </c>
      <c r="CD188" s="104" t="str">
        <f t="shared" si="183"/>
        <v/>
      </c>
      <c r="CE188" s="108" t="str">
        <f t="shared" si="184"/>
        <v/>
      </c>
      <c r="CF188" s="257" t="str">
        <f>IF(OR(B188=0,B188=""),"",IF(AND($E$3="3rd"),'Marks Entry 3rd'!AN187,IF(AND($E$3="4th"),'Marks Entry 4th'!AN187,"")))</f>
        <v/>
      </c>
      <c r="CG188" s="257" t="str">
        <f>IF(OR(B188=0,B188=""),"",IF(AND($E$3="3rd"),'Marks Entry 3rd'!AO187,IF(AND($E$3="4th"),'Marks Entry 4th'!AO187,"")))</f>
        <v/>
      </c>
      <c r="CH188" s="257" t="str">
        <f>IF(OR(B188=0,B188=""),"",IF(AND($E$3="3rd"),'Marks Entry 3rd'!AP187,IF(AND($E$3="4th"),'Marks Entry 4th'!AP187,"")))</f>
        <v/>
      </c>
      <c r="CI188" s="257" t="str">
        <f>IF(OR(B188=0,B188=""),"",IF(AND($E$3="3rd"),'Marks Entry 3rd'!AQ187,IF(AND($E$3="4th"),'Marks Entry 4th'!AQ187,"")))</f>
        <v/>
      </c>
      <c r="CJ188" s="257" t="str">
        <f>IF(OR(B188=0,B188=""),"",IF(AND($E$3="3rd"),'Marks Entry 3rd'!AR187,IF(AND($E$3="4th"),'Marks Entry 4th'!AR187,"")))</f>
        <v/>
      </c>
      <c r="CK188" s="126" t="str">
        <f t="shared" si="185"/>
        <v/>
      </c>
      <c r="CL188" s="127">
        <f t="shared" si="186"/>
        <v>0</v>
      </c>
      <c r="CM188" s="127" t="str">
        <f t="shared" si="187"/>
        <v/>
      </c>
      <c r="CN188" s="127" t="str">
        <f t="shared" si="188"/>
        <v/>
      </c>
      <c r="CO188" s="107" t="str">
        <f t="shared" si="189"/>
        <v/>
      </c>
      <c r="CP188" s="257" t="str">
        <f>IF(OR(B188=0,B188=""),"",IF(AND($E$3="3rd"),'Marks Entry 3rd'!AS187,IF(AND($E$3="4th"),'Marks Entry 4th'!AS187,"")))</f>
        <v/>
      </c>
      <c r="CQ188" s="257" t="str">
        <f>IF(OR(B188=0,B188=""),"",IF(AND($E$3="3rd"),'Marks Entry 3rd'!AT187,IF(AND($E$3="4th"),'Marks Entry 4th'!AT187,"")))</f>
        <v/>
      </c>
      <c r="CR188" s="257" t="str">
        <f>IF(OR(B188=0,B188=""),"",IF(AND($E$3="3rd"),'Marks Entry 3rd'!AU187,IF(AND($E$3="4th"),'Marks Entry 4th'!AU187,"")))</f>
        <v/>
      </c>
      <c r="CS188" s="257" t="str">
        <f>IF(OR(B188=0,B188=""),"",IF(AND($E$3="3rd"),'Marks Entry 3rd'!AV187,IF(AND($E$3="4th"),'Marks Entry 4th'!AV187,"")))</f>
        <v/>
      </c>
      <c r="CT188" s="257" t="str">
        <f>IF(OR(B188=0,B188=""),"",IF(AND($E$3="3rd"),'Marks Entry 3rd'!AW187,IF(AND($E$3="4th"),'Marks Entry 4th'!AW187,"")))</f>
        <v/>
      </c>
      <c r="CU188" s="126" t="str">
        <f t="shared" si="190"/>
        <v/>
      </c>
      <c r="CV188" s="127">
        <f t="shared" si="191"/>
        <v>0</v>
      </c>
      <c r="CW188" s="127" t="str">
        <f t="shared" si="192"/>
        <v/>
      </c>
      <c r="CX188" s="127" t="str">
        <f t="shared" si="193"/>
        <v/>
      </c>
      <c r="CY188" s="107" t="str">
        <f t="shared" si="194"/>
        <v/>
      </c>
      <c r="CZ188" s="257" t="str">
        <f>IF(OR(B188=0,B188=""),"",IF(AND($E$3="3rd"),'Marks Entry 3rd'!AX187,IF(AND($E$3="4th"),'Marks Entry 4th'!AX187,"")))</f>
        <v/>
      </c>
      <c r="DA188" s="257" t="str">
        <f>IF(OR(B188=0,B188=""),"",IF(AND($E$3="3rd"),'Marks Entry 3rd'!AY187,IF(AND($E$3="4th"),'Marks Entry 4th'!AY187,"")))</f>
        <v/>
      </c>
      <c r="DB188" s="257" t="str">
        <f>IF(OR(B188=0,B188=""),"",IF(AND($E$3="3rd"),'Marks Entry 3rd'!AZ187,IF(AND($E$3="4th"),'Marks Entry 4th'!AZ187,"")))</f>
        <v/>
      </c>
      <c r="DC188" s="257" t="str">
        <f>IF(OR(B188=0,B188=""),"",IF(AND($E$3="3rd"),'Marks Entry 3rd'!BA187,IF(AND($E$3="4th"),'Marks Entry 4th'!BA187,"")))</f>
        <v/>
      </c>
      <c r="DD188" s="257" t="str">
        <f>IF(OR(B188=0,B188=""),"",IF(AND($E$3="3rd"),'Marks Entry 3rd'!BB187,IF(AND($E$3="4th"),'Marks Entry 4th'!BB187,"")))</f>
        <v/>
      </c>
      <c r="DE188" s="126" t="str">
        <f t="shared" si="195"/>
        <v/>
      </c>
      <c r="DF188" s="127">
        <f t="shared" si="196"/>
        <v>0</v>
      </c>
      <c r="DG188" s="127" t="str">
        <f t="shared" si="197"/>
        <v/>
      </c>
      <c r="DH188" s="127" t="str">
        <f t="shared" si="198"/>
        <v/>
      </c>
      <c r="DI188" s="107" t="str">
        <f t="shared" si="199"/>
        <v/>
      </c>
      <c r="DJ188" s="257" t="str">
        <f>IF(OR(B188=0,B188=""),"",IF(AND('Marks Entry 3rd'!BC187="",'Marks Entry 4th'!BC187=""),"",IF(AND($E$3="3rd"),'Marks Entry 3rd'!BC187,IF(AND($E$3="4th"),'Marks Entry 4th'!BC187,""))))</f>
        <v/>
      </c>
      <c r="DK188" s="257" t="str">
        <f>IF(OR(B188=0,B188=""),"",IF(AND('Marks Entry 3rd'!BD187="",'Marks Entry 4th'!BD187=""),"",IF(AND($E$3="3rd"),'Marks Entry 3rd'!BD187,IF(AND($E$3="4th"),'Marks Entry 4th'!BD187,""))))</f>
        <v/>
      </c>
      <c r="DL188" s="416" t="str">
        <f t="shared" si="200"/>
        <v/>
      </c>
      <c r="DM188" s="108" t="str">
        <f t="shared" si="201"/>
        <v/>
      </c>
      <c r="DN188" s="257" t="str">
        <f>IF(OR(B188=0,B188=""),"",IF(AND('Marks Entry 3rd'!BE187="",'Marks Entry 4th'!BE187=""),"",IF(AND($E$3="3rd"),'Marks Entry 3rd'!BE187,IF(AND($E$3="4th"),'Marks Entry 4th'!BE187,""))))</f>
        <v/>
      </c>
      <c r="DO188" s="257" t="str">
        <f>IF(OR(B188=0,B188=""),"",IF(AND('Marks Entry 3rd'!BF187="",'Marks Entry 4th'!BF187=""),"",IF(AND($E$3="3rd"),'Marks Entry 3rd'!BF187,IF(AND($E$3="4th"),'Marks Entry 4th'!BF187,""))))</f>
        <v/>
      </c>
      <c r="DP188" s="416" t="str">
        <f t="shared" si="202"/>
        <v/>
      </c>
      <c r="DQ188" s="108" t="str">
        <f t="shared" si="203"/>
        <v/>
      </c>
      <c r="DR188" s="75" t="str">
        <f t="shared" si="204"/>
        <v/>
      </c>
      <c r="DS188" s="76" t="str">
        <f t="shared" si="205"/>
        <v/>
      </c>
      <c r="DT188" s="81" t="str">
        <f t="shared" si="206"/>
        <v/>
      </c>
      <c r="DU188" s="82" t="str">
        <f t="shared" si="207"/>
        <v/>
      </c>
      <c r="DV188" s="262" t="str">
        <f t="shared" si="209"/>
        <v/>
      </c>
      <c r="DW188" s="52" t="str">
        <f>IF(OR(B188=0,B188=""),"",IF(AND($E$3="3rd"),'Marks Entry 3rd'!BG187,IF(AND($E$3="4th"),'Marks Entry 4th'!BG187,"")))</f>
        <v/>
      </c>
      <c r="DX188" s="52" t="str">
        <f>IF(OR(B188=0,B188=""),"",IF(AND($E$3="3rd"),'Marks Entry 3rd'!BH187,IF(AND($E$3="4th"),'Marks Entry 4th'!BH187,"")))</f>
        <v/>
      </c>
      <c r="DY188" s="242" t="str">
        <f t="shared" si="208"/>
        <v/>
      </c>
      <c r="DZ188" s="53"/>
      <c r="EG188" s="55">
        <f>IF(AND($E$3="3rd"),'Marks Entry 3rd'!I187,IF(AND($E$3="4th"),'Marks Entry 4th'!I187,""))</f>
        <v>0</v>
      </c>
    </row>
    <row r="189" spans="1:137" ht="18.95" customHeight="1">
      <c r="A189" s="67">
        <v>182</v>
      </c>
      <c r="B189" s="302" t="str">
        <f>IF(OR(EG189=0,EG189=""),"",IF(AND($E$3="3rd"),'Marks Entry 3rd'!I188,IF(AND($E$3="4th"),'Marks Entry 4th'!I188,"")))</f>
        <v/>
      </c>
      <c r="C189" s="68" t="str">
        <f>IF(OR(B189=0,B189=""),"",IF(AND($E$3="3rd"),'Marks Entry 3rd'!B188,IF(AND($E$3="4th"),'Marks Entry 4th'!B188,"")))</f>
        <v/>
      </c>
      <c r="D189" s="68" t="str">
        <f>IF(OR(B189=0,B189=""),"",IF(AND($E$3="3rd"),'Marks Entry 3rd'!C188,IF(AND($E$3="4th"),'Marks Entry 4th'!C188,"")))</f>
        <v/>
      </c>
      <c r="E189" s="69" t="str">
        <f>IF(OR(B189=0,B189=""),"",IF(AND($E$3="3rd"),'Marks Entry 3rd'!E188,IF(AND($E$3="4th"),'Marks Entry 4th'!E188,"")))</f>
        <v/>
      </c>
      <c r="F189" s="301" t="str">
        <f>IF(OR(B189=0,B189=""),"",IF(AND($E$3="3rd"),'Marks Entry 3rd'!D188,IF(AND($E$3="4th"),'Marks Entry 4th'!D188,"")))</f>
        <v/>
      </c>
      <c r="G189" s="63" t="str">
        <f>IF(OR(B189=0,B189=""),"",IF(AND($E$3="3rd"),'Marks Entry 3rd'!F188,IF(AND($E$3="4th"),'Marks Entry 4th'!F188,"")))</f>
        <v/>
      </c>
      <c r="H189" s="63" t="str">
        <f>IF(OR(B189=0,B189=""),"",IF(AND($E$3="3rd"),'Marks Entry 3rd'!G188,IF(AND($E$3="4th"),'Marks Entry 4th'!G188,"")))</f>
        <v/>
      </c>
      <c r="I189" s="63" t="str">
        <f>IF(OR(B189=0,B189=""),"",IF(AND($E$3="3rd"),'Marks Entry 3rd'!H188,IF(AND($E$3="4th"),'Marks Entry 4th'!H188,"")))</f>
        <v/>
      </c>
      <c r="J189" s="256" t="str">
        <f>IF(OR(B189=0,B189=""),"",IF(AND($E$3="3rd"),'Marks Entry 3rd'!J188,IF(AND($E$3="4th"),'Marks Entry 4th'!J188,"")))</f>
        <v/>
      </c>
      <c r="K189" s="256" t="str">
        <f>IF(OR(B189=0,B189=""),"",IF(AND($E$3="3rd"),'Marks Entry 3rd'!K188,IF(AND($E$3="4th"),'Marks Entry 4th'!K188,"")))</f>
        <v/>
      </c>
      <c r="L189" s="125" t="str">
        <f>IF(OR(B189=0,B189=""),"",IF(AND($E$3="3rd"),'Marks Entry 3rd'!L188,IF(AND($E$3="4th"),'Marks Entry 4th'!L188,"")))</f>
        <v/>
      </c>
      <c r="M189" s="125" t="str">
        <f>IF(OR(B189=0,B189=""),"",IF(AND($E$3="3rd"),'Marks Entry 3rd'!M188,IF(AND($E$3="4th"),'Marks Entry 4th'!M188,"")))</f>
        <v/>
      </c>
      <c r="N189" s="125" t="str">
        <f>IF(OR(B189=0,B189=""),"",IF(AND($E$3="3rd"),'Marks Entry 3rd'!N188,IF(AND($E$3="4th"),'Marks Entry 4th'!N188,"")))</f>
        <v/>
      </c>
      <c r="O189" s="61" t="str">
        <f t="shared" si="141"/>
        <v/>
      </c>
      <c r="P189" s="125" t="str">
        <f>IF(OR(B189=0,B189=""),"",IF(AND($E$3="3rd"),'Marks Entry 3rd'!O188,IF(AND($E$3="4th"),'Marks Entry 4th'!O188,"")))</f>
        <v/>
      </c>
      <c r="Q189" s="125" t="str">
        <f>IF(OR(B189=0,B189=""),"",IF(AND($E$3="3rd"),'Marks Entry 3rd'!P188,IF(AND($E$3="4th"),'Marks Entry 4th'!P188,"")))</f>
        <v/>
      </c>
      <c r="R189" s="64" t="str">
        <f t="shared" si="142"/>
        <v/>
      </c>
      <c r="S189" s="61">
        <f t="shared" si="143"/>
        <v>0</v>
      </c>
      <c r="T189" s="66" t="str">
        <f>IF(OR(B189=0,B189=""),"",IF(AND($E$3="3rd"),'Marks Entry 3rd'!Q188,IF(AND($E$3="4th"),'Marks Entry 4th'!Q188,"")))</f>
        <v/>
      </c>
      <c r="U189" s="66" t="str">
        <f>IF(OR(B189=0,B189=""),"",IF(AND($E$3="3rd"),'Marks Entry 3rd'!R188,IF(AND($E$3="4th"),'Marks Entry 4th'!R188,"")))</f>
        <v/>
      </c>
      <c r="V189" s="65" t="str">
        <f t="shared" si="144"/>
        <v/>
      </c>
      <c r="W189" s="61" t="str">
        <f t="shared" si="145"/>
        <v/>
      </c>
      <c r="X189" s="104">
        <f t="shared" si="146"/>
        <v>0</v>
      </c>
      <c r="Y189" s="104" t="str">
        <f t="shared" si="147"/>
        <v/>
      </c>
      <c r="Z189" s="104" t="str">
        <f t="shared" si="148"/>
        <v/>
      </c>
      <c r="AA189" s="104" t="str">
        <f t="shared" si="149"/>
        <v/>
      </c>
      <c r="AB189" s="104" t="str">
        <f t="shared" si="150"/>
        <v/>
      </c>
      <c r="AC189" s="108" t="str">
        <f t="shared" si="151"/>
        <v/>
      </c>
      <c r="AD189" s="125" t="str">
        <f>IF(OR(B189=0,B189=""),"",IF(AND($E$3="3rd"),'Marks Entry 3rd'!S188,IF(AND($E$3="4th"),'Marks Entry 4th'!S188,"")))</f>
        <v/>
      </c>
      <c r="AE189" s="125" t="str">
        <f>IF(OR(B189=0,B189=""),"",IF(AND($E$3="3rd"),'Marks Entry 3rd'!T188,IF(AND($E$3="4th"),'Marks Entry 4th'!T188,"")))</f>
        <v/>
      </c>
      <c r="AF189" s="125" t="str">
        <f>IF(OR(B189=0,B189=""),"",IF(AND($E$3="3rd"),'Marks Entry 3rd'!U188,IF(AND($E$3="4th"),'Marks Entry 4th'!U188,"")))</f>
        <v/>
      </c>
      <c r="AG189" s="61" t="str">
        <f t="shared" si="152"/>
        <v/>
      </c>
      <c r="AH189" s="125" t="str">
        <f>IF(OR(B189=0,B189=""),"",IF(AND($E$3="3rd"),'Marks Entry 3rd'!V188,IF(AND($E$3="4th"),'Marks Entry 4th'!V188,"")))</f>
        <v/>
      </c>
      <c r="AI189" s="125" t="str">
        <f>IF(OR(B189=0,B189=""),"",IF(AND($E$3="3rd"),'Marks Entry 3rd'!W188,IF(AND($E$3="4th"),'Marks Entry 4th'!W188,"")))</f>
        <v/>
      </c>
      <c r="AJ189" s="64" t="str">
        <f t="shared" si="153"/>
        <v/>
      </c>
      <c r="AK189" s="61">
        <f t="shared" si="154"/>
        <v>0</v>
      </c>
      <c r="AL189" s="66" t="str">
        <f>IF(OR(B189=0,B189=""),"",IF(AND($E$3="3rd"),'Marks Entry 3rd'!X188,IF(AND($E$3="4th"),'Marks Entry 4th'!X188,"")))</f>
        <v/>
      </c>
      <c r="AM189" s="66" t="str">
        <f>IF(OR(B189=0,B189=""),"",IF(AND($E$3="3rd"),'Marks Entry 3rd'!Y188,IF(AND($E$3="4th"),'Marks Entry 4th'!Y188,"")))</f>
        <v/>
      </c>
      <c r="AN189" s="65" t="str">
        <f t="shared" si="155"/>
        <v/>
      </c>
      <c r="AO189" s="61" t="str">
        <f t="shared" si="156"/>
        <v/>
      </c>
      <c r="AP189" s="104">
        <f t="shared" si="157"/>
        <v>0</v>
      </c>
      <c r="AQ189" s="104" t="str">
        <f t="shared" si="158"/>
        <v/>
      </c>
      <c r="AR189" s="104" t="str">
        <f t="shared" si="159"/>
        <v/>
      </c>
      <c r="AS189" s="104" t="str">
        <f t="shared" si="160"/>
        <v/>
      </c>
      <c r="AT189" s="104" t="str">
        <f t="shared" si="161"/>
        <v/>
      </c>
      <c r="AU189" s="108" t="str">
        <f t="shared" si="162"/>
        <v/>
      </c>
      <c r="AV189" s="125" t="str">
        <f>IF(OR(B189=0,B189=""),"",IF(AND($E$3="3rd"),'Marks Entry 3rd'!Z188,IF(AND($E$3="4th"),'Marks Entry 4th'!Z188,"")))</f>
        <v/>
      </c>
      <c r="AW189" s="125" t="str">
        <f>IF(OR(B189=0,B189=""),"",IF(AND($E$3="3rd"),'Marks Entry 3rd'!AA188,IF(AND($E$3="4th"),'Marks Entry 4th'!AA188,"")))</f>
        <v/>
      </c>
      <c r="AX189" s="125" t="str">
        <f>IF(OR(B189=0,B189=""),"",IF(AND($E$3="3rd"),'Marks Entry 3rd'!AB188,IF(AND($E$3="4th"),'Marks Entry 4th'!AB188,"")))</f>
        <v/>
      </c>
      <c r="AY189" s="61" t="str">
        <f t="shared" si="163"/>
        <v/>
      </c>
      <c r="AZ189" s="125" t="str">
        <f>IF(OR(B189=0,B189=""),"",IF(AND($E$3="3rd"),'Marks Entry 3rd'!AC188,IF(AND($E$3="4th"),'Marks Entry 4th'!AC188,"")))</f>
        <v/>
      </c>
      <c r="BA189" s="125" t="str">
        <f>IF(OR(B189=0,B189=""),"",IF(AND($E$3="3rd"),'Marks Entry 3rd'!AD188,IF(AND($E$3="4th"),'Marks Entry 4th'!AD188,"")))</f>
        <v/>
      </c>
      <c r="BB189" s="64" t="str">
        <f t="shared" si="164"/>
        <v/>
      </c>
      <c r="BC189" s="61">
        <f t="shared" si="165"/>
        <v>0</v>
      </c>
      <c r="BD189" s="66" t="str">
        <f>IF(OR(B189=0,B189=""),"",IF(AND($E$3="3rd"),'Marks Entry 3rd'!AE188,IF(AND($E$3="4th"),'Marks Entry 4th'!AE188,"")))</f>
        <v/>
      </c>
      <c r="BE189" s="66" t="str">
        <f>IF(OR(B189=0,B189=""),"",IF(AND($E$3="3rd"),'Marks Entry 3rd'!AF188,IF(AND($E$3="4th"),'Marks Entry 4th'!AF188,"")))</f>
        <v/>
      </c>
      <c r="BF189" s="65" t="str">
        <f t="shared" si="166"/>
        <v/>
      </c>
      <c r="BG189" s="61" t="str">
        <f t="shared" si="167"/>
        <v/>
      </c>
      <c r="BH189" s="104">
        <f t="shared" si="168"/>
        <v>0</v>
      </c>
      <c r="BI189" s="104" t="str">
        <f t="shared" si="169"/>
        <v/>
      </c>
      <c r="BJ189" s="104" t="str">
        <f t="shared" si="170"/>
        <v/>
      </c>
      <c r="BK189" s="104" t="str">
        <f t="shared" si="171"/>
        <v/>
      </c>
      <c r="BL189" s="104" t="str">
        <f t="shared" si="172"/>
        <v/>
      </c>
      <c r="BM189" s="108" t="str">
        <f t="shared" si="173"/>
        <v/>
      </c>
      <c r="BN189" s="125" t="str">
        <f>IF(OR(B189=0,B189=""),"",IF(AND($E$3="3rd"),'Marks Entry 3rd'!AG188,IF(AND($E$3="4th"),'Marks Entry 4th'!AG188,"")))</f>
        <v/>
      </c>
      <c r="BO189" s="125" t="str">
        <f>IF(OR(B189=0,B189=""),"",IF(AND($E$3="3rd"),'Marks Entry 3rd'!AH188,IF(AND($E$3="4th"),'Marks Entry 4th'!AH188,"")))</f>
        <v/>
      </c>
      <c r="BP189" s="125" t="str">
        <f>IF(OR(B189=0,B189=""),"",IF(AND($E$3="3rd"),'Marks Entry 3rd'!AI188,IF(AND($E$3="4th"),'Marks Entry 4th'!AI188,"")))</f>
        <v/>
      </c>
      <c r="BQ189" s="61" t="str">
        <f t="shared" si="174"/>
        <v/>
      </c>
      <c r="BR189" s="125" t="str">
        <f>IF(OR(B189=0,B189=""),"",IF(AND($E$3="3rd"),'Marks Entry 3rd'!AJ188,IF(AND($E$3="4th"),'Marks Entry 4th'!AJ188,"")))</f>
        <v/>
      </c>
      <c r="BS189" s="125" t="str">
        <f>IF(OR(B189=0,B189=""),"",IF(AND($E$3="3rd"),'Marks Entry 3rd'!AK188,IF(AND($E$3="4th"),'Marks Entry 4th'!AK188,"")))</f>
        <v/>
      </c>
      <c r="BT189" s="64" t="str">
        <f t="shared" si="175"/>
        <v/>
      </c>
      <c r="BU189" s="61">
        <f t="shared" si="176"/>
        <v>0</v>
      </c>
      <c r="BV189" s="66" t="str">
        <f>IF(OR(B189=0,B189=""),"",IF(AND($E$3="3rd"),'Marks Entry 3rd'!AL188,IF(AND($E$3="4th"),'Marks Entry 4th'!AL188,"")))</f>
        <v/>
      </c>
      <c r="BW189" s="66" t="str">
        <f>IF(OR(B189=0,B189=""),"",IF(AND($E$3="3rd"),'Marks Entry 3rd'!AM188,IF(AND($E$3="4th"),'Marks Entry 4th'!AM188,"")))</f>
        <v/>
      </c>
      <c r="BX189" s="65" t="str">
        <f t="shared" si="177"/>
        <v/>
      </c>
      <c r="BY189" s="61" t="str">
        <f t="shared" si="178"/>
        <v/>
      </c>
      <c r="BZ189" s="104">
        <f t="shared" si="179"/>
        <v>0</v>
      </c>
      <c r="CA189" s="104" t="str">
        <f t="shared" si="180"/>
        <v/>
      </c>
      <c r="CB189" s="104" t="str">
        <f t="shared" si="181"/>
        <v/>
      </c>
      <c r="CC189" s="104" t="str">
        <f t="shared" si="182"/>
        <v/>
      </c>
      <c r="CD189" s="104" t="str">
        <f t="shared" si="183"/>
        <v/>
      </c>
      <c r="CE189" s="108" t="str">
        <f t="shared" si="184"/>
        <v/>
      </c>
      <c r="CF189" s="257" t="str">
        <f>IF(OR(B189=0,B189=""),"",IF(AND($E$3="3rd"),'Marks Entry 3rd'!AN188,IF(AND($E$3="4th"),'Marks Entry 4th'!AN188,"")))</f>
        <v/>
      </c>
      <c r="CG189" s="257" t="str">
        <f>IF(OR(B189=0,B189=""),"",IF(AND($E$3="3rd"),'Marks Entry 3rd'!AO188,IF(AND($E$3="4th"),'Marks Entry 4th'!AO188,"")))</f>
        <v/>
      </c>
      <c r="CH189" s="257" t="str">
        <f>IF(OR(B189=0,B189=""),"",IF(AND($E$3="3rd"),'Marks Entry 3rd'!AP188,IF(AND($E$3="4th"),'Marks Entry 4th'!AP188,"")))</f>
        <v/>
      </c>
      <c r="CI189" s="257" t="str">
        <f>IF(OR(B189=0,B189=""),"",IF(AND($E$3="3rd"),'Marks Entry 3rd'!AQ188,IF(AND($E$3="4th"),'Marks Entry 4th'!AQ188,"")))</f>
        <v/>
      </c>
      <c r="CJ189" s="257" t="str">
        <f>IF(OR(B189=0,B189=""),"",IF(AND($E$3="3rd"),'Marks Entry 3rd'!AR188,IF(AND($E$3="4th"),'Marks Entry 4th'!AR188,"")))</f>
        <v/>
      </c>
      <c r="CK189" s="126" t="str">
        <f t="shared" si="185"/>
        <v/>
      </c>
      <c r="CL189" s="127">
        <f t="shared" si="186"/>
        <v>0</v>
      </c>
      <c r="CM189" s="127" t="str">
        <f t="shared" si="187"/>
        <v/>
      </c>
      <c r="CN189" s="127" t="str">
        <f t="shared" si="188"/>
        <v/>
      </c>
      <c r="CO189" s="107" t="str">
        <f t="shared" si="189"/>
        <v/>
      </c>
      <c r="CP189" s="257" t="str">
        <f>IF(OR(B189=0,B189=""),"",IF(AND($E$3="3rd"),'Marks Entry 3rd'!AS188,IF(AND($E$3="4th"),'Marks Entry 4th'!AS188,"")))</f>
        <v/>
      </c>
      <c r="CQ189" s="257" t="str">
        <f>IF(OR(B189=0,B189=""),"",IF(AND($E$3="3rd"),'Marks Entry 3rd'!AT188,IF(AND($E$3="4th"),'Marks Entry 4th'!AT188,"")))</f>
        <v/>
      </c>
      <c r="CR189" s="257" t="str">
        <f>IF(OR(B189=0,B189=""),"",IF(AND($E$3="3rd"),'Marks Entry 3rd'!AU188,IF(AND($E$3="4th"),'Marks Entry 4th'!AU188,"")))</f>
        <v/>
      </c>
      <c r="CS189" s="257" t="str">
        <f>IF(OR(B189=0,B189=""),"",IF(AND($E$3="3rd"),'Marks Entry 3rd'!AV188,IF(AND($E$3="4th"),'Marks Entry 4th'!AV188,"")))</f>
        <v/>
      </c>
      <c r="CT189" s="257" t="str">
        <f>IF(OR(B189=0,B189=""),"",IF(AND($E$3="3rd"),'Marks Entry 3rd'!AW188,IF(AND($E$3="4th"),'Marks Entry 4th'!AW188,"")))</f>
        <v/>
      </c>
      <c r="CU189" s="126" t="str">
        <f t="shared" si="190"/>
        <v/>
      </c>
      <c r="CV189" s="127">
        <f t="shared" si="191"/>
        <v>0</v>
      </c>
      <c r="CW189" s="127" t="str">
        <f t="shared" si="192"/>
        <v/>
      </c>
      <c r="CX189" s="127" t="str">
        <f t="shared" si="193"/>
        <v/>
      </c>
      <c r="CY189" s="107" t="str">
        <f t="shared" si="194"/>
        <v/>
      </c>
      <c r="CZ189" s="257" t="str">
        <f>IF(OR(B189=0,B189=""),"",IF(AND($E$3="3rd"),'Marks Entry 3rd'!AX188,IF(AND($E$3="4th"),'Marks Entry 4th'!AX188,"")))</f>
        <v/>
      </c>
      <c r="DA189" s="257" t="str">
        <f>IF(OR(B189=0,B189=""),"",IF(AND($E$3="3rd"),'Marks Entry 3rd'!AY188,IF(AND($E$3="4th"),'Marks Entry 4th'!AY188,"")))</f>
        <v/>
      </c>
      <c r="DB189" s="257" t="str">
        <f>IF(OR(B189=0,B189=""),"",IF(AND($E$3="3rd"),'Marks Entry 3rd'!AZ188,IF(AND($E$3="4th"),'Marks Entry 4th'!AZ188,"")))</f>
        <v/>
      </c>
      <c r="DC189" s="257" t="str">
        <f>IF(OR(B189=0,B189=""),"",IF(AND($E$3="3rd"),'Marks Entry 3rd'!BA188,IF(AND($E$3="4th"),'Marks Entry 4th'!BA188,"")))</f>
        <v/>
      </c>
      <c r="DD189" s="257" t="str">
        <f>IF(OR(B189=0,B189=""),"",IF(AND($E$3="3rd"),'Marks Entry 3rd'!BB188,IF(AND($E$3="4th"),'Marks Entry 4th'!BB188,"")))</f>
        <v/>
      </c>
      <c r="DE189" s="126" t="str">
        <f t="shared" si="195"/>
        <v/>
      </c>
      <c r="DF189" s="127">
        <f t="shared" si="196"/>
        <v>0</v>
      </c>
      <c r="DG189" s="127" t="str">
        <f t="shared" si="197"/>
        <v/>
      </c>
      <c r="DH189" s="127" t="str">
        <f t="shared" si="198"/>
        <v/>
      </c>
      <c r="DI189" s="107" t="str">
        <f t="shared" si="199"/>
        <v/>
      </c>
      <c r="DJ189" s="257" t="str">
        <f>IF(OR(B189=0,B189=""),"",IF(AND('Marks Entry 3rd'!BC188="",'Marks Entry 4th'!BC188=""),"",IF(AND($E$3="3rd"),'Marks Entry 3rd'!BC188,IF(AND($E$3="4th"),'Marks Entry 4th'!BC188,""))))</f>
        <v/>
      </c>
      <c r="DK189" s="257" t="str">
        <f>IF(OR(B189=0,B189=""),"",IF(AND('Marks Entry 3rd'!BD188="",'Marks Entry 4th'!BD188=""),"",IF(AND($E$3="3rd"),'Marks Entry 3rd'!BD188,IF(AND($E$3="4th"),'Marks Entry 4th'!BD188,""))))</f>
        <v/>
      </c>
      <c r="DL189" s="416" t="str">
        <f t="shared" si="200"/>
        <v/>
      </c>
      <c r="DM189" s="108" t="str">
        <f t="shared" si="201"/>
        <v/>
      </c>
      <c r="DN189" s="257" t="str">
        <f>IF(OR(B189=0,B189=""),"",IF(AND('Marks Entry 3rd'!BE188="",'Marks Entry 4th'!BE188=""),"",IF(AND($E$3="3rd"),'Marks Entry 3rd'!BE188,IF(AND($E$3="4th"),'Marks Entry 4th'!BE188,""))))</f>
        <v/>
      </c>
      <c r="DO189" s="257" t="str">
        <f>IF(OR(B189=0,B189=""),"",IF(AND('Marks Entry 3rd'!BF188="",'Marks Entry 4th'!BF188=""),"",IF(AND($E$3="3rd"),'Marks Entry 3rd'!BF188,IF(AND($E$3="4th"),'Marks Entry 4th'!BF188,""))))</f>
        <v/>
      </c>
      <c r="DP189" s="416" t="str">
        <f t="shared" si="202"/>
        <v/>
      </c>
      <c r="DQ189" s="108" t="str">
        <f t="shared" si="203"/>
        <v/>
      </c>
      <c r="DR189" s="75" t="str">
        <f t="shared" si="204"/>
        <v/>
      </c>
      <c r="DS189" s="76" t="str">
        <f t="shared" si="205"/>
        <v/>
      </c>
      <c r="DT189" s="81" t="str">
        <f t="shared" si="206"/>
        <v/>
      </c>
      <c r="DU189" s="82" t="str">
        <f t="shared" si="207"/>
        <v/>
      </c>
      <c r="DV189" s="262" t="str">
        <f t="shared" si="209"/>
        <v/>
      </c>
      <c r="DW189" s="52" t="str">
        <f>IF(OR(B189=0,B189=""),"",IF(AND($E$3="3rd"),'Marks Entry 3rd'!BG188,IF(AND($E$3="4th"),'Marks Entry 4th'!BG188,"")))</f>
        <v/>
      </c>
      <c r="DX189" s="52" t="str">
        <f>IF(OR(B189=0,B189=""),"",IF(AND($E$3="3rd"),'Marks Entry 3rd'!BH188,IF(AND($E$3="4th"),'Marks Entry 4th'!BH188,"")))</f>
        <v/>
      </c>
      <c r="DY189" s="242" t="str">
        <f t="shared" si="208"/>
        <v/>
      </c>
      <c r="DZ189" s="53"/>
      <c r="EG189" s="55">
        <f>IF(AND($E$3="3rd"),'Marks Entry 3rd'!I188,IF(AND($E$3="4th"),'Marks Entry 4th'!I188,""))</f>
        <v>0</v>
      </c>
    </row>
    <row r="190" spans="1:137" ht="18.95" customHeight="1">
      <c r="A190" s="67">
        <v>183</v>
      </c>
      <c r="B190" s="302" t="str">
        <f>IF(OR(EG190=0,EG190=""),"",IF(AND($E$3="3rd"),'Marks Entry 3rd'!I189,IF(AND($E$3="4th"),'Marks Entry 4th'!I189,"")))</f>
        <v/>
      </c>
      <c r="C190" s="68" t="str">
        <f>IF(OR(B190=0,B190=""),"",IF(AND($E$3="3rd"),'Marks Entry 3rd'!B189,IF(AND($E$3="4th"),'Marks Entry 4th'!B189,"")))</f>
        <v/>
      </c>
      <c r="D190" s="68" t="str">
        <f>IF(OR(B190=0,B190=""),"",IF(AND($E$3="3rd"),'Marks Entry 3rd'!C189,IF(AND($E$3="4th"),'Marks Entry 4th'!C189,"")))</f>
        <v/>
      </c>
      <c r="E190" s="69" t="str">
        <f>IF(OR(B190=0,B190=""),"",IF(AND($E$3="3rd"),'Marks Entry 3rd'!E189,IF(AND($E$3="4th"),'Marks Entry 4th'!E189,"")))</f>
        <v/>
      </c>
      <c r="F190" s="301" t="str">
        <f>IF(OR(B190=0,B190=""),"",IF(AND($E$3="3rd"),'Marks Entry 3rd'!D189,IF(AND($E$3="4th"),'Marks Entry 4th'!D189,"")))</f>
        <v/>
      </c>
      <c r="G190" s="63" t="str">
        <f>IF(OR(B190=0,B190=""),"",IF(AND($E$3="3rd"),'Marks Entry 3rd'!F189,IF(AND($E$3="4th"),'Marks Entry 4th'!F189,"")))</f>
        <v/>
      </c>
      <c r="H190" s="63" t="str">
        <f>IF(OR(B190=0,B190=""),"",IF(AND($E$3="3rd"),'Marks Entry 3rd'!G189,IF(AND($E$3="4th"),'Marks Entry 4th'!G189,"")))</f>
        <v/>
      </c>
      <c r="I190" s="63" t="str">
        <f>IF(OR(B190=0,B190=""),"",IF(AND($E$3="3rd"),'Marks Entry 3rd'!H189,IF(AND($E$3="4th"),'Marks Entry 4th'!H189,"")))</f>
        <v/>
      </c>
      <c r="J190" s="256" t="str">
        <f>IF(OR(B190=0,B190=""),"",IF(AND($E$3="3rd"),'Marks Entry 3rd'!J189,IF(AND($E$3="4th"),'Marks Entry 4th'!J189,"")))</f>
        <v/>
      </c>
      <c r="K190" s="256" t="str">
        <f>IF(OR(B190=0,B190=""),"",IF(AND($E$3="3rd"),'Marks Entry 3rd'!K189,IF(AND($E$3="4th"),'Marks Entry 4th'!K189,"")))</f>
        <v/>
      </c>
      <c r="L190" s="125" t="str">
        <f>IF(OR(B190=0,B190=""),"",IF(AND($E$3="3rd"),'Marks Entry 3rd'!L189,IF(AND($E$3="4th"),'Marks Entry 4th'!L189,"")))</f>
        <v/>
      </c>
      <c r="M190" s="125" t="str">
        <f>IF(OR(B190=0,B190=""),"",IF(AND($E$3="3rd"),'Marks Entry 3rd'!M189,IF(AND($E$3="4th"),'Marks Entry 4th'!M189,"")))</f>
        <v/>
      </c>
      <c r="N190" s="125" t="str">
        <f>IF(OR(B190=0,B190=""),"",IF(AND($E$3="3rd"),'Marks Entry 3rd'!N189,IF(AND($E$3="4th"),'Marks Entry 4th'!N189,"")))</f>
        <v/>
      </c>
      <c r="O190" s="61" t="str">
        <f t="shared" si="141"/>
        <v/>
      </c>
      <c r="P190" s="125" t="str">
        <f>IF(OR(B190=0,B190=""),"",IF(AND($E$3="3rd"),'Marks Entry 3rd'!O189,IF(AND($E$3="4th"),'Marks Entry 4th'!O189,"")))</f>
        <v/>
      </c>
      <c r="Q190" s="125" t="str">
        <f>IF(OR(B190=0,B190=""),"",IF(AND($E$3="3rd"),'Marks Entry 3rd'!P189,IF(AND($E$3="4th"),'Marks Entry 4th'!P189,"")))</f>
        <v/>
      </c>
      <c r="R190" s="64" t="str">
        <f t="shared" si="142"/>
        <v/>
      </c>
      <c r="S190" s="61">
        <f t="shared" si="143"/>
        <v>0</v>
      </c>
      <c r="T190" s="66" t="str">
        <f>IF(OR(B190=0,B190=""),"",IF(AND($E$3="3rd"),'Marks Entry 3rd'!Q189,IF(AND($E$3="4th"),'Marks Entry 4th'!Q189,"")))</f>
        <v/>
      </c>
      <c r="U190" s="66" t="str">
        <f>IF(OR(B190=0,B190=""),"",IF(AND($E$3="3rd"),'Marks Entry 3rd'!R189,IF(AND($E$3="4th"),'Marks Entry 4th'!R189,"")))</f>
        <v/>
      </c>
      <c r="V190" s="65" t="str">
        <f t="shared" si="144"/>
        <v/>
      </c>
      <c r="W190" s="61" t="str">
        <f t="shared" si="145"/>
        <v/>
      </c>
      <c r="X190" s="104">
        <f t="shared" si="146"/>
        <v>0</v>
      </c>
      <c r="Y190" s="104" t="str">
        <f t="shared" si="147"/>
        <v/>
      </c>
      <c r="Z190" s="104" t="str">
        <f t="shared" si="148"/>
        <v/>
      </c>
      <c r="AA190" s="104" t="str">
        <f t="shared" si="149"/>
        <v/>
      </c>
      <c r="AB190" s="104" t="str">
        <f t="shared" si="150"/>
        <v/>
      </c>
      <c r="AC190" s="108" t="str">
        <f t="shared" si="151"/>
        <v/>
      </c>
      <c r="AD190" s="125" t="str">
        <f>IF(OR(B190=0,B190=""),"",IF(AND($E$3="3rd"),'Marks Entry 3rd'!S189,IF(AND($E$3="4th"),'Marks Entry 4th'!S189,"")))</f>
        <v/>
      </c>
      <c r="AE190" s="125" t="str">
        <f>IF(OR(B190=0,B190=""),"",IF(AND($E$3="3rd"),'Marks Entry 3rd'!T189,IF(AND($E$3="4th"),'Marks Entry 4th'!T189,"")))</f>
        <v/>
      </c>
      <c r="AF190" s="125" t="str">
        <f>IF(OR(B190=0,B190=""),"",IF(AND($E$3="3rd"),'Marks Entry 3rd'!U189,IF(AND($E$3="4th"),'Marks Entry 4th'!U189,"")))</f>
        <v/>
      </c>
      <c r="AG190" s="61" t="str">
        <f t="shared" si="152"/>
        <v/>
      </c>
      <c r="AH190" s="125" t="str">
        <f>IF(OR(B190=0,B190=""),"",IF(AND($E$3="3rd"),'Marks Entry 3rd'!V189,IF(AND($E$3="4th"),'Marks Entry 4th'!V189,"")))</f>
        <v/>
      </c>
      <c r="AI190" s="125" t="str">
        <f>IF(OR(B190=0,B190=""),"",IF(AND($E$3="3rd"),'Marks Entry 3rd'!W189,IF(AND($E$3="4th"),'Marks Entry 4th'!W189,"")))</f>
        <v/>
      </c>
      <c r="AJ190" s="64" t="str">
        <f t="shared" si="153"/>
        <v/>
      </c>
      <c r="AK190" s="61">
        <f t="shared" si="154"/>
        <v>0</v>
      </c>
      <c r="AL190" s="66" t="str">
        <f>IF(OR(B190=0,B190=""),"",IF(AND($E$3="3rd"),'Marks Entry 3rd'!X189,IF(AND($E$3="4th"),'Marks Entry 4th'!X189,"")))</f>
        <v/>
      </c>
      <c r="AM190" s="66" t="str">
        <f>IF(OR(B190=0,B190=""),"",IF(AND($E$3="3rd"),'Marks Entry 3rd'!Y189,IF(AND($E$3="4th"),'Marks Entry 4th'!Y189,"")))</f>
        <v/>
      </c>
      <c r="AN190" s="65" t="str">
        <f t="shared" si="155"/>
        <v/>
      </c>
      <c r="AO190" s="61" t="str">
        <f t="shared" si="156"/>
        <v/>
      </c>
      <c r="AP190" s="104">
        <f t="shared" si="157"/>
        <v>0</v>
      </c>
      <c r="AQ190" s="104" t="str">
        <f t="shared" si="158"/>
        <v/>
      </c>
      <c r="AR190" s="104" t="str">
        <f t="shared" si="159"/>
        <v/>
      </c>
      <c r="AS190" s="104" t="str">
        <f t="shared" si="160"/>
        <v/>
      </c>
      <c r="AT190" s="104" t="str">
        <f t="shared" si="161"/>
        <v/>
      </c>
      <c r="AU190" s="108" t="str">
        <f t="shared" si="162"/>
        <v/>
      </c>
      <c r="AV190" s="125" t="str">
        <f>IF(OR(B190=0,B190=""),"",IF(AND($E$3="3rd"),'Marks Entry 3rd'!Z189,IF(AND($E$3="4th"),'Marks Entry 4th'!Z189,"")))</f>
        <v/>
      </c>
      <c r="AW190" s="125" t="str">
        <f>IF(OR(B190=0,B190=""),"",IF(AND($E$3="3rd"),'Marks Entry 3rd'!AA189,IF(AND($E$3="4th"),'Marks Entry 4th'!AA189,"")))</f>
        <v/>
      </c>
      <c r="AX190" s="125" t="str">
        <f>IF(OR(B190=0,B190=""),"",IF(AND($E$3="3rd"),'Marks Entry 3rd'!AB189,IF(AND($E$3="4th"),'Marks Entry 4th'!AB189,"")))</f>
        <v/>
      </c>
      <c r="AY190" s="61" t="str">
        <f t="shared" si="163"/>
        <v/>
      </c>
      <c r="AZ190" s="125" t="str">
        <f>IF(OR(B190=0,B190=""),"",IF(AND($E$3="3rd"),'Marks Entry 3rd'!AC189,IF(AND($E$3="4th"),'Marks Entry 4th'!AC189,"")))</f>
        <v/>
      </c>
      <c r="BA190" s="125" t="str">
        <f>IF(OR(B190=0,B190=""),"",IF(AND($E$3="3rd"),'Marks Entry 3rd'!AD189,IF(AND($E$3="4th"),'Marks Entry 4th'!AD189,"")))</f>
        <v/>
      </c>
      <c r="BB190" s="64" t="str">
        <f t="shared" si="164"/>
        <v/>
      </c>
      <c r="BC190" s="61">
        <f t="shared" si="165"/>
        <v>0</v>
      </c>
      <c r="BD190" s="66" t="str">
        <f>IF(OR(B190=0,B190=""),"",IF(AND($E$3="3rd"),'Marks Entry 3rd'!AE189,IF(AND($E$3="4th"),'Marks Entry 4th'!AE189,"")))</f>
        <v/>
      </c>
      <c r="BE190" s="66" t="str">
        <f>IF(OR(B190=0,B190=""),"",IF(AND($E$3="3rd"),'Marks Entry 3rd'!AF189,IF(AND($E$3="4th"),'Marks Entry 4th'!AF189,"")))</f>
        <v/>
      </c>
      <c r="BF190" s="65" t="str">
        <f t="shared" si="166"/>
        <v/>
      </c>
      <c r="BG190" s="61" t="str">
        <f t="shared" si="167"/>
        <v/>
      </c>
      <c r="BH190" s="104">
        <f t="shared" si="168"/>
        <v>0</v>
      </c>
      <c r="BI190" s="104" t="str">
        <f t="shared" si="169"/>
        <v/>
      </c>
      <c r="BJ190" s="104" t="str">
        <f t="shared" si="170"/>
        <v/>
      </c>
      <c r="BK190" s="104" t="str">
        <f t="shared" si="171"/>
        <v/>
      </c>
      <c r="BL190" s="104" t="str">
        <f t="shared" si="172"/>
        <v/>
      </c>
      <c r="BM190" s="108" t="str">
        <f t="shared" si="173"/>
        <v/>
      </c>
      <c r="BN190" s="125" t="str">
        <f>IF(OR(B190=0,B190=""),"",IF(AND($E$3="3rd"),'Marks Entry 3rd'!AG189,IF(AND($E$3="4th"),'Marks Entry 4th'!AG189,"")))</f>
        <v/>
      </c>
      <c r="BO190" s="125" t="str">
        <f>IF(OR(B190=0,B190=""),"",IF(AND($E$3="3rd"),'Marks Entry 3rd'!AH189,IF(AND($E$3="4th"),'Marks Entry 4th'!AH189,"")))</f>
        <v/>
      </c>
      <c r="BP190" s="125" t="str">
        <f>IF(OR(B190=0,B190=""),"",IF(AND($E$3="3rd"),'Marks Entry 3rd'!AI189,IF(AND($E$3="4th"),'Marks Entry 4th'!AI189,"")))</f>
        <v/>
      </c>
      <c r="BQ190" s="61" t="str">
        <f t="shared" si="174"/>
        <v/>
      </c>
      <c r="BR190" s="125" t="str">
        <f>IF(OR(B190=0,B190=""),"",IF(AND($E$3="3rd"),'Marks Entry 3rd'!AJ189,IF(AND($E$3="4th"),'Marks Entry 4th'!AJ189,"")))</f>
        <v/>
      </c>
      <c r="BS190" s="125" t="str">
        <f>IF(OR(B190=0,B190=""),"",IF(AND($E$3="3rd"),'Marks Entry 3rd'!AK189,IF(AND($E$3="4th"),'Marks Entry 4th'!AK189,"")))</f>
        <v/>
      </c>
      <c r="BT190" s="64" t="str">
        <f t="shared" si="175"/>
        <v/>
      </c>
      <c r="BU190" s="61">
        <f t="shared" si="176"/>
        <v>0</v>
      </c>
      <c r="BV190" s="66" t="str">
        <f>IF(OR(B190=0,B190=""),"",IF(AND($E$3="3rd"),'Marks Entry 3rd'!AL189,IF(AND($E$3="4th"),'Marks Entry 4th'!AL189,"")))</f>
        <v/>
      </c>
      <c r="BW190" s="66" t="str">
        <f>IF(OR(B190=0,B190=""),"",IF(AND($E$3="3rd"),'Marks Entry 3rd'!AM189,IF(AND($E$3="4th"),'Marks Entry 4th'!AM189,"")))</f>
        <v/>
      </c>
      <c r="BX190" s="65" t="str">
        <f t="shared" si="177"/>
        <v/>
      </c>
      <c r="BY190" s="61" t="str">
        <f t="shared" si="178"/>
        <v/>
      </c>
      <c r="BZ190" s="104">
        <f t="shared" si="179"/>
        <v>0</v>
      </c>
      <c r="CA190" s="104" t="str">
        <f t="shared" si="180"/>
        <v/>
      </c>
      <c r="CB190" s="104" t="str">
        <f t="shared" si="181"/>
        <v/>
      </c>
      <c r="CC190" s="104" t="str">
        <f t="shared" si="182"/>
        <v/>
      </c>
      <c r="CD190" s="104" t="str">
        <f t="shared" si="183"/>
        <v/>
      </c>
      <c r="CE190" s="108" t="str">
        <f t="shared" si="184"/>
        <v/>
      </c>
      <c r="CF190" s="257" t="str">
        <f>IF(OR(B190=0,B190=""),"",IF(AND($E$3="3rd"),'Marks Entry 3rd'!AN189,IF(AND($E$3="4th"),'Marks Entry 4th'!AN189,"")))</f>
        <v/>
      </c>
      <c r="CG190" s="257" t="str">
        <f>IF(OR(B190=0,B190=""),"",IF(AND($E$3="3rd"),'Marks Entry 3rd'!AO189,IF(AND($E$3="4th"),'Marks Entry 4th'!AO189,"")))</f>
        <v/>
      </c>
      <c r="CH190" s="257" t="str">
        <f>IF(OR(B190=0,B190=""),"",IF(AND($E$3="3rd"),'Marks Entry 3rd'!AP189,IF(AND($E$3="4th"),'Marks Entry 4th'!AP189,"")))</f>
        <v/>
      </c>
      <c r="CI190" s="257" t="str">
        <f>IF(OR(B190=0,B190=""),"",IF(AND($E$3="3rd"),'Marks Entry 3rd'!AQ189,IF(AND($E$3="4th"),'Marks Entry 4th'!AQ189,"")))</f>
        <v/>
      </c>
      <c r="CJ190" s="257" t="str">
        <f>IF(OR(B190=0,B190=""),"",IF(AND($E$3="3rd"),'Marks Entry 3rd'!AR189,IF(AND($E$3="4th"),'Marks Entry 4th'!AR189,"")))</f>
        <v/>
      </c>
      <c r="CK190" s="126" t="str">
        <f t="shared" si="185"/>
        <v/>
      </c>
      <c r="CL190" s="127">
        <f t="shared" si="186"/>
        <v>0</v>
      </c>
      <c r="CM190" s="127" t="str">
        <f t="shared" si="187"/>
        <v/>
      </c>
      <c r="CN190" s="127" t="str">
        <f t="shared" si="188"/>
        <v/>
      </c>
      <c r="CO190" s="107" t="str">
        <f t="shared" si="189"/>
        <v/>
      </c>
      <c r="CP190" s="257" t="str">
        <f>IF(OR(B190=0,B190=""),"",IF(AND($E$3="3rd"),'Marks Entry 3rd'!AS189,IF(AND($E$3="4th"),'Marks Entry 4th'!AS189,"")))</f>
        <v/>
      </c>
      <c r="CQ190" s="257" t="str">
        <f>IF(OR(B190=0,B190=""),"",IF(AND($E$3="3rd"),'Marks Entry 3rd'!AT189,IF(AND($E$3="4th"),'Marks Entry 4th'!AT189,"")))</f>
        <v/>
      </c>
      <c r="CR190" s="257" t="str">
        <f>IF(OR(B190=0,B190=""),"",IF(AND($E$3="3rd"),'Marks Entry 3rd'!AU189,IF(AND($E$3="4th"),'Marks Entry 4th'!AU189,"")))</f>
        <v/>
      </c>
      <c r="CS190" s="257" t="str">
        <f>IF(OR(B190=0,B190=""),"",IF(AND($E$3="3rd"),'Marks Entry 3rd'!AV189,IF(AND($E$3="4th"),'Marks Entry 4th'!AV189,"")))</f>
        <v/>
      </c>
      <c r="CT190" s="257" t="str">
        <f>IF(OR(B190=0,B190=""),"",IF(AND($E$3="3rd"),'Marks Entry 3rd'!AW189,IF(AND($E$3="4th"),'Marks Entry 4th'!AW189,"")))</f>
        <v/>
      </c>
      <c r="CU190" s="126" t="str">
        <f t="shared" si="190"/>
        <v/>
      </c>
      <c r="CV190" s="127">
        <f t="shared" si="191"/>
        <v>0</v>
      </c>
      <c r="CW190" s="127" t="str">
        <f t="shared" si="192"/>
        <v/>
      </c>
      <c r="CX190" s="127" t="str">
        <f t="shared" si="193"/>
        <v/>
      </c>
      <c r="CY190" s="107" t="str">
        <f t="shared" si="194"/>
        <v/>
      </c>
      <c r="CZ190" s="257" t="str">
        <f>IF(OR(B190=0,B190=""),"",IF(AND($E$3="3rd"),'Marks Entry 3rd'!AX189,IF(AND($E$3="4th"),'Marks Entry 4th'!AX189,"")))</f>
        <v/>
      </c>
      <c r="DA190" s="257" t="str">
        <f>IF(OR(B190=0,B190=""),"",IF(AND($E$3="3rd"),'Marks Entry 3rd'!AY189,IF(AND($E$3="4th"),'Marks Entry 4th'!AY189,"")))</f>
        <v/>
      </c>
      <c r="DB190" s="257" t="str">
        <f>IF(OR(B190=0,B190=""),"",IF(AND($E$3="3rd"),'Marks Entry 3rd'!AZ189,IF(AND($E$3="4th"),'Marks Entry 4th'!AZ189,"")))</f>
        <v/>
      </c>
      <c r="DC190" s="257" t="str">
        <f>IF(OR(B190=0,B190=""),"",IF(AND($E$3="3rd"),'Marks Entry 3rd'!BA189,IF(AND($E$3="4th"),'Marks Entry 4th'!BA189,"")))</f>
        <v/>
      </c>
      <c r="DD190" s="257" t="str">
        <f>IF(OR(B190=0,B190=""),"",IF(AND($E$3="3rd"),'Marks Entry 3rd'!BB189,IF(AND($E$3="4th"),'Marks Entry 4th'!BB189,"")))</f>
        <v/>
      </c>
      <c r="DE190" s="126" t="str">
        <f t="shared" si="195"/>
        <v/>
      </c>
      <c r="DF190" s="127">
        <f t="shared" si="196"/>
        <v>0</v>
      </c>
      <c r="DG190" s="127" t="str">
        <f t="shared" si="197"/>
        <v/>
      </c>
      <c r="DH190" s="127" t="str">
        <f t="shared" si="198"/>
        <v/>
      </c>
      <c r="DI190" s="107" t="str">
        <f t="shared" si="199"/>
        <v/>
      </c>
      <c r="DJ190" s="257" t="str">
        <f>IF(OR(B190=0,B190=""),"",IF(AND('Marks Entry 3rd'!BC189="",'Marks Entry 4th'!BC189=""),"",IF(AND($E$3="3rd"),'Marks Entry 3rd'!BC189,IF(AND($E$3="4th"),'Marks Entry 4th'!BC189,""))))</f>
        <v/>
      </c>
      <c r="DK190" s="257" t="str">
        <f>IF(OR(B190=0,B190=""),"",IF(AND('Marks Entry 3rd'!BD189="",'Marks Entry 4th'!BD189=""),"",IF(AND($E$3="3rd"),'Marks Entry 3rd'!BD189,IF(AND($E$3="4th"),'Marks Entry 4th'!BD189,""))))</f>
        <v/>
      </c>
      <c r="DL190" s="416" t="str">
        <f t="shared" si="200"/>
        <v/>
      </c>
      <c r="DM190" s="108" t="str">
        <f t="shared" si="201"/>
        <v/>
      </c>
      <c r="DN190" s="257" t="str">
        <f>IF(OR(B190=0,B190=""),"",IF(AND('Marks Entry 3rd'!BE189="",'Marks Entry 4th'!BE189=""),"",IF(AND($E$3="3rd"),'Marks Entry 3rd'!BE189,IF(AND($E$3="4th"),'Marks Entry 4th'!BE189,""))))</f>
        <v/>
      </c>
      <c r="DO190" s="257" t="str">
        <f>IF(OR(B190=0,B190=""),"",IF(AND('Marks Entry 3rd'!BF189="",'Marks Entry 4th'!BF189=""),"",IF(AND($E$3="3rd"),'Marks Entry 3rd'!BF189,IF(AND($E$3="4th"),'Marks Entry 4th'!BF189,""))))</f>
        <v/>
      </c>
      <c r="DP190" s="416" t="str">
        <f t="shared" si="202"/>
        <v/>
      </c>
      <c r="DQ190" s="108" t="str">
        <f t="shared" si="203"/>
        <v/>
      </c>
      <c r="DR190" s="75" t="str">
        <f t="shared" si="204"/>
        <v/>
      </c>
      <c r="DS190" s="76" t="str">
        <f t="shared" si="205"/>
        <v/>
      </c>
      <c r="DT190" s="81" t="str">
        <f t="shared" si="206"/>
        <v/>
      </c>
      <c r="DU190" s="82" t="str">
        <f t="shared" si="207"/>
        <v/>
      </c>
      <c r="DV190" s="262" t="str">
        <f t="shared" si="209"/>
        <v/>
      </c>
      <c r="DW190" s="52" t="str">
        <f>IF(OR(B190=0,B190=""),"",IF(AND($E$3="3rd"),'Marks Entry 3rd'!BG189,IF(AND($E$3="4th"),'Marks Entry 4th'!BG189,"")))</f>
        <v/>
      </c>
      <c r="DX190" s="52" t="str">
        <f>IF(OR(B190=0,B190=""),"",IF(AND($E$3="3rd"),'Marks Entry 3rd'!BH189,IF(AND($E$3="4th"),'Marks Entry 4th'!BH189,"")))</f>
        <v/>
      </c>
      <c r="DY190" s="242" t="str">
        <f t="shared" si="208"/>
        <v/>
      </c>
      <c r="DZ190" s="53"/>
      <c r="EG190" s="55">
        <f>IF(AND($E$3="3rd"),'Marks Entry 3rd'!I189,IF(AND($E$3="4th"),'Marks Entry 4th'!I189,""))</f>
        <v>0</v>
      </c>
    </row>
    <row r="191" spans="1:137" ht="18.95" customHeight="1">
      <c r="A191" s="67">
        <v>184</v>
      </c>
      <c r="B191" s="302" t="str">
        <f>IF(OR(EG191=0,EG191=""),"",IF(AND($E$3="3rd"),'Marks Entry 3rd'!I190,IF(AND($E$3="4th"),'Marks Entry 4th'!I190,"")))</f>
        <v/>
      </c>
      <c r="C191" s="68" t="str">
        <f>IF(OR(B191=0,B191=""),"",IF(AND($E$3="3rd"),'Marks Entry 3rd'!B190,IF(AND($E$3="4th"),'Marks Entry 4th'!B190,"")))</f>
        <v/>
      </c>
      <c r="D191" s="68" t="str">
        <f>IF(OR(B191=0,B191=""),"",IF(AND($E$3="3rd"),'Marks Entry 3rd'!C190,IF(AND($E$3="4th"),'Marks Entry 4th'!C190,"")))</f>
        <v/>
      </c>
      <c r="E191" s="69" t="str">
        <f>IF(OR(B191=0,B191=""),"",IF(AND($E$3="3rd"),'Marks Entry 3rd'!E190,IF(AND($E$3="4th"),'Marks Entry 4th'!E190,"")))</f>
        <v/>
      </c>
      <c r="F191" s="301" t="str">
        <f>IF(OR(B191=0,B191=""),"",IF(AND($E$3="3rd"),'Marks Entry 3rd'!D190,IF(AND($E$3="4th"),'Marks Entry 4th'!D190,"")))</f>
        <v/>
      </c>
      <c r="G191" s="63" t="str">
        <f>IF(OR(B191=0,B191=""),"",IF(AND($E$3="3rd"),'Marks Entry 3rd'!F190,IF(AND($E$3="4th"),'Marks Entry 4th'!F190,"")))</f>
        <v/>
      </c>
      <c r="H191" s="63" t="str">
        <f>IF(OR(B191=0,B191=""),"",IF(AND($E$3="3rd"),'Marks Entry 3rd'!G190,IF(AND($E$3="4th"),'Marks Entry 4th'!G190,"")))</f>
        <v/>
      </c>
      <c r="I191" s="63" t="str">
        <f>IF(OR(B191=0,B191=""),"",IF(AND($E$3="3rd"),'Marks Entry 3rd'!H190,IF(AND($E$3="4th"),'Marks Entry 4th'!H190,"")))</f>
        <v/>
      </c>
      <c r="J191" s="256" t="str">
        <f>IF(OR(B191=0,B191=""),"",IF(AND($E$3="3rd"),'Marks Entry 3rd'!J190,IF(AND($E$3="4th"),'Marks Entry 4th'!J190,"")))</f>
        <v/>
      </c>
      <c r="K191" s="256" t="str">
        <f>IF(OR(B191=0,B191=""),"",IF(AND($E$3="3rd"),'Marks Entry 3rd'!K190,IF(AND($E$3="4th"),'Marks Entry 4th'!K190,"")))</f>
        <v/>
      </c>
      <c r="L191" s="125" t="str">
        <f>IF(OR(B191=0,B191=""),"",IF(AND($E$3="3rd"),'Marks Entry 3rd'!L190,IF(AND($E$3="4th"),'Marks Entry 4th'!L190,"")))</f>
        <v/>
      </c>
      <c r="M191" s="125" t="str">
        <f>IF(OR(B191=0,B191=""),"",IF(AND($E$3="3rd"),'Marks Entry 3rd'!M190,IF(AND($E$3="4th"),'Marks Entry 4th'!M190,"")))</f>
        <v/>
      </c>
      <c r="N191" s="125" t="str">
        <f>IF(OR(B191=0,B191=""),"",IF(AND($E$3="3rd"),'Marks Entry 3rd'!N190,IF(AND($E$3="4th"),'Marks Entry 4th'!N190,"")))</f>
        <v/>
      </c>
      <c r="O191" s="61" t="str">
        <f t="shared" si="141"/>
        <v/>
      </c>
      <c r="P191" s="125" t="str">
        <f>IF(OR(B191=0,B191=""),"",IF(AND($E$3="3rd"),'Marks Entry 3rd'!O190,IF(AND($E$3="4th"),'Marks Entry 4th'!O190,"")))</f>
        <v/>
      </c>
      <c r="Q191" s="125" t="str">
        <f>IF(OR(B191=0,B191=""),"",IF(AND($E$3="3rd"),'Marks Entry 3rd'!P190,IF(AND($E$3="4th"),'Marks Entry 4th'!P190,"")))</f>
        <v/>
      </c>
      <c r="R191" s="64" t="str">
        <f t="shared" si="142"/>
        <v/>
      </c>
      <c r="S191" s="61">
        <f t="shared" si="143"/>
        <v>0</v>
      </c>
      <c r="T191" s="66" t="str">
        <f>IF(OR(B191=0,B191=""),"",IF(AND($E$3="3rd"),'Marks Entry 3rd'!Q190,IF(AND($E$3="4th"),'Marks Entry 4th'!Q190,"")))</f>
        <v/>
      </c>
      <c r="U191" s="66" t="str">
        <f>IF(OR(B191=0,B191=""),"",IF(AND($E$3="3rd"),'Marks Entry 3rd'!R190,IF(AND($E$3="4th"),'Marks Entry 4th'!R190,"")))</f>
        <v/>
      </c>
      <c r="V191" s="65" t="str">
        <f t="shared" si="144"/>
        <v/>
      </c>
      <c r="W191" s="61" t="str">
        <f t="shared" si="145"/>
        <v/>
      </c>
      <c r="X191" s="104">
        <f t="shared" si="146"/>
        <v>0</v>
      </c>
      <c r="Y191" s="104" t="str">
        <f t="shared" si="147"/>
        <v/>
      </c>
      <c r="Z191" s="104" t="str">
        <f t="shared" si="148"/>
        <v/>
      </c>
      <c r="AA191" s="104" t="str">
        <f t="shared" si="149"/>
        <v/>
      </c>
      <c r="AB191" s="104" t="str">
        <f t="shared" si="150"/>
        <v/>
      </c>
      <c r="AC191" s="108" t="str">
        <f t="shared" si="151"/>
        <v/>
      </c>
      <c r="AD191" s="125" t="str">
        <f>IF(OR(B191=0,B191=""),"",IF(AND($E$3="3rd"),'Marks Entry 3rd'!S190,IF(AND($E$3="4th"),'Marks Entry 4th'!S190,"")))</f>
        <v/>
      </c>
      <c r="AE191" s="125" t="str">
        <f>IF(OR(B191=0,B191=""),"",IF(AND($E$3="3rd"),'Marks Entry 3rd'!T190,IF(AND($E$3="4th"),'Marks Entry 4th'!T190,"")))</f>
        <v/>
      </c>
      <c r="AF191" s="125" t="str">
        <f>IF(OR(B191=0,B191=""),"",IF(AND($E$3="3rd"),'Marks Entry 3rd'!U190,IF(AND($E$3="4th"),'Marks Entry 4th'!U190,"")))</f>
        <v/>
      </c>
      <c r="AG191" s="61" t="str">
        <f t="shared" si="152"/>
        <v/>
      </c>
      <c r="AH191" s="125" t="str">
        <f>IF(OR(B191=0,B191=""),"",IF(AND($E$3="3rd"),'Marks Entry 3rd'!V190,IF(AND($E$3="4th"),'Marks Entry 4th'!V190,"")))</f>
        <v/>
      </c>
      <c r="AI191" s="125" t="str">
        <f>IF(OR(B191=0,B191=""),"",IF(AND($E$3="3rd"),'Marks Entry 3rd'!W190,IF(AND($E$3="4th"),'Marks Entry 4th'!W190,"")))</f>
        <v/>
      </c>
      <c r="AJ191" s="64" t="str">
        <f t="shared" si="153"/>
        <v/>
      </c>
      <c r="AK191" s="61">
        <f t="shared" si="154"/>
        <v>0</v>
      </c>
      <c r="AL191" s="66" t="str">
        <f>IF(OR(B191=0,B191=""),"",IF(AND($E$3="3rd"),'Marks Entry 3rd'!X190,IF(AND($E$3="4th"),'Marks Entry 4th'!X190,"")))</f>
        <v/>
      </c>
      <c r="AM191" s="66" t="str">
        <f>IF(OR(B191=0,B191=""),"",IF(AND($E$3="3rd"),'Marks Entry 3rd'!Y190,IF(AND($E$3="4th"),'Marks Entry 4th'!Y190,"")))</f>
        <v/>
      </c>
      <c r="AN191" s="65" t="str">
        <f t="shared" si="155"/>
        <v/>
      </c>
      <c r="AO191" s="61" t="str">
        <f t="shared" si="156"/>
        <v/>
      </c>
      <c r="AP191" s="104">
        <f t="shared" si="157"/>
        <v>0</v>
      </c>
      <c r="AQ191" s="104" t="str">
        <f t="shared" si="158"/>
        <v/>
      </c>
      <c r="AR191" s="104" t="str">
        <f t="shared" si="159"/>
        <v/>
      </c>
      <c r="AS191" s="104" t="str">
        <f t="shared" si="160"/>
        <v/>
      </c>
      <c r="AT191" s="104" t="str">
        <f t="shared" si="161"/>
        <v/>
      </c>
      <c r="AU191" s="108" t="str">
        <f t="shared" si="162"/>
        <v/>
      </c>
      <c r="AV191" s="125" t="str">
        <f>IF(OR(B191=0,B191=""),"",IF(AND($E$3="3rd"),'Marks Entry 3rd'!Z190,IF(AND($E$3="4th"),'Marks Entry 4th'!Z190,"")))</f>
        <v/>
      </c>
      <c r="AW191" s="125" t="str">
        <f>IF(OR(B191=0,B191=""),"",IF(AND($E$3="3rd"),'Marks Entry 3rd'!AA190,IF(AND($E$3="4th"),'Marks Entry 4th'!AA190,"")))</f>
        <v/>
      </c>
      <c r="AX191" s="125" t="str">
        <f>IF(OR(B191=0,B191=""),"",IF(AND($E$3="3rd"),'Marks Entry 3rd'!AB190,IF(AND($E$3="4th"),'Marks Entry 4th'!AB190,"")))</f>
        <v/>
      </c>
      <c r="AY191" s="61" t="str">
        <f t="shared" si="163"/>
        <v/>
      </c>
      <c r="AZ191" s="125" t="str">
        <f>IF(OR(B191=0,B191=""),"",IF(AND($E$3="3rd"),'Marks Entry 3rd'!AC190,IF(AND($E$3="4th"),'Marks Entry 4th'!AC190,"")))</f>
        <v/>
      </c>
      <c r="BA191" s="125" t="str">
        <f>IF(OR(B191=0,B191=""),"",IF(AND($E$3="3rd"),'Marks Entry 3rd'!AD190,IF(AND($E$3="4th"),'Marks Entry 4th'!AD190,"")))</f>
        <v/>
      </c>
      <c r="BB191" s="64" t="str">
        <f t="shared" si="164"/>
        <v/>
      </c>
      <c r="BC191" s="61">
        <f t="shared" si="165"/>
        <v>0</v>
      </c>
      <c r="BD191" s="66" t="str">
        <f>IF(OR(B191=0,B191=""),"",IF(AND($E$3="3rd"),'Marks Entry 3rd'!AE190,IF(AND($E$3="4th"),'Marks Entry 4th'!AE190,"")))</f>
        <v/>
      </c>
      <c r="BE191" s="66" t="str">
        <f>IF(OR(B191=0,B191=""),"",IF(AND($E$3="3rd"),'Marks Entry 3rd'!AF190,IF(AND($E$3="4th"),'Marks Entry 4th'!AF190,"")))</f>
        <v/>
      </c>
      <c r="BF191" s="65" t="str">
        <f t="shared" si="166"/>
        <v/>
      </c>
      <c r="BG191" s="61" t="str">
        <f t="shared" si="167"/>
        <v/>
      </c>
      <c r="BH191" s="104">
        <f t="shared" si="168"/>
        <v>0</v>
      </c>
      <c r="BI191" s="104" t="str">
        <f t="shared" si="169"/>
        <v/>
      </c>
      <c r="BJ191" s="104" t="str">
        <f t="shared" si="170"/>
        <v/>
      </c>
      <c r="BK191" s="104" t="str">
        <f t="shared" si="171"/>
        <v/>
      </c>
      <c r="BL191" s="104" t="str">
        <f t="shared" si="172"/>
        <v/>
      </c>
      <c r="BM191" s="108" t="str">
        <f t="shared" si="173"/>
        <v/>
      </c>
      <c r="BN191" s="125" t="str">
        <f>IF(OR(B191=0,B191=""),"",IF(AND($E$3="3rd"),'Marks Entry 3rd'!AG190,IF(AND($E$3="4th"),'Marks Entry 4th'!AG190,"")))</f>
        <v/>
      </c>
      <c r="BO191" s="125" t="str">
        <f>IF(OR(B191=0,B191=""),"",IF(AND($E$3="3rd"),'Marks Entry 3rd'!AH190,IF(AND($E$3="4th"),'Marks Entry 4th'!AH190,"")))</f>
        <v/>
      </c>
      <c r="BP191" s="125" t="str">
        <f>IF(OR(B191=0,B191=""),"",IF(AND($E$3="3rd"),'Marks Entry 3rd'!AI190,IF(AND($E$3="4th"),'Marks Entry 4th'!AI190,"")))</f>
        <v/>
      </c>
      <c r="BQ191" s="61" t="str">
        <f t="shared" si="174"/>
        <v/>
      </c>
      <c r="BR191" s="125" t="str">
        <f>IF(OR(B191=0,B191=""),"",IF(AND($E$3="3rd"),'Marks Entry 3rd'!AJ190,IF(AND($E$3="4th"),'Marks Entry 4th'!AJ190,"")))</f>
        <v/>
      </c>
      <c r="BS191" s="125" t="str">
        <f>IF(OR(B191=0,B191=""),"",IF(AND($E$3="3rd"),'Marks Entry 3rd'!AK190,IF(AND($E$3="4th"),'Marks Entry 4th'!AK190,"")))</f>
        <v/>
      </c>
      <c r="BT191" s="64" t="str">
        <f t="shared" si="175"/>
        <v/>
      </c>
      <c r="BU191" s="61">
        <f t="shared" si="176"/>
        <v>0</v>
      </c>
      <c r="BV191" s="66" t="str">
        <f>IF(OR(B191=0,B191=""),"",IF(AND($E$3="3rd"),'Marks Entry 3rd'!AL190,IF(AND($E$3="4th"),'Marks Entry 4th'!AL190,"")))</f>
        <v/>
      </c>
      <c r="BW191" s="66" t="str">
        <f>IF(OR(B191=0,B191=""),"",IF(AND($E$3="3rd"),'Marks Entry 3rd'!AM190,IF(AND($E$3="4th"),'Marks Entry 4th'!AM190,"")))</f>
        <v/>
      </c>
      <c r="BX191" s="65" t="str">
        <f t="shared" si="177"/>
        <v/>
      </c>
      <c r="BY191" s="61" t="str">
        <f t="shared" si="178"/>
        <v/>
      </c>
      <c r="BZ191" s="104">
        <f t="shared" si="179"/>
        <v>0</v>
      </c>
      <c r="CA191" s="104" t="str">
        <f t="shared" si="180"/>
        <v/>
      </c>
      <c r="CB191" s="104" t="str">
        <f t="shared" si="181"/>
        <v/>
      </c>
      <c r="CC191" s="104" t="str">
        <f t="shared" si="182"/>
        <v/>
      </c>
      <c r="CD191" s="104" t="str">
        <f t="shared" si="183"/>
        <v/>
      </c>
      <c r="CE191" s="108" t="str">
        <f t="shared" si="184"/>
        <v/>
      </c>
      <c r="CF191" s="257" t="str">
        <f>IF(OR(B191=0,B191=""),"",IF(AND($E$3="3rd"),'Marks Entry 3rd'!AN190,IF(AND($E$3="4th"),'Marks Entry 4th'!AN190,"")))</f>
        <v/>
      </c>
      <c r="CG191" s="257" t="str">
        <f>IF(OR(B191=0,B191=""),"",IF(AND($E$3="3rd"),'Marks Entry 3rd'!AO190,IF(AND($E$3="4th"),'Marks Entry 4th'!AO190,"")))</f>
        <v/>
      </c>
      <c r="CH191" s="257" t="str">
        <f>IF(OR(B191=0,B191=""),"",IF(AND($E$3="3rd"),'Marks Entry 3rd'!AP190,IF(AND($E$3="4th"),'Marks Entry 4th'!AP190,"")))</f>
        <v/>
      </c>
      <c r="CI191" s="257" t="str">
        <f>IF(OR(B191=0,B191=""),"",IF(AND($E$3="3rd"),'Marks Entry 3rd'!AQ190,IF(AND($E$3="4th"),'Marks Entry 4th'!AQ190,"")))</f>
        <v/>
      </c>
      <c r="CJ191" s="257" t="str">
        <f>IF(OR(B191=0,B191=""),"",IF(AND($E$3="3rd"),'Marks Entry 3rd'!AR190,IF(AND($E$3="4th"),'Marks Entry 4th'!AR190,"")))</f>
        <v/>
      </c>
      <c r="CK191" s="126" t="str">
        <f t="shared" si="185"/>
        <v/>
      </c>
      <c r="CL191" s="127">
        <f t="shared" si="186"/>
        <v>0</v>
      </c>
      <c r="CM191" s="127" t="str">
        <f t="shared" si="187"/>
        <v/>
      </c>
      <c r="CN191" s="127" t="str">
        <f t="shared" si="188"/>
        <v/>
      </c>
      <c r="CO191" s="107" t="str">
        <f t="shared" si="189"/>
        <v/>
      </c>
      <c r="CP191" s="257" t="str">
        <f>IF(OR(B191=0,B191=""),"",IF(AND($E$3="3rd"),'Marks Entry 3rd'!AS190,IF(AND($E$3="4th"),'Marks Entry 4th'!AS190,"")))</f>
        <v/>
      </c>
      <c r="CQ191" s="257" t="str">
        <f>IF(OR(B191=0,B191=""),"",IF(AND($E$3="3rd"),'Marks Entry 3rd'!AT190,IF(AND($E$3="4th"),'Marks Entry 4th'!AT190,"")))</f>
        <v/>
      </c>
      <c r="CR191" s="257" t="str">
        <f>IF(OR(B191=0,B191=""),"",IF(AND($E$3="3rd"),'Marks Entry 3rd'!AU190,IF(AND($E$3="4th"),'Marks Entry 4th'!AU190,"")))</f>
        <v/>
      </c>
      <c r="CS191" s="257" t="str">
        <f>IF(OR(B191=0,B191=""),"",IF(AND($E$3="3rd"),'Marks Entry 3rd'!AV190,IF(AND($E$3="4th"),'Marks Entry 4th'!AV190,"")))</f>
        <v/>
      </c>
      <c r="CT191" s="257" t="str">
        <f>IF(OR(B191=0,B191=""),"",IF(AND($E$3="3rd"),'Marks Entry 3rd'!AW190,IF(AND($E$3="4th"),'Marks Entry 4th'!AW190,"")))</f>
        <v/>
      </c>
      <c r="CU191" s="126" t="str">
        <f t="shared" si="190"/>
        <v/>
      </c>
      <c r="CV191" s="127">
        <f t="shared" si="191"/>
        <v>0</v>
      </c>
      <c r="CW191" s="127" t="str">
        <f t="shared" si="192"/>
        <v/>
      </c>
      <c r="CX191" s="127" t="str">
        <f t="shared" si="193"/>
        <v/>
      </c>
      <c r="CY191" s="107" t="str">
        <f t="shared" si="194"/>
        <v/>
      </c>
      <c r="CZ191" s="257" t="str">
        <f>IF(OR(B191=0,B191=""),"",IF(AND($E$3="3rd"),'Marks Entry 3rd'!AX190,IF(AND($E$3="4th"),'Marks Entry 4th'!AX190,"")))</f>
        <v/>
      </c>
      <c r="DA191" s="257" t="str">
        <f>IF(OR(B191=0,B191=""),"",IF(AND($E$3="3rd"),'Marks Entry 3rd'!AY190,IF(AND($E$3="4th"),'Marks Entry 4th'!AY190,"")))</f>
        <v/>
      </c>
      <c r="DB191" s="257" t="str">
        <f>IF(OR(B191=0,B191=""),"",IF(AND($E$3="3rd"),'Marks Entry 3rd'!AZ190,IF(AND($E$3="4th"),'Marks Entry 4th'!AZ190,"")))</f>
        <v/>
      </c>
      <c r="DC191" s="257" t="str">
        <f>IF(OR(B191=0,B191=""),"",IF(AND($E$3="3rd"),'Marks Entry 3rd'!BA190,IF(AND($E$3="4th"),'Marks Entry 4th'!BA190,"")))</f>
        <v/>
      </c>
      <c r="DD191" s="257" t="str">
        <f>IF(OR(B191=0,B191=""),"",IF(AND($E$3="3rd"),'Marks Entry 3rd'!BB190,IF(AND($E$3="4th"),'Marks Entry 4th'!BB190,"")))</f>
        <v/>
      </c>
      <c r="DE191" s="126" t="str">
        <f t="shared" si="195"/>
        <v/>
      </c>
      <c r="DF191" s="127">
        <f t="shared" si="196"/>
        <v>0</v>
      </c>
      <c r="DG191" s="127" t="str">
        <f t="shared" si="197"/>
        <v/>
      </c>
      <c r="DH191" s="127" t="str">
        <f t="shared" si="198"/>
        <v/>
      </c>
      <c r="DI191" s="107" t="str">
        <f t="shared" si="199"/>
        <v/>
      </c>
      <c r="DJ191" s="257" t="str">
        <f>IF(OR(B191=0,B191=""),"",IF(AND('Marks Entry 3rd'!BC190="",'Marks Entry 4th'!BC190=""),"",IF(AND($E$3="3rd"),'Marks Entry 3rd'!BC190,IF(AND($E$3="4th"),'Marks Entry 4th'!BC190,""))))</f>
        <v/>
      </c>
      <c r="DK191" s="257" t="str">
        <f>IF(OR(B191=0,B191=""),"",IF(AND('Marks Entry 3rd'!BD190="",'Marks Entry 4th'!BD190=""),"",IF(AND($E$3="3rd"),'Marks Entry 3rd'!BD190,IF(AND($E$3="4th"),'Marks Entry 4th'!BD190,""))))</f>
        <v/>
      </c>
      <c r="DL191" s="416" t="str">
        <f t="shared" si="200"/>
        <v/>
      </c>
      <c r="DM191" s="108" t="str">
        <f t="shared" si="201"/>
        <v/>
      </c>
      <c r="DN191" s="257" t="str">
        <f>IF(OR(B191=0,B191=""),"",IF(AND('Marks Entry 3rd'!BE190="",'Marks Entry 4th'!BE190=""),"",IF(AND($E$3="3rd"),'Marks Entry 3rd'!BE190,IF(AND($E$3="4th"),'Marks Entry 4th'!BE190,""))))</f>
        <v/>
      </c>
      <c r="DO191" s="257" t="str">
        <f>IF(OR(B191=0,B191=""),"",IF(AND('Marks Entry 3rd'!BF190="",'Marks Entry 4th'!BF190=""),"",IF(AND($E$3="3rd"),'Marks Entry 3rd'!BF190,IF(AND($E$3="4th"),'Marks Entry 4th'!BF190,""))))</f>
        <v/>
      </c>
      <c r="DP191" s="416" t="str">
        <f t="shared" si="202"/>
        <v/>
      </c>
      <c r="DQ191" s="108" t="str">
        <f t="shared" si="203"/>
        <v/>
      </c>
      <c r="DR191" s="75" t="str">
        <f t="shared" si="204"/>
        <v/>
      </c>
      <c r="DS191" s="76" t="str">
        <f t="shared" si="205"/>
        <v/>
      </c>
      <c r="DT191" s="81" t="str">
        <f t="shared" si="206"/>
        <v/>
      </c>
      <c r="DU191" s="82" t="str">
        <f t="shared" si="207"/>
        <v/>
      </c>
      <c r="DV191" s="262" t="str">
        <f t="shared" si="209"/>
        <v/>
      </c>
      <c r="DW191" s="52" t="str">
        <f>IF(OR(B191=0,B191=""),"",IF(AND($E$3="3rd"),'Marks Entry 3rd'!BG190,IF(AND($E$3="4th"),'Marks Entry 4th'!BG190,"")))</f>
        <v/>
      </c>
      <c r="DX191" s="52" t="str">
        <f>IF(OR(B191=0,B191=""),"",IF(AND($E$3="3rd"),'Marks Entry 3rd'!BH190,IF(AND($E$3="4th"),'Marks Entry 4th'!BH190,"")))</f>
        <v/>
      </c>
      <c r="DY191" s="242" t="str">
        <f t="shared" si="208"/>
        <v/>
      </c>
      <c r="DZ191" s="53"/>
      <c r="EG191" s="55">
        <f>IF(AND($E$3="3rd"),'Marks Entry 3rd'!I190,IF(AND($E$3="4th"),'Marks Entry 4th'!I190,""))</f>
        <v>0</v>
      </c>
    </row>
    <row r="192" spans="1:137" ht="18.95" customHeight="1">
      <c r="A192" s="67">
        <v>185</v>
      </c>
      <c r="B192" s="302" t="str">
        <f>IF(OR(EG192=0,EG192=""),"",IF(AND($E$3="3rd"),'Marks Entry 3rd'!I191,IF(AND($E$3="4th"),'Marks Entry 4th'!I191,"")))</f>
        <v/>
      </c>
      <c r="C192" s="68" t="str">
        <f>IF(OR(B192=0,B192=""),"",IF(AND($E$3="3rd"),'Marks Entry 3rd'!B191,IF(AND($E$3="4th"),'Marks Entry 4th'!B191,"")))</f>
        <v/>
      </c>
      <c r="D192" s="68" t="str">
        <f>IF(OR(B192=0,B192=""),"",IF(AND($E$3="3rd"),'Marks Entry 3rd'!C191,IF(AND($E$3="4th"),'Marks Entry 4th'!C191,"")))</f>
        <v/>
      </c>
      <c r="E192" s="69" t="str">
        <f>IF(OR(B192=0,B192=""),"",IF(AND($E$3="3rd"),'Marks Entry 3rd'!E191,IF(AND($E$3="4th"),'Marks Entry 4th'!E191,"")))</f>
        <v/>
      </c>
      <c r="F192" s="301" t="str">
        <f>IF(OR(B192=0,B192=""),"",IF(AND($E$3="3rd"),'Marks Entry 3rd'!D191,IF(AND($E$3="4th"),'Marks Entry 4th'!D191,"")))</f>
        <v/>
      </c>
      <c r="G192" s="63" t="str">
        <f>IF(OR(B192=0,B192=""),"",IF(AND($E$3="3rd"),'Marks Entry 3rd'!F191,IF(AND($E$3="4th"),'Marks Entry 4th'!F191,"")))</f>
        <v/>
      </c>
      <c r="H192" s="63" t="str">
        <f>IF(OR(B192=0,B192=""),"",IF(AND($E$3="3rd"),'Marks Entry 3rd'!G191,IF(AND($E$3="4th"),'Marks Entry 4th'!G191,"")))</f>
        <v/>
      </c>
      <c r="I192" s="63" t="str">
        <f>IF(OR(B192=0,B192=""),"",IF(AND($E$3="3rd"),'Marks Entry 3rd'!H191,IF(AND($E$3="4th"),'Marks Entry 4th'!H191,"")))</f>
        <v/>
      </c>
      <c r="J192" s="256" t="str">
        <f>IF(OR(B192=0,B192=""),"",IF(AND($E$3="3rd"),'Marks Entry 3rd'!J191,IF(AND($E$3="4th"),'Marks Entry 4th'!J191,"")))</f>
        <v/>
      </c>
      <c r="K192" s="256" t="str">
        <f>IF(OR(B192=0,B192=""),"",IF(AND($E$3="3rd"),'Marks Entry 3rd'!K191,IF(AND($E$3="4th"),'Marks Entry 4th'!K191,"")))</f>
        <v/>
      </c>
      <c r="L192" s="125" t="str">
        <f>IF(OR(B192=0,B192=""),"",IF(AND($E$3="3rd"),'Marks Entry 3rd'!L191,IF(AND($E$3="4th"),'Marks Entry 4th'!L191,"")))</f>
        <v/>
      </c>
      <c r="M192" s="125" t="str">
        <f>IF(OR(B192=0,B192=""),"",IF(AND($E$3="3rd"),'Marks Entry 3rd'!M191,IF(AND($E$3="4th"),'Marks Entry 4th'!M191,"")))</f>
        <v/>
      </c>
      <c r="N192" s="125" t="str">
        <f>IF(OR(B192=0,B192=""),"",IF(AND($E$3="3rd"),'Marks Entry 3rd'!N191,IF(AND($E$3="4th"),'Marks Entry 4th'!N191,"")))</f>
        <v/>
      </c>
      <c r="O192" s="61" t="str">
        <f t="shared" si="141"/>
        <v/>
      </c>
      <c r="P192" s="125" t="str">
        <f>IF(OR(B192=0,B192=""),"",IF(AND($E$3="3rd"),'Marks Entry 3rd'!O191,IF(AND($E$3="4th"),'Marks Entry 4th'!O191,"")))</f>
        <v/>
      </c>
      <c r="Q192" s="125" t="str">
        <f>IF(OR(B192=0,B192=""),"",IF(AND($E$3="3rd"),'Marks Entry 3rd'!P191,IF(AND($E$3="4th"),'Marks Entry 4th'!P191,"")))</f>
        <v/>
      </c>
      <c r="R192" s="64" t="str">
        <f t="shared" si="142"/>
        <v/>
      </c>
      <c r="S192" s="61">
        <f t="shared" si="143"/>
        <v>0</v>
      </c>
      <c r="T192" s="66" t="str">
        <f>IF(OR(B192=0,B192=""),"",IF(AND($E$3="3rd"),'Marks Entry 3rd'!Q191,IF(AND($E$3="4th"),'Marks Entry 4th'!Q191,"")))</f>
        <v/>
      </c>
      <c r="U192" s="66" t="str">
        <f>IF(OR(B192=0,B192=""),"",IF(AND($E$3="3rd"),'Marks Entry 3rd'!R191,IF(AND($E$3="4th"),'Marks Entry 4th'!R191,"")))</f>
        <v/>
      </c>
      <c r="V192" s="65" t="str">
        <f t="shared" si="144"/>
        <v/>
      </c>
      <c r="W192" s="61" t="str">
        <f t="shared" si="145"/>
        <v/>
      </c>
      <c r="X192" s="104">
        <f t="shared" si="146"/>
        <v>0</v>
      </c>
      <c r="Y192" s="104" t="str">
        <f t="shared" si="147"/>
        <v/>
      </c>
      <c r="Z192" s="104" t="str">
        <f t="shared" si="148"/>
        <v/>
      </c>
      <c r="AA192" s="104" t="str">
        <f t="shared" si="149"/>
        <v/>
      </c>
      <c r="AB192" s="104" t="str">
        <f t="shared" si="150"/>
        <v/>
      </c>
      <c r="AC192" s="108" t="str">
        <f t="shared" si="151"/>
        <v/>
      </c>
      <c r="AD192" s="125" t="str">
        <f>IF(OR(B192=0,B192=""),"",IF(AND($E$3="3rd"),'Marks Entry 3rd'!S191,IF(AND($E$3="4th"),'Marks Entry 4th'!S191,"")))</f>
        <v/>
      </c>
      <c r="AE192" s="125" t="str">
        <f>IF(OR(B192=0,B192=""),"",IF(AND($E$3="3rd"),'Marks Entry 3rd'!T191,IF(AND($E$3="4th"),'Marks Entry 4th'!T191,"")))</f>
        <v/>
      </c>
      <c r="AF192" s="125" t="str">
        <f>IF(OR(B192=0,B192=""),"",IF(AND($E$3="3rd"),'Marks Entry 3rd'!U191,IF(AND($E$3="4th"),'Marks Entry 4th'!U191,"")))</f>
        <v/>
      </c>
      <c r="AG192" s="61" t="str">
        <f t="shared" si="152"/>
        <v/>
      </c>
      <c r="AH192" s="125" t="str">
        <f>IF(OR(B192=0,B192=""),"",IF(AND($E$3="3rd"),'Marks Entry 3rd'!V191,IF(AND($E$3="4th"),'Marks Entry 4th'!V191,"")))</f>
        <v/>
      </c>
      <c r="AI192" s="125" t="str">
        <f>IF(OR(B192=0,B192=""),"",IF(AND($E$3="3rd"),'Marks Entry 3rd'!W191,IF(AND($E$3="4th"),'Marks Entry 4th'!W191,"")))</f>
        <v/>
      </c>
      <c r="AJ192" s="64" t="str">
        <f t="shared" si="153"/>
        <v/>
      </c>
      <c r="AK192" s="61">
        <f t="shared" si="154"/>
        <v>0</v>
      </c>
      <c r="AL192" s="66" t="str">
        <f>IF(OR(B192=0,B192=""),"",IF(AND($E$3="3rd"),'Marks Entry 3rd'!X191,IF(AND($E$3="4th"),'Marks Entry 4th'!X191,"")))</f>
        <v/>
      </c>
      <c r="AM192" s="66" t="str">
        <f>IF(OR(B192=0,B192=""),"",IF(AND($E$3="3rd"),'Marks Entry 3rd'!Y191,IF(AND($E$3="4th"),'Marks Entry 4th'!Y191,"")))</f>
        <v/>
      </c>
      <c r="AN192" s="65" t="str">
        <f t="shared" si="155"/>
        <v/>
      </c>
      <c r="AO192" s="61" t="str">
        <f t="shared" si="156"/>
        <v/>
      </c>
      <c r="AP192" s="104">
        <f t="shared" si="157"/>
        <v>0</v>
      </c>
      <c r="AQ192" s="104" t="str">
        <f t="shared" si="158"/>
        <v/>
      </c>
      <c r="AR192" s="104" t="str">
        <f t="shared" si="159"/>
        <v/>
      </c>
      <c r="AS192" s="104" t="str">
        <f t="shared" si="160"/>
        <v/>
      </c>
      <c r="AT192" s="104" t="str">
        <f t="shared" si="161"/>
        <v/>
      </c>
      <c r="AU192" s="108" t="str">
        <f t="shared" si="162"/>
        <v/>
      </c>
      <c r="AV192" s="125" t="str">
        <f>IF(OR(B192=0,B192=""),"",IF(AND($E$3="3rd"),'Marks Entry 3rd'!Z191,IF(AND($E$3="4th"),'Marks Entry 4th'!Z191,"")))</f>
        <v/>
      </c>
      <c r="AW192" s="125" t="str">
        <f>IF(OR(B192=0,B192=""),"",IF(AND($E$3="3rd"),'Marks Entry 3rd'!AA191,IF(AND($E$3="4th"),'Marks Entry 4th'!AA191,"")))</f>
        <v/>
      </c>
      <c r="AX192" s="125" t="str">
        <f>IF(OR(B192=0,B192=""),"",IF(AND($E$3="3rd"),'Marks Entry 3rd'!AB191,IF(AND($E$3="4th"),'Marks Entry 4th'!AB191,"")))</f>
        <v/>
      </c>
      <c r="AY192" s="61" t="str">
        <f t="shared" si="163"/>
        <v/>
      </c>
      <c r="AZ192" s="125" t="str">
        <f>IF(OR(B192=0,B192=""),"",IF(AND($E$3="3rd"),'Marks Entry 3rd'!AC191,IF(AND($E$3="4th"),'Marks Entry 4th'!AC191,"")))</f>
        <v/>
      </c>
      <c r="BA192" s="125" t="str">
        <f>IF(OR(B192=0,B192=""),"",IF(AND($E$3="3rd"),'Marks Entry 3rd'!AD191,IF(AND($E$3="4th"),'Marks Entry 4th'!AD191,"")))</f>
        <v/>
      </c>
      <c r="BB192" s="64" t="str">
        <f t="shared" si="164"/>
        <v/>
      </c>
      <c r="BC192" s="61">
        <f t="shared" si="165"/>
        <v>0</v>
      </c>
      <c r="BD192" s="66" t="str">
        <f>IF(OR(B192=0,B192=""),"",IF(AND($E$3="3rd"),'Marks Entry 3rd'!AE191,IF(AND($E$3="4th"),'Marks Entry 4th'!AE191,"")))</f>
        <v/>
      </c>
      <c r="BE192" s="66" t="str">
        <f>IF(OR(B192=0,B192=""),"",IF(AND($E$3="3rd"),'Marks Entry 3rd'!AF191,IF(AND($E$3="4th"),'Marks Entry 4th'!AF191,"")))</f>
        <v/>
      </c>
      <c r="BF192" s="65" t="str">
        <f t="shared" si="166"/>
        <v/>
      </c>
      <c r="BG192" s="61" t="str">
        <f t="shared" si="167"/>
        <v/>
      </c>
      <c r="BH192" s="104">
        <f t="shared" si="168"/>
        <v>0</v>
      </c>
      <c r="BI192" s="104" t="str">
        <f t="shared" si="169"/>
        <v/>
      </c>
      <c r="BJ192" s="104" t="str">
        <f t="shared" si="170"/>
        <v/>
      </c>
      <c r="BK192" s="104" t="str">
        <f t="shared" si="171"/>
        <v/>
      </c>
      <c r="BL192" s="104" t="str">
        <f t="shared" si="172"/>
        <v/>
      </c>
      <c r="BM192" s="108" t="str">
        <f t="shared" si="173"/>
        <v/>
      </c>
      <c r="BN192" s="125" t="str">
        <f>IF(OR(B192=0,B192=""),"",IF(AND($E$3="3rd"),'Marks Entry 3rd'!AG191,IF(AND($E$3="4th"),'Marks Entry 4th'!AG191,"")))</f>
        <v/>
      </c>
      <c r="BO192" s="125" t="str">
        <f>IF(OR(B192=0,B192=""),"",IF(AND($E$3="3rd"),'Marks Entry 3rd'!AH191,IF(AND($E$3="4th"),'Marks Entry 4th'!AH191,"")))</f>
        <v/>
      </c>
      <c r="BP192" s="125" t="str">
        <f>IF(OR(B192=0,B192=""),"",IF(AND($E$3="3rd"),'Marks Entry 3rd'!AI191,IF(AND($E$3="4th"),'Marks Entry 4th'!AI191,"")))</f>
        <v/>
      </c>
      <c r="BQ192" s="61" t="str">
        <f t="shared" si="174"/>
        <v/>
      </c>
      <c r="BR192" s="125" t="str">
        <f>IF(OR(B192=0,B192=""),"",IF(AND($E$3="3rd"),'Marks Entry 3rd'!AJ191,IF(AND($E$3="4th"),'Marks Entry 4th'!AJ191,"")))</f>
        <v/>
      </c>
      <c r="BS192" s="125" t="str">
        <f>IF(OR(B192=0,B192=""),"",IF(AND($E$3="3rd"),'Marks Entry 3rd'!AK191,IF(AND($E$3="4th"),'Marks Entry 4th'!AK191,"")))</f>
        <v/>
      </c>
      <c r="BT192" s="64" t="str">
        <f t="shared" si="175"/>
        <v/>
      </c>
      <c r="BU192" s="61">
        <f t="shared" si="176"/>
        <v>0</v>
      </c>
      <c r="BV192" s="66" t="str">
        <f>IF(OR(B192=0,B192=""),"",IF(AND($E$3="3rd"),'Marks Entry 3rd'!AL191,IF(AND($E$3="4th"),'Marks Entry 4th'!AL191,"")))</f>
        <v/>
      </c>
      <c r="BW192" s="66" t="str">
        <f>IF(OR(B192=0,B192=""),"",IF(AND($E$3="3rd"),'Marks Entry 3rd'!AM191,IF(AND($E$3="4th"),'Marks Entry 4th'!AM191,"")))</f>
        <v/>
      </c>
      <c r="BX192" s="65" t="str">
        <f t="shared" si="177"/>
        <v/>
      </c>
      <c r="BY192" s="61" t="str">
        <f t="shared" si="178"/>
        <v/>
      </c>
      <c r="BZ192" s="104">
        <f t="shared" si="179"/>
        <v>0</v>
      </c>
      <c r="CA192" s="104" t="str">
        <f t="shared" si="180"/>
        <v/>
      </c>
      <c r="CB192" s="104" t="str">
        <f t="shared" si="181"/>
        <v/>
      </c>
      <c r="CC192" s="104" t="str">
        <f t="shared" si="182"/>
        <v/>
      </c>
      <c r="CD192" s="104" t="str">
        <f t="shared" si="183"/>
        <v/>
      </c>
      <c r="CE192" s="108" t="str">
        <f t="shared" si="184"/>
        <v/>
      </c>
      <c r="CF192" s="257" t="str">
        <f>IF(OR(B192=0,B192=""),"",IF(AND($E$3="3rd"),'Marks Entry 3rd'!AN191,IF(AND($E$3="4th"),'Marks Entry 4th'!AN191,"")))</f>
        <v/>
      </c>
      <c r="CG192" s="257" t="str">
        <f>IF(OR(B192=0,B192=""),"",IF(AND($E$3="3rd"),'Marks Entry 3rd'!AO191,IF(AND($E$3="4th"),'Marks Entry 4th'!AO191,"")))</f>
        <v/>
      </c>
      <c r="CH192" s="257" t="str">
        <f>IF(OR(B192=0,B192=""),"",IF(AND($E$3="3rd"),'Marks Entry 3rd'!AP191,IF(AND($E$3="4th"),'Marks Entry 4th'!AP191,"")))</f>
        <v/>
      </c>
      <c r="CI192" s="257" t="str">
        <f>IF(OR(B192=0,B192=""),"",IF(AND($E$3="3rd"),'Marks Entry 3rd'!AQ191,IF(AND($E$3="4th"),'Marks Entry 4th'!AQ191,"")))</f>
        <v/>
      </c>
      <c r="CJ192" s="257" t="str">
        <f>IF(OR(B192=0,B192=""),"",IF(AND($E$3="3rd"),'Marks Entry 3rd'!AR191,IF(AND($E$3="4th"),'Marks Entry 4th'!AR191,"")))</f>
        <v/>
      </c>
      <c r="CK192" s="126" t="str">
        <f t="shared" si="185"/>
        <v/>
      </c>
      <c r="CL192" s="127">
        <f t="shared" si="186"/>
        <v>0</v>
      </c>
      <c r="CM192" s="127" t="str">
        <f t="shared" si="187"/>
        <v/>
      </c>
      <c r="CN192" s="127" t="str">
        <f t="shared" si="188"/>
        <v/>
      </c>
      <c r="CO192" s="107" t="str">
        <f t="shared" si="189"/>
        <v/>
      </c>
      <c r="CP192" s="257" t="str">
        <f>IF(OR(B192=0,B192=""),"",IF(AND($E$3="3rd"),'Marks Entry 3rd'!AS191,IF(AND($E$3="4th"),'Marks Entry 4th'!AS191,"")))</f>
        <v/>
      </c>
      <c r="CQ192" s="257" t="str">
        <f>IF(OR(B192=0,B192=""),"",IF(AND($E$3="3rd"),'Marks Entry 3rd'!AT191,IF(AND($E$3="4th"),'Marks Entry 4th'!AT191,"")))</f>
        <v/>
      </c>
      <c r="CR192" s="257" t="str">
        <f>IF(OR(B192=0,B192=""),"",IF(AND($E$3="3rd"),'Marks Entry 3rd'!AU191,IF(AND($E$3="4th"),'Marks Entry 4th'!AU191,"")))</f>
        <v/>
      </c>
      <c r="CS192" s="257" t="str">
        <f>IF(OR(B192=0,B192=""),"",IF(AND($E$3="3rd"),'Marks Entry 3rd'!AV191,IF(AND($E$3="4th"),'Marks Entry 4th'!AV191,"")))</f>
        <v/>
      </c>
      <c r="CT192" s="257" t="str">
        <f>IF(OR(B192=0,B192=""),"",IF(AND($E$3="3rd"),'Marks Entry 3rd'!AW191,IF(AND($E$3="4th"),'Marks Entry 4th'!AW191,"")))</f>
        <v/>
      </c>
      <c r="CU192" s="126" t="str">
        <f t="shared" si="190"/>
        <v/>
      </c>
      <c r="CV192" s="127">
        <f t="shared" si="191"/>
        <v>0</v>
      </c>
      <c r="CW192" s="127" t="str">
        <f t="shared" si="192"/>
        <v/>
      </c>
      <c r="CX192" s="127" t="str">
        <f t="shared" si="193"/>
        <v/>
      </c>
      <c r="CY192" s="107" t="str">
        <f t="shared" si="194"/>
        <v/>
      </c>
      <c r="CZ192" s="257" t="str">
        <f>IF(OR(B192=0,B192=""),"",IF(AND($E$3="3rd"),'Marks Entry 3rd'!AX191,IF(AND($E$3="4th"),'Marks Entry 4th'!AX191,"")))</f>
        <v/>
      </c>
      <c r="DA192" s="257" t="str">
        <f>IF(OR(B192=0,B192=""),"",IF(AND($E$3="3rd"),'Marks Entry 3rd'!AY191,IF(AND($E$3="4th"),'Marks Entry 4th'!AY191,"")))</f>
        <v/>
      </c>
      <c r="DB192" s="257" t="str">
        <f>IF(OR(B192=0,B192=""),"",IF(AND($E$3="3rd"),'Marks Entry 3rd'!AZ191,IF(AND($E$3="4th"),'Marks Entry 4th'!AZ191,"")))</f>
        <v/>
      </c>
      <c r="DC192" s="257" t="str">
        <f>IF(OR(B192=0,B192=""),"",IF(AND($E$3="3rd"),'Marks Entry 3rd'!BA191,IF(AND($E$3="4th"),'Marks Entry 4th'!BA191,"")))</f>
        <v/>
      </c>
      <c r="DD192" s="257" t="str">
        <f>IF(OR(B192=0,B192=""),"",IF(AND($E$3="3rd"),'Marks Entry 3rd'!BB191,IF(AND($E$3="4th"),'Marks Entry 4th'!BB191,"")))</f>
        <v/>
      </c>
      <c r="DE192" s="126" t="str">
        <f t="shared" si="195"/>
        <v/>
      </c>
      <c r="DF192" s="127">
        <f t="shared" si="196"/>
        <v>0</v>
      </c>
      <c r="DG192" s="127" t="str">
        <f t="shared" si="197"/>
        <v/>
      </c>
      <c r="DH192" s="127" t="str">
        <f t="shared" si="198"/>
        <v/>
      </c>
      <c r="DI192" s="107" t="str">
        <f t="shared" si="199"/>
        <v/>
      </c>
      <c r="DJ192" s="257" t="str">
        <f>IF(OR(B192=0,B192=""),"",IF(AND('Marks Entry 3rd'!BC191="",'Marks Entry 4th'!BC191=""),"",IF(AND($E$3="3rd"),'Marks Entry 3rd'!BC191,IF(AND($E$3="4th"),'Marks Entry 4th'!BC191,""))))</f>
        <v/>
      </c>
      <c r="DK192" s="257" t="str">
        <f>IF(OR(B192=0,B192=""),"",IF(AND('Marks Entry 3rd'!BD191="",'Marks Entry 4th'!BD191=""),"",IF(AND($E$3="3rd"),'Marks Entry 3rd'!BD191,IF(AND($E$3="4th"),'Marks Entry 4th'!BD191,""))))</f>
        <v/>
      </c>
      <c r="DL192" s="416" t="str">
        <f t="shared" si="200"/>
        <v/>
      </c>
      <c r="DM192" s="108" t="str">
        <f t="shared" si="201"/>
        <v/>
      </c>
      <c r="DN192" s="257" t="str">
        <f>IF(OR(B192=0,B192=""),"",IF(AND('Marks Entry 3rd'!BE191="",'Marks Entry 4th'!BE191=""),"",IF(AND($E$3="3rd"),'Marks Entry 3rd'!BE191,IF(AND($E$3="4th"),'Marks Entry 4th'!BE191,""))))</f>
        <v/>
      </c>
      <c r="DO192" s="257" t="str">
        <f>IF(OR(B192=0,B192=""),"",IF(AND('Marks Entry 3rd'!BF191="",'Marks Entry 4th'!BF191=""),"",IF(AND($E$3="3rd"),'Marks Entry 3rd'!BF191,IF(AND($E$3="4th"),'Marks Entry 4th'!BF191,""))))</f>
        <v/>
      </c>
      <c r="DP192" s="416" t="str">
        <f t="shared" si="202"/>
        <v/>
      </c>
      <c r="DQ192" s="108" t="str">
        <f t="shared" si="203"/>
        <v/>
      </c>
      <c r="DR192" s="75" t="str">
        <f t="shared" si="204"/>
        <v/>
      </c>
      <c r="DS192" s="76" t="str">
        <f t="shared" si="205"/>
        <v/>
      </c>
      <c r="DT192" s="81" t="str">
        <f t="shared" si="206"/>
        <v/>
      </c>
      <c r="DU192" s="82" t="str">
        <f t="shared" si="207"/>
        <v/>
      </c>
      <c r="DV192" s="262" t="str">
        <f t="shared" si="209"/>
        <v/>
      </c>
      <c r="DW192" s="52" t="str">
        <f>IF(OR(B192=0,B192=""),"",IF(AND($E$3="3rd"),'Marks Entry 3rd'!BG191,IF(AND($E$3="4th"),'Marks Entry 4th'!BG191,"")))</f>
        <v/>
      </c>
      <c r="DX192" s="52" t="str">
        <f>IF(OR(B192=0,B192=""),"",IF(AND($E$3="3rd"),'Marks Entry 3rd'!BH191,IF(AND($E$3="4th"),'Marks Entry 4th'!BH191,"")))</f>
        <v/>
      </c>
      <c r="DY192" s="242" t="str">
        <f t="shared" si="208"/>
        <v/>
      </c>
      <c r="DZ192" s="53"/>
      <c r="EG192" s="55">
        <f>IF(AND($E$3="3rd"),'Marks Entry 3rd'!I191,IF(AND($E$3="4th"),'Marks Entry 4th'!I191,""))</f>
        <v>0</v>
      </c>
    </row>
    <row r="193" spans="1:137" ht="18.95" customHeight="1">
      <c r="A193" s="67">
        <v>186</v>
      </c>
      <c r="B193" s="302" t="str">
        <f>IF(OR(EG193=0,EG193=""),"",IF(AND($E$3="3rd"),'Marks Entry 3rd'!I192,IF(AND($E$3="4th"),'Marks Entry 4th'!I192,"")))</f>
        <v/>
      </c>
      <c r="C193" s="68" t="str">
        <f>IF(OR(B193=0,B193=""),"",IF(AND($E$3="3rd"),'Marks Entry 3rd'!B192,IF(AND($E$3="4th"),'Marks Entry 4th'!B192,"")))</f>
        <v/>
      </c>
      <c r="D193" s="68" t="str">
        <f>IF(OR(B193=0,B193=""),"",IF(AND($E$3="3rd"),'Marks Entry 3rd'!C192,IF(AND($E$3="4th"),'Marks Entry 4th'!C192,"")))</f>
        <v/>
      </c>
      <c r="E193" s="69" t="str">
        <f>IF(OR(B193=0,B193=""),"",IF(AND($E$3="3rd"),'Marks Entry 3rd'!E192,IF(AND($E$3="4th"),'Marks Entry 4th'!E192,"")))</f>
        <v/>
      </c>
      <c r="F193" s="301" t="str">
        <f>IF(OR(B193=0,B193=""),"",IF(AND($E$3="3rd"),'Marks Entry 3rd'!D192,IF(AND($E$3="4th"),'Marks Entry 4th'!D192,"")))</f>
        <v/>
      </c>
      <c r="G193" s="63" t="str">
        <f>IF(OR(B193=0,B193=""),"",IF(AND($E$3="3rd"),'Marks Entry 3rd'!F192,IF(AND($E$3="4th"),'Marks Entry 4th'!F192,"")))</f>
        <v/>
      </c>
      <c r="H193" s="63" t="str">
        <f>IF(OR(B193=0,B193=""),"",IF(AND($E$3="3rd"),'Marks Entry 3rd'!G192,IF(AND($E$3="4th"),'Marks Entry 4th'!G192,"")))</f>
        <v/>
      </c>
      <c r="I193" s="63" t="str">
        <f>IF(OR(B193=0,B193=""),"",IF(AND($E$3="3rd"),'Marks Entry 3rd'!H192,IF(AND($E$3="4th"),'Marks Entry 4th'!H192,"")))</f>
        <v/>
      </c>
      <c r="J193" s="256" t="str">
        <f>IF(OR(B193=0,B193=""),"",IF(AND($E$3="3rd"),'Marks Entry 3rd'!J192,IF(AND($E$3="4th"),'Marks Entry 4th'!J192,"")))</f>
        <v/>
      </c>
      <c r="K193" s="256" t="str">
        <f>IF(OR(B193=0,B193=""),"",IF(AND($E$3="3rd"),'Marks Entry 3rd'!K192,IF(AND($E$3="4th"),'Marks Entry 4th'!K192,"")))</f>
        <v/>
      </c>
      <c r="L193" s="125" t="str">
        <f>IF(OR(B193=0,B193=""),"",IF(AND($E$3="3rd"),'Marks Entry 3rd'!L192,IF(AND($E$3="4th"),'Marks Entry 4th'!L192,"")))</f>
        <v/>
      </c>
      <c r="M193" s="125" t="str">
        <f>IF(OR(B193=0,B193=""),"",IF(AND($E$3="3rd"),'Marks Entry 3rd'!M192,IF(AND($E$3="4th"),'Marks Entry 4th'!M192,"")))</f>
        <v/>
      </c>
      <c r="N193" s="125" t="str">
        <f>IF(OR(B193=0,B193=""),"",IF(AND($E$3="3rd"),'Marks Entry 3rd'!N192,IF(AND($E$3="4th"),'Marks Entry 4th'!N192,"")))</f>
        <v/>
      </c>
      <c r="O193" s="61" t="str">
        <f t="shared" si="141"/>
        <v/>
      </c>
      <c r="P193" s="125" t="str">
        <f>IF(OR(B193=0,B193=""),"",IF(AND($E$3="3rd"),'Marks Entry 3rd'!O192,IF(AND($E$3="4th"),'Marks Entry 4th'!O192,"")))</f>
        <v/>
      </c>
      <c r="Q193" s="125" t="str">
        <f>IF(OR(B193=0,B193=""),"",IF(AND($E$3="3rd"),'Marks Entry 3rd'!P192,IF(AND($E$3="4th"),'Marks Entry 4th'!P192,"")))</f>
        <v/>
      </c>
      <c r="R193" s="64" t="str">
        <f t="shared" si="142"/>
        <v/>
      </c>
      <c r="S193" s="61">
        <f t="shared" si="143"/>
        <v>0</v>
      </c>
      <c r="T193" s="66" t="str">
        <f>IF(OR(B193=0,B193=""),"",IF(AND($E$3="3rd"),'Marks Entry 3rd'!Q192,IF(AND($E$3="4th"),'Marks Entry 4th'!Q192,"")))</f>
        <v/>
      </c>
      <c r="U193" s="66" t="str">
        <f>IF(OR(B193=0,B193=""),"",IF(AND($E$3="3rd"),'Marks Entry 3rd'!R192,IF(AND($E$3="4th"),'Marks Entry 4th'!R192,"")))</f>
        <v/>
      </c>
      <c r="V193" s="65" t="str">
        <f t="shared" si="144"/>
        <v/>
      </c>
      <c r="W193" s="61" t="str">
        <f t="shared" si="145"/>
        <v/>
      </c>
      <c r="X193" s="104">
        <f t="shared" si="146"/>
        <v>0</v>
      </c>
      <c r="Y193" s="104" t="str">
        <f t="shared" si="147"/>
        <v/>
      </c>
      <c r="Z193" s="104" t="str">
        <f t="shared" si="148"/>
        <v/>
      </c>
      <c r="AA193" s="104" t="str">
        <f t="shared" si="149"/>
        <v/>
      </c>
      <c r="AB193" s="104" t="str">
        <f t="shared" si="150"/>
        <v/>
      </c>
      <c r="AC193" s="108" t="str">
        <f t="shared" si="151"/>
        <v/>
      </c>
      <c r="AD193" s="125" t="str">
        <f>IF(OR(B193=0,B193=""),"",IF(AND($E$3="3rd"),'Marks Entry 3rd'!S192,IF(AND($E$3="4th"),'Marks Entry 4th'!S192,"")))</f>
        <v/>
      </c>
      <c r="AE193" s="125" t="str">
        <f>IF(OR(B193=0,B193=""),"",IF(AND($E$3="3rd"),'Marks Entry 3rd'!T192,IF(AND($E$3="4th"),'Marks Entry 4th'!T192,"")))</f>
        <v/>
      </c>
      <c r="AF193" s="125" t="str">
        <f>IF(OR(B193=0,B193=""),"",IF(AND($E$3="3rd"),'Marks Entry 3rd'!U192,IF(AND($E$3="4th"),'Marks Entry 4th'!U192,"")))</f>
        <v/>
      </c>
      <c r="AG193" s="61" t="str">
        <f t="shared" si="152"/>
        <v/>
      </c>
      <c r="AH193" s="125" t="str">
        <f>IF(OR(B193=0,B193=""),"",IF(AND($E$3="3rd"),'Marks Entry 3rd'!V192,IF(AND($E$3="4th"),'Marks Entry 4th'!V192,"")))</f>
        <v/>
      </c>
      <c r="AI193" s="125" t="str">
        <f>IF(OR(B193=0,B193=""),"",IF(AND($E$3="3rd"),'Marks Entry 3rd'!W192,IF(AND($E$3="4th"),'Marks Entry 4th'!W192,"")))</f>
        <v/>
      </c>
      <c r="AJ193" s="64" t="str">
        <f t="shared" si="153"/>
        <v/>
      </c>
      <c r="AK193" s="61">
        <f t="shared" si="154"/>
        <v>0</v>
      </c>
      <c r="AL193" s="66" t="str">
        <f>IF(OR(B193=0,B193=""),"",IF(AND($E$3="3rd"),'Marks Entry 3rd'!X192,IF(AND($E$3="4th"),'Marks Entry 4th'!X192,"")))</f>
        <v/>
      </c>
      <c r="AM193" s="66" t="str">
        <f>IF(OR(B193=0,B193=""),"",IF(AND($E$3="3rd"),'Marks Entry 3rd'!Y192,IF(AND($E$3="4th"),'Marks Entry 4th'!Y192,"")))</f>
        <v/>
      </c>
      <c r="AN193" s="65" t="str">
        <f t="shared" si="155"/>
        <v/>
      </c>
      <c r="AO193" s="61" t="str">
        <f t="shared" si="156"/>
        <v/>
      </c>
      <c r="AP193" s="104">
        <f t="shared" si="157"/>
        <v>0</v>
      </c>
      <c r="AQ193" s="104" t="str">
        <f t="shared" si="158"/>
        <v/>
      </c>
      <c r="AR193" s="104" t="str">
        <f t="shared" si="159"/>
        <v/>
      </c>
      <c r="AS193" s="104" t="str">
        <f t="shared" si="160"/>
        <v/>
      </c>
      <c r="AT193" s="104" t="str">
        <f t="shared" si="161"/>
        <v/>
      </c>
      <c r="AU193" s="108" t="str">
        <f t="shared" si="162"/>
        <v/>
      </c>
      <c r="AV193" s="125" t="str">
        <f>IF(OR(B193=0,B193=""),"",IF(AND($E$3="3rd"),'Marks Entry 3rd'!Z192,IF(AND($E$3="4th"),'Marks Entry 4th'!Z192,"")))</f>
        <v/>
      </c>
      <c r="AW193" s="125" t="str">
        <f>IF(OR(B193=0,B193=""),"",IF(AND($E$3="3rd"),'Marks Entry 3rd'!AA192,IF(AND($E$3="4th"),'Marks Entry 4th'!AA192,"")))</f>
        <v/>
      </c>
      <c r="AX193" s="125" t="str">
        <f>IF(OR(B193=0,B193=""),"",IF(AND($E$3="3rd"),'Marks Entry 3rd'!AB192,IF(AND($E$3="4th"),'Marks Entry 4th'!AB192,"")))</f>
        <v/>
      </c>
      <c r="AY193" s="61" t="str">
        <f t="shared" si="163"/>
        <v/>
      </c>
      <c r="AZ193" s="125" t="str">
        <f>IF(OR(B193=0,B193=""),"",IF(AND($E$3="3rd"),'Marks Entry 3rd'!AC192,IF(AND($E$3="4th"),'Marks Entry 4th'!AC192,"")))</f>
        <v/>
      </c>
      <c r="BA193" s="125" t="str">
        <f>IF(OR(B193=0,B193=""),"",IF(AND($E$3="3rd"),'Marks Entry 3rd'!AD192,IF(AND($E$3="4th"),'Marks Entry 4th'!AD192,"")))</f>
        <v/>
      </c>
      <c r="BB193" s="64" t="str">
        <f t="shared" si="164"/>
        <v/>
      </c>
      <c r="BC193" s="61">
        <f t="shared" si="165"/>
        <v>0</v>
      </c>
      <c r="BD193" s="66" t="str">
        <f>IF(OR(B193=0,B193=""),"",IF(AND($E$3="3rd"),'Marks Entry 3rd'!AE192,IF(AND($E$3="4th"),'Marks Entry 4th'!AE192,"")))</f>
        <v/>
      </c>
      <c r="BE193" s="66" t="str">
        <f>IF(OR(B193=0,B193=""),"",IF(AND($E$3="3rd"),'Marks Entry 3rd'!AF192,IF(AND($E$3="4th"),'Marks Entry 4th'!AF192,"")))</f>
        <v/>
      </c>
      <c r="BF193" s="65" t="str">
        <f t="shared" si="166"/>
        <v/>
      </c>
      <c r="BG193" s="61" t="str">
        <f t="shared" si="167"/>
        <v/>
      </c>
      <c r="BH193" s="104">
        <f t="shared" si="168"/>
        <v>0</v>
      </c>
      <c r="BI193" s="104" t="str">
        <f t="shared" si="169"/>
        <v/>
      </c>
      <c r="BJ193" s="104" t="str">
        <f t="shared" si="170"/>
        <v/>
      </c>
      <c r="BK193" s="104" t="str">
        <f t="shared" si="171"/>
        <v/>
      </c>
      <c r="BL193" s="104" t="str">
        <f t="shared" si="172"/>
        <v/>
      </c>
      <c r="BM193" s="108" t="str">
        <f t="shared" si="173"/>
        <v/>
      </c>
      <c r="BN193" s="125" t="str">
        <f>IF(OR(B193=0,B193=""),"",IF(AND($E$3="3rd"),'Marks Entry 3rd'!AG192,IF(AND($E$3="4th"),'Marks Entry 4th'!AG192,"")))</f>
        <v/>
      </c>
      <c r="BO193" s="125" t="str">
        <f>IF(OR(B193=0,B193=""),"",IF(AND($E$3="3rd"),'Marks Entry 3rd'!AH192,IF(AND($E$3="4th"),'Marks Entry 4th'!AH192,"")))</f>
        <v/>
      </c>
      <c r="BP193" s="125" t="str">
        <f>IF(OR(B193=0,B193=""),"",IF(AND($E$3="3rd"),'Marks Entry 3rd'!AI192,IF(AND($E$3="4th"),'Marks Entry 4th'!AI192,"")))</f>
        <v/>
      </c>
      <c r="BQ193" s="61" t="str">
        <f t="shared" si="174"/>
        <v/>
      </c>
      <c r="BR193" s="125" t="str">
        <f>IF(OR(B193=0,B193=""),"",IF(AND($E$3="3rd"),'Marks Entry 3rd'!AJ192,IF(AND($E$3="4th"),'Marks Entry 4th'!AJ192,"")))</f>
        <v/>
      </c>
      <c r="BS193" s="125" t="str">
        <f>IF(OR(B193=0,B193=""),"",IF(AND($E$3="3rd"),'Marks Entry 3rd'!AK192,IF(AND($E$3="4th"),'Marks Entry 4th'!AK192,"")))</f>
        <v/>
      </c>
      <c r="BT193" s="64" t="str">
        <f t="shared" si="175"/>
        <v/>
      </c>
      <c r="BU193" s="61">
        <f t="shared" si="176"/>
        <v>0</v>
      </c>
      <c r="BV193" s="66" t="str">
        <f>IF(OR(B193=0,B193=""),"",IF(AND($E$3="3rd"),'Marks Entry 3rd'!AL192,IF(AND($E$3="4th"),'Marks Entry 4th'!AL192,"")))</f>
        <v/>
      </c>
      <c r="BW193" s="66" t="str">
        <f>IF(OR(B193=0,B193=""),"",IF(AND($E$3="3rd"),'Marks Entry 3rd'!AM192,IF(AND($E$3="4th"),'Marks Entry 4th'!AM192,"")))</f>
        <v/>
      </c>
      <c r="BX193" s="65" t="str">
        <f t="shared" si="177"/>
        <v/>
      </c>
      <c r="BY193" s="61" t="str">
        <f t="shared" si="178"/>
        <v/>
      </c>
      <c r="BZ193" s="104">
        <f t="shared" si="179"/>
        <v>0</v>
      </c>
      <c r="CA193" s="104" t="str">
        <f t="shared" si="180"/>
        <v/>
      </c>
      <c r="CB193" s="104" t="str">
        <f t="shared" si="181"/>
        <v/>
      </c>
      <c r="CC193" s="104" t="str">
        <f t="shared" si="182"/>
        <v/>
      </c>
      <c r="CD193" s="104" t="str">
        <f t="shared" si="183"/>
        <v/>
      </c>
      <c r="CE193" s="108" t="str">
        <f t="shared" si="184"/>
        <v/>
      </c>
      <c r="CF193" s="257" t="str">
        <f>IF(OR(B193=0,B193=""),"",IF(AND($E$3="3rd"),'Marks Entry 3rd'!AN192,IF(AND($E$3="4th"),'Marks Entry 4th'!AN192,"")))</f>
        <v/>
      </c>
      <c r="CG193" s="257" t="str">
        <f>IF(OR(B193=0,B193=""),"",IF(AND($E$3="3rd"),'Marks Entry 3rd'!AO192,IF(AND($E$3="4th"),'Marks Entry 4th'!AO192,"")))</f>
        <v/>
      </c>
      <c r="CH193" s="257" t="str">
        <f>IF(OR(B193=0,B193=""),"",IF(AND($E$3="3rd"),'Marks Entry 3rd'!AP192,IF(AND($E$3="4th"),'Marks Entry 4th'!AP192,"")))</f>
        <v/>
      </c>
      <c r="CI193" s="257" t="str">
        <f>IF(OR(B193=0,B193=""),"",IF(AND($E$3="3rd"),'Marks Entry 3rd'!AQ192,IF(AND($E$3="4th"),'Marks Entry 4th'!AQ192,"")))</f>
        <v/>
      </c>
      <c r="CJ193" s="257" t="str">
        <f>IF(OR(B193=0,B193=""),"",IF(AND($E$3="3rd"),'Marks Entry 3rd'!AR192,IF(AND($E$3="4th"),'Marks Entry 4th'!AR192,"")))</f>
        <v/>
      </c>
      <c r="CK193" s="126" t="str">
        <f t="shared" si="185"/>
        <v/>
      </c>
      <c r="CL193" s="127">
        <f t="shared" si="186"/>
        <v>0</v>
      </c>
      <c r="CM193" s="127" t="str">
        <f t="shared" si="187"/>
        <v/>
      </c>
      <c r="CN193" s="127" t="str">
        <f t="shared" si="188"/>
        <v/>
      </c>
      <c r="CO193" s="107" t="str">
        <f t="shared" si="189"/>
        <v/>
      </c>
      <c r="CP193" s="257" t="str">
        <f>IF(OR(B193=0,B193=""),"",IF(AND($E$3="3rd"),'Marks Entry 3rd'!AS192,IF(AND($E$3="4th"),'Marks Entry 4th'!AS192,"")))</f>
        <v/>
      </c>
      <c r="CQ193" s="257" t="str">
        <f>IF(OR(B193=0,B193=""),"",IF(AND($E$3="3rd"),'Marks Entry 3rd'!AT192,IF(AND($E$3="4th"),'Marks Entry 4th'!AT192,"")))</f>
        <v/>
      </c>
      <c r="CR193" s="257" t="str">
        <f>IF(OR(B193=0,B193=""),"",IF(AND($E$3="3rd"),'Marks Entry 3rd'!AU192,IF(AND($E$3="4th"),'Marks Entry 4th'!AU192,"")))</f>
        <v/>
      </c>
      <c r="CS193" s="257" t="str">
        <f>IF(OR(B193=0,B193=""),"",IF(AND($E$3="3rd"),'Marks Entry 3rd'!AV192,IF(AND($E$3="4th"),'Marks Entry 4th'!AV192,"")))</f>
        <v/>
      </c>
      <c r="CT193" s="257" t="str">
        <f>IF(OR(B193=0,B193=""),"",IF(AND($E$3="3rd"),'Marks Entry 3rd'!AW192,IF(AND($E$3="4th"),'Marks Entry 4th'!AW192,"")))</f>
        <v/>
      </c>
      <c r="CU193" s="126" t="str">
        <f t="shared" si="190"/>
        <v/>
      </c>
      <c r="CV193" s="127">
        <f t="shared" si="191"/>
        <v>0</v>
      </c>
      <c r="CW193" s="127" t="str">
        <f t="shared" si="192"/>
        <v/>
      </c>
      <c r="CX193" s="127" t="str">
        <f t="shared" si="193"/>
        <v/>
      </c>
      <c r="CY193" s="107" t="str">
        <f t="shared" si="194"/>
        <v/>
      </c>
      <c r="CZ193" s="257" t="str">
        <f>IF(OR(B193=0,B193=""),"",IF(AND($E$3="3rd"),'Marks Entry 3rd'!AX192,IF(AND($E$3="4th"),'Marks Entry 4th'!AX192,"")))</f>
        <v/>
      </c>
      <c r="DA193" s="257" t="str">
        <f>IF(OR(B193=0,B193=""),"",IF(AND($E$3="3rd"),'Marks Entry 3rd'!AY192,IF(AND($E$3="4th"),'Marks Entry 4th'!AY192,"")))</f>
        <v/>
      </c>
      <c r="DB193" s="257" t="str">
        <f>IF(OR(B193=0,B193=""),"",IF(AND($E$3="3rd"),'Marks Entry 3rd'!AZ192,IF(AND($E$3="4th"),'Marks Entry 4th'!AZ192,"")))</f>
        <v/>
      </c>
      <c r="DC193" s="257" t="str">
        <f>IF(OR(B193=0,B193=""),"",IF(AND($E$3="3rd"),'Marks Entry 3rd'!BA192,IF(AND($E$3="4th"),'Marks Entry 4th'!BA192,"")))</f>
        <v/>
      </c>
      <c r="DD193" s="257" t="str">
        <f>IF(OR(B193=0,B193=""),"",IF(AND($E$3="3rd"),'Marks Entry 3rd'!BB192,IF(AND($E$3="4th"),'Marks Entry 4th'!BB192,"")))</f>
        <v/>
      </c>
      <c r="DE193" s="126" t="str">
        <f t="shared" si="195"/>
        <v/>
      </c>
      <c r="DF193" s="127">
        <f t="shared" si="196"/>
        <v>0</v>
      </c>
      <c r="DG193" s="127" t="str">
        <f t="shared" si="197"/>
        <v/>
      </c>
      <c r="DH193" s="127" t="str">
        <f t="shared" si="198"/>
        <v/>
      </c>
      <c r="DI193" s="107" t="str">
        <f t="shared" si="199"/>
        <v/>
      </c>
      <c r="DJ193" s="257" t="str">
        <f>IF(OR(B193=0,B193=""),"",IF(AND('Marks Entry 3rd'!BC192="",'Marks Entry 4th'!BC192=""),"",IF(AND($E$3="3rd"),'Marks Entry 3rd'!BC192,IF(AND($E$3="4th"),'Marks Entry 4th'!BC192,""))))</f>
        <v/>
      </c>
      <c r="DK193" s="257" t="str">
        <f>IF(OR(B193=0,B193=""),"",IF(AND('Marks Entry 3rd'!BD192="",'Marks Entry 4th'!BD192=""),"",IF(AND($E$3="3rd"),'Marks Entry 3rd'!BD192,IF(AND($E$3="4th"),'Marks Entry 4th'!BD192,""))))</f>
        <v/>
      </c>
      <c r="DL193" s="416" t="str">
        <f t="shared" si="200"/>
        <v/>
      </c>
      <c r="DM193" s="108" t="str">
        <f t="shared" si="201"/>
        <v/>
      </c>
      <c r="DN193" s="257" t="str">
        <f>IF(OR(B193=0,B193=""),"",IF(AND('Marks Entry 3rd'!BE192="",'Marks Entry 4th'!BE192=""),"",IF(AND($E$3="3rd"),'Marks Entry 3rd'!BE192,IF(AND($E$3="4th"),'Marks Entry 4th'!BE192,""))))</f>
        <v/>
      </c>
      <c r="DO193" s="257" t="str">
        <f>IF(OR(B193=0,B193=""),"",IF(AND('Marks Entry 3rd'!BF192="",'Marks Entry 4th'!BF192=""),"",IF(AND($E$3="3rd"),'Marks Entry 3rd'!BF192,IF(AND($E$3="4th"),'Marks Entry 4th'!BF192,""))))</f>
        <v/>
      </c>
      <c r="DP193" s="416" t="str">
        <f t="shared" si="202"/>
        <v/>
      </c>
      <c r="DQ193" s="108" t="str">
        <f t="shared" si="203"/>
        <v/>
      </c>
      <c r="DR193" s="75" t="str">
        <f t="shared" si="204"/>
        <v/>
      </c>
      <c r="DS193" s="76" t="str">
        <f t="shared" si="205"/>
        <v/>
      </c>
      <c r="DT193" s="81" t="str">
        <f t="shared" si="206"/>
        <v/>
      </c>
      <c r="DU193" s="82" t="str">
        <f t="shared" si="207"/>
        <v/>
      </c>
      <c r="DV193" s="262" t="str">
        <f t="shared" si="209"/>
        <v/>
      </c>
      <c r="DW193" s="52" t="str">
        <f>IF(OR(B193=0,B193=""),"",IF(AND($E$3="3rd"),'Marks Entry 3rd'!BG192,IF(AND($E$3="4th"),'Marks Entry 4th'!BG192,"")))</f>
        <v/>
      </c>
      <c r="DX193" s="52" t="str">
        <f>IF(OR(B193=0,B193=""),"",IF(AND($E$3="3rd"),'Marks Entry 3rd'!BH192,IF(AND($E$3="4th"),'Marks Entry 4th'!BH192,"")))</f>
        <v/>
      </c>
      <c r="DY193" s="242" t="str">
        <f t="shared" si="208"/>
        <v/>
      </c>
      <c r="DZ193" s="53"/>
      <c r="EG193" s="55">
        <f>IF(AND($E$3="3rd"),'Marks Entry 3rd'!I192,IF(AND($E$3="4th"),'Marks Entry 4th'!I192,""))</f>
        <v>0</v>
      </c>
    </row>
    <row r="194" spans="1:137" ht="18.95" customHeight="1">
      <c r="A194" s="67">
        <v>187</v>
      </c>
      <c r="B194" s="302" t="str">
        <f>IF(OR(EG194=0,EG194=""),"",IF(AND($E$3="3rd"),'Marks Entry 3rd'!I193,IF(AND($E$3="4th"),'Marks Entry 4th'!I193,"")))</f>
        <v/>
      </c>
      <c r="C194" s="68" t="str">
        <f>IF(OR(B194=0,B194=""),"",IF(AND($E$3="3rd"),'Marks Entry 3rd'!B193,IF(AND($E$3="4th"),'Marks Entry 4th'!B193,"")))</f>
        <v/>
      </c>
      <c r="D194" s="68" t="str">
        <f>IF(OR(B194=0,B194=""),"",IF(AND($E$3="3rd"),'Marks Entry 3rd'!C193,IF(AND($E$3="4th"),'Marks Entry 4th'!C193,"")))</f>
        <v/>
      </c>
      <c r="E194" s="69" t="str">
        <f>IF(OR(B194=0,B194=""),"",IF(AND($E$3="3rd"),'Marks Entry 3rd'!E193,IF(AND($E$3="4th"),'Marks Entry 4th'!E193,"")))</f>
        <v/>
      </c>
      <c r="F194" s="301" t="str">
        <f>IF(OR(B194=0,B194=""),"",IF(AND($E$3="3rd"),'Marks Entry 3rd'!D193,IF(AND($E$3="4th"),'Marks Entry 4th'!D193,"")))</f>
        <v/>
      </c>
      <c r="G194" s="63" t="str">
        <f>IF(OR(B194=0,B194=""),"",IF(AND($E$3="3rd"),'Marks Entry 3rd'!F193,IF(AND($E$3="4th"),'Marks Entry 4th'!F193,"")))</f>
        <v/>
      </c>
      <c r="H194" s="63" t="str">
        <f>IF(OR(B194=0,B194=""),"",IF(AND($E$3="3rd"),'Marks Entry 3rd'!G193,IF(AND($E$3="4th"),'Marks Entry 4th'!G193,"")))</f>
        <v/>
      </c>
      <c r="I194" s="63" t="str">
        <f>IF(OR(B194=0,B194=""),"",IF(AND($E$3="3rd"),'Marks Entry 3rd'!H193,IF(AND($E$3="4th"),'Marks Entry 4th'!H193,"")))</f>
        <v/>
      </c>
      <c r="J194" s="256" t="str">
        <f>IF(OR(B194=0,B194=""),"",IF(AND($E$3="3rd"),'Marks Entry 3rd'!J193,IF(AND($E$3="4th"),'Marks Entry 4th'!J193,"")))</f>
        <v/>
      </c>
      <c r="K194" s="256" t="str">
        <f>IF(OR(B194=0,B194=""),"",IF(AND($E$3="3rd"),'Marks Entry 3rd'!K193,IF(AND($E$3="4th"),'Marks Entry 4th'!K193,"")))</f>
        <v/>
      </c>
      <c r="L194" s="125" t="str">
        <f>IF(OR(B194=0,B194=""),"",IF(AND($E$3="3rd"),'Marks Entry 3rd'!L193,IF(AND($E$3="4th"),'Marks Entry 4th'!L193,"")))</f>
        <v/>
      </c>
      <c r="M194" s="125" t="str">
        <f>IF(OR(B194=0,B194=""),"",IF(AND($E$3="3rd"),'Marks Entry 3rd'!M193,IF(AND($E$3="4th"),'Marks Entry 4th'!M193,"")))</f>
        <v/>
      </c>
      <c r="N194" s="125" t="str">
        <f>IF(OR(B194=0,B194=""),"",IF(AND($E$3="3rd"),'Marks Entry 3rd'!N193,IF(AND($E$3="4th"),'Marks Entry 4th'!N193,"")))</f>
        <v/>
      </c>
      <c r="O194" s="61" t="str">
        <f t="shared" si="141"/>
        <v/>
      </c>
      <c r="P194" s="125" t="str">
        <f>IF(OR(B194=0,B194=""),"",IF(AND($E$3="3rd"),'Marks Entry 3rd'!O193,IF(AND($E$3="4th"),'Marks Entry 4th'!O193,"")))</f>
        <v/>
      </c>
      <c r="Q194" s="125" t="str">
        <f>IF(OR(B194=0,B194=""),"",IF(AND($E$3="3rd"),'Marks Entry 3rd'!P193,IF(AND($E$3="4th"),'Marks Entry 4th'!P193,"")))</f>
        <v/>
      </c>
      <c r="R194" s="64" t="str">
        <f t="shared" si="142"/>
        <v/>
      </c>
      <c r="S194" s="61">
        <f t="shared" si="143"/>
        <v>0</v>
      </c>
      <c r="T194" s="66" t="str">
        <f>IF(OR(B194=0,B194=""),"",IF(AND($E$3="3rd"),'Marks Entry 3rd'!Q193,IF(AND($E$3="4th"),'Marks Entry 4th'!Q193,"")))</f>
        <v/>
      </c>
      <c r="U194" s="66" t="str">
        <f>IF(OR(B194=0,B194=""),"",IF(AND($E$3="3rd"),'Marks Entry 3rd'!R193,IF(AND($E$3="4th"),'Marks Entry 4th'!R193,"")))</f>
        <v/>
      </c>
      <c r="V194" s="65" t="str">
        <f t="shared" si="144"/>
        <v/>
      </c>
      <c r="W194" s="61" t="str">
        <f t="shared" si="145"/>
        <v/>
      </c>
      <c r="X194" s="104">
        <f t="shared" si="146"/>
        <v>0</v>
      </c>
      <c r="Y194" s="104" t="str">
        <f t="shared" si="147"/>
        <v/>
      </c>
      <c r="Z194" s="104" t="str">
        <f t="shared" si="148"/>
        <v/>
      </c>
      <c r="AA194" s="104" t="str">
        <f t="shared" si="149"/>
        <v/>
      </c>
      <c r="AB194" s="104" t="str">
        <f t="shared" si="150"/>
        <v/>
      </c>
      <c r="AC194" s="108" t="str">
        <f t="shared" si="151"/>
        <v/>
      </c>
      <c r="AD194" s="125" t="str">
        <f>IF(OR(B194=0,B194=""),"",IF(AND($E$3="3rd"),'Marks Entry 3rd'!S193,IF(AND($E$3="4th"),'Marks Entry 4th'!S193,"")))</f>
        <v/>
      </c>
      <c r="AE194" s="125" t="str">
        <f>IF(OR(B194=0,B194=""),"",IF(AND($E$3="3rd"),'Marks Entry 3rd'!T193,IF(AND($E$3="4th"),'Marks Entry 4th'!T193,"")))</f>
        <v/>
      </c>
      <c r="AF194" s="125" t="str">
        <f>IF(OR(B194=0,B194=""),"",IF(AND($E$3="3rd"),'Marks Entry 3rd'!U193,IF(AND($E$3="4th"),'Marks Entry 4th'!U193,"")))</f>
        <v/>
      </c>
      <c r="AG194" s="61" t="str">
        <f t="shared" si="152"/>
        <v/>
      </c>
      <c r="AH194" s="125" t="str">
        <f>IF(OR(B194=0,B194=""),"",IF(AND($E$3="3rd"),'Marks Entry 3rd'!V193,IF(AND($E$3="4th"),'Marks Entry 4th'!V193,"")))</f>
        <v/>
      </c>
      <c r="AI194" s="125" t="str">
        <f>IF(OR(B194=0,B194=""),"",IF(AND($E$3="3rd"),'Marks Entry 3rd'!W193,IF(AND($E$3="4th"),'Marks Entry 4th'!W193,"")))</f>
        <v/>
      </c>
      <c r="AJ194" s="64" t="str">
        <f t="shared" si="153"/>
        <v/>
      </c>
      <c r="AK194" s="61">
        <f t="shared" si="154"/>
        <v>0</v>
      </c>
      <c r="AL194" s="66" t="str">
        <f>IF(OR(B194=0,B194=""),"",IF(AND($E$3="3rd"),'Marks Entry 3rd'!X193,IF(AND($E$3="4th"),'Marks Entry 4th'!X193,"")))</f>
        <v/>
      </c>
      <c r="AM194" s="66" t="str">
        <f>IF(OR(B194=0,B194=""),"",IF(AND($E$3="3rd"),'Marks Entry 3rd'!Y193,IF(AND($E$3="4th"),'Marks Entry 4th'!Y193,"")))</f>
        <v/>
      </c>
      <c r="AN194" s="65" t="str">
        <f t="shared" si="155"/>
        <v/>
      </c>
      <c r="AO194" s="61" t="str">
        <f t="shared" si="156"/>
        <v/>
      </c>
      <c r="AP194" s="104">
        <f t="shared" si="157"/>
        <v>0</v>
      </c>
      <c r="AQ194" s="104" t="str">
        <f t="shared" si="158"/>
        <v/>
      </c>
      <c r="AR194" s="104" t="str">
        <f t="shared" si="159"/>
        <v/>
      </c>
      <c r="AS194" s="104" t="str">
        <f t="shared" si="160"/>
        <v/>
      </c>
      <c r="AT194" s="104" t="str">
        <f t="shared" si="161"/>
        <v/>
      </c>
      <c r="AU194" s="108" t="str">
        <f t="shared" si="162"/>
        <v/>
      </c>
      <c r="AV194" s="125" t="str">
        <f>IF(OR(B194=0,B194=""),"",IF(AND($E$3="3rd"),'Marks Entry 3rd'!Z193,IF(AND($E$3="4th"),'Marks Entry 4th'!Z193,"")))</f>
        <v/>
      </c>
      <c r="AW194" s="125" t="str">
        <f>IF(OR(B194=0,B194=""),"",IF(AND($E$3="3rd"),'Marks Entry 3rd'!AA193,IF(AND($E$3="4th"),'Marks Entry 4th'!AA193,"")))</f>
        <v/>
      </c>
      <c r="AX194" s="125" t="str">
        <f>IF(OR(B194=0,B194=""),"",IF(AND($E$3="3rd"),'Marks Entry 3rd'!AB193,IF(AND($E$3="4th"),'Marks Entry 4th'!AB193,"")))</f>
        <v/>
      </c>
      <c r="AY194" s="61" t="str">
        <f t="shared" si="163"/>
        <v/>
      </c>
      <c r="AZ194" s="125" t="str">
        <f>IF(OR(B194=0,B194=""),"",IF(AND($E$3="3rd"),'Marks Entry 3rd'!AC193,IF(AND($E$3="4th"),'Marks Entry 4th'!AC193,"")))</f>
        <v/>
      </c>
      <c r="BA194" s="125" t="str">
        <f>IF(OR(B194=0,B194=""),"",IF(AND($E$3="3rd"),'Marks Entry 3rd'!AD193,IF(AND($E$3="4th"),'Marks Entry 4th'!AD193,"")))</f>
        <v/>
      </c>
      <c r="BB194" s="64" t="str">
        <f t="shared" si="164"/>
        <v/>
      </c>
      <c r="BC194" s="61">
        <f t="shared" si="165"/>
        <v>0</v>
      </c>
      <c r="BD194" s="66" t="str">
        <f>IF(OR(B194=0,B194=""),"",IF(AND($E$3="3rd"),'Marks Entry 3rd'!AE193,IF(AND($E$3="4th"),'Marks Entry 4th'!AE193,"")))</f>
        <v/>
      </c>
      <c r="BE194" s="66" t="str">
        <f>IF(OR(B194=0,B194=""),"",IF(AND($E$3="3rd"),'Marks Entry 3rd'!AF193,IF(AND($E$3="4th"),'Marks Entry 4th'!AF193,"")))</f>
        <v/>
      </c>
      <c r="BF194" s="65" t="str">
        <f t="shared" si="166"/>
        <v/>
      </c>
      <c r="BG194" s="61" t="str">
        <f t="shared" si="167"/>
        <v/>
      </c>
      <c r="BH194" s="104">
        <f t="shared" si="168"/>
        <v>0</v>
      </c>
      <c r="BI194" s="104" t="str">
        <f t="shared" si="169"/>
        <v/>
      </c>
      <c r="BJ194" s="104" t="str">
        <f t="shared" si="170"/>
        <v/>
      </c>
      <c r="BK194" s="104" t="str">
        <f t="shared" si="171"/>
        <v/>
      </c>
      <c r="BL194" s="104" t="str">
        <f t="shared" si="172"/>
        <v/>
      </c>
      <c r="BM194" s="108" t="str">
        <f t="shared" si="173"/>
        <v/>
      </c>
      <c r="BN194" s="125" t="str">
        <f>IF(OR(B194=0,B194=""),"",IF(AND($E$3="3rd"),'Marks Entry 3rd'!AG193,IF(AND($E$3="4th"),'Marks Entry 4th'!AG193,"")))</f>
        <v/>
      </c>
      <c r="BO194" s="125" t="str">
        <f>IF(OR(B194=0,B194=""),"",IF(AND($E$3="3rd"),'Marks Entry 3rd'!AH193,IF(AND($E$3="4th"),'Marks Entry 4th'!AH193,"")))</f>
        <v/>
      </c>
      <c r="BP194" s="125" t="str">
        <f>IF(OR(B194=0,B194=""),"",IF(AND($E$3="3rd"),'Marks Entry 3rd'!AI193,IF(AND($E$3="4th"),'Marks Entry 4th'!AI193,"")))</f>
        <v/>
      </c>
      <c r="BQ194" s="61" t="str">
        <f t="shared" si="174"/>
        <v/>
      </c>
      <c r="BR194" s="125" t="str">
        <f>IF(OR(B194=0,B194=""),"",IF(AND($E$3="3rd"),'Marks Entry 3rd'!AJ193,IF(AND($E$3="4th"),'Marks Entry 4th'!AJ193,"")))</f>
        <v/>
      </c>
      <c r="BS194" s="125" t="str">
        <f>IF(OR(B194=0,B194=""),"",IF(AND($E$3="3rd"),'Marks Entry 3rd'!AK193,IF(AND($E$3="4th"),'Marks Entry 4th'!AK193,"")))</f>
        <v/>
      </c>
      <c r="BT194" s="64" t="str">
        <f t="shared" si="175"/>
        <v/>
      </c>
      <c r="BU194" s="61">
        <f t="shared" si="176"/>
        <v>0</v>
      </c>
      <c r="BV194" s="66" t="str">
        <f>IF(OR(B194=0,B194=""),"",IF(AND($E$3="3rd"),'Marks Entry 3rd'!AL193,IF(AND($E$3="4th"),'Marks Entry 4th'!AL193,"")))</f>
        <v/>
      </c>
      <c r="BW194" s="66" t="str">
        <f>IF(OR(B194=0,B194=""),"",IF(AND($E$3="3rd"),'Marks Entry 3rd'!AM193,IF(AND($E$3="4th"),'Marks Entry 4th'!AM193,"")))</f>
        <v/>
      </c>
      <c r="BX194" s="65" t="str">
        <f t="shared" si="177"/>
        <v/>
      </c>
      <c r="BY194" s="61" t="str">
        <f t="shared" si="178"/>
        <v/>
      </c>
      <c r="BZ194" s="104">
        <f t="shared" si="179"/>
        <v>0</v>
      </c>
      <c r="CA194" s="104" t="str">
        <f t="shared" si="180"/>
        <v/>
      </c>
      <c r="CB194" s="104" t="str">
        <f t="shared" si="181"/>
        <v/>
      </c>
      <c r="CC194" s="104" t="str">
        <f t="shared" si="182"/>
        <v/>
      </c>
      <c r="CD194" s="104" t="str">
        <f t="shared" si="183"/>
        <v/>
      </c>
      <c r="CE194" s="108" t="str">
        <f t="shared" si="184"/>
        <v/>
      </c>
      <c r="CF194" s="257" t="str">
        <f>IF(OR(B194=0,B194=""),"",IF(AND($E$3="3rd"),'Marks Entry 3rd'!AN193,IF(AND($E$3="4th"),'Marks Entry 4th'!AN193,"")))</f>
        <v/>
      </c>
      <c r="CG194" s="257" t="str">
        <f>IF(OR(B194=0,B194=""),"",IF(AND($E$3="3rd"),'Marks Entry 3rd'!AO193,IF(AND($E$3="4th"),'Marks Entry 4th'!AO193,"")))</f>
        <v/>
      </c>
      <c r="CH194" s="257" t="str">
        <f>IF(OR(B194=0,B194=""),"",IF(AND($E$3="3rd"),'Marks Entry 3rd'!AP193,IF(AND($E$3="4th"),'Marks Entry 4th'!AP193,"")))</f>
        <v/>
      </c>
      <c r="CI194" s="257" t="str">
        <f>IF(OR(B194=0,B194=""),"",IF(AND($E$3="3rd"),'Marks Entry 3rd'!AQ193,IF(AND($E$3="4th"),'Marks Entry 4th'!AQ193,"")))</f>
        <v/>
      </c>
      <c r="CJ194" s="257" t="str">
        <f>IF(OR(B194=0,B194=""),"",IF(AND($E$3="3rd"),'Marks Entry 3rd'!AR193,IF(AND($E$3="4th"),'Marks Entry 4th'!AR193,"")))</f>
        <v/>
      </c>
      <c r="CK194" s="126" t="str">
        <f t="shared" si="185"/>
        <v/>
      </c>
      <c r="CL194" s="127">
        <f t="shared" si="186"/>
        <v>0</v>
      </c>
      <c r="CM194" s="127" t="str">
        <f t="shared" si="187"/>
        <v/>
      </c>
      <c r="CN194" s="127" t="str">
        <f t="shared" si="188"/>
        <v/>
      </c>
      <c r="CO194" s="107" t="str">
        <f t="shared" si="189"/>
        <v/>
      </c>
      <c r="CP194" s="257" t="str">
        <f>IF(OR(B194=0,B194=""),"",IF(AND($E$3="3rd"),'Marks Entry 3rd'!AS193,IF(AND($E$3="4th"),'Marks Entry 4th'!AS193,"")))</f>
        <v/>
      </c>
      <c r="CQ194" s="257" t="str">
        <f>IF(OR(B194=0,B194=""),"",IF(AND($E$3="3rd"),'Marks Entry 3rd'!AT193,IF(AND($E$3="4th"),'Marks Entry 4th'!AT193,"")))</f>
        <v/>
      </c>
      <c r="CR194" s="257" t="str">
        <f>IF(OR(B194=0,B194=""),"",IF(AND($E$3="3rd"),'Marks Entry 3rd'!AU193,IF(AND($E$3="4th"),'Marks Entry 4th'!AU193,"")))</f>
        <v/>
      </c>
      <c r="CS194" s="257" t="str">
        <f>IF(OR(B194=0,B194=""),"",IF(AND($E$3="3rd"),'Marks Entry 3rd'!AV193,IF(AND($E$3="4th"),'Marks Entry 4th'!AV193,"")))</f>
        <v/>
      </c>
      <c r="CT194" s="257" t="str">
        <f>IF(OR(B194=0,B194=""),"",IF(AND($E$3="3rd"),'Marks Entry 3rd'!AW193,IF(AND($E$3="4th"),'Marks Entry 4th'!AW193,"")))</f>
        <v/>
      </c>
      <c r="CU194" s="126" t="str">
        <f t="shared" si="190"/>
        <v/>
      </c>
      <c r="CV194" s="127">
        <f t="shared" si="191"/>
        <v>0</v>
      </c>
      <c r="CW194" s="127" t="str">
        <f t="shared" si="192"/>
        <v/>
      </c>
      <c r="CX194" s="127" t="str">
        <f t="shared" si="193"/>
        <v/>
      </c>
      <c r="CY194" s="107" t="str">
        <f t="shared" si="194"/>
        <v/>
      </c>
      <c r="CZ194" s="257" t="str">
        <f>IF(OR(B194=0,B194=""),"",IF(AND($E$3="3rd"),'Marks Entry 3rd'!AX193,IF(AND($E$3="4th"),'Marks Entry 4th'!AX193,"")))</f>
        <v/>
      </c>
      <c r="DA194" s="257" t="str">
        <f>IF(OR(B194=0,B194=""),"",IF(AND($E$3="3rd"),'Marks Entry 3rd'!AY193,IF(AND($E$3="4th"),'Marks Entry 4th'!AY193,"")))</f>
        <v/>
      </c>
      <c r="DB194" s="257" t="str">
        <f>IF(OR(B194=0,B194=""),"",IF(AND($E$3="3rd"),'Marks Entry 3rd'!AZ193,IF(AND($E$3="4th"),'Marks Entry 4th'!AZ193,"")))</f>
        <v/>
      </c>
      <c r="DC194" s="257" t="str">
        <f>IF(OR(B194=0,B194=""),"",IF(AND($E$3="3rd"),'Marks Entry 3rd'!BA193,IF(AND($E$3="4th"),'Marks Entry 4th'!BA193,"")))</f>
        <v/>
      </c>
      <c r="DD194" s="257" t="str">
        <f>IF(OR(B194=0,B194=""),"",IF(AND($E$3="3rd"),'Marks Entry 3rd'!BB193,IF(AND($E$3="4th"),'Marks Entry 4th'!BB193,"")))</f>
        <v/>
      </c>
      <c r="DE194" s="126" t="str">
        <f t="shared" si="195"/>
        <v/>
      </c>
      <c r="DF194" s="127">
        <f t="shared" si="196"/>
        <v>0</v>
      </c>
      <c r="DG194" s="127" t="str">
        <f t="shared" si="197"/>
        <v/>
      </c>
      <c r="DH194" s="127" t="str">
        <f t="shared" si="198"/>
        <v/>
      </c>
      <c r="DI194" s="107" t="str">
        <f t="shared" si="199"/>
        <v/>
      </c>
      <c r="DJ194" s="257" t="str">
        <f>IF(OR(B194=0,B194=""),"",IF(AND('Marks Entry 3rd'!BC193="",'Marks Entry 4th'!BC193=""),"",IF(AND($E$3="3rd"),'Marks Entry 3rd'!BC193,IF(AND($E$3="4th"),'Marks Entry 4th'!BC193,""))))</f>
        <v/>
      </c>
      <c r="DK194" s="257" t="str">
        <f>IF(OR(B194=0,B194=""),"",IF(AND('Marks Entry 3rd'!BD193="",'Marks Entry 4th'!BD193=""),"",IF(AND($E$3="3rd"),'Marks Entry 3rd'!BD193,IF(AND($E$3="4th"),'Marks Entry 4th'!BD193,""))))</f>
        <v/>
      </c>
      <c r="DL194" s="416" t="str">
        <f t="shared" si="200"/>
        <v/>
      </c>
      <c r="DM194" s="108" t="str">
        <f t="shared" si="201"/>
        <v/>
      </c>
      <c r="DN194" s="257" t="str">
        <f>IF(OR(B194=0,B194=""),"",IF(AND('Marks Entry 3rd'!BE193="",'Marks Entry 4th'!BE193=""),"",IF(AND($E$3="3rd"),'Marks Entry 3rd'!BE193,IF(AND($E$3="4th"),'Marks Entry 4th'!BE193,""))))</f>
        <v/>
      </c>
      <c r="DO194" s="257" t="str">
        <f>IF(OR(B194=0,B194=""),"",IF(AND('Marks Entry 3rd'!BF193="",'Marks Entry 4th'!BF193=""),"",IF(AND($E$3="3rd"),'Marks Entry 3rd'!BF193,IF(AND($E$3="4th"),'Marks Entry 4th'!BF193,""))))</f>
        <v/>
      </c>
      <c r="DP194" s="416" t="str">
        <f t="shared" si="202"/>
        <v/>
      </c>
      <c r="DQ194" s="108" t="str">
        <f t="shared" si="203"/>
        <v/>
      </c>
      <c r="DR194" s="75" t="str">
        <f t="shared" si="204"/>
        <v/>
      </c>
      <c r="DS194" s="76" t="str">
        <f t="shared" si="205"/>
        <v/>
      </c>
      <c r="DT194" s="81" t="str">
        <f t="shared" si="206"/>
        <v/>
      </c>
      <c r="DU194" s="82" t="str">
        <f t="shared" si="207"/>
        <v/>
      </c>
      <c r="DV194" s="262" t="str">
        <f t="shared" si="209"/>
        <v/>
      </c>
      <c r="DW194" s="52" t="str">
        <f>IF(OR(B194=0,B194=""),"",IF(AND($E$3="3rd"),'Marks Entry 3rd'!BG193,IF(AND($E$3="4th"),'Marks Entry 4th'!BG193,"")))</f>
        <v/>
      </c>
      <c r="DX194" s="52" t="str">
        <f>IF(OR(B194=0,B194=""),"",IF(AND($E$3="3rd"),'Marks Entry 3rd'!BH193,IF(AND($E$3="4th"),'Marks Entry 4th'!BH193,"")))</f>
        <v/>
      </c>
      <c r="DY194" s="242" t="str">
        <f t="shared" si="208"/>
        <v/>
      </c>
      <c r="DZ194" s="53"/>
      <c r="EG194" s="55">
        <f>IF(AND($E$3="3rd"),'Marks Entry 3rd'!I193,IF(AND($E$3="4th"),'Marks Entry 4th'!I193,""))</f>
        <v>0</v>
      </c>
    </row>
    <row r="195" spans="1:137" ht="18.95" customHeight="1">
      <c r="A195" s="67">
        <v>188</v>
      </c>
      <c r="B195" s="302" t="str">
        <f>IF(OR(EG195=0,EG195=""),"",IF(AND($E$3="3rd"),'Marks Entry 3rd'!I194,IF(AND($E$3="4th"),'Marks Entry 4th'!I194,"")))</f>
        <v/>
      </c>
      <c r="C195" s="68" t="str">
        <f>IF(OR(B195=0,B195=""),"",IF(AND($E$3="3rd"),'Marks Entry 3rd'!B194,IF(AND($E$3="4th"),'Marks Entry 4th'!B194,"")))</f>
        <v/>
      </c>
      <c r="D195" s="68" t="str">
        <f>IF(OR(B195=0,B195=""),"",IF(AND($E$3="3rd"),'Marks Entry 3rd'!C194,IF(AND($E$3="4th"),'Marks Entry 4th'!C194,"")))</f>
        <v/>
      </c>
      <c r="E195" s="69" t="str">
        <f>IF(OR(B195=0,B195=""),"",IF(AND($E$3="3rd"),'Marks Entry 3rd'!E194,IF(AND($E$3="4th"),'Marks Entry 4th'!E194,"")))</f>
        <v/>
      </c>
      <c r="F195" s="301" t="str">
        <f>IF(OR(B195=0,B195=""),"",IF(AND($E$3="3rd"),'Marks Entry 3rd'!D194,IF(AND($E$3="4th"),'Marks Entry 4th'!D194,"")))</f>
        <v/>
      </c>
      <c r="G195" s="63" t="str">
        <f>IF(OR(B195=0,B195=""),"",IF(AND($E$3="3rd"),'Marks Entry 3rd'!F194,IF(AND($E$3="4th"),'Marks Entry 4th'!F194,"")))</f>
        <v/>
      </c>
      <c r="H195" s="63" t="str">
        <f>IF(OR(B195=0,B195=""),"",IF(AND($E$3="3rd"),'Marks Entry 3rd'!G194,IF(AND($E$3="4th"),'Marks Entry 4th'!G194,"")))</f>
        <v/>
      </c>
      <c r="I195" s="63" t="str">
        <f>IF(OR(B195=0,B195=""),"",IF(AND($E$3="3rd"),'Marks Entry 3rd'!H194,IF(AND($E$3="4th"),'Marks Entry 4th'!H194,"")))</f>
        <v/>
      </c>
      <c r="J195" s="256" t="str">
        <f>IF(OR(B195=0,B195=""),"",IF(AND($E$3="3rd"),'Marks Entry 3rd'!J194,IF(AND($E$3="4th"),'Marks Entry 4th'!J194,"")))</f>
        <v/>
      </c>
      <c r="K195" s="256" t="str">
        <f>IF(OR(B195=0,B195=""),"",IF(AND($E$3="3rd"),'Marks Entry 3rd'!K194,IF(AND($E$3="4th"),'Marks Entry 4th'!K194,"")))</f>
        <v/>
      </c>
      <c r="L195" s="125" t="str">
        <f>IF(OR(B195=0,B195=""),"",IF(AND($E$3="3rd"),'Marks Entry 3rd'!L194,IF(AND($E$3="4th"),'Marks Entry 4th'!L194,"")))</f>
        <v/>
      </c>
      <c r="M195" s="125" t="str">
        <f>IF(OR(B195=0,B195=""),"",IF(AND($E$3="3rd"),'Marks Entry 3rd'!M194,IF(AND($E$3="4th"),'Marks Entry 4th'!M194,"")))</f>
        <v/>
      </c>
      <c r="N195" s="125" t="str">
        <f>IF(OR(B195=0,B195=""),"",IF(AND($E$3="3rd"),'Marks Entry 3rd'!N194,IF(AND($E$3="4th"),'Marks Entry 4th'!N194,"")))</f>
        <v/>
      </c>
      <c r="O195" s="61" t="str">
        <f t="shared" si="141"/>
        <v/>
      </c>
      <c r="P195" s="125" t="str">
        <f>IF(OR(B195=0,B195=""),"",IF(AND($E$3="3rd"),'Marks Entry 3rd'!O194,IF(AND($E$3="4th"),'Marks Entry 4th'!O194,"")))</f>
        <v/>
      </c>
      <c r="Q195" s="125" t="str">
        <f>IF(OR(B195=0,B195=""),"",IF(AND($E$3="3rd"),'Marks Entry 3rd'!P194,IF(AND($E$3="4th"),'Marks Entry 4th'!P194,"")))</f>
        <v/>
      </c>
      <c r="R195" s="64" t="str">
        <f t="shared" si="142"/>
        <v/>
      </c>
      <c r="S195" s="61">
        <f t="shared" si="143"/>
        <v>0</v>
      </c>
      <c r="T195" s="66" t="str">
        <f>IF(OR(B195=0,B195=""),"",IF(AND($E$3="3rd"),'Marks Entry 3rd'!Q194,IF(AND($E$3="4th"),'Marks Entry 4th'!Q194,"")))</f>
        <v/>
      </c>
      <c r="U195" s="66" t="str">
        <f>IF(OR(B195=0,B195=""),"",IF(AND($E$3="3rd"),'Marks Entry 3rd'!R194,IF(AND($E$3="4th"),'Marks Entry 4th'!R194,"")))</f>
        <v/>
      </c>
      <c r="V195" s="65" t="str">
        <f t="shared" si="144"/>
        <v/>
      </c>
      <c r="W195" s="61" t="str">
        <f t="shared" si="145"/>
        <v/>
      </c>
      <c r="X195" s="104">
        <f t="shared" si="146"/>
        <v>0</v>
      </c>
      <c r="Y195" s="104" t="str">
        <f t="shared" si="147"/>
        <v/>
      </c>
      <c r="Z195" s="104" t="str">
        <f t="shared" si="148"/>
        <v/>
      </c>
      <c r="AA195" s="104" t="str">
        <f t="shared" si="149"/>
        <v/>
      </c>
      <c r="AB195" s="104" t="str">
        <f t="shared" si="150"/>
        <v/>
      </c>
      <c r="AC195" s="108" t="str">
        <f t="shared" si="151"/>
        <v/>
      </c>
      <c r="AD195" s="125" t="str">
        <f>IF(OR(B195=0,B195=""),"",IF(AND($E$3="3rd"),'Marks Entry 3rd'!S194,IF(AND($E$3="4th"),'Marks Entry 4th'!S194,"")))</f>
        <v/>
      </c>
      <c r="AE195" s="125" t="str">
        <f>IF(OR(B195=0,B195=""),"",IF(AND($E$3="3rd"),'Marks Entry 3rd'!T194,IF(AND($E$3="4th"),'Marks Entry 4th'!T194,"")))</f>
        <v/>
      </c>
      <c r="AF195" s="125" t="str">
        <f>IF(OR(B195=0,B195=""),"",IF(AND($E$3="3rd"),'Marks Entry 3rd'!U194,IF(AND($E$3="4th"),'Marks Entry 4th'!U194,"")))</f>
        <v/>
      </c>
      <c r="AG195" s="61" t="str">
        <f t="shared" si="152"/>
        <v/>
      </c>
      <c r="AH195" s="125" t="str">
        <f>IF(OR(B195=0,B195=""),"",IF(AND($E$3="3rd"),'Marks Entry 3rd'!V194,IF(AND($E$3="4th"),'Marks Entry 4th'!V194,"")))</f>
        <v/>
      </c>
      <c r="AI195" s="125" t="str">
        <f>IF(OR(B195=0,B195=""),"",IF(AND($E$3="3rd"),'Marks Entry 3rd'!W194,IF(AND($E$3="4th"),'Marks Entry 4th'!W194,"")))</f>
        <v/>
      </c>
      <c r="AJ195" s="64" t="str">
        <f t="shared" si="153"/>
        <v/>
      </c>
      <c r="AK195" s="61">
        <f t="shared" si="154"/>
        <v>0</v>
      </c>
      <c r="AL195" s="66" t="str">
        <f>IF(OR(B195=0,B195=""),"",IF(AND($E$3="3rd"),'Marks Entry 3rd'!X194,IF(AND($E$3="4th"),'Marks Entry 4th'!X194,"")))</f>
        <v/>
      </c>
      <c r="AM195" s="66" t="str">
        <f>IF(OR(B195=0,B195=""),"",IF(AND($E$3="3rd"),'Marks Entry 3rd'!Y194,IF(AND($E$3="4th"),'Marks Entry 4th'!Y194,"")))</f>
        <v/>
      </c>
      <c r="AN195" s="65" t="str">
        <f t="shared" si="155"/>
        <v/>
      </c>
      <c r="AO195" s="61" t="str">
        <f t="shared" si="156"/>
        <v/>
      </c>
      <c r="AP195" s="104">
        <f t="shared" si="157"/>
        <v>0</v>
      </c>
      <c r="AQ195" s="104" t="str">
        <f t="shared" si="158"/>
        <v/>
      </c>
      <c r="AR195" s="104" t="str">
        <f t="shared" si="159"/>
        <v/>
      </c>
      <c r="AS195" s="104" t="str">
        <f t="shared" si="160"/>
        <v/>
      </c>
      <c r="AT195" s="104" t="str">
        <f t="shared" si="161"/>
        <v/>
      </c>
      <c r="AU195" s="108" t="str">
        <f t="shared" si="162"/>
        <v/>
      </c>
      <c r="AV195" s="125" t="str">
        <f>IF(OR(B195=0,B195=""),"",IF(AND($E$3="3rd"),'Marks Entry 3rd'!Z194,IF(AND($E$3="4th"),'Marks Entry 4th'!Z194,"")))</f>
        <v/>
      </c>
      <c r="AW195" s="125" t="str">
        <f>IF(OR(B195=0,B195=""),"",IF(AND($E$3="3rd"),'Marks Entry 3rd'!AA194,IF(AND($E$3="4th"),'Marks Entry 4th'!AA194,"")))</f>
        <v/>
      </c>
      <c r="AX195" s="125" t="str">
        <f>IF(OR(B195=0,B195=""),"",IF(AND($E$3="3rd"),'Marks Entry 3rd'!AB194,IF(AND($E$3="4th"),'Marks Entry 4th'!AB194,"")))</f>
        <v/>
      </c>
      <c r="AY195" s="61" t="str">
        <f t="shared" si="163"/>
        <v/>
      </c>
      <c r="AZ195" s="125" t="str">
        <f>IF(OR(B195=0,B195=""),"",IF(AND($E$3="3rd"),'Marks Entry 3rd'!AC194,IF(AND($E$3="4th"),'Marks Entry 4th'!AC194,"")))</f>
        <v/>
      </c>
      <c r="BA195" s="125" t="str">
        <f>IF(OR(B195=0,B195=""),"",IF(AND($E$3="3rd"),'Marks Entry 3rd'!AD194,IF(AND($E$3="4th"),'Marks Entry 4th'!AD194,"")))</f>
        <v/>
      </c>
      <c r="BB195" s="64" t="str">
        <f t="shared" si="164"/>
        <v/>
      </c>
      <c r="BC195" s="61">
        <f t="shared" si="165"/>
        <v>0</v>
      </c>
      <c r="BD195" s="66" t="str">
        <f>IF(OR(B195=0,B195=""),"",IF(AND($E$3="3rd"),'Marks Entry 3rd'!AE194,IF(AND($E$3="4th"),'Marks Entry 4th'!AE194,"")))</f>
        <v/>
      </c>
      <c r="BE195" s="66" t="str">
        <f>IF(OR(B195=0,B195=""),"",IF(AND($E$3="3rd"),'Marks Entry 3rd'!AF194,IF(AND($E$3="4th"),'Marks Entry 4th'!AF194,"")))</f>
        <v/>
      </c>
      <c r="BF195" s="65" t="str">
        <f t="shared" si="166"/>
        <v/>
      </c>
      <c r="BG195" s="61" t="str">
        <f t="shared" si="167"/>
        <v/>
      </c>
      <c r="BH195" s="104">
        <f t="shared" si="168"/>
        <v>0</v>
      </c>
      <c r="BI195" s="104" t="str">
        <f t="shared" si="169"/>
        <v/>
      </c>
      <c r="BJ195" s="104" t="str">
        <f t="shared" si="170"/>
        <v/>
      </c>
      <c r="BK195" s="104" t="str">
        <f t="shared" si="171"/>
        <v/>
      </c>
      <c r="BL195" s="104" t="str">
        <f t="shared" si="172"/>
        <v/>
      </c>
      <c r="BM195" s="108" t="str">
        <f t="shared" si="173"/>
        <v/>
      </c>
      <c r="BN195" s="125" t="str">
        <f>IF(OR(B195=0,B195=""),"",IF(AND($E$3="3rd"),'Marks Entry 3rd'!AG194,IF(AND($E$3="4th"),'Marks Entry 4th'!AG194,"")))</f>
        <v/>
      </c>
      <c r="BO195" s="125" t="str">
        <f>IF(OR(B195=0,B195=""),"",IF(AND($E$3="3rd"),'Marks Entry 3rd'!AH194,IF(AND($E$3="4th"),'Marks Entry 4th'!AH194,"")))</f>
        <v/>
      </c>
      <c r="BP195" s="125" t="str">
        <f>IF(OR(B195=0,B195=""),"",IF(AND($E$3="3rd"),'Marks Entry 3rd'!AI194,IF(AND($E$3="4th"),'Marks Entry 4th'!AI194,"")))</f>
        <v/>
      </c>
      <c r="BQ195" s="61" t="str">
        <f t="shared" si="174"/>
        <v/>
      </c>
      <c r="BR195" s="125" t="str">
        <f>IF(OR(B195=0,B195=""),"",IF(AND($E$3="3rd"),'Marks Entry 3rd'!AJ194,IF(AND($E$3="4th"),'Marks Entry 4th'!AJ194,"")))</f>
        <v/>
      </c>
      <c r="BS195" s="125" t="str">
        <f>IF(OR(B195=0,B195=""),"",IF(AND($E$3="3rd"),'Marks Entry 3rd'!AK194,IF(AND($E$3="4th"),'Marks Entry 4th'!AK194,"")))</f>
        <v/>
      </c>
      <c r="BT195" s="64" t="str">
        <f t="shared" si="175"/>
        <v/>
      </c>
      <c r="BU195" s="61">
        <f t="shared" si="176"/>
        <v>0</v>
      </c>
      <c r="BV195" s="66" t="str">
        <f>IF(OR(B195=0,B195=""),"",IF(AND($E$3="3rd"),'Marks Entry 3rd'!AL194,IF(AND($E$3="4th"),'Marks Entry 4th'!AL194,"")))</f>
        <v/>
      </c>
      <c r="BW195" s="66" t="str">
        <f>IF(OR(B195=0,B195=""),"",IF(AND($E$3="3rd"),'Marks Entry 3rd'!AM194,IF(AND($E$3="4th"),'Marks Entry 4th'!AM194,"")))</f>
        <v/>
      </c>
      <c r="BX195" s="65" t="str">
        <f t="shared" si="177"/>
        <v/>
      </c>
      <c r="BY195" s="61" t="str">
        <f t="shared" si="178"/>
        <v/>
      </c>
      <c r="BZ195" s="104">
        <f t="shared" si="179"/>
        <v>0</v>
      </c>
      <c r="CA195" s="104" t="str">
        <f t="shared" si="180"/>
        <v/>
      </c>
      <c r="CB195" s="104" t="str">
        <f t="shared" si="181"/>
        <v/>
      </c>
      <c r="CC195" s="104" t="str">
        <f t="shared" si="182"/>
        <v/>
      </c>
      <c r="CD195" s="104" t="str">
        <f t="shared" si="183"/>
        <v/>
      </c>
      <c r="CE195" s="108" t="str">
        <f t="shared" si="184"/>
        <v/>
      </c>
      <c r="CF195" s="257" t="str">
        <f>IF(OR(B195=0,B195=""),"",IF(AND($E$3="3rd"),'Marks Entry 3rd'!AN194,IF(AND($E$3="4th"),'Marks Entry 4th'!AN194,"")))</f>
        <v/>
      </c>
      <c r="CG195" s="257" t="str">
        <f>IF(OR(B195=0,B195=""),"",IF(AND($E$3="3rd"),'Marks Entry 3rd'!AO194,IF(AND($E$3="4th"),'Marks Entry 4th'!AO194,"")))</f>
        <v/>
      </c>
      <c r="CH195" s="257" t="str">
        <f>IF(OR(B195=0,B195=""),"",IF(AND($E$3="3rd"),'Marks Entry 3rd'!AP194,IF(AND($E$3="4th"),'Marks Entry 4th'!AP194,"")))</f>
        <v/>
      </c>
      <c r="CI195" s="257" t="str">
        <f>IF(OR(B195=0,B195=""),"",IF(AND($E$3="3rd"),'Marks Entry 3rd'!AQ194,IF(AND($E$3="4th"),'Marks Entry 4th'!AQ194,"")))</f>
        <v/>
      </c>
      <c r="CJ195" s="257" t="str">
        <f>IF(OR(B195=0,B195=""),"",IF(AND($E$3="3rd"),'Marks Entry 3rd'!AR194,IF(AND($E$3="4th"),'Marks Entry 4th'!AR194,"")))</f>
        <v/>
      </c>
      <c r="CK195" s="126" t="str">
        <f t="shared" si="185"/>
        <v/>
      </c>
      <c r="CL195" s="127">
        <f t="shared" si="186"/>
        <v>0</v>
      </c>
      <c r="CM195" s="127" t="str">
        <f t="shared" si="187"/>
        <v/>
      </c>
      <c r="CN195" s="127" t="str">
        <f t="shared" si="188"/>
        <v/>
      </c>
      <c r="CO195" s="107" t="str">
        <f t="shared" si="189"/>
        <v/>
      </c>
      <c r="CP195" s="257" t="str">
        <f>IF(OR(B195=0,B195=""),"",IF(AND($E$3="3rd"),'Marks Entry 3rd'!AS194,IF(AND($E$3="4th"),'Marks Entry 4th'!AS194,"")))</f>
        <v/>
      </c>
      <c r="CQ195" s="257" t="str">
        <f>IF(OR(B195=0,B195=""),"",IF(AND($E$3="3rd"),'Marks Entry 3rd'!AT194,IF(AND($E$3="4th"),'Marks Entry 4th'!AT194,"")))</f>
        <v/>
      </c>
      <c r="CR195" s="257" t="str">
        <f>IF(OR(B195=0,B195=""),"",IF(AND($E$3="3rd"),'Marks Entry 3rd'!AU194,IF(AND($E$3="4th"),'Marks Entry 4th'!AU194,"")))</f>
        <v/>
      </c>
      <c r="CS195" s="257" t="str">
        <f>IF(OR(B195=0,B195=""),"",IF(AND($E$3="3rd"),'Marks Entry 3rd'!AV194,IF(AND($E$3="4th"),'Marks Entry 4th'!AV194,"")))</f>
        <v/>
      </c>
      <c r="CT195" s="257" t="str">
        <f>IF(OR(B195=0,B195=""),"",IF(AND($E$3="3rd"),'Marks Entry 3rd'!AW194,IF(AND($E$3="4th"),'Marks Entry 4th'!AW194,"")))</f>
        <v/>
      </c>
      <c r="CU195" s="126" t="str">
        <f t="shared" si="190"/>
        <v/>
      </c>
      <c r="CV195" s="127">
        <f t="shared" si="191"/>
        <v>0</v>
      </c>
      <c r="CW195" s="127" t="str">
        <f t="shared" si="192"/>
        <v/>
      </c>
      <c r="CX195" s="127" t="str">
        <f t="shared" si="193"/>
        <v/>
      </c>
      <c r="CY195" s="107" t="str">
        <f t="shared" si="194"/>
        <v/>
      </c>
      <c r="CZ195" s="257" t="str">
        <f>IF(OR(B195=0,B195=""),"",IF(AND($E$3="3rd"),'Marks Entry 3rd'!AX194,IF(AND($E$3="4th"),'Marks Entry 4th'!AX194,"")))</f>
        <v/>
      </c>
      <c r="DA195" s="257" t="str">
        <f>IF(OR(B195=0,B195=""),"",IF(AND($E$3="3rd"),'Marks Entry 3rd'!AY194,IF(AND($E$3="4th"),'Marks Entry 4th'!AY194,"")))</f>
        <v/>
      </c>
      <c r="DB195" s="257" t="str">
        <f>IF(OR(B195=0,B195=""),"",IF(AND($E$3="3rd"),'Marks Entry 3rd'!AZ194,IF(AND($E$3="4th"),'Marks Entry 4th'!AZ194,"")))</f>
        <v/>
      </c>
      <c r="DC195" s="257" t="str">
        <f>IF(OR(B195=0,B195=""),"",IF(AND($E$3="3rd"),'Marks Entry 3rd'!BA194,IF(AND($E$3="4th"),'Marks Entry 4th'!BA194,"")))</f>
        <v/>
      </c>
      <c r="DD195" s="257" t="str">
        <f>IF(OR(B195=0,B195=""),"",IF(AND($E$3="3rd"),'Marks Entry 3rd'!BB194,IF(AND($E$3="4th"),'Marks Entry 4th'!BB194,"")))</f>
        <v/>
      </c>
      <c r="DE195" s="126" t="str">
        <f t="shared" si="195"/>
        <v/>
      </c>
      <c r="DF195" s="127">
        <f t="shared" si="196"/>
        <v>0</v>
      </c>
      <c r="DG195" s="127" t="str">
        <f t="shared" si="197"/>
        <v/>
      </c>
      <c r="DH195" s="127" t="str">
        <f t="shared" si="198"/>
        <v/>
      </c>
      <c r="DI195" s="107" t="str">
        <f t="shared" si="199"/>
        <v/>
      </c>
      <c r="DJ195" s="257" t="str">
        <f>IF(OR(B195=0,B195=""),"",IF(AND('Marks Entry 3rd'!BC194="",'Marks Entry 4th'!BC194=""),"",IF(AND($E$3="3rd"),'Marks Entry 3rd'!BC194,IF(AND($E$3="4th"),'Marks Entry 4th'!BC194,""))))</f>
        <v/>
      </c>
      <c r="DK195" s="257" t="str">
        <f>IF(OR(B195=0,B195=""),"",IF(AND('Marks Entry 3rd'!BD194="",'Marks Entry 4th'!BD194=""),"",IF(AND($E$3="3rd"),'Marks Entry 3rd'!BD194,IF(AND($E$3="4th"),'Marks Entry 4th'!BD194,""))))</f>
        <v/>
      </c>
      <c r="DL195" s="416" t="str">
        <f t="shared" si="200"/>
        <v/>
      </c>
      <c r="DM195" s="108" t="str">
        <f t="shared" si="201"/>
        <v/>
      </c>
      <c r="DN195" s="257" t="str">
        <f>IF(OR(B195=0,B195=""),"",IF(AND('Marks Entry 3rd'!BE194="",'Marks Entry 4th'!BE194=""),"",IF(AND($E$3="3rd"),'Marks Entry 3rd'!BE194,IF(AND($E$3="4th"),'Marks Entry 4th'!BE194,""))))</f>
        <v/>
      </c>
      <c r="DO195" s="257" t="str">
        <f>IF(OR(B195=0,B195=""),"",IF(AND('Marks Entry 3rd'!BF194="",'Marks Entry 4th'!BF194=""),"",IF(AND($E$3="3rd"),'Marks Entry 3rd'!BF194,IF(AND($E$3="4th"),'Marks Entry 4th'!BF194,""))))</f>
        <v/>
      </c>
      <c r="DP195" s="416" t="str">
        <f t="shared" si="202"/>
        <v/>
      </c>
      <c r="DQ195" s="108" t="str">
        <f t="shared" si="203"/>
        <v/>
      </c>
      <c r="DR195" s="75" t="str">
        <f t="shared" si="204"/>
        <v/>
      </c>
      <c r="DS195" s="76" t="str">
        <f t="shared" si="205"/>
        <v/>
      </c>
      <c r="DT195" s="81" t="str">
        <f t="shared" si="206"/>
        <v/>
      </c>
      <c r="DU195" s="82" t="str">
        <f t="shared" si="207"/>
        <v/>
      </c>
      <c r="DV195" s="262" t="str">
        <f t="shared" si="209"/>
        <v/>
      </c>
      <c r="DW195" s="52" t="str">
        <f>IF(OR(B195=0,B195=""),"",IF(AND($E$3="3rd"),'Marks Entry 3rd'!BG194,IF(AND($E$3="4th"),'Marks Entry 4th'!BG194,"")))</f>
        <v/>
      </c>
      <c r="DX195" s="52" t="str">
        <f>IF(OR(B195=0,B195=""),"",IF(AND($E$3="3rd"),'Marks Entry 3rd'!BH194,IF(AND($E$3="4th"),'Marks Entry 4th'!BH194,"")))</f>
        <v/>
      </c>
      <c r="DY195" s="242" t="str">
        <f t="shared" si="208"/>
        <v/>
      </c>
      <c r="DZ195" s="53"/>
      <c r="EG195" s="55">
        <f>IF(AND($E$3="3rd"),'Marks Entry 3rd'!I194,IF(AND($E$3="4th"),'Marks Entry 4th'!I194,""))</f>
        <v>0</v>
      </c>
    </row>
    <row r="196" spans="1:137" ht="18.95" customHeight="1">
      <c r="A196" s="67">
        <v>189</v>
      </c>
      <c r="B196" s="302" t="str">
        <f>IF(OR(EG196=0,EG196=""),"",IF(AND($E$3="3rd"),'Marks Entry 3rd'!I195,IF(AND($E$3="4th"),'Marks Entry 4th'!I195,"")))</f>
        <v/>
      </c>
      <c r="C196" s="68" t="str">
        <f>IF(OR(B196=0,B196=""),"",IF(AND($E$3="3rd"),'Marks Entry 3rd'!B195,IF(AND($E$3="4th"),'Marks Entry 4th'!B195,"")))</f>
        <v/>
      </c>
      <c r="D196" s="68" t="str">
        <f>IF(OR(B196=0,B196=""),"",IF(AND($E$3="3rd"),'Marks Entry 3rd'!C195,IF(AND($E$3="4th"),'Marks Entry 4th'!C195,"")))</f>
        <v/>
      </c>
      <c r="E196" s="69" t="str">
        <f>IF(OR(B196=0,B196=""),"",IF(AND($E$3="3rd"),'Marks Entry 3rd'!E195,IF(AND($E$3="4th"),'Marks Entry 4th'!E195,"")))</f>
        <v/>
      </c>
      <c r="F196" s="301" t="str">
        <f>IF(OR(B196=0,B196=""),"",IF(AND($E$3="3rd"),'Marks Entry 3rd'!D195,IF(AND($E$3="4th"),'Marks Entry 4th'!D195,"")))</f>
        <v/>
      </c>
      <c r="G196" s="63" t="str">
        <f>IF(OR(B196=0,B196=""),"",IF(AND($E$3="3rd"),'Marks Entry 3rd'!F195,IF(AND($E$3="4th"),'Marks Entry 4th'!F195,"")))</f>
        <v/>
      </c>
      <c r="H196" s="63" t="str">
        <f>IF(OR(B196=0,B196=""),"",IF(AND($E$3="3rd"),'Marks Entry 3rd'!G195,IF(AND($E$3="4th"),'Marks Entry 4th'!G195,"")))</f>
        <v/>
      </c>
      <c r="I196" s="63" t="str">
        <f>IF(OR(B196=0,B196=""),"",IF(AND($E$3="3rd"),'Marks Entry 3rd'!H195,IF(AND($E$3="4th"),'Marks Entry 4th'!H195,"")))</f>
        <v/>
      </c>
      <c r="J196" s="256" t="str">
        <f>IF(OR(B196=0,B196=""),"",IF(AND($E$3="3rd"),'Marks Entry 3rd'!J195,IF(AND($E$3="4th"),'Marks Entry 4th'!J195,"")))</f>
        <v/>
      </c>
      <c r="K196" s="256" t="str">
        <f>IF(OR(B196=0,B196=""),"",IF(AND($E$3="3rd"),'Marks Entry 3rd'!K195,IF(AND($E$3="4th"),'Marks Entry 4th'!K195,"")))</f>
        <v/>
      </c>
      <c r="L196" s="125" t="str">
        <f>IF(OR(B196=0,B196=""),"",IF(AND($E$3="3rd"),'Marks Entry 3rd'!L195,IF(AND($E$3="4th"),'Marks Entry 4th'!L195,"")))</f>
        <v/>
      </c>
      <c r="M196" s="125" t="str">
        <f>IF(OR(B196=0,B196=""),"",IF(AND($E$3="3rd"),'Marks Entry 3rd'!M195,IF(AND($E$3="4th"),'Marks Entry 4th'!M195,"")))</f>
        <v/>
      </c>
      <c r="N196" s="125" t="str">
        <f>IF(OR(B196=0,B196=""),"",IF(AND($E$3="3rd"),'Marks Entry 3rd'!N195,IF(AND($E$3="4th"),'Marks Entry 4th'!N195,"")))</f>
        <v/>
      </c>
      <c r="O196" s="61" t="str">
        <f t="shared" si="141"/>
        <v/>
      </c>
      <c r="P196" s="125" t="str">
        <f>IF(OR(B196=0,B196=""),"",IF(AND($E$3="3rd"),'Marks Entry 3rd'!O195,IF(AND($E$3="4th"),'Marks Entry 4th'!O195,"")))</f>
        <v/>
      </c>
      <c r="Q196" s="125" t="str">
        <f>IF(OR(B196=0,B196=""),"",IF(AND($E$3="3rd"),'Marks Entry 3rd'!P195,IF(AND($E$3="4th"),'Marks Entry 4th'!P195,"")))</f>
        <v/>
      </c>
      <c r="R196" s="64" t="str">
        <f t="shared" si="142"/>
        <v/>
      </c>
      <c r="S196" s="61">
        <f t="shared" si="143"/>
        <v>0</v>
      </c>
      <c r="T196" s="66" t="str">
        <f>IF(OR(B196=0,B196=""),"",IF(AND($E$3="3rd"),'Marks Entry 3rd'!Q195,IF(AND($E$3="4th"),'Marks Entry 4th'!Q195,"")))</f>
        <v/>
      </c>
      <c r="U196" s="66" t="str">
        <f>IF(OR(B196=0,B196=""),"",IF(AND($E$3="3rd"),'Marks Entry 3rd'!R195,IF(AND($E$3="4th"),'Marks Entry 4th'!R195,"")))</f>
        <v/>
      </c>
      <c r="V196" s="65" t="str">
        <f t="shared" si="144"/>
        <v/>
      </c>
      <c r="W196" s="61" t="str">
        <f t="shared" si="145"/>
        <v/>
      </c>
      <c r="X196" s="104">
        <f t="shared" si="146"/>
        <v>0</v>
      </c>
      <c r="Y196" s="104" t="str">
        <f t="shared" si="147"/>
        <v/>
      </c>
      <c r="Z196" s="104" t="str">
        <f t="shared" si="148"/>
        <v/>
      </c>
      <c r="AA196" s="104" t="str">
        <f t="shared" si="149"/>
        <v/>
      </c>
      <c r="AB196" s="104" t="str">
        <f t="shared" si="150"/>
        <v/>
      </c>
      <c r="AC196" s="108" t="str">
        <f t="shared" si="151"/>
        <v/>
      </c>
      <c r="AD196" s="125" t="str">
        <f>IF(OR(B196=0,B196=""),"",IF(AND($E$3="3rd"),'Marks Entry 3rd'!S195,IF(AND($E$3="4th"),'Marks Entry 4th'!S195,"")))</f>
        <v/>
      </c>
      <c r="AE196" s="125" t="str">
        <f>IF(OR(B196=0,B196=""),"",IF(AND($E$3="3rd"),'Marks Entry 3rd'!T195,IF(AND($E$3="4th"),'Marks Entry 4th'!T195,"")))</f>
        <v/>
      </c>
      <c r="AF196" s="125" t="str">
        <f>IF(OR(B196=0,B196=""),"",IF(AND($E$3="3rd"),'Marks Entry 3rd'!U195,IF(AND($E$3="4th"),'Marks Entry 4th'!U195,"")))</f>
        <v/>
      </c>
      <c r="AG196" s="61" t="str">
        <f t="shared" si="152"/>
        <v/>
      </c>
      <c r="AH196" s="125" t="str">
        <f>IF(OR(B196=0,B196=""),"",IF(AND($E$3="3rd"),'Marks Entry 3rd'!V195,IF(AND($E$3="4th"),'Marks Entry 4th'!V195,"")))</f>
        <v/>
      </c>
      <c r="AI196" s="125" t="str">
        <f>IF(OR(B196=0,B196=""),"",IF(AND($E$3="3rd"),'Marks Entry 3rd'!W195,IF(AND($E$3="4th"),'Marks Entry 4th'!W195,"")))</f>
        <v/>
      </c>
      <c r="AJ196" s="64" t="str">
        <f t="shared" si="153"/>
        <v/>
      </c>
      <c r="AK196" s="61">
        <f t="shared" si="154"/>
        <v>0</v>
      </c>
      <c r="AL196" s="66" t="str">
        <f>IF(OR(B196=0,B196=""),"",IF(AND($E$3="3rd"),'Marks Entry 3rd'!X195,IF(AND($E$3="4th"),'Marks Entry 4th'!X195,"")))</f>
        <v/>
      </c>
      <c r="AM196" s="66" t="str">
        <f>IF(OR(B196=0,B196=""),"",IF(AND($E$3="3rd"),'Marks Entry 3rd'!Y195,IF(AND($E$3="4th"),'Marks Entry 4th'!Y195,"")))</f>
        <v/>
      </c>
      <c r="AN196" s="65" t="str">
        <f t="shared" si="155"/>
        <v/>
      </c>
      <c r="AO196" s="61" t="str">
        <f t="shared" si="156"/>
        <v/>
      </c>
      <c r="AP196" s="104">
        <f t="shared" si="157"/>
        <v>0</v>
      </c>
      <c r="AQ196" s="104" t="str">
        <f t="shared" si="158"/>
        <v/>
      </c>
      <c r="AR196" s="104" t="str">
        <f t="shared" si="159"/>
        <v/>
      </c>
      <c r="AS196" s="104" t="str">
        <f t="shared" si="160"/>
        <v/>
      </c>
      <c r="AT196" s="104" t="str">
        <f t="shared" si="161"/>
        <v/>
      </c>
      <c r="AU196" s="108" t="str">
        <f t="shared" si="162"/>
        <v/>
      </c>
      <c r="AV196" s="125" t="str">
        <f>IF(OR(B196=0,B196=""),"",IF(AND($E$3="3rd"),'Marks Entry 3rd'!Z195,IF(AND($E$3="4th"),'Marks Entry 4th'!Z195,"")))</f>
        <v/>
      </c>
      <c r="AW196" s="125" t="str">
        <f>IF(OR(B196=0,B196=""),"",IF(AND($E$3="3rd"),'Marks Entry 3rd'!AA195,IF(AND($E$3="4th"),'Marks Entry 4th'!AA195,"")))</f>
        <v/>
      </c>
      <c r="AX196" s="125" t="str">
        <f>IF(OR(B196=0,B196=""),"",IF(AND($E$3="3rd"),'Marks Entry 3rd'!AB195,IF(AND($E$3="4th"),'Marks Entry 4th'!AB195,"")))</f>
        <v/>
      </c>
      <c r="AY196" s="61" t="str">
        <f t="shared" si="163"/>
        <v/>
      </c>
      <c r="AZ196" s="125" t="str">
        <f>IF(OR(B196=0,B196=""),"",IF(AND($E$3="3rd"),'Marks Entry 3rd'!AC195,IF(AND($E$3="4th"),'Marks Entry 4th'!AC195,"")))</f>
        <v/>
      </c>
      <c r="BA196" s="125" t="str">
        <f>IF(OR(B196=0,B196=""),"",IF(AND($E$3="3rd"),'Marks Entry 3rd'!AD195,IF(AND($E$3="4th"),'Marks Entry 4th'!AD195,"")))</f>
        <v/>
      </c>
      <c r="BB196" s="64" t="str">
        <f t="shared" si="164"/>
        <v/>
      </c>
      <c r="BC196" s="61">
        <f t="shared" si="165"/>
        <v>0</v>
      </c>
      <c r="BD196" s="66" t="str">
        <f>IF(OR(B196=0,B196=""),"",IF(AND($E$3="3rd"),'Marks Entry 3rd'!AE195,IF(AND($E$3="4th"),'Marks Entry 4th'!AE195,"")))</f>
        <v/>
      </c>
      <c r="BE196" s="66" t="str">
        <f>IF(OR(B196=0,B196=""),"",IF(AND($E$3="3rd"),'Marks Entry 3rd'!AF195,IF(AND($E$3="4th"),'Marks Entry 4th'!AF195,"")))</f>
        <v/>
      </c>
      <c r="BF196" s="65" t="str">
        <f t="shared" si="166"/>
        <v/>
      </c>
      <c r="BG196" s="61" t="str">
        <f t="shared" si="167"/>
        <v/>
      </c>
      <c r="BH196" s="104">
        <f t="shared" si="168"/>
        <v>0</v>
      </c>
      <c r="BI196" s="104" t="str">
        <f t="shared" si="169"/>
        <v/>
      </c>
      <c r="BJ196" s="104" t="str">
        <f t="shared" si="170"/>
        <v/>
      </c>
      <c r="BK196" s="104" t="str">
        <f t="shared" si="171"/>
        <v/>
      </c>
      <c r="BL196" s="104" t="str">
        <f t="shared" si="172"/>
        <v/>
      </c>
      <c r="BM196" s="108" t="str">
        <f t="shared" si="173"/>
        <v/>
      </c>
      <c r="BN196" s="125" t="str">
        <f>IF(OR(B196=0,B196=""),"",IF(AND($E$3="3rd"),'Marks Entry 3rd'!AG195,IF(AND($E$3="4th"),'Marks Entry 4th'!AG195,"")))</f>
        <v/>
      </c>
      <c r="BO196" s="125" t="str">
        <f>IF(OR(B196=0,B196=""),"",IF(AND($E$3="3rd"),'Marks Entry 3rd'!AH195,IF(AND($E$3="4th"),'Marks Entry 4th'!AH195,"")))</f>
        <v/>
      </c>
      <c r="BP196" s="125" t="str">
        <f>IF(OR(B196=0,B196=""),"",IF(AND($E$3="3rd"),'Marks Entry 3rd'!AI195,IF(AND($E$3="4th"),'Marks Entry 4th'!AI195,"")))</f>
        <v/>
      </c>
      <c r="BQ196" s="61" t="str">
        <f t="shared" si="174"/>
        <v/>
      </c>
      <c r="BR196" s="125" t="str">
        <f>IF(OR(B196=0,B196=""),"",IF(AND($E$3="3rd"),'Marks Entry 3rd'!AJ195,IF(AND($E$3="4th"),'Marks Entry 4th'!AJ195,"")))</f>
        <v/>
      </c>
      <c r="BS196" s="125" t="str">
        <f>IF(OR(B196=0,B196=""),"",IF(AND($E$3="3rd"),'Marks Entry 3rd'!AK195,IF(AND($E$3="4th"),'Marks Entry 4th'!AK195,"")))</f>
        <v/>
      </c>
      <c r="BT196" s="64" t="str">
        <f t="shared" si="175"/>
        <v/>
      </c>
      <c r="BU196" s="61">
        <f t="shared" si="176"/>
        <v>0</v>
      </c>
      <c r="BV196" s="66" t="str">
        <f>IF(OR(B196=0,B196=""),"",IF(AND($E$3="3rd"),'Marks Entry 3rd'!AL195,IF(AND($E$3="4th"),'Marks Entry 4th'!AL195,"")))</f>
        <v/>
      </c>
      <c r="BW196" s="66" t="str">
        <f>IF(OR(B196=0,B196=""),"",IF(AND($E$3="3rd"),'Marks Entry 3rd'!AM195,IF(AND($E$3="4th"),'Marks Entry 4th'!AM195,"")))</f>
        <v/>
      </c>
      <c r="BX196" s="65" t="str">
        <f t="shared" si="177"/>
        <v/>
      </c>
      <c r="BY196" s="61" t="str">
        <f t="shared" si="178"/>
        <v/>
      </c>
      <c r="BZ196" s="104">
        <f t="shared" si="179"/>
        <v>0</v>
      </c>
      <c r="CA196" s="104" t="str">
        <f t="shared" si="180"/>
        <v/>
      </c>
      <c r="CB196" s="104" t="str">
        <f t="shared" si="181"/>
        <v/>
      </c>
      <c r="CC196" s="104" t="str">
        <f t="shared" si="182"/>
        <v/>
      </c>
      <c r="CD196" s="104" t="str">
        <f t="shared" si="183"/>
        <v/>
      </c>
      <c r="CE196" s="108" t="str">
        <f t="shared" si="184"/>
        <v/>
      </c>
      <c r="CF196" s="257" t="str">
        <f>IF(OR(B196=0,B196=""),"",IF(AND($E$3="3rd"),'Marks Entry 3rd'!AN195,IF(AND($E$3="4th"),'Marks Entry 4th'!AN195,"")))</f>
        <v/>
      </c>
      <c r="CG196" s="257" t="str">
        <f>IF(OR(B196=0,B196=""),"",IF(AND($E$3="3rd"),'Marks Entry 3rd'!AO195,IF(AND($E$3="4th"),'Marks Entry 4th'!AO195,"")))</f>
        <v/>
      </c>
      <c r="CH196" s="257" t="str">
        <f>IF(OR(B196=0,B196=""),"",IF(AND($E$3="3rd"),'Marks Entry 3rd'!AP195,IF(AND($E$3="4th"),'Marks Entry 4th'!AP195,"")))</f>
        <v/>
      </c>
      <c r="CI196" s="257" t="str">
        <f>IF(OR(B196=0,B196=""),"",IF(AND($E$3="3rd"),'Marks Entry 3rd'!AQ195,IF(AND($E$3="4th"),'Marks Entry 4th'!AQ195,"")))</f>
        <v/>
      </c>
      <c r="CJ196" s="257" t="str">
        <f>IF(OR(B196=0,B196=""),"",IF(AND($E$3="3rd"),'Marks Entry 3rd'!AR195,IF(AND($E$3="4th"),'Marks Entry 4th'!AR195,"")))</f>
        <v/>
      </c>
      <c r="CK196" s="126" t="str">
        <f t="shared" si="185"/>
        <v/>
      </c>
      <c r="CL196" s="127">
        <f t="shared" si="186"/>
        <v>0</v>
      </c>
      <c r="CM196" s="127" t="str">
        <f t="shared" si="187"/>
        <v/>
      </c>
      <c r="CN196" s="127" t="str">
        <f t="shared" si="188"/>
        <v/>
      </c>
      <c r="CO196" s="107" t="str">
        <f t="shared" si="189"/>
        <v/>
      </c>
      <c r="CP196" s="257" t="str">
        <f>IF(OR(B196=0,B196=""),"",IF(AND($E$3="3rd"),'Marks Entry 3rd'!AS195,IF(AND($E$3="4th"),'Marks Entry 4th'!AS195,"")))</f>
        <v/>
      </c>
      <c r="CQ196" s="257" t="str">
        <f>IF(OR(B196=0,B196=""),"",IF(AND($E$3="3rd"),'Marks Entry 3rd'!AT195,IF(AND($E$3="4th"),'Marks Entry 4th'!AT195,"")))</f>
        <v/>
      </c>
      <c r="CR196" s="257" t="str">
        <f>IF(OR(B196=0,B196=""),"",IF(AND($E$3="3rd"),'Marks Entry 3rd'!AU195,IF(AND($E$3="4th"),'Marks Entry 4th'!AU195,"")))</f>
        <v/>
      </c>
      <c r="CS196" s="257" t="str">
        <f>IF(OR(B196=0,B196=""),"",IF(AND($E$3="3rd"),'Marks Entry 3rd'!AV195,IF(AND($E$3="4th"),'Marks Entry 4th'!AV195,"")))</f>
        <v/>
      </c>
      <c r="CT196" s="257" t="str">
        <f>IF(OR(B196=0,B196=""),"",IF(AND($E$3="3rd"),'Marks Entry 3rd'!AW195,IF(AND($E$3="4th"),'Marks Entry 4th'!AW195,"")))</f>
        <v/>
      </c>
      <c r="CU196" s="126" t="str">
        <f t="shared" si="190"/>
        <v/>
      </c>
      <c r="CV196" s="127">
        <f t="shared" si="191"/>
        <v>0</v>
      </c>
      <c r="CW196" s="127" t="str">
        <f t="shared" si="192"/>
        <v/>
      </c>
      <c r="CX196" s="127" t="str">
        <f t="shared" si="193"/>
        <v/>
      </c>
      <c r="CY196" s="107" t="str">
        <f t="shared" si="194"/>
        <v/>
      </c>
      <c r="CZ196" s="257" t="str">
        <f>IF(OR(B196=0,B196=""),"",IF(AND($E$3="3rd"),'Marks Entry 3rd'!AX195,IF(AND($E$3="4th"),'Marks Entry 4th'!AX195,"")))</f>
        <v/>
      </c>
      <c r="DA196" s="257" t="str">
        <f>IF(OR(B196=0,B196=""),"",IF(AND($E$3="3rd"),'Marks Entry 3rd'!AY195,IF(AND($E$3="4th"),'Marks Entry 4th'!AY195,"")))</f>
        <v/>
      </c>
      <c r="DB196" s="257" t="str">
        <f>IF(OR(B196=0,B196=""),"",IF(AND($E$3="3rd"),'Marks Entry 3rd'!AZ195,IF(AND($E$3="4th"),'Marks Entry 4th'!AZ195,"")))</f>
        <v/>
      </c>
      <c r="DC196" s="257" t="str">
        <f>IF(OR(B196=0,B196=""),"",IF(AND($E$3="3rd"),'Marks Entry 3rd'!BA195,IF(AND($E$3="4th"),'Marks Entry 4th'!BA195,"")))</f>
        <v/>
      </c>
      <c r="DD196" s="257" t="str">
        <f>IF(OR(B196=0,B196=""),"",IF(AND($E$3="3rd"),'Marks Entry 3rd'!BB195,IF(AND($E$3="4th"),'Marks Entry 4th'!BB195,"")))</f>
        <v/>
      </c>
      <c r="DE196" s="126" t="str">
        <f t="shared" si="195"/>
        <v/>
      </c>
      <c r="DF196" s="127">
        <f t="shared" si="196"/>
        <v>0</v>
      </c>
      <c r="DG196" s="127" t="str">
        <f t="shared" si="197"/>
        <v/>
      </c>
      <c r="DH196" s="127" t="str">
        <f t="shared" si="198"/>
        <v/>
      </c>
      <c r="DI196" s="107" t="str">
        <f t="shared" si="199"/>
        <v/>
      </c>
      <c r="DJ196" s="257" t="str">
        <f>IF(OR(B196=0,B196=""),"",IF(AND('Marks Entry 3rd'!BC195="",'Marks Entry 4th'!BC195=""),"",IF(AND($E$3="3rd"),'Marks Entry 3rd'!BC195,IF(AND($E$3="4th"),'Marks Entry 4th'!BC195,""))))</f>
        <v/>
      </c>
      <c r="DK196" s="257" t="str">
        <f>IF(OR(B196=0,B196=""),"",IF(AND('Marks Entry 3rd'!BD195="",'Marks Entry 4th'!BD195=""),"",IF(AND($E$3="3rd"),'Marks Entry 3rd'!BD195,IF(AND($E$3="4th"),'Marks Entry 4th'!BD195,""))))</f>
        <v/>
      </c>
      <c r="DL196" s="416" t="str">
        <f t="shared" si="200"/>
        <v/>
      </c>
      <c r="DM196" s="108" t="str">
        <f t="shared" si="201"/>
        <v/>
      </c>
      <c r="DN196" s="257" t="str">
        <f>IF(OR(B196=0,B196=""),"",IF(AND('Marks Entry 3rd'!BE195="",'Marks Entry 4th'!BE195=""),"",IF(AND($E$3="3rd"),'Marks Entry 3rd'!BE195,IF(AND($E$3="4th"),'Marks Entry 4th'!BE195,""))))</f>
        <v/>
      </c>
      <c r="DO196" s="257" t="str">
        <f>IF(OR(B196=0,B196=""),"",IF(AND('Marks Entry 3rd'!BF195="",'Marks Entry 4th'!BF195=""),"",IF(AND($E$3="3rd"),'Marks Entry 3rd'!BF195,IF(AND($E$3="4th"),'Marks Entry 4th'!BF195,""))))</f>
        <v/>
      </c>
      <c r="DP196" s="416" t="str">
        <f t="shared" si="202"/>
        <v/>
      </c>
      <c r="DQ196" s="108" t="str">
        <f t="shared" si="203"/>
        <v/>
      </c>
      <c r="DR196" s="75" t="str">
        <f t="shared" si="204"/>
        <v/>
      </c>
      <c r="DS196" s="76" t="str">
        <f t="shared" si="205"/>
        <v/>
      </c>
      <c r="DT196" s="81" t="str">
        <f t="shared" si="206"/>
        <v/>
      </c>
      <c r="DU196" s="82" t="str">
        <f t="shared" si="207"/>
        <v/>
      </c>
      <c r="DV196" s="262" t="str">
        <f t="shared" si="209"/>
        <v/>
      </c>
      <c r="DW196" s="52" t="str">
        <f>IF(OR(B196=0,B196=""),"",IF(AND($E$3="3rd"),'Marks Entry 3rd'!BG195,IF(AND($E$3="4th"),'Marks Entry 4th'!BG195,"")))</f>
        <v/>
      </c>
      <c r="DX196" s="52" t="str">
        <f>IF(OR(B196=0,B196=""),"",IF(AND($E$3="3rd"),'Marks Entry 3rd'!BH195,IF(AND($E$3="4th"),'Marks Entry 4th'!BH195,"")))</f>
        <v/>
      </c>
      <c r="DY196" s="242" t="str">
        <f t="shared" si="208"/>
        <v/>
      </c>
      <c r="DZ196" s="53"/>
      <c r="EG196" s="55">
        <f>IF(AND($E$3="3rd"),'Marks Entry 3rd'!I195,IF(AND($E$3="4th"),'Marks Entry 4th'!I195,""))</f>
        <v>0</v>
      </c>
    </row>
    <row r="197" spans="1:137" ht="18.95" customHeight="1">
      <c r="A197" s="67">
        <v>190</v>
      </c>
      <c r="B197" s="302" t="str">
        <f>IF(OR(EG197=0,EG197=""),"",IF(AND($E$3="3rd"),'Marks Entry 3rd'!I196,IF(AND($E$3="4th"),'Marks Entry 4th'!I196,"")))</f>
        <v/>
      </c>
      <c r="C197" s="68" t="str">
        <f>IF(OR(B197=0,B197=""),"",IF(AND($E$3="3rd"),'Marks Entry 3rd'!B196,IF(AND($E$3="4th"),'Marks Entry 4th'!B196,"")))</f>
        <v/>
      </c>
      <c r="D197" s="68" t="str">
        <f>IF(OR(B197=0,B197=""),"",IF(AND($E$3="3rd"),'Marks Entry 3rd'!C196,IF(AND($E$3="4th"),'Marks Entry 4th'!C196,"")))</f>
        <v/>
      </c>
      <c r="E197" s="69" t="str">
        <f>IF(OR(B197=0,B197=""),"",IF(AND($E$3="3rd"),'Marks Entry 3rd'!E196,IF(AND($E$3="4th"),'Marks Entry 4th'!E196,"")))</f>
        <v/>
      </c>
      <c r="F197" s="301" t="str">
        <f>IF(OR(B197=0,B197=""),"",IF(AND($E$3="3rd"),'Marks Entry 3rd'!D196,IF(AND($E$3="4th"),'Marks Entry 4th'!D196,"")))</f>
        <v/>
      </c>
      <c r="G197" s="63" t="str">
        <f>IF(OR(B197=0,B197=""),"",IF(AND($E$3="3rd"),'Marks Entry 3rd'!F196,IF(AND($E$3="4th"),'Marks Entry 4th'!F196,"")))</f>
        <v/>
      </c>
      <c r="H197" s="63" t="str">
        <f>IF(OR(B197=0,B197=""),"",IF(AND($E$3="3rd"),'Marks Entry 3rd'!G196,IF(AND($E$3="4th"),'Marks Entry 4th'!G196,"")))</f>
        <v/>
      </c>
      <c r="I197" s="63" t="str">
        <f>IF(OR(B197=0,B197=""),"",IF(AND($E$3="3rd"),'Marks Entry 3rd'!H196,IF(AND($E$3="4th"),'Marks Entry 4th'!H196,"")))</f>
        <v/>
      </c>
      <c r="J197" s="256" t="str">
        <f>IF(OR(B197=0,B197=""),"",IF(AND($E$3="3rd"),'Marks Entry 3rd'!J196,IF(AND($E$3="4th"),'Marks Entry 4th'!J196,"")))</f>
        <v/>
      </c>
      <c r="K197" s="256" t="str">
        <f>IF(OR(B197=0,B197=""),"",IF(AND($E$3="3rd"),'Marks Entry 3rd'!K196,IF(AND($E$3="4th"),'Marks Entry 4th'!K196,"")))</f>
        <v/>
      </c>
      <c r="L197" s="125" t="str">
        <f>IF(OR(B197=0,B197=""),"",IF(AND($E$3="3rd"),'Marks Entry 3rd'!L196,IF(AND($E$3="4th"),'Marks Entry 4th'!L196,"")))</f>
        <v/>
      </c>
      <c r="M197" s="125" t="str">
        <f>IF(OR(B197=0,B197=""),"",IF(AND($E$3="3rd"),'Marks Entry 3rd'!M196,IF(AND($E$3="4th"),'Marks Entry 4th'!M196,"")))</f>
        <v/>
      </c>
      <c r="N197" s="125" t="str">
        <f>IF(OR(B197=0,B197=""),"",IF(AND($E$3="3rd"),'Marks Entry 3rd'!N196,IF(AND($E$3="4th"),'Marks Entry 4th'!N196,"")))</f>
        <v/>
      </c>
      <c r="O197" s="61" t="str">
        <f t="shared" si="141"/>
        <v/>
      </c>
      <c r="P197" s="125" t="str">
        <f>IF(OR(B197=0,B197=""),"",IF(AND($E$3="3rd"),'Marks Entry 3rd'!O196,IF(AND($E$3="4th"),'Marks Entry 4th'!O196,"")))</f>
        <v/>
      </c>
      <c r="Q197" s="125" t="str">
        <f>IF(OR(B197=0,B197=""),"",IF(AND($E$3="3rd"),'Marks Entry 3rd'!P196,IF(AND($E$3="4th"),'Marks Entry 4th'!P196,"")))</f>
        <v/>
      </c>
      <c r="R197" s="64" t="str">
        <f t="shared" si="142"/>
        <v/>
      </c>
      <c r="S197" s="61">
        <f t="shared" si="143"/>
        <v>0</v>
      </c>
      <c r="T197" s="66" t="str">
        <f>IF(OR(B197=0,B197=""),"",IF(AND($E$3="3rd"),'Marks Entry 3rd'!Q196,IF(AND($E$3="4th"),'Marks Entry 4th'!Q196,"")))</f>
        <v/>
      </c>
      <c r="U197" s="66" t="str">
        <f>IF(OR(B197=0,B197=""),"",IF(AND($E$3="3rd"),'Marks Entry 3rd'!R196,IF(AND($E$3="4th"),'Marks Entry 4th'!R196,"")))</f>
        <v/>
      </c>
      <c r="V197" s="65" t="str">
        <f t="shared" si="144"/>
        <v/>
      </c>
      <c r="W197" s="61" t="str">
        <f t="shared" si="145"/>
        <v/>
      </c>
      <c r="X197" s="104">
        <f t="shared" si="146"/>
        <v>0</v>
      </c>
      <c r="Y197" s="104" t="str">
        <f t="shared" si="147"/>
        <v/>
      </c>
      <c r="Z197" s="104" t="str">
        <f t="shared" si="148"/>
        <v/>
      </c>
      <c r="AA197" s="104" t="str">
        <f t="shared" si="149"/>
        <v/>
      </c>
      <c r="AB197" s="104" t="str">
        <f t="shared" si="150"/>
        <v/>
      </c>
      <c r="AC197" s="108" t="str">
        <f t="shared" si="151"/>
        <v/>
      </c>
      <c r="AD197" s="125" t="str">
        <f>IF(OR(B197=0,B197=""),"",IF(AND($E$3="3rd"),'Marks Entry 3rd'!S196,IF(AND($E$3="4th"),'Marks Entry 4th'!S196,"")))</f>
        <v/>
      </c>
      <c r="AE197" s="125" t="str">
        <f>IF(OR(B197=0,B197=""),"",IF(AND($E$3="3rd"),'Marks Entry 3rd'!T196,IF(AND($E$3="4th"),'Marks Entry 4th'!T196,"")))</f>
        <v/>
      </c>
      <c r="AF197" s="125" t="str">
        <f>IF(OR(B197=0,B197=""),"",IF(AND($E$3="3rd"),'Marks Entry 3rd'!U196,IF(AND($E$3="4th"),'Marks Entry 4th'!U196,"")))</f>
        <v/>
      </c>
      <c r="AG197" s="61" t="str">
        <f t="shared" si="152"/>
        <v/>
      </c>
      <c r="AH197" s="125" t="str">
        <f>IF(OR(B197=0,B197=""),"",IF(AND($E$3="3rd"),'Marks Entry 3rd'!V196,IF(AND($E$3="4th"),'Marks Entry 4th'!V196,"")))</f>
        <v/>
      </c>
      <c r="AI197" s="125" t="str">
        <f>IF(OR(B197=0,B197=""),"",IF(AND($E$3="3rd"),'Marks Entry 3rd'!W196,IF(AND($E$3="4th"),'Marks Entry 4th'!W196,"")))</f>
        <v/>
      </c>
      <c r="AJ197" s="64" t="str">
        <f t="shared" si="153"/>
        <v/>
      </c>
      <c r="AK197" s="61">
        <f t="shared" si="154"/>
        <v>0</v>
      </c>
      <c r="AL197" s="66" t="str">
        <f>IF(OR(B197=0,B197=""),"",IF(AND($E$3="3rd"),'Marks Entry 3rd'!X196,IF(AND($E$3="4th"),'Marks Entry 4th'!X196,"")))</f>
        <v/>
      </c>
      <c r="AM197" s="66" t="str">
        <f>IF(OR(B197=0,B197=""),"",IF(AND($E$3="3rd"),'Marks Entry 3rd'!Y196,IF(AND($E$3="4th"),'Marks Entry 4th'!Y196,"")))</f>
        <v/>
      </c>
      <c r="AN197" s="65" t="str">
        <f t="shared" si="155"/>
        <v/>
      </c>
      <c r="AO197" s="61" t="str">
        <f t="shared" si="156"/>
        <v/>
      </c>
      <c r="AP197" s="104">
        <f t="shared" si="157"/>
        <v>0</v>
      </c>
      <c r="AQ197" s="104" t="str">
        <f t="shared" si="158"/>
        <v/>
      </c>
      <c r="AR197" s="104" t="str">
        <f t="shared" si="159"/>
        <v/>
      </c>
      <c r="AS197" s="104" t="str">
        <f t="shared" si="160"/>
        <v/>
      </c>
      <c r="AT197" s="104" t="str">
        <f t="shared" si="161"/>
        <v/>
      </c>
      <c r="AU197" s="108" t="str">
        <f t="shared" si="162"/>
        <v/>
      </c>
      <c r="AV197" s="125" t="str">
        <f>IF(OR(B197=0,B197=""),"",IF(AND($E$3="3rd"),'Marks Entry 3rd'!Z196,IF(AND($E$3="4th"),'Marks Entry 4th'!Z196,"")))</f>
        <v/>
      </c>
      <c r="AW197" s="125" t="str">
        <f>IF(OR(B197=0,B197=""),"",IF(AND($E$3="3rd"),'Marks Entry 3rd'!AA196,IF(AND($E$3="4th"),'Marks Entry 4th'!AA196,"")))</f>
        <v/>
      </c>
      <c r="AX197" s="125" t="str">
        <f>IF(OR(B197=0,B197=""),"",IF(AND($E$3="3rd"),'Marks Entry 3rd'!AB196,IF(AND($E$3="4th"),'Marks Entry 4th'!AB196,"")))</f>
        <v/>
      </c>
      <c r="AY197" s="61" t="str">
        <f t="shared" si="163"/>
        <v/>
      </c>
      <c r="AZ197" s="125" t="str">
        <f>IF(OR(B197=0,B197=""),"",IF(AND($E$3="3rd"),'Marks Entry 3rd'!AC196,IF(AND($E$3="4th"),'Marks Entry 4th'!AC196,"")))</f>
        <v/>
      </c>
      <c r="BA197" s="125" t="str">
        <f>IF(OR(B197=0,B197=""),"",IF(AND($E$3="3rd"),'Marks Entry 3rd'!AD196,IF(AND($E$3="4th"),'Marks Entry 4th'!AD196,"")))</f>
        <v/>
      </c>
      <c r="BB197" s="64" t="str">
        <f t="shared" si="164"/>
        <v/>
      </c>
      <c r="BC197" s="61">
        <f t="shared" si="165"/>
        <v>0</v>
      </c>
      <c r="BD197" s="66" t="str">
        <f>IF(OR(B197=0,B197=""),"",IF(AND($E$3="3rd"),'Marks Entry 3rd'!AE196,IF(AND($E$3="4th"),'Marks Entry 4th'!AE196,"")))</f>
        <v/>
      </c>
      <c r="BE197" s="66" t="str">
        <f>IF(OR(B197=0,B197=""),"",IF(AND($E$3="3rd"),'Marks Entry 3rd'!AF196,IF(AND($E$3="4th"),'Marks Entry 4th'!AF196,"")))</f>
        <v/>
      </c>
      <c r="BF197" s="65" t="str">
        <f t="shared" si="166"/>
        <v/>
      </c>
      <c r="BG197" s="61" t="str">
        <f t="shared" si="167"/>
        <v/>
      </c>
      <c r="BH197" s="104">
        <f t="shared" si="168"/>
        <v>0</v>
      </c>
      <c r="BI197" s="104" t="str">
        <f t="shared" si="169"/>
        <v/>
      </c>
      <c r="BJ197" s="104" t="str">
        <f t="shared" si="170"/>
        <v/>
      </c>
      <c r="BK197" s="104" t="str">
        <f t="shared" si="171"/>
        <v/>
      </c>
      <c r="BL197" s="104" t="str">
        <f t="shared" si="172"/>
        <v/>
      </c>
      <c r="BM197" s="108" t="str">
        <f t="shared" si="173"/>
        <v/>
      </c>
      <c r="BN197" s="125" t="str">
        <f>IF(OR(B197=0,B197=""),"",IF(AND($E$3="3rd"),'Marks Entry 3rd'!AG196,IF(AND($E$3="4th"),'Marks Entry 4th'!AG196,"")))</f>
        <v/>
      </c>
      <c r="BO197" s="125" t="str">
        <f>IF(OR(B197=0,B197=""),"",IF(AND($E$3="3rd"),'Marks Entry 3rd'!AH196,IF(AND($E$3="4th"),'Marks Entry 4th'!AH196,"")))</f>
        <v/>
      </c>
      <c r="BP197" s="125" t="str">
        <f>IF(OR(B197=0,B197=""),"",IF(AND($E$3="3rd"),'Marks Entry 3rd'!AI196,IF(AND($E$3="4th"),'Marks Entry 4th'!AI196,"")))</f>
        <v/>
      </c>
      <c r="BQ197" s="61" t="str">
        <f t="shared" si="174"/>
        <v/>
      </c>
      <c r="BR197" s="125" t="str">
        <f>IF(OR(B197=0,B197=""),"",IF(AND($E$3="3rd"),'Marks Entry 3rd'!AJ196,IF(AND($E$3="4th"),'Marks Entry 4th'!AJ196,"")))</f>
        <v/>
      </c>
      <c r="BS197" s="125" t="str">
        <f>IF(OR(B197=0,B197=""),"",IF(AND($E$3="3rd"),'Marks Entry 3rd'!AK196,IF(AND($E$3="4th"),'Marks Entry 4th'!AK196,"")))</f>
        <v/>
      </c>
      <c r="BT197" s="64" t="str">
        <f t="shared" si="175"/>
        <v/>
      </c>
      <c r="BU197" s="61">
        <f t="shared" si="176"/>
        <v>0</v>
      </c>
      <c r="BV197" s="66" t="str">
        <f>IF(OR(B197=0,B197=""),"",IF(AND($E$3="3rd"),'Marks Entry 3rd'!AL196,IF(AND($E$3="4th"),'Marks Entry 4th'!AL196,"")))</f>
        <v/>
      </c>
      <c r="BW197" s="66" t="str">
        <f>IF(OR(B197=0,B197=""),"",IF(AND($E$3="3rd"),'Marks Entry 3rd'!AM196,IF(AND($E$3="4th"),'Marks Entry 4th'!AM196,"")))</f>
        <v/>
      </c>
      <c r="BX197" s="65" t="str">
        <f t="shared" si="177"/>
        <v/>
      </c>
      <c r="BY197" s="61" t="str">
        <f t="shared" si="178"/>
        <v/>
      </c>
      <c r="BZ197" s="104">
        <f t="shared" si="179"/>
        <v>0</v>
      </c>
      <c r="CA197" s="104" t="str">
        <f t="shared" si="180"/>
        <v/>
      </c>
      <c r="CB197" s="104" t="str">
        <f t="shared" si="181"/>
        <v/>
      </c>
      <c r="CC197" s="104" t="str">
        <f t="shared" si="182"/>
        <v/>
      </c>
      <c r="CD197" s="104" t="str">
        <f t="shared" si="183"/>
        <v/>
      </c>
      <c r="CE197" s="108" t="str">
        <f t="shared" si="184"/>
        <v/>
      </c>
      <c r="CF197" s="257" t="str">
        <f>IF(OR(B197=0,B197=""),"",IF(AND($E$3="3rd"),'Marks Entry 3rd'!AN196,IF(AND($E$3="4th"),'Marks Entry 4th'!AN196,"")))</f>
        <v/>
      </c>
      <c r="CG197" s="257" t="str">
        <f>IF(OR(B197=0,B197=""),"",IF(AND($E$3="3rd"),'Marks Entry 3rd'!AO196,IF(AND($E$3="4th"),'Marks Entry 4th'!AO196,"")))</f>
        <v/>
      </c>
      <c r="CH197" s="257" t="str">
        <f>IF(OR(B197=0,B197=""),"",IF(AND($E$3="3rd"),'Marks Entry 3rd'!AP196,IF(AND($E$3="4th"),'Marks Entry 4th'!AP196,"")))</f>
        <v/>
      </c>
      <c r="CI197" s="257" t="str">
        <f>IF(OR(B197=0,B197=""),"",IF(AND($E$3="3rd"),'Marks Entry 3rd'!AQ196,IF(AND($E$3="4th"),'Marks Entry 4th'!AQ196,"")))</f>
        <v/>
      </c>
      <c r="CJ197" s="257" t="str">
        <f>IF(OR(B197=0,B197=""),"",IF(AND($E$3="3rd"),'Marks Entry 3rd'!AR196,IF(AND($E$3="4th"),'Marks Entry 4th'!AR196,"")))</f>
        <v/>
      </c>
      <c r="CK197" s="126" t="str">
        <f t="shared" si="185"/>
        <v/>
      </c>
      <c r="CL197" s="127">
        <f t="shared" si="186"/>
        <v>0</v>
      </c>
      <c r="CM197" s="127" t="str">
        <f t="shared" si="187"/>
        <v/>
      </c>
      <c r="CN197" s="127" t="str">
        <f t="shared" si="188"/>
        <v/>
      </c>
      <c r="CO197" s="107" t="str">
        <f t="shared" si="189"/>
        <v/>
      </c>
      <c r="CP197" s="257" t="str">
        <f>IF(OR(B197=0,B197=""),"",IF(AND($E$3="3rd"),'Marks Entry 3rd'!AS196,IF(AND($E$3="4th"),'Marks Entry 4th'!AS196,"")))</f>
        <v/>
      </c>
      <c r="CQ197" s="257" t="str">
        <f>IF(OR(B197=0,B197=""),"",IF(AND($E$3="3rd"),'Marks Entry 3rd'!AT196,IF(AND($E$3="4th"),'Marks Entry 4th'!AT196,"")))</f>
        <v/>
      </c>
      <c r="CR197" s="257" t="str">
        <f>IF(OR(B197=0,B197=""),"",IF(AND($E$3="3rd"),'Marks Entry 3rd'!AU196,IF(AND($E$3="4th"),'Marks Entry 4th'!AU196,"")))</f>
        <v/>
      </c>
      <c r="CS197" s="257" t="str">
        <f>IF(OR(B197=0,B197=""),"",IF(AND($E$3="3rd"),'Marks Entry 3rd'!AV196,IF(AND($E$3="4th"),'Marks Entry 4th'!AV196,"")))</f>
        <v/>
      </c>
      <c r="CT197" s="257" t="str">
        <f>IF(OR(B197=0,B197=""),"",IF(AND($E$3="3rd"),'Marks Entry 3rd'!AW196,IF(AND($E$3="4th"),'Marks Entry 4th'!AW196,"")))</f>
        <v/>
      </c>
      <c r="CU197" s="126" t="str">
        <f t="shared" si="190"/>
        <v/>
      </c>
      <c r="CV197" s="127">
        <f t="shared" si="191"/>
        <v>0</v>
      </c>
      <c r="CW197" s="127" t="str">
        <f t="shared" si="192"/>
        <v/>
      </c>
      <c r="CX197" s="127" t="str">
        <f t="shared" si="193"/>
        <v/>
      </c>
      <c r="CY197" s="107" t="str">
        <f t="shared" si="194"/>
        <v/>
      </c>
      <c r="CZ197" s="257" t="str">
        <f>IF(OR(B197=0,B197=""),"",IF(AND($E$3="3rd"),'Marks Entry 3rd'!AX196,IF(AND($E$3="4th"),'Marks Entry 4th'!AX196,"")))</f>
        <v/>
      </c>
      <c r="DA197" s="257" t="str">
        <f>IF(OR(B197=0,B197=""),"",IF(AND($E$3="3rd"),'Marks Entry 3rd'!AY196,IF(AND($E$3="4th"),'Marks Entry 4th'!AY196,"")))</f>
        <v/>
      </c>
      <c r="DB197" s="257" t="str">
        <f>IF(OR(B197=0,B197=""),"",IF(AND($E$3="3rd"),'Marks Entry 3rd'!AZ196,IF(AND($E$3="4th"),'Marks Entry 4th'!AZ196,"")))</f>
        <v/>
      </c>
      <c r="DC197" s="257" t="str">
        <f>IF(OR(B197=0,B197=""),"",IF(AND($E$3="3rd"),'Marks Entry 3rd'!BA196,IF(AND($E$3="4th"),'Marks Entry 4th'!BA196,"")))</f>
        <v/>
      </c>
      <c r="DD197" s="257" t="str">
        <f>IF(OR(B197=0,B197=""),"",IF(AND($E$3="3rd"),'Marks Entry 3rd'!BB196,IF(AND($E$3="4th"),'Marks Entry 4th'!BB196,"")))</f>
        <v/>
      </c>
      <c r="DE197" s="126" t="str">
        <f t="shared" si="195"/>
        <v/>
      </c>
      <c r="DF197" s="127">
        <f t="shared" si="196"/>
        <v>0</v>
      </c>
      <c r="DG197" s="127" t="str">
        <f t="shared" si="197"/>
        <v/>
      </c>
      <c r="DH197" s="127" t="str">
        <f t="shared" si="198"/>
        <v/>
      </c>
      <c r="DI197" s="107" t="str">
        <f t="shared" si="199"/>
        <v/>
      </c>
      <c r="DJ197" s="257" t="str">
        <f>IF(OR(B197=0,B197=""),"",IF(AND('Marks Entry 3rd'!BC196="",'Marks Entry 4th'!BC196=""),"",IF(AND($E$3="3rd"),'Marks Entry 3rd'!BC196,IF(AND($E$3="4th"),'Marks Entry 4th'!BC196,""))))</f>
        <v/>
      </c>
      <c r="DK197" s="257" t="str">
        <f>IF(OR(B197=0,B197=""),"",IF(AND('Marks Entry 3rd'!BD196="",'Marks Entry 4th'!BD196=""),"",IF(AND($E$3="3rd"),'Marks Entry 3rd'!BD196,IF(AND($E$3="4th"),'Marks Entry 4th'!BD196,""))))</f>
        <v/>
      </c>
      <c r="DL197" s="416" t="str">
        <f t="shared" si="200"/>
        <v/>
      </c>
      <c r="DM197" s="108" t="str">
        <f t="shared" si="201"/>
        <v/>
      </c>
      <c r="DN197" s="257" t="str">
        <f>IF(OR(B197=0,B197=""),"",IF(AND('Marks Entry 3rd'!BE196="",'Marks Entry 4th'!BE196=""),"",IF(AND($E$3="3rd"),'Marks Entry 3rd'!BE196,IF(AND($E$3="4th"),'Marks Entry 4th'!BE196,""))))</f>
        <v/>
      </c>
      <c r="DO197" s="257" t="str">
        <f>IF(OR(B197=0,B197=""),"",IF(AND('Marks Entry 3rd'!BF196="",'Marks Entry 4th'!BF196=""),"",IF(AND($E$3="3rd"),'Marks Entry 3rd'!BF196,IF(AND($E$3="4th"),'Marks Entry 4th'!BF196,""))))</f>
        <v/>
      </c>
      <c r="DP197" s="416" t="str">
        <f t="shared" si="202"/>
        <v/>
      </c>
      <c r="DQ197" s="108" t="str">
        <f t="shared" si="203"/>
        <v/>
      </c>
      <c r="DR197" s="75" t="str">
        <f t="shared" si="204"/>
        <v/>
      </c>
      <c r="DS197" s="76" t="str">
        <f t="shared" si="205"/>
        <v/>
      </c>
      <c r="DT197" s="81" t="str">
        <f t="shared" si="206"/>
        <v/>
      </c>
      <c r="DU197" s="82" t="str">
        <f t="shared" si="207"/>
        <v/>
      </c>
      <c r="DV197" s="262" t="str">
        <f t="shared" si="209"/>
        <v/>
      </c>
      <c r="DW197" s="52" t="str">
        <f>IF(OR(B197=0,B197=""),"",IF(AND($E$3="3rd"),'Marks Entry 3rd'!BG196,IF(AND($E$3="4th"),'Marks Entry 4th'!BG196,"")))</f>
        <v/>
      </c>
      <c r="DX197" s="52" t="str">
        <f>IF(OR(B197=0,B197=""),"",IF(AND($E$3="3rd"),'Marks Entry 3rd'!BH196,IF(AND($E$3="4th"),'Marks Entry 4th'!BH196,"")))</f>
        <v/>
      </c>
      <c r="DY197" s="242" t="str">
        <f t="shared" si="208"/>
        <v/>
      </c>
      <c r="DZ197" s="53"/>
      <c r="EG197" s="55">
        <f>IF(AND($E$3="3rd"),'Marks Entry 3rd'!I196,IF(AND($E$3="4th"),'Marks Entry 4th'!I196,""))</f>
        <v>0</v>
      </c>
    </row>
    <row r="198" spans="1:137" ht="18.95" customHeight="1">
      <c r="A198" s="67">
        <v>191</v>
      </c>
      <c r="B198" s="302" t="str">
        <f>IF(OR(EG198=0,EG198=""),"",IF(AND($E$3="3rd"),'Marks Entry 3rd'!I197,IF(AND($E$3="4th"),'Marks Entry 4th'!I197,"")))</f>
        <v/>
      </c>
      <c r="C198" s="68" t="str">
        <f>IF(OR(B198=0,B198=""),"",IF(AND($E$3="3rd"),'Marks Entry 3rd'!B197,IF(AND($E$3="4th"),'Marks Entry 4th'!B197,"")))</f>
        <v/>
      </c>
      <c r="D198" s="68" t="str">
        <f>IF(OR(B198=0,B198=""),"",IF(AND($E$3="3rd"),'Marks Entry 3rd'!C197,IF(AND($E$3="4th"),'Marks Entry 4th'!C197,"")))</f>
        <v/>
      </c>
      <c r="E198" s="69" t="str">
        <f>IF(OR(B198=0,B198=""),"",IF(AND($E$3="3rd"),'Marks Entry 3rd'!E197,IF(AND($E$3="4th"),'Marks Entry 4th'!E197,"")))</f>
        <v/>
      </c>
      <c r="F198" s="301" t="str">
        <f>IF(OR(B198=0,B198=""),"",IF(AND($E$3="3rd"),'Marks Entry 3rd'!D197,IF(AND($E$3="4th"),'Marks Entry 4th'!D197,"")))</f>
        <v/>
      </c>
      <c r="G198" s="63" t="str">
        <f>IF(OR(B198=0,B198=""),"",IF(AND($E$3="3rd"),'Marks Entry 3rd'!F197,IF(AND($E$3="4th"),'Marks Entry 4th'!F197,"")))</f>
        <v/>
      </c>
      <c r="H198" s="63" t="str">
        <f>IF(OR(B198=0,B198=""),"",IF(AND($E$3="3rd"),'Marks Entry 3rd'!G197,IF(AND($E$3="4th"),'Marks Entry 4th'!G197,"")))</f>
        <v/>
      </c>
      <c r="I198" s="63" t="str">
        <f>IF(OR(B198=0,B198=""),"",IF(AND($E$3="3rd"),'Marks Entry 3rd'!H197,IF(AND($E$3="4th"),'Marks Entry 4th'!H197,"")))</f>
        <v/>
      </c>
      <c r="J198" s="256" t="str">
        <f>IF(OR(B198=0,B198=""),"",IF(AND($E$3="3rd"),'Marks Entry 3rd'!J197,IF(AND($E$3="4th"),'Marks Entry 4th'!J197,"")))</f>
        <v/>
      </c>
      <c r="K198" s="256" t="str">
        <f>IF(OR(B198=0,B198=""),"",IF(AND($E$3="3rd"),'Marks Entry 3rd'!K197,IF(AND($E$3="4th"),'Marks Entry 4th'!K197,"")))</f>
        <v/>
      </c>
      <c r="L198" s="125" t="str">
        <f>IF(OR(B198=0,B198=""),"",IF(AND($E$3="3rd"),'Marks Entry 3rd'!L197,IF(AND($E$3="4th"),'Marks Entry 4th'!L197,"")))</f>
        <v/>
      </c>
      <c r="M198" s="125" t="str">
        <f>IF(OR(B198=0,B198=""),"",IF(AND($E$3="3rd"),'Marks Entry 3rd'!M197,IF(AND($E$3="4th"),'Marks Entry 4th'!M197,"")))</f>
        <v/>
      </c>
      <c r="N198" s="125" t="str">
        <f>IF(OR(B198=0,B198=""),"",IF(AND($E$3="3rd"),'Marks Entry 3rd'!N197,IF(AND($E$3="4th"),'Marks Entry 4th'!N197,"")))</f>
        <v/>
      </c>
      <c r="O198" s="61" t="str">
        <f t="shared" si="141"/>
        <v/>
      </c>
      <c r="P198" s="125" t="str">
        <f>IF(OR(B198=0,B198=""),"",IF(AND($E$3="3rd"),'Marks Entry 3rd'!O197,IF(AND($E$3="4th"),'Marks Entry 4th'!O197,"")))</f>
        <v/>
      </c>
      <c r="Q198" s="125" t="str">
        <f>IF(OR(B198=0,B198=""),"",IF(AND($E$3="3rd"),'Marks Entry 3rd'!P197,IF(AND($E$3="4th"),'Marks Entry 4th'!P197,"")))</f>
        <v/>
      </c>
      <c r="R198" s="64" t="str">
        <f t="shared" si="142"/>
        <v/>
      </c>
      <c r="S198" s="61">
        <f t="shared" si="143"/>
        <v>0</v>
      </c>
      <c r="T198" s="66" t="str">
        <f>IF(OR(B198=0,B198=""),"",IF(AND($E$3="3rd"),'Marks Entry 3rd'!Q197,IF(AND($E$3="4th"),'Marks Entry 4th'!Q197,"")))</f>
        <v/>
      </c>
      <c r="U198" s="66" t="str">
        <f>IF(OR(B198=0,B198=""),"",IF(AND($E$3="3rd"),'Marks Entry 3rd'!R197,IF(AND($E$3="4th"),'Marks Entry 4th'!R197,"")))</f>
        <v/>
      </c>
      <c r="V198" s="65" t="str">
        <f t="shared" si="144"/>
        <v/>
      </c>
      <c r="W198" s="61" t="str">
        <f t="shared" si="145"/>
        <v/>
      </c>
      <c r="X198" s="104">
        <f t="shared" si="146"/>
        <v>0</v>
      </c>
      <c r="Y198" s="104" t="str">
        <f t="shared" si="147"/>
        <v/>
      </c>
      <c r="Z198" s="104" t="str">
        <f t="shared" si="148"/>
        <v/>
      </c>
      <c r="AA198" s="104" t="str">
        <f t="shared" si="149"/>
        <v/>
      </c>
      <c r="AB198" s="104" t="str">
        <f t="shared" si="150"/>
        <v/>
      </c>
      <c r="AC198" s="108" t="str">
        <f t="shared" si="151"/>
        <v/>
      </c>
      <c r="AD198" s="125" t="str">
        <f>IF(OR(B198=0,B198=""),"",IF(AND($E$3="3rd"),'Marks Entry 3rd'!S197,IF(AND($E$3="4th"),'Marks Entry 4th'!S197,"")))</f>
        <v/>
      </c>
      <c r="AE198" s="125" t="str">
        <f>IF(OR(B198=0,B198=""),"",IF(AND($E$3="3rd"),'Marks Entry 3rd'!T197,IF(AND($E$3="4th"),'Marks Entry 4th'!T197,"")))</f>
        <v/>
      </c>
      <c r="AF198" s="125" t="str">
        <f>IF(OR(B198=0,B198=""),"",IF(AND($E$3="3rd"),'Marks Entry 3rd'!U197,IF(AND($E$3="4th"),'Marks Entry 4th'!U197,"")))</f>
        <v/>
      </c>
      <c r="AG198" s="61" t="str">
        <f t="shared" si="152"/>
        <v/>
      </c>
      <c r="AH198" s="125" t="str">
        <f>IF(OR(B198=0,B198=""),"",IF(AND($E$3="3rd"),'Marks Entry 3rd'!V197,IF(AND($E$3="4th"),'Marks Entry 4th'!V197,"")))</f>
        <v/>
      </c>
      <c r="AI198" s="125" t="str">
        <f>IF(OR(B198=0,B198=""),"",IF(AND($E$3="3rd"),'Marks Entry 3rd'!W197,IF(AND($E$3="4th"),'Marks Entry 4th'!W197,"")))</f>
        <v/>
      </c>
      <c r="AJ198" s="64" t="str">
        <f t="shared" si="153"/>
        <v/>
      </c>
      <c r="AK198" s="61">
        <f t="shared" si="154"/>
        <v>0</v>
      </c>
      <c r="AL198" s="66" t="str">
        <f>IF(OR(B198=0,B198=""),"",IF(AND($E$3="3rd"),'Marks Entry 3rd'!X197,IF(AND($E$3="4th"),'Marks Entry 4th'!X197,"")))</f>
        <v/>
      </c>
      <c r="AM198" s="66" t="str">
        <f>IF(OR(B198=0,B198=""),"",IF(AND($E$3="3rd"),'Marks Entry 3rd'!Y197,IF(AND($E$3="4th"),'Marks Entry 4th'!Y197,"")))</f>
        <v/>
      </c>
      <c r="AN198" s="65" t="str">
        <f t="shared" si="155"/>
        <v/>
      </c>
      <c r="AO198" s="61" t="str">
        <f t="shared" si="156"/>
        <v/>
      </c>
      <c r="AP198" s="104">
        <f t="shared" si="157"/>
        <v>0</v>
      </c>
      <c r="AQ198" s="104" t="str">
        <f t="shared" si="158"/>
        <v/>
      </c>
      <c r="AR198" s="104" t="str">
        <f t="shared" si="159"/>
        <v/>
      </c>
      <c r="AS198" s="104" t="str">
        <f t="shared" si="160"/>
        <v/>
      </c>
      <c r="AT198" s="104" t="str">
        <f t="shared" si="161"/>
        <v/>
      </c>
      <c r="AU198" s="108" t="str">
        <f t="shared" si="162"/>
        <v/>
      </c>
      <c r="AV198" s="125" t="str">
        <f>IF(OR(B198=0,B198=""),"",IF(AND($E$3="3rd"),'Marks Entry 3rd'!Z197,IF(AND($E$3="4th"),'Marks Entry 4th'!Z197,"")))</f>
        <v/>
      </c>
      <c r="AW198" s="125" t="str">
        <f>IF(OR(B198=0,B198=""),"",IF(AND($E$3="3rd"),'Marks Entry 3rd'!AA197,IF(AND($E$3="4th"),'Marks Entry 4th'!AA197,"")))</f>
        <v/>
      </c>
      <c r="AX198" s="125" t="str">
        <f>IF(OR(B198=0,B198=""),"",IF(AND($E$3="3rd"),'Marks Entry 3rd'!AB197,IF(AND($E$3="4th"),'Marks Entry 4th'!AB197,"")))</f>
        <v/>
      </c>
      <c r="AY198" s="61" t="str">
        <f t="shared" si="163"/>
        <v/>
      </c>
      <c r="AZ198" s="125" t="str">
        <f>IF(OR(B198=0,B198=""),"",IF(AND($E$3="3rd"),'Marks Entry 3rd'!AC197,IF(AND($E$3="4th"),'Marks Entry 4th'!AC197,"")))</f>
        <v/>
      </c>
      <c r="BA198" s="125" t="str">
        <f>IF(OR(B198=0,B198=""),"",IF(AND($E$3="3rd"),'Marks Entry 3rd'!AD197,IF(AND($E$3="4th"),'Marks Entry 4th'!AD197,"")))</f>
        <v/>
      </c>
      <c r="BB198" s="64" t="str">
        <f t="shared" si="164"/>
        <v/>
      </c>
      <c r="BC198" s="61">
        <f t="shared" si="165"/>
        <v>0</v>
      </c>
      <c r="BD198" s="66" t="str">
        <f>IF(OR(B198=0,B198=""),"",IF(AND($E$3="3rd"),'Marks Entry 3rd'!AE197,IF(AND($E$3="4th"),'Marks Entry 4th'!AE197,"")))</f>
        <v/>
      </c>
      <c r="BE198" s="66" t="str">
        <f>IF(OR(B198=0,B198=""),"",IF(AND($E$3="3rd"),'Marks Entry 3rd'!AF197,IF(AND($E$3="4th"),'Marks Entry 4th'!AF197,"")))</f>
        <v/>
      </c>
      <c r="BF198" s="65" t="str">
        <f t="shared" si="166"/>
        <v/>
      </c>
      <c r="BG198" s="61" t="str">
        <f t="shared" si="167"/>
        <v/>
      </c>
      <c r="BH198" s="104">
        <f t="shared" si="168"/>
        <v>0</v>
      </c>
      <c r="BI198" s="104" t="str">
        <f t="shared" si="169"/>
        <v/>
      </c>
      <c r="BJ198" s="104" t="str">
        <f t="shared" si="170"/>
        <v/>
      </c>
      <c r="BK198" s="104" t="str">
        <f t="shared" si="171"/>
        <v/>
      </c>
      <c r="BL198" s="104" t="str">
        <f t="shared" si="172"/>
        <v/>
      </c>
      <c r="BM198" s="108" t="str">
        <f t="shared" si="173"/>
        <v/>
      </c>
      <c r="BN198" s="125" t="str">
        <f>IF(OR(B198=0,B198=""),"",IF(AND($E$3="3rd"),'Marks Entry 3rd'!AG197,IF(AND($E$3="4th"),'Marks Entry 4th'!AG197,"")))</f>
        <v/>
      </c>
      <c r="BO198" s="125" t="str">
        <f>IF(OR(B198=0,B198=""),"",IF(AND($E$3="3rd"),'Marks Entry 3rd'!AH197,IF(AND($E$3="4th"),'Marks Entry 4th'!AH197,"")))</f>
        <v/>
      </c>
      <c r="BP198" s="125" t="str">
        <f>IF(OR(B198=0,B198=""),"",IF(AND($E$3="3rd"),'Marks Entry 3rd'!AI197,IF(AND($E$3="4th"),'Marks Entry 4th'!AI197,"")))</f>
        <v/>
      </c>
      <c r="BQ198" s="61" t="str">
        <f t="shared" si="174"/>
        <v/>
      </c>
      <c r="BR198" s="125" t="str">
        <f>IF(OR(B198=0,B198=""),"",IF(AND($E$3="3rd"),'Marks Entry 3rd'!AJ197,IF(AND($E$3="4th"),'Marks Entry 4th'!AJ197,"")))</f>
        <v/>
      </c>
      <c r="BS198" s="125" t="str">
        <f>IF(OR(B198=0,B198=""),"",IF(AND($E$3="3rd"),'Marks Entry 3rd'!AK197,IF(AND($E$3="4th"),'Marks Entry 4th'!AK197,"")))</f>
        <v/>
      </c>
      <c r="BT198" s="64" t="str">
        <f t="shared" si="175"/>
        <v/>
      </c>
      <c r="BU198" s="61">
        <f t="shared" si="176"/>
        <v>0</v>
      </c>
      <c r="BV198" s="66" t="str">
        <f>IF(OR(B198=0,B198=""),"",IF(AND($E$3="3rd"),'Marks Entry 3rd'!AL197,IF(AND($E$3="4th"),'Marks Entry 4th'!AL197,"")))</f>
        <v/>
      </c>
      <c r="BW198" s="66" t="str">
        <f>IF(OR(B198=0,B198=""),"",IF(AND($E$3="3rd"),'Marks Entry 3rd'!AM197,IF(AND($E$3="4th"),'Marks Entry 4th'!AM197,"")))</f>
        <v/>
      </c>
      <c r="BX198" s="65" t="str">
        <f t="shared" si="177"/>
        <v/>
      </c>
      <c r="BY198" s="61" t="str">
        <f t="shared" si="178"/>
        <v/>
      </c>
      <c r="BZ198" s="104">
        <f t="shared" si="179"/>
        <v>0</v>
      </c>
      <c r="CA198" s="104" t="str">
        <f t="shared" si="180"/>
        <v/>
      </c>
      <c r="CB198" s="104" t="str">
        <f t="shared" si="181"/>
        <v/>
      </c>
      <c r="CC198" s="104" t="str">
        <f t="shared" si="182"/>
        <v/>
      </c>
      <c r="CD198" s="104" t="str">
        <f t="shared" si="183"/>
        <v/>
      </c>
      <c r="CE198" s="108" t="str">
        <f t="shared" si="184"/>
        <v/>
      </c>
      <c r="CF198" s="257" t="str">
        <f>IF(OR(B198=0,B198=""),"",IF(AND($E$3="3rd"),'Marks Entry 3rd'!AN197,IF(AND($E$3="4th"),'Marks Entry 4th'!AN197,"")))</f>
        <v/>
      </c>
      <c r="CG198" s="257" t="str">
        <f>IF(OR(B198=0,B198=""),"",IF(AND($E$3="3rd"),'Marks Entry 3rd'!AO197,IF(AND($E$3="4th"),'Marks Entry 4th'!AO197,"")))</f>
        <v/>
      </c>
      <c r="CH198" s="257" t="str">
        <f>IF(OR(B198=0,B198=""),"",IF(AND($E$3="3rd"),'Marks Entry 3rd'!AP197,IF(AND($E$3="4th"),'Marks Entry 4th'!AP197,"")))</f>
        <v/>
      </c>
      <c r="CI198" s="257" t="str">
        <f>IF(OR(B198=0,B198=""),"",IF(AND($E$3="3rd"),'Marks Entry 3rd'!AQ197,IF(AND($E$3="4th"),'Marks Entry 4th'!AQ197,"")))</f>
        <v/>
      </c>
      <c r="CJ198" s="257" t="str">
        <f>IF(OR(B198=0,B198=""),"",IF(AND($E$3="3rd"),'Marks Entry 3rd'!AR197,IF(AND($E$3="4th"),'Marks Entry 4th'!AR197,"")))</f>
        <v/>
      </c>
      <c r="CK198" s="126" t="str">
        <f t="shared" si="185"/>
        <v/>
      </c>
      <c r="CL198" s="127">
        <f t="shared" si="186"/>
        <v>0</v>
      </c>
      <c r="CM198" s="127" t="str">
        <f t="shared" si="187"/>
        <v/>
      </c>
      <c r="CN198" s="127" t="str">
        <f t="shared" si="188"/>
        <v/>
      </c>
      <c r="CO198" s="107" t="str">
        <f t="shared" si="189"/>
        <v/>
      </c>
      <c r="CP198" s="257" t="str">
        <f>IF(OR(B198=0,B198=""),"",IF(AND($E$3="3rd"),'Marks Entry 3rd'!AS197,IF(AND($E$3="4th"),'Marks Entry 4th'!AS197,"")))</f>
        <v/>
      </c>
      <c r="CQ198" s="257" t="str">
        <f>IF(OR(B198=0,B198=""),"",IF(AND($E$3="3rd"),'Marks Entry 3rd'!AT197,IF(AND($E$3="4th"),'Marks Entry 4th'!AT197,"")))</f>
        <v/>
      </c>
      <c r="CR198" s="257" t="str">
        <f>IF(OR(B198=0,B198=""),"",IF(AND($E$3="3rd"),'Marks Entry 3rd'!AU197,IF(AND($E$3="4th"),'Marks Entry 4th'!AU197,"")))</f>
        <v/>
      </c>
      <c r="CS198" s="257" t="str">
        <f>IF(OR(B198=0,B198=""),"",IF(AND($E$3="3rd"),'Marks Entry 3rd'!AV197,IF(AND($E$3="4th"),'Marks Entry 4th'!AV197,"")))</f>
        <v/>
      </c>
      <c r="CT198" s="257" t="str">
        <f>IF(OR(B198=0,B198=""),"",IF(AND($E$3="3rd"),'Marks Entry 3rd'!AW197,IF(AND($E$3="4th"),'Marks Entry 4th'!AW197,"")))</f>
        <v/>
      </c>
      <c r="CU198" s="126" t="str">
        <f t="shared" si="190"/>
        <v/>
      </c>
      <c r="CV198" s="127">
        <f t="shared" si="191"/>
        <v>0</v>
      </c>
      <c r="CW198" s="127" t="str">
        <f t="shared" si="192"/>
        <v/>
      </c>
      <c r="CX198" s="127" t="str">
        <f t="shared" si="193"/>
        <v/>
      </c>
      <c r="CY198" s="107" t="str">
        <f t="shared" si="194"/>
        <v/>
      </c>
      <c r="CZ198" s="257" t="str">
        <f>IF(OR(B198=0,B198=""),"",IF(AND($E$3="3rd"),'Marks Entry 3rd'!AX197,IF(AND($E$3="4th"),'Marks Entry 4th'!AX197,"")))</f>
        <v/>
      </c>
      <c r="DA198" s="257" t="str">
        <f>IF(OR(B198=0,B198=""),"",IF(AND($E$3="3rd"),'Marks Entry 3rd'!AY197,IF(AND($E$3="4th"),'Marks Entry 4th'!AY197,"")))</f>
        <v/>
      </c>
      <c r="DB198" s="257" t="str">
        <f>IF(OR(B198=0,B198=""),"",IF(AND($E$3="3rd"),'Marks Entry 3rd'!AZ197,IF(AND($E$3="4th"),'Marks Entry 4th'!AZ197,"")))</f>
        <v/>
      </c>
      <c r="DC198" s="257" t="str">
        <f>IF(OR(B198=0,B198=""),"",IF(AND($E$3="3rd"),'Marks Entry 3rd'!BA197,IF(AND($E$3="4th"),'Marks Entry 4th'!BA197,"")))</f>
        <v/>
      </c>
      <c r="DD198" s="257" t="str">
        <f>IF(OR(B198=0,B198=""),"",IF(AND($E$3="3rd"),'Marks Entry 3rd'!BB197,IF(AND($E$3="4th"),'Marks Entry 4th'!BB197,"")))</f>
        <v/>
      </c>
      <c r="DE198" s="126" t="str">
        <f t="shared" si="195"/>
        <v/>
      </c>
      <c r="DF198" s="127">
        <f t="shared" si="196"/>
        <v>0</v>
      </c>
      <c r="DG198" s="127" t="str">
        <f t="shared" si="197"/>
        <v/>
      </c>
      <c r="DH198" s="127" t="str">
        <f t="shared" si="198"/>
        <v/>
      </c>
      <c r="DI198" s="107" t="str">
        <f t="shared" si="199"/>
        <v/>
      </c>
      <c r="DJ198" s="257" t="str">
        <f>IF(OR(B198=0,B198=""),"",IF(AND('Marks Entry 3rd'!BC197="",'Marks Entry 4th'!BC197=""),"",IF(AND($E$3="3rd"),'Marks Entry 3rd'!BC197,IF(AND($E$3="4th"),'Marks Entry 4th'!BC197,""))))</f>
        <v/>
      </c>
      <c r="DK198" s="257" t="str">
        <f>IF(OR(B198=0,B198=""),"",IF(AND('Marks Entry 3rd'!BD197="",'Marks Entry 4th'!BD197=""),"",IF(AND($E$3="3rd"),'Marks Entry 3rd'!BD197,IF(AND($E$3="4th"),'Marks Entry 4th'!BD197,""))))</f>
        <v/>
      </c>
      <c r="DL198" s="416" t="str">
        <f t="shared" si="200"/>
        <v/>
      </c>
      <c r="DM198" s="108" t="str">
        <f t="shared" si="201"/>
        <v/>
      </c>
      <c r="DN198" s="257" t="str">
        <f>IF(OR(B198=0,B198=""),"",IF(AND('Marks Entry 3rd'!BE197="",'Marks Entry 4th'!BE197=""),"",IF(AND($E$3="3rd"),'Marks Entry 3rd'!BE197,IF(AND($E$3="4th"),'Marks Entry 4th'!BE197,""))))</f>
        <v/>
      </c>
      <c r="DO198" s="257" t="str">
        <f>IF(OR(B198=0,B198=""),"",IF(AND('Marks Entry 3rd'!BF197="",'Marks Entry 4th'!BF197=""),"",IF(AND($E$3="3rd"),'Marks Entry 3rd'!BF197,IF(AND($E$3="4th"),'Marks Entry 4th'!BF197,""))))</f>
        <v/>
      </c>
      <c r="DP198" s="416" t="str">
        <f t="shared" si="202"/>
        <v/>
      </c>
      <c r="DQ198" s="108" t="str">
        <f t="shared" si="203"/>
        <v/>
      </c>
      <c r="DR198" s="75" t="str">
        <f t="shared" si="204"/>
        <v/>
      </c>
      <c r="DS198" s="76" t="str">
        <f t="shared" si="205"/>
        <v/>
      </c>
      <c r="DT198" s="81" t="str">
        <f t="shared" si="206"/>
        <v/>
      </c>
      <c r="DU198" s="82" t="str">
        <f t="shared" si="207"/>
        <v/>
      </c>
      <c r="DV198" s="262" t="str">
        <f t="shared" si="209"/>
        <v/>
      </c>
      <c r="DW198" s="52" t="str">
        <f>IF(OR(B198=0,B198=""),"",IF(AND($E$3="3rd"),'Marks Entry 3rd'!BG197,IF(AND($E$3="4th"),'Marks Entry 4th'!BG197,"")))</f>
        <v/>
      </c>
      <c r="DX198" s="52" t="str">
        <f>IF(OR(B198=0,B198=""),"",IF(AND($E$3="3rd"),'Marks Entry 3rd'!BH197,IF(AND($E$3="4th"),'Marks Entry 4th'!BH197,"")))</f>
        <v/>
      </c>
      <c r="DY198" s="242" t="str">
        <f t="shared" si="208"/>
        <v/>
      </c>
      <c r="DZ198" s="53"/>
      <c r="EG198" s="55">
        <f>IF(AND($E$3="3rd"),'Marks Entry 3rd'!I197,IF(AND($E$3="4th"),'Marks Entry 4th'!I197,""))</f>
        <v>0</v>
      </c>
    </row>
    <row r="199" spans="1:137" ht="18.95" customHeight="1">
      <c r="A199" s="67">
        <v>192</v>
      </c>
      <c r="B199" s="302" t="str">
        <f>IF(OR(EG199=0,EG199=""),"",IF(AND($E$3="3rd"),'Marks Entry 3rd'!I198,IF(AND($E$3="4th"),'Marks Entry 4th'!I198,"")))</f>
        <v/>
      </c>
      <c r="C199" s="68" t="str">
        <f>IF(OR(B199=0,B199=""),"",IF(AND($E$3="3rd"),'Marks Entry 3rd'!B198,IF(AND($E$3="4th"),'Marks Entry 4th'!B198,"")))</f>
        <v/>
      </c>
      <c r="D199" s="68" t="str">
        <f>IF(OR(B199=0,B199=""),"",IF(AND($E$3="3rd"),'Marks Entry 3rd'!C198,IF(AND($E$3="4th"),'Marks Entry 4th'!C198,"")))</f>
        <v/>
      </c>
      <c r="E199" s="69" t="str">
        <f>IF(OR(B199=0,B199=""),"",IF(AND($E$3="3rd"),'Marks Entry 3rd'!E198,IF(AND($E$3="4th"),'Marks Entry 4th'!E198,"")))</f>
        <v/>
      </c>
      <c r="F199" s="301" t="str">
        <f>IF(OR(B199=0,B199=""),"",IF(AND($E$3="3rd"),'Marks Entry 3rd'!D198,IF(AND($E$3="4th"),'Marks Entry 4th'!D198,"")))</f>
        <v/>
      </c>
      <c r="G199" s="63" t="str">
        <f>IF(OR(B199=0,B199=""),"",IF(AND($E$3="3rd"),'Marks Entry 3rd'!F198,IF(AND($E$3="4th"),'Marks Entry 4th'!F198,"")))</f>
        <v/>
      </c>
      <c r="H199" s="63" t="str">
        <f>IF(OR(B199=0,B199=""),"",IF(AND($E$3="3rd"),'Marks Entry 3rd'!G198,IF(AND($E$3="4th"),'Marks Entry 4th'!G198,"")))</f>
        <v/>
      </c>
      <c r="I199" s="63" t="str">
        <f>IF(OR(B199=0,B199=""),"",IF(AND($E$3="3rd"),'Marks Entry 3rd'!H198,IF(AND($E$3="4th"),'Marks Entry 4th'!H198,"")))</f>
        <v/>
      </c>
      <c r="J199" s="256" t="str">
        <f>IF(OR(B199=0,B199=""),"",IF(AND($E$3="3rd"),'Marks Entry 3rd'!J198,IF(AND($E$3="4th"),'Marks Entry 4th'!J198,"")))</f>
        <v/>
      </c>
      <c r="K199" s="256" t="str">
        <f>IF(OR(B199=0,B199=""),"",IF(AND($E$3="3rd"),'Marks Entry 3rd'!K198,IF(AND($E$3="4th"),'Marks Entry 4th'!K198,"")))</f>
        <v/>
      </c>
      <c r="L199" s="125" t="str">
        <f>IF(OR(B199=0,B199=""),"",IF(AND($E$3="3rd"),'Marks Entry 3rd'!L198,IF(AND($E$3="4th"),'Marks Entry 4th'!L198,"")))</f>
        <v/>
      </c>
      <c r="M199" s="125" t="str">
        <f>IF(OR(B199=0,B199=""),"",IF(AND($E$3="3rd"),'Marks Entry 3rd'!M198,IF(AND($E$3="4th"),'Marks Entry 4th'!M198,"")))</f>
        <v/>
      </c>
      <c r="N199" s="125" t="str">
        <f>IF(OR(B199=0,B199=""),"",IF(AND($E$3="3rd"),'Marks Entry 3rd'!N198,IF(AND($E$3="4th"),'Marks Entry 4th'!N198,"")))</f>
        <v/>
      </c>
      <c r="O199" s="61" t="str">
        <f t="shared" si="141"/>
        <v/>
      </c>
      <c r="P199" s="125" t="str">
        <f>IF(OR(B199=0,B199=""),"",IF(AND($E$3="3rd"),'Marks Entry 3rd'!O198,IF(AND($E$3="4th"),'Marks Entry 4th'!O198,"")))</f>
        <v/>
      </c>
      <c r="Q199" s="125" t="str">
        <f>IF(OR(B199=0,B199=""),"",IF(AND($E$3="3rd"),'Marks Entry 3rd'!P198,IF(AND($E$3="4th"),'Marks Entry 4th'!P198,"")))</f>
        <v/>
      </c>
      <c r="R199" s="64" t="str">
        <f t="shared" si="142"/>
        <v/>
      </c>
      <c r="S199" s="61">
        <f t="shared" si="143"/>
        <v>0</v>
      </c>
      <c r="T199" s="66" t="str">
        <f>IF(OR(B199=0,B199=""),"",IF(AND($E$3="3rd"),'Marks Entry 3rd'!Q198,IF(AND($E$3="4th"),'Marks Entry 4th'!Q198,"")))</f>
        <v/>
      </c>
      <c r="U199" s="66" t="str">
        <f>IF(OR(B199=0,B199=""),"",IF(AND($E$3="3rd"),'Marks Entry 3rd'!R198,IF(AND($E$3="4th"),'Marks Entry 4th'!R198,"")))</f>
        <v/>
      </c>
      <c r="V199" s="65" t="str">
        <f t="shared" si="144"/>
        <v/>
      </c>
      <c r="W199" s="61" t="str">
        <f t="shared" si="145"/>
        <v/>
      </c>
      <c r="X199" s="104">
        <f t="shared" si="146"/>
        <v>0</v>
      </c>
      <c r="Y199" s="104" t="str">
        <f t="shared" si="147"/>
        <v/>
      </c>
      <c r="Z199" s="104" t="str">
        <f t="shared" si="148"/>
        <v/>
      </c>
      <c r="AA199" s="104" t="str">
        <f t="shared" si="149"/>
        <v/>
      </c>
      <c r="AB199" s="104" t="str">
        <f t="shared" si="150"/>
        <v/>
      </c>
      <c r="AC199" s="108" t="str">
        <f t="shared" si="151"/>
        <v/>
      </c>
      <c r="AD199" s="125" t="str">
        <f>IF(OR(B199=0,B199=""),"",IF(AND($E$3="3rd"),'Marks Entry 3rd'!S198,IF(AND($E$3="4th"),'Marks Entry 4th'!S198,"")))</f>
        <v/>
      </c>
      <c r="AE199" s="125" t="str">
        <f>IF(OR(B199=0,B199=""),"",IF(AND($E$3="3rd"),'Marks Entry 3rd'!T198,IF(AND($E$3="4th"),'Marks Entry 4th'!T198,"")))</f>
        <v/>
      </c>
      <c r="AF199" s="125" t="str">
        <f>IF(OR(B199=0,B199=""),"",IF(AND($E$3="3rd"),'Marks Entry 3rd'!U198,IF(AND($E$3="4th"),'Marks Entry 4th'!U198,"")))</f>
        <v/>
      </c>
      <c r="AG199" s="61" t="str">
        <f t="shared" si="152"/>
        <v/>
      </c>
      <c r="AH199" s="125" t="str">
        <f>IF(OR(B199=0,B199=""),"",IF(AND($E$3="3rd"),'Marks Entry 3rd'!V198,IF(AND($E$3="4th"),'Marks Entry 4th'!V198,"")))</f>
        <v/>
      </c>
      <c r="AI199" s="125" t="str">
        <f>IF(OR(B199=0,B199=""),"",IF(AND($E$3="3rd"),'Marks Entry 3rd'!W198,IF(AND($E$3="4th"),'Marks Entry 4th'!W198,"")))</f>
        <v/>
      </c>
      <c r="AJ199" s="64" t="str">
        <f t="shared" si="153"/>
        <v/>
      </c>
      <c r="AK199" s="61">
        <f t="shared" si="154"/>
        <v>0</v>
      </c>
      <c r="AL199" s="66" t="str">
        <f>IF(OR(B199=0,B199=""),"",IF(AND($E$3="3rd"),'Marks Entry 3rd'!X198,IF(AND($E$3="4th"),'Marks Entry 4th'!X198,"")))</f>
        <v/>
      </c>
      <c r="AM199" s="66" t="str">
        <f>IF(OR(B199=0,B199=""),"",IF(AND($E$3="3rd"),'Marks Entry 3rd'!Y198,IF(AND($E$3="4th"),'Marks Entry 4th'!Y198,"")))</f>
        <v/>
      </c>
      <c r="AN199" s="65" t="str">
        <f t="shared" si="155"/>
        <v/>
      </c>
      <c r="AO199" s="61" t="str">
        <f t="shared" si="156"/>
        <v/>
      </c>
      <c r="AP199" s="104">
        <f t="shared" si="157"/>
        <v>0</v>
      </c>
      <c r="AQ199" s="104" t="str">
        <f t="shared" si="158"/>
        <v/>
      </c>
      <c r="AR199" s="104" t="str">
        <f t="shared" si="159"/>
        <v/>
      </c>
      <c r="AS199" s="104" t="str">
        <f t="shared" si="160"/>
        <v/>
      </c>
      <c r="AT199" s="104" t="str">
        <f t="shared" si="161"/>
        <v/>
      </c>
      <c r="AU199" s="108" t="str">
        <f t="shared" si="162"/>
        <v/>
      </c>
      <c r="AV199" s="125" t="str">
        <f>IF(OR(B199=0,B199=""),"",IF(AND($E$3="3rd"),'Marks Entry 3rd'!Z198,IF(AND($E$3="4th"),'Marks Entry 4th'!Z198,"")))</f>
        <v/>
      </c>
      <c r="AW199" s="125" t="str">
        <f>IF(OR(B199=0,B199=""),"",IF(AND($E$3="3rd"),'Marks Entry 3rd'!AA198,IF(AND($E$3="4th"),'Marks Entry 4th'!AA198,"")))</f>
        <v/>
      </c>
      <c r="AX199" s="125" t="str">
        <f>IF(OR(B199=0,B199=""),"",IF(AND($E$3="3rd"),'Marks Entry 3rd'!AB198,IF(AND($E$3="4th"),'Marks Entry 4th'!AB198,"")))</f>
        <v/>
      </c>
      <c r="AY199" s="61" t="str">
        <f t="shared" si="163"/>
        <v/>
      </c>
      <c r="AZ199" s="125" t="str">
        <f>IF(OR(B199=0,B199=""),"",IF(AND($E$3="3rd"),'Marks Entry 3rd'!AC198,IF(AND($E$3="4th"),'Marks Entry 4th'!AC198,"")))</f>
        <v/>
      </c>
      <c r="BA199" s="125" t="str">
        <f>IF(OR(B199=0,B199=""),"",IF(AND($E$3="3rd"),'Marks Entry 3rd'!AD198,IF(AND($E$3="4th"),'Marks Entry 4th'!AD198,"")))</f>
        <v/>
      </c>
      <c r="BB199" s="64" t="str">
        <f t="shared" si="164"/>
        <v/>
      </c>
      <c r="BC199" s="61">
        <f t="shared" si="165"/>
        <v>0</v>
      </c>
      <c r="BD199" s="66" t="str">
        <f>IF(OR(B199=0,B199=""),"",IF(AND($E$3="3rd"),'Marks Entry 3rd'!AE198,IF(AND($E$3="4th"),'Marks Entry 4th'!AE198,"")))</f>
        <v/>
      </c>
      <c r="BE199" s="66" t="str">
        <f>IF(OR(B199=0,B199=""),"",IF(AND($E$3="3rd"),'Marks Entry 3rd'!AF198,IF(AND($E$3="4th"),'Marks Entry 4th'!AF198,"")))</f>
        <v/>
      </c>
      <c r="BF199" s="65" t="str">
        <f t="shared" si="166"/>
        <v/>
      </c>
      <c r="BG199" s="61" t="str">
        <f t="shared" si="167"/>
        <v/>
      </c>
      <c r="BH199" s="104">
        <f t="shared" si="168"/>
        <v>0</v>
      </c>
      <c r="BI199" s="104" t="str">
        <f t="shared" si="169"/>
        <v/>
      </c>
      <c r="BJ199" s="104" t="str">
        <f t="shared" si="170"/>
        <v/>
      </c>
      <c r="BK199" s="104" t="str">
        <f t="shared" si="171"/>
        <v/>
      </c>
      <c r="BL199" s="104" t="str">
        <f t="shared" si="172"/>
        <v/>
      </c>
      <c r="BM199" s="108" t="str">
        <f t="shared" si="173"/>
        <v/>
      </c>
      <c r="BN199" s="125" t="str">
        <f>IF(OR(B199=0,B199=""),"",IF(AND($E$3="3rd"),'Marks Entry 3rd'!AG198,IF(AND($E$3="4th"),'Marks Entry 4th'!AG198,"")))</f>
        <v/>
      </c>
      <c r="BO199" s="125" t="str">
        <f>IF(OR(B199=0,B199=""),"",IF(AND($E$3="3rd"),'Marks Entry 3rd'!AH198,IF(AND($E$3="4th"),'Marks Entry 4th'!AH198,"")))</f>
        <v/>
      </c>
      <c r="BP199" s="125" t="str">
        <f>IF(OR(B199=0,B199=""),"",IF(AND($E$3="3rd"),'Marks Entry 3rd'!AI198,IF(AND($E$3="4th"),'Marks Entry 4th'!AI198,"")))</f>
        <v/>
      </c>
      <c r="BQ199" s="61" t="str">
        <f t="shared" si="174"/>
        <v/>
      </c>
      <c r="BR199" s="125" t="str">
        <f>IF(OR(B199=0,B199=""),"",IF(AND($E$3="3rd"),'Marks Entry 3rd'!AJ198,IF(AND($E$3="4th"),'Marks Entry 4th'!AJ198,"")))</f>
        <v/>
      </c>
      <c r="BS199" s="125" t="str">
        <f>IF(OR(B199=0,B199=""),"",IF(AND($E$3="3rd"),'Marks Entry 3rd'!AK198,IF(AND($E$3="4th"),'Marks Entry 4th'!AK198,"")))</f>
        <v/>
      </c>
      <c r="BT199" s="64" t="str">
        <f t="shared" si="175"/>
        <v/>
      </c>
      <c r="BU199" s="61">
        <f t="shared" si="176"/>
        <v>0</v>
      </c>
      <c r="BV199" s="66" t="str">
        <f>IF(OR(B199=0,B199=""),"",IF(AND($E$3="3rd"),'Marks Entry 3rd'!AL198,IF(AND($E$3="4th"),'Marks Entry 4th'!AL198,"")))</f>
        <v/>
      </c>
      <c r="BW199" s="66" t="str">
        <f>IF(OR(B199=0,B199=""),"",IF(AND($E$3="3rd"),'Marks Entry 3rd'!AM198,IF(AND($E$3="4th"),'Marks Entry 4th'!AM198,"")))</f>
        <v/>
      </c>
      <c r="BX199" s="65" t="str">
        <f t="shared" si="177"/>
        <v/>
      </c>
      <c r="BY199" s="61" t="str">
        <f t="shared" si="178"/>
        <v/>
      </c>
      <c r="BZ199" s="104">
        <f t="shared" si="179"/>
        <v>0</v>
      </c>
      <c r="CA199" s="104" t="str">
        <f t="shared" si="180"/>
        <v/>
      </c>
      <c r="CB199" s="104" t="str">
        <f t="shared" si="181"/>
        <v/>
      </c>
      <c r="CC199" s="104" t="str">
        <f t="shared" si="182"/>
        <v/>
      </c>
      <c r="CD199" s="104" t="str">
        <f t="shared" si="183"/>
        <v/>
      </c>
      <c r="CE199" s="108" t="str">
        <f t="shared" si="184"/>
        <v/>
      </c>
      <c r="CF199" s="257" t="str">
        <f>IF(OR(B199=0,B199=""),"",IF(AND($E$3="3rd"),'Marks Entry 3rd'!AN198,IF(AND($E$3="4th"),'Marks Entry 4th'!AN198,"")))</f>
        <v/>
      </c>
      <c r="CG199" s="257" t="str">
        <f>IF(OR(B199=0,B199=""),"",IF(AND($E$3="3rd"),'Marks Entry 3rd'!AO198,IF(AND($E$3="4th"),'Marks Entry 4th'!AO198,"")))</f>
        <v/>
      </c>
      <c r="CH199" s="257" t="str">
        <f>IF(OR(B199=0,B199=""),"",IF(AND($E$3="3rd"),'Marks Entry 3rd'!AP198,IF(AND($E$3="4th"),'Marks Entry 4th'!AP198,"")))</f>
        <v/>
      </c>
      <c r="CI199" s="257" t="str">
        <f>IF(OR(B199=0,B199=""),"",IF(AND($E$3="3rd"),'Marks Entry 3rd'!AQ198,IF(AND($E$3="4th"),'Marks Entry 4th'!AQ198,"")))</f>
        <v/>
      </c>
      <c r="CJ199" s="257" t="str">
        <f>IF(OR(B199=0,B199=""),"",IF(AND($E$3="3rd"),'Marks Entry 3rd'!AR198,IF(AND($E$3="4th"),'Marks Entry 4th'!AR198,"")))</f>
        <v/>
      </c>
      <c r="CK199" s="126" t="str">
        <f t="shared" si="185"/>
        <v/>
      </c>
      <c r="CL199" s="127">
        <f t="shared" si="186"/>
        <v>0</v>
      </c>
      <c r="CM199" s="127" t="str">
        <f t="shared" si="187"/>
        <v/>
      </c>
      <c r="CN199" s="127" t="str">
        <f t="shared" si="188"/>
        <v/>
      </c>
      <c r="CO199" s="107" t="str">
        <f t="shared" si="189"/>
        <v/>
      </c>
      <c r="CP199" s="257" t="str">
        <f>IF(OR(B199=0,B199=""),"",IF(AND($E$3="3rd"),'Marks Entry 3rd'!AS198,IF(AND($E$3="4th"),'Marks Entry 4th'!AS198,"")))</f>
        <v/>
      </c>
      <c r="CQ199" s="257" t="str">
        <f>IF(OR(B199=0,B199=""),"",IF(AND($E$3="3rd"),'Marks Entry 3rd'!AT198,IF(AND($E$3="4th"),'Marks Entry 4th'!AT198,"")))</f>
        <v/>
      </c>
      <c r="CR199" s="257" t="str">
        <f>IF(OR(B199=0,B199=""),"",IF(AND($E$3="3rd"),'Marks Entry 3rd'!AU198,IF(AND($E$3="4th"),'Marks Entry 4th'!AU198,"")))</f>
        <v/>
      </c>
      <c r="CS199" s="257" t="str">
        <f>IF(OR(B199=0,B199=""),"",IF(AND($E$3="3rd"),'Marks Entry 3rd'!AV198,IF(AND($E$3="4th"),'Marks Entry 4th'!AV198,"")))</f>
        <v/>
      </c>
      <c r="CT199" s="257" t="str">
        <f>IF(OR(B199=0,B199=""),"",IF(AND($E$3="3rd"),'Marks Entry 3rd'!AW198,IF(AND($E$3="4th"),'Marks Entry 4th'!AW198,"")))</f>
        <v/>
      </c>
      <c r="CU199" s="126" t="str">
        <f t="shared" si="190"/>
        <v/>
      </c>
      <c r="CV199" s="127">
        <f t="shared" si="191"/>
        <v>0</v>
      </c>
      <c r="CW199" s="127" t="str">
        <f t="shared" si="192"/>
        <v/>
      </c>
      <c r="CX199" s="127" t="str">
        <f t="shared" si="193"/>
        <v/>
      </c>
      <c r="CY199" s="107" t="str">
        <f t="shared" si="194"/>
        <v/>
      </c>
      <c r="CZ199" s="257" t="str">
        <f>IF(OR(B199=0,B199=""),"",IF(AND($E$3="3rd"),'Marks Entry 3rd'!AX198,IF(AND($E$3="4th"),'Marks Entry 4th'!AX198,"")))</f>
        <v/>
      </c>
      <c r="DA199" s="257" t="str">
        <f>IF(OR(B199=0,B199=""),"",IF(AND($E$3="3rd"),'Marks Entry 3rd'!AY198,IF(AND($E$3="4th"),'Marks Entry 4th'!AY198,"")))</f>
        <v/>
      </c>
      <c r="DB199" s="257" t="str">
        <f>IF(OR(B199=0,B199=""),"",IF(AND($E$3="3rd"),'Marks Entry 3rd'!AZ198,IF(AND($E$3="4th"),'Marks Entry 4th'!AZ198,"")))</f>
        <v/>
      </c>
      <c r="DC199" s="257" t="str">
        <f>IF(OR(B199=0,B199=""),"",IF(AND($E$3="3rd"),'Marks Entry 3rd'!BA198,IF(AND($E$3="4th"),'Marks Entry 4th'!BA198,"")))</f>
        <v/>
      </c>
      <c r="DD199" s="257" t="str">
        <f>IF(OR(B199=0,B199=""),"",IF(AND($E$3="3rd"),'Marks Entry 3rd'!BB198,IF(AND($E$3="4th"),'Marks Entry 4th'!BB198,"")))</f>
        <v/>
      </c>
      <c r="DE199" s="126" t="str">
        <f t="shared" si="195"/>
        <v/>
      </c>
      <c r="DF199" s="127">
        <f t="shared" si="196"/>
        <v>0</v>
      </c>
      <c r="DG199" s="127" t="str">
        <f t="shared" si="197"/>
        <v/>
      </c>
      <c r="DH199" s="127" t="str">
        <f t="shared" si="198"/>
        <v/>
      </c>
      <c r="DI199" s="107" t="str">
        <f t="shared" si="199"/>
        <v/>
      </c>
      <c r="DJ199" s="257" t="str">
        <f>IF(OR(B199=0,B199=""),"",IF(AND('Marks Entry 3rd'!BC198="",'Marks Entry 4th'!BC198=""),"",IF(AND($E$3="3rd"),'Marks Entry 3rd'!BC198,IF(AND($E$3="4th"),'Marks Entry 4th'!BC198,""))))</f>
        <v/>
      </c>
      <c r="DK199" s="257" t="str">
        <f>IF(OR(B199=0,B199=""),"",IF(AND('Marks Entry 3rd'!BD198="",'Marks Entry 4th'!BD198=""),"",IF(AND($E$3="3rd"),'Marks Entry 3rd'!BD198,IF(AND($E$3="4th"),'Marks Entry 4th'!BD198,""))))</f>
        <v/>
      </c>
      <c r="DL199" s="416" t="str">
        <f t="shared" si="200"/>
        <v/>
      </c>
      <c r="DM199" s="108" t="str">
        <f t="shared" si="201"/>
        <v/>
      </c>
      <c r="DN199" s="257" t="str">
        <f>IF(OR(B199=0,B199=""),"",IF(AND('Marks Entry 3rd'!BE198="",'Marks Entry 4th'!BE198=""),"",IF(AND($E$3="3rd"),'Marks Entry 3rd'!BE198,IF(AND($E$3="4th"),'Marks Entry 4th'!BE198,""))))</f>
        <v/>
      </c>
      <c r="DO199" s="257" t="str">
        <f>IF(OR(B199=0,B199=""),"",IF(AND('Marks Entry 3rd'!BF198="",'Marks Entry 4th'!BF198=""),"",IF(AND($E$3="3rd"),'Marks Entry 3rd'!BF198,IF(AND($E$3="4th"),'Marks Entry 4th'!BF198,""))))</f>
        <v/>
      </c>
      <c r="DP199" s="416" t="str">
        <f t="shared" si="202"/>
        <v/>
      </c>
      <c r="DQ199" s="108" t="str">
        <f t="shared" si="203"/>
        <v/>
      </c>
      <c r="DR199" s="75" t="str">
        <f t="shared" si="204"/>
        <v/>
      </c>
      <c r="DS199" s="76" t="str">
        <f t="shared" si="205"/>
        <v/>
      </c>
      <c r="DT199" s="81" t="str">
        <f t="shared" si="206"/>
        <v/>
      </c>
      <c r="DU199" s="82" t="str">
        <f t="shared" si="207"/>
        <v/>
      </c>
      <c r="DV199" s="262" t="str">
        <f t="shared" si="209"/>
        <v/>
      </c>
      <c r="DW199" s="52" t="str">
        <f>IF(OR(B199=0,B199=""),"",IF(AND($E$3="3rd"),'Marks Entry 3rd'!BG198,IF(AND($E$3="4th"),'Marks Entry 4th'!BG198,"")))</f>
        <v/>
      </c>
      <c r="DX199" s="52" t="str">
        <f>IF(OR(B199=0,B199=""),"",IF(AND($E$3="3rd"),'Marks Entry 3rd'!BH198,IF(AND($E$3="4th"),'Marks Entry 4th'!BH198,"")))</f>
        <v/>
      </c>
      <c r="DY199" s="242" t="str">
        <f t="shared" si="208"/>
        <v/>
      </c>
      <c r="DZ199" s="53"/>
      <c r="EG199" s="55">
        <f>IF(AND($E$3="3rd"),'Marks Entry 3rd'!I198,IF(AND($E$3="4th"),'Marks Entry 4th'!I198,""))</f>
        <v>0</v>
      </c>
    </row>
    <row r="200" spans="1:137" ht="18.95" customHeight="1">
      <c r="A200" s="67">
        <v>193</v>
      </c>
      <c r="B200" s="302" t="str">
        <f>IF(OR(EG200=0,EG200=""),"",IF(AND($E$3="3rd"),'Marks Entry 3rd'!I199,IF(AND($E$3="4th"),'Marks Entry 4th'!I199,"")))</f>
        <v/>
      </c>
      <c r="C200" s="68" t="str">
        <f>IF(OR(B200=0,B200=""),"",IF(AND($E$3="3rd"),'Marks Entry 3rd'!B199,IF(AND($E$3="4th"),'Marks Entry 4th'!B199,"")))</f>
        <v/>
      </c>
      <c r="D200" s="68" t="str">
        <f>IF(OR(B200=0,B200=""),"",IF(AND($E$3="3rd"),'Marks Entry 3rd'!C199,IF(AND($E$3="4th"),'Marks Entry 4th'!C199,"")))</f>
        <v/>
      </c>
      <c r="E200" s="69" t="str">
        <f>IF(OR(B200=0,B200=""),"",IF(AND($E$3="3rd"),'Marks Entry 3rd'!E199,IF(AND($E$3="4th"),'Marks Entry 4th'!E199,"")))</f>
        <v/>
      </c>
      <c r="F200" s="301" t="str">
        <f>IF(OR(B200=0,B200=""),"",IF(AND($E$3="3rd"),'Marks Entry 3rd'!D199,IF(AND($E$3="4th"),'Marks Entry 4th'!D199,"")))</f>
        <v/>
      </c>
      <c r="G200" s="63" t="str">
        <f>IF(OR(B200=0,B200=""),"",IF(AND($E$3="3rd"),'Marks Entry 3rd'!F199,IF(AND($E$3="4th"),'Marks Entry 4th'!F199,"")))</f>
        <v/>
      </c>
      <c r="H200" s="63" t="str">
        <f>IF(OR(B200=0,B200=""),"",IF(AND($E$3="3rd"),'Marks Entry 3rd'!G199,IF(AND($E$3="4th"),'Marks Entry 4th'!G199,"")))</f>
        <v/>
      </c>
      <c r="I200" s="63" t="str">
        <f>IF(OR(B200=0,B200=""),"",IF(AND($E$3="3rd"),'Marks Entry 3rd'!H199,IF(AND($E$3="4th"),'Marks Entry 4th'!H199,"")))</f>
        <v/>
      </c>
      <c r="J200" s="256" t="str">
        <f>IF(OR(B200=0,B200=""),"",IF(AND($E$3="3rd"),'Marks Entry 3rd'!J199,IF(AND($E$3="4th"),'Marks Entry 4th'!J199,"")))</f>
        <v/>
      </c>
      <c r="K200" s="256" t="str">
        <f>IF(OR(B200=0,B200=""),"",IF(AND($E$3="3rd"),'Marks Entry 3rd'!K199,IF(AND($E$3="4th"),'Marks Entry 4th'!K199,"")))</f>
        <v/>
      </c>
      <c r="L200" s="125" t="str">
        <f>IF(OR(B200=0,B200=""),"",IF(AND($E$3="3rd"),'Marks Entry 3rd'!L199,IF(AND($E$3="4th"),'Marks Entry 4th'!L199,"")))</f>
        <v/>
      </c>
      <c r="M200" s="125" t="str">
        <f>IF(OR(B200=0,B200=""),"",IF(AND($E$3="3rd"),'Marks Entry 3rd'!M199,IF(AND($E$3="4th"),'Marks Entry 4th'!M199,"")))</f>
        <v/>
      </c>
      <c r="N200" s="125" t="str">
        <f>IF(OR(B200=0,B200=""),"",IF(AND($E$3="3rd"),'Marks Entry 3rd'!N199,IF(AND($E$3="4th"),'Marks Entry 4th'!N199,"")))</f>
        <v/>
      </c>
      <c r="O200" s="61" t="str">
        <f t="shared" si="141"/>
        <v/>
      </c>
      <c r="P200" s="125" t="str">
        <f>IF(OR(B200=0,B200=""),"",IF(AND($E$3="3rd"),'Marks Entry 3rd'!O199,IF(AND($E$3="4th"),'Marks Entry 4th'!O199,"")))</f>
        <v/>
      </c>
      <c r="Q200" s="125" t="str">
        <f>IF(OR(B200=0,B200=""),"",IF(AND($E$3="3rd"),'Marks Entry 3rd'!P199,IF(AND($E$3="4th"),'Marks Entry 4th'!P199,"")))</f>
        <v/>
      </c>
      <c r="R200" s="64" t="str">
        <f t="shared" si="142"/>
        <v/>
      </c>
      <c r="S200" s="61">
        <f t="shared" si="143"/>
        <v>0</v>
      </c>
      <c r="T200" s="66" t="str">
        <f>IF(OR(B200=0,B200=""),"",IF(AND($E$3="3rd"),'Marks Entry 3rd'!Q199,IF(AND($E$3="4th"),'Marks Entry 4th'!Q199,"")))</f>
        <v/>
      </c>
      <c r="U200" s="66" t="str">
        <f>IF(OR(B200=0,B200=""),"",IF(AND($E$3="3rd"),'Marks Entry 3rd'!R199,IF(AND($E$3="4th"),'Marks Entry 4th'!R199,"")))</f>
        <v/>
      </c>
      <c r="V200" s="65" t="str">
        <f t="shared" si="144"/>
        <v/>
      </c>
      <c r="W200" s="61" t="str">
        <f t="shared" si="145"/>
        <v/>
      </c>
      <c r="X200" s="104">
        <f t="shared" si="146"/>
        <v>0</v>
      </c>
      <c r="Y200" s="104" t="str">
        <f t="shared" si="147"/>
        <v/>
      </c>
      <c r="Z200" s="104" t="str">
        <f t="shared" si="148"/>
        <v/>
      </c>
      <c r="AA200" s="104" t="str">
        <f t="shared" si="149"/>
        <v/>
      </c>
      <c r="AB200" s="104" t="str">
        <f t="shared" si="150"/>
        <v/>
      </c>
      <c r="AC200" s="108" t="str">
        <f t="shared" si="151"/>
        <v/>
      </c>
      <c r="AD200" s="125" t="str">
        <f>IF(OR(B200=0,B200=""),"",IF(AND($E$3="3rd"),'Marks Entry 3rd'!S199,IF(AND($E$3="4th"),'Marks Entry 4th'!S199,"")))</f>
        <v/>
      </c>
      <c r="AE200" s="125" t="str">
        <f>IF(OR(B200=0,B200=""),"",IF(AND($E$3="3rd"),'Marks Entry 3rd'!T199,IF(AND($E$3="4th"),'Marks Entry 4th'!T199,"")))</f>
        <v/>
      </c>
      <c r="AF200" s="125" t="str">
        <f>IF(OR(B200=0,B200=""),"",IF(AND($E$3="3rd"),'Marks Entry 3rd'!U199,IF(AND($E$3="4th"),'Marks Entry 4th'!U199,"")))</f>
        <v/>
      </c>
      <c r="AG200" s="61" t="str">
        <f t="shared" si="152"/>
        <v/>
      </c>
      <c r="AH200" s="125" t="str">
        <f>IF(OR(B200=0,B200=""),"",IF(AND($E$3="3rd"),'Marks Entry 3rd'!V199,IF(AND($E$3="4th"),'Marks Entry 4th'!V199,"")))</f>
        <v/>
      </c>
      <c r="AI200" s="125" t="str">
        <f>IF(OR(B200=0,B200=""),"",IF(AND($E$3="3rd"),'Marks Entry 3rd'!W199,IF(AND($E$3="4th"),'Marks Entry 4th'!W199,"")))</f>
        <v/>
      </c>
      <c r="AJ200" s="64" t="str">
        <f t="shared" si="153"/>
        <v/>
      </c>
      <c r="AK200" s="61">
        <f t="shared" si="154"/>
        <v>0</v>
      </c>
      <c r="AL200" s="66" t="str">
        <f>IF(OR(B200=0,B200=""),"",IF(AND($E$3="3rd"),'Marks Entry 3rd'!X199,IF(AND($E$3="4th"),'Marks Entry 4th'!X199,"")))</f>
        <v/>
      </c>
      <c r="AM200" s="66" t="str">
        <f>IF(OR(B200=0,B200=""),"",IF(AND($E$3="3rd"),'Marks Entry 3rd'!Y199,IF(AND($E$3="4th"),'Marks Entry 4th'!Y199,"")))</f>
        <v/>
      </c>
      <c r="AN200" s="65" t="str">
        <f t="shared" si="155"/>
        <v/>
      </c>
      <c r="AO200" s="61" t="str">
        <f t="shared" si="156"/>
        <v/>
      </c>
      <c r="AP200" s="104">
        <f t="shared" si="157"/>
        <v>0</v>
      </c>
      <c r="AQ200" s="104" t="str">
        <f t="shared" si="158"/>
        <v/>
      </c>
      <c r="AR200" s="104" t="str">
        <f t="shared" si="159"/>
        <v/>
      </c>
      <c r="AS200" s="104" t="str">
        <f t="shared" si="160"/>
        <v/>
      </c>
      <c r="AT200" s="104" t="str">
        <f t="shared" si="161"/>
        <v/>
      </c>
      <c r="AU200" s="108" t="str">
        <f t="shared" si="162"/>
        <v/>
      </c>
      <c r="AV200" s="125" t="str">
        <f>IF(OR(B200=0,B200=""),"",IF(AND($E$3="3rd"),'Marks Entry 3rd'!Z199,IF(AND($E$3="4th"),'Marks Entry 4th'!Z199,"")))</f>
        <v/>
      </c>
      <c r="AW200" s="125" t="str">
        <f>IF(OR(B200=0,B200=""),"",IF(AND($E$3="3rd"),'Marks Entry 3rd'!AA199,IF(AND($E$3="4th"),'Marks Entry 4th'!AA199,"")))</f>
        <v/>
      </c>
      <c r="AX200" s="125" t="str">
        <f>IF(OR(B200=0,B200=""),"",IF(AND($E$3="3rd"),'Marks Entry 3rd'!AB199,IF(AND($E$3="4th"),'Marks Entry 4th'!AB199,"")))</f>
        <v/>
      </c>
      <c r="AY200" s="61" t="str">
        <f t="shared" si="163"/>
        <v/>
      </c>
      <c r="AZ200" s="125" t="str">
        <f>IF(OR(B200=0,B200=""),"",IF(AND($E$3="3rd"),'Marks Entry 3rd'!AC199,IF(AND($E$3="4th"),'Marks Entry 4th'!AC199,"")))</f>
        <v/>
      </c>
      <c r="BA200" s="125" t="str">
        <f>IF(OR(B200=0,B200=""),"",IF(AND($E$3="3rd"),'Marks Entry 3rd'!AD199,IF(AND($E$3="4th"),'Marks Entry 4th'!AD199,"")))</f>
        <v/>
      </c>
      <c r="BB200" s="64" t="str">
        <f t="shared" si="164"/>
        <v/>
      </c>
      <c r="BC200" s="61">
        <f t="shared" si="165"/>
        <v>0</v>
      </c>
      <c r="BD200" s="66" t="str">
        <f>IF(OR(B200=0,B200=""),"",IF(AND($E$3="3rd"),'Marks Entry 3rd'!AE199,IF(AND($E$3="4th"),'Marks Entry 4th'!AE199,"")))</f>
        <v/>
      </c>
      <c r="BE200" s="66" t="str">
        <f>IF(OR(B200=0,B200=""),"",IF(AND($E$3="3rd"),'Marks Entry 3rd'!AF199,IF(AND($E$3="4th"),'Marks Entry 4th'!AF199,"")))</f>
        <v/>
      </c>
      <c r="BF200" s="65" t="str">
        <f t="shared" si="166"/>
        <v/>
      </c>
      <c r="BG200" s="61" t="str">
        <f t="shared" si="167"/>
        <v/>
      </c>
      <c r="BH200" s="104">
        <f t="shared" si="168"/>
        <v>0</v>
      </c>
      <c r="BI200" s="104" t="str">
        <f t="shared" si="169"/>
        <v/>
      </c>
      <c r="BJ200" s="104" t="str">
        <f t="shared" si="170"/>
        <v/>
      </c>
      <c r="BK200" s="104" t="str">
        <f t="shared" si="171"/>
        <v/>
      </c>
      <c r="BL200" s="104" t="str">
        <f t="shared" si="172"/>
        <v/>
      </c>
      <c r="BM200" s="108" t="str">
        <f t="shared" si="173"/>
        <v/>
      </c>
      <c r="BN200" s="125" t="str">
        <f>IF(OR(B200=0,B200=""),"",IF(AND($E$3="3rd"),'Marks Entry 3rd'!AG199,IF(AND($E$3="4th"),'Marks Entry 4th'!AG199,"")))</f>
        <v/>
      </c>
      <c r="BO200" s="125" t="str">
        <f>IF(OR(B200=0,B200=""),"",IF(AND($E$3="3rd"),'Marks Entry 3rd'!AH199,IF(AND($E$3="4th"),'Marks Entry 4th'!AH199,"")))</f>
        <v/>
      </c>
      <c r="BP200" s="125" t="str">
        <f>IF(OR(B200=0,B200=""),"",IF(AND($E$3="3rd"),'Marks Entry 3rd'!AI199,IF(AND($E$3="4th"),'Marks Entry 4th'!AI199,"")))</f>
        <v/>
      </c>
      <c r="BQ200" s="61" t="str">
        <f t="shared" si="174"/>
        <v/>
      </c>
      <c r="BR200" s="125" t="str">
        <f>IF(OR(B200=0,B200=""),"",IF(AND($E$3="3rd"),'Marks Entry 3rd'!AJ199,IF(AND($E$3="4th"),'Marks Entry 4th'!AJ199,"")))</f>
        <v/>
      </c>
      <c r="BS200" s="125" t="str">
        <f>IF(OR(B200=0,B200=""),"",IF(AND($E$3="3rd"),'Marks Entry 3rd'!AK199,IF(AND($E$3="4th"),'Marks Entry 4th'!AK199,"")))</f>
        <v/>
      </c>
      <c r="BT200" s="64" t="str">
        <f t="shared" si="175"/>
        <v/>
      </c>
      <c r="BU200" s="61">
        <f t="shared" si="176"/>
        <v>0</v>
      </c>
      <c r="BV200" s="66" t="str">
        <f>IF(OR(B200=0,B200=""),"",IF(AND($E$3="3rd"),'Marks Entry 3rd'!AL199,IF(AND($E$3="4th"),'Marks Entry 4th'!AL199,"")))</f>
        <v/>
      </c>
      <c r="BW200" s="66" t="str">
        <f>IF(OR(B200=0,B200=""),"",IF(AND($E$3="3rd"),'Marks Entry 3rd'!AM199,IF(AND($E$3="4th"),'Marks Entry 4th'!AM199,"")))</f>
        <v/>
      </c>
      <c r="BX200" s="65" t="str">
        <f t="shared" si="177"/>
        <v/>
      </c>
      <c r="BY200" s="61" t="str">
        <f t="shared" si="178"/>
        <v/>
      </c>
      <c r="BZ200" s="104">
        <f t="shared" si="179"/>
        <v>0</v>
      </c>
      <c r="CA200" s="104" t="str">
        <f t="shared" si="180"/>
        <v/>
      </c>
      <c r="CB200" s="104" t="str">
        <f t="shared" si="181"/>
        <v/>
      </c>
      <c r="CC200" s="104" t="str">
        <f t="shared" si="182"/>
        <v/>
      </c>
      <c r="CD200" s="104" t="str">
        <f t="shared" si="183"/>
        <v/>
      </c>
      <c r="CE200" s="108" t="str">
        <f t="shared" si="184"/>
        <v/>
      </c>
      <c r="CF200" s="257" t="str">
        <f>IF(OR(B200=0,B200=""),"",IF(AND($E$3="3rd"),'Marks Entry 3rd'!AN199,IF(AND($E$3="4th"),'Marks Entry 4th'!AN199,"")))</f>
        <v/>
      </c>
      <c r="CG200" s="257" t="str">
        <f>IF(OR(B200=0,B200=""),"",IF(AND($E$3="3rd"),'Marks Entry 3rd'!AO199,IF(AND($E$3="4th"),'Marks Entry 4th'!AO199,"")))</f>
        <v/>
      </c>
      <c r="CH200" s="257" t="str">
        <f>IF(OR(B200=0,B200=""),"",IF(AND($E$3="3rd"),'Marks Entry 3rd'!AP199,IF(AND($E$3="4th"),'Marks Entry 4th'!AP199,"")))</f>
        <v/>
      </c>
      <c r="CI200" s="257" t="str">
        <f>IF(OR(B200=0,B200=""),"",IF(AND($E$3="3rd"),'Marks Entry 3rd'!AQ199,IF(AND($E$3="4th"),'Marks Entry 4th'!AQ199,"")))</f>
        <v/>
      </c>
      <c r="CJ200" s="257" t="str">
        <f>IF(OR(B200=0,B200=""),"",IF(AND($E$3="3rd"),'Marks Entry 3rd'!AR199,IF(AND($E$3="4th"),'Marks Entry 4th'!AR199,"")))</f>
        <v/>
      </c>
      <c r="CK200" s="126" t="str">
        <f t="shared" si="185"/>
        <v/>
      </c>
      <c r="CL200" s="127">
        <f t="shared" si="186"/>
        <v>0</v>
      </c>
      <c r="CM200" s="127" t="str">
        <f t="shared" si="187"/>
        <v/>
      </c>
      <c r="CN200" s="127" t="str">
        <f t="shared" si="188"/>
        <v/>
      </c>
      <c r="CO200" s="107" t="str">
        <f t="shared" si="189"/>
        <v/>
      </c>
      <c r="CP200" s="257" t="str">
        <f>IF(OR(B200=0,B200=""),"",IF(AND($E$3="3rd"),'Marks Entry 3rd'!AS199,IF(AND($E$3="4th"),'Marks Entry 4th'!AS199,"")))</f>
        <v/>
      </c>
      <c r="CQ200" s="257" t="str">
        <f>IF(OR(B200=0,B200=""),"",IF(AND($E$3="3rd"),'Marks Entry 3rd'!AT199,IF(AND($E$3="4th"),'Marks Entry 4th'!AT199,"")))</f>
        <v/>
      </c>
      <c r="CR200" s="257" t="str">
        <f>IF(OR(B200=0,B200=""),"",IF(AND($E$3="3rd"),'Marks Entry 3rd'!AU199,IF(AND($E$3="4th"),'Marks Entry 4th'!AU199,"")))</f>
        <v/>
      </c>
      <c r="CS200" s="257" t="str">
        <f>IF(OR(B200=0,B200=""),"",IF(AND($E$3="3rd"),'Marks Entry 3rd'!AV199,IF(AND($E$3="4th"),'Marks Entry 4th'!AV199,"")))</f>
        <v/>
      </c>
      <c r="CT200" s="257" t="str">
        <f>IF(OR(B200=0,B200=""),"",IF(AND($E$3="3rd"),'Marks Entry 3rd'!AW199,IF(AND($E$3="4th"),'Marks Entry 4th'!AW199,"")))</f>
        <v/>
      </c>
      <c r="CU200" s="126" t="str">
        <f t="shared" si="190"/>
        <v/>
      </c>
      <c r="CV200" s="127">
        <f t="shared" si="191"/>
        <v>0</v>
      </c>
      <c r="CW200" s="127" t="str">
        <f t="shared" si="192"/>
        <v/>
      </c>
      <c r="CX200" s="127" t="str">
        <f t="shared" si="193"/>
        <v/>
      </c>
      <c r="CY200" s="107" t="str">
        <f t="shared" si="194"/>
        <v/>
      </c>
      <c r="CZ200" s="257" t="str">
        <f>IF(OR(B200=0,B200=""),"",IF(AND($E$3="3rd"),'Marks Entry 3rd'!AX199,IF(AND($E$3="4th"),'Marks Entry 4th'!AX199,"")))</f>
        <v/>
      </c>
      <c r="DA200" s="257" t="str">
        <f>IF(OR(B200=0,B200=""),"",IF(AND($E$3="3rd"),'Marks Entry 3rd'!AY199,IF(AND($E$3="4th"),'Marks Entry 4th'!AY199,"")))</f>
        <v/>
      </c>
      <c r="DB200" s="257" t="str">
        <f>IF(OR(B200=0,B200=""),"",IF(AND($E$3="3rd"),'Marks Entry 3rd'!AZ199,IF(AND($E$3="4th"),'Marks Entry 4th'!AZ199,"")))</f>
        <v/>
      </c>
      <c r="DC200" s="257" t="str">
        <f>IF(OR(B200=0,B200=""),"",IF(AND($E$3="3rd"),'Marks Entry 3rd'!BA199,IF(AND($E$3="4th"),'Marks Entry 4th'!BA199,"")))</f>
        <v/>
      </c>
      <c r="DD200" s="257" t="str">
        <f>IF(OR(B200=0,B200=""),"",IF(AND($E$3="3rd"),'Marks Entry 3rd'!BB199,IF(AND($E$3="4th"),'Marks Entry 4th'!BB199,"")))</f>
        <v/>
      </c>
      <c r="DE200" s="126" t="str">
        <f t="shared" si="195"/>
        <v/>
      </c>
      <c r="DF200" s="127">
        <f t="shared" si="196"/>
        <v>0</v>
      </c>
      <c r="DG200" s="127" t="str">
        <f t="shared" si="197"/>
        <v/>
      </c>
      <c r="DH200" s="127" t="str">
        <f t="shared" si="198"/>
        <v/>
      </c>
      <c r="DI200" s="107" t="str">
        <f t="shared" si="199"/>
        <v/>
      </c>
      <c r="DJ200" s="257" t="str">
        <f>IF(OR(B200=0,B200=""),"",IF(AND('Marks Entry 3rd'!BC199="",'Marks Entry 4th'!BC199=""),"",IF(AND($E$3="3rd"),'Marks Entry 3rd'!BC199,IF(AND($E$3="4th"),'Marks Entry 4th'!BC199,""))))</f>
        <v/>
      </c>
      <c r="DK200" s="257" t="str">
        <f>IF(OR(B200=0,B200=""),"",IF(AND('Marks Entry 3rd'!BD199="",'Marks Entry 4th'!BD199=""),"",IF(AND($E$3="3rd"),'Marks Entry 3rd'!BD199,IF(AND($E$3="4th"),'Marks Entry 4th'!BD199,""))))</f>
        <v/>
      </c>
      <c r="DL200" s="416" t="str">
        <f t="shared" si="200"/>
        <v/>
      </c>
      <c r="DM200" s="108" t="str">
        <f t="shared" si="201"/>
        <v/>
      </c>
      <c r="DN200" s="257" t="str">
        <f>IF(OR(B200=0,B200=""),"",IF(AND('Marks Entry 3rd'!BE199="",'Marks Entry 4th'!BE199=""),"",IF(AND($E$3="3rd"),'Marks Entry 3rd'!BE199,IF(AND($E$3="4th"),'Marks Entry 4th'!BE199,""))))</f>
        <v/>
      </c>
      <c r="DO200" s="257" t="str">
        <f>IF(OR(B200=0,B200=""),"",IF(AND('Marks Entry 3rd'!BF199="",'Marks Entry 4th'!BF199=""),"",IF(AND($E$3="3rd"),'Marks Entry 3rd'!BF199,IF(AND($E$3="4th"),'Marks Entry 4th'!BF199,""))))</f>
        <v/>
      </c>
      <c r="DP200" s="416" t="str">
        <f t="shared" si="202"/>
        <v/>
      </c>
      <c r="DQ200" s="108" t="str">
        <f t="shared" si="203"/>
        <v/>
      </c>
      <c r="DR200" s="75" t="str">
        <f t="shared" si="204"/>
        <v/>
      </c>
      <c r="DS200" s="76" t="str">
        <f t="shared" si="205"/>
        <v/>
      </c>
      <c r="DT200" s="81" t="str">
        <f t="shared" si="206"/>
        <v/>
      </c>
      <c r="DU200" s="82" t="str">
        <f t="shared" si="207"/>
        <v/>
      </c>
      <c r="DV200" s="262" t="str">
        <f t="shared" ref="DV200:DV207" si="210">IF(B200="NSO","NSO",IF(OR(D200="",G200="",F200="",B200="",DR200=0),"","Promoted"))</f>
        <v/>
      </c>
      <c r="DW200" s="52" t="str">
        <f>IF(OR(B200=0,B200=""),"",IF(AND($E$3="3rd"),'Marks Entry 3rd'!BG199,IF(AND($E$3="4th"),'Marks Entry 4th'!BG199,"")))</f>
        <v/>
      </c>
      <c r="DX200" s="52" t="str">
        <f>IF(OR(B200=0,B200=""),"",IF(AND($E$3="3rd"),'Marks Entry 3rd'!BH199,IF(AND($E$3="4th"),'Marks Entry 4th'!BH199,"")))</f>
        <v/>
      </c>
      <c r="DY200" s="242" t="str">
        <f t="shared" si="208"/>
        <v/>
      </c>
      <c r="DZ200" s="53"/>
      <c r="EG200" s="55">
        <f>IF(AND($E$3="3rd"),'Marks Entry 3rd'!I199,IF(AND($E$3="4th"),'Marks Entry 4th'!I199,""))</f>
        <v>0</v>
      </c>
    </row>
    <row r="201" spans="1:137" ht="18.95" customHeight="1">
      <c r="A201" s="67">
        <v>194</v>
      </c>
      <c r="B201" s="302" t="str">
        <f>IF(OR(EG201=0,EG201=""),"",IF(AND($E$3="3rd"),'Marks Entry 3rd'!I200,IF(AND($E$3="4th"),'Marks Entry 4th'!I200,"")))</f>
        <v/>
      </c>
      <c r="C201" s="68" t="str">
        <f>IF(OR(B201=0,B201=""),"",IF(AND($E$3="3rd"),'Marks Entry 3rd'!B200,IF(AND($E$3="4th"),'Marks Entry 4th'!B200,"")))</f>
        <v/>
      </c>
      <c r="D201" s="68" t="str">
        <f>IF(OR(B201=0,B201=""),"",IF(AND($E$3="3rd"),'Marks Entry 3rd'!C200,IF(AND($E$3="4th"),'Marks Entry 4th'!C200,"")))</f>
        <v/>
      </c>
      <c r="E201" s="69" t="str">
        <f>IF(OR(B201=0,B201=""),"",IF(AND($E$3="3rd"),'Marks Entry 3rd'!E200,IF(AND($E$3="4th"),'Marks Entry 4th'!E200,"")))</f>
        <v/>
      </c>
      <c r="F201" s="301" t="str">
        <f>IF(OR(B201=0,B201=""),"",IF(AND($E$3="3rd"),'Marks Entry 3rd'!D200,IF(AND($E$3="4th"),'Marks Entry 4th'!D200,"")))</f>
        <v/>
      </c>
      <c r="G201" s="63" t="str">
        <f>IF(OR(B201=0,B201=""),"",IF(AND($E$3="3rd"),'Marks Entry 3rd'!F200,IF(AND($E$3="4th"),'Marks Entry 4th'!F200,"")))</f>
        <v/>
      </c>
      <c r="H201" s="63" t="str">
        <f>IF(OR(B201=0,B201=""),"",IF(AND($E$3="3rd"),'Marks Entry 3rd'!G200,IF(AND($E$3="4th"),'Marks Entry 4th'!G200,"")))</f>
        <v/>
      </c>
      <c r="I201" s="63" t="str">
        <f>IF(OR(B201=0,B201=""),"",IF(AND($E$3="3rd"),'Marks Entry 3rd'!H200,IF(AND($E$3="4th"),'Marks Entry 4th'!H200,"")))</f>
        <v/>
      </c>
      <c r="J201" s="256" t="str">
        <f>IF(OR(B201=0,B201=""),"",IF(AND($E$3="3rd"),'Marks Entry 3rd'!J200,IF(AND($E$3="4th"),'Marks Entry 4th'!J200,"")))</f>
        <v/>
      </c>
      <c r="K201" s="256" t="str">
        <f>IF(OR(B201=0,B201=""),"",IF(AND($E$3="3rd"),'Marks Entry 3rd'!K200,IF(AND($E$3="4th"),'Marks Entry 4th'!K200,"")))</f>
        <v/>
      </c>
      <c r="L201" s="125" t="str">
        <f>IF(OR(B201=0,B201=""),"",IF(AND($E$3="3rd"),'Marks Entry 3rd'!L200,IF(AND($E$3="4th"),'Marks Entry 4th'!L200,"")))</f>
        <v/>
      </c>
      <c r="M201" s="125" t="str">
        <f>IF(OR(B201=0,B201=""),"",IF(AND($E$3="3rd"),'Marks Entry 3rd'!M200,IF(AND($E$3="4th"),'Marks Entry 4th'!M200,"")))</f>
        <v/>
      </c>
      <c r="N201" s="125" t="str">
        <f>IF(OR(B201=0,B201=""),"",IF(AND($E$3="3rd"),'Marks Entry 3rd'!N200,IF(AND($E$3="4th"),'Marks Entry 4th'!N200,"")))</f>
        <v/>
      </c>
      <c r="O201" s="61" t="str">
        <f t="shared" ref="O201:O207" si="211">IF(AND(L201="",M201="",N201=""),"",IF(AND(L201="NA",M201="NA",N201="NA"),"NA",IF(AND(L201="AB",M201="AB",N201="NA"),"AB",SUM(L201:N201))))</f>
        <v/>
      </c>
      <c r="P201" s="125" t="str">
        <f>IF(OR(B201=0,B201=""),"",IF(AND($E$3="3rd"),'Marks Entry 3rd'!O200,IF(AND($E$3="4th"),'Marks Entry 4th'!O200,"")))</f>
        <v/>
      </c>
      <c r="Q201" s="125" t="str">
        <f>IF(OR(B201=0,B201=""),"",IF(AND($E$3="3rd"),'Marks Entry 3rd'!P200,IF(AND($E$3="4th"),'Marks Entry 4th'!P200,"")))</f>
        <v/>
      </c>
      <c r="R201" s="64" t="str">
        <f t="shared" ref="R201:R207" si="212">IF(AND(P201="",Q201=""),"",IF(AND(P201="NA",Q201="NA"),"NA",IF(AND(P201="AB",Q201="AB"),"AB",SUM(P201:Q201))))</f>
        <v/>
      </c>
      <c r="S201" s="61">
        <f t="shared" ref="S201:S207" si="213">IF(AND(O201="NA",R201="NA"),"NA",IF(AND(O201="AB",R201="AB"),"AB",SUM(O201,R201)))</f>
        <v>0</v>
      </c>
      <c r="T201" s="66" t="str">
        <f>IF(OR(B201=0,B201=""),"",IF(AND($E$3="3rd"),'Marks Entry 3rd'!Q200,IF(AND($E$3="4th"),'Marks Entry 4th'!Q200,"")))</f>
        <v/>
      </c>
      <c r="U201" s="66" t="str">
        <f>IF(OR(B201=0,B201=""),"",IF(AND($E$3="3rd"),'Marks Entry 3rd'!R200,IF(AND($E$3="4th"),'Marks Entry 4th'!R200,"")))</f>
        <v/>
      </c>
      <c r="V201" s="65" t="str">
        <f t="shared" ref="V201:V207" si="214">IF(AND(T201="",U201=""),"",IF(AND(T201="AB",U201="AB"),"AB",SUM(T201:U201)))</f>
        <v/>
      </c>
      <c r="W201" s="61" t="str">
        <f t="shared" ref="W201:W207" si="215">IF(V201="","",IF(AND(S201="AB",V201="AB"),"AB",SUM(S201,V201)))</f>
        <v/>
      </c>
      <c r="X201" s="104">
        <f t="shared" ref="X201:X207" si="216">COUNTIF(L201:N201,"NA")*10+(COUNTIF(L201:N201,"ML")*10)+(COUNTIF(P201,"ML")*50)+(COUNTIF(Q201,"ML")*20)+(COUNTIF(T201,"ML")*60)+(COUNTIF(U201,"ML")*40)</f>
        <v>0</v>
      </c>
      <c r="Y201" s="104" t="str">
        <f t="shared" ref="Y201:Y207" si="217">IF(OR(B201="NSO",B201=0,B201=""),"",IF(AND(L201="",M201="",N201="",P201="",T201=""),"",IF(AND(M201="",N201="",L201=""),30-X201,IF(AND(P201="",Q201=""),70-X201,IF(AND(T201="",U201=""),100-X201,200-X201)))))</f>
        <v/>
      </c>
      <c r="Z201" s="104" t="str">
        <f t="shared" ref="Z201:Z207" si="218">IF(AND(OR(L201="ab",L201="ml"),OR(M201="ab",M201="ml"),OR(P201="ab",P201="ml")),"AB",IF(AND(OR(L201="ab",L201="ml"),OR(P201="ab",P201="ml"),OR(T201="ab",T201="ml")),"AB",IF(AND(OR(M201="ab",M201="ml"),OR(N201="ab",N201="ml"),OR(P201="ab",P201="ml")),"AB",IF(AND(OR(M201="ab",M201="ml"),OR(N201="ab",N201="ml"),OR(T201="ab",T201="ml")),"AB",""))))</f>
        <v/>
      </c>
      <c r="AA201" s="104" t="str">
        <f t="shared" ref="AA201:AA207" si="219">IF(OR(B201="NSO",B201="",T201=""),"",IF(OR(Z201="AB",T201="ab"),"AB",IF(T201="ML","RE",IF(AND(W201&gt;=36%*Y201,T201&gt;=$T$7*20%),"P",IF(AND(W201&gt;=34%*Y201,T201&gt;=$T$7*20%),"G2",IF(AND(W201&gt;=31%*Y201,T201&gt;=$T$7*20%),"G1",IF(AND(W201&gt;=25%*Y201,T201&gt;=$T$7*20%),"S","F")))))))</f>
        <v/>
      </c>
      <c r="AB201" s="104" t="str">
        <f t="shared" ref="AB201:AB207" si="220">IF(OR(AA201="",AA201=0,AA201="S",AA201="RE",AA201="F",AA201="AB"),"",IF(W201&gt;=75%*Y201,"D",IF(W201&gt;=60%*Y201,"I",IF(W201&gt;=48%*Y201,"II",IF(W201&gt;=36%*Y201,"III","")))))</f>
        <v/>
      </c>
      <c r="AC201" s="108" t="str">
        <f t="shared" ref="AC201:AC207" si="221">IF(W201="","",IF(OR(AA201="",AA201=0,AA201="RE",AA201="AB"),"",IF(W201&gt;85%*Y201,"A",IF(W201&gt;70%*Y201,"B",IF(W201&gt;=51%*Y201,"C",IF(W201&gt;=31%*Y201,"D","E"))))))</f>
        <v/>
      </c>
      <c r="AD201" s="125" t="str">
        <f>IF(OR(B201=0,B201=""),"",IF(AND($E$3="3rd"),'Marks Entry 3rd'!S200,IF(AND($E$3="4th"),'Marks Entry 4th'!S200,"")))</f>
        <v/>
      </c>
      <c r="AE201" s="125" t="str">
        <f>IF(OR(B201=0,B201=""),"",IF(AND($E$3="3rd"),'Marks Entry 3rd'!T200,IF(AND($E$3="4th"),'Marks Entry 4th'!T200,"")))</f>
        <v/>
      </c>
      <c r="AF201" s="125" t="str">
        <f>IF(OR(B201=0,B201=""),"",IF(AND($E$3="3rd"),'Marks Entry 3rd'!U200,IF(AND($E$3="4th"),'Marks Entry 4th'!U200,"")))</f>
        <v/>
      </c>
      <c r="AG201" s="61" t="str">
        <f t="shared" ref="AG201:AG207" si="222">IF(AND(AD201="",AE201="",AF201=""),"",IF(AND(AD201="NA",AE201="NA",AF201="NA"),"NA",IF(AND(AD201="AB",AE201="AB",AF201="NA"),"AB",SUM(AD201:AF201))))</f>
        <v/>
      </c>
      <c r="AH201" s="125" t="str">
        <f>IF(OR(B201=0,B201=""),"",IF(AND($E$3="3rd"),'Marks Entry 3rd'!V200,IF(AND($E$3="4th"),'Marks Entry 4th'!V200,"")))</f>
        <v/>
      </c>
      <c r="AI201" s="125" t="str">
        <f>IF(OR(B201=0,B201=""),"",IF(AND($E$3="3rd"),'Marks Entry 3rd'!W200,IF(AND($E$3="4th"),'Marks Entry 4th'!W200,"")))</f>
        <v/>
      </c>
      <c r="AJ201" s="64" t="str">
        <f t="shared" ref="AJ201:AJ207" si="223">IF(AND(AH201="",AI201=""),"",IF(AND(AH201="NA",AI201="NA"),"NA",IF(AND(AH201="AB",AI201="AB"),"AB",SUM(AH201:AI201))))</f>
        <v/>
      </c>
      <c r="AK201" s="61">
        <f t="shared" ref="AK201:AK207" si="224">IF(AND(AG201="NA",AJ201="NA"),"NA",IF(AND(AG201="AB",AJ201="AB"),"AB",SUM(AG201,AJ201)))</f>
        <v>0</v>
      </c>
      <c r="AL201" s="66" t="str">
        <f>IF(OR(B201=0,B201=""),"",IF(AND($E$3="3rd"),'Marks Entry 3rd'!X200,IF(AND($E$3="4th"),'Marks Entry 4th'!X200,"")))</f>
        <v/>
      </c>
      <c r="AM201" s="66" t="str">
        <f>IF(OR(B201=0,B201=""),"",IF(AND($E$3="3rd"),'Marks Entry 3rd'!Y200,IF(AND($E$3="4th"),'Marks Entry 4th'!Y200,"")))</f>
        <v/>
      </c>
      <c r="AN201" s="65" t="str">
        <f t="shared" ref="AN201:AN207" si="225">IF(AND(AL201="",AM201=""),"",IF(AND(AL201="AB",AM201="AB"),"AB",SUM(AL201:AM201)))</f>
        <v/>
      </c>
      <c r="AO201" s="61" t="str">
        <f t="shared" ref="AO201:AO207" si="226">IF(AN201="","",IF(AND(AK201="AB",AN201="AB"),"AB",SUM(AK201,AN201)))</f>
        <v/>
      </c>
      <c r="AP201" s="104">
        <f t="shared" ref="AP201:AP207" si="227">COUNTIF(AD201:AF201,"NA")*5+(COUNTIF(AD201:AF201,"ML")*5)+(COUNTIF(AH201,"ML")*25)+(COUNTIF(AI201,"ML")*10)+(COUNTIF(AL201,"ML")*30)+(COUNTIF(AM201,"ML")*20)</f>
        <v>0</v>
      </c>
      <c r="AQ201" s="104" t="str">
        <f t="shared" ref="AQ201:AQ207" si="228">IF(OR(B201="NSO",B201=0,B201=""),"",IF(AND(AD201="",AE201="",AF201="",AH201="",AL201=""),"",IF(AND(AE201="",AF201="",AD201=""),15-AP201,IF(AND(AH201="",AI201=""),35-AP201,IF(AND(AL201="",AM201=""),50-AP201,100-AP201)))))</f>
        <v/>
      </c>
      <c r="AR201" s="104" t="str">
        <f t="shared" ref="AR201:AR207" si="229">IF(AND(OR(AD201="ab",AD201="ml"),OR(AE201="ab",AE201="ml"),OR(AH201="ab",AH201="ml")),"AB",IF(AND(OR(AD201="ab",AD201="ml"),OR(AH201="ab",AH201="ml"),OR(AL201="ab",AL201="ml")),"AB",IF(AND(OR(AE201="ab",AE201="ml"),OR(AF201="ab",AF201="ml"),OR(AH201="ab",AH201="ml")),"AB",IF(AND(OR(AE201="ab",AE201="ml"),OR(AF201="ab",AF201="ml"),OR(AL201="ab",AL201="ml")),"AB",""))))</f>
        <v/>
      </c>
      <c r="AS201" s="104" t="str">
        <f t="shared" ref="AS201:AS207" si="230">IF(OR(B201="NSO",B201="",AL201=""),"",IF(OR(AR201="AB",AL201="ab"),"AB",IF(AL201="ML","RE",IF(AND(AO201&gt;=36%*AQ201,AL201&gt;=$AL$7*20%),"P",IF(AND(AO201&gt;=34%*AQ201,AL201&gt;=$AL$7*20%),"G2",IF(AND(AO201&gt;=31%*AQ201,AL201&gt;=$AL$7*20%),"G1",IF(AND(AO201&gt;=25%*AQ201,AL201&gt;=$AL$7*20%),"S","F")))))))</f>
        <v/>
      </c>
      <c r="AT201" s="104" t="str">
        <f t="shared" ref="AT201:AT207" si="231">IF(OR(AS201="",AS201=0,AS201="S",AS201="RE",AS201="F",AS201="AB"),"",IF(AO201&gt;=75%*AQ201,"D",IF(AO201&gt;=60%*AQ201,"I",IF(AO201&gt;=48%*AQ201,"II",IF(AO201&gt;=36%*AQ201,"III","")))))</f>
        <v/>
      </c>
      <c r="AU201" s="108" t="str">
        <f t="shared" ref="AU201:AU207" si="232">IF(AO201="","",IF(OR(AS201="",AS201=0,AS201="RE",AS201="AB"),"",IF(AO201&gt;85%*AQ201,"A",IF(AO201&gt;70%*AQ201,"B",IF(AO201&gt;50%*AQ201,"C",IF(AO201&gt;30%*AQ201,"D","E"))))))</f>
        <v/>
      </c>
      <c r="AV201" s="125" t="str">
        <f>IF(OR(B201=0,B201=""),"",IF(AND($E$3="3rd"),'Marks Entry 3rd'!Z200,IF(AND($E$3="4th"),'Marks Entry 4th'!Z200,"")))</f>
        <v/>
      </c>
      <c r="AW201" s="125" t="str">
        <f>IF(OR(B201=0,B201=""),"",IF(AND($E$3="3rd"),'Marks Entry 3rd'!AA200,IF(AND($E$3="4th"),'Marks Entry 4th'!AA200,"")))</f>
        <v/>
      </c>
      <c r="AX201" s="125" t="str">
        <f>IF(OR(B201=0,B201=""),"",IF(AND($E$3="3rd"),'Marks Entry 3rd'!AB200,IF(AND($E$3="4th"),'Marks Entry 4th'!AB200,"")))</f>
        <v/>
      </c>
      <c r="AY201" s="61" t="str">
        <f t="shared" ref="AY201:AY207" si="233">IF(AND(AV201="",AW201="",AX201=""),"",IF(AND(AV201="NA",AW201="NA",AX201="NA"),"NA",IF(AND(AV201="AB",AW201="AB",AX201="NA"),"AB",SUM(AV201:AX201))))</f>
        <v/>
      </c>
      <c r="AZ201" s="125" t="str">
        <f>IF(OR(B201=0,B201=""),"",IF(AND($E$3="3rd"),'Marks Entry 3rd'!AC200,IF(AND($E$3="4th"),'Marks Entry 4th'!AC200,"")))</f>
        <v/>
      </c>
      <c r="BA201" s="125" t="str">
        <f>IF(OR(B201=0,B201=""),"",IF(AND($E$3="3rd"),'Marks Entry 3rd'!AD200,IF(AND($E$3="4th"),'Marks Entry 4th'!AD200,"")))</f>
        <v/>
      </c>
      <c r="BB201" s="64" t="str">
        <f t="shared" ref="BB201:BB207" si="234">IF(AND(AZ201="",BA201=""),"",IF(AND(AZ201="NA",BA201="NA"),"NA",IF(AND(AZ201="AB",BA201="AB"),"AB",SUM(AZ201:BA201))))</f>
        <v/>
      </c>
      <c r="BC201" s="61">
        <f t="shared" ref="BC201:BC207" si="235">IF(AND(AY201="NA",BB201="NA"),"NA",IF(AND(AY201="AB",BB201="AB"),"AB",SUM(AY201,BB201)))</f>
        <v>0</v>
      </c>
      <c r="BD201" s="66" t="str">
        <f>IF(OR(B201=0,B201=""),"",IF(AND($E$3="3rd"),'Marks Entry 3rd'!AE200,IF(AND($E$3="4th"),'Marks Entry 4th'!AE200,"")))</f>
        <v/>
      </c>
      <c r="BE201" s="66" t="str">
        <f>IF(OR(B201=0,B201=""),"",IF(AND($E$3="3rd"),'Marks Entry 3rd'!AF200,IF(AND($E$3="4th"),'Marks Entry 4th'!AF200,"")))</f>
        <v/>
      </c>
      <c r="BF201" s="65" t="str">
        <f t="shared" ref="BF201:BF207" si="236">IF(AND(BD201="",BE201=""),"",IF(AND(BD201="AB",BE201="AB"),"AB",SUM(BD201:BE201)))</f>
        <v/>
      </c>
      <c r="BG201" s="61" t="str">
        <f t="shared" ref="BG201:BG207" si="237">IF(BF201="","",IF(AND(BC201="AB",BF201="AB"),"AB",SUM(BC201,BF201)))</f>
        <v/>
      </c>
      <c r="BH201" s="104">
        <f t="shared" ref="BH201:BH207" si="238">COUNTIF(AV201:AX201,"NA")*10+(COUNTIF(AV201:AX201,"ML")*10)+(COUNTIF(AZ201,"ML")*$AZ$7)+(COUNTIF(BA201,"ML")*$BA$7)+(COUNTIF(BD201,"ML")*$BD$7)+(COUNTIF(BE201,"ML")*$BE$7)</f>
        <v>0</v>
      </c>
      <c r="BI201" s="104" t="str">
        <f t="shared" ref="BI201:BI207" si="239">IF(OR(B201="NSO",B201=0,B201=""),"",IF(AND(AV201="",AW201="",AX201="",AZ201="",BD201=""),"",IF(AND(AW201="",AX201="",AV201=""),30-BH201,IF(AND(AZ201="",BA201=""),70-BH201,IF(AND(BD201="",BE201=""),100-BH201,200-BH201)))))</f>
        <v/>
      </c>
      <c r="BJ201" s="104" t="str">
        <f t="shared" ref="BJ201:BJ207" si="240">IF(AND(OR(AV201="ab",AV201="ml"),OR(AW201="ab",AW201="ml"),OR(AZ201="ab",AZ201="ml")),"AB",IF(AND(OR(AV201="ab",AV201="ml"),OR(AZ201="ab",AZ201="ml"),OR(BD201="ab",BD201="ml")),"AB",IF(AND(OR(AW201="ab",AW201="ml"),OR(AX201="ab",AX201="ml"),OR(AZ201="ab",AZ201="ml")),"AB",IF(AND(OR(AW201="ab",AW201="ml"),OR(AX201="ab",AX201="ml"),OR(BD201="ab",BD201="ml")),"AB",""))))</f>
        <v/>
      </c>
      <c r="BK201" s="104" t="str">
        <f t="shared" ref="BK201:BK207" si="241">IF(OR(B201="NSO",B201="",BD201=""),"",IF(OR(BJ201="AB",BD201="ab"),"AB",IF(BD201="ML","RE",IF(AND(BG201&gt;=36%*BI201,BD201&gt;=$BD$7*20%),"P",IF(AND(BG201&gt;=34%*BI201,BD201&gt;=$BD$7*20%),"G2",IF(AND(BG201&gt;=31%*BI201,BD201&gt;=$BD$7*20%),"G1",IF(AND(BG201&gt;=25%*BI201,BD201&gt;=$BD$7*20%),"S","F")))))))</f>
        <v/>
      </c>
      <c r="BL201" s="104" t="str">
        <f t="shared" ref="BL201:BL207" si="242">IF(OR(BK201="",BK201=0,BK201="S",BK201="RE",BK201="F",BK201="AB"),"",IF(BG201&gt;=75%*BI201,"D",IF(BG201&gt;=60%*BI201,"I",IF(BG201&gt;=48%*BI201,"II",IF(BG201&gt;=36%*BI201,"III","")))))</f>
        <v/>
      </c>
      <c r="BM201" s="108" t="str">
        <f t="shared" ref="BM201:BM207" si="243">IF(BG201="","",IF(OR(BK201="",BK201=0,BK201="RE",BK201="AB"),"",IF(BG201&gt;85%*BI201,"A",IF(BG201&gt;70%*BI201,"B",IF(BG201&gt;50%*BI201,"C",IF(BG201&gt;30%*BI201,"D","E"))))))</f>
        <v/>
      </c>
      <c r="BN201" s="125" t="str">
        <f>IF(OR(B201=0,B201=""),"",IF(AND($E$3="3rd"),'Marks Entry 3rd'!AG200,IF(AND($E$3="4th"),'Marks Entry 4th'!AG200,"")))</f>
        <v/>
      </c>
      <c r="BO201" s="125" t="str">
        <f>IF(OR(B201=0,B201=""),"",IF(AND($E$3="3rd"),'Marks Entry 3rd'!AH200,IF(AND($E$3="4th"),'Marks Entry 4th'!AH200,"")))</f>
        <v/>
      </c>
      <c r="BP201" s="125" t="str">
        <f>IF(OR(B201=0,B201=""),"",IF(AND($E$3="3rd"),'Marks Entry 3rd'!AI200,IF(AND($E$3="4th"),'Marks Entry 4th'!AI200,"")))</f>
        <v/>
      </c>
      <c r="BQ201" s="61" t="str">
        <f t="shared" ref="BQ201:BQ207" si="244">IF(AND(BN201="",BO201="",BP201=""),"",IF(AND(BN201="NA",BO201="NA",BP201="NA"),"NA",IF(AND(BN201="AB",BO201="AB",BP201="NA"),"AB",SUM(BN201:BP201))))</f>
        <v/>
      </c>
      <c r="BR201" s="125" t="str">
        <f>IF(OR(B201=0,B201=""),"",IF(AND($E$3="3rd"),'Marks Entry 3rd'!AJ200,IF(AND($E$3="4th"),'Marks Entry 4th'!AJ200,"")))</f>
        <v/>
      </c>
      <c r="BS201" s="125" t="str">
        <f>IF(OR(B201=0,B201=""),"",IF(AND($E$3="3rd"),'Marks Entry 3rd'!AK200,IF(AND($E$3="4th"),'Marks Entry 4th'!AK200,"")))</f>
        <v/>
      </c>
      <c r="BT201" s="64" t="str">
        <f t="shared" ref="BT201:BT207" si="245">IF(AND(BR201="",BS201=""),"",IF(AND(BR201="NA",BS201="NA"),"NA",IF(AND(BR201="AB",BS201="AB"),"AB",SUM(BR201:BS201))))</f>
        <v/>
      </c>
      <c r="BU201" s="61">
        <f t="shared" ref="BU201:BU207" si="246">IF(AND(BQ201="NA",BT201="NA"),"NA",IF(AND(BQ201="AB",BT201="AB"),"AB",SUM(BQ201,BT201)))</f>
        <v>0</v>
      </c>
      <c r="BV201" s="66" t="str">
        <f>IF(OR(B201=0,B201=""),"",IF(AND($E$3="3rd"),'Marks Entry 3rd'!AL200,IF(AND($E$3="4th"),'Marks Entry 4th'!AL200,"")))</f>
        <v/>
      </c>
      <c r="BW201" s="66" t="str">
        <f>IF(OR(B201=0,B201=""),"",IF(AND($E$3="3rd"),'Marks Entry 3rd'!AM200,IF(AND($E$3="4th"),'Marks Entry 4th'!AM200,"")))</f>
        <v/>
      </c>
      <c r="BX201" s="65" t="str">
        <f t="shared" ref="BX201:BX207" si="247">IF(AND(BV201="",BW201=""),"",IF(AND(BV201="AB",BW201="AB"),"AB",SUM(BV201:BW201)))</f>
        <v/>
      </c>
      <c r="BY201" s="61" t="str">
        <f t="shared" ref="BY201:BY207" si="248">IF(BX201="","",IF(AND(BU201="AB",BX201="AB"),"AB",SUM(BU201,BX201)))</f>
        <v/>
      </c>
      <c r="BZ201" s="104">
        <f t="shared" ref="BZ201:BZ207" si="249">COUNTIF(BN201:BP201,"NA")*10+(COUNTIF(BN201:BP201,"ML")*10)+(COUNTIF(BR201,"ML")*$BR$7)+(COUNTIF(BS201,"ML")*$BS$7)+(COUNTIF(BV201,"ML")*$BV$7)+(COUNTIF(BW201,"ML")*$BW$7)</f>
        <v>0</v>
      </c>
      <c r="CA201" s="104" t="str">
        <f t="shared" ref="CA201:CA207" si="250">IF(OR(B201="NSO",B201=0,B201=""),"",IF(AND(BN201="",BO201="",BP201="",BR201="",BV201=""),"",IF(AND(BO201="",BP201="",BN201=""),30-BZ201,IF(AND(BR201="",BS201=""),70-BZ201,IF(AND(BV201="",BW201=""),100-BZ201,200-BZ201)))))</f>
        <v/>
      </c>
      <c r="CB201" s="104" t="str">
        <f t="shared" ref="CB201:CB207" si="251">IF(AND(OR(BN201="ab",BN201="ml"),OR(BO201="ab",BO201="ml"),OR(BR201="ab",BR201="ml")),"AB",IF(AND(OR(BN201="ab",BN201="ml"),OR(BR201="ab",BR201="ml"),OR(BV201="ab",BV201="ml")),"AB",IF(AND(OR(BO201="ab",BO201="ml"),OR(BP201="ab",BP201="ml"),OR(BR201="ab",BR201="ml")),"AB",IF(AND(OR(BO201="ab",BO201="ml"),OR(BP201="ab",BP201="ml"),OR(BV201="ab",BV201="ml")),"AB",""))))</f>
        <v/>
      </c>
      <c r="CC201" s="104" t="str">
        <f t="shared" ref="CC201:CC207" si="252">IF(OR(B201="NSO",B201="",BV201=""),"",IF(OR(CB201="AB",BV201="ab"),"AB",IF(BV201="ML","RE",IF(AND(BY201&gt;=36%*CA201,BV201&gt;=$BV$7*20%),"P",IF(AND(BY201&gt;=34%*CA201,BV201&gt;=$BD$7*20%),"G2",IF(AND(BY201&gt;=31%*CA201,BV201&gt;=$BD$7*20%),"G1",IF(AND(BY201&gt;=25%*CA201,BV201&gt;=$BD$7*20%),"S","F")))))))</f>
        <v/>
      </c>
      <c r="CD201" s="104" t="str">
        <f t="shared" ref="CD201:CD207" si="253">IF(OR(CC201="",CC201=0,CC201="S",CC201="RE",CC201="F",CC201="AB"),"",IF(BY201&gt;=75%*CA201,"D",IF(BY201&gt;=60%*CA201,"I",IF(BY201&gt;=48%*CA201,"II",IF(BY201&gt;=36%*CA201,"III","")))))</f>
        <v/>
      </c>
      <c r="CE201" s="108" t="str">
        <f t="shared" ref="CE201:CE207" si="254">IF(BY201="","",IF(OR(CC201="",CC201=0,CC201="RE",CC201="AB"),"",IF(BY201&gt;85%*CA201,"A",IF(BY201&gt;70%*CA201,"B",IF(BY201&gt;50%*CA201,"C",IF(BY201&gt;30%*CA201,"D","E"))))))</f>
        <v/>
      </c>
      <c r="CF201" s="257" t="str">
        <f>IF(OR(B201=0,B201=""),"",IF(AND($E$3="3rd"),'Marks Entry 3rd'!AN200,IF(AND($E$3="4th"),'Marks Entry 4th'!AN200,"")))</f>
        <v/>
      </c>
      <c r="CG201" s="257" t="str">
        <f>IF(OR(B201=0,B201=""),"",IF(AND($E$3="3rd"),'Marks Entry 3rd'!AO200,IF(AND($E$3="4th"),'Marks Entry 4th'!AO200,"")))</f>
        <v/>
      </c>
      <c r="CH201" s="257" t="str">
        <f>IF(OR(B201=0,B201=""),"",IF(AND($E$3="3rd"),'Marks Entry 3rd'!AP200,IF(AND($E$3="4th"),'Marks Entry 4th'!AP200,"")))</f>
        <v/>
      </c>
      <c r="CI201" s="257" t="str">
        <f>IF(OR(B201=0,B201=""),"",IF(AND($E$3="3rd"),'Marks Entry 3rd'!AQ200,IF(AND($E$3="4th"),'Marks Entry 4th'!AQ200,"")))</f>
        <v/>
      </c>
      <c r="CJ201" s="257" t="str">
        <f>IF(OR(B201=0,B201=""),"",IF(AND($E$3="3rd"),'Marks Entry 3rd'!AR200,IF(AND($E$3="4th"),'Marks Entry 4th'!AR200,"")))</f>
        <v/>
      </c>
      <c r="CK201" s="126" t="str">
        <f t="shared" ref="CK201:CK207" si="255">IF(AND(CF201="",CG201="",CH201="",CI201="",CJ201=""),"",SUM(CF201:CJ201))</f>
        <v/>
      </c>
      <c r="CL201" s="127">
        <f t="shared" ref="CL201:CL207" si="256">COUNTIF(CF201,"ML")*$CF$7+COUNTIF(CG201,"ML")*$CG$7</f>
        <v>0</v>
      </c>
      <c r="CM201" s="127" t="str">
        <f t="shared" ref="CM201:CM207" si="257">IF(OR(B201="NSO",B201="",CK201="",CK201=0),"",IF(AND(CF201="",CG201=""),"",IF(AND(CF201=""),$CF$7-CL201,IF(CG201="",($CF$7+$CG$7)-CL201,$CK$7-CL201))))</f>
        <v/>
      </c>
      <c r="CN201" s="127" t="str">
        <f t="shared" ref="CN201:CN207" si="258">IF(OR(B201="NSO",B201="",CK201="",CK201=0),"",IF(OR(CF201="AB",CG201="AB"),"AB",IF(CK201&gt;=36%*CM201,"P","S")))</f>
        <v/>
      </c>
      <c r="CO201" s="107" t="str">
        <f t="shared" ref="CO201:CO207" si="259">IF(CK201="","",IF(OR(CN201="",CN201=0,CN201="S",CN201="RE",CN201="F",CN201="AB"),"",IF(CK201&gt;90%*CM201,"A+",IF(CK201&gt;75%*CM201,"A",IF(CK201&gt;60%*CM201,"B",IF(CK201&gt;40%*CM201,"C","D"))))))</f>
        <v/>
      </c>
      <c r="CP201" s="257" t="str">
        <f>IF(OR(B201=0,B201=""),"",IF(AND($E$3="3rd"),'Marks Entry 3rd'!AS200,IF(AND($E$3="4th"),'Marks Entry 4th'!AS200,"")))</f>
        <v/>
      </c>
      <c r="CQ201" s="257" t="str">
        <f>IF(OR(B201=0,B201=""),"",IF(AND($E$3="3rd"),'Marks Entry 3rd'!AT200,IF(AND($E$3="4th"),'Marks Entry 4th'!AT200,"")))</f>
        <v/>
      </c>
      <c r="CR201" s="257" t="str">
        <f>IF(OR(B201=0,B201=""),"",IF(AND($E$3="3rd"),'Marks Entry 3rd'!AU200,IF(AND($E$3="4th"),'Marks Entry 4th'!AU200,"")))</f>
        <v/>
      </c>
      <c r="CS201" s="257" t="str">
        <f>IF(OR(B201=0,B201=""),"",IF(AND($E$3="3rd"),'Marks Entry 3rd'!AV200,IF(AND($E$3="4th"),'Marks Entry 4th'!AV200,"")))</f>
        <v/>
      </c>
      <c r="CT201" s="257" t="str">
        <f>IF(OR(B201=0,B201=""),"",IF(AND($E$3="3rd"),'Marks Entry 3rd'!AW200,IF(AND($E$3="4th"),'Marks Entry 4th'!AW200,"")))</f>
        <v/>
      </c>
      <c r="CU201" s="126" t="str">
        <f t="shared" ref="CU201:CU207" si="260">IF(AND(CP201="",CQ201="",CR201="",CS201="",CT201=""),"",SUM(CP201:CT201))</f>
        <v/>
      </c>
      <c r="CV201" s="127">
        <f t="shared" ref="CV201:CV207" si="261">COUNTIF(CP201,"ML")*$CP$7+COUNTIF(CQ201,"ML")*$CQ$7</f>
        <v>0</v>
      </c>
      <c r="CW201" s="127" t="str">
        <f t="shared" ref="CW201:CW207" si="262">IF(OR(B201="NSO",B201="",CU201="",CU201=0),"",IF(AND(CP201="",CQ201=""),"",IF(AND(CP201=""),$CP$7-CV201,IF(CQ201="",($CP$7+$CQ$7)-CV201,$CU$7-CV201))))</f>
        <v/>
      </c>
      <c r="CX201" s="127" t="str">
        <f t="shared" ref="CX201:CX207" si="263">IF(OR(B201="NSO",B201="",CU201="",CU201=0),"",IF(OR(CP201="AB",CQ201="AB"),"AB",IF(CU201&gt;=36%*CW201,"P","S")))</f>
        <v/>
      </c>
      <c r="CY201" s="107" t="str">
        <f t="shared" ref="CY201:CY207" si="264">IF(CU201="","",IF(OR(CX201="",CX201=0,CX201="S",CX201="RE",CX201="F",CX201="AB"),"",IF(CU201&gt;90%*CW201,"A+",IF(CU201&gt;75%*CW201,"A",IF(CU201&gt;60%*CW201,"B",IF(CU201&gt;40%*CW201,"C","D"))))))</f>
        <v/>
      </c>
      <c r="CZ201" s="257" t="str">
        <f>IF(OR(B201=0,B201=""),"",IF(AND($E$3="3rd"),'Marks Entry 3rd'!AX200,IF(AND($E$3="4th"),'Marks Entry 4th'!AX200,"")))</f>
        <v/>
      </c>
      <c r="DA201" s="257" t="str">
        <f>IF(OR(B201=0,B201=""),"",IF(AND($E$3="3rd"),'Marks Entry 3rd'!AY200,IF(AND($E$3="4th"),'Marks Entry 4th'!AY200,"")))</f>
        <v/>
      </c>
      <c r="DB201" s="257" t="str">
        <f>IF(OR(B201=0,B201=""),"",IF(AND($E$3="3rd"),'Marks Entry 3rd'!AZ200,IF(AND($E$3="4th"),'Marks Entry 4th'!AZ200,"")))</f>
        <v/>
      </c>
      <c r="DC201" s="257" t="str">
        <f>IF(OR(B201=0,B201=""),"",IF(AND($E$3="3rd"),'Marks Entry 3rd'!BA200,IF(AND($E$3="4th"),'Marks Entry 4th'!BA200,"")))</f>
        <v/>
      </c>
      <c r="DD201" s="257" t="str">
        <f>IF(OR(B201=0,B201=""),"",IF(AND($E$3="3rd"),'Marks Entry 3rd'!BB200,IF(AND($E$3="4th"),'Marks Entry 4th'!BB200,"")))</f>
        <v/>
      </c>
      <c r="DE201" s="126" t="str">
        <f t="shared" ref="DE201:DE207" si="265">IF(AND(CZ201="",DA201="",DB201="",DC201="",DD201=""),"",SUM(CZ201:DD201))</f>
        <v/>
      </c>
      <c r="DF201" s="127">
        <f t="shared" ref="DF201:DF207" si="266">COUNTIF(CZ201,"ML")*$CZ$7+COUNTIF(DA201,"ML")*$DA$7</f>
        <v>0</v>
      </c>
      <c r="DG201" s="127" t="str">
        <f t="shared" ref="DG201:DG207" si="267">IF(OR(B201="NSO",B201="",DE201="",DE201=0),"",IF(AND(CZ201="",DA201=""),"",IF(AND(CZ201=""),$CZ$7-DF201,IF(DA201="",($CZ$7+$DA$7)-DF201,$DE$7-DF201))))</f>
        <v/>
      </c>
      <c r="DH201" s="127" t="str">
        <f t="shared" ref="DH201:DH207" si="268">IF(OR(B201="NSO",B201="",DE201="",DE201=0),"",IF(OR(CZ201="AB",DA201="AB"),"AB",IF(DE201&gt;=36%*DG201,"P","S")))</f>
        <v/>
      </c>
      <c r="DI201" s="107" t="str">
        <f t="shared" ref="DI201:DI207" si="269">IF(DE201="","",IF(OR(DH201="",DH201=0,DH201="S",DH201="RE",DH201="F",DH201="AB"),"",IF(DE201&gt;90%*DG201,"A+",IF(DE201&gt;75%*DG201,"A",IF(DE201&gt;60%*DG201,"B",IF(DE201&gt;40%*DG201,"C","D"))))))</f>
        <v/>
      </c>
      <c r="DJ201" s="257" t="str">
        <f>IF(OR(B201=0,B201=""),"",IF(AND('Marks Entry 3rd'!BC200="",'Marks Entry 4th'!BC200=""),"",IF(AND($E$3="3rd"),'Marks Entry 3rd'!BC200,IF(AND($E$3="4th"),'Marks Entry 4th'!BC200,""))))</f>
        <v/>
      </c>
      <c r="DK201" s="257" t="str">
        <f>IF(OR(B201=0,B201=""),"",IF(AND('Marks Entry 3rd'!BD200="",'Marks Entry 4th'!BD200=""),"",IF(AND($E$3="3rd"),'Marks Entry 3rd'!BD200,IF(AND($E$3="4th"),'Marks Entry 4th'!BD200,""))))</f>
        <v/>
      </c>
      <c r="DL201" s="416" t="str">
        <f t="shared" ref="DL201:DL207" si="270">IF(AND(DJ201="",DK201=""),"",SUM(DJ201:DK201))</f>
        <v/>
      </c>
      <c r="DM201" s="108" t="str">
        <f t="shared" ref="DM201:DM207" si="271">IF(DL201="","",IF(OR(DL201="",DL201=0,DL201="RE",DL201="AB"),"",IF(DL201&gt;85%*$DL$7,"A",IF(DL201&gt;70%*$DL$7,"B",IF(DL201&gt;50%*$DL$7,"C",IF(DL201&gt;30%*$DL$7,"D","E"))))))</f>
        <v/>
      </c>
      <c r="DN201" s="257" t="str">
        <f>IF(OR(B201=0,B201=""),"",IF(AND('Marks Entry 3rd'!BE200="",'Marks Entry 4th'!BE200=""),"",IF(AND($E$3="3rd"),'Marks Entry 3rd'!BE200,IF(AND($E$3="4th"),'Marks Entry 4th'!BE200,""))))</f>
        <v/>
      </c>
      <c r="DO201" s="257" t="str">
        <f>IF(OR(B201=0,B201=""),"",IF(AND('Marks Entry 3rd'!BF200="",'Marks Entry 4th'!BF200=""),"",IF(AND($E$3="3rd"),'Marks Entry 3rd'!BF200,IF(AND($E$3="4th"),'Marks Entry 4th'!BF200,""))))</f>
        <v/>
      </c>
      <c r="DP201" s="416" t="str">
        <f t="shared" ref="DP201:DP207" si="272">IF(AND(DN201="",DO201=""),"",SUM(DN201:DO201))</f>
        <v/>
      </c>
      <c r="DQ201" s="108" t="str">
        <f t="shared" ref="DQ201:DQ207" si="273">IF(DP201="","",IF(OR(DP201="",DP201=0,DP201="RE",DP201="AB"),"",IF(DP201&gt;85%*$DP$7,"A",IF(DP201&gt;70%*$DP$7,"B",IF(DP201&gt;50%*$DP$7,"C",IF(DP201&gt;30%*$DP$7,"D","E"))))))</f>
        <v/>
      </c>
      <c r="DR201" s="75" t="str">
        <f t="shared" ref="DR201:DR207" si="274">IF($E$3="","",IF(OR(B201="",G201="",C201=""),"",SUM(W201,AO201,BG201,BY201)))</f>
        <v/>
      </c>
      <c r="DS201" s="76" t="str">
        <f t="shared" ref="DS201:DS207" si="275">IF(OR(DR201="",DR201=0),"",DR201*100/(Y201+AQ201+BI201+CA201))</f>
        <v/>
      </c>
      <c r="DT201" s="81" t="str">
        <f t="shared" ref="DT201:DT207" si="276">IF(OR(DS201="",B201="NSO"),"",IF(AND(DS201&gt;=60),"I",IF(AND(DS201&gt;=48),"II",IF(AND(DS201&gt;=36),"III",""))))</f>
        <v/>
      </c>
      <c r="DU201" s="82" t="str">
        <f t="shared" ref="DU201:DU206" si="277">IF(OR(DS201="",B201="NSO",DR201=0),"",SUMPRODUCT((DS201&lt;$DS$8:$DS$207)/COUNTIF($DS$8:$DS$207,$DS$8:$DS$207)))</f>
        <v/>
      </c>
      <c r="DV201" s="262" t="str">
        <f t="shared" si="210"/>
        <v/>
      </c>
      <c r="DW201" s="52" t="str">
        <f>IF(OR(B201=0,B201=""),"",IF(AND($E$3="3rd"),'Marks Entry 3rd'!BG200,IF(AND($E$3="4th"),'Marks Entry 4th'!BG200,"")))</f>
        <v/>
      </c>
      <c r="DX201" s="52" t="str">
        <f>IF(OR(B201=0,B201=""),"",IF(AND($E$3="3rd"),'Marks Entry 3rd'!BH200,IF(AND($E$3="4th"),'Marks Entry 4th'!BH200,"")))</f>
        <v/>
      </c>
      <c r="DY201" s="242" t="str">
        <f t="shared" ref="DY201:DY207" si="278">IF(OR(B201="",G201="",DR201="",B201="NSO"),"",IF(DR201&gt;85%*(Y201+AQ201+BI201+CA201),"A",IF(DR201&gt;70%*(Y201+AQ201+BI201+CA201),"B",IF(DR201&gt;50%*(Y201+AQ201+BI201+CA201),"C",IF(DR201&gt;30%*(Y201+AQ201+BI201+CA201),"D","E")))))</f>
        <v/>
      </c>
      <c r="DZ201" s="53"/>
      <c r="EG201" s="55">
        <f>IF(AND($E$3="3rd"),'Marks Entry 3rd'!I200,IF(AND($E$3="4th"),'Marks Entry 4th'!I200,""))</f>
        <v>0</v>
      </c>
    </row>
    <row r="202" spans="1:137" ht="18.95" customHeight="1">
      <c r="A202" s="67">
        <v>195</v>
      </c>
      <c r="B202" s="302" t="str">
        <f>IF(OR(EG202=0,EG202=""),"",IF(AND($E$3="3rd"),'Marks Entry 3rd'!I201,IF(AND($E$3="4th"),'Marks Entry 4th'!I201,"")))</f>
        <v/>
      </c>
      <c r="C202" s="68" t="str">
        <f>IF(OR(B202=0,B202=""),"",IF(AND($E$3="3rd"),'Marks Entry 3rd'!B201,IF(AND($E$3="4th"),'Marks Entry 4th'!B201,"")))</f>
        <v/>
      </c>
      <c r="D202" s="68" t="str">
        <f>IF(OR(B202=0,B202=""),"",IF(AND($E$3="3rd"),'Marks Entry 3rd'!C201,IF(AND($E$3="4th"),'Marks Entry 4th'!C201,"")))</f>
        <v/>
      </c>
      <c r="E202" s="69" t="str">
        <f>IF(OR(B202=0,B202=""),"",IF(AND($E$3="3rd"),'Marks Entry 3rd'!E201,IF(AND($E$3="4th"),'Marks Entry 4th'!E201,"")))</f>
        <v/>
      </c>
      <c r="F202" s="301" t="str">
        <f>IF(OR(B202=0,B202=""),"",IF(AND($E$3="3rd"),'Marks Entry 3rd'!D201,IF(AND($E$3="4th"),'Marks Entry 4th'!D201,"")))</f>
        <v/>
      </c>
      <c r="G202" s="63" t="str">
        <f>IF(OR(B202=0,B202=""),"",IF(AND($E$3="3rd"),'Marks Entry 3rd'!F201,IF(AND($E$3="4th"),'Marks Entry 4th'!F201,"")))</f>
        <v/>
      </c>
      <c r="H202" s="63" t="str">
        <f>IF(OR(B202=0,B202=""),"",IF(AND($E$3="3rd"),'Marks Entry 3rd'!G201,IF(AND($E$3="4th"),'Marks Entry 4th'!G201,"")))</f>
        <v/>
      </c>
      <c r="I202" s="63" t="str">
        <f>IF(OR(B202=0,B202=""),"",IF(AND($E$3="3rd"),'Marks Entry 3rd'!H201,IF(AND($E$3="4th"),'Marks Entry 4th'!H201,"")))</f>
        <v/>
      </c>
      <c r="J202" s="256" t="str">
        <f>IF(OR(B202=0,B202=""),"",IF(AND($E$3="3rd"),'Marks Entry 3rd'!J201,IF(AND($E$3="4th"),'Marks Entry 4th'!J201,"")))</f>
        <v/>
      </c>
      <c r="K202" s="256" t="str">
        <f>IF(OR(B202=0,B202=""),"",IF(AND($E$3="3rd"),'Marks Entry 3rd'!K201,IF(AND($E$3="4th"),'Marks Entry 4th'!K201,"")))</f>
        <v/>
      </c>
      <c r="L202" s="125" t="str">
        <f>IF(OR(B202=0,B202=""),"",IF(AND($E$3="3rd"),'Marks Entry 3rd'!L201,IF(AND($E$3="4th"),'Marks Entry 4th'!L201,"")))</f>
        <v/>
      </c>
      <c r="M202" s="125" t="str">
        <f>IF(OR(B202=0,B202=""),"",IF(AND($E$3="3rd"),'Marks Entry 3rd'!M201,IF(AND($E$3="4th"),'Marks Entry 4th'!M201,"")))</f>
        <v/>
      </c>
      <c r="N202" s="125" t="str">
        <f>IF(OR(B202=0,B202=""),"",IF(AND($E$3="3rd"),'Marks Entry 3rd'!N201,IF(AND($E$3="4th"),'Marks Entry 4th'!N201,"")))</f>
        <v/>
      </c>
      <c r="O202" s="61" t="str">
        <f t="shared" si="211"/>
        <v/>
      </c>
      <c r="P202" s="125" t="str">
        <f>IF(OR(B202=0,B202=""),"",IF(AND($E$3="3rd"),'Marks Entry 3rd'!O201,IF(AND($E$3="4th"),'Marks Entry 4th'!O201,"")))</f>
        <v/>
      </c>
      <c r="Q202" s="125" t="str">
        <f>IF(OR(B202=0,B202=""),"",IF(AND($E$3="3rd"),'Marks Entry 3rd'!P201,IF(AND($E$3="4th"),'Marks Entry 4th'!P201,"")))</f>
        <v/>
      </c>
      <c r="R202" s="64" t="str">
        <f t="shared" si="212"/>
        <v/>
      </c>
      <c r="S202" s="61">
        <f t="shared" si="213"/>
        <v>0</v>
      </c>
      <c r="T202" s="66" t="str">
        <f>IF(OR(B202=0,B202=""),"",IF(AND($E$3="3rd"),'Marks Entry 3rd'!Q201,IF(AND($E$3="4th"),'Marks Entry 4th'!Q201,"")))</f>
        <v/>
      </c>
      <c r="U202" s="66" t="str">
        <f>IF(OR(B202=0,B202=""),"",IF(AND($E$3="3rd"),'Marks Entry 3rd'!R201,IF(AND($E$3="4th"),'Marks Entry 4th'!R201,"")))</f>
        <v/>
      </c>
      <c r="V202" s="65" t="str">
        <f t="shared" si="214"/>
        <v/>
      </c>
      <c r="W202" s="61" t="str">
        <f t="shared" si="215"/>
        <v/>
      </c>
      <c r="X202" s="104">
        <f t="shared" si="216"/>
        <v>0</v>
      </c>
      <c r="Y202" s="104" t="str">
        <f t="shared" si="217"/>
        <v/>
      </c>
      <c r="Z202" s="104" t="str">
        <f t="shared" si="218"/>
        <v/>
      </c>
      <c r="AA202" s="104" t="str">
        <f t="shared" si="219"/>
        <v/>
      </c>
      <c r="AB202" s="104" t="str">
        <f t="shared" si="220"/>
        <v/>
      </c>
      <c r="AC202" s="108" t="str">
        <f t="shared" si="221"/>
        <v/>
      </c>
      <c r="AD202" s="125" t="str">
        <f>IF(OR(B202=0,B202=""),"",IF(AND($E$3="3rd"),'Marks Entry 3rd'!S201,IF(AND($E$3="4th"),'Marks Entry 4th'!S201,"")))</f>
        <v/>
      </c>
      <c r="AE202" s="125" t="str">
        <f>IF(OR(B202=0,B202=""),"",IF(AND($E$3="3rd"),'Marks Entry 3rd'!T201,IF(AND($E$3="4th"),'Marks Entry 4th'!T201,"")))</f>
        <v/>
      </c>
      <c r="AF202" s="125" t="str">
        <f>IF(OR(B202=0,B202=""),"",IF(AND($E$3="3rd"),'Marks Entry 3rd'!U201,IF(AND($E$3="4th"),'Marks Entry 4th'!U201,"")))</f>
        <v/>
      </c>
      <c r="AG202" s="61" t="str">
        <f t="shared" si="222"/>
        <v/>
      </c>
      <c r="AH202" s="125" t="str">
        <f>IF(OR(B202=0,B202=""),"",IF(AND($E$3="3rd"),'Marks Entry 3rd'!V201,IF(AND($E$3="4th"),'Marks Entry 4th'!V201,"")))</f>
        <v/>
      </c>
      <c r="AI202" s="125" t="str">
        <f>IF(OR(B202=0,B202=""),"",IF(AND($E$3="3rd"),'Marks Entry 3rd'!W201,IF(AND($E$3="4th"),'Marks Entry 4th'!W201,"")))</f>
        <v/>
      </c>
      <c r="AJ202" s="64" t="str">
        <f t="shared" si="223"/>
        <v/>
      </c>
      <c r="AK202" s="61">
        <f t="shared" si="224"/>
        <v>0</v>
      </c>
      <c r="AL202" s="66" t="str">
        <f>IF(OR(B202=0,B202=""),"",IF(AND($E$3="3rd"),'Marks Entry 3rd'!X201,IF(AND($E$3="4th"),'Marks Entry 4th'!X201,"")))</f>
        <v/>
      </c>
      <c r="AM202" s="66" t="str">
        <f>IF(OR(B202=0,B202=""),"",IF(AND($E$3="3rd"),'Marks Entry 3rd'!Y201,IF(AND($E$3="4th"),'Marks Entry 4th'!Y201,"")))</f>
        <v/>
      </c>
      <c r="AN202" s="65" t="str">
        <f t="shared" si="225"/>
        <v/>
      </c>
      <c r="AO202" s="61" t="str">
        <f t="shared" si="226"/>
        <v/>
      </c>
      <c r="AP202" s="104">
        <f t="shared" si="227"/>
        <v>0</v>
      </c>
      <c r="AQ202" s="104" t="str">
        <f t="shared" si="228"/>
        <v/>
      </c>
      <c r="AR202" s="104" t="str">
        <f t="shared" si="229"/>
        <v/>
      </c>
      <c r="AS202" s="104" t="str">
        <f t="shared" si="230"/>
        <v/>
      </c>
      <c r="AT202" s="104" t="str">
        <f t="shared" si="231"/>
        <v/>
      </c>
      <c r="AU202" s="108" t="str">
        <f t="shared" si="232"/>
        <v/>
      </c>
      <c r="AV202" s="125" t="str">
        <f>IF(OR(B202=0,B202=""),"",IF(AND($E$3="3rd"),'Marks Entry 3rd'!Z201,IF(AND($E$3="4th"),'Marks Entry 4th'!Z201,"")))</f>
        <v/>
      </c>
      <c r="AW202" s="125" t="str">
        <f>IF(OR(B202=0,B202=""),"",IF(AND($E$3="3rd"),'Marks Entry 3rd'!AA201,IF(AND($E$3="4th"),'Marks Entry 4th'!AA201,"")))</f>
        <v/>
      </c>
      <c r="AX202" s="125" t="str">
        <f>IF(OR(B202=0,B202=""),"",IF(AND($E$3="3rd"),'Marks Entry 3rd'!AB201,IF(AND($E$3="4th"),'Marks Entry 4th'!AB201,"")))</f>
        <v/>
      </c>
      <c r="AY202" s="61" t="str">
        <f t="shared" si="233"/>
        <v/>
      </c>
      <c r="AZ202" s="125" t="str">
        <f>IF(OR(B202=0,B202=""),"",IF(AND($E$3="3rd"),'Marks Entry 3rd'!AC201,IF(AND($E$3="4th"),'Marks Entry 4th'!AC201,"")))</f>
        <v/>
      </c>
      <c r="BA202" s="125" t="str">
        <f>IF(OR(B202=0,B202=""),"",IF(AND($E$3="3rd"),'Marks Entry 3rd'!AD201,IF(AND($E$3="4th"),'Marks Entry 4th'!AD201,"")))</f>
        <v/>
      </c>
      <c r="BB202" s="64" t="str">
        <f t="shared" si="234"/>
        <v/>
      </c>
      <c r="BC202" s="61">
        <f t="shared" si="235"/>
        <v>0</v>
      </c>
      <c r="BD202" s="66" t="str">
        <f>IF(OR(B202=0,B202=""),"",IF(AND($E$3="3rd"),'Marks Entry 3rd'!AE201,IF(AND($E$3="4th"),'Marks Entry 4th'!AE201,"")))</f>
        <v/>
      </c>
      <c r="BE202" s="66" t="str">
        <f>IF(OR(B202=0,B202=""),"",IF(AND($E$3="3rd"),'Marks Entry 3rd'!AF201,IF(AND($E$3="4th"),'Marks Entry 4th'!AF201,"")))</f>
        <v/>
      </c>
      <c r="BF202" s="65" t="str">
        <f t="shared" si="236"/>
        <v/>
      </c>
      <c r="BG202" s="61" t="str">
        <f t="shared" si="237"/>
        <v/>
      </c>
      <c r="BH202" s="104">
        <f t="shared" si="238"/>
        <v>0</v>
      </c>
      <c r="BI202" s="104" t="str">
        <f t="shared" si="239"/>
        <v/>
      </c>
      <c r="BJ202" s="104" t="str">
        <f t="shared" si="240"/>
        <v/>
      </c>
      <c r="BK202" s="104" t="str">
        <f t="shared" si="241"/>
        <v/>
      </c>
      <c r="BL202" s="104" t="str">
        <f t="shared" si="242"/>
        <v/>
      </c>
      <c r="BM202" s="108" t="str">
        <f t="shared" si="243"/>
        <v/>
      </c>
      <c r="BN202" s="125" t="str">
        <f>IF(OR(B202=0,B202=""),"",IF(AND($E$3="3rd"),'Marks Entry 3rd'!AG201,IF(AND($E$3="4th"),'Marks Entry 4th'!AG201,"")))</f>
        <v/>
      </c>
      <c r="BO202" s="125" t="str">
        <f>IF(OR(B202=0,B202=""),"",IF(AND($E$3="3rd"),'Marks Entry 3rd'!AH201,IF(AND($E$3="4th"),'Marks Entry 4th'!AH201,"")))</f>
        <v/>
      </c>
      <c r="BP202" s="125" t="str">
        <f>IF(OR(B202=0,B202=""),"",IF(AND($E$3="3rd"),'Marks Entry 3rd'!AI201,IF(AND($E$3="4th"),'Marks Entry 4th'!AI201,"")))</f>
        <v/>
      </c>
      <c r="BQ202" s="61" t="str">
        <f t="shared" si="244"/>
        <v/>
      </c>
      <c r="BR202" s="125" t="str">
        <f>IF(OR(B202=0,B202=""),"",IF(AND($E$3="3rd"),'Marks Entry 3rd'!AJ201,IF(AND($E$3="4th"),'Marks Entry 4th'!AJ201,"")))</f>
        <v/>
      </c>
      <c r="BS202" s="125" t="str">
        <f>IF(OR(B202=0,B202=""),"",IF(AND($E$3="3rd"),'Marks Entry 3rd'!AK201,IF(AND($E$3="4th"),'Marks Entry 4th'!AK201,"")))</f>
        <v/>
      </c>
      <c r="BT202" s="64" t="str">
        <f t="shared" si="245"/>
        <v/>
      </c>
      <c r="BU202" s="61">
        <f t="shared" si="246"/>
        <v>0</v>
      </c>
      <c r="BV202" s="66" t="str">
        <f>IF(OR(B202=0,B202=""),"",IF(AND($E$3="3rd"),'Marks Entry 3rd'!AL201,IF(AND($E$3="4th"),'Marks Entry 4th'!AL201,"")))</f>
        <v/>
      </c>
      <c r="BW202" s="66" t="str">
        <f>IF(OR(B202=0,B202=""),"",IF(AND($E$3="3rd"),'Marks Entry 3rd'!AM201,IF(AND($E$3="4th"),'Marks Entry 4th'!AM201,"")))</f>
        <v/>
      </c>
      <c r="BX202" s="65" t="str">
        <f t="shared" si="247"/>
        <v/>
      </c>
      <c r="BY202" s="61" t="str">
        <f t="shared" si="248"/>
        <v/>
      </c>
      <c r="BZ202" s="104">
        <f t="shared" si="249"/>
        <v>0</v>
      </c>
      <c r="CA202" s="104" t="str">
        <f t="shared" si="250"/>
        <v/>
      </c>
      <c r="CB202" s="104" t="str">
        <f t="shared" si="251"/>
        <v/>
      </c>
      <c r="CC202" s="104" t="str">
        <f t="shared" si="252"/>
        <v/>
      </c>
      <c r="CD202" s="104" t="str">
        <f t="shared" si="253"/>
        <v/>
      </c>
      <c r="CE202" s="108" t="str">
        <f t="shared" si="254"/>
        <v/>
      </c>
      <c r="CF202" s="257" t="str">
        <f>IF(OR(B202=0,B202=""),"",IF(AND($E$3="3rd"),'Marks Entry 3rd'!AN201,IF(AND($E$3="4th"),'Marks Entry 4th'!AN201,"")))</f>
        <v/>
      </c>
      <c r="CG202" s="257" t="str">
        <f>IF(OR(B202=0,B202=""),"",IF(AND($E$3="3rd"),'Marks Entry 3rd'!AO201,IF(AND($E$3="4th"),'Marks Entry 4th'!AO201,"")))</f>
        <v/>
      </c>
      <c r="CH202" s="257" t="str">
        <f>IF(OR(B202=0,B202=""),"",IF(AND($E$3="3rd"),'Marks Entry 3rd'!AP201,IF(AND($E$3="4th"),'Marks Entry 4th'!AP201,"")))</f>
        <v/>
      </c>
      <c r="CI202" s="257" t="str">
        <f>IF(OR(B202=0,B202=""),"",IF(AND($E$3="3rd"),'Marks Entry 3rd'!AQ201,IF(AND($E$3="4th"),'Marks Entry 4th'!AQ201,"")))</f>
        <v/>
      </c>
      <c r="CJ202" s="257" t="str">
        <f>IF(OR(B202=0,B202=""),"",IF(AND($E$3="3rd"),'Marks Entry 3rd'!AR201,IF(AND($E$3="4th"),'Marks Entry 4th'!AR201,"")))</f>
        <v/>
      </c>
      <c r="CK202" s="126" t="str">
        <f t="shared" si="255"/>
        <v/>
      </c>
      <c r="CL202" s="127">
        <f t="shared" si="256"/>
        <v>0</v>
      </c>
      <c r="CM202" s="127" t="str">
        <f t="shared" si="257"/>
        <v/>
      </c>
      <c r="CN202" s="127" t="str">
        <f t="shared" si="258"/>
        <v/>
      </c>
      <c r="CO202" s="107" t="str">
        <f t="shared" si="259"/>
        <v/>
      </c>
      <c r="CP202" s="257" t="str">
        <f>IF(OR(B202=0,B202=""),"",IF(AND($E$3="3rd"),'Marks Entry 3rd'!AS201,IF(AND($E$3="4th"),'Marks Entry 4th'!AS201,"")))</f>
        <v/>
      </c>
      <c r="CQ202" s="257" t="str">
        <f>IF(OR(B202=0,B202=""),"",IF(AND($E$3="3rd"),'Marks Entry 3rd'!AT201,IF(AND($E$3="4th"),'Marks Entry 4th'!AT201,"")))</f>
        <v/>
      </c>
      <c r="CR202" s="257" t="str">
        <f>IF(OR(B202=0,B202=""),"",IF(AND($E$3="3rd"),'Marks Entry 3rd'!AU201,IF(AND($E$3="4th"),'Marks Entry 4th'!AU201,"")))</f>
        <v/>
      </c>
      <c r="CS202" s="257" t="str">
        <f>IF(OR(B202=0,B202=""),"",IF(AND($E$3="3rd"),'Marks Entry 3rd'!AV201,IF(AND($E$3="4th"),'Marks Entry 4th'!AV201,"")))</f>
        <v/>
      </c>
      <c r="CT202" s="257" t="str">
        <f>IF(OR(B202=0,B202=""),"",IF(AND($E$3="3rd"),'Marks Entry 3rd'!AW201,IF(AND($E$3="4th"),'Marks Entry 4th'!AW201,"")))</f>
        <v/>
      </c>
      <c r="CU202" s="126" t="str">
        <f t="shared" si="260"/>
        <v/>
      </c>
      <c r="CV202" s="127">
        <f t="shared" si="261"/>
        <v>0</v>
      </c>
      <c r="CW202" s="127" t="str">
        <f t="shared" si="262"/>
        <v/>
      </c>
      <c r="CX202" s="127" t="str">
        <f t="shared" si="263"/>
        <v/>
      </c>
      <c r="CY202" s="107" t="str">
        <f t="shared" si="264"/>
        <v/>
      </c>
      <c r="CZ202" s="257" t="str">
        <f>IF(OR(B202=0,B202=""),"",IF(AND($E$3="3rd"),'Marks Entry 3rd'!AX201,IF(AND($E$3="4th"),'Marks Entry 4th'!AX201,"")))</f>
        <v/>
      </c>
      <c r="DA202" s="257" t="str">
        <f>IF(OR(B202=0,B202=""),"",IF(AND($E$3="3rd"),'Marks Entry 3rd'!AY201,IF(AND($E$3="4th"),'Marks Entry 4th'!AY201,"")))</f>
        <v/>
      </c>
      <c r="DB202" s="257" t="str">
        <f>IF(OR(B202=0,B202=""),"",IF(AND($E$3="3rd"),'Marks Entry 3rd'!AZ201,IF(AND($E$3="4th"),'Marks Entry 4th'!AZ201,"")))</f>
        <v/>
      </c>
      <c r="DC202" s="257" t="str">
        <f>IF(OR(B202=0,B202=""),"",IF(AND($E$3="3rd"),'Marks Entry 3rd'!BA201,IF(AND($E$3="4th"),'Marks Entry 4th'!BA201,"")))</f>
        <v/>
      </c>
      <c r="DD202" s="257" t="str">
        <f>IF(OR(B202=0,B202=""),"",IF(AND($E$3="3rd"),'Marks Entry 3rd'!BB201,IF(AND($E$3="4th"),'Marks Entry 4th'!BB201,"")))</f>
        <v/>
      </c>
      <c r="DE202" s="126" t="str">
        <f t="shared" si="265"/>
        <v/>
      </c>
      <c r="DF202" s="127">
        <f t="shared" si="266"/>
        <v>0</v>
      </c>
      <c r="DG202" s="127" t="str">
        <f t="shared" si="267"/>
        <v/>
      </c>
      <c r="DH202" s="127" t="str">
        <f t="shared" si="268"/>
        <v/>
      </c>
      <c r="DI202" s="107" t="str">
        <f t="shared" si="269"/>
        <v/>
      </c>
      <c r="DJ202" s="257" t="str">
        <f>IF(OR(B202=0,B202=""),"",IF(AND('Marks Entry 3rd'!BC201="",'Marks Entry 4th'!BC201=""),"",IF(AND($E$3="3rd"),'Marks Entry 3rd'!BC201,IF(AND($E$3="4th"),'Marks Entry 4th'!BC201,""))))</f>
        <v/>
      </c>
      <c r="DK202" s="257" t="str">
        <f>IF(OR(B202=0,B202=""),"",IF(AND('Marks Entry 3rd'!BD201="",'Marks Entry 4th'!BD201=""),"",IF(AND($E$3="3rd"),'Marks Entry 3rd'!BD201,IF(AND($E$3="4th"),'Marks Entry 4th'!BD201,""))))</f>
        <v/>
      </c>
      <c r="DL202" s="416" t="str">
        <f t="shared" si="270"/>
        <v/>
      </c>
      <c r="DM202" s="108" t="str">
        <f t="shared" si="271"/>
        <v/>
      </c>
      <c r="DN202" s="257" t="str">
        <f>IF(OR(B202=0,B202=""),"",IF(AND('Marks Entry 3rd'!BE201="",'Marks Entry 4th'!BE201=""),"",IF(AND($E$3="3rd"),'Marks Entry 3rd'!BE201,IF(AND($E$3="4th"),'Marks Entry 4th'!BE201,""))))</f>
        <v/>
      </c>
      <c r="DO202" s="257" t="str">
        <f>IF(OR(B202=0,B202=""),"",IF(AND('Marks Entry 3rd'!BF201="",'Marks Entry 4th'!BF201=""),"",IF(AND($E$3="3rd"),'Marks Entry 3rd'!BF201,IF(AND($E$3="4th"),'Marks Entry 4th'!BF201,""))))</f>
        <v/>
      </c>
      <c r="DP202" s="416" t="str">
        <f t="shared" si="272"/>
        <v/>
      </c>
      <c r="DQ202" s="108" t="str">
        <f t="shared" si="273"/>
        <v/>
      </c>
      <c r="DR202" s="75" t="str">
        <f t="shared" si="274"/>
        <v/>
      </c>
      <c r="DS202" s="76" t="str">
        <f t="shared" si="275"/>
        <v/>
      </c>
      <c r="DT202" s="81" t="str">
        <f t="shared" si="276"/>
        <v/>
      </c>
      <c r="DU202" s="82" t="str">
        <f t="shared" si="277"/>
        <v/>
      </c>
      <c r="DV202" s="262" t="str">
        <f t="shared" si="210"/>
        <v/>
      </c>
      <c r="DW202" s="52" t="str">
        <f>IF(OR(B202=0,B202=""),"",IF(AND($E$3="3rd"),'Marks Entry 3rd'!BG201,IF(AND($E$3="4th"),'Marks Entry 4th'!BG201,"")))</f>
        <v/>
      </c>
      <c r="DX202" s="52" t="str">
        <f>IF(OR(B202=0,B202=""),"",IF(AND($E$3="3rd"),'Marks Entry 3rd'!BH201,IF(AND($E$3="4th"),'Marks Entry 4th'!BH201,"")))</f>
        <v/>
      </c>
      <c r="DY202" s="242" t="str">
        <f t="shared" si="278"/>
        <v/>
      </c>
      <c r="DZ202" s="53"/>
      <c r="EG202" s="55">
        <f>IF(AND($E$3="3rd"),'Marks Entry 3rd'!I201,IF(AND($E$3="4th"),'Marks Entry 4th'!I201,""))</f>
        <v>0</v>
      </c>
    </row>
    <row r="203" spans="1:137" ht="18.95" customHeight="1">
      <c r="A203" s="67">
        <v>196</v>
      </c>
      <c r="B203" s="302" t="str">
        <f>IF(OR(EG203=0,EG203=""),"",IF(AND($E$3="3rd"),'Marks Entry 3rd'!I202,IF(AND($E$3="4th"),'Marks Entry 4th'!I202,"")))</f>
        <v/>
      </c>
      <c r="C203" s="68" t="str">
        <f>IF(OR(B203=0,B203=""),"",IF(AND($E$3="3rd"),'Marks Entry 3rd'!B202,IF(AND($E$3="4th"),'Marks Entry 4th'!B202,"")))</f>
        <v/>
      </c>
      <c r="D203" s="68" t="str">
        <f>IF(OR(B203=0,B203=""),"",IF(AND($E$3="3rd"),'Marks Entry 3rd'!C202,IF(AND($E$3="4th"),'Marks Entry 4th'!C202,"")))</f>
        <v/>
      </c>
      <c r="E203" s="69" t="str">
        <f>IF(OR(B203=0,B203=""),"",IF(AND($E$3="3rd"),'Marks Entry 3rd'!E202,IF(AND($E$3="4th"),'Marks Entry 4th'!E202,"")))</f>
        <v/>
      </c>
      <c r="F203" s="301" t="str">
        <f>IF(OR(B203=0,B203=""),"",IF(AND($E$3="3rd"),'Marks Entry 3rd'!D202,IF(AND($E$3="4th"),'Marks Entry 4th'!D202,"")))</f>
        <v/>
      </c>
      <c r="G203" s="63" t="str">
        <f>IF(OR(B203=0,B203=""),"",IF(AND($E$3="3rd"),'Marks Entry 3rd'!F202,IF(AND($E$3="4th"),'Marks Entry 4th'!F202,"")))</f>
        <v/>
      </c>
      <c r="H203" s="63" t="str">
        <f>IF(OR(B203=0,B203=""),"",IF(AND($E$3="3rd"),'Marks Entry 3rd'!G202,IF(AND($E$3="4th"),'Marks Entry 4th'!G202,"")))</f>
        <v/>
      </c>
      <c r="I203" s="63" t="str">
        <f>IF(OR(B203=0,B203=""),"",IF(AND($E$3="3rd"),'Marks Entry 3rd'!H202,IF(AND($E$3="4th"),'Marks Entry 4th'!H202,"")))</f>
        <v/>
      </c>
      <c r="J203" s="256" t="str">
        <f>IF(OR(B203=0,B203=""),"",IF(AND($E$3="3rd"),'Marks Entry 3rd'!J202,IF(AND($E$3="4th"),'Marks Entry 4th'!J202,"")))</f>
        <v/>
      </c>
      <c r="K203" s="256" t="str">
        <f>IF(OR(B203=0,B203=""),"",IF(AND($E$3="3rd"),'Marks Entry 3rd'!K202,IF(AND($E$3="4th"),'Marks Entry 4th'!K202,"")))</f>
        <v/>
      </c>
      <c r="L203" s="125" t="str">
        <f>IF(OR(B203=0,B203=""),"",IF(AND($E$3="3rd"),'Marks Entry 3rd'!L202,IF(AND($E$3="4th"),'Marks Entry 4th'!L202,"")))</f>
        <v/>
      </c>
      <c r="M203" s="125" t="str">
        <f>IF(OR(B203=0,B203=""),"",IF(AND($E$3="3rd"),'Marks Entry 3rd'!M202,IF(AND($E$3="4th"),'Marks Entry 4th'!M202,"")))</f>
        <v/>
      </c>
      <c r="N203" s="125" t="str">
        <f>IF(OR(B203=0,B203=""),"",IF(AND($E$3="3rd"),'Marks Entry 3rd'!N202,IF(AND($E$3="4th"),'Marks Entry 4th'!N202,"")))</f>
        <v/>
      </c>
      <c r="O203" s="61" t="str">
        <f t="shared" si="211"/>
        <v/>
      </c>
      <c r="P203" s="125" t="str">
        <f>IF(OR(B203=0,B203=""),"",IF(AND($E$3="3rd"),'Marks Entry 3rd'!O202,IF(AND($E$3="4th"),'Marks Entry 4th'!O202,"")))</f>
        <v/>
      </c>
      <c r="Q203" s="125" t="str">
        <f>IF(OR(B203=0,B203=""),"",IF(AND($E$3="3rd"),'Marks Entry 3rd'!P202,IF(AND($E$3="4th"),'Marks Entry 4th'!P202,"")))</f>
        <v/>
      </c>
      <c r="R203" s="64" t="str">
        <f t="shared" si="212"/>
        <v/>
      </c>
      <c r="S203" s="61">
        <f t="shared" si="213"/>
        <v>0</v>
      </c>
      <c r="T203" s="66" t="str">
        <f>IF(OR(B203=0,B203=""),"",IF(AND($E$3="3rd"),'Marks Entry 3rd'!Q202,IF(AND($E$3="4th"),'Marks Entry 4th'!Q202,"")))</f>
        <v/>
      </c>
      <c r="U203" s="66" t="str">
        <f>IF(OR(B203=0,B203=""),"",IF(AND($E$3="3rd"),'Marks Entry 3rd'!R202,IF(AND($E$3="4th"),'Marks Entry 4th'!R202,"")))</f>
        <v/>
      </c>
      <c r="V203" s="65" t="str">
        <f t="shared" si="214"/>
        <v/>
      </c>
      <c r="W203" s="61" t="str">
        <f t="shared" si="215"/>
        <v/>
      </c>
      <c r="X203" s="104">
        <f t="shared" si="216"/>
        <v>0</v>
      </c>
      <c r="Y203" s="104" t="str">
        <f t="shared" si="217"/>
        <v/>
      </c>
      <c r="Z203" s="104" t="str">
        <f t="shared" si="218"/>
        <v/>
      </c>
      <c r="AA203" s="104" t="str">
        <f t="shared" si="219"/>
        <v/>
      </c>
      <c r="AB203" s="104" t="str">
        <f t="shared" si="220"/>
        <v/>
      </c>
      <c r="AC203" s="108" t="str">
        <f t="shared" si="221"/>
        <v/>
      </c>
      <c r="AD203" s="125" t="str">
        <f>IF(OR(B203=0,B203=""),"",IF(AND($E$3="3rd"),'Marks Entry 3rd'!S202,IF(AND($E$3="4th"),'Marks Entry 4th'!S202,"")))</f>
        <v/>
      </c>
      <c r="AE203" s="125" t="str">
        <f>IF(OR(B203=0,B203=""),"",IF(AND($E$3="3rd"),'Marks Entry 3rd'!T202,IF(AND($E$3="4th"),'Marks Entry 4th'!T202,"")))</f>
        <v/>
      </c>
      <c r="AF203" s="125" t="str">
        <f>IF(OR(B203=0,B203=""),"",IF(AND($E$3="3rd"),'Marks Entry 3rd'!U202,IF(AND($E$3="4th"),'Marks Entry 4th'!U202,"")))</f>
        <v/>
      </c>
      <c r="AG203" s="61" t="str">
        <f t="shared" si="222"/>
        <v/>
      </c>
      <c r="AH203" s="125" t="str">
        <f>IF(OR(B203=0,B203=""),"",IF(AND($E$3="3rd"),'Marks Entry 3rd'!V202,IF(AND($E$3="4th"),'Marks Entry 4th'!V202,"")))</f>
        <v/>
      </c>
      <c r="AI203" s="125" t="str">
        <f>IF(OR(B203=0,B203=""),"",IF(AND($E$3="3rd"),'Marks Entry 3rd'!W202,IF(AND($E$3="4th"),'Marks Entry 4th'!W202,"")))</f>
        <v/>
      </c>
      <c r="AJ203" s="64" t="str">
        <f t="shared" si="223"/>
        <v/>
      </c>
      <c r="AK203" s="61">
        <f t="shared" si="224"/>
        <v>0</v>
      </c>
      <c r="AL203" s="66" t="str">
        <f>IF(OR(B203=0,B203=""),"",IF(AND($E$3="3rd"),'Marks Entry 3rd'!X202,IF(AND($E$3="4th"),'Marks Entry 4th'!X202,"")))</f>
        <v/>
      </c>
      <c r="AM203" s="66" t="str">
        <f>IF(OR(B203=0,B203=""),"",IF(AND($E$3="3rd"),'Marks Entry 3rd'!Y202,IF(AND($E$3="4th"),'Marks Entry 4th'!Y202,"")))</f>
        <v/>
      </c>
      <c r="AN203" s="65" t="str">
        <f t="shared" si="225"/>
        <v/>
      </c>
      <c r="AO203" s="61" t="str">
        <f t="shared" si="226"/>
        <v/>
      </c>
      <c r="AP203" s="104">
        <f t="shared" si="227"/>
        <v>0</v>
      </c>
      <c r="AQ203" s="104" t="str">
        <f t="shared" si="228"/>
        <v/>
      </c>
      <c r="AR203" s="104" t="str">
        <f t="shared" si="229"/>
        <v/>
      </c>
      <c r="AS203" s="104" t="str">
        <f t="shared" si="230"/>
        <v/>
      </c>
      <c r="AT203" s="104" t="str">
        <f t="shared" si="231"/>
        <v/>
      </c>
      <c r="AU203" s="108" t="str">
        <f t="shared" si="232"/>
        <v/>
      </c>
      <c r="AV203" s="125" t="str">
        <f>IF(OR(B203=0,B203=""),"",IF(AND($E$3="3rd"),'Marks Entry 3rd'!Z202,IF(AND($E$3="4th"),'Marks Entry 4th'!Z202,"")))</f>
        <v/>
      </c>
      <c r="AW203" s="125" t="str">
        <f>IF(OR(B203=0,B203=""),"",IF(AND($E$3="3rd"),'Marks Entry 3rd'!AA202,IF(AND($E$3="4th"),'Marks Entry 4th'!AA202,"")))</f>
        <v/>
      </c>
      <c r="AX203" s="125" t="str">
        <f>IF(OR(B203=0,B203=""),"",IF(AND($E$3="3rd"),'Marks Entry 3rd'!AB202,IF(AND($E$3="4th"),'Marks Entry 4th'!AB202,"")))</f>
        <v/>
      </c>
      <c r="AY203" s="61" t="str">
        <f t="shared" si="233"/>
        <v/>
      </c>
      <c r="AZ203" s="125" t="str">
        <f>IF(OR(B203=0,B203=""),"",IF(AND($E$3="3rd"),'Marks Entry 3rd'!AC202,IF(AND($E$3="4th"),'Marks Entry 4th'!AC202,"")))</f>
        <v/>
      </c>
      <c r="BA203" s="125" t="str">
        <f>IF(OR(B203=0,B203=""),"",IF(AND($E$3="3rd"),'Marks Entry 3rd'!AD202,IF(AND($E$3="4th"),'Marks Entry 4th'!AD202,"")))</f>
        <v/>
      </c>
      <c r="BB203" s="64" t="str">
        <f t="shared" si="234"/>
        <v/>
      </c>
      <c r="BC203" s="61">
        <f t="shared" si="235"/>
        <v>0</v>
      </c>
      <c r="BD203" s="66" t="str">
        <f>IF(OR(B203=0,B203=""),"",IF(AND($E$3="3rd"),'Marks Entry 3rd'!AE202,IF(AND($E$3="4th"),'Marks Entry 4th'!AE202,"")))</f>
        <v/>
      </c>
      <c r="BE203" s="66" t="str">
        <f>IF(OR(B203=0,B203=""),"",IF(AND($E$3="3rd"),'Marks Entry 3rd'!AF202,IF(AND($E$3="4th"),'Marks Entry 4th'!AF202,"")))</f>
        <v/>
      </c>
      <c r="BF203" s="65" t="str">
        <f t="shared" si="236"/>
        <v/>
      </c>
      <c r="BG203" s="61" t="str">
        <f t="shared" si="237"/>
        <v/>
      </c>
      <c r="BH203" s="104">
        <f t="shared" si="238"/>
        <v>0</v>
      </c>
      <c r="BI203" s="104" t="str">
        <f t="shared" si="239"/>
        <v/>
      </c>
      <c r="BJ203" s="104" t="str">
        <f t="shared" si="240"/>
        <v/>
      </c>
      <c r="BK203" s="104" t="str">
        <f t="shared" si="241"/>
        <v/>
      </c>
      <c r="BL203" s="104" t="str">
        <f t="shared" si="242"/>
        <v/>
      </c>
      <c r="BM203" s="108" t="str">
        <f t="shared" si="243"/>
        <v/>
      </c>
      <c r="BN203" s="125" t="str">
        <f>IF(OR(B203=0,B203=""),"",IF(AND($E$3="3rd"),'Marks Entry 3rd'!AG202,IF(AND($E$3="4th"),'Marks Entry 4th'!AG202,"")))</f>
        <v/>
      </c>
      <c r="BO203" s="125" t="str">
        <f>IF(OR(B203=0,B203=""),"",IF(AND($E$3="3rd"),'Marks Entry 3rd'!AH202,IF(AND($E$3="4th"),'Marks Entry 4th'!AH202,"")))</f>
        <v/>
      </c>
      <c r="BP203" s="125" t="str">
        <f>IF(OR(B203=0,B203=""),"",IF(AND($E$3="3rd"),'Marks Entry 3rd'!AI202,IF(AND($E$3="4th"),'Marks Entry 4th'!AI202,"")))</f>
        <v/>
      </c>
      <c r="BQ203" s="61" t="str">
        <f t="shared" si="244"/>
        <v/>
      </c>
      <c r="BR203" s="125" t="str">
        <f>IF(OR(B203=0,B203=""),"",IF(AND($E$3="3rd"),'Marks Entry 3rd'!AJ202,IF(AND($E$3="4th"),'Marks Entry 4th'!AJ202,"")))</f>
        <v/>
      </c>
      <c r="BS203" s="125" t="str">
        <f>IF(OR(B203=0,B203=""),"",IF(AND($E$3="3rd"),'Marks Entry 3rd'!AK202,IF(AND($E$3="4th"),'Marks Entry 4th'!AK202,"")))</f>
        <v/>
      </c>
      <c r="BT203" s="64" t="str">
        <f t="shared" si="245"/>
        <v/>
      </c>
      <c r="BU203" s="61">
        <f t="shared" si="246"/>
        <v>0</v>
      </c>
      <c r="BV203" s="66" t="str">
        <f>IF(OR(B203=0,B203=""),"",IF(AND($E$3="3rd"),'Marks Entry 3rd'!AL202,IF(AND($E$3="4th"),'Marks Entry 4th'!AL202,"")))</f>
        <v/>
      </c>
      <c r="BW203" s="66" t="str">
        <f>IF(OR(B203=0,B203=""),"",IF(AND($E$3="3rd"),'Marks Entry 3rd'!AM202,IF(AND($E$3="4th"),'Marks Entry 4th'!AM202,"")))</f>
        <v/>
      </c>
      <c r="BX203" s="65" t="str">
        <f t="shared" si="247"/>
        <v/>
      </c>
      <c r="BY203" s="61" t="str">
        <f t="shared" si="248"/>
        <v/>
      </c>
      <c r="BZ203" s="104">
        <f t="shared" si="249"/>
        <v>0</v>
      </c>
      <c r="CA203" s="104" t="str">
        <f t="shared" si="250"/>
        <v/>
      </c>
      <c r="CB203" s="104" t="str">
        <f t="shared" si="251"/>
        <v/>
      </c>
      <c r="CC203" s="104" t="str">
        <f t="shared" si="252"/>
        <v/>
      </c>
      <c r="CD203" s="104" t="str">
        <f t="shared" si="253"/>
        <v/>
      </c>
      <c r="CE203" s="108" t="str">
        <f t="shared" si="254"/>
        <v/>
      </c>
      <c r="CF203" s="257" t="str">
        <f>IF(OR(B203=0,B203=""),"",IF(AND($E$3="3rd"),'Marks Entry 3rd'!AN202,IF(AND($E$3="4th"),'Marks Entry 4th'!AN202,"")))</f>
        <v/>
      </c>
      <c r="CG203" s="257" t="str">
        <f>IF(OR(B203=0,B203=""),"",IF(AND($E$3="3rd"),'Marks Entry 3rd'!AO202,IF(AND($E$3="4th"),'Marks Entry 4th'!AO202,"")))</f>
        <v/>
      </c>
      <c r="CH203" s="257" t="str">
        <f>IF(OR(B203=0,B203=""),"",IF(AND($E$3="3rd"),'Marks Entry 3rd'!AP202,IF(AND($E$3="4th"),'Marks Entry 4th'!AP202,"")))</f>
        <v/>
      </c>
      <c r="CI203" s="257" t="str">
        <f>IF(OR(B203=0,B203=""),"",IF(AND($E$3="3rd"),'Marks Entry 3rd'!AQ202,IF(AND($E$3="4th"),'Marks Entry 4th'!AQ202,"")))</f>
        <v/>
      </c>
      <c r="CJ203" s="257" t="str">
        <f>IF(OR(B203=0,B203=""),"",IF(AND($E$3="3rd"),'Marks Entry 3rd'!AR202,IF(AND($E$3="4th"),'Marks Entry 4th'!AR202,"")))</f>
        <v/>
      </c>
      <c r="CK203" s="126" t="str">
        <f t="shared" si="255"/>
        <v/>
      </c>
      <c r="CL203" s="127">
        <f t="shared" si="256"/>
        <v>0</v>
      </c>
      <c r="CM203" s="127" t="str">
        <f t="shared" si="257"/>
        <v/>
      </c>
      <c r="CN203" s="127" t="str">
        <f t="shared" si="258"/>
        <v/>
      </c>
      <c r="CO203" s="107" t="str">
        <f t="shared" si="259"/>
        <v/>
      </c>
      <c r="CP203" s="257" t="str">
        <f>IF(OR(B203=0,B203=""),"",IF(AND($E$3="3rd"),'Marks Entry 3rd'!AS202,IF(AND($E$3="4th"),'Marks Entry 4th'!AS202,"")))</f>
        <v/>
      </c>
      <c r="CQ203" s="257" t="str">
        <f>IF(OR(B203=0,B203=""),"",IF(AND($E$3="3rd"),'Marks Entry 3rd'!AT202,IF(AND($E$3="4th"),'Marks Entry 4th'!AT202,"")))</f>
        <v/>
      </c>
      <c r="CR203" s="257" t="str">
        <f>IF(OR(B203=0,B203=""),"",IF(AND($E$3="3rd"),'Marks Entry 3rd'!AU202,IF(AND($E$3="4th"),'Marks Entry 4th'!AU202,"")))</f>
        <v/>
      </c>
      <c r="CS203" s="257" t="str">
        <f>IF(OR(B203=0,B203=""),"",IF(AND($E$3="3rd"),'Marks Entry 3rd'!AV202,IF(AND($E$3="4th"),'Marks Entry 4th'!AV202,"")))</f>
        <v/>
      </c>
      <c r="CT203" s="257" t="str">
        <f>IF(OR(B203=0,B203=""),"",IF(AND($E$3="3rd"),'Marks Entry 3rd'!AW202,IF(AND($E$3="4th"),'Marks Entry 4th'!AW202,"")))</f>
        <v/>
      </c>
      <c r="CU203" s="126" t="str">
        <f t="shared" si="260"/>
        <v/>
      </c>
      <c r="CV203" s="127">
        <f t="shared" si="261"/>
        <v>0</v>
      </c>
      <c r="CW203" s="127" t="str">
        <f t="shared" si="262"/>
        <v/>
      </c>
      <c r="CX203" s="127" t="str">
        <f t="shared" si="263"/>
        <v/>
      </c>
      <c r="CY203" s="107" t="str">
        <f t="shared" si="264"/>
        <v/>
      </c>
      <c r="CZ203" s="257" t="str">
        <f>IF(OR(B203=0,B203=""),"",IF(AND($E$3="3rd"),'Marks Entry 3rd'!AX202,IF(AND($E$3="4th"),'Marks Entry 4th'!AX202,"")))</f>
        <v/>
      </c>
      <c r="DA203" s="257" t="str">
        <f>IF(OR(B203=0,B203=""),"",IF(AND($E$3="3rd"),'Marks Entry 3rd'!AY202,IF(AND($E$3="4th"),'Marks Entry 4th'!AY202,"")))</f>
        <v/>
      </c>
      <c r="DB203" s="257" t="str">
        <f>IF(OR(B203=0,B203=""),"",IF(AND($E$3="3rd"),'Marks Entry 3rd'!AZ202,IF(AND($E$3="4th"),'Marks Entry 4th'!AZ202,"")))</f>
        <v/>
      </c>
      <c r="DC203" s="257" t="str">
        <f>IF(OR(B203=0,B203=""),"",IF(AND($E$3="3rd"),'Marks Entry 3rd'!BA202,IF(AND($E$3="4th"),'Marks Entry 4th'!BA202,"")))</f>
        <v/>
      </c>
      <c r="DD203" s="257" t="str">
        <f>IF(OR(B203=0,B203=""),"",IF(AND($E$3="3rd"),'Marks Entry 3rd'!BB202,IF(AND($E$3="4th"),'Marks Entry 4th'!BB202,"")))</f>
        <v/>
      </c>
      <c r="DE203" s="126" t="str">
        <f t="shared" si="265"/>
        <v/>
      </c>
      <c r="DF203" s="127">
        <f t="shared" si="266"/>
        <v>0</v>
      </c>
      <c r="DG203" s="127" t="str">
        <f t="shared" si="267"/>
        <v/>
      </c>
      <c r="DH203" s="127" t="str">
        <f t="shared" si="268"/>
        <v/>
      </c>
      <c r="DI203" s="107" t="str">
        <f t="shared" si="269"/>
        <v/>
      </c>
      <c r="DJ203" s="257" t="str">
        <f>IF(OR(B203=0,B203=""),"",IF(AND('Marks Entry 3rd'!BC202="",'Marks Entry 4th'!BC202=""),"",IF(AND($E$3="3rd"),'Marks Entry 3rd'!BC202,IF(AND($E$3="4th"),'Marks Entry 4th'!BC202,""))))</f>
        <v/>
      </c>
      <c r="DK203" s="257" t="str">
        <f>IF(OR(B203=0,B203=""),"",IF(AND('Marks Entry 3rd'!BD202="",'Marks Entry 4th'!BD202=""),"",IF(AND($E$3="3rd"),'Marks Entry 3rd'!BD202,IF(AND($E$3="4th"),'Marks Entry 4th'!BD202,""))))</f>
        <v/>
      </c>
      <c r="DL203" s="416" t="str">
        <f t="shared" si="270"/>
        <v/>
      </c>
      <c r="DM203" s="108" t="str">
        <f t="shared" si="271"/>
        <v/>
      </c>
      <c r="DN203" s="257" t="str">
        <f>IF(OR(B203=0,B203=""),"",IF(AND('Marks Entry 3rd'!BE202="",'Marks Entry 4th'!BE202=""),"",IF(AND($E$3="3rd"),'Marks Entry 3rd'!BE202,IF(AND($E$3="4th"),'Marks Entry 4th'!BE202,""))))</f>
        <v/>
      </c>
      <c r="DO203" s="257" t="str">
        <f>IF(OR(B203=0,B203=""),"",IF(AND('Marks Entry 3rd'!BF202="",'Marks Entry 4th'!BF202=""),"",IF(AND($E$3="3rd"),'Marks Entry 3rd'!BF202,IF(AND($E$3="4th"),'Marks Entry 4th'!BF202,""))))</f>
        <v/>
      </c>
      <c r="DP203" s="416" t="str">
        <f t="shared" si="272"/>
        <v/>
      </c>
      <c r="DQ203" s="108" t="str">
        <f t="shared" si="273"/>
        <v/>
      </c>
      <c r="DR203" s="75" t="str">
        <f t="shared" si="274"/>
        <v/>
      </c>
      <c r="DS203" s="76" t="str">
        <f t="shared" si="275"/>
        <v/>
      </c>
      <c r="DT203" s="81" t="str">
        <f t="shared" si="276"/>
        <v/>
      </c>
      <c r="DU203" s="82" t="str">
        <f t="shared" si="277"/>
        <v/>
      </c>
      <c r="DV203" s="262" t="str">
        <f t="shared" si="210"/>
        <v/>
      </c>
      <c r="DW203" s="52" t="str">
        <f>IF(OR(B203=0,B203=""),"",IF(AND($E$3="3rd"),'Marks Entry 3rd'!BG202,IF(AND($E$3="4th"),'Marks Entry 4th'!BG202,"")))</f>
        <v/>
      </c>
      <c r="DX203" s="52" t="str">
        <f>IF(OR(B203=0,B203=""),"",IF(AND($E$3="3rd"),'Marks Entry 3rd'!BH202,IF(AND($E$3="4th"),'Marks Entry 4th'!BH202,"")))</f>
        <v/>
      </c>
      <c r="DY203" s="242" t="str">
        <f t="shared" si="278"/>
        <v/>
      </c>
      <c r="DZ203" s="53"/>
      <c r="EG203" s="55">
        <f>IF(AND($E$3="3rd"),'Marks Entry 3rd'!I202,IF(AND($E$3="4th"),'Marks Entry 4th'!I202,""))</f>
        <v>0</v>
      </c>
    </row>
    <row r="204" spans="1:137" ht="18.95" customHeight="1">
      <c r="A204" s="67">
        <v>197</v>
      </c>
      <c r="B204" s="302" t="str">
        <f>IF(OR(EG204=0,EG204=""),"",IF(AND($E$3="3rd"),'Marks Entry 3rd'!I203,IF(AND($E$3="4th"),'Marks Entry 4th'!I203,"")))</f>
        <v/>
      </c>
      <c r="C204" s="68" t="str">
        <f>IF(OR(B204=0,B204=""),"",IF(AND($E$3="3rd"),'Marks Entry 3rd'!B203,IF(AND($E$3="4th"),'Marks Entry 4th'!B203,"")))</f>
        <v/>
      </c>
      <c r="D204" s="68" t="str">
        <f>IF(OR(B204=0,B204=""),"",IF(AND($E$3="3rd"),'Marks Entry 3rd'!C203,IF(AND($E$3="4th"),'Marks Entry 4th'!C203,"")))</f>
        <v/>
      </c>
      <c r="E204" s="69" t="str">
        <f>IF(OR(B204=0,B204=""),"",IF(AND($E$3="3rd"),'Marks Entry 3rd'!E203,IF(AND($E$3="4th"),'Marks Entry 4th'!E203,"")))</f>
        <v/>
      </c>
      <c r="F204" s="301" t="str">
        <f>IF(OR(B204=0,B204=""),"",IF(AND($E$3="3rd"),'Marks Entry 3rd'!D203,IF(AND($E$3="4th"),'Marks Entry 4th'!D203,"")))</f>
        <v/>
      </c>
      <c r="G204" s="63" t="str">
        <f>IF(OR(B204=0,B204=""),"",IF(AND($E$3="3rd"),'Marks Entry 3rd'!F203,IF(AND($E$3="4th"),'Marks Entry 4th'!F203,"")))</f>
        <v/>
      </c>
      <c r="H204" s="63" t="str">
        <f>IF(OR(B204=0,B204=""),"",IF(AND($E$3="3rd"),'Marks Entry 3rd'!G203,IF(AND($E$3="4th"),'Marks Entry 4th'!G203,"")))</f>
        <v/>
      </c>
      <c r="I204" s="63" t="str">
        <f>IF(OR(B204=0,B204=""),"",IF(AND($E$3="3rd"),'Marks Entry 3rd'!H203,IF(AND($E$3="4th"),'Marks Entry 4th'!H203,"")))</f>
        <v/>
      </c>
      <c r="J204" s="256" t="str">
        <f>IF(OR(B204=0,B204=""),"",IF(AND($E$3="3rd"),'Marks Entry 3rd'!J203,IF(AND($E$3="4th"),'Marks Entry 4th'!J203,"")))</f>
        <v/>
      </c>
      <c r="K204" s="256" t="str">
        <f>IF(OR(B204=0,B204=""),"",IF(AND($E$3="3rd"),'Marks Entry 3rd'!K203,IF(AND($E$3="4th"),'Marks Entry 4th'!K203,"")))</f>
        <v/>
      </c>
      <c r="L204" s="125" t="str">
        <f>IF(OR(B204=0,B204=""),"",IF(AND($E$3="3rd"),'Marks Entry 3rd'!L203,IF(AND($E$3="4th"),'Marks Entry 4th'!L203,"")))</f>
        <v/>
      </c>
      <c r="M204" s="125" t="str">
        <f>IF(OR(B204=0,B204=""),"",IF(AND($E$3="3rd"),'Marks Entry 3rd'!M203,IF(AND($E$3="4th"),'Marks Entry 4th'!M203,"")))</f>
        <v/>
      </c>
      <c r="N204" s="125" t="str">
        <f>IF(OR(B204=0,B204=""),"",IF(AND($E$3="3rd"),'Marks Entry 3rd'!N203,IF(AND($E$3="4th"),'Marks Entry 4th'!N203,"")))</f>
        <v/>
      </c>
      <c r="O204" s="61" t="str">
        <f t="shared" si="211"/>
        <v/>
      </c>
      <c r="P204" s="125" t="str">
        <f>IF(OR(B204=0,B204=""),"",IF(AND($E$3="3rd"),'Marks Entry 3rd'!O203,IF(AND($E$3="4th"),'Marks Entry 4th'!O203,"")))</f>
        <v/>
      </c>
      <c r="Q204" s="125" t="str">
        <f>IF(OR(B204=0,B204=""),"",IF(AND($E$3="3rd"),'Marks Entry 3rd'!P203,IF(AND($E$3="4th"),'Marks Entry 4th'!P203,"")))</f>
        <v/>
      </c>
      <c r="R204" s="64" t="str">
        <f t="shared" si="212"/>
        <v/>
      </c>
      <c r="S204" s="61">
        <f t="shared" si="213"/>
        <v>0</v>
      </c>
      <c r="T204" s="66" t="str">
        <f>IF(OR(B204=0,B204=""),"",IF(AND($E$3="3rd"),'Marks Entry 3rd'!Q203,IF(AND($E$3="4th"),'Marks Entry 4th'!Q203,"")))</f>
        <v/>
      </c>
      <c r="U204" s="66" t="str">
        <f>IF(OR(B204=0,B204=""),"",IF(AND($E$3="3rd"),'Marks Entry 3rd'!R203,IF(AND($E$3="4th"),'Marks Entry 4th'!R203,"")))</f>
        <v/>
      </c>
      <c r="V204" s="65" t="str">
        <f t="shared" si="214"/>
        <v/>
      </c>
      <c r="W204" s="61" t="str">
        <f t="shared" si="215"/>
        <v/>
      </c>
      <c r="X204" s="104">
        <f t="shared" si="216"/>
        <v>0</v>
      </c>
      <c r="Y204" s="104" t="str">
        <f t="shared" si="217"/>
        <v/>
      </c>
      <c r="Z204" s="104" t="str">
        <f t="shared" si="218"/>
        <v/>
      </c>
      <c r="AA204" s="104" t="str">
        <f t="shared" si="219"/>
        <v/>
      </c>
      <c r="AB204" s="104" t="str">
        <f t="shared" si="220"/>
        <v/>
      </c>
      <c r="AC204" s="108" t="str">
        <f t="shared" si="221"/>
        <v/>
      </c>
      <c r="AD204" s="125" t="str">
        <f>IF(OR(B204=0,B204=""),"",IF(AND($E$3="3rd"),'Marks Entry 3rd'!S203,IF(AND($E$3="4th"),'Marks Entry 4th'!S203,"")))</f>
        <v/>
      </c>
      <c r="AE204" s="125" t="str">
        <f>IF(OR(B204=0,B204=""),"",IF(AND($E$3="3rd"),'Marks Entry 3rd'!T203,IF(AND($E$3="4th"),'Marks Entry 4th'!T203,"")))</f>
        <v/>
      </c>
      <c r="AF204" s="125" t="str">
        <f>IF(OR(B204=0,B204=""),"",IF(AND($E$3="3rd"),'Marks Entry 3rd'!U203,IF(AND($E$3="4th"),'Marks Entry 4th'!U203,"")))</f>
        <v/>
      </c>
      <c r="AG204" s="61" t="str">
        <f t="shared" si="222"/>
        <v/>
      </c>
      <c r="AH204" s="125" t="str">
        <f>IF(OR(B204=0,B204=""),"",IF(AND($E$3="3rd"),'Marks Entry 3rd'!V203,IF(AND($E$3="4th"),'Marks Entry 4th'!V203,"")))</f>
        <v/>
      </c>
      <c r="AI204" s="125" t="str">
        <f>IF(OR(B204=0,B204=""),"",IF(AND($E$3="3rd"),'Marks Entry 3rd'!W203,IF(AND($E$3="4th"),'Marks Entry 4th'!W203,"")))</f>
        <v/>
      </c>
      <c r="AJ204" s="64" t="str">
        <f t="shared" si="223"/>
        <v/>
      </c>
      <c r="AK204" s="61">
        <f t="shared" si="224"/>
        <v>0</v>
      </c>
      <c r="AL204" s="66" t="str">
        <f>IF(OR(B204=0,B204=""),"",IF(AND($E$3="3rd"),'Marks Entry 3rd'!X203,IF(AND($E$3="4th"),'Marks Entry 4th'!X203,"")))</f>
        <v/>
      </c>
      <c r="AM204" s="66" t="str">
        <f>IF(OR(B204=0,B204=""),"",IF(AND($E$3="3rd"),'Marks Entry 3rd'!Y203,IF(AND($E$3="4th"),'Marks Entry 4th'!Y203,"")))</f>
        <v/>
      </c>
      <c r="AN204" s="65" t="str">
        <f t="shared" si="225"/>
        <v/>
      </c>
      <c r="AO204" s="61" t="str">
        <f t="shared" si="226"/>
        <v/>
      </c>
      <c r="AP204" s="104">
        <f t="shared" si="227"/>
        <v>0</v>
      </c>
      <c r="AQ204" s="104" t="str">
        <f t="shared" si="228"/>
        <v/>
      </c>
      <c r="AR204" s="104" t="str">
        <f t="shared" si="229"/>
        <v/>
      </c>
      <c r="AS204" s="104" t="str">
        <f t="shared" si="230"/>
        <v/>
      </c>
      <c r="AT204" s="104" t="str">
        <f t="shared" si="231"/>
        <v/>
      </c>
      <c r="AU204" s="108" t="str">
        <f t="shared" si="232"/>
        <v/>
      </c>
      <c r="AV204" s="125" t="str">
        <f>IF(OR(B204=0,B204=""),"",IF(AND($E$3="3rd"),'Marks Entry 3rd'!Z203,IF(AND($E$3="4th"),'Marks Entry 4th'!Z203,"")))</f>
        <v/>
      </c>
      <c r="AW204" s="125" t="str">
        <f>IF(OR(B204=0,B204=""),"",IF(AND($E$3="3rd"),'Marks Entry 3rd'!AA203,IF(AND($E$3="4th"),'Marks Entry 4th'!AA203,"")))</f>
        <v/>
      </c>
      <c r="AX204" s="125" t="str">
        <f>IF(OR(B204=0,B204=""),"",IF(AND($E$3="3rd"),'Marks Entry 3rd'!AB203,IF(AND($E$3="4th"),'Marks Entry 4th'!AB203,"")))</f>
        <v/>
      </c>
      <c r="AY204" s="61" t="str">
        <f t="shared" si="233"/>
        <v/>
      </c>
      <c r="AZ204" s="125" t="str">
        <f>IF(OR(B204=0,B204=""),"",IF(AND($E$3="3rd"),'Marks Entry 3rd'!AC203,IF(AND($E$3="4th"),'Marks Entry 4th'!AC203,"")))</f>
        <v/>
      </c>
      <c r="BA204" s="125" t="str">
        <f>IF(OR(B204=0,B204=""),"",IF(AND($E$3="3rd"),'Marks Entry 3rd'!AD203,IF(AND($E$3="4th"),'Marks Entry 4th'!AD203,"")))</f>
        <v/>
      </c>
      <c r="BB204" s="64" t="str">
        <f t="shared" si="234"/>
        <v/>
      </c>
      <c r="BC204" s="61">
        <f t="shared" si="235"/>
        <v>0</v>
      </c>
      <c r="BD204" s="66" t="str">
        <f>IF(OR(B204=0,B204=""),"",IF(AND($E$3="3rd"),'Marks Entry 3rd'!AE203,IF(AND($E$3="4th"),'Marks Entry 4th'!AE203,"")))</f>
        <v/>
      </c>
      <c r="BE204" s="66" t="str">
        <f>IF(OR(B204=0,B204=""),"",IF(AND($E$3="3rd"),'Marks Entry 3rd'!AF203,IF(AND($E$3="4th"),'Marks Entry 4th'!AF203,"")))</f>
        <v/>
      </c>
      <c r="BF204" s="65" t="str">
        <f t="shared" si="236"/>
        <v/>
      </c>
      <c r="BG204" s="61" t="str">
        <f t="shared" si="237"/>
        <v/>
      </c>
      <c r="BH204" s="104">
        <f t="shared" si="238"/>
        <v>0</v>
      </c>
      <c r="BI204" s="104" t="str">
        <f t="shared" si="239"/>
        <v/>
      </c>
      <c r="BJ204" s="104" t="str">
        <f t="shared" si="240"/>
        <v/>
      </c>
      <c r="BK204" s="104" t="str">
        <f t="shared" si="241"/>
        <v/>
      </c>
      <c r="BL204" s="104" t="str">
        <f t="shared" si="242"/>
        <v/>
      </c>
      <c r="BM204" s="108" t="str">
        <f t="shared" si="243"/>
        <v/>
      </c>
      <c r="BN204" s="125" t="str">
        <f>IF(OR(B204=0,B204=""),"",IF(AND($E$3="3rd"),'Marks Entry 3rd'!AG203,IF(AND($E$3="4th"),'Marks Entry 4th'!AG203,"")))</f>
        <v/>
      </c>
      <c r="BO204" s="125" t="str">
        <f>IF(OR(B204=0,B204=""),"",IF(AND($E$3="3rd"),'Marks Entry 3rd'!AH203,IF(AND($E$3="4th"),'Marks Entry 4th'!AH203,"")))</f>
        <v/>
      </c>
      <c r="BP204" s="125" t="str">
        <f>IF(OR(B204=0,B204=""),"",IF(AND($E$3="3rd"),'Marks Entry 3rd'!AI203,IF(AND($E$3="4th"),'Marks Entry 4th'!AI203,"")))</f>
        <v/>
      </c>
      <c r="BQ204" s="61" t="str">
        <f t="shared" si="244"/>
        <v/>
      </c>
      <c r="BR204" s="125" t="str">
        <f>IF(OR(B204=0,B204=""),"",IF(AND($E$3="3rd"),'Marks Entry 3rd'!AJ203,IF(AND($E$3="4th"),'Marks Entry 4th'!AJ203,"")))</f>
        <v/>
      </c>
      <c r="BS204" s="125" t="str">
        <f>IF(OR(B204=0,B204=""),"",IF(AND($E$3="3rd"),'Marks Entry 3rd'!AK203,IF(AND($E$3="4th"),'Marks Entry 4th'!AK203,"")))</f>
        <v/>
      </c>
      <c r="BT204" s="64" t="str">
        <f t="shared" si="245"/>
        <v/>
      </c>
      <c r="BU204" s="61">
        <f t="shared" si="246"/>
        <v>0</v>
      </c>
      <c r="BV204" s="66" t="str">
        <f>IF(OR(B204=0,B204=""),"",IF(AND($E$3="3rd"),'Marks Entry 3rd'!AL203,IF(AND($E$3="4th"),'Marks Entry 4th'!AL203,"")))</f>
        <v/>
      </c>
      <c r="BW204" s="66" t="str">
        <f>IF(OR(B204=0,B204=""),"",IF(AND($E$3="3rd"),'Marks Entry 3rd'!AM203,IF(AND($E$3="4th"),'Marks Entry 4th'!AM203,"")))</f>
        <v/>
      </c>
      <c r="BX204" s="65" t="str">
        <f t="shared" si="247"/>
        <v/>
      </c>
      <c r="BY204" s="61" t="str">
        <f t="shared" si="248"/>
        <v/>
      </c>
      <c r="BZ204" s="104">
        <f t="shared" si="249"/>
        <v>0</v>
      </c>
      <c r="CA204" s="104" t="str">
        <f t="shared" si="250"/>
        <v/>
      </c>
      <c r="CB204" s="104" t="str">
        <f t="shared" si="251"/>
        <v/>
      </c>
      <c r="CC204" s="104" t="str">
        <f t="shared" si="252"/>
        <v/>
      </c>
      <c r="CD204" s="104" t="str">
        <f t="shared" si="253"/>
        <v/>
      </c>
      <c r="CE204" s="108" t="str">
        <f t="shared" si="254"/>
        <v/>
      </c>
      <c r="CF204" s="257" t="str">
        <f>IF(OR(B204=0,B204=""),"",IF(AND($E$3="3rd"),'Marks Entry 3rd'!AN203,IF(AND($E$3="4th"),'Marks Entry 4th'!AN203,"")))</f>
        <v/>
      </c>
      <c r="CG204" s="257" t="str">
        <f>IF(OR(B204=0,B204=""),"",IF(AND($E$3="3rd"),'Marks Entry 3rd'!AO203,IF(AND($E$3="4th"),'Marks Entry 4th'!AO203,"")))</f>
        <v/>
      </c>
      <c r="CH204" s="257" t="str">
        <f>IF(OR(B204=0,B204=""),"",IF(AND($E$3="3rd"),'Marks Entry 3rd'!AP203,IF(AND($E$3="4th"),'Marks Entry 4th'!AP203,"")))</f>
        <v/>
      </c>
      <c r="CI204" s="257" t="str">
        <f>IF(OR(B204=0,B204=""),"",IF(AND($E$3="3rd"),'Marks Entry 3rd'!AQ203,IF(AND($E$3="4th"),'Marks Entry 4th'!AQ203,"")))</f>
        <v/>
      </c>
      <c r="CJ204" s="257" t="str">
        <f>IF(OR(B204=0,B204=""),"",IF(AND($E$3="3rd"),'Marks Entry 3rd'!AR203,IF(AND($E$3="4th"),'Marks Entry 4th'!AR203,"")))</f>
        <v/>
      </c>
      <c r="CK204" s="126" t="str">
        <f t="shared" si="255"/>
        <v/>
      </c>
      <c r="CL204" s="127">
        <f t="shared" si="256"/>
        <v>0</v>
      </c>
      <c r="CM204" s="127" t="str">
        <f t="shared" si="257"/>
        <v/>
      </c>
      <c r="CN204" s="127" t="str">
        <f t="shared" si="258"/>
        <v/>
      </c>
      <c r="CO204" s="107" t="str">
        <f t="shared" si="259"/>
        <v/>
      </c>
      <c r="CP204" s="257" t="str">
        <f>IF(OR(B204=0,B204=""),"",IF(AND($E$3="3rd"),'Marks Entry 3rd'!AS203,IF(AND($E$3="4th"),'Marks Entry 4th'!AS203,"")))</f>
        <v/>
      </c>
      <c r="CQ204" s="257" t="str">
        <f>IF(OR(B204=0,B204=""),"",IF(AND($E$3="3rd"),'Marks Entry 3rd'!AT203,IF(AND($E$3="4th"),'Marks Entry 4th'!AT203,"")))</f>
        <v/>
      </c>
      <c r="CR204" s="257" t="str">
        <f>IF(OR(B204=0,B204=""),"",IF(AND($E$3="3rd"),'Marks Entry 3rd'!AU203,IF(AND($E$3="4th"),'Marks Entry 4th'!AU203,"")))</f>
        <v/>
      </c>
      <c r="CS204" s="257" t="str">
        <f>IF(OR(B204=0,B204=""),"",IF(AND($E$3="3rd"),'Marks Entry 3rd'!AV203,IF(AND($E$3="4th"),'Marks Entry 4th'!AV203,"")))</f>
        <v/>
      </c>
      <c r="CT204" s="257" t="str">
        <f>IF(OR(B204=0,B204=""),"",IF(AND($E$3="3rd"),'Marks Entry 3rd'!AW203,IF(AND($E$3="4th"),'Marks Entry 4th'!AW203,"")))</f>
        <v/>
      </c>
      <c r="CU204" s="126" t="str">
        <f t="shared" si="260"/>
        <v/>
      </c>
      <c r="CV204" s="127">
        <f t="shared" si="261"/>
        <v>0</v>
      </c>
      <c r="CW204" s="127" t="str">
        <f t="shared" si="262"/>
        <v/>
      </c>
      <c r="CX204" s="127" t="str">
        <f t="shared" si="263"/>
        <v/>
      </c>
      <c r="CY204" s="107" t="str">
        <f t="shared" si="264"/>
        <v/>
      </c>
      <c r="CZ204" s="257" t="str">
        <f>IF(OR(B204=0,B204=""),"",IF(AND($E$3="3rd"),'Marks Entry 3rd'!AX203,IF(AND($E$3="4th"),'Marks Entry 4th'!AX203,"")))</f>
        <v/>
      </c>
      <c r="DA204" s="257" t="str">
        <f>IF(OR(B204=0,B204=""),"",IF(AND($E$3="3rd"),'Marks Entry 3rd'!AY203,IF(AND($E$3="4th"),'Marks Entry 4th'!AY203,"")))</f>
        <v/>
      </c>
      <c r="DB204" s="257" t="str">
        <f>IF(OR(B204=0,B204=""),"",IF(AND($E$3="3rd"),'Marks Entry 3rd'!AZ203,IF(AND($E$3="4th"),'Marks Entry 4th'!AZ203,"")))</f>
        <v/>
      </c>
      <c r="DC204" s="257" t="str">
        <f>IF(OR(B204=0,B204=""),"",IF(AND($E$3="3rd"),'Marks Entry 3rd'!BA203,IF(AND($E$3="4th"),'Marks Entry 4th'!BA203,"")))</f>
        <v/>
      </c>
      <c r="DD204" s="257" t="str">
        <f>IF(OR(B204=0,B204=""),"",IF(AND($E$3="3rd"),'Marks Entry 3rd'!BB203,IF(AND($E$3="4th"),'Marks Entry 4th'!BB203,"")))</f>
        <v/>
      </c>
      <c r="DE204" s="126" t="str">
        <f t="shared" si="265"/>
        <v/>
      </c>
      <c r="DF204" s="127">
        <f t="shared" si="266"/>
        <v>0</v>
      </c>
      <c r="DG204" s="127" t="str">
        <f t="shared" si="267"/>
        <v/>
      </c>
      <c r="DH204" s="127" t="str">
        <f t="shared" si="268"/>
        <v/>
      </c>
      <c r="DI204" s="107" t="str">
        <f t="shared" si="269"/>
        <v/>
      </c>
      <c r="DJ204" s="257" t="str">
        <f>IF(OR(B204=0,B204=""),"",IF(AND('Marks Entry 3rd'!BC203="",'Marks Entry 4th'!BC203=""),"",IF(AND($E$3="3rd"),'Marks Entry 3rd'!BC203,IF(AND($E$3="4th"),'Marks Entry 4th'!BC203,""))))</f>
        <v/>
      </c>
      <c r="DK204" s="257" t="str">
        <f>IF(OR(B204=0,B204=""),"",IF(AND('Marks Entry 3rd'!BD203="",'Marks Entry 4th'!BD203=""),"",IF(AND($E$3="3rd"),'Marks Entry 3rd'!BD203,IF(AND($E$3="4th"),'Marks Entry 4th'!BD203,""))))</f>
        <v/>
      </c>
      <c r="DL204" s="416" t="str">
        <f t="shared" si="270"/>
        <v/>
      </c>
      <c r="DM204" s="108" t="str">
        <f t="shared" si="271"/>
        <v/>
      </c>
      <c r="DN204" s="257" t="str">
        <f>IF(OR(B204=0,B204=""),"",IF(AND('Marks Entry 3rd'!BE203="",'Marks Entry 4th'!BE203=""),"",IF(AND($E$3="3rd"),'Marks Entry 3rd'!BE203,IF(AND($E$3="4th"),'Marks Entry 4th'!BE203,""))))</f>
        <v/>
      </c>
      <c r="DO204" s="257" t="str">
        <f>IF(OR(B204=0,B204=""),"",IF(AND('Marks Entry 3rd'!BF203="",'Marks Entry 4th'!BF203=""),"",IF(AND($E$3="3rd"),'Marks Entry 3rd'!BF203,IF(AND($E$3="4th"),'Marks Entry 4th'!BF203,""))))</f>
        <v/>
      </c>
      <c r="DP204" s="416" t="str">
        <f t="shared" si="272"/>
        <v/>
      </c>
      <c r="DQ204" s="108" t="str">
        <f t="shared" si="273"/>
        <v/>
      </c>
      <c r="DR204" s="75" t="str">
        <f t="shared" si="274"/>
        <v/>
      </c>
      <c r="DS204" s="76" t="str">
        <f t="shared" si="275"/>
        <v/>
      </c>
      <c r="DT204" s="81" t="str">
        <f t="shared" si="276"/>
        <v/>
      </c>
      <c r="DU204" s="82" t="str">
        <f t="shared" si="277"/>
        <v/>
      </c>
      <c r="DV204" s="262" t="str">
        <f t="shared" si="210"/>
        <v/>
      </c>
      <c r="DW204" s="52" t="str">
        <f>IF(OR(B204=0,B204=""),"",IF(AND($E$3="3rd"),'Marks Entry 3rd'!BG203,IF(AND($E$3="4th"),'Marks Entry 4th'!BG203,"")))</f>
        <v/>
      </c>
      <c r="DX204" s="52" t="str">
        <f>IF(OR(B204=0,B204=""),"",IF(AND($E$3="3rd"),'Marks Entry 3rd'!BH203,IF(AND($E$3="4th"),'Marks Entry 4th'!BH203,"")))</f>
        <v/>
      </c>
      <c r="DY204" s="242" t="str">
        <f t="shared" si="278"/>
        <v/>
      </c>
      <c r="DZ204" s="53"/>
      <c r="EG204" s="55">
        <f>IF(AND($E$3="3rd"),'Marks Entry 3rd'!I203,IF(AND($E$3="4th"),'Marks Entry 4th'!I203,""))</f>
        <v>0</v>
      </c>
    </row>
    <row r="205" spans="1:137" ht="18.95" customHeight="1">
      <c r="A205" s="67">
        <v>198</v>
      </c>
      <c r="B205" s="302" t="str">
        <f>IF(OR(EG205=0,EG205=""),"",IF(AND($E$3="3rd"),'Marks Entry 3rd'!I204,IF(AND($E$3="4th"),'Marks Entry 4th'!I204,"")))</f>
        <v/>
      </c>
      <c r="C205" s="68" t="str">
        <f>IF(OR(B205=0,B205=""),"",IF(AND($E$3="3rd"),'Marks Entry 3rd'!B204,IF(AND($E$3="4th"),'Marks Entry 4th'!B204,"")))</f>
        <v/>
      </c>
      <c r="D205" s="68" t="str">
        <f>IF(OR(B205=0,B205=""),"",IF(AND($E$3="3rd"),'Marks Entry 3rd'!C204,IF(AND($E$3="4th"),'Marks Entry 4th'!C204,"")))</f>
        <v/>
      </c>
      <c r="E205" s="69" t="str">
        <f>IF(OR(B205=0,B205=""),"",IF(AND($E$3="3rd"),'Marks Entry 3rd'!E204,IF(AND($E$3="4th"),'Marks Entry 4th'!E204,"")))</f>
        <v/>
      </c>
      <c r="F205" s="301" t="str">
        <f>IF(OR(B205=0,B205=""),"",IF(AND($E$3="3rd"),'Marks Entry 3rd'!D204,IF(AND($E$3="4th"),'Marks Entry 4th'!D204,"")))</f>
        <v/>
      </c>
      <c r="G205" s="63" t="str">
        <f>IF(OR(B205=0,B205=""),"",IF(AND($E$3="3rd"),'Marks Entry 3rd'!F204,IF(AND($E$3="4th"),'Marks Entry 4th'!F204,"")))</f>
        <v/>
      </c>
      <c r="H205" s="63" t="str">
        <f>IF(OR(B205=0,B205=""),"",IF(AND($E$3="3rd"),'Marks Entry 3rd'!G204,IF(AND($E$3="4th"),'Marks Entry 4th'!G204,"")))</f>
        <v/>
      </c>
      <c r="I205" s="63" t="str">
        <f>IF(OR(B205=0,B205=""),"",IF(AND($E$3="3rd"),'Marks Entry 3rd'!H204,IF(AND($E$3="4th"),'Marks Entry 4th'!H204,"")))</f>
        <v/>
      </c>
      <c r="J205" s="256" t="str">
        <f>IF(OR(B205=0,B205=""),"",IF(AND($E$3="3rd"),'Marks Entry 3rd'!J204,IF(AND($E$3="4th"),'Marks Entry 4th'!J204,"")))</f>
        <v/>
      </c>
      <c r="K205" s="256" t="str">
        <f>IF(OR(B205=0,B205=""),"",IF(AND($E$3="3rd"),'Marks Entry 3rd'!K204,IF(AND($E$3="4th"),'Marks Entry 4th'!K204,"")))</f>
        <v/>
      </c>
      <c r="L205" s="125" t="str">
        <f>IF(OR(B205=0,B205=""),"",IF(AND($E$3="3rd"),'Marks Entry 3rd'!L204,IF(AND($E$3="4th"),'Marks Entry 4th'!L204,"")))</f>
        <v/>
      </c>
      <c r="M205" s="125" t="str">
        <f>IF(OR(B205=0,B205=""),"",IF(AND($E$3="3rd"),'Marks Entry 3rd'!M204,IF(AND($E$3="4th"),'Marks Entry 4th'!M204,"")))</f>
        <v/>
      </c>
      <c r="N205" s="125" t="str">
        <f>IF(OR(B205=0,B205=""),"",IF(AND($E$3="3rd"),'Marks Entry 3rd'!N204,IF(AND($E$3="4th"),'Marks Entry 4th'!N204,"")))</f>
        <v/>
      </c>
      <c r="O205" s="61" t="str">
        <f t="shared" si="211"/>
        <v/>
      </c>
      <c r="P205" s="125" t="str">
        <f>IF(OR(B205=0,B205=""),"",IF(AND($E$3="3rd"),'Marks Entry 3rd'!O204,IF(AND($E$3="4th"),'Marks Entry 4th'!O204,"")))</f>
        <v/>
      </c>
      <c r="Q205" s="125" t="str">
        <f>IF(OR(B205=0,B205=""),"",IF(AND($E$3="3rd"),'Marks Entry 3rd'!P204,IF(AND($E$3="4th"),'Marks Entry 4th'!P204,"")))</f>
        <v/>
      </c>
      <c r="R205" s="64" t="str">
        <f t="shared" si="212"/>
        <v/>
      </c>
      <c r="S205" s="61">
        <f t="shared" si="213"/>
        <v>0</v>
      </c>
      <c r="T205" s="66" t="str">
        <f>IF(OR(B205=0,B205=""),"",IF(AND($E$3="3rd"),'Marks Entry 3rd'!Q204,IF(AND($E$3="4th"),'Marks Entry 4th'!Q204,"")))</f>
        <v/>
      </c>
      <c r="U205" s="66" t="str">
        <f>IF(OR(B205=0,B205=""),"",IF(AND($E$3="3rd"),'Marks Entry 3rd'!R204,IF(AND($E$3="4th"),'Marks Entry 4th'!R204,"")))</f>
        <v/>
      </c>
      <c r="V205" s="65" t="str">
        <f t="shared" si="214"/>
        <v/>
      </c>
      <c r="W205" s="61" t="str">
        <f t="shared" si="215"/>
        <v/>
      </c>
      <c r="X205" s="104">
        <f t="shared" si="216"/>
        <v>0</v>
      </c>
      <c r="Y205" s="104" t="str">
        <f t="shared" si="217"/>
        <v/>
      </c>
      <c r="Z205" s="104" t="str">
        <f t="shared" si="218"/>
        <v/>
      </c>
      <c r="AA205" s="104" t="str">
        <f t="shared" si="219"/>
        <v/>
      </c>
      <c r="AB205" s="104" t="str">
        <f t="shared" si="220"/>
        <v/>
      </c>
      <c r="AC205" s="108" t="str">
        <f t="shared" si="221"/>
        <v/>
      </c>
      <c r="AD205" s="125" t="str">
        <f>IF(OR(B205=0,B205=""),"",IF(AND($E$3="3rd"),'Marks Entry 3rd'!S204,IF(AND($E$3="4th"),'Marks Entry 4th'!S204,"")))</f>
        <v/>
      </c>
      <c r="AE205" s="125" t="str">
        <f>IF(OR(B205=0,B205=""),"",IF(AND($E$3="3rd"),'Marks Entry 3rd'!T204,IF(AND($E$3="4th"),'Marks Entry 4th'!T204,"")))</f>
        <v/>
      </c>
      <c r="AF205" s="125" t="str">
        <f>IF(OR(B205=0,B205=""),"",IF(AND($E$3="3rd"),'Marks Entry 3rd'!U204,IF(AND($E$3="4th"),'Marks Entry 4th'!U204,"")))</f>
        <v/>
      </c>
      <c r="AG205" s="61" t="str">
        <f t="shared" si="222"/>
        <v/>
      </c>
      <c r="AH205" s="125" t="str">
        <f>IF(OR(B205=0,B205=""),"",IF(AND($E$3="3rd"),'Marks Entry 3rd'!V204,IF(AND($E$3="4th"),'Marks Entry 4th'!V204,"")))</f>
        <v/>
      </c>
      <c r="AI205" s="125" t="str">
        <f>IF(OR(B205=0,B205=""),"",IF(AND($E$3="3rd"),'Marks Entry 3rd'!W204,IF(AND($E$3="4th"),'Marks Entry 4th'!W204,"")))</f>
        <v/>
      </c>
      <c r="AJ205" s="64" t="str">
        <f t="shared" si="223"/>
        <v/>
      </c>
      <c r="AK205" s="61">
        <f t="shared" si="224"/>
        <v>0</v>
      </c>
      <c r="AL205" s="66" t="str">
        <f>IF(OR(B205=0,B205=""),"",IF(AND($E$3="3rd"),'Marks Entry 3rd'!X204,IF(AND($E$3="4th"),'Marks Entry 4th'!X204,"")))</f>
        <v/>
      </c>
      <c r="AM205" s="66" t="str">
        <f>IF(OR(B205=0,B205=""),"",IF(AND($E$3="3rd"),'Marks Entry 3rd'!Y204,IF(AND($E$3="4th"),'Marks Entry 4th'!Y204,"")))</f>
        <v/>
      </c>
      <c r="AN205" s="65" t="str">
        <f t="shared" si="225"/>
        <v/>
      </c>
      <c r="AO205" s="61" t="str">
        <f t="shared" si="226"/>
        <v/>
      </c>
      <c r="AP205" s="104">
        <f t="shared" si="227"/>
        <v>0</v>
      </c>
      <c r="AQ205" s="104" t="str">
        <f t="shared" si="228"/>
        <v/>
      </c>
      <c r="AR205" s="104" t="str">
        <f t="shared" si="229"/>
        <v/>
      </c>
      <c r="AS205" s="104" t="str">
        <f t="shared" si="230"/>
        <v/>
      </c>
      <c r="AT205" s="104" t="str">
        <f t="shared" si="231"/>
        <v/>
      </c>
      <c r="AU205" s="108" t="str">
        <f t="shared" si="232"/>
        <v/>
      </c>
      <c r="AV205" s="125" t="str">
        <f>IF(OR(B205=0,B205=""),"",IF(AND($E$3="3rd"),'Marks Entry 3rd'!Z204,IF(AND($E$3="4th"),'Marks Entry 4th'!Z204,"")))</f>
        <v/>
      </c>
      <c r="AW205" s="125" t="str">
        <f>IF(OR(B205=0,B205=""),"",IF(AND($E$3="3rd"),'Marks Entry 3rd'!AA204,IF(AND($E$3="4th"),'Marks Entry 4th'!AA204,"")))</f>
        <v/>
      </c>
      <c r="AX205" s="125" t="str">
        <f>IF(OR(B205=0,B205=""),"",IF(AND($E$3="3rd"),'Marks Entry 3rd'!AB204,IF(AND($E$3="4th"),'Marks Entry 4th'!AB204,"")))</f>
        <v/>
      </c>
      <c r="AY205" s="61" t="str">
        <f t="shared" si="233"/>
        <v/>
      </c>
      <c r="AZ205" s="125" t="str">
        <f>IF(OR(B205=0,B205=""),"",IF(AND($E$3="3rd"),'Marks Entry 3rd'!AC204,IF(AND($E$3="4th"),'Marks Entry 4th'!AC204,"")))</f>
        <v/>
      </c>
      <c r="BA205" s="125" t="str">
        <f>IF(OR(B205=0,B205=""),"",IF(AND($E$3="3rd"),'Marks Entry 3rd'!AD204,IF(AND($E$3="4th"),'Marks Entry 4th'!AD204,"")))</f>
        <v/>
      </c>
      <c r="BB205" s="64" t="str">
        <f t="shared" si="234"/>
        <v/>
      </c>
      <c r="BC205" s="61">
        <f t="shared" si="235"/>
        <v>0</v>
      </c>
      <c r="BD205" s="66" t="str">
        <f>IF(OR(B205=0,B205=""),"",IF(AND($E$3="3rd"),'Marks Entry 3rd'!AE204,IF(AND($E$3="4th"),'Marks Entry 4th'!AE204,"")))</f>
        <v/>
      </c>
      <c r="BE205" s="66" t="str">
        <f>IF(OR(B205=0,B205=""),"",IF(AND($E$3="3rd"),'Marks Entry 3rd'!AF204,IF(AND($E$3="4th"),'Marks Entry 4th'!AF204,"")))</f>
        <v/>
      </c>
      <c r="BF205" s="65" t="str">
        <f t="shared" si="236"/>
        <v/>
      </c>
      <c r="BG205" s="61" t="str">
        <f t="shared" si="237"/>
        <v/>
      </c>
      <c r="BH205" s="104">
        <f t="shared" si="238"/>
        <v>0</v>
      </c>
      <c r="BI205" s="104" t="str">
        <f t="shared" si="239"/>
        <v/>
      </c>
      <c r="BJ205" s="104" t="str">
        <f t="shared" si="240"/>
        <v/>
      </c>
      <c r="BK205" s="104" t="str">
        <f t="shared" si="241"/>
        <v/>
      </c>
      <c r="BL205" s="104" t="str">
        <f t="shared" si="242"/>
        <v/>
      </c>
      <c r="BM205" s="108" t="str">
        <f t="shared" si="243"/>
        <v/>
      </c>
      <c r="BN205" s="125" t="str">
        <f>IF(OR(B205=0,B205=""),"",IF(AND($E$3="3rd"),'Marks Entry 3rd'!AG204,IF(AND($E$3="4th"),'Marks Entry 4th'!AG204,"")))</f>
        <v/>
      </c>
      <c r="BO205" s="125" t="str">
        <f>IF(OR(B205=0,B205=""),"",IF(AND($E$3="3rd"),'Marks Entry 3rd'!AH204,IF(AND($E$3="4th"),'Marks Entry 4th'!AH204,"")))</f>
        <v/>
      </c>
      <c r="BP205" s="125" t="str">
        <f>IF(OR(B205=0,B205=""),"",IF(AND($E$3="3rd"),'Marks Entry 3rd'!AI204,IF(AND($E$3="4th"),'Marks Entry 4th'!AI204,"")))</f>
        <v/>
      </c>
      <c r="BQ205" s="61" t="str">
        <f t="shared" si="244"/>
        <v/>
      </c>
      <c r="BR205" s="125" t="str">
        <f>IF(OR(B205=0,B205=""),"",IF(AND($E$3="3rd"),'Marks Entry 3rd'!AJ204,IF(AND($E$3="4th"),'Marks Entry 4th'!AJ204,"")))</f>
        <v/>
      </c>
      <c r="BS205" s="125" t="str">
        <f>IF(OR(B205=0,B205=""),"",IF(AND($E$3="3rd"),'Marks Entry 3rd'!AK204,IF(AND($E$3="4th"),'Marks Entry 4th'!AK204,"")))</f>
        <v/>
      </c>
      <c r="BT205" s="64" t="str">
        <f t="shared" si="245"/>
        <v/>
      </c>
      <c r="BU205" s="61">
        <f t="shared" si="246"/>
        <v>0</v>
      </c>
      <c r="BV205" s="66" t="str">
        <f>IF(OR(B205=0,B205=""),"",IF(AND($E$3="3rd"),'Marks Entry 3rd'!AL204,IF(AND($E$3="4th"),'Marks Entry 4th'!AL204,"")))</f>
        <v/>
      </c>
      <c r="BW205" s="66" t="str">
        <f>IF(OR(B205=0,B205=""),"",IF(AND($E$3="3rd"),'Marks Entry 3rd'!AM204,IF(AND($E$3="4th"),'Marks Entry 4th'!AM204,"")))</f>
        <v/>
      </c>
      <c r="BX205" s="65" t="str">
        <f t="shared" si="247"/>
        <v/>
      </c>
      <c r="BY205" s="61" t="str">
        <f t="shared" si="248"/>
        <v/>
      </c>
      <c r="BZ205" s="104">
        <f t="shared" si="249"/>
        <v>0</v>
      </c>
      <c r="CA205" s="104" t="str">
        <f t="shared" si="250"/>
        <v/>
      </c>
      <c r="CB205" s="104" t="str">
        <f t="shared" si="251"/>
        <v/>
      </c>
      <c r="CC205" s="104" t="str">
        <f t="shared" si="252"/>
        <v/>
      </c>
      <c r="CD205" s="104" t="str">
        <f t="shared" si="253"/>
        <v/>
      </c>
      <c r="CE205" s="108" t="str">
        <f t="shared" si="254"/>
        <v/>
      </c>
      <c r="CF205" s="257" t="str">
        <f>IF(OR(B205=0,B205=""),"",IF(AND($E$3="3rd"),'Marks Entry 3rd'!AN204,IF(AND($E$3="4th"),'Marks Entry 4th'!AN204,"")))</f>
        <v/>
      </c>
      <c r="CG205" s="257" t="str">
        <f>IF(OR(B205=0,B205=""),"",IF(AND($E$3="3rd"),'Marks Entry 3rd'!AO204,IF(AND($E$3="4th"),'Marks Entry 4th'!AO204,"")))</f>
        <v/>
      </c>
      <c r="CH205" s="257" t="str">
        <f>IF(OR(B205=0,B205=""),"",IF(AND($E$3="3rd"),'Marks Entry 3rd'!AP204,IF(AND($E$3="4th"),'Marks Entry 4th'!AP204,"")))</f>
        <v/>
      </c>
      <c r="CI205" s="257" t="str">
        <f>IF(OR(B205=0,B205=""),"",IF(AND($E$3="3rd"),'Marks Entry 3rd'!AQ204,IF(AND($E$3="4th"),'Marks Entry 4th'!AQ204,"")))</f>
        <v/>
      </c>
      <c r="CJ205" s="257" t="str">
        <f>IF(OR(B205=0,B205=""),"",IF(AND($E$3="3rd"),'Marks Entry 3rd'!AR204,IF(AND($E$3="4th"),'Marks Entry 4th'!AR204,"")))</f>
        <v/>
      </c>
      <c r="CK205" s="126" t="str">
        <f t="shared" si="255"/>
        <v/>
      </c>
      <c r="CL205" s="127">
        <f t="shared" si="256"/>
        <v>0</v>
      </c>
      <c r="CM205" s="127" t="str">
        <f t="shared" si="257"/>
        <v/>
      </c>
      <c r="CN205" s="127" t="str">
        <f t="shared" si="258"/>
        <v/>
      </c>
      <c r="CO205" s="107" t="str">
        <f t="shared" si="259"/>
        <v/>
      </c>
      <c r="CP205" s="257" t="str">
        <f>IF(OR(B205=0,B205=""),"",IF(AND($E$3="3rd"),'Marks Entry 3rd'!AS204,IF(AND($E$3="4th"),'Marks Entry 4th'!AS204,"")))</f>
        <v/>
      </c>
      <c r="CQ205" s="257" t="str">
        <f>IF(OR(B205=0,B205=""),"",IF(AND($E$3="3rd"),'Marks Entry 3rd'!AT204,IF(AND($E$3="4th"),'Marks Entry 4th'!AT204,"")))</f>
        <v/>
      </c>
      <c r="CR205" s="257" t="str">
        <f>IF(OR(B205=0,B205=""),"",IF(AND($E$3="3rd"),'Marks Entry 3rd'!AU204,IF(AND($E$3="4th"),'Marks Entry 4th'!AU204,"")))</f>
        <v/>
      </c>
      <c r="CS205" s="257" t="str">
        <f>IF(OR(B205=0,B205=""),"",IF(AND($E$3="3rd"),'Marks Entry 3rd'!AV204,IF(AND($E$3="4th"),'Marks Entry 4th'!AV204,"")))</f>
        <v/>
      </c>
      <c r="CT205" s="257" t="str">
        <f>IF(OR(B205=0,B205=""),"",IF(AND($E$3="3rd"),'Marks Entry 3rd'!AW204,IF(AND($E$3="4th"),'Marks Entry 4th'!AW204,"")))</f>
        <v/>
      </c>
      <c r="CU205" s="126" t="str">
        <f t="shared" si="260"/>
        <v/>
      </c>
      <c r="CV205" s="127">
        <f t="shared" si="261"/>
        <v>0</v>
      </c>
      <c r="CW205" s="127" t="str">
        <f t="shared" si="262"/>
        <v/>
      </c>
      <c r="CX205" s="127" t="str">
        <f t="shared" si="263"/>
        <v/>
      </c>
      <c r="CY205" s="107" t="str">
        <f t="shared" si="264"/>
        <v/>
      </c>
      <c r="CZ205" s="257" t="str">
        <f>IF(OR(B205=0,B205=""),"",IF(AND($E$3="3rd"),'Marks Entry 3rd'!AX204,IF(AND($E$3="4th"),'Marks Entry 4th'!AX204,"")))</f>
        <v/>
      </c>
      <c r="DA205" s="257" t="str">
        <f>IF(OR(B205=0,B205=""),"",IF(AND($E$3="3rd"),'Marks Entry 3rd'!AY204,IF(AND($E$3="4th"),'Marks Entry 4th'!AY204,"")))</f>
        <v/>
      </c>
      <c r="DB205" s="257" t="str">
        <f>IF(OR(B205=0,B205=""),"",IF(AND($E$3="3rd"),'Marks Entry 3rd'!AZ204,IF(AND($E$3="4th"),'Marks Entry 4th'!AZ204,"")))</f>
        <v/>
      </c>
      <c r="DC205" s="257" t="str">
        <f>IF(OR(B205=0,B205=""),"",IF(AND($E$3="3rd"),'Marks Entry 3rd'!BA204,IF(AND($E$3="4th"),'Marks Entry 4th'!BA204,"")))</f>
        <v/>
      </c>
      <c r="DD205" s="257" t="str">
        <f>IF(OR(B205=0,B205=""),"",IF(AND($E$3="3rd"),'Marks Entry 3rd'!BB204,IF(AND($E$3="4th"),'Marks Entry 4th'!BB204,"")))</f>
        <v/>
      </c>
      <c r="DE205" s="126" t="str">
        <f t="shared" si="265"/>
        <v/>
      </c>
      <c r="DF205" s="127">
        <f t="shared" si="266"/>
        <v>0</v>
      </c>
      <c r="DG205" s="127" t="str">
        <f t="shared" si="267"/>
        <v/>
      </c>
      <c r="DH205" s="127" t="str">
        <f t="shared" si="268"/>
        <v/>
      </c>
      <c r="DI205" s="107" t="str">
        <f t="shared" si="269"/>
        <v/>
      </c>
      <c r="DJ205" s="257" t="str">
        <f>IF(OR(B205=0,B205=""),"",IF(AND('Marks Entry 3rd'!BC204="",'Marks Entry 4th'!BC204=""),"",IF(AND($E$3="3rd"),'Marks Entry 3rd'!BC204,IF(AND($E$3="4th"),'Marks Entry 4th'!BC204,""))))</f>
        <v/>
      </c>
      <c r="DK205" s="257" t="str">
        <f>IF(OR(B205=0,B205=""),"",IF(AND('Marks Entry 3rd'!BD204="",'Marks Entry 4th'!BD204=""),"",IF(AND($E$3="3rd"),'Marks Entry 3rd'!BD204,IF(AND($E$3="4th"),'Marks Entry 4th'!BD204,""))))</f>
        <v/>
      </c>
      <c r="DL205" s="416" t="str">
        <f t="shared" si="270"/>
        <v/>
      </c>
      <c r="DM205" s="108" t="str">
        <f t="shared" si="271"/>
        <v/>
      </c>
      <c r="DN205" s="257" t="str">
        <f>IF(OR(B205=0,B205=""),"",IF(AND('Marks Entry 3rd'!BE204="",'Marks Entry 4th'!BE204=""),"",IF(AND($E$3="3rd"),'Marks Entry 3rd'!BE204,IF(AND($E$3="4th"),'Marks Entry 4th'!BE204,""))))</f>
        <v/>
      </c>
      <c r="DO205" s="257" t="str">
        <f>IF(OR(B205=0,B205=""),"",IF(AND('Marks Entry 3rd'!BF204="",'Marks Entry 4th'!BF204=""),"",IF(AND($E$3="3rd"),'Marks Entry 3rd'!BF204,IF(AND($E$3="4th"),'Marks Entry 4th'!BF204,""))))</f>
        <v/>
      </c>
      <c r="DP205" s="416" t="str">
        <f t="shared" si="272"/>
        <v/>
      </c>
      <c r="DQ205" s="108" t="str">
        <f t="shared" si="273"/>
        <v/>
      </c>
      <c r="DR205" s="75" t="str">
        <f t="shared" si="274"/>
        <v/>
      </c>
      <c r="DS205" s="76" t="str">
        <f t="shared" si="275"/>
        <v/>
      </c>
      <c r="DT205" s="81" t="str">
        <f t="shared" si="276"/>
        <v/>
      </c>
      <c r="DU205" s="82" t="str">
        <f t="shared" si="277"/>
        <v/>
      </c>
      <c r="DV205" s="262" t="str">
        <f t="shared" si="210"/>
        <v/>
      </c>
      <c r="DW205" s="52" t="str">
        <f>IF(OR(B205=0,B205=""),"",IF(AND($E$3="3rd"),'Marks Entry 3rd'!BG204,IF(AND($E$3="4th"),'Marks Entry 4th'!BG204,"")))</f>
        <v/>
      </c>
      <c r="DX205" s="52" t="str">
        <f>IF(OR(B205=0,B205=""),"",IF(AND($E$3="3rd"),'Marks Entry 3rd'!BH204,IF(AND($E$3="4th"),'Marks Entry 4th'!BH204,"")))</f>
        <v/>
      </c>
      <c r="DY205" s="242" t="str">
        <f t="shared" si="278"/>
        <v/>
      </c>
      <c r="DZ205" s="53"/>
      <c r="EG205" s="55">
        <f>IF(AND($E$3="3rd"),'Marks Entry 3rd'!I204,IF(AND($E$3="4th"),'Marks Entry 4th'!I204,""))</f>
        <v>0</v>
      </c>
    </row>
    <row r="206" spans="1:137" ht="18.95" customHeight="1">
      <c r="A206" s="67">
        <v>199</v>
      </c>
      <c r="B206" s="302" t="str">
        <f>IF(OR(EG206=0,EG206=""),"",IF(AND($E$3="3rd"),'Marks Entry 3rd'!I205,IF(AND($E$3="4th"),'Marks Entry 4th'!I205,"")))</f>
        <v/>
      </c>
      <c r="C206" s="68" t="str">
        <f>IF(OR(B206=0,B206=""),"",IF(AND($E$3="3rd"),'Marks Entry 3rd'!B205,IF(AND($E$3="4th"),'Marks Entry 4th'!B205,"")))</f>
        <v/>
      </c>
      <c r="D206" s="68" t="str">
        <f>IF(OR(B206=0,B206=""),"",IF(AND($E$3="3rd"),'Marks Entry 3rd'!C205,IF(AND($E$3="4th"),'Marks Entry 4th'!C205,"")))</f>
        <v/>
      </c>
      <c r="E206" s="69" t="str">
        <f>IF(OR(B206=0,B206=""),"",IF(AND($E$3="3rd"),'Marks Entry 3rd'!E205,IF(AND($E$3="4th"),'Marks Entry 4th'!E205,"")))</f>
        <v/>
      </c>
      <c r="F206" s="301" t="str">
        <f>IF(OR(B206=0,B206=""),"",IF(AND($E$3="3rd"),'Marks Entry 3rd'!D205,IF(AND($E$3="4th"),'Marks Entry 4th'!D205,"")))</f>
        <v/>
      </c>
      <c r="G206" s="63" t="str">
        <f>IF(OR(B206=0,B206=""),"",IF(AND($E$3="3rd"),'Marks Entry 3rd'!F205,IF(AND($E$3="4th"),'Marks Entry 4th'!F205,"")))</f>
        <v/>
      </c>
      <c r="H206" s="63" t="str">
        <f>IF(OR(B206=0,B206=""),"",IF(AND($E$3="3rd"),'Marks Entry 3rd'!G205,IF(AND($E$3="4th"),'Marks Entry 4th'!G205,"")))</f>
        <v/>
      </c>
      <c r="I206" s="63" t="str">
        <f>IF(OR(B206=0,B206=""),"",IF(AND($E$3="3rd"),'Marks Entry 3rd'!H205,IF(AND($E$3="4th"),'Marks Entry 4th'!H205,"")))</f>
        <v/>
      </c>
      <c r="J206" s="256" t="str">
        <f>IF(OR(B206=0,B206=""),"",IF(AND($E$3="3rd"),'Marks Entry 3rd'!J205,IF(AND($E$3="4th"),'Marks Entry 4th'!J205,"")))</f>
        <v/>
      </c>
      <c r="K206" s="256" t="str">
        <f>IF(OR(B206=0,B206=""),"",IF(AND($E$3="3rd"),'Marks Entry 3rd'!K205,IF(AND($E$3="4th"),'Marks Entry 4th'!K205,"")))</f>
        <v/>
      </c>
      <c r="L206" s="125" t="str">
        <f>IF(OR(B206=0,B206=""),"",IF(AND($E$3="3rd"),'Marks Entry 3rd'!L205,IF(AND($E$3="4th"),'Marks Entry 4th'!L205,"")))</f>
        <v/>
      </c>
      <c r="M206" s="125" t="str">
        <f>IF(OR(B206=0,B206=""),"",IF(AND($E$3="3rd"),'Marks Entry 3rd'!M205,IF(AND($E$3="4th"),'Marks Entry 4th'!M205,"")))</f>
        <v/>
      </c>
      <c r="N206" s="125" t="str">
        <f>IF(OR(B206=0,B206=""),"",IF(AND($E$3="3rd"),'Marks Entry 3rd'!N205,IF(AND($E$3="4th"),'Marks Entry 4th'!N205,"")))</f>
        <v/>
      </c>
      <c r="O206" s="61" t="str">
        <f t="shared" si="211"/>
        <v/>
      </c>
      <c r="P206" s="125" t="str">
        <f>IF(OR(B206=0,B206=""),"",IF(AND($E$3="3rd"),'Marks Entry 3rd'!O205,IF(AND($E$3="4th"),'Marks Entry 4th'!O205,"")))</f>
        <v/>
      </c>
      <c r="Q206" s="125" t="str">
        <f>IF(OR(B206=0,B206=""),"",IF(AND($E$3="3rd"),'Marks Entry 3rd'!P205,IF(AND($E$3="4th"),'Marks Entry 4th'!P205,"")))</f>
        <v/>
      </c>
      <c r="R206" s="64" t="str">
        <f t="shared" si="212"/>
        <v/>
      </c>
      <c r="S206" s="61">
        <f t="shared" si="213"/>
        <v>0</v>
      </c>
      <c r="T206" s="66" t="str">
        <f>IF(OR(B206=0,B206=""),"",IF(AND($E$3="3rd"),'Marks Entry 3rd'!Q205,IF(AND($E$3="4th"),'Marks Entry 4th'!Q205,"")))</f>
        <v/>
      </c>
      <c r="U206" s="66" t="str">
        <f>IF(OR(B206=0,B206=""),"",IF(AND($E$3="3rd"),'Marks Entry 3rd'!R205,IF(AND($E$3="4th"),'Marks Entry 4th'!R205,"")))</f>
        <v/>
      </c>
      <c r="V206" s="65" t="str">
        <f t="shared" si="214"/>
        <v/>
      </c>
      <c r="W206" s="61" t="str">
        <f t="shared" si="215"/>
        <v/>
      </c>
      <c r="X206" s="104">
        <f t="shared" si="216"/>
        <v>0</v>
      </c>
      <c r="Y206" s="104" t="str">
        <f t="shared" si="217"/>
        <v/>
      </c>
      <c r="Z206" s="104" t="str">
        <f t="shared" si="218"/>
        <v/>
      </c>
      <c r="AA206" s="104" t="str">
        <f t="shared" si="219"/>
        <v/>
      </c>
      <c r="AB206" s="104" t="str">
        <f t="shared" si="220"/>
        <v/>
      </c>
      <c r="AC206" s="108" t="str">
        <f t="shared" si="221"/>
        <v/>
      </c>
      <c r="AD206" s="125" t="str">
        <f>IF(OR(B206=0,B206=""),"",IF(AND($E$3="3rd"),'Marks Entry 3rd'!S205,IF(AND($E$3="4th"),'Marks Entry 4th'!S205,"")))</f>
        <v/>
      </c>
      <c r="AE206" s="125" t="str">
        <f>IF(OR(B206=0,B206=""),"",IF(AND($E$3="3rd"),'Marks Entry 3rd'!T205,IF(AND($E$3="4th"),'Marks Entry 4th'!T205,"")))</f>
        <v/>
      </c>
      <c r="AF206" s="125" t="str">
        <f>IF(OR(B206=0,B206=""),"",IF(AND($E$3="3rd"),'Marks Entry 3rd'!U205,IF(AND($E$3="4th"),'Marks Entry 4th'!U205,"")))</f>
        <v/>
      </c>
      <c r="AG206" s="61" t="str">
        <f t="shared" si="222"/>
        <v/>
      </c>
      <c r="AH206" s="125" t="str">
        <f>IF(OR(B206=0,B206=""),"",IF(AND($E$3="3rd"),'Marks Entry 3rd'!V205,IF(AND($E$3="4th"),'Marks Entry 4th'!V205,"")))</f>
        <v/>
      </c>
      <c r="AI206" s="125" t="str">
        <f>IF(OR(B206=0,B206=""),"",IF(AND($E$3="3rd"),'Marks Entry 3rd'!W205,IF(AND($E$3="4th"),'Marks Entry 4th'!W205,"")))</f>
        <v/>
      </c>
      <c r="AJ206" s="64" t="str">
        <f t="shared" si="223"/>
        <v/>
      </c>
      <c r="AK206" s="61">
        <f t="shared" si="224"/>
        <v>0</v>
      </c>
      <c r="AL206" s="66" t="str">
        <f>IF(OR(B206=0,B206=""),"",IF(AND($E$3="3rd"),'Marks Entry 3rd'!X205,IF(AND($E$3="4th"),'Marks Entry 4th'!X205,"")))</f>
        <v/>
      </c>
      <c r="AM206" s="66" t="str">
        <f>IF(OR(B206=0,B206=""),"",IF(AND($E$3="3rd"),'Marks Entry 3rd'!Y205,IF(AND($E$3="4th"),'Marks Entry 4th'!Y205,"")))</f>
        <v/>
      </c>
      <c r="AN206" s="65" t="str">
        <f t="shared" si="225"/>
        <v/>
      </c>
      <c r="AO206" s="61" t="str">
        <f t="shared" si="226"/>
        <v/>
      </c>
      <c r="AP206" s="104">
        <f t="shared" si="227"/>
        <v>0</v>
      </c>
      <c r="AQ206" s="104" t="str">
        <f t="shared" si="228"/>
        <v/>
      </c>
      <c r="AR206" s="104" t="str">
        <f t="shared" si="229"/>
        <v/>
      </c>
      <c r="AS206" s="104" t="str">
        <f t="shared" si="230"/>
        <v/>
      </c>
      <c r="AT206" s="104" t="str">
        <f t="shared" si="231"/>
        <v/>
      </c>
      <c r="AU206" s="108" t="str">
        <f t="shared" si="232"/>
        <v/>
      </c>
      <c r="AV206" s="125" t="str">
        <f>IF(OR(B206=0,B206=""),"",IF(AND($E$3="3rd"),'Marks Entry 3rd'!Z205,IF(AND($E$3="4th"),'Marks Entry 4th'!Z205,"")))</f>
        <v/>
      </c>
      <c r="AW206" s="125" t="str">
        <f>IF(OR(B206=0,B206=""),"",IF(AND($E$3="3rd"),'Marks Entry 3rd'!AA205,IF(AND($E$3="4th"),'Marks Entry 4th'!AA205,"")))</f>
        <v/>
      </c>
      <c r="AX206" s="125" t="str">
        <f>IF(OR(B206=0,B206=""),"",IF(AND($E$3="3rd"),'Marks Entry 3rd'!AB205,IF(AND($E$3="4th"),'Marks Entry 4th'!AB205,"")))</f>
        <v/>
      </c>
      <c r="AY206" s="61" t="str">
        <f t="shared" si="233"/>
        <v/>
      </c>
      <c r="AZ206" s="125" t="str">
        <f>IF(OR(B206=0,B206=""),"",IF(AND($E$3="3rd"),'Marks Entry 3rd'!AC205,IF(AND($E$3="4th"),'Marks Entry 4th'!AC205,"")))</f>
        <v/>
      </c>
      <c r="BA206" s="125" t="str">
        <f>IF(OR(B206=0,B206=""),"",IF(AND($E$3="3rd"),'Marks Entry 3rd'!AD205,IF(AND($E$3="4th"),'Marks Entry 4th'!AD205,"")))</f>
        <v/>
      </c>
      <c r="BB206" s="64" t="str">
        <f t="shared" si="234"/>
        <v/>
      </c>
      <c r="BC206" s="61">
        <f t="shared" si="235"/>
        <v>0</v>
      </c>
      <c r="BD206" s="66" t="str">
        <f>IF(OR(B206=0,B206=""),"",IF(AND($E$3="3rd"),'Marks Entry 3rd'!AE205,IF(AND($E$3="4th"),'Marks Entry 4th'!AE205,"")))</f>
        <v/>
      </c>
      <c r="BE206" s="66" t="str">
        <f>IF(OR(B206=0,B206=""),"",IF(AND($E$3="3rd"),'Marks Entry 3rd'!AF205,IF(AND($E$3="4th"),'Marks Entry 4th'!AF205,"")))</f>
        <v/>
      </c>
      <c r="BF206" s="65" t="str">
        <f t="shared" si="236"/>
        <v/>
      </c>
      <c r="BG206" s="61" t="str">
        <f t="shared" si="237"/>
        <v/>
      </c>
      <c r="BH206" s="104">
        <f t="shared" si="238"/>
        <v>0</v>
      </c>
      <c r="BI206" s="104" t="str">
        <f t="shared" si="239"/>
        <v/>
      </c>
      <c r="BJ206" s="104" t="str">
        <f t="shared" si="240"/>
        <v/>
      </c>
      <c r="BK206" s="104" t="str">
        <f t="shared" si="241"/>
        <v/>
      </c>
      <c r="BL206" s="104" t="str">
        <f t="shared" si="242"/>
        <v/>
      </c>
      <c r="BM206" s="108" t="str">
        <f t="shared" si="243"/>
        <v/>
      </c>
      <c r="BN206" s="125" t="str">
        <f>IF(OR(B206=0,B206=""),"",IF(AND($E$3="3rd"),'Marks Entry 3rd'!AG205,IF(AND($E$3="4th"),'Marks Entry 4th'!AG205,"")))</f>
        <v/>
      </c>
      <c r="BO206" s="125" t="str">
        <f>IF(OR(B206=0,B206=""),"",IF(AND($E$3="3rd"),'Marks Entry 3rd'!AH205,IF(AND($E$3="4th"),'Marks Entry 4th'!AH205,"")))</f>
        <v/>
      </c>
      <c r="BP206" s="125" t="str">
        <f>IF(OR(B206=0,B206=""),"",IF(AND($E$3="3rd"),'Marks Entry 3rd'!AI205,IF(AND($E$3="4th"),'Marks Entry 4th'!AI205,"")))</f>
        <v/>
      </c>
      <c r="BQ206" s="61" t="str">
        <f t="shared" si="244"/>
        <v/>
      </c>
      <c r="BR206" s="125" t="str">
        <f>IF(OR(B206=0,B206=""),"",IF(AND($E$3="3rd"),'Marks Entry 3rd'!AJ205,IF(AND($E$3="4th"),'Marks Entry 4th'!AJ205,"")))</f>
        <v/>
      </c>
      <c r="BS206" s="125" t="str">
        <f>IF(OR(B206=0,B206=""),"",IF(AND($E$3="3rd"),'Marks Entry 3rd'!AK205,IF(AND($E$3="4th"),'Marks Entry 4th'!AK205,"")))</f>
        <v/>
      </c>
      <c r="BT206" s="64" t="str">
        <f t="shared" si="245"/>
        <v/>
      </c>
      <c r="BU206" s="61">
        <f t="shared" si="246"/>
        <v>0</v>
      </c>
      <c r="BV206" s="66" t="str">
        <f>IF(OR(B206=0,B206=""),"",IF(AND($E$3="3rd"),'Marks Entry 3rd'!AL205,IF(AND($E$3="4th"),'Marks Entry 4th'!AL205,"")))</f>
        <v/>
      </c>
      <c r="BW206" s="66" t="str">
        <f>IF(OR(B206=0,B206=""),"",IF(AND($E$3="3rd"),'Marks Entry 3rd'!AM205,IF(AND($E$3="4th"),'Marks Entry 4th'!AM205,"")))</f>
        <v/>
      </c>
      <c r="BX206" s="65" t="str">
        <f t="shared" si="247"/>
        <v/>
      </c>
      <c r="BY206" s="61" t="str">
        <f t="shared" si="248"/>
        <v/>
      </c>
      <c r="BZ206" s="104">
        <f t="shared" si="249"/>
        <v>0</v>
      </c>
      <c r="CA206" s="104" t="str">
        <f t="shared" si="250"/>
        <v/>
      </c>
      <c r="CB206" s="104" t="str">
        <f t="shared" si="251"/>
        <v/>
      </c>
      <c r="CC206" s="104" t="str">
        <f t="shared" si="252"/>
        <v/>
      </c>
      <c r="CD206" s="104" t="str">
        <f t="shared" si="253"/>
        <v/>
      </c>
      <c r="CE206" s="108" t="str">
        <f t="shared" si="254"/>
        <v/>
      </c>
      <c r="CF206" s="257" t="str">
        <f>IF(OR(B206=0,B206=""),"",IF(AND($E$3="3rd"),'Marks Entry 3rd'!AN205,IF(AND($E$3="4th"),'Marks Entry 4th'!AN205,"")))</f>
        <v/>
      </c>
      <c r="CG206" s="257" t="str">
        <f>IF(OR(B206=0,B206=""),"",IF(AND($E$3="3rd"),'Marks Entry 3rd'!AO205,IF(AND($E$3="4th"),'Marks Entry 4th'!AO205,"")))</f>
        <v/>
      </c>
      <c r="CH206" s="257" t="str">
        <f>IF(OR(B206=0,B206=""),"",IF(AND($E$3="3rd"),'Marks Entry 3rd'!AP205,IF(AND($E$3="4th"),'Marks Entry 4th'!AP205,"")))</f>
        <v/>
      </c>
      <c r="CI206" s="257" t="str">
        <f>IF(OR(B206=0,B206=""),"",IF(AND($E$3="3rd"),'Marks Entry 3rd'!AQ205,IF(AND($E$3="4th"),'Marks Entry 4th'!AQ205,"")))</f>
        <v/>
      </c>
      <c r="CJ206" s="257" t="str">
        <f>IF(OR(B206=0,B206=""),"",IF(AND($E$3="3rd"),'Marks Entry 3rd'!AR205,IF(AND($E$3="4th"),'Marks Entry 4th'!AR205,"")))</f>
        <v/>
      </c>
      <c r="CK206" s="126" t="str">
        <f t="shared" si="255"/>
        <v/>
      </c>
      <c r="CL206" s="127">
        <f t="shared" si="256"/>
        <v>0</v>
      </c>
      <c r="CM206" s="127" t="str">
        <f t="shared" si="257"/>
        <v/>
      </c>
      <c r="CN206" s="127" t="str">
        <f t="shared" si="258"/>
        <v/>
      </c>
      <c r="CO206" s="107" t="str">
        <f t="shared" si="259"/>
        <v/>
      </c>
      <c r="CP206" s="257" t="str">
        <f>IF(OR(B206=0,B206=""),"",IF(AND($E$3="3rd"),'Marks Entry 3rd'!AS205,IF(AND($E$3="4th"),'Marks Entry 4th'!AS205,"")))</f>
        <v/>
      </c>
      <c r="CQ206" s="257" t="str">
        <f>IF(OR(B206=0,B206=""),"",IF(AND($E$3="3rd"),'Marks Entry 3rd'!AT205,IF(AND($E$3="4th"),'Marks Entry 4th'!AT205,"")))</f>
        <v/>
      </c>
      <c r="CR206" s="257" t="str">
        <f>IF(OR(B206=0,B206=""),"",IF(AND($E$3="3rd"),'Marks Entry 3rd'!AU205,IF(AND($E$3="4th"),'Marks Entry 4th'!AU205,"")))</f>
        <v/>
      </c>
      <c r="CS206" s="257" t="str">
        <f>IF(OR(B206=0,B206=""),"",IF(AND($E$3="3rd"),'Marks Entry 3rd'!AV205,IF(AND($E$3="4th"),'Marks Entry 4th'!AV205,"")))</f>
        <v/>
      </c>
      <c r="CT206" s="257" t="str">
        <f>IF(OR(B206=0,B206=""),"",IF(AND($E$3="3rd"),'Marks Entry 3rd'!AW205,IF(AND($E$3="4th"),'Marks Entry 4th'!AW205,"")))</f>
        <v/>
      </c>
      <c r="CU206" s="126" t="str">
        <f t="shared" si="260"/>
        <v/>
      </c>
      <c r="CV206" s="127">
        <f t="shared" si="261"/>
        <v>0</v>
      </c>
      <c r="CW206" s="127" t="str">
        <f t="shared" si="262"/>
        <v/>
      </c>
      <c r="CX206" s="127" t="str">
        <f t="shared" si="263"/>
        <v/>
      </c>
      <c r="CY206" s="107" t="str">
        <f t="shared" si="264"/>
        <v/>
      </c>
      <c r="CZ206" s="257" t="str">
        <f>IF(OR(B206=0,B206=""),"",IF(AND($E$3="3rd"),'Marks Entry 3rd'!AX205,IF(AND($E$3="4th"),'Marks Entry 4th'!AX205,"")))</f>
        <v/>
      </c>
      <c r="DA206" s="257" t="str">
        <f>IF(OR(B206=0,B206=""),"",IF(AND($E$3="3rd"),'Marks Entry 3rd'!AY205,IF(AND($E$3="4th"),'Marks Entry 4th'!AY205,"")))</f>
        <v/>
      </c>
      <c r="DB206" s="257" t="str">
        <f>IF(OR(B206=0,B206=""),"",IF(AND($E$3="3rd"),'Marks Entry 3rd'!AZ205,IF(AND($E$3="4th"),'Marks Entry 4th'!AZ205,"")))</f>
        <v/>
      </c>
      <c r="DC206" s="257" t="str">
        <f>IF(OR(B206=0,B206=""),"",IF(AND($E$3="3rd"),'Marks Entry 3rd'!BA205,IF(AND($E$3="4th"),'Marks Entry 4th'!BA205,"")))</f>
        <v/>
      </c>
      <c r="DD206" s="257" t="str">
        <f>IF(OR(B206=0,B206=""),"",IF(AND($E$3="3rd"),'Marks Entry 3rd'!BB205,IF(AND($E$3="4th"),'Marks Entry 4th'!BB205,"")))</f>
        <v/>
      </c>
      <c r="DE206" s="126" t="str">
        <f t="shared" si="265"/>
        <v/>
      </c>
      <c r="DF206" s="127">
        <f t="shared" si="266"/>
        <v>0</v>
      </c>
      <c r="DG206" s="127" t="str">
        <f t="shared" si="267"/>
        <v/>
      </c>
      <c r="DH206" s="127" t="str">
        <f t="shared" si="268"/>
        <v/>
      </c>
      <c r="DI206" s="107" t="str">
        <f t="shared" si="269"/>
        <v/>
      </c>
      <c r="DJ206" s="257" t="str">
        <f>IF(OR(B206=0,B206=""),"",IF(AND('Marks Entry 3rd'!BC205="",'Marks Entry 4th'!BC205=""),"",IF(AND($E$3="3rd"),'Marks Entry 3rd'!BC205,IF(AND($E$3="4th"),'Marks Entry 4th'!BC205,""))))</f>
        <v/>
      </c>
      <c r="DK206" s="257" t="str">
        <f>IF(OR(B206=0,B206=""),"",IF(AND('Marks Entry 3rd'!BD205="",'Marks Entry 4th'!BD205=""),"",IF(AND($E$3="3rd"),'Marks Entry 3rd'!BD205,IF(AND($E$3="4th"),'Marks Entry 4th'!BD205,""))))</f>
        <v/>
      </c>
      <c r="DL206" s="416" t="str">
        <f t="shared" si="270"/>
        <v/>
      </c>
      <c r="DM206" s="108" t="str">
        <f t="shared" si="271"/>
        <v/>
      </c>
      <c r="DN206" s="257" t="str">
        <f>IF(OR(B206=0,B206=""),"",IF(AND('Marks Entry 3rd'!BE205="",'Marks Entry 4th'!BE205=""),"",IF(AND($E$3="3rd"),'Marks Entry 3rd'!BE205,IF(AND($E$3="4th"),'Marks Entry 4th'!BE205,""))))</f>
        <v/>
      </c>
      <c r="DO206" s="257" t="str">
        <f>IF(OR(B206=0,B206=""),"",IF(AND('Marks Entry 3rd'!BF205="",'Marks Entry 4th'!BF205=""),"",IF(AND($E$3="3rd"),'Marks Entry 3rd'!BF205,IF(AND($E$3="4th"),'Marks Entry 4th'!BF205,""))))</f>
        <v/>
      </c>
      <c r="DP206" s="416" t="str">
        <f t="shared" si="272"/>
        <v/>
      </c>
      <c r="DQ206" s="108" t="str">
        <f t="shared" si="273"/>
        <v/>
      </c>
      <c r="DR206" s="75" t="str">
        <f t="shared" si="274"/>
        <v/>
      </c>
      <c r="DS206" s="76" t="str">
        <f t="shared" si="275"/>
        <v/>
      </c>
      <c r="DT206" s="81" t="str">
        <f t="shared" si="276"/>
        <v/>
      </c>
      <c r="DU206" s="82" t="str">
        <f t="shared" si="277"/>
        <v/>
      </c>
      <c r="DV206" s="262" t="str">
        <f t="shared" si="210"/>
        <v/>
      </c>
      <c r="DW206" s="52" t="str">
        <f>IF(OR(B206=0,B206=""),"",IF(AND($E$3="3rd"),'Marks Entry 3rd'!BG205,IF(AND($E$3="4th"),'Marks Entry 4th'!BG205,"")))</f>
        <v/>
      </c>
      <c r="DX206" s="52" t="str">
        <f>IF(OR(B206=0,B206=""),"",IF(AND($E$3="3rd"),'Marks Entry 3rd'!BH205,IF(AND($E$3="4th"),'Marks Entry 4th'!BH205,"")))</f>
        <v/>
      </c>
      <c r="DY206" s="242" t="str">
        <f t="shared" si="278"/>
        <v/>
      </c>
      <c r="DZ206" s="53"/>
      <c r="EG206" s="55">
        <f>IF(AND($E$3="3rd"),'Marks Entry 3rd'!I205,IF(AND($E$3="4th"),'Marks Entry 4th'!I205,""))</f>
        <v>0</v>
      </c>
    </row>
    <row r="207" spans="1:137" ht="18.95" customHeight="1">
      <c r="A207" s="67">
        <v>200</v>
      </c>
      <c r="B207" s="302" t="str">
        <f>IF(OR(EG207=0,EG207=""),"",IF(AND($E$3="3rd"),'Marks Entry 3rd'!I206,IF(AND($E$3="4th"),'Marks Entry 4th'!I206,"")))</f>
        <v/>
      </c>
      <c r="C207" s="68" t="str">
        <f>IF(OR(B207=0,B207=""),"",IF(AND($E$3="3rd"),'Marks Entry 3rd'!B206,IF(AND($E$3="4th"),'Marks Entry 4th'!B206,"")))</f>
        <v/>
      </c>
      <c r="D207" s="68" t="str">
        <f>IF(OR(B207=0,B207=""),"",IF(AND($E$3="3rd"),'Marks Entry 3rd'!C206,IF(AND($E$3="4th"),'Marks Entry 4th'!C206,"")))</f>
        <v/>
      </c>
      <c r="E207" s="69" t="str">
        <f>IF(OR(B207=0,B207=""),"",IF(AND($E$3="3rd"),'Marks Entry 3rd'!E206,IF(AND($E$3="4th"),'Marks Entry 4th'!E206,"")))</f>
        <v/>
      </c>
      <c r="F207" s="301" t="str">
        <f>IF(OR(B207=0,B207=""),"",IF(AND($E$3="3rd"),'Marks Entry 3rd'!D206,IF(AND($E$3="4th"),'Marks Entry 4th'!D206,"")))</f>
        <v/>
      </c>
      <c r="G207" s="63" t="str">
        <f>IF(OR(B207=0,B207=""),"",IF(AND($E$3="3rd"),'Marks Entry 3rd'!F206,IF(AND($E$3="4th"),'Marks Entry 4th'!F206,"")))</f>
        <v/>
      </c>
      <c r="H207" s="63" t="str">
        <f>IF(OR(B207=0,B207=""),"",IF(AND($E$3="3rd"),'Marks Entry 3rd'!G206,IF(AND($E$3="4th"),'Marks Entry 4th'!G206,"")))</f>
        <v/>
      </c>
      <c r="I207" s="63" t="str">
        <f>IF(OR(B207=0,B207=""),"",IF(AND($E$3="3rd"),'Marks Entry 3rd'!H206,IF(AND($E$3="4th"),'Marks Entry 4th'!H206,"")))</f>
        <v/>
      </c>
      <c r="J207" s="256" t="str">
        <f>IF(OR(B207=0,B207=""),"",IF(AND($E$3="3rd"),'Marks Entry 3rd'!J206,IF(AND($E$3="4th"),'Marks Entry 4th'!J206,"")))</f>
        <v/>
      </c>
      <c r="K207" s="256" t="str">
        <f>IF(OR(B207=0,B207=""),"",IF(AND($E$3="3rd"),'Marks Entry 3rd'!K206,IF(AND($E$3="4th"),'Marks Entry 4th'!K206,"")))</f>
        <v/>
      </c>
      <c r="L207" s="125" t="str">
        <f>IF(OR(B207=0,B207=""),"",IF(AND($E$3="3rd"),'Marks Entry 3rd'!L206,IF(AND($E$3="4th"),'Marks Entry 4th'!L206,"")))</f>
        <v/>
      </c>
      <c r="M207" s="125" t="str">
        <f>IF(OR(B207=0,B207=""),"",IF(AND($E$3="3rd"),'Marks Entry 3rd'!M206,IF(AND($E$3="4th"),'Marks Entry 4th'!M206,"")))</f>
        <v/>
      </c>
      <c r="N207" s="125" t="str">
        <f>IF(OR(B207=0,B207=""),"",IF(AND($E$3="3rd"),'Marks Entry 3rd'!N206,IF(AND($E$3="4th"),'Marks Entry 4th'!N206,"")))</f>
        <v/>
      </c>
      <c r="O207" s="61" t="str">
        <f t="shared" si="211"/>
        <v/>
      </c>
      <c r="P207" s="125" t="str">
        <f>IF(OR(B207=0,B207=""),"",IF(AND($E$3="3rd"),'Marks Entry 3rd'!O206,IF(AND($E$3="4th"),'Marks Entry 4th'!O206,"")))</f>
        <v/>
      </c>
      <c r="Q207" s="125" t="str">
        <f>IF(OR(B207=0,B207=""),"",IF(AND($E$3="3rd"),'Marks Entry 3rd'!P206,IF(AND($E$3="4th"),'Marks Entry 4th'!P206,"")))</f>
        <v/>
      </c>
      <c r="R207" s="64" t="str">
        <f t="shared" si="212"/>
        <v/>
      </c>
      <c r="S207" s="61">
        <f t="shared" si="213"/>
        <v>0</v>
      </c>
      <c r="T207" s="66" t="str">
        <f>IF(OR(B207=0,B207=""),"",IF(AND($E$3="3rd"),'Marks Entry 3rd'!Q206,IF(AND($E$3="4th"),'Marks Entry 4th'!Q206,"")))</f>
        <v/>
      </c>
      <c r="U207" s="66" t="str">
        <f>IF(OR(B207=0,B207=""),"",IF(AND($E$3="3rd"),'Marks Entry 3rd'!R206,IF(AND($E$3="4th"),'Marks Entry 4th'!R206,"")))</f>
        <v/>
      </c>
      <c r="V207" s="65" t="str">
        <f t="shared" si="214"/>
        <v/>
      </c>
      <c r="W207" s="61" t="str">
        <f t="shared" si="215"/>
        <v/>
      </c>
      <c r="X207" s="104">
        <f t="shared" si="216"/>
        <v>0</v>
      </c>
      <c r="Y207" s="104" t="str">
        <f t="shared" si="217"/>
        <v/>
      </c>
      <c r="Z207" s="104" t="str">
        <f t="shared" si="218"/>
        <v/>
      </c>
      <c r="AA207" s="104" t="str">
        <f t="shared" si="219"/>
        <v/>
      </c>
      <c r="AB207" s="104" t="str">
        <f t="shared" si="220"/>
        <v/>
      </c>
      <c r="AC207" s="108" t="str">
        <f t="shared" si="221"/>
        <v/>
      </c>
      <c r="AD207" s="125" t="str">
        <f>IF(OR(B207=0,B207=""),"",IF(AND($E$3="3rd"),'Marks Entry 3rd'!S206,IF(AND($E$3="4th"),'Marks Entry 4th'!S206,"")))</f>
        <v/>
      </c>
      <c r="AE207" s="125" t="str">
        <f>IF(OR(B207=0,B207=""),"",IF(AND($E$3="3rd"),'Marks Entry 3rd'!T206,IF(AND($E$3="4th"),'Marks Entry 4th'!T206,"")))</f>
        <v/>
      </c>
      <c r="AF207" s="125" t="str">
        <f>IF(OR(B207=0,B207=""),"",IF(AND($E$3="3rd"),'Marks Entry 3rd'!U206,IF(AND($E$3="4th"),'Marks Entry 4th'!U206,"")))</f>
        <v/>
      </c>
      <c r="AG207" s="61" t="str">
        <f t="shared" si="222"/>
        <v/>
      </c>
      <c r="AH207" s="125" t="str">
        <f>IF(OR(B207=0,B207=""),"",IF(AND($E$3="3rd"),'Marks Entry 3rd'!V206,IF(AND($E$3="4th"),'Marks Entry 4th'!V206,"")))</f>
        <v/>
      </c>
      <c r="AI207" s="125" t="str">
        <f>IF(OR(B207=0,B207=""),"",IF(AND($E$3="3rd"),'Marks Entry 3rd'!W206,IF(AND($E$3="4th"),'Marks Entry 4th'!W206,"")))</f>
        <v/>
      </c>
      <c r="AJ207" s="64" t="str">
        <f t="shared" si="223"/>
        <v/>
      </c>
      <c r="AK207" s="61">
        <f t="shared" si="224"/>
        <v>0</v>
      </c>
      <c r="AL207" s="66" t="str">
        <f>IF(OR(B207=0,B207=""),"",IF(AND($E$3="3rd"),'Marks Entry 3rd'!X206,IF(AND($E$3="4th"),'Marks Entry 4th'!X206,"")))</f>
        <v/>
      </c>
      <c r="AM207" s="66" t="str">
        <f>IF(OR(B207=0,B207=""),"",IF(AND($E$3="3rd"),'Marks Entry 3rd'!Y206,IF(AND($E$3="4th"),'Marks Entry 4th'!Y206,"")))</f>
        <v/>
      </c>
      <c r="AN207" s="65" t="str">
        <f t="shared" si="225"/>
        <v/>
      </c>
      <c r="AO207" s="61" t="str">
        <f t="shared" si="226"/>
        <v/>
      </c>
      <c r="AP207" s="104">
        <f t="shared" si="227"/>
        <v>0</v>
      </c>
      <c r="AQ207" s="104" t="str">
        <f t="shared" si="228"/>
        <v/>
      </c>
      <c r="AR207" s="104" t="str">
        <f t="shared" si="229"/>
        <v/>
      </c>
      <c r="AS207" s="104" t="str">
        <f t="shared" si="230"/>
        <v/>
      </c>
      <c r="AT207" s="104" t="str">
        <f t="shared" si="231"/>
        <v/>
      </c>
      <c r="AU207" s="108" t="str">
        <f t="shared" si="232"/>
        <v/>
      </c>
      <c r="AV207" s="125" t="str">
        <f>IF(OR(B207=0,B207=""),"",IF(AND($E$3="3rd"),'Marks Entry 3rd'!Z206,IF(AND($E$3="4th"),'Marks Entry 4th'!Z206,"")))</f>
        <v/>
      </c>
      <c r="AW207" s="125" t="str">
        <f>IF(OR(B207=0,B207=""),"",IF(AND($E$3="3rd"),'Marks Entry 3rd'!AA206,IF(AND($E$3="4th"),'Marks Entry 4th'!AA206,"")))</f>
        <v/>
      </c>
      <c r="AX207" s="125" t="str">
        <f>IF(OR(B207=0,B207=""),"",IF(AND($E$3="3rd"),'Marks Entry 3rd'!AB206,IF(AND($E$3="4th"),'Marks Entry 4th'!AB206,"")))</f>
        <v/>
      </c>
      <c r="AY207" s="61" t="str">
        <f t="shared" si="233"/>
        <v/>
      </c>
      <c r="AZ207" s="125" t="str">
        <f>IF(OR(B207=0,B207=""),"",IF(AND($E$3="3rd"),'Marks Entry 3rd'!AC206,IF(AND($E$3="4th"),'Marks Entry 4th'!AC206,"")))</f>
        <v/>
      </c>
      <c r="BA207" s="125" t="str">
        <f>IF(OR(B207=0,B207=""),"",IF(AND($E$3="3rd"),'Marks Entry 3rd'!AD206,IF(AND($E$3="4th"),'Marks Entry 4th'!AD206,"")))</f>
        <v/>
      </c>
      <c r="BB207" s="64" t="str">
        <f t="shared" si="234"/>
        <v/>
      </c>
      <c r="BC207" s="61">
        <f t="shared" si="235"/>
        <v>0</v>
      </c>
      <c r="BD207" s="66" t="str">
        <f>IF(OR(B207=0,B207=""),"",IF(AND($E$3="3rd"),'Marks Entry 3rd'!AE206,IF(AND($E$3="4th"),'Marks Entry 4th'!AE206,"")))</f>
        <v/>
      </c>
      <c r="BE207" s="66" t="str">
        <f>IF(OR(B207=0,B207=""),"",IF(AND($E$3="3rd"),'Marks Entry 3rd'!AF206,IF(AND($E$3="4th"),'Marks Entry 4th'!AF206,"")))</f>
        <v/>
      </c>
      <c r="BF207" s="65" t="str">
        <f t="shared" si="236"/>
        <v/>
      </c>
      <c r="BG207" s="61" t="str">
        <f t="shared" si="237"/>
        <v/>
      </c>
      <c r="BH207" s="104">
        <f t="shared" si="238"/>
        <v>0</v>
      </c>
      <c r="BI207" s="104" t="str">
        <f t="shared" si="239"/>
        <v/>
      </c>
      <c r="BJ207" s="104" t="str">
        <f t="shared" si="240"/>
        <v/>
      </c>
      <c r="BK207" s="104" t="str">
        <f t="shared" si="241"/>
        <v/>
      </c>
      <c r="BL207" s="104" t="str">
        <f t="shared" si="242"/>
        <v/>
      </c>
      <c r="BM207" s="108" t="str">
        <f t="shared" si="243"/>
        <v/>
      </c>
      <c r="BN207" s="125" t="str">
        <f>IF(OR(B207=0,B207=""),"",IF(AND($E$3="3rd"),'Marks Entry 3rd'!AG206,IF(AND($E$3="4th"),'Marks Entry 4th'!AG206,"")))</f>
        <v/>
      </c>
      <c r="BO207" s="125" t="str">
        <f>IF(OR(B207=0,B207=""),"",IF(AND($E$3="3rd"),'Marks Entry 3rd'!AH206,IF(AND($E$3="4th"),'Marks Entry 4th'!AH206,"")))</f>
        <v/>
      </c>
      <c r="BP207" s="125" t="str">
        <f>IF(OR(B207=0,B207=""),"",IF(AND($E$3="3rd"),'Marks Entry 3rd'!AI206,IF(AND($E$3="4th"),'Marks Entry 4th'!AI206,"")))</f>
        <v/>
      </c>
      <c r="BQ207" s="61" t="str">
        <f t="shared" si="244"/>
        <v/>
      </c>
      <c r="BR207" s="125" t="str">
        <f>IF(OR(B207=0,B207=""),"",IF(AND($E$3="3rd"),'Marks Entry 3rd'!AJ206,IF(AND($E$3="4th"),'Marks Entry 4th'!AJ206,"")))</f>
        <v/>
      </c>
      <c r="BS207" s="125" t="str">
        <f>IF(OR(B207=0,B207=""),"",IF(AND($E$3="3rd"),'Marks Entry 3rd'!AK206,IF(AND($E$3="4th"),'Marks Entry 4th'!AK206,"")))</f>
        <v/>
      </c>
      <c r="BT207" s="64" t="str">
        <f t="shared" si="245"/>
        <v/>
      </c>
      <c r="BU207" s="61">
        <f t="shared" si="246"/>
        <v>0</v>
      </c>
      <c r="BV207" s="66" t="str">
        <f>IF(OR(B207=0,B207=""),"",IF(AND($E$3="3rd"),'Marks Entry 3rd'!AL206,IF(AND($E$3="4th"),'Marks Entry 4th'!AL206,"")))</f>
        <v/>
      </c>
      <c r="BW207" s="66" t="str">
        <f>IF(OR(B207=0,B207=""),"",IF(AND($E$3="3rd"),'Marks Entry 3rd'!AM206,IF(AND($E$3="4th"),'Marks Entry 4th'!AM206,"")))</f>
        <v/>
      </c>
      <c r="BX207" s="65" t="str">
        <f t="shared" si="247"/>
        <v/>
      </c>
      <c r="BY207" s="61" t="str">
        <f t="shared" si="248"/>
        <v/>
      </c>
      <c r="BZ207" s="104">
        <f t="shared" si="249"/>
        <v>0</v>
      </c>
      <c r="CA207" s="104" t="str">
        <f t="shared" si="250"/>
        <v/>
      </c>
      <c r="CB207" s="104" t="str">
        <f t="shared" si="251"/>
        <v/>
      </c>
      <c r="CC207" s="104" t="str">
        <f t="shared" si="252"/>
        <v/>
      </c>
      <c r="CD207" s="104" t="str">
        <f t="shared" si="253"/>
        <v/>
      </c>
      <c r="CE207" s="108" t="str">
        <f t="shared" si="254"/>
        <v/>
      </c>
      <c r="CF207" s="257" t="str">
        <f>IF(OR(B207=0,B207=""),"",IF(AND($E$3="3rd"),'Marks Entry 3rd'!AN206,IF(AND($E$3="4th"),'Marks Entry 4th'!AN206,"")))</f>
        <v/>
      </c>
      <c r="CG207" s="257" t="str">
        <f>IF(OR(B207=0,B207=""),"",IF(AND($E$3="3rd"),'Marks Entry 3rd'!AO206,IF(AND($E$3="4th"),'Marks Entry 4th'!AO206,"")))</f>
        <v/>
      </c>
      <c r="CH207" s="257" t="str">
        <f>IF(OR(B207=0,B207=""),"",IF(AND($E$3="3rd"),'Marks Entry 3rd'!AP206,IF(AND($E$3="4th"),'Marks Entry 4th'!AP206,"")))</f>
        <v/>
      </c>
      <c r="CI207" s="257" t="str">
        <f>IF(OR(B207=0,B207=""),"",IF(AND($E$3="3rd"),'Marks Entry 3rd'!AQ206,IF(AND($E$3="4th"),'Marks Entry 4th'!AQ206,"")))</f>
        <v/>
      </c>
      <c r="CJ207" s="257" t="str">
        <f>IF(OR(B207=0,B207=""),"",IF(AND($E$3="3rd"),'Marks Entry 3rd'!AR206,IF(AND($E$3="4th"),'Marks Entry 4th'!AR206,"")))</f>
        <v/>
      </c>
      <c r="CK207" s="126" t="str">
        <f t="shared" si="255"/>
        <v/>
      </c>
      <c r="CL207" s="127">
        <f t="shared" si="256"/>
        <v>0</v>
      </c>
      <c r="CM207" s="127" t="str">
        <f t="shared" si="257"/>
        <v/>
      </c>
      <c r="CN207" s="127" t="str">
        <f t="shared" si="258"/>
        <v/>
      </c>
      <c r="CO207" s="107" t="str">
        <f t="shared" si="259"/>
        <v/>
      </c>
      <c r="CP207" s="257" t="str">
        <f>IF(OR(B207=0,B207=""),"",IF(AND($E$3="3rd"),'Marks Entry 3rd'!AS206,IF(AND($E$3="4th"),'Marks Entry 4th'!AS206,"")))</f>
        <v/>
      </c>
      <c r="CQ207" s="257" t="str">
        <f>IF(OR(B207=0,B207=""),"",IF(AND($E$3="3rd"),'Marks Entry 3rd'!AT206,IF(AND($E$3="4th"),'Marks Entry 4th'!AT206,"")))</f>
        <v/>
      </c>
      <c r="CR207" s="257" t="str">
        <f>IF(OR(B207=0,B207=""),"",IF(AND($E$3="3rd"),'Marks Entry 3rd'!AU206,IF(AND($E$3="4th"),'Marks Entry 4th'!AU206,"")))</f>
        <v/>
      </c>
      <c r="CS207" s="257" t="str">
        <f>IF(OR(B207=0,B207=""),"",IF(AND($E$3="3rd"),'Marks Entry 3rd'!AV206,IF(AND($E$3="4th"),'Marks Entry 4th'!AV206,"")))</f>
        <v/>
      </c>
      <c r="CT207" s="257" t="str">
        <f>IF(OR(B207=0,B207=""),"",IF(AND($E$3="3rd"),'Marks Entry 3rd'!AW206,IF(AND($E$3="4th"),'Marks Entry 4th'!AW206,"")))</f>
        <v/>
      </c>
      <c r="CU207" s="126" t="str">
        <f t="shared" si="260"/>
        <v/>
      </c>
      <c r="CV207" s="127">
        <f t="shared" si="261"/>
        <v>0</v>
      </c>
      <c r="CW207" s="127" t="str">
        <f t="shared" si="262"/>
        <v/>
      </c>
      <c r="CX207" s="127" t="str">
        <f t="shared" si="263"/>
        <v/>
      </c>
      <c r="CY207" s="107" t="str">
        <f t="shared" si="264"/>
        <v/>
      </c>
      <c r="CZ207" s="257" t="str">
        <f>IF(OR(B207=0,B207=""),"",IF(AND($E$3="3rd"),'Marks Entry 3rd'!AX206,IF(AND($E$3="4th"),'Marks Entry 4th'!AX206,"")))</f>
        <v/>
      </c>
      <c r="DA207" s="257" t="str">
        <f>IF(OR(B207=0,B207=""),"",IF(AND($E$3="3rd"),'Marks Entry 3rd'!AY206,IF(AND($E$3="4th"),'Marks Entry 4th'!AY206,"")))</f>
        <v/>
      </c>
      <c r="DB207" s="257" t="str">
        <f>IF(OR(B207=0,B207=""),"",IF(AND($E$3="3rd"),'Marks Entry 3rd'!AZ206,IF(AND($E$3="4th"),'Marks Entry 4th'!AZ206,"")))</f>
        <v/>
      </c>
      <c r="DC207" s="257" t="str">
        <f>IF(OR(B207=0,B207=""),"",IF(AND($E$3="3rd"),'Marks Entry 3rd'!BA206,IF(AND($E$3="4th"),'Marks Entry 4th'!BA206,"")))</f>
        <v/>
      </c>
      <c r="DD207" s="257" t="str">
        <f>IF(OR(B207=0,B207=""),"",IF(AND($E$3="3rd"),'Marks Entry 3rd'!BB206,IF(AND($E$3="4th"),'Marks Entry 4th'!BB206,"")))</f>
        <v/>
      </c>
      <c r="DE207" s="126" t="str">
        <f t="shared" si="265"/>
        <v/>
      </c>
      <c r="DF207" s="127">
        <f t="shared" si="266"/>
        <v>0</v>
      </c>
      <c r="DG207" s="127" t="str">
        <f t="shared" si="267"/>
        <v/>
      </c>
      <c r="DH207" s="127" t="str">
        <f t="shared" si="268"/>
        <v/>
      </c>
      <c r="DI207" s="107" t="str">
        <f t="shared" si="269"/>
        <v/>
      </c>
      <c r="DJ207" s="257" t="str">
        <f>IF(OR(B207=0,B207=""),"",IF(AND('Marks Entry 3rd'!BC206="",'Marks Entry 4th'!BC206=""),"",IF(AND($E$3="3rd"),'Marks Entry 3rd'!BC206,IF(AND($E$3="4th"),'Marks Entry 4th'!BC206,""))))</f>
        <v/>
      </c>
      <c r="DK207" s="257" t="str">
        <f>IF(OR(B207=0,B207=""),"",IF(AND('Marks Entry 3rd'!BD206="",'Marks Entry 4th'!BD206=""),"",IF(AND($E$3="3rd"),'Marks Entry 3rd'!BD206,IF(AND($E$3="4th"),'Marks Entry 4th'!BD206,""))))</f>
        <v/>
      </c>
      <c r="DL207" s="416" t="str">
        <f t="shared" si="270"/>
        <v/>
      </c>
      <c r="DM207" s="108" t="str">
        <f t="shared" si="271"/>
        <v/>
      </c>
      <c r="DN207" s="257" t="str">
        <f>IF(OR(B207=0,B207=""),"",IF(AND('Marks Entry 3rd'!BE206="",'Marks Entry 4th'!BE206=""),"",IF(AND($E$3="3rd"),'Marks Entry 3rd'!BE206,IF(AND($E$3="4th"),'Marks Entry 4th'!BE206,""))))</f>
        <v/>
      </c>
      <c r="DO207" s="257" t="str">
        <f>IF(OR(B207=0,B207=""),"",IF(AND('Marks Entry 3rd'!BF206="",'Marks Entry 4th'!BF206=""),"",IF(AND($E$3="3rd"),'Marks Entry 3rd'!BF206,IF(AND($E$3="4th"),'Marks Entry 4th'!BF206,""))))</f>
        <v/>
      </c>
      <c r="DP207" s="416" t="str">
        <f t="shared" si="272"/>
        <v/>
      </c>
      <c r="DQ207" s="108" t="str">
        <f t="shared" si="273"/>
        <v/>
      </c>
      <c r="DR207" s="75" t="str">
        <f t="shared" si="274"/>
        <v/>
      </c>
      <c r="DS207" s="76" t="str">
        <f t="shared" si="275"/>
        <v/>
      </c>
      <c r="DT207" s="81" t="str">
        <f t="shared" si="276"/>
        <v/>
      </c>
      <c r="DU207" s="82" t="str">
        <f>IF(OR(DS207="",B207="NSO",DR207=0),"",SUMPRODUCT((DS207&lt;$DS$8:$DS$207)/COUNTIF($DS$8:$DS$207,$DS$8:$DS$207)))</f>
        <v/>
      </c>
      <c r="DV207" s="262" t="str">
        <f t="shared" si="210"/>
        <v/>
      </c>
      <c r="DW207" s="52" t="str">
        <f>IF(OR(B207=0,B207=""),"",IF(AND($E$3="3rd"),'Marks Entry 3rd'!BG206,IF(AND($E$3="4th"),'Marks Entry 4th'!BG206,"")))</f>
        <v/>
      </c>
      <c r="DX207" s="52" t="str">
        <f>IF(OR(B207=0,B207=""),"",IF(AND($E$3="3rd"),'Marks Entry 3rd'!BH206,IF(AND($E$3="4th"),'Marks Entry 4th'!BH206,"")))</f>
        <v/>
      </c>
      <c r="DY207" s="242" t="str">
        <f t="shared" si="278"/>
        <v/>
      </c>
      <c r="DZ207" s="53"/>
      <c r="EG207" s="55">
        <f>IF(AND($E$3="3rd"),'Marks Entry 3rd'!I206,IF(AND($E$3="4th"),'Marks Entry 4th'!I206,""))</f>
        <v>0</v>
      </c>
    </row>
    <row r="208" spans="1:137" s="116" customFormat="1" ht="24.75" customHeight="1">
      <c r="A208" s="743" t="str">
        <f>IF('Master sheet'!D11="Hindi","विषयवार सांख्यिकी सूचना","Subject-Wise Result Statistics")</f>
        <v>विषयवार सांख्यिकी सूचना</v>
      </c>
      <c r="B208" s="743"/>
      <c r="C208" s="743"/>
      <c r="D208" s="743"/>
      <c r="E208" s="743"/>
      <c r="F208" s="743"/>
      <c r="G208" s="743"/>
      <c r="H208" s="733" t="str">
        <f>IF('Master sheet'!D11="Hindi","विषय का नाम :","Subject Name :")</f>
        <v>विषय का नाम :</v>
      </c>
      <c r="I208" s="733"/>
      <c r="J208" s="128" t="s">
        <v>104</v>
      </c>
      <c r="K208" s="719" t="str">
        <f>IF('Master sheet'!$D$11="Hindi","हिंदी","Hindi")</f>
        <v>हिंदी</v>
      </c>
      <c r="L208" s="719"/>
      <c r="M208" s="719"/>
      <c r="N208" s="719"/>
      <c r="O208" s="719"/>
      <c r="P208" s="719"/>
      <c r="Q208" s="719"/>
      <c r="R208" s="719"/>
      <c r="S208" s="719"/>
      <c r="T208" s="719"/>
      <c r="U208" s="719"/>
      <c r="V208" s="719"/>
      <c r="W208" s="719"/>
      <c r="AC208" s="129"/>
      <c r="AD208" s="719" t="str">
        <f>IF('Master sheet'!$D$11="Hindi","अंग्रेजी","English")</f>
        <v>अंग्रेजी</v>
      </c>
      <c r="AE208" s="719"/>
      <c r="AF208" s="719"/>
      <c r="AG208" s="719"/>
      <c r="AH208" s="719"/>
      <c r="AI208" s="719"/>
      <c r="AJ208" s="719"/>
      <c r="AK208" s="719"/>
      <c r="AL208" s="719"/>
      <c r="AM208" s="719"/>
      <c r="AN208" s="719"/>
      <c r="AO208" s="719"/>
      <c r="AP208" s="719"/>
      <c r="AQ208" s="719"/>
      <c r="AU208" s="129"/>
      <c r="AV208" s="719" t="str">
        <f>IF('Master sheet'!$D$11="Hindi","गणित","Maths")</f>
        <v>गणित</v>
      </c>
      <c r="AW208" s="719"/>
      <c r="AX208" s="719"/>
      <c r="AY208" s="719"/>
      <c r="AZ208" s="719"/>
      <c r="BA208" s="719"/>
      <c r="BB208" s="719"/>
      <c r="BC208" s="719"/>
      <c r="BD208" s="719"/>
      <c r="BE208" s="719"/>
      <c r="BF208" s="719"/>
      <c r="BG208" s="719"/>
      <c r="BH208" s="719"/>
      <c r="BI208" s="719"/>
      <c r="BM208" s="129"/>
      <c r="BN208" s="719" t="str">
        <f>IF('Master sheet'!$D$11="Hindi","पर्यावरण अध्ययन","EVS")</f>
        <v>पर्यावरण अध्ययन</v>
      </c>
      <c r="BO208" s="719"/>
      <c r="BP208" s="719"/>
      <c r="BQ208" s="719"/>
      <c r="BR208" s="719"/>
      <c r="BS208" s="719"/>
      <c r="BT208" s="719"/>
      <c r="BU208" s="719"/>
      <c r="BV208" s="719"/>
      <c r="BW208" s="719"/>
      <c r="BX208" s="719"/>
      <c r="BY208" s="719"/>
      <c r="BZ208" s="719"/>
      <c r="CA208" s="719"/>
      <c r="CE208" s="129"/>
      <c r="CF208" s="731" t="str">
        <f>IF('Master sheet'!$D$11="Hindi","कार्यानुभव","WORK EXP.")</f>
        <v>कार्यानुभव</v>
      </c>
      <c r="CG208" s="731"/>
      <c r="CH208" s="731"/>
      <c r="CI208" s="731"/>
      <c r="CJ208" s="731"/>
      <c r="CK208" s="731"/>
      <c r="CL208" s="731"/>
      <c r="CM208" s="731"/>
      <c r="CN208" s="731"/>
      <c r="CO208" s="731"/>
      <c r="CP208" s="731" t="str">
        <f>IF('Master sheet'!$D$11="Hindi","कला शिक्षा","ART EDU.")</f>
        <v>कला शिक्षा</v>
      </c>
      <c r="CQ208" s="731"/>
      <c r="CR208" s="731"/>
      <c r="CS208" s="731"/>
      <c r="CT208" s="731"/>
      <c r="CU208" s="731"/>
      <c r="CV208" s="731"/>
      <c r="CW208" s="731"/>
      <c r="CX208" s="731"/>
      <c r="CY208" s="731"/>
      <c r="CZ208" s="731" t="str">
        <f>IF('Master sheet'!$D$11="Hindi","स्वा. एवं शा. शिक्षा","HE.&amp;PH. EDU.")</f>
        <v>स्वा. एवं शा. शिक्षा</v>
      </c>
      <c r="DA208" s="731"/>
      <c r="DB208" s="731"/>
      <c r="DC208" s="731"/>
      <c r="DD208" s="731"/>
      <c r="DE208" s="731"/>
      <c r="DF208" s="731"/>
      <c r="DG208" s="731"/>
      <c r="DH208" s="731"/>
      <c r="DI208" s="731"/>
      <c r="DJ208" s="731" t="str">
        <f>IF(AND('Marks Entry 3rd'!BC4="",'Marks Entry 4th'!BC3=""),"",IF(AND($E$3="3rd"),'Marks Entry 3rd'!BC4,IF(AND($E$3="4th"),'Marks Entry 4th'!BC3,"")))</f>
        <v/>
      </c>
      <c r="DK208" s="731"/>
      <c r="DL208" s="731"/>
      <c r="DM208" s="731"/>
      <c r="DN208" s="731" t="str">
        <f>IF(AND('Marks Entry 3rd'!BE4="",'Marks Entry 4th'!BE3=""),"",IF(AND($E$3="3rd"),'Marks Entry 3rd'!BE4,IF(AND($E$3="4th"),'Marks Entry 4th'!BE3,"")))</f>
        <v/>
      </c>
      <c r="DO208" s="731"/>
      <c r="DP208" s="731"/>
      <c r="DQ208" s="731"/>
      <c r="DR208" s="706" t="str">
        <f>IF('Master sheet'!$D$11="Hindi","कुल प्रविष्ट","Total appeared")</f>
        <v>कुल प्रविष्ट</v>
      </c>
      <c r="DS208" s="707"/>
      <c r="DT208" s="710">
        <f>COUNTA(DT8:DT207)-COUNTIF(DT8:DT207,"0")-COUNTIF(DT8:DT207,"blank")-COUNTIF(DT8:DT207,"")</f>
        <v>30</v>
      </c>
      <c r="DU208" s="710"/>
      <c r="DV208" s="714" t="str">
        <f>IF('Master sheet'!$D$11="Hindi","परिणाम घोषित दिनांक","Date of result declaration")</f>
        <v>परिणाम घोषित दिनांक</v>
      </c>
      <c r="DW208" s="714"/>
      <c r="DX208" s="713">
        <f>IF('Master sheet'!D10="","",'Master sheet'!D10)</f>
        <v>45419</v>
      </c>
      <c r="DY208" s="713"/>
      <c r="DZ208" s="713"/>
    </row>
    <row r="209" spans="1:130" ht="21" customHeight="1">
      <c r="A209" s="743"/>
      <c r="B209" s="743"/>
      <c r="C209" s="743"/>
      <c r="D209" s="743"/>
      <c r="E209" s="743"/>
      <c r="F209" s="743"/>
      <c r="G209" s="743"/>
      <c r="H209" s="733" t="str">
        <f>IF('Master sheet'!D11="Hindi","विषयाध्यापक का नाम :","Name Of Subject Teacher :")</f>
        <v>विषयाध्यापक का नाम :</v>
      </c>
      <c r="I209" s="733"/>
      <c r="J209" s="128" t="s">
        <v>104</v>
      </c>
      <c r="K209" s="719" t="str">
        <f>IF(AND($E$3="3rd"),UPPER('Marks Entry 3rd'!N3),IF(AND($E$3="4th"),UPPER('Marks Entry 4th'!N3),""))</f>
        <v>ABHIMANYU SINGH</v>
      </c>
      <c r="L209" s="719"/>
      <c r="M209" s="719"/>
      <c r="N209" s="719"/>
      <c r="O209" s="719"/>
      <c r="P209" s="719"/>
      <c r="Q209" s="719"/>
      <c r="R209" s="719"/>
      <c r="S209" s="719"/>
      <c r="T209" s="719"/>
      <c r="U209" s="719"/>
      <c r="V209" s="719"/>
      <c r="W209" s="719"/>
      <c r="AC209" s="130"/>
      <c r="AD209" s="719" t="str">
        <f>IF(AND($E$3="3rd"),UPPER('Marks Entry 3rd'!U3),IF(AND($E$3="4th"),UPPER('Marks Entry 4th'!U3),""))</f>
        <v>SAMPAT RAJ</v>
      </c>
      <c r="AE209" s="719"/>
      <c r="AF209" s="719"/>
      <c r="AG209" s="719"/>
      <c r="AH209" s="719"/>
      <c r="AI209" s="719"/>
      <c r="AJ209" s="719"/>
      <c r="AK209" s="719"/>
      <c r="AL209" s="719"/>
      <c r="AM209" s="719"/>
      <c r="AN209" s="719"/>
      <c r="AO209" s="719"/>
      <c r="AP209" s="719"/>
      <c r="AQ209" s="719"/>
      <c r="AU209" s="130"/>
      <c r="AV209" s="719" t="str">
        <f>IF(AND($E$3="3rd"),UPPER('Marks Entry 3rd'!AB3),IF(AND($E$3="4th"),UPPER('Marks Entry 4th'!AB3),""))</f>
        <v>PRADIP SINGH</v>
      </c>
      <c r="AW209" s="719"/>
      <c r="AX209" s="719"/>
      <c r="AY209" s="719"/>
      <c r="AZ209" s="719"/>
      <c r="BA209" s="719"/>
      <c r="BB209" s="719"/>
      <c r="BC209" s="719"/>
      <c r="BD209" s="719"/>
      <c r="BE209" s="719"/>
      <c r="BF209" s="719"/>
      <c r="BG209" s="719"/>
      <c r="BH209" s="719"/>
      <c r="BI209" s="719"/>
      <c r="BM209" s="130"/>
      <c r="BN209" s="719" t="str">
        <f>IF(AND($E$3="3rd"),UPPER('Marks Entry 3rd'!AI3),IF(AND($E$3="4th"),UPPER('Marks Entry 4th'!AI3),""))</f>
        <v>PUSHPENDRA JAWRA</v>
      </c>
      <c r="BO209" s="719"/>
      <c r="BP209" s="719"/>
      <c r="BQ209" s="719"/>
      <c r="BR209" s="719"/>
      <c r="BS209" s="719"/>
      <c r="BT209" s="719"/>
      <c r="BU209" s="719"/>
      <c r="BV209" s="719"/>
      <c r="BW209" s="719"/>
      <c r="BX209" s="719"/>
      <c r="BY209" s="719"/>
      <c r="BZ209" s="719"/>
      <c r="CA209" s="719"/>
      <c r="CE209" s="130"/>
      <c r="CF209" s="724" t="str">
        <f>IF(AND($E$3="3rd"),UPPER('Marks Entry 3rd'!AN4),IF(AND($E$3="4th"),UPPER('Marks Entry 4th'!AN4),""))</f>
        <v>MANOJ KUMAR</v>
      </c>
      <c r="CG209" s="725"/>
      <c r="CH209" s="725"/>
      <c r="CI209" s="725"/>
      <c r="CJ209" s="725"/>
      <c r="CK209" s="725"/>
      <c r="CL209" s="725"/>
      <c r="CM209" s="725"/>
      <c r="CN209" s="725"/>
      <c r="CO209" s="726"/>
      <c r="CP209" s="724" t="str">
        <f>IF(AND($E$3="3rd"),UPPER('Marks Entry 3rd'!AS4),IF(AND($E$3="4th"),UPPER('Marks Entry 4th'!AS4),""))</f>
        <v>PRADIP SINGH</v>
      </c>
      <c r="CQ209" s="725"/>
      <c r="CR209" s="725"/>
      <c r="CS209" s="725"/>
      <c r="CT209" s="725"/>
      <c r="CU209" s="725"/>
      <c r="CV209" s="725"/>
      <c r="CW209" s="725"/>
      <c r="CX209" s="725"/>
      <c r="CY209" s="726"/>
      <c r="CZ209" s="724" t="str">
        <f>IF(AND($E$3="3rd"),UPPER('Marks Entry 3rd'!AX4),IF(AND($E$3="4th"),UPPER('Marks Entry 4th'!AX4),""))</f>
        <v>SAMPAT RAJ</v>
      </c>
      <c r="DA209" s="725"/>
      <c r="DB209" s="725"/>
      <c r="DC209" s="725"/>
      <c r="DD209" s="725"/>
      <c r="DE209" s="725"/>
      <c r="DF209" s="725"/>
      <c r="DG209" s="725"/>
      <c r="DH209" s="725"/>
      <c r="DI209" s="726"/>
      <c r="DJ209" s="723" t="str">
        <f>IF(AND('Marks Entry 3rd'!BC4="",'Marks Entry 4th'!BC4=""),"",IF(AND($E$3="3rd"),'Marks Entry 3rd'!BC4,IF(AND($E$3="4th"),'Marks Entry 4th'!BC4,"")))</f>
        <v/>
      </c>
      <c r="DK209" s="723"/>
      <c r="DL209" s="723"/>
      <c r="DM209" s="723"/>
      <c r="DN209" s="723" t="str">
        <f>IF(AND('Marks Entry 3rd'!BE4="",'Marks Entry 4th'!BE4=""),"",IF(AND($E$3="3rd"),'Marks Entry 3rd'!BE4,IF(AND($E$3="4th"),'Marks Entry 4th'!BE4,"")))</f>
        <v/>
      </c>
      <c r="DO209" s="723"/>
      <c r="DP209" s="723"/>
      <c r="DQ209" s="723"/>
      <c r="DR209" s="708" t="str">
        <f>IF('Master sheet'!$D$11="Hindi","प्रथम श्रेणी","1st Div.")</f>
        <v>प्रथम श्रेणी</v>
      </c>
      <c r="DS209" s="709"/>
      <c r="DT209" s="711">
        <f>COUNTIF(DT8:DT207,"I")</f>
        <v>3</v>
      </c>
      <c r="DU209" s="711"/>
      <c r="DV209" s="715" t="str">
        <f>IF('Master sheet'!$D$11="Hindi","परिणाम तैयारकर्ता","Signature of the maker")</f>
        <v>परिणाम तैयारकर्ता</v>
      </c>
      <c r="DW209" s="715"/>
      <c r="DX209" s="700" t="str">
        <f>CONCATENATE("( ",UPPER('Master sheet'!D16)," )")</f>
        <v>( PUSHPENDRA JAWARA )</v>
      </c>
      <c r="DY209" s="701"/>
      <c r="DZ209" s="702"/>
    </row>
    <row r="210" spans="1:130" ht="21" customHeight="1">
      <c r="A210" s="743"/>
      <c r="B210" s="743"/>
      <c r="C210" s="743"/>
      <c r="D210" s="743"/>
      <c r="E210" s="743"/>
      <c r="F210" s="743"/>
      <c r="G210" s="743"/>
      <c r="H210" s="733" t="str">
        <f>IF('Master sheet'!D11="Hindi","परीक्षा में बैठने वाले विद्यार्थियों की संख्या :","No. of students appeared :")</f>
        <v>परीक्षा में बैठने वाले विद्यार्थियों की संख्या :</v>
      </c>
      <c r="I210" s="733"/>
      <c r="J210" s="128" t="s">
        <v>104</v>
      </c>
      <c r="K210" s="720">
        <f>IF(AND(K208="",K209=""),"",COUNTA(AA8:AA207)-COUNTIF(B8:B207,"NSO")-COUNTIF(AA8:AA207,"AB")-COUNTIF(AA8:AA207,""))</f>
        <v>30</v>
      </c>
      <c r="L210" s="720"/>
      <c r="M210" s="720"/>
      <c r="N210" s="720"/>
      <c r="O210" s="720"/>
      <c r="P210" s="720"/>
      <c r="Q210" s="720"/>
      <c r="R210" s="720"/>
      <c r="S210" s="720"/>
      <c r="T210" s="720"/>
      <c r="U210" s="720"/>
      <c r="V210" s="720"/>
      <c r="W210" s="720"/>
      <c r="AC210" s="130"/>
      <c r="AD210" s="720">
        <f>IF(AND(AD208="",AD209=""),"",COUNTA(AS8:AS207)-COUNTIF(B8:B207,"NSO")-COUNTIF(AS8:AS207,"AB")-COUNTIF(AS8:AS207,""))</f>
        <v>30</v>
      </c>
      <c r="AE210" s="720"/>
      <c r="AF210" s="720"/>
      <c r="AG210" s="720"/>
      <c r="AH210" s="720"/>
      <c r="AI210" s="720"/>
      <c r="AJ210" s="720"/>
      <c r="AK210" s="720"/>
      <c r="AL210" s="720"/>
      <c r="AM210" s="720"/>
      <c r="AN210" s="720"/>
      <c r="AO210" s="720"/>
      <c r="AP210" s="720"/>
      <c r="AQ210" s="720"/>
      <c r="AU210" s="130"/>
      <c r="AV210" s="720">
        <f>IF(AND(AV208="",AV209=""),"",COUNTA(BK8:BK207)-COUNTIF(B8:B207,"NSO")-COUNTIF(BK8:BK207,"AB")-COUNTIF(BK8:BK207,""))</f>
        <v>30</v>
      </c>
      <c r="AW210" s="720"/>
      <c r="AX210" s="720"/>
      <c r="AY210" s="720"/>
      <c r="AZ210" s="720"/>
      <c r="BA210" s="720"/>
      <c r="BB210" s="720"/>
      <c r="BC210" s="720"/>
      <c r="BD210" s="720"/>
      <c r="BE210" s="720"/>
      <c r="BF210" s="720"/>
      <c r="BG210" s="720"/>
      <c r="BH210" s="720"/>
      <c r="BI210" s="720"/>
      <c r="BM210" s="130"/>
      <c r="BN210" s="720">
        <f>IF(AND(BN208="",BN209=""),"",COUNTA(CC8:CC207)-COUNTIF(B8:B207,"NSO")-COUNTIF(CC8:CC207,"AB")-COUNTIF(CC8:CC207,""))</f>
        <v>30</v>
      </c>
      <c r="BO210" s="720"/>
      <c r="BP210" s="720"/>
      <c r="BQ210" s="720"/>
      <c r="BR210" s="720"/>
      <c r="BS210" s="720"/>
      <c r="BT210" s="720"/>
      <c r="BU210" s="720"/>
      <c r="BV210" s="720"/>
      <c r="BW210" s="720"/>
      <c r="BX210" s="720"/>
      <c r="BY210" s="720"/>
      <c r="BZ210" s="720"/>
      <c r="CA210" s="720"/>
      <c r="CE210" s="130"/>
      <c r="CF210" s="724">
        <f>IF(AND(CF208="",CF209=""),"",COUNTA(CN8:CN207)-COUNTIF(B8:B207,"NSO")-COUNTIF(CN8:CN207,"AB")-COUNTIF(CN8:CN207,""))</f>
        <v>19</v>
      </c>
      <c r="CG210" s="725"/>
      <c r="CH210" s="725"/>
      <c r="CI210" s="725"/>
      <c r="CJ210" s="725"/>
      <c r="CK210" s="725"/>
      <c r="CL210" s="725"/>
      <c r="CM210" s="725"/>
      <c r="CN210" s="725"/>
      <c r="CO210" s="726"/>
      <c r="CP210" s="724">
        <f>IF(AND(CP208="",CP209=""),"",COUNTA(CX8:CX207)-COUNTIF(B8:B207,"NSO")-COUNTIF(CX8:CX207,"AB")-COUNTIF(CX8:CX207,""))</f>
        <v>19</v>
      </c>
      <c r="CQ210" s="725"/>
      <c r="CR210" s="725"/>
      <c r="CS210" s="725"/>
      <c r="CT210" s="725"/>
      <c r="CU210" s="725"/>
      <c r="CV210" s="725"/>
      <c r="CW210" s="725"/>
      <c r="CX210" s="725"/>
      <c r="CY210" s="726"/>
      <c r="CZ210" s="724">
        <f>IF(AND(CZ208="",CZ209=""),"",COUNTA(DH8:DH207)-COUNTIF(B8:B207,"NSO")-COUNTIF(DH8:DH207,"AB")-COUNTIF(DH8:DH207,""))</f>
        <v>19</v>
      </c>
      <c r="DA210" s="725"/>
      <c r="DB210" s="725"/>
      <c r="DC210" s="725"/>
      <c r="DD210" s="725"/>
      <c r="DE210" s="725"/>
      <c r="DF210" s="725"/>
      <c r="DG210" s="725"/>
      <c r="DH210" s="725"/>
      <c r="DI210" s="726"/>
      <c r="DJ210" s="723" t="str">
        <f>IF(AND(DJ208="",DJ209=""),"",COUNTA(DM8:DM207)-COUNTIF(B8:B207,"NSO")-COUNTIF(DM8:DM207,"AB")-COUNTIF(DM8:DM207,""))</f>
        <v/>
      </c>
      <c r="DK210" s="723"/>
      <c r="DL210" s="723"/>
      <c r="DM210" s="723"/>
      <c r="DN210" s="723" t="str">
        <f>IF(AND(DN208="",DN209=""),"",COUNTA(DQ8:DQ207)-COUNTIF(F8:F207,"NSO")-COUNTIF(DQ8:DQ207,"AB")-COUNTIF(DQ8:DQ207,""))</f>
        <v/>
      </c>
      <c r="DO210" s="723"/>
      <c r="DP210" s="723"/>
      <c r="DQ210" s="723"/>
      <c r="DR210" s="708" t="str">
        <f>IF('Master sheet'!$D$11="Hindi","द्वितीय श्रेणी","2nd Div.")</f>
        <v>द्वितीय श्रेणी</v>
      </c>
      <c r="DS210" s="709"/>
      <c r="DT210" s="711">
        <f>COUNTIF(DT8:DT207,"II")</f>
        <v>27</v>
      </c>
      <c r="DU210" s="711"/>
      <c r="DV210" s="715"/>
      <c r="DW210" s="715"/>
      <c r="DX210" s="703"/>
      <c r="DY210" s="704"/>
      <c r="DZ210" s="705"/>
    </row>
    <row r="211" spans="1:130" ht="21" customHeight="1">
      <c r="A211" s="743"/>
      <c r="B211" s="743"/>
      <c r="C211" s="743"/>
      <c r="D211" s="743"/>
      <c r="E211" s="743"/>
      <c r="F211" s="743"/>
      <c r="G211" s="743"/>
      <c r="H211" s="744" t="str">
        <f>IF('Master sheet'!$D$11="Hindi","ग्रेड :","Grade :")</f>
        <v>ग्रेड :</v>
      </c>
      <c r="I211" s="744"/>
      <c r="J211" s="128" t="s">
        <v>104</v>
      </c>
      <c r="K211" s="739" t="s">
        <v>6</v>
      </c>
      <c r="L211" s="739"/>
      <c r="M211" s="739" t="s">
        <v>106</v>
      </c>
      <c r="N211" s="739"/>
      <c r="O211" s="740" t="s">
        <v>107</v>
      </c>
      <c r="P211" s="741"/>
      <c r="Q211" s="740" t="s">
        <v>108</v>
      </c>
      <c r="R211" s="741"/>
      <c r="S211" s="740" t="s">
        <v>222</v>
      </c>
      <c r="T211" s="741"/>
      <c r="U211" s="742" t="s">
        <v>105</v>
      </c>
      <c r="V211" s="740"/>
      <c r="W211" s="741"/>
      <c r="AC211" s="130"/>
      <c r="AD211" s="739" t="s">
        <v>6</v>
      </c>
      <c r="AE211" s="739"/>
      <c r="AF211" s="739" t="s">
        <v>106</v>
      </c>
      <c r="AG211" s="739"/>
      <c r="AH211" s="740" t="s">
        <v>107</v>
      </c>
      <c r="AI211" s="741"/>
      <c r="AJ211" s="740" t="s">
        <v>108</v>
      </c>
      <c r="AK211" s="741"/>
      <c r="AL211" s="740" t="s">
        <v>222</v>
      </c>
      <c r="AM211" s="741"/>
      <c r="AN211" s="742" t="s">
        <v>105</v>
      </c>
      <c r="AO211" s="740"/>
      <c r="AP211" s="741"/>
      <c r="AQ211" s="131"/>
      <c r="AU211" s="130"/>
      <c r="AV211" s="739" t="s">
        <v>6</v>
      </c>
      <c r="AW211" s="739"/>
      <c r="AX211" s="739" t="s">
        <v>106</v>
      </c>
      <c r="AY211" s="739"/>
      <c r="AZ211" s="740" t="s">
        <v>107</v>
      </c>
      <c r="BA211" s="741"/>
      <c r="BB211" s="740" t="s">
        <v>108</v>
      </c>
      <c r="BC211" s="741"/>
      <c r="BD211" s="740" t="s">
        <v>222</v>
      </c>
      <c r="BE211" s="741"/>
      <c r="BF211" s="742" t="s">
        <v>105</v>
      </c>
      <c r="BG211" s="740"/>
      <c r="BH211" s="741"/>
      <c r="BI211" s="131"/>
      <c r="BM211" s="130"/>
      <c r="BN211" s="739" t="s">
        <v>6</v>
      </c>
      <c r="BO211" s="739"/>
      <c r="BP211" s="739" t="s">
        <v>106</v>
      </c>
      <c r="BQ211" s="739"/>
      <c r="BR211" s="740" t="s">
        <v>107</v>
      </c>
      <c r="BS211" s="741"/>
      <c r="BT211" s="740" t="s">
        <v>108</v>
      </c>
      <c r="BU211" s="741"/>
      <c r="BV211" s="740" t="s">
        <v>222</v>
      </c>
      <c r="BW211" s="741"/>
      <c r="BX211" s="742" t="s">
        <v>105</v>
      </c>
      <c r="BY211" s="740"/>
      <c r="BZ211" s="741"/>
      <c r="CA211" s="131"/>
      <c r="CE211" s="130"/>
      <c r="CF211" s="241" t="s">
        <v>135</v>
      </c>
      <c r="CG211" s="241" t="s">
        <v>6</v>
      </c>
      <c r="CH211" s="241" t="s">
        <v>106</v>
      </c>
      <c r="CI211" s="132" t="s">
        <v>107</v>
      </c>
      <c r="CJ211" s="132" t="s">
        <v>108</v>
      </c>
      <c r="CK211" s="132" t="s">
        <v>222</v>
      </c>
      <c r="CL211" s="132"/>
      <c r="CM211" s="132"/>
      <c r="CN211" s="132"/>
      <c r="CO211" s="132" t="s">
        <v>105</v>
      </c>
      <c r="CP211" s="241" t="s">
        <v>135</v>
      </c>
      <c r="CQ211" s="241" t="s">
        <v>6</v>
      </c>
      <c r="CR211" s="241" t="s">
        <v>106</v>
      </c>
      <c r="CS211" s="132" t="s">
        <v>107</v>
      </c>
      <c r="CT211" s="132" t="s">
        <v>108</v>
      </c>
      <c r="CU211" s="132" t="s">
        <v>222</v>
      </c>
      <c r="CV211" s="132"/>
      <c r="CW211" s="132"/>
      <c r="CX211" s="132"/>
      <c r="CY211" s="132" t="s">
        <v>105</v>
      </c>
      <c r="CZ211" s="241" t="s">
        <v>135</v>
      </c>
      <c r="DA211" s="241" t="s">
        <v>6</v>
      </c>
      <c r="DB211" s="241" t="s">
        <v>106</v>
      </c>
      <c r="DC211" s="132" t="s">
        <v>107</v>
      </c>
      <c r="DD211" s="132" t="s">
        <v>108</v>
      </c>
      <c r="DE211" s="132" t="s">
        <v>222</v>
      </c>
      <c r="DF211" s="132"/>
      <c r="DG211" s="132"/>
      <c r="DH211" s="132"/>
      <c r="DI211" s="132" t="s">
        <v>105</v>
      </c>
      <c r="DJ211" s="241" t="s">
        <v>6</v>
      </c>
      <c r="DK211" s="241" t="s">
        <v>106</v>
      </c>
      <c r="DL211" s="132" t="s">
        <v>107</v>
      </c>
      <c r="DM211" s="132" t="s">
        <v>108</v>
      </c>
      <c r="DN211" s="241" t="s">
        <v>6</v>
      </c>
      <c r="DO211" s="241" t="s">
        <v>106</v>
      </c>
      <c r="DP211" s="132" t="s">
        <v>107</v>
      </c>
      <c r="DQ211" s="132" t="s">
        <v>108</v>
      </c>
      <c r="DR211" s="708" t="str">
        <f>IF('Master sheet'!$D$11="Hindi","तृतीय श्रेणी","3rd Div.")</f>
        <v>तृतीय श्रेणी</v>
      </c>
      <c r="DS211" s="709"/>
      <c r="DT211" s="711">
        <f>COUNTIF(DT8:DT207,"III")</f>
        <v>0</v>
      </c>
      <c r="DU211" s="711"/>
      <c r="DV211" s="715" t="str">
        <f>IF('Master sheet'!$D$11="Hindi","हस्ताक्षर कक्षाध्यापक","Signature of the class teacher")</f>
        <v>हस्ताक्षर कक्षाध्यापक</v>
      </c>
      <c r="DW211" s="715"/>
      <c r="DX211" s="700" t="str">
        <f>IF(AND($E$3="3rd"),CONCATENATE("( ",UPPER('Master sheet'!H10)," )"),IF(AND($E$3="4th"),CONCATENATE("( ",UPPER('Master sheet'!H18)," )"),""))</f>
        <v>( ABHIMANYU SINGH )</v>
      </c>
      <c r="DY211" s="701"/>
      <c r="DZ211" s="702"/>
    </row>
    <row r="212" spans="1:130" ht="21" customHeight="1">
      <c r="A212" s="743"/>
      <c r="B212" s="743"/>
      <c r="C212" s="743"/>
      <c r="D212" s="743"/>
      <c r="E212" s="743"/>
      <c r="F212" s="743"/>
      <c r="G212" s="743"/>
      <c r="H212" s="733" t="str">
        <f>IF('Master sheet'!$D$11="Hindi","ग्रेडवार उत्तीर्ण विद्यार्थी :","Total Passed Grade wise :")</f>
        <v>ग्रेडवार उत्तीर्ण विद्यार्थी :</v>
      </c>
      <c r="I212" s="733"/>
      <c r="J212" s="128" t="s">
        <v>104</v>
      </c>
      <c r="K212" s="735">
        <f>IF(AND(K208="",K209=""),"",COUNTIF(AC8:AC207,"A"))</f>
        <v>0</v>
      </c>
      <c r="L212" s="735"/>
      <c r="M212" s="735">
        <f>IF(AND(K208="",K209=""),"",COUNTIF(AC8:AC207,"B"))</f>
        <v>0</v>
      </c>
      <c r="N212" s="735"/>
      <c r="O212" s="735">
        <f>IF(AND(K208="",K209=""),"",COUNTIF(AC8:AC207,"C"))</f>
        <v>2</v>
      </c>
      <c r="P212" s="735"/>
      <c r="Q212" s="735">
        <f>IF(AND(K208="",K209=""),"",COUNTIF(AC8:AC207,"D"))</f>
        <v>28</v>
      </c>
      <c r="R212" s="735"/>
      <c r="S212" s="735">
        <f>IF(AND(K208="",K209=""),"",COUNTIF(AC8:AC207,"E"))</f>
        <v>0</v>
      </c>
      <c r="T212" s="735"/>
      <c r="U212" s="736">
        <f>IF(AND(K208="",K209=""),"",SUM(K212,M212,O212,Q212,S212))</f>
        <v>30</v>
      </c>
      <c r="V212" s="737"/>
      <c r="W212" s="738"/>
      <c r="AC212" s="130"/>
      <c r="AD212" s="735">
        <f>IF(AND(AD208="",AD209=""),"",COUNTIF(AU8:AU207,"A"))</f>
        <v>4</v>
      </c>
      <c r="AE212" s="735"/>
      <c r="AF212" s="735">
        <f>IF(AND(AD208="",AD209=""),"",COUNTIF(AU8:AU207,"B"))</f>
        <v>16</v>
      </c>
      <c r="AG212" s="735"/>
      <c r="AH212" s="735">
        <f>IF(AND(AD208="",AD209=""),"",COUNTIF(AU8:AU207,"C"))</f>
        <v>9</v>
      </c>
      <c r="AI212" s="735"/>
      <c r="AJ212" s="735">
        <f>IF(AND(AD208="",AD209=""),"",COUNTIF(AU8:AU207,"D"))</f>
        <v>1</v>
      </c>
      <c r="AK212" s="735"/>
      <c r="AL212" s="735">
        <f>IF(AND(AD208="",AD209=""),"",COUNTIF(AU8:AU207,"E"))</f>
        <v>0</v>
      </c>
      <c r="AM212" s="735"/>
      <c r="AN212" s="736">
        <f>IF(AND(AD208="",AD209=""),"",SUM(AD212,AF212,AH212,AJ212,AL212))</f>
        <v>30</v>
      </c>
      <c r="AO212" s="737"/>
      <c r="AP212" s="738"/>
      <c r="AQ212" s="133"/>
      <c r="AU212" s="130"/>
      <c r="AV212" s="735">
        <f>IF(AND(AV208="",AV209=""),"",COUNTIF(BM8:BM207,"A"))</f>
        <v>0</v>
      </c>
      <c r="AW212" s="735"/>
      <c r="AX212" s="735">
        <f>IF(AND(AV208="",AV209=""),"",COUNTIF(BM8:BM207,"B"))</f>
        <v>0</v>
      </c>
      <c r="AY212" s="735"/>
      <c r="AZ212" s="735">
        <f>IF(AND(AV208="",AV209=""),"",COUNTIF(BM8:BM207,"C"))</f>
        <v>28</v>
      </c>
      <c r="BA212" s="735"/>
      <c r="BB212" s="735">
        <f>IF(AND(AV208="",AV209=""),"",COUNTIF(BM8:BM207,"D"))</f>
        <v>2</v>
      </c>
      <c r="BC212" s="735"/>
      <c r="BD212" s="735">
        <f>IF(AND(AV208="",AV209=""),"",COUNTIF(BM8:BM207,"E"))</f>
        <v>0</v>
      </c>
      <c r="BE212" s="735"/>
      <c r="BF212" s="736">
        <f>IF(AND(AV208="",AV209=""),"",SUM(AV212,AX212,AZ212,BB212,BD212))</f>
        <v>30</v>
      </c>
      <c r="BG212" s="737"/>
      <c r="BH212" s="738"/>
      <c r="BI212" s="133"/>
      <c r="BM212" s="130"/>
      <c r="BN212" s="735">
        <f>IF(AND(BN208="",BN209=""),"",COUNTIF(CE8:CE207,"A"))</f>
        <v>0</v>
      </c>
      <c r="BO212" s="735"/>
      <c r="BP212" s="735">
        <f>IF(AND(BN208="",BN209=""),"",COUNTIF(CE8:CE207,"B"))</f>
        <v>0</v>
      </c>
      <c r="BQ212" s="735"/>
      <c r="BR212" s="735">
        <f>IF(AND(BN208="",BN209=""),"",COUNTIF(CE8:CE207,"C"))</f>
        <v>29</v>
      </c>
      <c r="BS212" s="735"/>
      <c r="BT212" s="735">
        <f>IF(AND(BN208="",BN209=""),"",COUNTIF(CE8:CE207,"D"))</f>
        <v>1</v>
      </c>
      <c r="BU212" s="735"/>
      <c r="BV212" s="735">
        <f>IF(AND(BN208="",BN209=""),"",COUNTIF(CE8:CE207,"E"))</f>
        <v>0</v>
      </c>
      <c r="BW212" s="735"/>
      <c r="BX212" s="736">
        <f>IF(AND(BN208="",BN209=""),"",SUM(BN212,BP212,BR212,BT212,BV212))</f>
        <v>30</v>
      </c>
      <c r="BY212" s="737"/>
      <c r="BZ212" s="738"/>
      <c r="CA212" s="133"/>
      <c r="CE212" s="130"/>
      <c r="CF212" s="134">
        <f>IF(AND(CF208="",CF209=""),"",COUNTIF(CO8:CO207,"A+"))</f>
        <v>0</v>
      </c>
      <c r="CG212" s="134">
        <f>IF(AND(CF208="",CF209=""),"",COUNTIF(CO8:CO207,"A"))</f>
        <v>19</v>
      </c>
      <c r="CH212" s="134">
        <f>IF(AND(CF208="",CF209=""),"",COUNTIF(CO8:CO207,"B"))</f>
        <v>0</v>
      </c>
      <c r="CI212" s="134">
        <f>IF(AND(CF208="",CF209=""),"",COUNTIF(CO8:CO207,"C"))</f>
        <v>0</v>
      </c>
      <c r="CJ212" s="134">
        <f>IF(AND(CF208="",CF209=""),"",COUNTIF(CO8:CO207,"D"))</f>
        <v>0</v>
      </c>
      <c r="CK212" s="134">
        <f>IF(AND(CF208="",CF209=""),"",COUNTIF(CO8:CO207,"E"))</f>
        <v>0</v>
      </c>
      <c r="CL212" s="134"/>
      <c r="CM212" s="134"/>
      <c r="CN212" s="134"/>
      <c r="CO212" s="135">
        <f>IF(AND(CF208="",CF209=""),"",SUM(CF212,CG212,CH212,CI212,CJ212,CK212))</f>
        <v>19</v>
      </c>
      <c r="CP212" s="134">
        <f>IF(AND(CP208="",CP209=""),"",COUNTIF(CY8:CY207,"A+"))</f>
        <v>0</v>
      </c>
      <c r="CQ212" s="134">
        <f>IF(AND(CP208="",CP209=""),"",COUNTIF(CY8:CY207,"A"))</f>
        <v>13</v>
      </c>
      <c r="CR212" s="134">
        <f>IF(AND(CP208="",CP209=""),"",COUNTIF(CY8:CY207,"B"))</f>
        <v>6</v>
      </c>
      <c r="CS212" s="134">
        <f>IF(AND(CP208="",CP209=""),"",COUNTIF(CY8:CY207,"C"))</f>
        <v>0</v>
      </c>
      <c r="CT212" s="134">
        <f>IF(AND(CP208="",CP209=""),"",COUNTIF(CY8:CY207,"D"))</f>
        <v>0</v>
      </c>
      <c r="CU212" s="134">
        <f>IF(AND(CP208="",CP209=""),"",COUNTIF(CY8:CY207,"E"))</f>
        <v>0</v>
      </c>
      <c r="CV212" s="134"/>
      <c r="CW212" s="134"/>
      <c r="CX212" s="134"/>
      <c r="CY212" s="135">
        <f>IF(AND(CP208="",CP209=""),"",SUM(CP212,CQ212,CR212,CS212,CT212,CU212))</f>
        <v>19</v>
      </c>
      <c r="CZ212" s="134">
        <f>IF(AND(CZ208="",CZ209=""),"",COUNTIF(DI8:DI207,"A+"))</f>
        <v>1</v>
      </c>
      <c r="DA212" s="134">
        <f>IF(AND(CZ208="",CZ209=""),"",COUNTIF(DI8:DI207,"A"))</f>
        <v>18</v>
      </c>
      <c r="DB212" s="134">
        <f>IF(AND(CZ208="",CZ209=""),"",COUNTIF(DI8:DI207,"B"))</f>
        <v>0</v>
      </c>
      <c r="DC212" s="134">
        <f>IF(AND(CZ208="",CZ209=""),"",COUNTIF(DI8:DI207,"C"))</f>
        <v>0</v>
      </c>
      <c r="DD212" s="134">
        <f>IF(AND(CZ208="",CZ209=""),"",COUNTIF(DI8:DI207,"D"))</f>
        <v>0</v>
      </c>
      <c r="DE212" s="134">
        <f>IF(AND(CZ208="",CZ209=""),"",COUNTIF(DI8:DI207,"E"))</f>
        <v>0</v>
      </c>
      <c r="DF212" s="134"/>
      <c r="DG212" s="134"/>
      <c r="DH212" s="134"/>
      <c r="DI212" s="135">
        <f>IF(AND(CZ208="",CZ209=""),"",SUM(CZ212,DA212,DB212,DC212,DD212,DE212))</f>
        <v>19</v>
      </c>
      <c r="DJ212" s="406" t="str">
        <f>IF(AND(DJ208="",DJ209=""),"",COUNTIF(DM8:DM207,"A"))</f>
        <v/>
      </c>
      <c r="DK212" s="406" t="str">
        <f>IF(AND(DJ208="",DJ209=""),"",COUNTIF(DM8:DM207,"B"))</f>
        <v/>
      </c>
      <c r="DL212" s="406" t="str">
        <f>IF(AND(DJ208="",DJ209=""),"",COUNTIF(DM8:DM207,"C"))</f>
        <v/>
      </c>
      <c r="DM212" s="406" t="str">
        <f>IF(AND(DJ208="",DJ209=""),"",COUNTIF(DM8:DM207,"D"))</f>
        <v/>
      </c>
      <c r="DN212" s="406" t="str">
        <f>IF(AND(DN208="",DN209=""),"",COUNTIF(DQ8:DQ207,"A"))</f>
        <v/>
      </c>
      <c r="DO212" s="406" t="str">
        <f>IF(AND(DN208="",DN209=""),"",COUNTIF(DQ8:DQ207,"B"))</f>
        <v/>
      </c>
      <c r="DP212" s="406" t="str">
        <f>IF(AND(DN208="",DN209=""),"",COUNTIF(DQ8:DQ207,"C"))</f>
        <v/>
      </c>
      <c r="DQ212" s="406" t="str">
        <f>IF(AND(DN208="",DN209=""),"",COUNTIF(DQ8:DQ207,"D"))</f>
        <v/>
      </c>
      <c r="DR212" s="708" t="str">
        <f>IF('Master sheet'!$D$11="Hindi","कुल उत्तीर्ण","Total Pass")</f>
        <v>कुल उत्तीर्ण</v>
      </c>
      <c r="DS212" s="709"/>
      <c r="DT212" s="712">
        <f>SUM(DT209:DU211)</f>
        <v>30</v>
      </c>
      <c r="DU212" s="712"/>
      <c r="DV212" s="715"/>
      <c r="DW212" s="715"/>
      <c r="DX212" s="703"/>
      <c r="DY212" s="704"/>
      <c r="DZ212" s="705"/>
    </row>
    <row r="213" spans="1:130" ht="21" customHeight="1">
      <c r="A213" s="743"/>
      <c r="B213" s="743"/>
      <c r="C213" s="743"/>
      <c r="D213" s="743"/>
      <c r="E213" s="743"/>
      <c r="F213" s="743"/>
      <c r="G213" s="743"/>
      <c r="H213" s="733" t="str">
        <f>IF('Master sheet'!$D$11="Hindi","कुल उत्तीर्ण प्रतिशत में  :","Total Pass  %  :")</f>
        <v>कुल उत्तीर्ण प्रतिशत में  :</v>
      </c>
      <c r="I213" s="733"/>
      <c r="J213" s="128" t="s">
        <v>104</v>
      </c>
      <c r="K213" s="732">
        <f>IF(AND(K208="",K209=""),"",IF(K210=0,0,U212/K210*100))</f>
        <v>100</v>
      </c>
      <c r="L213" s="732"/>
      <c r="M213" s="732"/>
      <c r="N213" s="732"/>
      <c r="O213" s="732"/>
      <c r="P213" s="732"/>
      <c r="Q213" s="732"/>
      <c r="R213" s="732"/>
      <c r="S213" s="732"/>
      <c r="T213" s="732"/>
      <c r="U213" s="732"/>
      <c r="V213" s="732"/>
      <c r="W213" s="732"/>
      <c r="AC213" s="130"/>
      <c r="AD213" s="732">
        <f>IF(AND(AD208="",AD209=""),"",IF(AD210=0,0,AN212/AD210*100))</f>
        <v>100</v>
      </c>
      <c r="AE213" s="732"/>
      <c r="AF213" s="732"/>
      <c r="AG213" s="732"/>
      <c r="AH213" s="732"/>
      <c r="AI213" s="732"/>
      <c r="AJ213" s="732"/>
      <c r="AK213" s="732"/>
      <c r="AL213" s="732"/>
      <c r="AM213" s="732"/>
      <c r="AN213" s="732"/>
      <c r="AO213" s="732"/>
      <c r="AP213" s="732"/>
      <c r="AQ213" s="732"/>
      <c r="AU213" s="130"/>
      <c r="AV213" s="732">
        <f>IF(AND(AV208="",AV209=""),"",IF(AV210=0,0,BF212/AV210*100))</f>
        <v>100</v>
      </c>
      <c r="AW213" s="732"/>
      <c r="AX213" s="732"/>
      <c r="AY213" s="732"/>
      <c r="AZ213" s="732"/>
      <c r="BA213" s="732"/>
      <c r="BB213" s="732"/>
      <c r="BC213" s="732"/>
      <c r="BD213" s="732"/>
      <c r="BE213" s="732"/>
      <c r="BF213" s="732"/>
      <c r="BG213" s="732"/>
      <c r="BH213" s="732"/>
      <c r="BI213" s="732"/>
      <c r="BM213" s="130"/>
      <c r="BN213" s="732">
        <f>IF(AND(BN208="",BN209=""),"",IF(BN210=0,0,BX212/BN210*100))</f>
        <v>100</v>
      </c>
      <c r="BO213" s="732"/>
      <c r="BP213" s="732"/>
      <c r="BQ213" s="732"/>
      <c r="BR213" s="732"/>
      <c r="BS213" s="732"/>
      <c r="BT213" s="732"/>
      <c r="BU213" s="732"/>
      <c r="BV213" s="732"/>
      <c r="BW213" s="732"/>
      <c r="BX213" s="732"/>
      <c r="BY213" s="732"/>
      <c r="BZ213" s="732"/>
      <c r="CA213" s="732"/>
      <c r="CE213" s="130"/>
      <c r="CF213" s="727">
        <f>IF(AND(CF208="",CF209=""),"",IF(CO212=0,0,CO212/CF210*100))</f>
        <v>100</v>
      </c>
      <c r="CG213" s="728"/>
      <c r="CH213" s="728"/>
      <c r="CI213" s="728"/>
      <c r="CJ213" s="728"/>
      <c r="CK213" s="728"/>
      <c r="CL213" s="728"/>
      <c r="CM213" s="728"/>
      <c r="CN213" s="728"/>
      <c r="CO213" s="729"/>
      <c r="CP213" s="727">
        <f>IF(AND(CP208="",CP209=""),"",IF(CY212=0,0,CY212/CP210*100))</f>
        <v>100</v>
      </c>
      <c r="CQ213" s="728"/>
      <c r="CR213" s="728"/>
      <c r="CS213" s="728"/>
      <c r="CT213" s="728"/>
      <c r="CU213" s="728"/>
      <c r="CV213" s="728"/>
      <c r="CW213" s="728"/>
      <c r="CX213" s="728"/>
      <c r="CY213" s="729"/>
      <c r="CZ213" s="727">
        <f>IF(AND(CZ208="",CZ209=""),"",IF(DI212=0,0,DI212/CZ210*100))</f>
        <v>100</v>
      </c>
      <c r="DA213" s="728"/>
      <c r="DB213" s="728"/>
      <c r="DC213" s="728"/>
      <c r="DD213" s="728"/>
      <c r="DE213" s="728"/>
      <c r="DF213" s="728"/>
      <c r="DG213" s="728"/>
      <c r="DH213" s="728"/>
      <c r="DI213" s="729"/>
      <c r="DJ213" s="727" t="str">
        <f>IF(AND(DJ209="",DJ210=""),"",SUM(DJ212:DM212)/DJ210*100)</f>
        <v/>
      </c>
      <c r="DK213" s="728"/>
      <c r="DL213" s="728"/>
      <c r="DM213" s="728"/>
      <c r="DN213" s="727" t="str">
        <f>IF(AND(DN209="",DN210=""),"",SUM(DN212:DQ212)/DN210*100)</f>
        <v/>
      </c>
      <c r="DO213" s="728"/>
      <c r="DP213" s="728"/>
      <c r="DQ213" s="728"/>
      <c r="DR213" s="708" t="str">
        <f>IF('Master sheet'!$D$11="Hindi","पूरक","Supp.")</f>
        <v>पूरक</v>
      </c>
      <c r="DS213" s="709"/>
      <c r="DT213" s="716">
        <f>COUNTIF(DT8:DT207,"Supplementary")</f>
        <v>0</v>
      </c>
      <c r="DU213" s="716"/>
      <c r="DV213" s="715" t="str">
        <f>IF('Master sheet'!$D$11="Hindi","हस्ताक्षर जांचकर्ता","Signature of the checker")</f>
        <v>हस्ताक्षर जांचकर्ता</v>
      </c>
      <c r="DW213" s="715"/>
      <c r="DX213" s="700" t="str">
        <f>CONCATENATE("( ",UPPER('Master sheet'!D15)," )")</f>
        <v>( RADHESHYAM )</v>
      </c>
      <c r="DY213" s="701"/>
      <c r="DZ213" s="702"/>
    </row>
    <row r="214" spans="1:130" ht="21" customHeight="1">
      <c r="A214" s="743"/>
      <c r="B214" s="743"/>
      <c r="C214" s="743"/>
      <c r="D214" s="743"/>
      <c r="E214" s="743"/>
      <c r="F214" s="743"/>
      <c r="G214" s="743"/>
      <c r="H214" s="733" t="str">
        <f>IF('Master sheet'!$D$11="Hindi","पूरक परीक्षा  :","Supplementary  %  :")</f>
        <v>पूरक परीक्षा  :</v>
      </c>
      <c r="I214" s="733"/>
      <c r="J214" s="128" t="s">
        <v>104</v>
      </c>
      <c r="K214" s="730">
        <f>IF(AND(K208="",K209=""),"",COUNTIF(AA8:AA207,"S"))</f>
        <v>0</v>
      </c>
      <c r="L214" s="730"/>
      <c r="M214" s="730"/>
      <c r="N214" s="730"/>
      <c r="O214" s="730"/>
      <c r="P214" s="730"/>
      <c r="Q214" s="730"/>
      <c r="R214" s="730"/>
      <c r="S214" s="730"/>
      <c r="T214" s="730"/>
      <c r="U214" s="730"/>
      <c r="V214" s="730"/>
      <c r="W214" s="730"/>
      <c r="AC214" s="130"/>
      <c r="AD214" s="730">
        <f>IF(AND(AD208="",AD209=""),"",COUNTIF(AS8:AS207,"S"))</f>
        <v>0</v>
      </c>
      <c r="AE214" s="730"/>
      <c r="AF214" s="730"/>
      <c r="AG214" s="730"/>
      <c r="AH214" s="730"/>
      <c r="AI214" s="730"/>
      <c r="AJ214" s="730"/>
      <c r="AK214" s="730"/>
      <c r="AL214" s="730"/>
      <c r="AM214" s="730"/>
      <c r="AN214" s="730"/>
      <c r="AO214" s="730"/>
      <c r="AP214" s="730"/>
      <c r="AQ214" s="730"/>
      <c r="AU214" s="130"/>
      <c r="AV214" s="730">
        <f>IF(AND(AV208="",AV209=""),"",COUNTIF(BK8:BK207,"S"))</f>
        <v>0</v>
      </c>
      <c r="AW214" s="730"/>
      <c r="AX214" s="730"/>
      <c r="AY214" s="730"/>
      <c r="AZ214" s="730"/>
      <c r="BA214" s="730"/>
      <c r="BB214" s="730"/>
      <c r="BC214" s="730"/>
      <c r="BD214" s="730"/>
      <c r="BE214" s="730"/>
      <c r="BF214" s="730"/>
      <c r="BG214" s="730"/>
      <c r="BH214" s="730"/>
      <c r="BI214" s="730"/>
      <c r="BM214" s="130"/>
      <c r="BN214" s="730">
        <f>IF(AND(BN208="",BN209=""),"",COUNTIF(CC8:CC207,"S"))</f>
        <v>1</v>
      </c>
      <c r="BO214" s="730"/>
      <c r="BP214" s="730"/>
      <c r="BQ214" s="730"/>
      <c r="BR214" s="730"/>
      <c r="BS214" s="730"/>
      <c r="BT214" s="730"/>
      <c r="BU214" s="730"/>
      <c r="BV214" s="730"/>
      <c r="BW214" s="730"/>
      <c r="BX214" s="730"/>
      <c r="BY214" s="730"/>
      <c r="BZ214" s="730"/>
      <c r="CA214" s="730"/>
      <c r="CE214" s="130"/>
      <c r="CF214" s="723">
        <f>IF(AND(CF208="",CF209=""),"",COUNTIF(CN8:CN207,"S"))</f>
        <v>0</v>
      </c>
      <c r="CG214" s="723"/>
      <c r="CH214" s="723"/>
      <c r="CI214" s="723"/>
      <c r="CJ214" s="723"/>
      <c r="CK214" s="723"/>
      <c r="CL214" s="723"/>
      <c r="CM214" s="723"/>
      <c r="CN214" s="723"/>
      <c r="CO214" s="723"/>
      <c r="CP214" s="723">
        <f>IF(AND(CP208="",CP209=""),"",COUNTIF(CX8:CX207,"S"))</f>
        <v>0</v>
      </c>
      <c r="CQ214" s="723"/>
      <c r="CR214" s="723"/>
      <c r="CS214" s="723"/>
      <c r="CT214" s="723"/>
      <c r="CU214" s="723"/>
      <c r="CV214" s="723"/>
      <c r="CW214" s="723"/>
      <c r="CX214" s="723"/>
      <c r="CY214" s="723"/>
      <c r="CZ214" s="723">
        <f>IF(AND(CZ208="",CZ209=""),"",COUNTIF(DH8:DH207,"S"))</f>
        <v>0</v>
      </c>
      <c r="DA214" s="723"/>
      <c r="DB214" s="723"/>
      <c r="DC214" s="723"/>
      <c r="DD214" s="723"/>
      <c r="DE214" s="723"/>
      <c r="DF214" s="723"/>
      <c r="DG214" s="723"/>
      <c r="DH214" s="723"/>
      <c r="DI214" s="723"/>
      <c r="DJ214" s="801"/>
      <c r="DK214" s="801"/>
      <c r="DL214" s="801"/>
      <c r="DM214" s="801"/>
      <c r="DN214" s="727"/>
      <c r="DO214" s="728"/>
      <c r="DP214" s="728"/>
      <c r="DQ214" s="729"/>
      <c r="DR214" s="708" t="str">
        <f>IF('Master sheet'!$D$11="Hindi","अनुतीर्ण","Failed")</f>
        <v>अनुतीर्ण</v>
      </c>
      <c r="DS214" s="709"/>
      <c r="DT214" s="710">
        <f>COUNTIF(DT8:DT207,"Fail")</f>
        <v>0</v>
      </c>
      <c r="DU214" s="710"/>
      <c r="DV214" s="715"/>
      <c r="DW214" s="715"/>
      <c r="DX214" s="703"/>
      <c r="DY214" s="704"/>
      <c r="DZ214" s="705"/>
    </row>
    <row r="215" spans="1:130" ht="21" customHeight="1">
      <c r="A215" s="743"/>
      <c r="B215" s="743"/>
      <c r="C215" s="743"/>
      <c r="D215" s="743"/>
      <c r="E215" s="743"/>
      <c r="F215" s="743"/>
      <c r="G215" s="743"/>
      <c r="H215" s="734" t="str">
        <f>IF('Master sheet'!$D$11="Hindi","अनुतीर्ण  :","Failed  %  :")</f>
        <v>अनुतीर्ण  :</v>
      </c>
      <c r="I215" s="734"/>
      <c r="J215" s="128" t="s">
        <v>104</v>
      </c>
      <c r="K215" s="730">
        <f>IF(AND(K208="",K209=""),"",COUNTIF(AA8:AA207,"F"))</f>
        <v>0</v>
      </c>
      <c r="L215" s="730"/>
      <c r="M215" s="730"/>
      <c r="N215" s="730"/>
      <c r="O215" s="730"/>
      <c r="P215" s="730"/>
      <c r="Q215" s="730"/>
      <c r="R215" s="730"/>
      <c r="S215" s="730"/>
      <c r="T215" s="730"/>
      <c r="U215" s="730"/>
      <c r="V215" s="730"/>
      <c r="W215" s="730"/>
      <c r="AC215" s="130"/>
      <c r="AD215" s="730">
        <f>IF(AND(AD208="",AD209=""),"",COUNTIF(AS8:AS207,"F"))</f>
        <v>0</v>
      </c>
      <c r="AE215" s="730"/>
      <c r="AF215" s="730"/>
      <c r="AG215" s="730"/>
      <c r="AH215" s="730"/>
      <c r="AI215" s="730"/>
      <c r="AJ215" s="730"/>
      <c r="AK215" s="730"/>
      <c r="AL215" s="730"/>
      <c r="AM215" s="730"/>
      <c r="AN215" s="730"/>
      <c r="AO215" s="730"/>
      <c r="AP215" s="730"/>
      <c r="AQ215" s="730"/>
      <c r="AU215" s="130"/>
      <c r="AV215" s="730">
        <f>IF(AND(AV208="",AV209=""),"",COUNTIF(BK8:BK207,"F"))</f>
        <v>0</v>
      </c>
      <c r="AW215" s="730"/>
      <c r="AX215" s="730"/>
      <c r="AY215" s="730"/>
      <c r="AZ215" s="730"/>
      <c r="BA215" s="730"/>
      <c r="BB215" s="730"/>
      <c r="BC215" s="730"/>
      <c r="BD215" s="730"/>
      <c r="BE215" s="730"/>
      <c r="BF215" s="730"/>
      <c r="BG215" s="730"/>
      <c r="BH215" s="730"/>
      <c r="BI215" s="730"/>
      <c r="BM215" s="130"/>
      <c r="BN215" s="730">
        <f>IF(AND(BN208="",BN209=""),"",COUNTIF(CC8:CC207,"F"))</f>
        <v>0</v>
      </c>
      <c r="BO215" s="730"/>
      <c r="BP215" s="730"/>
      <c r="BQ215" s="730"/>
      <c r="BR215" s="730"/>
      <c r="BS215" s="730"/>
      <c r="BT215" s="730"/>
      <c r="BU215" s="730"/>
      <c r="BV215" s="730"/>
      <c r="BW215" s="730"/>
      <c r="BX215" s="730"/>
      <c r="BY215" s="730"/>
      <c r="BZ215" s="730"/>
      <c r="CA215" s="730"/>
      <c r="CE215" s="130"/>
      <c r="CF215" s="723">
        <f>IF(AND(CF208="",CF209=""),"",COUNTIF(CN8:CN207,"F"))</f>
        <v>0</v>
      </c>
      <c r="CG215" s="723"/>
      <c r="CH215" s="723"/>
      <c r="CI215" s="723"/>
      <c r="CJ215" s="723"/>
      <c r="CK215" s="723"/>
      <c r="CL215" s="723"/>
      <c r="CM215" s="723"/>
      <c r="CN215" s="723"/>
      <c r="CO215" s="723"/>
      <c r="CP215" s="723">
        <f>IF(AND(CP208="",CP209=""),"",COUNTIF(CX8:CX207,"F"))</f>
        <v>0</v>
      </c>
      <c r="CQ215" s="723"/>
      <c r="CR215" s="723"/>
      <c r="CS215" s="723"/>
      <c r="CT215" s="723"/>
      <c r="CU215" s="723"/>
      <c r="CV215" s="723"/>
      <c r="CW215" s="723"/>
      <c r="CX215" s="723"/>
      <c r="CY215" s="723"/>
      <c r="CZ215" s="723">
        <f>IF(AND(CZ208="",CZ209=""),"",COUNTIF(DH8:DH207,"AB"))</f>
        <v>0</v>
      </c>
      <c r="DA215" s="723"/>
      <c r="DB215" s="723"/>
      <c r="DC215" s="723"/>
      <c r="DD215" s="723"/>
      <c r="DE215" s="723"/>
      <c r="DF215" s="723"/>
      <c r="DG215" s="723"/>
      <c r="DH215" s="723"/>
      <c r="DI215" s="723"/>
      <c r="DJ215" s="801"/>
      <c r="DK215" s="801"/>
      <c r="DL215" s="801"/>
      <c r="DM215" s="801"/>
      <c r="DN215" s="727"/>
      <c r="DO215" s="728"/>
      <c r="DP215" s="728"/>
      <c r="DQ215" s="729"/>
      <c r="DR215" s="708" t="str">
        <f>IF('Master sheet'!$D$11="Hindi","उत्तीर्ण %","Pass %")</f>
        <v>उत्तीर्ण %</v>
      </c>
      <c r="DS215" s="709"/>
      <c r="DT215" s="717">
        <f>IF(DT208=0,0,DT212/DT208*100)</f>
        <v>100</v>
      </c>
      <c r="DU215" s="717"/>
      <c r="DV215" s="715" t="str">
        <f>IF('Master sheet'!$D$11="Hindi","हस्ताक्षर परीक्षा प्रभारी","Signature of the exam. Incharge")</f>
        <v>हस्ताक्षर परीक्षा प्रभारी</v>
      </c>
      <c r="DW215" s="715"/>
      <c r="DX215" s="700" t="str">
        <f>CONCATENATE("( ",UPPER('Master sheet'!D14)," )")</f>
        <v>( SURESH CHAND )</v>
      </c>
      <c r="DY215" s="701"/>
      <c r="DZ215" s="702"/>
    </row>
    <row r="216" spans="1:130" ht="21" customHeight="1">
      <c r="A216" s="743"/>
      <c r="B216" s="743"/>
      <c r="C216" s="743"/>
      <c r="D216" s="743"/>
      <c r="E216" s="743"/>
      <c r="F216" s="743"/>
      <c r="G216" s="743"/>
      <c r="H216" s="734" t="str">
        <f>IF('Master sheet'!$D$11="Hindi","पुनः परीक्षा तक परिणाम रोका गया  :","Result with held until re-exam  %  :")</f>
        <v>पुनः परीक्षा तक परिणाम रोका गया  :</v>
      </c>
      <c r="I216" s="734"/>
      <c r="J216" s="128" t="s">
        <v>104</v>
      </c>
      <c r="K216" s="730">
        <f>IF(AND(K208="",K209=""),"",COUNTIF(AA8:AA207,"RW"))</f>
        <v>0</v>
      </c>
      <c r="L216" s="730"/>
      <c r="M216" s="730"/>
      <c r="N216" s="730"/>
      <c r="O216" s="730"/>
      <c r="P216" s="730"/>
      <c r="Q216" s="730"/>
      <c r="R216" s="730"/>
      <c r="S216" s="730"/>
      <c r="T216" s="730"/>
      <c r="U216" s="730"/>
      <c r="V216" s="730"/>
      <c r="W216" s="730"/>
      <c r="AC216" s="130"/>
      <c r="AD216" s="730">
        <f>IF(AND(AD208="",AD209=""),"",COUNTIF(AS8:AS207,"RW"))</f>
        <v>0</v>
      </c>
      <c r="AE216" s="730"/>
      <c r="AF216" s="730"/>
      <c r="AG216" s="730"/>
      <c r="AH216" s="730"/>
      <c r="AI216" s="730"/>
      <c r="AJ216" s="730"/>
      <c r="AK216" s="730"/>
      <c r="AL216" s="730"/>
      <c r="AM216" s="730"/>
      <c r="AN216" s="730"/>
      <c r="AO216" s="730"/>
      <c r="AP216" s="730"/>
      <c r="AQ216" s="730"/>
      <c r="AU216" s="130"/>
      <c r="AV216" s="730">
        <f>IF(AND(AV208="",AV209=""),"",COUNTIF(BK8:BK207,"RW"))</f>
        <v>0</v>
      </c>
      <c r="AW216" s="730"/>
      <c r="AX216" s="730"/>
      <c r="AY216" s="730"/>
      <c r="AZ216" s="730"/>
      <c r="BA216" s="730"/>
      <c r="BB216" s="730"/>
      <c r="BC216" s="730"/>
      <c r="BD216" s="730"/>
      <c r="BE216" s="730"/>
      <c r="BF216" s="730"/>
      <c r="BG216" s="730"/>
      <c r="BH216" s="730"/>
      <c r="BI216" s="730"/>
      <c r="BM216" s="130"/>
      <c r="BN216" s="730">
        <f>IF(AND(BN208="",BN209=""),"",COUNTIF(CC8:CC207,"RW"))</f>
        <v>0</v>
      </c>
      <c r="BO216" s="730"/>
      <c r="BP216" s="730"/>
      <c r="BQ216" s="730"/>
      <c r="BR216" s="730"/>
      <c r="BS216" s="730"/>
      <c r="BT216" s="730"/>
      <c r="BU216" s="730"/>
      <c r="BV216" s="730"/>
      <c r="BW216" s="730"/>
      <c r="BX216" s="730"/>
      <c r="BY216" s="730"/>
      <c r="BZ216" s="730"/>
      <c r="CA216" s="730"/>
      <c r="CE216" s="130"/>
      <c r="CF216" s="723">
        <f>IF(AND(CF208="",CF209=""),"",COUNTIF(CN8:CN207,"RW"))</f>
        <v>0</v>
      </c>
      <c r="CG216" s="723"/>
      <c r="CH216" s="723"/>
      <c r="CI216" s="723"/>
      <c r="CJ216" s="723"/>
      <c r="CK216" s="723"/>
      <c r="CL216" s="723"/>
      <c r="CM216" s="723"/>
      <c r="CN216" s="723"/>
      <c r="CO216" s="723"/>
      <c r="CP216" s="723">
        <f>IF(AND(CP208="",CP209=""),"",COUNTIF(CX8:CX207,"RW"))</f>
        <v>0</v>
      </c>
      <c r="CQ216" s="723"/>
      <c r="CR216" s="723"/>
      <c r="CS216" s="723"/>
      <c r="CT216" s="723"/>
      <c r="CU216" s="723"/>
      <c r="CV216" s="723"/>
      <c r="CW216" s="723"/>
      <c r="CX216" s="723"/>
      <c r="CY216" s="723"/>
      <c r="CZ216" s="723">
        <f>IF(AND(CZ208="",CZ209=""),"",COUNTIF(DH8:DH207,"RW"))</f>
        <v>0</v>
      </c>
      <c r="DA216" s="723"/>
      <c r="DB216" s="723"/>
      <c r="DC216" s="723"/>
      <c r="DD216" s="723"/>
      <c r="DE216" s="723"/>
      <c r="DF216" s="723"/>
      <c r="DG216" s="723"/>
      <c r="DH216" s="723"/>
      <c r="DI216" s="723"/>
      <c r="DJ216" s="801"/>
      <c r="DK216" s="801"/>
      <c r="DL216" s="801"/>
      <c r="DM216" s="801"/>
      <c r="DN216" s="727"/>
      <c r="DO216" s="728"/>
      <c r="DP216" s="728"/>
      <c r="DQ216" s="729"/>
      <c r="DR216" s="708" t="str">
        <f>IF('Master sheet'!$D$11="Hindi","पुनः परीक्षा","Re-Exam")</f>
        <v>पुनः परीक्षा</v>
      </c>
      <c r="DS216" s="709"/>
      <c r="DT216" s="718">
        <f>COUNTIF(DV8:DV207,"Re-Exam")</f>
        <v>0</v>
      </c>
      <c r="DU216" s="718"/>
      <c r="DV216" s="715"/>
      <c r="DW216" s="715"/>
      <c r="DX216" s="703"/>
      <c r="DY216" s="704"/>
      <c r="DZ216" s="705"/>
    </row>
    <row r="217" spans="1:130" ht="21" customHeight="1">
      <c r="A217" s="743"/>
      <c r="B217" s="743"/>
      <c r="C217" s="743"/>
      <c r="D217" s="743"/>
      <c r="E217" s="743"/>
      <c r="F217" s="743"/>
      <c r="G217" s="743"/>
      <c r="H217" s="733" t="str">
        <f>IF('Master sheet'!$D$11="Hindi","अनुपस्थित  :","Absence  %  :")</f>
        <v>अनुपस्थित  :</v>
      </c>
      <c r="I217" s="733"/>
      <c r="J217" s="128" t="s">
        <v>104</v>
      </c>
      <c r="K217" s="730">
        <f>IF(AND(K208="",K209=""),"",COUNTIF(AA8:AA207,"AB"))</f>
        <v>0</v>
      </c>
      <c r="L217" s="730"/>
      <c r="M217" s="730"/>
      <c r="N217" s="730"/>
      <c r="O217" s="730"/>
      <c r="P217" s="730"/>
      <c r="Q217" s="730"/>
      <c r="R217" s="730"/>
      <c r="S217" s="730"/>
      <c r="T217" s="730"/>
      <c r="U217" s="730"/>
      <c r="V217" s="730"/>
      <c r="W217" s="730"/>
      <c r="AC217" s="130"/>
      <c r="AD217" s="730">
        <f>IF(AND(AD208="",AD209=""),"",COUNTIF(AS8:AS207,"AB"))</f>
        <v>0</v>
      </c>
      <c r="AE217" s="730"/>
      <c r="AF217" s="730"/>
      <c r="AG217" s="730"/>
      <c r="AH217" s="730"/>
      <c r="AI217" s="730"/>
      <c r="AJ217" s="730"/>
      <c r="AK217" s="730"/>
      <c r="AL217" s="730"/>
      <c r="AM217" s="730"/>
      <c r="AN217" s="730"/>
      <c r="AO217" s="730"/>
      <c r="AP217" s="730"/>
      <c r="AQ217" s="730"/>
      <c r="AU217" s="130"/>
      <c r="AV217" s="730">
        <f>IF(AND(AV208="",AV209=""),"",COUNTIF(BK8:BK207,"AB"))</f>
        <v>0</v>
      </c>
      <c r="AW217" s="730"/>
      <c r="AX217" s="730"/>
      <c r="AY217" s="730"/>
      <c r="AZ217" s="730"/>
      <c r="BA217" s="730"/>
      <c r="BB217" s="730"/>
      <c r="BC217" s="730"/>
      <c r="BD217" s="730"/>
      <c r="BE217" s="730"/>
      <c r="BF217" s="730"/>
      <c r="BG217" s="730"/>
      <c r="BH217" s="730"/>
      <c r="BI217" s="730"/>
      <c r="BM217" s="130"/>
      <c r="BN217" s="730">
        <f>IF(AND(BN208="",BN209=""),"",COUNTIF(CC8:CC207,"AB"))</f>
        <v>0</v>
      </c>
      <c r="BO217" s="730"/>
      <c r="BP217" s="730"/>
      <c r="BQ217" s="730"/>
      <c r="BR217" s="730"/>
      <c r="BS217" s="730"/>
      <c r="BT217" s="730"/>
      <c r="BU217" s="730"/>
      <c r="BV217" s="730"/>
      <c r="BW217" s="730"/>
      <c r="BX217" s="730"/>
      <c r="BY217" s="730"/>
      <c r="BZ217" s="730"/>
      <c r="CA217" s="730"/>
      <c r="CE217" s="130"/>
      <c r="CF217" s="723">
        <f>IF(AND(CF208="",CF209=""),"",COUNTIF(CN8:CN207,"AB"))</f>
        <v>0</v>
      </c>
      <c r="CG217" s="723"/>
      <c r="CH217" s="723"/>
      <c r="CI217" s="723"/>
      <c r="CJ217" s="723"/>
      <c r="CK217" s="723"/>
      <c r="CL217" s="723"/>
      <c r="CM217" s="723"/>
      <c r="CN217" s="723"/>
      <c r="CO217" s="723"/>
      <c r="CP217" s="723">
        <f>IF(AND(CP208="",CP209=""),"",COUNTIF(CX8:CX207,"AB"))</f>
        <v>0</v>
      </c>
      <c r="CQ217" s="723"/>
      <c r="CR217" s="723"/>
      <c r="CS217" s="723"/>
      <c r="CT217" s="723"/>
      <c r="CU217" s="723"/>
      <c r="CV217" s="723"/>
      <c r="CW217" s="723"/>
      <c r="CX217" s="723"/>
      <c r="CY217" s="723"/>
      <c r="CZ217" s="723">
        <f>IF(AND(CZ208="",CZ209=""),"",COUNTIF(DH8:DH207,"AB"))</f>
        <v>0</v>
      </c>
      <c r="DA217" s="723"/>
      <c r="DB217" s="723"/>
      <c r="DC217" s="723"/>
      <c r="DD217" s="723"/>
      <c r="DE217" s="723"/>
      <c r="DF217" s="723"/>
      <c r="DG217" s="723"/>
      <c r="DH217" s="723"/>
      <c r="DI217" s="723"/>
      <c r="DJ217" s="801"/>
      <c r="DK217" s="801"/>
      <c r="DL217" s="801"/>
      <c r="DM217" s="801"/>
      <c r="DN217" s="727"/>
      <c r="DO217" s="728"/>
      <c r="DP217" s="728"/>
      <c r="DQ217" s="729"/>
      <c r="DR217" s="708" t="str">
        <f>IF('Master sheet'!$D$11="Hindi","नाम पृथक","NSO")</f>
        <v>नाम पृथक</v>
      </c>
      <c r="DS217" s="709"/>
      <c r="DT217" s="721">
        <f>COUNTIF(B8:B207,"NSO")</f>
        <v>0</v>
      </c>
      <c r="DU217" s="721"/>
      <c r="DV217" s="715" t="str">
        <f>IF('Master sheet'!$D$11="Hindi","हस्ताक्षर संस्था प्रधान","Head of Institute's Signature")</f>
        <v>हस्ताक्षर संस्था प्रधान</v>
      </c>
      <c r="DW217" s="715"/>
      <c r="DX217" s="700" t="str">
        <f>CONCATENATE("( ",UPPER('Master sheet'!D12)," )")</f>
        <v>( USHA PALIYA )</v>
      </c>
      <c r="DY217" s="701"/>
      <c r="DZ217" s="702"/>
    </row>
    <row r="218" spans="1:130" ht="21" customHeight="1">
      <c r="A218" s="743"/>
      <c r="B218" s="743"/>
      <c r="C218" s="743"/>
      <c r="D218" s="743"/>
      <c r="E218" s="743"/>
      <c r="F218" s="743"/>
      <c r="G218" s="743"/>
      <c r="H218" s="733" t="str">
        <f>IF('Master sheet'!$D$11="Hindi","पुनः परीक्षा वाले विद्यार्थियों की संख्या  :","No. of students for re-exam.  %  :")</f>
        <v>पुनः परीक्षा वाले विद्यार्थियों की संख्या  :</v>
      </c>
      <c r="I218" s="733"/>
      <c r="J218" s="128" t="s">
        <v>104</v>
      </c>
      <c r="K218" s="730">
        <f>IF(AND(K208="",K209=""),"",COUNTIF(AA8:AA207,"RE"))</f>
        <v>0</v>
      </c>
      <c r="L218" s="730"/>
      <c r="M218" s="730"/>
      <c r="N218" s="730"/>
      <c r="O218" s="730"/>
      <c r="P218" s="730"/>
      <c r="Q218" s="730"/>
      <c r="R218" s="730"/>
      <c r="S218" s="730"/>
      <c r="T218" s="730"/>
      <c r="U218" s="730"/>
      <c r="V218" s="730"/>
      <c r="W218" s="730"/>
      <c r="AC218" s="136"/>
      <c r="AD218" s="730">
        <f>IF(AND(AD208="",AD209=""),"",COUNTIF(AS8:AS207,"RE"))</f>
        <v>0</v>
      </c>
      <c r="AE218" s="730"/>
      <c r="AF218" s="730"/>
      <c r="AG218" s="730"/>
      <c r="AH218" s="730"/>
      <c r="AI218" s="730"/>
      <c r="AJ218" s="730"/>
      <c r="AK218" s="730"/>
      <c r="AL218" s="730"/>
      <c r="AM218" s="730"/>
      <c r="AN218" s="730"/>
      <c r="AO218" s="730"/>
      <c r="AP218" s="730"/>
      <c r="AQ218" s="730"/>
      <c r="AU218" s="136"/>
      <c r="AV218" s="730">
        <f>IF(AND(AV208="",AV209=""),"",COUNTIF(BK8:BK207,"RE"))</f>
        <v>0</v>
      </c>
      <c r="AW218" s="730"/>
      <c r="AX218" s="730"/>
      <c r="AY218" s="730"/>
      <c r="AZ218" s="730"/>
      <c r="BA218" s="730"/>
      <c r="BB218" s="730"/>
      <c r="BC218" s="730"/>
      <c r="BD218" s="730"/>
      <c r="BE218" s="730"/>
      <c r="BF218" s="730"/>
      <c r="BG218" s="730"/>
      <c r="BH218" s="730"/>
      <c r="BI218" s="730"/>
      <c r="BM218" s="136"/>
      <c r="BN218" s="730">
        <f>IF(AND(BN208="",BN209=""),"",COUNTIF(CC8:CC207,"RE"))</f>
        <v>0</v>
      </c>
      <c r="BO218" s="730"/>
      <c r="BP218" s="730"/>
      <c r="BQ218" s="730"/>
      <c r="BR218" s="730"/>
      <c r="BS218" s="730"/>
      <c r="BT218" s="730"/>
      <c r="BU218" s="730"/>
      <c r="BV218" s="730"/>
      <c r="BW218" s="730"/>
      <c r="BX218" s="730"/>
      <c r="BY218" s="730"/>
      <c r="BZ218" s="730"/>
      <c r="CA218" s="730"/>
      <c r="CE218" s="136"/>
      <c r="CF218" s="723">
        <f>IF(AND(CF208="",CF209=""),"",COUNTIF(CN8:CN207,"RE"))</f>
        <v>0</v>
      </c>
      <c r="CG218" s="723"/>
      <c r="CH218" s="723"/>
      <c r="CI218" s="723"/>
      <c r="CJ218" s="723"/>
      <c r="CK218" s="723"/>
      <c r="CL218" s="723"/>
      <c r="CM218" s="723"/>
      <c r="CN218" s="723"/>
      <c r="CO218" s="723"/>
      <c r="CP218" s="723">
        <f>IF(AND(CP208="",CP209=""),"",COUNTIF(CX8:CX207,"RE"))</f>
        <v>0</v>
      </c>
      <c r="CQ218" s="723"/>
      <c r="CR218" s="723"/>
      <c r="CS218" s="723"/>
      <c r="CT218" s="723"/>
      <c r="CU218" s="723"/>
      <c r="CV218" s="723"/>
      <c r="CW218" s="723"/>
      <c r="CX218" s="723"/>
      <c r="CY218" s="723"/>
      <c r="CZ218" s="723">
        <f>IF(AND(CZ208="",CZ209=""),"",COUNTIF(DH8:DH207,"RE"))</f>
        <v>0</v>
      </c>
      <c r="DA218" s="723"/>
      <c r="DB218" s="723"/>
      <c r="DC218" s="723"/>
      <c r="DD218" s="723"/>
      <c r="DE218" s="723"/>
      <c r="DF218" s="723"/>
      <c r="DG218" s="723"/>
      <c r="DH218" s="723"/>
      <c r="DI218" s="723"/>
      <c r="DJ218" s="801"/>
      <c r="DK218" s="801"/>
      <c r="DL218" s="801"/>
      <c r="DM218" s="801"/>
      <c r="DN218" s="727"/>
      <c r="DO218" s="728"/>
      <c r="DP218" s="728"/>
      <c r="DQ218" s="729"/>
      <c r="DR218" s="708" t="str">
        <f>IF('Master sheet'!$D$11="Hindi","कुल योग","Total")</f>
        <v>कुल योग</v>
      </c>
      <c r="DS218" s="709"/>
      <c r="DT218" s="722">
        <f>DT212+DT213+DT214+DT216+DT217</f>
        <v>30</v>
      </c>
      <c r="DU218" s="722"/>
      <c r="DV218" s="715"/>
      <c r="DW218" s="715"/>
      <c r="DX218" s="703"/>
      <c r="DY218" s="704"/>
      <c r="DZ218" s="705"/>
    </row>
    <row r="226" spans="14:18">
      <c r="N226" s="56"/>
      <c r="O226" s="56"/>
      <c r="P226" s="56"/>
      <c r="Q226" s="56"/>
      <c r="R226" s="56"/>
    </row>
    <row r="227" spans="14:18" ht="15" customHeight="1">
      <c r="N227" s="307"/>
      <c r="O227" s="307"/>
      <c r="P227" s="56"/>
      <c r="Q227" s="307"/>
      <c r="R227" s="307"/>
    </row>
    <row r="228" spans="14:18">
      <c r="N228" s="56"/>
      <c r="O228" s="56"/>
      <c r="P228" s="56"/>
      <c r="Q228" s="56"/>
      <c r="R228" s="56"/>
    </row>
    <row r="229" spans="14:18">
      <c r="N229" s="56"/>
      <c r="O229" s="56"/>
      <c r="P229" s="56"/>
      <c r="Q229" s="56"/>
      <c r="R229" s="56"/>
    </row>
  </sheetData>
  <sheetProtection password="D49E" sheet="1" objects="1" scenarios="1" formatCells="0" formatColumns="0" formatRows="0"/>
  <mergeCells count="298">
    <mergeCell ref="DJ214:DM214"/>
    <mergeCell ref="DN214:DQ214"/>
    <mergeCell ref="DJ215:DM215"/>
    <mergeCell ref="DN215:DQ215"/>
    <mergeCell ref="DJ216:DM216"/>
    <mergeCell ref="DN216:DQ216"/>
    <mergeCell ref="DJ217:DM217"/>
    <mergeCell ref="DN217:DQ217"/>
    <mergeCell ref="DJ218:DM218"/>
    <mergeCell ref="DN218:DQ218"/>
    <mergeCell ref="DJ3:DQ3"/>
    <mergeCell ref="DJ208:DM208"/>
    <mergeCell ref="DN208:DQ208"/>
    <mergeCell ref="DJ209:DM209"/>
    <mergeCell ref="DN209:DQ209"/>
    <mergeCell ref="DJ210:DM210"/>
    <mergeCell ref="DN210:DQ210"/>
    <mergeCell ref="DJ213:DM213"/>
    <mergeCell ref="DN213:DQ213"/>
    <mergeCell ref="DJ4:DM4"/>
    <mergeCell ref="DN4:DQ4"/>
    <mergeCell ref="DJ5:DJ6"/>
    <mergeCell ref="DK5:DK6"/>
    <mergeCell ref="DL5:DL6"/>
    <mergeCell ref="DM5:DM6"/>
    <mergeCell ref="DN5:DN6"/>
    <mergeCell ref="DO5:DO6"/>
    <mergeCell ref="DP5:DP6"/>
    <mergeCell ref="DQ5:DQ6"/>
    <mergeCell ref="CH5:CH6"/>
    <mergeCell ref="CI5:CI6"/>
    <mergeCell ref="CJ5:CJ6"/>
    <mergeCell ref="CR5:CR6"/>
    <mergeCell ref="CS5:CS6"/>
    <mergeCell ref="CT5:CT6"/>
    <mergeCell ref="DB5:DB6"/>
    <mergeCell ref="DC5:DC6"/>
    <mergeCell ref="DD5:DD6"/>
    <mergeCell ref="AJ211:AK211"/>
    <mergeCell ref="AL211:AM211"/>
    <mergeCell ref="AN211:AP211"/>
    <mergeCell ref="AD212:AE212"/>
    <mergeCell ref="AF212:AG212"/>
    <mergeCell ref="AH212:AI212"/>
    <mergeCell ref="AJ212:AK212"/>
    <mergeCell ref="BQ4:BZ4"/>
    <mergeCell ref="CF4:CK4"/>
    <mergeCell ref="BM5:BM6"/>
    <mergeCell ref="BL5:BL6"/>
    <mergeCell ref="BN5:BQ5"/>
    <mergeCell ref="CG5:CG6"/>
    <mergeCell ref="BZ5:BZ6"/>
    <mergeCell ref="CE5:CE6"/>
    <mergeCell ref="CA5:CA6"/>
    <mergeCell ref="CB5:CB6"/>
    <mergeCell ref="CC5:CC6"/>
    <mergeCell ref="CD5:CD6"/>
    <mergeCell ref="CF5:CF6"/>
    <mergeCell ref="CF208:CO208"/>
    <mergeCell ref="CM5:CM6"/>
    <mergeCell ref="CN5:CN6"/>
    <mergeCell ref="BN208:CA208"/>
    <mergeCell ref="G1:AH1"/>
    <mergeCell ref="BI5:BI6"/>
    <mergeCell ref="BJ5:BJ6"/>
    <mergeCell ref="BK5:BK6"/>
    <mergeCell ref="AY4:BH4"/>
    <mergeCell ref="AG4:AP4"/>
    <mergeCell ref="AS5:AS6"/>
    <mergeCell ref="AT5:AT6"/>
    <mergeCell ref="BH5:BH6"/>
    <mergeCell ref="AH2:AU2"/>
    <mergeCell ref="AD5:AG5"/>
    <mergeCell ref="AL5:AN5"/>
    <mergeCell ref="AO5:AO6"/>
    <mergeCell ref="AV5:AY5"/>
    <mergeCell ref="AZ5:BB5"/>
    <mergeCell ref="BD5:BF5"/>
    <mergeCell ref="J3:P3"/>
    <mergeCell ref="L5:O5"/>
    <mergeCell ref="AV4:AX4"/>
    <mergeCell ref="BG5:BG6"/>
    <mergeCell ref="A2:E2"/>
    <mergeCell ref="F2:Q2"/>
    <mergeCell ref="C5:C7"/>
    <mergeCell ref="B5:B7"/>
    <mergeCell ref="L4:O4"/>
    <mergeCell ref="AD4:AF4"/>
    <mergeCell ref="CV5:CV6"/>
    <mergeCell ref="CW5:CW6"/>
    <mergeCell ref="CX5:CX6"/>
    <mergeCell ref="A5:A7"/>
    <mergeCell ref="D5:D7"/>
    <mergeCell ref="AU5:AU6"/>
    <mergeCell ref="F5:F7"/>
    <mergeCell ref="G5:G7"/>
    <mergeCell ref="H5:H7"/>
    <mergeCell ref="I5:I7"/>
    <mergeCell ref="A4:K4"/>
    <mergeCell ref="AK5:AK6"/>
    <mergeCell ref="AP5:AP6"/>
    <mergeCell ref="X5:X6"/>
    <mergeCell ref="Y5:Y6"/>
    <mergeCell ref="CL5:CL6"/>
    <mergeCell ref="BN4:BP4"/>
    <mergeCell ref="BC5:BC6"/>
    <mergeCell ref="A3:D3"/>
    <mergeCell ref="G3:I3"/>
    <mergeCell ref="AH3:AU3"/>
    <mergeCell ref="P5:R5"/>
    <mergeCell ref="S5:S6"/>
    <mergeCell ref="Z5:Z6"/>
    <mergeCell ref="AA5:AA6"/>
    <mergeCell ref="AB5:AB6"/>
    <mergeCell ref="P4:W4"/>
    <mergeCell ref="T5:V5"/>
    <mergeCell ref="W5:W6"/>
    <mergeCell ref="E5:E7"/>
    <mergeCell ref="AC5:AC6"/>
    <mergeCell ref="AQ5:AQ6"/>
    <mergeCell ref="AR5:AR6"/>
    <mergeCell ref="AH5:AJ5"/>
    <mergeCell ref="DZ4:DZ7"/>
    <mergeCell ref="CK5:CK6"/>
    <mergeCell ref="CO5:CO6"/>
    <mergeCell ref="CP5:CP6"/>
    <mergeCell ref="CQ5:CQ6"/>
    <mergeCell ref="DA5:DA6"/>
    <mergeCell ref="DE5:DE6"/>
    <mergeCell ref="DI5:DI6"/>
    <mergeCell ref="CU5:CU6"/>
    <mergeCell ref="CY5:CY6"/>
    <mergeCell ref="DV4:DV7"/>
    <mergeCell ref="CZ4:DE4"/>
    <mergeCell ref="DR4:DR6"/>
    <mergeCell ref="DW4:DX5"/>
    <mergeCell ref="DH5:DH6"/>
    <mergeCell ref="CZ5:CZ6"/>
    <mergeCell ref="CP4:CU4"/>
    <mergeCell ref="DU4:DU7"/>
    <mergeCell ref="DT4:DT7"/>
    <mergeCell ref="DS4:DS7"/>
    <mergeCell ref="DX6:DX7"/>
    <mergeCell ref="DG5:DG6"/>
    <mergeCell ref="DF5:DF6"/>
    <mergeCell ref="DY4:DY7"/>
    <mergeCell ref="BR5:BT5"/>
    <mergeCell ref="BU5:BU6"/>
    <mergeCell ref="BV5:BX5"/>
    <mergeCell ref="BY5:BY6"/>
    <mergeCell ref="AV215:BI215"/>
    <mergeCell ref="BN212:BO212"/>
    <mergeCell ref="BP212:BQ212"/>
    <mergeCell ref="BR212:BS212"/>
    <mergeCell ref="BT212:BU212"/>
    <mergeCell ref="BV212:BW212"/>
    <mergeCell ref="BX212:BZ212"/>
    <mergeCell ref="BN211:BO211"/>
    <mergeCell ref="BP211:BQ211"/>
    <mergeCell ref="BR211:BS211"/>
    <mergeCell ref="BT211:BU211"/>
    <mergeCell ref="BV211:BW211"/>
    <mergeCell ref="BX211:BZ211"/>
    <mergeCell ref="AV218:BI218"/>
    <mergeCell ref="BN215:CA215"/>
    <mergeCell ref="BN218:CA218"/>
    <mergeCell ref="BN214:CA214"/>
    <mergeCell ref="BN213:CA213"/>
    <mergeCell ref="AV216:BI216"/>
    <mergeCell ref="AV212:AW212"/>
    <mergeCell ref="AX212:AY212"/>
    <mergeCell ref="AZ212:BA212"/>
    <mergeCell ref="BB212:BC212"/>
    <mergeCell ref="BD212:BE212"/>
    <mergeCell ref="BF212:BH212"/>
    <mergeCell ref="AV217:BI217"/>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Q211:R211"/>
    <mergeCell ref="S211:T211"/>
    <mergeCell ref="U211:W211"/>
    <mergeCell ref="K212:L212"/>
    <mergeCell ref="M212:N212"/>
    <mergeCell ref="AD208:AQ208"/>
    <mergeCell ref="AD209:AQ209"/>
    <mergeCell ref="H213:I213"/>
    <mergeCell ref="H214:I214"/>
    <mergeCell ref="AD210:AQ210"/>
    <mergeCell ref="AL212:AM212"/>
    <mergeCell ref="AN212:AP212"/>
    <mergeCell ref="AV211:AW211"/>
    <mergeCell ref="AX211:AY211"/>
    <mergeCell ref="AV213:BI213"/>
    <mergeCell ref="AV214:BI214"/>
    <mergeCell ref="AV208:BI208"/>
    <mergeCell ref="AV209:BI209"/>
    <mergeCell ref="AV210:BI210"/>
    <mergeCell ref="AZ211:BA211"/>
    <mergeCell ref="BB211:BC211"/>
    <mergeCell ref="BD211:BE211"/>
    <mergeCell ref="BF211:BH211"/>
    <mergeCell ref="Q212:R212"/>
    <mergeCell ref="S212:T212"/>
    <mergeCell ref="U212:W212"/>
    <mergeCell ref="AD211:AE211"/>
    <mergeCell ref="AF211:AG211"/>
    <mergeCell ref="AH211:AI211"/>
    <mergeCell ref="AD216:AQ216"/>
    <mergeCell ref="AD217:AQ217"/>
    <mergeCell ref="AD213:AQ213"/>
    <mergeCell ref="AD214:AQ214"/>
    <mergeCell ref="AD215:AQ215"/>
    <mergeCell ref="H212:I212"/>
    <mergeCell ref="AD218:AQ218"/>
    <mergeCell ref="H216:I216"/>
    <mergeCell ref="H217:I217"/>
    <mergeCell ref="H215:I215"/>
    <mergeCell ref="CF217:CO217"/>
    <mergeCell ref="BN216:CA216"/>
    <mergeCell ref="BN217:CA217"/>
    <mergeCell ref="CP218:CY218"/>
    <mergeCell ref="CZ208:DI208"/>
    <mergeCell ref="CZ209:DI209"/>
    <mergeCell ref="CZ210:DI210"/>
    <mergeCell ref="CZ213:DI213"/>
    <mergeCell ref="CZ214:DI214"/>
    <mergeCell ref="CZ215:DI215"/>
    <mergeCell ref="CZ216:DI216"/>
    <mergeCell ref="CF214:CO214"/>
    <mergeCell ref="CF218:CO218"/>
    <mergeCell ref="CP216:CY216"/>
    <mergeCell ref="CP217:CY217"/>
    <mergeCell ref="CP208:CY208"/>
    <mergeCell ref="DT215:DU215"/>
    <mergeCell ref="DT216:DU216"/>
    <mergeCell ref="BN209:CA209"/>
    <mergeCell ref="BN210:CA210"/>
    <mergeCell ref="DR216:DS216"/>
    <mergeCell ref="DR217:DS217"/>
    <mergeCell ref="DR218:DS218"/>
    <mergeCell ref="DT217:DU217"/>
    <mergeCell ref="DT218:DU218"/>
    <mergeCell ref="CZ217:DI217"/>
    <mergeCell ref="CZ218:DI218"/>
    <mergeCell ref="CP209:CY209"/>
    <mergeCell ref="CP210:CY210"/>
    <mergeCell ref="CP213:CY213"/>
    <mergeCell ref="CP214:CY214"/>
    <mergeCell ref="CP215:CY215"/>
    <mergeCell ref="DR213:DS213"/>
    <mergeCell ref="DR214:DS214"/>
    <mergeCell ref="DR215:DS215"/>
    <mergeCell ref="CF209:CO209"/>
    <mergeCell ref="CF210:CO210"/>
    <mergeCell ref="CF213:CO213"/>
    <mergeCell ref="CF215:CO215"/>
    <mergeCell ref="CF216:CO216"/>
    <mergeCell ref="DX213:DZ214"/>
    <mergeCell ref="DX215:DZ216"/>
    <mergeCell ref="DX217:DZ218"/>
    <mergeCell ref="DR208:DS208"/>
    <mergeCell ref="DR209:DS209"/>
    <mergeCell ref="DR210:DS210"/>
    <mergeCell ref="DR211:DS211"/>
    <mergeCell ref="DR212:DS212"/>
    <mergeCell ref="DT208:DU208"/>
    <mergeCell ref="DT209:DU209"/>
    <mergeCell ref="DT210:DU210"/>
    <mergeCell ref="DT211:DU211"/>
    <mergeCell ref="DT212:DU212"/>
    <mergeCell ref="DX208:DZ208"/>
    <mergeCell ref="DV208:DW208"/>
    <mergeCell ref="DV209:DW210"/>
    <mergeCell ref="DV211:DW212"/>
    <mergeCell ref="DX209:DZ210"/>
    <mergeCell ref="DX211:DZ212"/>
    <mergeCell ref="DV213:DW214"/>
    <mergeCell ref="DV215:DW216"/>
    <mergeCell ref="DV217:DW218"/>
    <mergeCell ref="DT213:DU213"/>
    <mergeCell ref="DT214:DU214"/>
  </mergeCells>
  <conditionalFormatting sqref="AN7:AO7 R7:S207 AJ7:AK207 AN8:AN207 BF7:BG7 AX9:AX207 BB7:BC207 BF8:BF207 BX7:BY7 BP9:BP207 AG7:AG207 AY7:AY207 O7:O207 BT7:BU207 BQ7:BQ207 BX8:BX207 CK7:CN207 CU7:CX207 DE7:DH207 AO7:AT207 V7:AB207 BG7:BL207 BY7:CD207">
    <cfRule type="cellIs" dxfId="110" priority="37" operator="equal">
      <formula>0</formula>
    </cfRule>
  </conditionalFormatting>
  <conditionalFormatting sqref="DV8:DV207">
    <cfRule type="cellIs" dxfId="109" priority="13" operator="equal">
      <formula>"NSO"</formula>
    </cfRule>
    <cfRule type="expression" dxfId="108" priority="33">
      <formula>$DV8="Promoted"</formula>
    </cfRule>
  </conditionalFormatting>
  <conditionalFormatting sqref="DX209:DY209 DT209 DV209 DX211:DY211 DX213:DY213 DX215:DY215 DX217:DY217">
    <cfRule type="containsText" dxfId="107" priority="30" operator="containsText" text="jk">
      <formula>NOT(ISERROR(SEARCH("jk",DT209)))</formula>
    </cfRule>
    <cfRule type="containsText" dxfId="106" priority="31" operator="containsText" text="fo">
      <formula>NOT(ISERROR(SEARCH("fo",DT209)))</formula>
    </cfRule>
    <cfRule type="containsText" dxfId="105" priority="32" operator="containsText" text="f'k">
      <formula>NOT(ISERROR(SEARCH("f'k",DT209)))</formula>
    </cfRule>
  </conditionalFormatting>
  <conditionalFormatting sqref="B8:B207">
    <cfRule type="cellIs" dxfId="104" priority="14" stopIfTrue="1" operator="equal">
      <formula>"NSO"</formula>
    </cfRule>
  </conditionalFormatting>
  <conditionalFormatting sqref="DU8:DU207">
    <cfRule type="cellIs" dxfId="103" priority="3" stopIfTrue="1" operator="equal">
      <formula>3</formula>
    </cfRule>
    <cfRule type="cellIs" dxfId="102" priority="4" stopIfTrue="1" operator="equal">
      <formula>2</formula>
    </cfRule>
    <cfRule type="cellIs" dxfId="101" priority="5" stopIfTrue="1" operator="lessThan">
      <formula>2</formula>
    </cfRule>
  </conditionalFormatting>
  <conditionalFormatting sqref="DL7">
    <cfRule type="cellIs" dxfId="100" priority="2" operator="equal">
      <formula>0</formula>
    </cfRule>
  </conditionalFormatting>
  <conditionalFormatting sqref="DP7">
    <cfRule type="cellIs" dxfId="99" priority="1" operator="equal">
      <formula>0</formula>
    </cfRule>
  </conditionalFormatting>
  <dataValidations count="1">
    <dataValidation type="list" allowBlank="1" showInputMessage="1" showErrorMessage="1" sqref="E3">
      <formula1>"3rd, 4th"</formula1>
    </dataValidation>
  </dataValidations>
  <pageMargins left="0.45"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N219"/>
  <sheetViews>
    <sheetView showGridLines="0" view="pageBreakPreview" topLeftCell="F1" zoomScaleSheetLayoutView="100" workbookViewId="0">
      <selection activeCell="AC19" sqref="AC19"/>
    </sheetView>
  </sheetViews>
  <sheetFormatPr defaultRowHeight="15"/>
  <cols>
    <col min="1" max="1" width="5" style="55" customWidth="1"/>
    <col min="2" max="2" width="7.25" style="55" customWidth="1"/>
    <col min="3" max="3" width="7.875" style="55" customWidth="1"/>
    <col min="4" max="4" width="10.875" style="55" customWidth="1"/>
    <col min="5" max="5" width="18.25" style="55" customWidth="1"/>
    <col min="6" max="6" width="18.75" style="55" customWidth="1"/>
    <col min="7" max="7" width="16.75" style="55" customWidth="1"/>
    <col min="8" max="8" width="6.625" style="55" customWidth="1"/>
    <col min="9" max="13" width="5.375" style="55" customWidth="1"/>
    <col min="14" max="21" width="4.625" style="55" customWidth="1"/>
    <col min="22" max="24" width="4.625" style="55" hidden="1" customWidth="1"/>
    <col min="25" max="27" width="4.625" style="55" customWidth="1"/>
    <col min="28" max="39" width="9" style="55"/>
    <col min="40" max="40" width="9" style="55" hidden="1" customWidth="1"/>
    <col min="41" max="16384" width="9" style="55"/>
  </cols>
  <sheetData>
    <row r="1" spans="1:40" ht="34.5" customHeight="1">
      <c r="A1" s="825" t="str">
        <f>IF('Master sheet'!D11="Hindi",CONCATENATE("विद्यालय का नाम :-","  ",'Master sheet'!D8),CONCATENATE("School Name :-","  ",'Master sheet'!D7))</f>
        <v xml:space="preserve">विद्यालय का नाम :-  महात्मा गाँधी राजकीय विद्यालय (अंग्रेजी माध्यम) बर, पाली </v>
      </c>
      <c r="B1" s="825"/>
      <c r="C1" s="825"/>
      <c r="D1" s="825"/>
      <c r="E1" s="825"/>
      <c r="F1" s="825"/>
      <c r="G1" s="825"/>
      <c r="H1" s="825"/>
      <c r="I1" s="825"/>
      <c r="J1" s="825"/>
      <c r="K1" s="825"/>
      <c r="L1" s="825"/>
      <c r="M1" s="825"/>
      <c r="N1" s="825"/>
      <c r="O1" s="825"/>
      <c r="P1" s="825"/>
      <c r="Q1" s="825"/>
      <c r="R1" s="825"/>
      <c r="S1" s="825"/>
      <c r="T1" s="825"/>
      <c r="U1" s="825"/>
      <c r="V1" s="825"/>
      <c r="W1" s="825"/>
      <c r="X1" s="825"/>
      <c r="Y1" s="825"/>
      <c r="Z1" s="825"/>
      <c r="AA1" s="825"/>
    </row>
    <row r="2" spans="1:40" ht="23.25" customHeight="1">
      <c r="A2" s="826" t="s">
        <v>261</v>
      </c>
      <c r="B2" s="826"/>
      <c r="C2" s="826"/>
      <c r="D2" s="826"/>
      <c r="E2" s="826"/>
      <c r="F2" s="826"/>
      <c r="G2" s="826"/>
      <c r="H2" s="826"/>
      <c r="I2" s="826"/>
      <c r="J2" s="826"/>
      <c r="K2" s="826"/>
      <c r="L2" s="826"/>
      <c r="M2" s="826"/>
      <c r="N2" s="826"/>
      <c r="O2" s="826"/>
      <c r="P2" s="826"/>
      <c r="Q2" s="826"/>
      <c r="R2" s="826"/>
      <c r="S2" s="826"/>
      <c r="T2" s="826"/>
      <c r="U2" s="826"/>
      <c r="V2" s="826"/>
      <c r="W2" s="826"/>
      <c r="X2" s="826"/>
      <c r="Y2" s="826"/>
      <c r="Z2" s="826"/>
      <c r="AA2" s="826"/>
    </row>
    <row r="3" spans="1:40" ht="23.25" customHeight="1">
      <c r="A3" s="440"/>
      <c r="B3" s="827" t="str">
        <f>IF('Master sheet'!D11="Hindi","कक्षा  :-","CLASS :- ")</f>
        <v>कक्षा  :-</v>
      </c>
      <c r="C3" s="827"/>
      <c r="D3" s="441" t="str">
        <f>IF('Result Sheet'!E3="","",'Result Sheet'!E3)</f>
        <v>4th</v>
      </c>
      <c r="E3" s="440"/>
      <c r="F3" s="442"/>
      <c r="G3" s="467" t="str">
        <f>IF('Master sheet'!D11="Hindi","सत्र :- ","Session :- ")</f>
        <v xml:space="preserve">सत्र :- </v>
      </c>
      <c r="H3" s="829" t="str">
        <f>IF('Result Sheet'!J3="","",'Result Sheet'!J3)</f>
        <v xml:space="preserve"> 2023-2024</v>
      </c>
      <c r="I3" s="829"/>
      <c r="J3" s="829"/>
      <c r="K3" s="829"/>
      <c r="L3" s="442"/>
      <c r="M3" s="442"/>
      <c r="N3" s="827" t="str">
        <f>IF('Master sheet'!$D$11="Hindi","विषय :-","Subject :-")</f>
        <v>विषय :-</v>
      </c>
      <c r="O3" s="827"/>
      <c r="P3" s="827"/>
      <c r="Q3" s="827"/>
      <c r="R3" s="828" t="s">
        <v>45</v>
      </c>
      <c r="S3" s="828"/>
      <c r="T3" s="828"/>
      <c r="U3" s="828"/>
      <c r="V3" s="828"/>
      <c r="W3" s="828"/>
      <c r="X3" s="828"/>
      <c r="Y3" s="828"/>
      <c r="Z3" s="828"/>
      <c r="AA3" s="828"/>
    </row>
    <row r="4" spans="1:40" ht="9.75" customHeight="1">
      <c r="A4" s="440"/>
      <c r="B4" s="443"/>
      <c r="C4" s="443"/>
      <c r="D4" s="440"/>
      <c r="E4" s="440"/>
      <c r="F4" s="444"/>
      <c r="G4" s="468"/>
      <c r="H4" s="440"/>
      <c r="I4" s="442"/>
      <c r="J4" s="442"/>
      <c r="K4" s="442"/>
      <c r="L4" s="442"/>
      <c r="M4" s="442"/>
      <c r="N4" s="442"/>
      <c r="O4" s="442"/>
      <c r="P4" s="442"/>
      <c r="Q4" s="442"/>
      <c r="R4" s="445"/>
      <c r="S4" s="445"/>
      <c r="T4" s="445"/>
      <c r="U4" s="445"/>
      <c r="V4" s="445"/>
      <c r="W4" s="445"/>
      <c r="X4" s="445"/>
      <c r="Y4" s="445"/>
      <c r="Z4" s="445"/>
      <c r="AA4" s="445"/>
    </row>
    <row r="5" spans="1:40" ht="26.25" customHeight="1">
      <c r="A5" s="840" t="str">
        <f>IF('Master sheet'!D11="Hindi","क्र. स.","Sr. No. ")</f>
        <v>क्र. स.</v>
      </c>
      <c r="B5" s="840" t="str">
        <f>IF('Master sheet'!D11="Hindi","नामांक","Roll No.")</f>
        <v>नामांक</v>
      </c>
      <c r="C5" s="840" t="str">
        <f>IF('Master sheet'!D11="Hindi","प्रवेशांक","SR. NO.")</f>
        <v>प्रवेशांक</v>
      </c>
      <c r="D5" s="821" t="str">
        <f>IF('Master sheet'!D11="Hindi","जन्म दिनांक","Date of Birth")</f>
        <v>जन्म दिनांक</v>
      </c>
      <c r="E5" s="821" t="str">
        <f>IF('Master sheet'!D11="Hindi","विद्यार्थी का नाम","Student's Name")</f>
        <v>विद्यार्थी का नाम</v>
      </c>
      <c r="F5" s="821" t="str">
        <f>IF('Master sheet'!D11="Hindi","पिता का नाम","Father's Name")</f>
        <v>पिता का नाम</v>
      </c>
      <c r="G5" s="821" t="str">
        <f>IF('Master sheet'!D11="Hindi","माता का नाम ","Mother's Name")</f>
        <v xml:space="preserve">माता का नाम </v>
      </c>
      <c r="H5" s="843" t="str">
        <f>IF('Master sheet'!D11="Hindi","वर्ग  ","Category")</f>
        <v xml:space="preserve">वर्ग  </v>
      </c>
      <c r="I5" s="846" t="str">
        <f>IF('Master sheet'!D11="Hindi","लिंग ","Gender")</f>
        <v xml:space="preserve">लिंग </v>
      </c>
      <c r="J5" s="804" t="str">
        <f>IF('Master sheet'!$D$11="Hindi","सा. परख","Test")</f>
        <v>सा. परख</v>
      </c>
      <c r="K5" s="804"/>
      <c r="L5" s="804"/>
      <c r="M5" s="804"/>
      <c r="N5" s="811" t="str">
        <f>IF('Master sheet'!$D$11="Hindi","अर्द्धवार्षिक","Half Yearly")</f>
        <v>अर्द्धवार्षिक</v>
      </c>
      <c r="O5" s="811"/>
      <c r="P5" s="811"/>
      <c r="Q5" s="839" t="str">
        <f>IF('Master sheet'!$D$11="Hindi","अर्द्ध वा. तक योग","Total Till H.Y.")</f>
        <v>अर्द्ध वा. तक योग</v>
      </c>
      <c r="R5" s="811" t="str">
        <f>IF('Master sheet'!$D$11="Hindi","वार्षिक","Yearly")</f>
        <v>वार्षिक</v>
      </c>
      <c r="S5" s="811"/>
      <c r="T5" s="811"/>
      <c r="U5" s="837" t="str">
        <f>IF('Master sheet'!$D$11="Hindi","विषय कुल योग ","Subject Total")</f>
        <v xml:space="preserve">विषय कुल योग </v>
      </c>
      <c r="V5" s="838" t="s">
        <v>99</v>
      </c>
      <c r="W5" s="838" t="s">
        <v>100</v>
      </c>
      <c r="X5" s="838" t="s">
        <v>101</v>
      </c>
      <c r="Y5" s="838" t="s">
        <v>102</v>
      </c>
      <c r="Z5" s="838" t="s">
        <v>103</v>
      </c>
      <c r="AA5" s="822" t="str">
        <f>IF('Master sheet'!$D$11="Hindi","ग्रेड","Grade")</f>
        <v>ग्रेड</v>
      </c>
      <c r="AD5" s="824" t="s">
        <v>262</v>
      </c>
      <c r="AE5" s="824"/>
      <c r="AF5" s="824"/>
      <c r="AG5" s="824"/>
      <c r="AH5" s="824"/>
    </row>
    <row r="6" spans="1:40" ht="73.5" customHeight="1">
      <c r="A6" s="841"/>
      <c r="B6" s="841"/>
      <c r="C6" s="841"/>
      <c r="D6" s="821"/>
      <c r="E6" s="821"/>
      <c r="F6" s="821"/>
      <c r="G6" s="821"/>
      <c r="H6" s="844"/>
      <c r="I6" s="847"/>
      <c r="J6" s="446" t="str">
        <f>IF('Master sheet'!$D$11="Hindi","प्रथम परख ","First Test")</f>
        <v xml:space="preserve">प्रथम परख </v>
      </c>
      <c r="K6" s="446" t="str">
        <f>IF('Master sheet'!$D$11="Hindi","द्वितीय परख","Second Test")</f>
        <v>द्वितीय परख</v>
      </c>
      <c r="L6" s="446" t="str">
        <f>IF('Master sheet'!$D$11="Hindi","तृतीय परख","Third Test")</f>
        <v>तृतीय परख</v>
      </c>
      <c r="M6" s="446" t="str">
        <f>IF('Master sheet'!$D$11="Hindi","सा. परख योग","Test Total")</f>
        <v>सा. परख योग</v>
      </c>
      <c r="N6" s="447" t="str">
        <f>IF('Master sheet'!$D$11="Hindi","लिखित","Written")</f>
        <v>लिखित</v>
      </c>
      <c r="O6" s="447" t="str">
        <f>IF('Master sheet'!$D$11="Hindi","मौखिक","Oral")</f>
        <v>मौखिक</v>
      </c>
      <c r="P6" s="447" t="str">
        <f>IF('Master sheet'!$D$11="Hindi","अर्द्ध वा. योग","H.Y. Total")</f>
        <v>अर्द्ध वा. योग</v>
      </c>
      <c r="Q6" s="839"/>
      <c r="R6" s="447" t="str">
        <f>IF('Master sheet'!$D$11="Hindi","लिखित","Written")</f>
        <v>लिखित</v>
      </c>
      <c r="S6" s="447" t="str">
        <f>IF('Master sheet'!$D$11="Hindi","मौखिक","Oral")</f>
        <v>मौखिक</v>
      </c>
      <c r="T6" s="447" t="str">
        <f>IF('Master sheet'!$D$11="Hindi","वार्षिक योग","Yearly Total")</f>
        <v>वार्षिक योग</v>
      </c>
      <c r="U6" s="837"/>
      <c r="V6" s="838"/>
      <c r="W6" s="838"/>
      <c r="X6" s="838"/>
      <c r="Y6" s="838"/>
      <c r="Z6" s="838"/>
      <c r="AA6" s="823">
        <v>0</v>
      </c>
      <c r="AD6" s="824"/>
      <c r="AE6" s="824"/>
      <c r="AF6" s="824"/>
      <c r="AG6" s="824"/>
      <c r="AH6" s="824"/>
    </row>
    <row r="7" spans="1:40" ht="17.25" customHeight="1">
      <c r="A7" s="842"/>
      <c r="B7" s="842"/>
      <c r="C7" s="842"/>
      <c r="D7" s="821"/>
      <c r="E7" s="821"/>
      <c r="F7" s="821"/>
      <c r="G7" s="821"/>
      <c r="H7" s="845"/>
      <c r="I7" s="848"/>
      <c r="J7" s="448">
        <f>IF($R$3=$AN$8,'Result Sheet'!L7,IF($R$3=$AN$9,'Result Sheet'!AD7,IF($R$3=$AN$10,'Result Sheet'!AV7,IF($R$3=$AN$11,'Result Sheet'!BN7,IF($R$3=$AN$12,'Result Sheet'!CF7,IF($R$3=$AN$13,'Result Sheet'!CP7,IF($R$3=$AN$14,'Result Sheet'!CZ7,"")))))))</f>
        <v>5</v>
      </c>
      <c r="K7" s="448">
        <f>IF($R$3=$AN$8,'Result Sheet'!M7,IF($R$3=$AN$9,'Result Sheet'!AE7,IF($R$3=$AN$10,'Result Sheet'!AW7,IF($R$3=$AN$11,'Result Sheet'!BO7,IF($R$3=$AN$12,'Result Sheet'!CG7,IF($R$3=$AN$13,'Result Sheet'!CQ7,IF($R$3=$AN$14,'Result Sheet'!DA7,"")))))))</f>
        <v>5</v>
      </c>
      <c r="L7" s="448">
        <f>IF($R$3=$AN$8,'Result Sheet'!N7,IF($R$3=$AN$9,'Result Sheet'!AF7,IF($R$3=$AN$10,'Result Sheet'!AX7,IF($R$3=$AN$11,'Result Sheet'!BP7,IF($R$3=$AN$12,'Result Sheet'!CH7,IF($R$3=$AN$13,'Result Sheet'!CR7,IF($R$3=$AN$14,'Result Sheet'!DB7,"")))))))</f>
        <v>5</v>
      </c>
      <c r="M7" s="450">
        <f>IF(AND(J7="",K7="",L7=""),"",IF(AND(J7="NA",K7="NA",L7="NA"),"NA",SUM(J7:L7)))</f>
        <v>15</v>
      </c>
      <c r="N7" s="448">
        <f>IF($R$3=$AN$8,'Result Sheet'!P7,IF($R$3=$AN$9,'Result Sheet'!AH7,IF($R$3=$AN$10,'Result Sheet'!AZ7,IF($R$3=$AN$11,'Result Sheet'!BR7,""))))</f>
        <v>25</v>
      </c>
      <c r="O7" s="448">
        <f>IF($R$3=$AN$8,'Result Sheet'!Q7,IF($R$3=$AN$9,'Result Sheet'!AI7,IF($R$3=$AN$10,'Result Sheet'!BA7,IF($R$3=$AN$11,'Result Sheet'!BS7,""))))</f>
        <v>10</v>
      </c>
      <c r="P7" s="449">
        <f>IF(OR(D3="",R3=""),"",IF(AND(O7="NA",N7="NA"),"NA",IF($R$3=$AN$12,'Result Sheet'!CI7,IF($R$3=$AN$13,'Result Sheet'!CS7,IF($R$3=$AN$14,'Result Sheet'!DC7,IF($R$3=$AN$15,'Result Sheet'!DJ7,IF($R$3=$AN$16,'Result Sheet'!DN7,SUM(N7:O7))))))))</f>
        <v>35</v>
      </c>
      <c r="Q7" s="450">
        <f>IF(P7="","",IF(M7="","",IF(AND(P7="NA",M7="NA"),"NA",SUM(M7,P7))))</f>
        <v>50</v>
      </c>
      <c r="R7" s="448">
        <f>IF($R$3=$AN$8,'Result Sheet'!T7,IF($R$3=$AN$9,'Result Sheet'!AL7,IF($R$3=$AN$10,'Result Sheet'!BD7,IF($R$3=$AN$11,'Result Sheet'!BV7,""))))</f>
        <v>30</v>
      </c>
      <c r="S7" s="448">
        <f>IF($R$3=$AN$8,'Result Sheet'!U7,IF($R$3=$AN$9,'Result Sheet'!AM7,IF($R$3=$AN$10,'Result Sheet'!BE7,IF($R$3=$AN$11,'Result Sheet'!BW7,""))))</f>
        <v>20</v>
      </c>
      <c r="T7" s="451">
        <f>IF(OR(D3="",R3=""),"",IF(AND(R7="NA",S7="NA"),"NA",IF($R$3=$AN$12,'Result Sheet'!CJ7,IF($R$3=$AN$13,'Result Sheet'!CT7,IF($R$3=$AN$14,'Result Sheet'!DD7,IF($R$3=$AN$15,'Result Sheet'!DK7,IF($R$3=$AN$16,'Result Sheet'!DO7,SUM(R7:S7))))))))</f>
        <v>50</v>
      </c>
      <c r="U7" s="450">
        <f>IF(T7="","",SUM(Q7,T7))</f>
        <v>100</v>
      </c>
      <c r="V7" s="450"/>
      <c r="W7" s="450"/>
      <c r="X7" s="450"/>
      <c r="Y7" s="450"/>
      <c r="Z7" s="450"/>
      <c r="AA7" s="452"/>
    </row>
    <row r="8" spans="1:40" ht="18" customHeight="1">
      <c r="A8" s="453">
        <f>IF('Result Sheet'!A8="","",'Result Sheet'!A8)</f>
        <v>1</v>
      </c>
      <c r="B8" s="454">
        <f>IF(OR($D$3="",$R$3=""),"",IF('Result Sheet'!B8="","",'Result Sheet'!B8))</f>
        <v>401</v>
      </c>
      <c r="C8" s="455">
        <f>IF(OR($D$3="",$R$3=""),"",IF('Result Sheet'!F8="","",'Result Sheet'!F8))</f>
        <v>936</v>
      </c>
      <c r="D8" s="456" t="str">
        <f>IF(OR($D$3="",$R$3=""),"",IF('Result Sheet'!E8="","",'Result Sheet'!E8))</f>
        <v>28-10-2014</v>
      </c>
      <c r="E8" s="457" t="str">
        <f>IF(OR($D$3="",$R$3=""),"",IF('Result Sheet'!G8="","",'Result Sheet'!G8))</f>
        <v>AAKIFA BANO</v>
      </c>
      <c r="F8" s="457" t="str">
        <f>IF(OR($D$3="",$R$3=""),"",IF('Result Sheet'!H8="","",'Result Sheet'!H8))</f>
        <v>SHABBIR MOHAMMAD</v>
      </c>
      <c r="G8" s="457" t="str">
        <f>IF(OR($D$3="",$R$3=""),"",IF('Result Sheet'!I8="","",'Result Sheet'!I8))</f>
        <v>HEENA KOUSER</v>
      </c>
      <c r="H8" s="458" t="str">
        <f>IF(OR($D$3="",$R$3=""),"",IF('Result Sheet'!K8="","",'Result Sheet'!K8))</f>
        <v>OBC</v>
      </c>
      <c r="I8" s="459" t="str">
        <f>IF(OR($D$3="",$R$3=""),"",IF('Result Sheet'!J8="","",'Result Sheet'!J8))</f>
        <v>F</v>
      </c>
      <c r="J8" s="460">
        <f>IF(OR(B8=0,B8=""),"",IF($R$3="","",IF($R$3=$AN$8,'Result Sheet'!L8,IF($R$3=$AN$9,'Result Sheet'!AD8,IF($R$3=$AN$10,'Result Sheet'!AV8,IF($R$3=$AN$11,'Result Sheet'!BN8,IF($R$3=$AN$12,'Result Sheet'!CF8,IF($R$3=$AN$13,'Result Sheet'!CP8,IF($R$3=$AN$14,'Result Sheet'!CZ8,"")))))))))</f>
        <v>4</v>
      </c>
      <c r="K8" s="460">
        <f>IF(OR(B8=0,B8=""),"",IF($R$3="","",IF($R$3=$AN$8,'Result Sheet'!M8,IF($R$3=$AN$9,'Result Sheet'!AE8,IF($R$3=$AN$10,'Result Sheet'!AW8,IF($R$3=$AN$11,'Result Sheet'!BO8,IF($R$3=$AN$12,'Result Sheet'!CG8,IF($R$3=$AN$13,'Result Sheet'!CQ8,IF($R$3=$AN$14,'Result Sheet'!DA8,"")))))))))</f>
        <v>3</v>
      </c>
      <c r="L8" s="460">
        <f>IF(OR(B8=0,B8=""),"",IF($R$3="","",IF($R$3=$AN$8,'Result Sheet'!N8,IF($R$3=$AN$9,'Result Sheet'!AF8,IF($R$3=$AN$10,'Result Sheet'!AX8,IF($R$3=$AN$11,'Result Sheet'!BP8,IF($R$3=$AN$12,'Result Sheet'!CH8,IF($R$3=$AN$13,'Result Sheet'!CR8,IF($R$3=$AN$14,'Result Sheet'!DB8,"")))))))))</f>
        <v>4</v>
      </c>
      <c r="M8" s="462">
        <f>IF(OR(B8="",$D$3="",$R$3=""),"",IF(AND(J8="",K8="",L8=""),"",IF(AND(J8="NA",K8="NA",L8="NA"),"NA",IF(AND(J8="AB",K8="AB",L8="NA"),"AB",SUM(J8:L8)))))</f>
        <v>11</v>
      </c>
      <c r="N8" s="460">
        <f>IF($R$3=$AN$8,'Result Sheet'!P8,IF($R$3=$AN$9,'Result Sheet'!AH8,IF($R$3=$AN$10,'Result Sheet'!AZ8,IF($R$3=$AN$11,'Result Sheet'!BR8,""))))</f>
        <v>21</v>
      </c>
      <c r="O8" s="460">
        <f>IF($R$3=$AN$8,'Result Sheet'!Q8,IF($R$3=$AN$9,'Result Sheet'!AI8,IF($R$3=$AN$10,'Result Sheet'!BA8,IF($R$3=$AN$11,'Result Sheet'!BS8,""))))</f>
        <v>10</v>
      </c>
      <c r="P8" s="461">
        <f>IF(OR($D$3="",$R$3=""),"",IF(B8="","",IF(AND(O8="NA",N8="NA"),"NA",IF($R$3=$AN$12,'Result Sheet'!CI8,IF($R$3=$AN$13,'Result Sheet'!CS8,IF($R$3=$AN$14,'Result Sheet'!DC8,IF($R$3=$AN$15,'Result Sheet'!DJ8,IF($R$3=$AN$16,'Result Sheet'!DN8,SUM(N8:O8)))))))))</f>
        <v>31</v>
      </c>
      <c r="Q8" s="462">
        <f>IF(P8="","",IF(M8="","",IF(AND(P8="NA",M8="NA"),"NA",IF(AND(P8="AB",M8="AB"),"AB",SUM(M8,P8)))))</f>
        <v>42</v>
      </c>
      <c r="R8" s="463">
        <f>IF($R$3=$AN$8,'Result Sheet'!T8,IF($R$3=$AN$9,'Result Sheet'!AL8,IF($R$3=$AN$10,'Result Sheet'!BD8,IF($R$3=$AN$11,'Result Sheet'!BV8,""))))</f>
        <v>25</v>
      </c>
      <c r="S8" s="463">
        <f>IF($R$3=$AN$8,'Result Sheet'!U8,IF($R$3=$AN$9,'Result Sheet'!AM8,IF($R$3=$AN$10,'Result Sheet'!BE8,IF($R$3=$AN$11,'Result Sheet'!BW8,""))))</f>
        <v>28</v>
      </c>
      <c r="T8" s="464">
        <f>IF(OR($D$3="",$R$3=""),"",IF(B8="","",IF(AND(R8="NA",S8="NA"),"NA",IF($R$3=$AN$12,'Result Sheet'!CJ8,IF($R$3=$AN$13,'Result Sheet'!CT8,IF($R$3=$AN$14,'Result Sheet'!DD8,IF($R$3=$AN$15,'Result Sheet'!DK8,IF($R$3=$AN$16,'Result Sheet'!DO8,SUM(R8:S8)))))))))</f>
        <v>53</v>
      </c>
      <c r="U8" s="462">
        <f>IF(T8="","",IF(AND(Q8="AB",T8="AB"),"AB",SUM(Q8,T8)))</f>
        <v>95</v>
      </c>
      <c r="V8" s="465">
        <f>COUNTIF(J8:L8,"NA")*$J$7+(COUNTIF(J8:L8,"ML")*$J$7)+(COUNTIF(N8,"ML")*$N$7)+(COUNTIF(O8,"ML")*$O$7)+(COUNTIF(R8,"ML")*$R$7)+(COUNTIF(S8,"ML")*$S$7)</f>
        <v>0</v>
      </c>
      <c r="W8" s="465">
        <f>IF(OR(B8="NSO",B8=0,B8=""),"",IF(OR($R$3=$AN$12,$R$3=$AN$13,$R$3=$AN$14,$R$3=$AN$15,$R$3=$AN$16),$U$7,IF($R$3=$AN$9,IF(AND(J8="",K8="",L8=""),15-V8,IF(AND(J8="NA",K8="NA",L8="NA"),15-V8,IF(AND(N8="",O8=""),35-V8,IF(AND(R8="",S8=""),50-V8,100-V8)))),IF(AND(J8="",K8="",L8=""),30-V8,IF(AND(J8="NA",K8="NA",L8="NA"),30-V8,IF(AND(N8="",O8=""),70-V8,IF(AND(R8="",S8=""),100-V8,200-V8)))))))</f>
        <v>100</v>
      </c>
      <c r="X8" s="465" t="str">
        <f>IF(AND(OR(J8="ab",J8="ml"),OR(K8="ab",K8="ml"),OR(N8="ab",N8="ml")),"AB",IF(AND(OR(J8="ab",J8="ml"),OR(N8="ab",N8="ml"),OR(R8="ab",R8="ml")),"AB",IF(AND(OR(K8="ab",K8="ml"),OR(L8="ab",L8="ml"),OR(N8="ab",N8="ml")),"AB",IF(AND(OR(K8="ab",K8="ml"),OR(L8="ab",L8="ml"),OR(R8="ab",R8="ml")),"AB",""))))</f>
        <v/>
      </c>
      <c r="Y8" s="465" t="str">
        <f>IF(OR(B8="NSO",B8="",$R$3=""),"",IF(U8=0,"",IF(OR($R$3=$AN$12,$R$3=$AN$13,$R$3=$AN$14,$R$3=$AN$15,$R$3=$AN$16),"P",IF(OR(X8="AB",R8="ab"),"AB",IF(R8="ML","RE",IF(AND(U8&gt;=36%*W8,R8&gt;=$R$7*20%),"P",IF(AND(U8&gt;=34%*W8,R8&gt;=$R$7*20%),"G2",IF(AND(U8&gt;=31%*W8,R8&gt;=$R$7*20%),"G1",IF(AND(U8&gt;=25%*W8,R8&gt;=$R$7*20%),"S","F")))))))))</f>
        <v>P</v>
      </c>
      <c r="Z8" s="465" t="str">
        <f>IF(OR(Y8="",Y8=0,Y8="S",Y8="RE",Y8="F",Y8="AB"),"",IF(U8&gt;=75%*W8,"I",IF(U8&gt;=60%*W8,"I",IF(U8&gt;=48%*W8,"II",IF(U8&gt;=36%*W8,"III","")))))</f>
        <v>I</v>
      </c>
      <c r="AA8" s="466" t="str">
        <f>IF(U8="","",IF(OR(Y8="",Y8=0,Y8="RE",Y8="AB",B8="NSO"),"",IF(OR($R$3=$AN$12,$R$3=$AN$13,$R$3=$AN$14),IF(U8&gt;90%*W8,"A+",IF(U8&gt;75%*W8,"A",IF(U8&gt;=60%*W8,"B",IF(U8&gt;=40%*W8,"C","D")))),IF(U8&gt;85%*W8,"A",IF(U8&gt;70%*W8,"B",IF(U8&gt;=50%*W8,"C",IF(U8&gt;=30%*W8,"D","E")))))))</f>
        <v>A</v>
      </c>
      <c r="AD8" s="812" t="s">
        <v>260</v>
      </c>
      <c r="AE8" s="812"/>
      <c r="AF8" s="812"/>
      <c r="AG8" s="812"/>
      <c r="AH8" s="812"/>
      <c r="AI8" s="812"/>
      <c r="AN8" s="55" t="str">
        <f>'Result Sheet'!L4</f>
        <v>हिंदी</v>
      </c>
    </row>
    <row r="9" spans="1:40" ht="18" customHeight="1">
      <c r="A9" s="453">
        <f>IF('Result Sheet'!A9="","",'Result Sheet'!A9)</f>
        <v>2</v>
      </c>
      <c r="B9" s="454">
        <f>IF(OR($D$3="",$R$3=""),"",IF('Result Sheet'!B9="","",'Result Sheet'!B9))</f>
        <v>402</v>
      </c>
      <c r="C9" s="455">
        <f>IF(OR($D$3="",$R$3=""),"",IF('Result Sheet'!F9="","",'Result Sheet'!F9))</f>
        <v>944</v>
      </c>
      <c r="D9" s="456">
        <f>IF(OR($D$3="",$R$3=""),"",IF('Result Sheet'!E9="","",'Result Sheet'!E9))</f>
        <v>42005</v>
      </c>
      <c r="E9" s="457" t="str">
        <f>IF(OR($D$3="",$R$3=""),"",IF('Result Sheet'!G9="","",'Result Sheet'!G9))</f>
        <v>ANUJ GIRI</v>
      </c>
      <c r="F9" s="457" t="str">
        <f>IF(OR($D$3="",$R$3=""),"",IF('Result Sheet'!H9="","",'Result Sheet'!H9))</f>
        <v>BHAGWAT GIRI</v>
      </c>
      <c r="G9" s="457" t="str">
        <f>IF(OR($D$3="",$R$3=""),"",IF('Result Sheet'!I9="","",'Result Sheet'!I9))</f>
        <v>KANTA DEVI</v>
      </c>
      <c r="H9" s="458" t="str">
        <f>IF(OR($D$3="",$R$3=""),"",IF('Result Sheet'!K9="","",'Result Sheet'!K9))</f>
        <v>OBC</v>
      </c>
      <c r="I9" s="459" t="str">
        <f>IF(OR($D$3="",$R$3=""),"",IF('Result Sheet'!J9="","",'Result Sheet'!J9))</f>
        <v>M</v>
      </c>
      <c r="J9" s="460">
        <f>IF(OR(B9=0,B9=""),"",IF($R$3="","",IF($R$3=$AN$8,'Result Sheet'!L9,IF($R$3=$AN$9,'Result Sheet'!AD9,IF($R$3=$AN$10,'Result Sheet'!AV9,IF($R$3=$AN$11,'Result Sheet'!BN9,IF($R$3=$AN$12,'Result Sheet'!CF9,IF($R$3=$AN$13,'Result Sheet'!CP9,IF($R$3=$AN$14,'Result Sheet'!CZ9,"")))))))))</f>
        <v>5</v>
      </c>
      <c r="K9" s="460">
        <f>IF(OR(B9=0,B9=""),"",IF($R$3="","",IF($R$3=$AN$8,'Result Sheet'!M9,IF($R$3=$AN$9,'Result Sheet'!AE9,IF($R$3=$AN$10,'Result Sheet'!AW9,IF($R$3=$AN$11,'Result Sheet'!BO9,IF($R$3=$AN$12,'Result Sheet'!CG9,IF($R$3=$AN$13,'Result Sheet'!CQ9,IF($R$3=$AN$14,'Result Sheet'!DA9,"")))))))))</f>
        <v>3</v>
      </c>
      <c r="L9" s="460">
        <f>IF(OR(B9=0,B9=""),"",IF($R$3="","",IF($R$3=$AN$8,'Result Sheet'!N9,IF($R$3=$AN$9,'Result Sheet'!AF9,IF($R$3=$AN$10,'Result Sheet'!AX9,IF($R$3=$AN$11,'Result Sheet'!BP9,IF($R$3=$AN$12,'Result Sheet'!CH9,IF($R$3=$AN$13,'Result Sheet'!CR9,IF($R$3=$AN$14,'Result Sheet'!DB9,"")))))))))</f>
        <v>5</v>
      </c>
      <c r="M9" s="462">
        <f t="shared" ref="M9:M72" si="0">IF(OR(B9="",$D$3="",$R$3=""),"",IF(AND(J9="",K9="",L9=""),"",IF(AND(J9="NA",K9="NA",L9="NA"),"NA",IF(AND(J9="AB",K9="AB",L9="NA"),"AB",SUM(J9:L9)))))</f>
        <v>13</v>
      </c>
      <c r="N9" s="460">
        <f>IF($R$3=$AN$8,'Result Sheet'!P9,IF($R$3=$AN$9,'Result Sheet'!AH9,IF($R$3=$AN$10,'Result Sheet'!AZ9,IF($R$3=$AN$11,'Result Sheet'!BR9,""))))</f>
        <v>22</v>
      </c>
      <c r="O9" s="460">
        <f>IF($R$3=$AN$8,'Result Sheet'!Q9,IF($R$3=$AN$9,'Result Sheet'!AI9,IF($R$3=$AN$10,'Result Sheet'!BA9,IF($R$3=$AN$11,'Result Sheet'!BS9,""))))</f>
        <v>9</v>
      </c>
      <c r="P9" s="461">
        <f>IF(OR($D$3="",$R$3=""),"",IF(B9="","",IF(AND(O9="NA",N9="NA"),"NA",IF($R$3=$AN$12,'Result Sheet'!CI9,IF($R$3=$AN$13,'Result Sheet'!CS9,IF($R$3=$AN$14,'Result Sheet'!DC9,IF($R$3=$AN$15,'Result Sheet'!DJ9,IF($R$3=$AN$16,'Result Sheet'!DN9,SUM(N9:O9)))))))))</f>
        <v>31</v>
      </c>
      <c r="Q9" s="462">
        <f t="shared" ref="Q9:Q72" si="1">IF(P9="","",IF(M9="","",IF(AND(P9="NA",M9="NA"),"NA",IF(AND(P9="AB",M9="AB"),"AB",SUM(M9,P9)))))</f>
        <v>44</v>
      </c>
      <c r="R9" s="463">
        <f>IF($R$3=$AN$8,'Result Sheet'!T9,IF($R$3=$AN$9,'Result Sheet'!AL9,IF($R$3=$AN$10,'Result Sheet'!BD9,IF($R$3=$AN$11,'Result Sheet'!BV9,""))))</f>
        <v>21</v>
      </c>
      <c r="S9" s="463">
        <f>IF($R$3=$AN$8,'Result Sheet'!U9,IF($R$3=$AN$9,'Result Sheet'!AM9,IF($R$3=$AN$10,'Result Sheet'!BE9,IF($R$3=$AN$11,'Result Sheet'!BW9,""))))</f>
        <v>29</v>
      </c>
      <c r="T9" s="464">
        <f>IF(OR($D$3="",$R$3=""),"",IF(B9="","",IF(AND(R9="NA",S9="NA"),"NA",IF($R$3=$AN$12,'Result Sheet'!CJ9,IF($R$3=$AN$13,'Result Sheet'!CT9,IF($R$3=$AN$14,'Result Sheet'!DD9,IF($R$3=$AN$15,'Result Sheet'!DK9,IF($R$3=$AN$16,'Result Sheet'!DO9,SUM(R9:S9)))))))))</f>
        <v>50</v>
      </c>
      <c r="U9" s="462">
        <f t="shared" ref="U9:U72" si="2">IF(T9="","",IF(AND(Q9="AB",T9="AB"),"AB",SUM(Q9,T9)))</f>
        <v>94</v>
      </c>
      <c r="V9" s="465">
        <f t="shared" ref="V9:V72" si="3">COUNTIF(J9:L9,"NA")*$J$7+(COUNTIF(J9:L9,"ML")*$J$7)+(COUNTIF(N9,"ML")*$N$7)+(COUNTIF(O9,"ML")*$O$7)+(COUNTIF(R9,"ML")*$R$7)+(COUNTIF(S9,"ML")*$S$7)</f>
        <v>0</v>
      </c>
      <c r="W9" s="465">
        <f t="shared" ref="W9:W72" si="4">IF(OR(B9="NSO",B9=0,B9=""),"",IF(OR($R$3=$AN$12,$R$3=$AN$13,$R$3=$AN$14,$R$3=$AN$15,$R$3=$AN$16),$U$7,IF($R$3=$AN$9,IF(AND(J9="",K9="",L9=""),15-V9,IF(AND(J9="NA",K9="NA",L9="NA"),15-V9,IF(AND(N9="",O9=""),35-V9,IF(AND(R9="",S9=""),50-V9,100-V9)))),IF(AND(J9="",K9="",L9=""),30-V9,IF(AND(J9="NA",K9="NA",L9="NA"),30-V9,IF(AND(N9="",O9=""),70-V9,IF(AND(R9="",S9=""),100-V9,200-V9)))))))</f>
        <v>100</v>
      </c>
      <c r="X9" s="465" t="str">
        <f t="shared" ref="X9:X72" si="5">IF(AND(OR(J9="ab",J9="ml"),OR(K9="ab",K9="ml"),OR(N9="ab",N9="ml")),"AB",IF(AND(OR(J9="ab",J9="ml"),OR(N9="ab",N9="ml"),OR(R9="ab",R9="ml")),"AB",IF(AND(OR(K9="ab",K9="ml"),OR(L9="ab",L9="ml"),OR(N9="ab",N9="ml")),"AB",IF(AND(OR(K9="ab",K9="ml"),OR(L9="ab",L9="ml"),OR(R9="ab",R9="ml")),"AB",""))))</f>
        <v/>
      </c>
      <c r="Y9" s="465" t="str">
        <f t="shared" ref="Y9:Y72" si="6">IF(OR(B9="NSO",B9="",$R$3=""),"",IF(U9=0,"",IF(OR($R$3=$AN$12,$R$3=$AN$13,$R$3=$AN$14,$R$3=$AN$15,$R$3=$AN$16),"P",IF(OR(X9="AB",R9="ab"),"AB",IF(R9="ML","RE",IF(AND(U9&gt;=36%*W9,R9&gt;=$R$7*20%),"P",IF(AND(U9&gt;=34%*W9,R9&gt;=$R$7*20%),"G2",IF(AND(U9&gt;=31%*W9,R9&gt;=$R$7*20%),"G1",IF(AND(U9&gt;=25%*W9,R9&gt;=$R$7*20%),"S","F")))))))))</f>
        <v>P</v>
      </c>
      <c r="Z9" s="465" t="str">
        <f t="shared" ref="Z9:Z72" si="7">IF(OR(Y9="",Y9=0,Y9="S",Y9="RE",Y9="F",Y9="AB"),"",IF(U9&gt;=75%*W9,"I",IF(U9&gt;=60%*W9,"I",IF(U9&gt;=48%*W9,"II",IF(U9&gt;=36%*W9,"III","")))))</f>
        <v>I</v>
      </c>
      <c r="AA9" s="466" t="str">
        <f t="shared" ref="AA9:AA72" si="8">IF(U9="","",IF(OR(Y9="",Y9=0,Y9="RE",Y9="AB",B9="NSO"),"",IF(OR($R$3=$AN$12,$R$3=$AN$13,$R$3=$AN$14),IF(U9&gt;90%*W9,"A+",IF(U9&gt;75%*W9,"A",IF(U9&gt;=60%*W9,"B",IF(U9&gt;=40%*W9,"C","D")))),IF(U9&gt;85%*W9,"A",IF(U9&gt;70%*W9,"B",IF(U9&gt;=50%*W9,"C",IF(U9&gt;=30%*W9,"D","E")))))))</f>
        <v>A</v>
      </c>
      <c r="AD9" s="812"/>
      <c r="AE9" s="812"/>
      <c r="AF9" s="812"/>
      <c r="AG9" s="812"/>
      <c r="AH9" s="812"/>
      <c r="AI9" s="812"/>
      <c r="AN9" s="55" t="str">
        <f>'Result Sheet'!AD4</f>
        <v>अंग्रेजी</v>
      </c>
    </row>
    <row r="10" spans="1:40" ht="18" customHeight="1">
      <c r="A10" s="453">
        <f>IF('Result Sheet'!A10="","",'Result Sheet'!A10)</f>
        <v>3</v>
      </c>
      <c r="B10" s="454">
        <f>IF(OR($D$3="",$R$3=""),"",IF('Result Sheet'!B10="","",'Result Sheet'!B10))</f>
        <v>403</v>
      </c>
      <c r="C10" s="455">
        <f>IF(OR($D$3="",$R$3=""),"",IF('Result Sheet'!F10="","",'Result Sheet'!F10))</f>
        <v>934</v>
      </c>
      <c r="D10" s="456">
        <f>IF(OR($D$3="",$R$3=""),"",IF('Result Sheet'!E10="","",'Result Sheet'!E10))</f>
        <v>42348</v>
      </c>
      <c r="E10" s="457" t="str">
        <f>IF(OR($D$3="",$R$3=""),"",IF('Result Sheet'!G10="","",'Result Sheet'!G10))</f>
        <v>ARMAN HUSSAIN</v>
      </c>
      <c r="F10" s="457" t="str">
        <f>IF(OR($D$3="",$R$3=""),"",IF('Result Sheet'!H10="","",'Result Sheet'!H10))</f>
        <v>AARIF HUSSAIN</v>
      </c>
      <c r="G10" s="457" t="str">
        <f>IF(OR($D$3="",$R$3=""),"",IF('Result Sheet'!I10="","",'Result Sheet'!I10))</f>
        <v>SALMA BANO</v>
      </c>
      <c r="H10" s="458" t="str">
        <f>IF(OR($D$3="",$R$3=""),"",IF('Result Sheet'!K10="","",'Result Sheet'!K10))</f>
        <v>OBC</v>
      </c>
      <c r="I10" s="459" t="str">
        <f>IF(OR($D$3="",$R$3=""),"",IF('Result Sheet'!J10="","",'Result Sheet'!J10))</f>
        <v>M</v>
      </c>
      <c r="J10" s="460">
        <f>IF(OR(B10=0,B10=""),"",IF($R$3="","",IF($R$3=$AN$8,'Result Sheet'!L10,IF($R$3=$AN$9,'Result Sheet'!AD10,IF($R$3=$AN$10,'Result Sheet'!AV10,IF($R$3=$AN$11,'Result Sheet'!BN10,IF($R$3=$AN$12,'Result Sheet'!CF10,IF($R$3=$AN$13,'Result Sheet'!CP10,IF($R$3=$AN$14,'Result Sheet'!CZ10,"")))))))))</f>
        <v>5</v>
      </c>
      <c r="K10" s="460">
        <f>IF(OR(B10=0,B10=""),"",IF($R$3="","",IF($R$3=$AN$8,'Result Sheet'!M10,IF($R$3=$AN$9,'Result Sheet'!AE10,IF($R$3=$AN$10,'Result Sheet'!AW10,IF($R$3=$AN$11,'Result Sheet'!BO10,IF($R$3=$AN$12,'Result Sheet'!CG10,IF($R$3=$AN$13,'Result Sheet'!CQ10,IF($R$3=$AN$14,'Result Sheet'!DA10,"")))))))))</f>
        <v>2</v>
      </c>
      <c r="L10" s="460">
        <f>IF(OR(B10=0,B10=""),"",IF($R$3="","",IF($R$3=$AN$8,'Result Sheet'!N10,IF($R$3=$AN$9,'Result Sheet'!AF10,IF($R$3=$AN$10,'Result Sheet'!AX10,IF($R$3=$AN$11,'Result Sheet'!BP10,IF($R$3=$AN$12,'Result Sheet'!CH10,IF($R$3=$AN$13,'Result Sheet'!CR10,IF($R$3=$AN$14,'Result Sheet'!DB10,"")))))))))</f>
        <v>5</v>
      </c>
      <c r="M10" s="462">
        <f t="shared" si="0"/>
        <v>12</v>
      </c>
      <c r="N10" s="460">
        <f>IF($R$3=$AN$8,'Result Sheet'!P10,IF($R$3=$AN$9,'Result Sheet'!AH10,IF($R$3=$AN$10,'Result Sheet'!AZ10,IF($R$3=$AN$11,'Result Sheet'!BR10,""))))</f>
        <v>23</v>
      </c>
      <c r="O10" s="460">
        <f>IF($R$3=$AN$8,'Result Sheet'!Q10,IF($R$3=$AN$9,'Result Sheet'!AI10,IF($R$3=$AN$10,'Result Sheet'!BA10,IF($R$3=$AN$11,'Result Sheet'!BS10,""))))</f>
        <v>9</v>
      </c>
      <c r="P10" s="461">
        <f>IF(OR($D$3="",$R$3=""),"",IF(B10="","",IF(AND(O10="NA",N10="NA"),"NA",IF($R$3=$AN$12,'Result Sheet'!CI10,IF($R$3=$AN$13,'Result Sheet'!CS10,IF($R$3=$AN$14,'Result Sheet'!DC10,IF($R$3=$AN$15,'Result Sheet'!DJ10,IF($R$3=$AN$16,'Result Sheet'!DN10,SUM(N10:O10)))))))))</f>
        <v>32</v>
      </c>
      <c r="Q10" s="462">
        <f t="shared" si="1"/>
        <v>44</v>
      </c>
      <c r="R10" s="463">
        <f>IF($R$3=$AN$8,'Result Sheet'!T10,IF($R$3=$AN$9,'Result Sheet'!AL10,IF($R$3=$AN$10,'Result Sheet'!BD10,IF($R$3=$AN$11,'Result Sheet'!BV10,""))))</f>
        <v>23</v>
      </c>
      <c r="S10" s="463">
        <f>IF($R$3=$AN$8,'Result Sheet'!U10,IF($R$3=$AN$9,'Result Sheet'!AM10,IF($R$3=$AN$10,'Result Sheet'!BE10,IF($R$3=$AN$11,'Result Sheet'!BW10,""))))</f>
        <v>25</v>
      </c>
      <c r="T10" s="464">
        <f>IF(OR($D$3="",$R$3=""),"",IF(B10="","",IF(AND(R10="NA",S10="NA"),"NA",IF($R$3=$AN$12,'Result Sheet'!CJ10,IF($R$3=$AN$13,'Result Sheet'!CT10,IF($R$3=$AN$14,'Result Sheet'!DD10,IF($R$3=$AN$15,'Result Sheet'!DK10,IF($R$3=$AN$16,'Result Sheet'!DO10,SUM(R10:S10)))))))))</f>
        <v>48</v>
      </c>
      <c r="U10" s="462">
        <f t="shared" si="2"/>
        <v>92</v>
      </c>
      <c r="V10" s="465">
        <f t="shared" si="3"/>
        <v>0</v>
      </c>
      <c r="W10" s="465">
        <f t="shared" si="4"/>
        <v>100</v>
      </c>
      <c r="X10" s="465" t="str">
        <f t="shared" si="5"/>
        <v/>
      </c>
      <c r="Y10" s="465" t="str">
        <f t="shared" si="6"/>
        <v>P</v>
      </c>
      <c r="Z10" s="465" t="str">
        <f t="shared" si="7"/>
        <v>I</v>
      </c>
      <c r="AA10" s="466" t="str">
        <f t="shared" si="8"/>
        <v>A</v>
      </c>
      <c r="AD10" s="813" t="s">
        <v>263</v>
      </c>
      <c r="AE10" s="813"/>
      <c r="AF10" s="813"/>
      <c r="AG10" s="813"/>
      <c r="AH10" s="813"/>
      <c r="AI10" s="813"/>
      <c r="AN10" s="55" t="str">
        <f>'Result Sheet'!AV4</f>
        <v>गणित</v>
      </c>
    </row>
    <row r="11" spans="1:40" ht="18" customHeight="1">
      <c r="A11" s="453">
        <f>IF('Result Sheet'!A11="","",'Result Sheet'!A11)</f>
        <v>4</v>
      </c>
      <c r="B11" s="454">
        <f>IF(OR($D$3="",$R$3=""),"",IF('Result Sheet'!B11="","",'Result Sheet'!B11))</f>
        <v>404</v>
      </c>
      <c r="C11" s="455">
        <f>IF(OR($D$3="",$R$3=""),"",IF('Result Sheet'!F11="","",'Result Sheet'!F11))</f>
        <v>926</v>
      </c>
      <c r="D11" s="456">
        <f>IF(OR($D$3="",$R$3=""),"",IF('Result Sheet'!E11="","",'Result Sheet'!E11))</f>
        <v>42491</v>
      </c>
      <c r="E11" s="457" t="str">
        <f>IF(OR($D$3="",$R$3=""),"",IF('Result Sheet'!G11="","",'Result Sheet'!G11))</f>
        <v>ARMAN SHAH</v>
      </c>
      <c r="F11" s="457" t="str">
        <f>IF(OR($D$3="",$R$3=""),"",IF('Result Sheet'!H11="","",'Result Sheet'!H11))</f>
        <v>JAKIR SHAH</v>
      </c>
      <c r="G11" s="457" t="str">
        <f>IF(OR($D$3="",$R$3=""),"",IF('Result Sheet'!I11="","",'Result Sheet'!I11))</f>
        <v>HEENA BANU</v>
      </c>
      <c r="H11" s="458" t="str">
        <f>IF(OR($D$3="",$R$3=""),"",IF('Result Sheet'!K11="","",'Result Sheet'!K11))</f>
        <v>OBC</v>
      </c>
      <c r="I11" s="459" t="str">
        <f>IF(OR($D$3="",$R$3=""),"",IF('Result Sheet'!J11="","",'Result Sheet'!J11))</f>
        <v>M</v>
      </c>
      <c r="J11" s="460">
        <f>IF(OR(B11=0,B11=""),"",IF($R$3="","",IF($R$3=$AN$8,'Result Sheet'!L11,IF($R$3=$AN$9,'Result Sheet'!AD11,IF($R$3=$AN$10,'Result Sheet'!AV11,IF($R$3=$AN$11,'Result Sheet'!BN11,IF($R$3=$AN$12,'Result Sheet'!CF11,IF($R$3=$AN$13,'Result Sheet'!CP11,IF($R$3=$AN$14,'Result Sheet'!CZ11,"")))))))))</f>
        <v>5</v>
      </c>
      <c r="K11" s="460" t="str">
        <f>IF(OR(B11=0,B11=""),"",IF($R$3="","",IF($R$3=$AN$8,'Result Sheet'!M11,IF($R$3=$AN$9,'Result Sheet'!AE11,IF($R$3=$AN$10,'Result Sheet'!AW11,IF($R$3=$AN$11,'Result Sheet'!BO11,IF($R$3=$AN$12,'Result Sheet'!CG11,IF($R$3=$AN$13,'Result Sheet'!CQ11,IF($R$3=$AN$14,'Result Sheet'!DA11,"")))))))))</f>
        <v>AB</v>
      </c>
      <c r="L11" s="460">
        <f>IF(OR(B11=0,B11=""),"",IF($R$3="","",IF($R$3=$AN$8,'Result Sheet'!N11,IF($R$3=$AN$9,'Result Sheet'!AF11,IF($R$3=$AN$10,'Result Sheet'!AX11,IF($R$3=$AN$11,'Result Sheet'!BP11,IF($R$3=$AN$12,'Result Sheet'!CH11,IF($R$3=$AN$13,'Result Sheet'!CR11,IF($R$3=$AN$14,'Result Sheet'!DB11,"")))))))))</f>
        <v>4</v>
      </c>
      <c r="M11" s="462">
        <f t="shared" si="0"/>
        <v>9</v>
      </c>
      <c r="N11" s="460">
        <f>IF($R$3=$AN$8,'Result Sheet'!P11,IF($R$3=$AN$9,'Result Sheet'!AH11,IF($R$3=$AN$10,'Result Sheet'!AZ11,IF($R$3=$AN$11,'Result Sheet'!BR11,""))))</f>
        <v>24</v>
      </c>
      <c r="O11" s="460">
        <f>IF($R$3=$AN$8,'Result Sheet'!Q11,IF($R$3=$AN$9,'Result Sheet'!AI11,IF($R$3=$AN$10,'Result Sheet'!BA11,IF($R$3=$AN$11,'Result Sheet'!BS11,""))))</f>
        <v>9</v>
      </c>
      <c r="P11" s="461">
        <f>IF(OR($D$3="",$R$3=""),"",IF(B11="","",IF(AND(O11="NA",N11="NA"),"NA",IF($R$3=$AN$12,'Result Sheet'!CI11,IF($R$3=$AN$13,'Result Sheet'!CS11,IF($R$3=$AN$14,'Result Sheet'!DC11,IF($R$3=$AN$15,'Result Sheet'!DJ11,IF($R$3=$AN$16,'Result Sheet'!DN11,SUM(N11:O11)))))))))</f>
        <v>33</v>
      </c>
      <c r="Q11" s="462">
        <f t="shared" si="1"/>
        <v>42</v>
      </c>
      <c r="R11" s="463">
        <f>IF($R$3=$AN$8,'Result Sheet'!T11,IF($R$3=$AN$9,'Result Sheet'!AL11,IF($R$3=$AN$10,'Result Sheet'!BD11,IF($R$3=$AN$11,'Result Sheet'!BV11,""))))</f>
        <v>25</v>
      </c>
      <c r="S11" s="463">
        <f>IF($R$3=$AN$8,'Result Sheet'!U11,IF($R$3=$AN$9,'Result Sheet'!AM11,IF($R$3=$AN$10,'Result Sheet'!BE11,IF($R$3=$AN$11,'Result Sheet'!BW11,""))))</f>
        <v>13</v>
      </c>
      <c r="T11" s="464">
        <f>IF(OR($D$3="",$R$3=""),"",IF(B11="","",IF(AND(R11="NA",S11="NA"),"NA",IF($R$3=$AN$12,'Result Sheet'!CJ11,IF($R$3=$AN$13,'Result Sheet'!CT11,IF($R$3=$AN$14,'Result Sheet'!DD11,IF($R$3=$AN$15,'Result Sheet'!DK11,IF($R$3=$AN$16,'Result Sheet'!DO11,SUM(R11:S11)))))))))</f>
        <v>38</v>
      </c>
      <c r="U11" s="462">
        <f t="shared" si="2"/>
        <v>80</v>
      </c>
      <c r="V11" s="465">
        <f t="shared" si="3"/>
        <v>0</v>
      </c>
      <c r="W11" s="465">
        <f t="shared" si="4"/>
        <v>100</v>
      </c>
      <c r="X11" s="465" t="str">
        <f t="shared" si="5"/>
        <v/>
      </c>
      <c r="Y11" s="465" t="str">
        <f t="shared" si="6"/>
        <v>P</v>
      </c>
      <c r="Z11" s="465" t="str">
        <f t="shared" si="7"/>
        <v>I</v>
      </c>
      <c r="AA11" s="466" t="str">
        <f t="shared" si="8"/>
        <v>B</v>
      </c>
      <c r="AN11" s="55" t="str">
        <f>'Result Sheet'!BN4</f>
        <v>पर्यावरण अध्ययन</v>
      </c>
    </row>
    <row r="12" spans="1:40" ht="18" customHeight="1">
      <c r="A12" s="453">
        <f>IF('Result Sheet'!A12="","",'Result Sheet'!A12)</f>
        <v>5</v>
      </c>
      <c r="B12" s="454">
        <f>IF(OR($D$3="",$R$3=""),"",IF('Result Sheet'!B12="","",'Result Sheet'!B12))</f>
        <v>405</v>
      </c>
      <c r="C12" s="455">
        <f>IF(OR($D$3="",$R$3=""),"",IF('Result Sheet'!F12="","",'Result Sheet'!F12))</f>
        <v>951</v>
      </c>
      <c r="D12" s="456" t="str">
        <f>IF(OR($D$3="",$R$3=""),"",IF('Result Sheet'!E12="","",'Result Sheet'!E12))</f>
        <v>25-08-2015</v>
      </c>
      <c r="E12" s="457" t="str">
        <f>IF(OR($D$3="",$R$3=""),"",IF('Result Sheet'!G12="","",'Result Sheet'!G12))</f>
        <v>BHAVYANSH SINGH CHOUHAN</v>
      </c>
      <c r="F12" s="457" t="str">
        <f>IF(OR($D$3="",$R$3=""),"",IF('Result Sheet'!H12="","",'Result Sheet'!H12))</f>
        <v>AJIT SINGH</v>
      </c>
      <c r="G12" s="457" t="str">
        <f>IF(OR($D$3="",$R$3=""),"",IF('Result Sheet'!I12="","",'Result Sheet'!I12))</f>
        <v>MEENA</v>
      </c>
      <c r="H12" s="458" t="str">
        <f>IF(OR($D$3="",$R$3=""),"",IF('Result Sheet'!K12="","",'Result Sheet'!K12))</f>
        <v>OBC</v>
      </c>
      <c r="I12" s="459" t="str">
        <f>IF(OR($D$3="",$R$3=""),"",IF('Result Sheet'!J12="","",'Result Sheet'!J12))</f>
        <v>M</v>
      </c>
      <c r="J12" s="460">
        <f>IF(OR(B12=0,B12=""),"",IF($R$3="","",IF($R$3=$AN$8,'Result Sheet'!L12,IF($R$3=$AN$9,'Result Sheet'!AD12,IF($R$3=$AN$10,'Result Sheet'!AV12,IF($R$3=$AN$11,'Result Sheet'!BN12,IF($R$3=$AN$12,'Result Sheet'!CF12,IF($R$3=$AN$13,'Result Sheet'!CP12,IF($R$3=$AN$14,'Result Sheet'!CZ12,"")))))))))</f>
        <v>5</v>
      </c>
      <c r="K12" s="460">
        <f>IF(OR(B12=0,B12=""),"",IF($R$3="","",IF($R$3=$AN$8,'Result Sheet'!M12,IF($R$3=$AN$9,'Result Sheet'!AE12,IF($R$3=$AN$10,'Result Sheet'!AW12,IF($R$3=$AN$11,'Result Sheet'!BO12,IF($R$3=$AN$12,'Result Sheet'!CG12,IF($R$3=$AN$13,'Result Sheet'!CQ12,IF($R$3=$AN$14,'Result Sheet'!DA12,"")))))))))</f>
        <v>3</v>
      </c>
      <c r="L12" s="460">
        <f>IF(OR(B12=0,B12=""),"",IF($R$3="","",IF($R$3=$AN$8,'Result Sheet'!N12,IF($R$3=$AN$9,'Result Sheet'!AF12,IF($R$3=$AN$10,'Result Sheet'!AX12,IF($R$3=$AN$11,'Result Sheet'!BP12,IF($R$3=$AN$12,'Result Sheet'!CH12,IF($R$3=$AN$13,'Result Sheet'!CR12,IF($R$3=$AN$14,'Result Sheet'!DB12,"")))))))))</f>
        <v>4</v>
      </c>
      <c r="M12" s="462">
        <f t="shared" si="0"/>
        <v>12</v>
      </c>
      <c r="N12" s="460">
        <f>IF($R$3=$AN$8,'Result Sheet'!P12,IF($R$3=$AN$9,'Result Sheet'!AH12,IF($R$3=$AN$10,'Result Sheet'!AZ12,IF($R$3=$AN$11,'Result Sheet'!BR12,""))))</f>
        <v>25</v>
      </c>
      <c r="O12" s="460">
        <f>IF($R$3=$AN$8,'Result Sheet'!Q12,IF($R$3=$AN$9,'Result Sheet'!AI12,IF($R$3=$AN$10,'Result Sheet'!BA12,IF($R$3=$AN$11,'Result Sheet'!BS12,""))))</f>
        <v>8</v>
      </c>
      <c r="P12" s="461">
        <f>IF(OR($D$3="",$R$3=""),"",IF(B12="","",IF(AND(O12="NA",N12="NA"),"NA",IF($R$3=$AN$12,'Result Sheet'!CI12,IF($R$3=$AN$13,'Result Sheet'!CS12,IF($R$3=$AN$14,'Result Sheet'!DC12,IF($R$3=$AN$15,'Result Sheet'!DJ12,IF($R$3=$AN$16,'Result Sheet'!DN12,SUM(N12:O12)))))))))</f>
        <v>33</v>
      </c>
      <c r="Q12" s="462">
        <f t="shared" si="1"/>
        <v>45</v>
      </c>
      <c r="R12" s="463">
        <f>IF($R$3=$AN$8,'Result Sheet'!T12,IF($R$3=$AN$9,'Result Sheet'!AL12,IF($R$3=$AN$10,'Result Sheet'!BD12,IF($R$3=$AN$11,'Result Sheet'!BV12,""))))</f>
        <v>24</v>
      </c>
      <c r="S12" s="463">
        <f>IF($R$3=$AN$8,'Result Sheet'!U12,IF($R$3=$AN$9,'Result Sheet'!AM12,IF($R$3=$AN$10,'Result Sheet'!BE12,IF($R$3=$AN$11,'Result Sheet'!BW12,""))))</f>
        <v>13</v>
      </c>
      <c r="T12" s="464">
        <f>IF(OR($D$3="",$R$3=""),"",IF(B12="","",IF(AND(R12="NA",S12="NA"),"NA",IF($R$3=$AN$12,'Result Sheet'!CJ12,IF($R$3=$AN$13,'Result Sheet'!CT12,IF($R$3=$AN$14,'Result Sheet'!DD12,IF($R$3=$AN$15,'Result Sheet'!DK12,IF($R$3=$AN$16,'Result Sheet'!DO12,SUM(R12:S12)))))))))</f>
        <v>37</v>
      </c>
      <c r="U12" s="462">
        <f t="shared" si="2"/>
        <v>82</v>
      </c>
      <c r="V12" s="465">
        <f t="shared" si="3"/>
        <v>0</v>
      </c>
      <c r="W12" s="465">
        <f t="shared" si="4"/>
        <v>100</v>
      </c>
      <c r="X12" s="465" t="str">
        <f t="shared" si="5"/>
        <v/>
      </c>
      <c r="Y12" s="465" t="str">
        <f t="shared" si="6"/>
        <v>P</v>
      </c>
      <c r="Z12" s="465" t="str">
        <f t="shared" si="7"/>
        <v>I</v>
      </c>
      <c r="AA12" s="466" t="str">
        <f t="shared" si="8"/>
        <v>B</v>
      </c>
      <c r="AN12" s="55" t="str">
        <f>'Result Sheet'!CF4</f>
        <v>कार्यानुभव</v>
      </c>
    </row>
    <row r="13" spans="1:40" ht="18" customHeight="1">
      <c r="A13" s="453">
        <f>IF('Result Sheet'!A13="","",'Result Sheet'!A13)</f>
        <v>6</v>
      </c>
      <c r="B13" s="454">
        <f>IF(OR($D$3="",$R$3=""),"",IF('Result Sheet'!B13="","",'Result Sheet'!B13))</f>
        <v>406</v>
      </c>
      <c r="C13" s="455">
        <f>IF(OR($D$3="",$R$3=""),"",IF('Result Sheet'!F13="","",'Result Sheet'!F13))</f>
        <v>939</v>
      </c>
      <c r="D13" s="456" t="str">
        <f>IF(OR($D$3="",$R$3=""),"",IF('Result Sheet'!E13="","",'Result Sheet'!E13))</f>
        <v>16-06-2014</v>
      </c>
      <c r="E13" s="457" t="str">
        <f>IF(OR($D$3="",$R$3=""),"",IF('Result Sheet'!G13="","",'Result Sheet'!G13))</f>
        <v>BHUMIKA BAGRI</v>
      </c>
      <c r="F13" s="457" t="str">
        <f>IF(OR($D$3="",$R$3=""),"",IF('Result Sheet'!H13="","",'Result Sheet'!H13))</f>
        <v>MUKESH BAGRI</v>
      </c>
      <c r="G13" s="457" t="str">
        <f>IF(OR($D$3="",$R$3=""),"",IF('Result Sheet'!I13="","",'Result Sheet'!I13))</f>
        <v>SEEMA BAGRI</v>
      </c>
      <c r="H13" s="458" t="str">
        <f>IF(OR($D$3="",$R$3=""),"",IF('Result Sheet'!K13="","",'Result Sheet'!K13))</f>
        <v>OBC</v>
      </c>
      <c r="I13" s="459" t="str">
        <f>IF(OR($D$3="",$R$3=""),"",IF('Result Sheet'!J13="","",'Result Sheet'!J13))</f>
        <v>F</v>
      </c>
      <c r="J13" s="460">
        <f>IF(OR(B13=0,B13=""),"",IF($R$3="","",IF($R$3=$AN$8,'Result Sheet'!L13,IF($R$3=$AN$9,'Result Sheet'!AD13,IF($R$3=$AN$10,'Result Sheet'!AV13,IF($R$3=$AN$11,'Result Sheet'!BN13,IF($R$3=$AN$12,'Result Sheet'!CF13,IF($R$3=$AN$13,'Result Sheet'!CP13,IF($R$3=$AN$14,'Result Sheet'!CZ13,"")))))))))</f>
        <v>5</v>
      </c>
      <c r="K13" s="460">
        <f>IF(OR(B13=0,B13=""),"",IF($R$3="","",IF($R$3=$AN$8,'Result Sheet'!M13,IF($R$3=$AN$9,'Result Sheet'!AE13,IF($R$3=$AN$10,'Result Sheet'!AW13,IF($R$3=$AN$11,'Result Sheet'!BO13,IF($R$3=$AN$12,'Result Sheet'!CG13,IF($R$3=$AN$13,'Result Sheet'!CQ13,IF($R$3=$AN$14,'Result Sheet'!DA13,"")))))))))</f>
        <v>3</v>
      </c>
      <c r="L13" s="460">
        <f>IF(OR(B13=0,B13=""),"",IF($R$3="","",IF($R$3=$AN$8,'Result Sheet'!N13,IF($R$3=$AN$9,'Result Sheet'!AF13,IF($R$3=$AN$10,'Result Sheet'!AX13,IF($R$3=$AN$11,'Result Sheet'!BP13,IF($R$3=$AN$12,'Result Sheet'!CH13,IF($R$3=$AN$13,'Result Sheet'!CR13,IF($R$3=$AN$14,'Result Sheet'!DB13,"")))))))))</f>
        <v>4</v>
      </c>
      <c r="M13" s="462">
        <f t="shared" si="0"/>
        <v>12</v>
      </c>
      <c r="N13" s="460">
        <f>IF($R$3=$AN$8,'Result Sheet'!P13,IF($R$3=$AN$9,'Result Sheet'!AH13,IF($R$3=$AN$10,'Result Sheet'!AZ13,IF($R$3=$AN$11,'Result Sheet'!BR13,""))))</f>
        <v>10</v>
      </c>
      <c r="O13" s="460">
        <f>IF($R$3=$AN$8,'Result Sheet'!Q13,IF($R$3=$AN$9,'Result Sheet'!AI13,IF($R$3=$AN$10,'Result Sheet'!BA13,IF($R$3=$AN$11,'Result Sheet'!BS13,""))))</f>
        <v>7</v>
      </c>
      <c r="P13" s="461">
        <f>IF(OR($D$3="",$R$3=""),"",IF(B13="","",IF(AND(O13="NA",N13="NA"),"NA",IF($R$3=$AN$12,'Result Sheet'!CI13,IF($R$3=$AN$13,'Result Sheet'!CS13,IF($R$3=$AN$14,'Result Sheet'!DC13,IF($R$3=$AN$15,'Result Sheet'!DJ13,IF($R$3=$AN$16,'Result Sheet'!DN13,SUM(N13:O13)))))))))</f>
        <v>17</v>
      </c>
      <c r="Q13" s="462">
        <f t="shared" si="1"/>
        <v>29</v>
      </c>
      <c r="R13" s="463">
        <f>IF($R$3=$AN$8,'Result Sheet'!T13,IF($R$3=$AN$9,'Result Sheet'!AL13,IF($R$3=$AN$10,'Result Sheet'!BD13,IF($R$3=$AN$11,'Result Sheet'!BV13,""))))</f>
        <v>26</v>
      </c>
      <c r="S13" s="463">
        <f>IF($R$3=$AN$8,'Result Sheet'!U13,IF($R$3=$AN$9,'Result Sheet'!AM13,IF($R$3=$AN$10,'Result Sheet'!BE13,IF($R$3=$AN$11,'Result Sheet'!BW13,""))))</f>
        <v>12</v>
      </c>
      <c r="T13" s="464">
        <f>IF(OR($D$3="",$R$3=""),"",IF(B13="","",IF(AND(R13="NA",S13="NA"),"NA",IF($R$3=$AN$12,'Result Sheet'!CJ13,IF($R$3=$AN$13,'Result Sheet'!CT13,IF($R$3=$AN$14,'Result Sheet'!DD13,IF($R$3=$AN$15,'Result Sheet'!DK13,IF($R$3=$AN$16,'Result Sheet'!DO13,SUM(R13:S13)))))))))</f>
        <v>38</v>
      </c>
      <c r="U13" s="462">
        <f t="shared" si="2"/>
        <v>67</v>
      </c>
      <c r="V13" s="465">
        <f t="shared" si="3"/>
        <v>0</v>
      </c>
      <c r="W13" s="465">
        <f t="shared" si="4"/>
        <v>100</v>
      </c>
      <c r="X13" s="465" t="str">
        <f t="shared" si="5"/>
        <v/>
      </c>
      <c r="Y13" s="465" t="str">
        <f t="shared" si="6"/>
        <v>P</v>
      </c>
      <c r="Z13" s="465" t="str">
        <f t="shared" si="7"/>
        <v>I</v>
      </c>
      <c r="AA13" s="466" t="str">
        <f t="shared" si="8"/>
        <v>C</v>
      </c>
      <c r="AN13" s="55" t="str">
        <f>'Result Sheet'!CP4</f>
        <v>कला शिक्षा</v>
      </c>
    </row>
    <row r="14" spans="1:40" ht="18" customHeight="1">
      <c r="A14" s="453">
        <f>IF('Result Sheet'!A14="","",'Result Sheet'!A14)</f>
        <v>7</v>
      </c>
      <c r="B14" s="454">
        <f>IF(OR($D$3="",$R$3=""),"",IF('Result Sheet'!B14="","",'Result Sheet'!B14))</f>
        <v>407</v>
      </c>
      <c r="C14" s="455">
        <f>IF(OR($D$3="",$R$3=""),"",IF('Result Sheet'!F14="","",'Result Sheet'!F14))</f>
        <v>942</v>
      </c>
      <c r="D14" s="456" t="str">
        <f>IF(OR($D$3="",$R$3=""),"",IF('Result Sheet'!E14="","",'Result Sheet'!E14))</f>
        <v>28-09-2015</v>
      </c>
      <c r="E14" s="457" t="str">
        <f>IF(OR($D$3="",$R$3=""),"",IF('Result Sheet'!G14="","",'Result Sheet'!G14))</f>
        <v>DAKSH PRAJAPAT</v>
      </c>
      <c r="F14" s="457" t="str">
        <f>IF(OR($D$3="",$R$3=""),"",IF('Result Sheet'!H14="","",'Result Sheet'!H14))</f>
        <v>PRAKASH PRAJAPAT</v>
      </c>
      <c r="G14" s="457" t="str">
        <f>IF(OR($D$3="",$R$3=""),"",IF('Result Sheet'!I14="","",'Result Sheet'!I14))</f>
        <v>REKHA PRAJAPATI</v>
      </c>
      <c r="H14" s="458" t="str">
        <f>IF(OR($D$3="",$R$3=""),"",IF('Result Sheet'!K14="","",'Result Sheet'!K14))</f>
        <v>OBC</v>
      </c>
      <c r="I14" s="459" t="str">
        <f>IF(OR($D$3="",$R$3=""),"",IF('Result Sheet'!J14="","",'Result Sheet'!J14))</f>
        <v>M</v>
      </c>
      <c r="J14" s="460">
        <f>IF(OR(B14=0,B14=""),"",IF($R$3="","",IF($R$3=$AN$8,'Result Sheet'!L14,IF($R$3=$AN$9,'Result Sheet'!AD14,IF($R$3=$AN$10,'Result Sheet'!AV14,IF($R$3=$AN$11,'Result Sheet'!BN14,IF($R$3=$AN$12,'Result Sheet'!CF14,IF($R$3=$AN$13,'Result Sheet'!CP14,IF($R$3=$AN$14,'Result Sheet'!CZ14,"")))))))))</f>
        <v>5</v>
      </c>
      <c r="K14" s="460">
        <f>IF(OR(B14=0,B14=""),"",IF($R$3="","",IF($R$3=$AN$8,'Result Sheet'!M14,IF($R$3=$AN$9,'Result Sheet'!AE14,IF($R$3=$AN$10,'Result Sheet'!AW14,IF($R$3=$AN$11,'Result Sheet'!BO14,IF($R$3=$AN$12,'Result Sheet'!CG14,IF($R$3=$AN$13,'Result Sheet'!CQ14,IF($R$3=$AN$14,'Result Sheet'!DA14,"")))))))))</f>
        <v>3</v>
      </c>
      <c r="L14" s="460">
        <f>IF(OR(B14=0,B14=""),"",IF($R$3="","",IF($R$3=$AN$8,'Result Sheet'!N14,IF($R$3=$AN$9,'Result Sheet'!AF14,IF($R$3=$AN$10,'Result Sheet'!AX14,IF($R$3=$AN$11,'Result Sheet'!BP14,IF($R$3=$AN$12,'Result Sheet'!CH14,IF($R$3=$AN$13,'Result Sheet'!CR14,IF($R$3=$AN$14,'Result Sheet'!DB14,"")))))))))</f>
        <v>4</v>
      </c>
      <c r="M14" s="462">
        <f t="shared" si="0"/>
        <v>12</v>
      </c>
      <c r="N14" s="460">
        <f>IF($R$3=$AN$8,'Result Sheet'!P14,IF($R$3=$AN$9,'Result Sheet'!AH14,IF($R$3=$AN$10,'Result Sheet'!AZ14,IF($R$3=$AN$11,'Result Sheet'!BR14,""))))</f>
        <v>20</v>
      </c>
      <c r="O14" s="460">
        <f>IF($R$3=$AN$8,'Result Sheet'!Q14,IF($R$3=$AN$9,'Result Sheet'!AI14,IF($R$3=$AN$10,'Result Sheet'!BA14,IF($R$3=$AN$11,'Result Sheet'!BS14,""))))</f>
        <v>7</v>
      </c>
      <c r="P14" s="461">
        <f>IF(OR($D$3="",$R$3=""),"",IF(B14="","",IF(AND(O14="NA",N14="NA"),"NA",IF($R$3=$AN$12,'Result Sheet'!CI14,IF($R$3=$AN$13,'Result Sheet'!CS14,IF($R$3=$AN$14,'Result Sheet'!DC14,IF($R$3=$AN$15,'Result Sheet'!DJ14,IF($R$3=$AN$16,'Result Sheet'!DN14,SUM(N14:O14)))))))))</f>
        <v>27</v>
      </c>
      <c r="Q14" s="462">
        <f t="shared" si="1"/>
        <v>39</v>
      </c>
      <c r="R14" s="463">
        <f>IF($R$3=$AN$8,'Result Sheet'!T14,IF($R$3=$AN$9,'Result Sheet'!AL14,IF($R$3=$AN$10,'Result Sheet'!BD14,IF($R$3=$AN$11,'Result Sheet'!BV14,""))))</f>
        <v>21</v>
      </c>
      <c r="S14" s="463">
        <f>IF($R$3=$AN$8,'Result Sheet'!U14,IF($R$3=$AN$9,'Result Sheet'!AM14,IF($R$3=$AN$10,'Result Sheet'!BE14,IF($R$3=$AN$11,'Result Sheet'!BW14,""))))</f>
        <v>10</v>
      </c>
      <c r="T14" s="464">
        <f>IF(OR($D$3="",$R$3=""),"",IF(B14="","",IF(AND(R14="NA",S14="NA"),"NA",IF($R$3=$AN$12,'Result Sheet'!CJ14,IF($R$3=$AN$13,'Result Sheet'!CT14,IF($R$3=$AN$14,'Result Sheet'!DD14,IF($R$3=$AN$15,'Result Sheet'!DK14,IF($R$3=$AN$16,'Result Sheet'!DO14,SUM(R14:S14)))))))))</f>
        <v>31</v>
      </c>
      <c r="U14" s="462">
        <f t="shared" si="2"/>
        <v>70</v>
      </c>
      <c r="V14" s="465">
        <f t="shared" si="3"/>
        <v>0</v>
      </c>
      <c r="W14" s="465">
        <f t="shared" si="4"/>
        <v>100</v>
      </c>
      <c r="X14" s="465" t="str">
        <f t="shared" si="5"/>
        <v/>
      </c>
      <c r="Y14" s="465" t="str">
        <f t="shared" si="6"/>
        <v>P</v>
      </c>
      <c r="Z14" s="465" t="str">
        <f t="shared" si="7"/>
        <v>I</v>
      </c>
      <c r="AA14" s="466" t="str">
        <f t="shared" si="8"/>
        <v>C</v>
      </c>
      <c r="AN14" s="55" t="str">
        <f>'Result Sheet'!CZ4</f>
        <v>स्वा. एवं शा. शिक्षा</v>
      </c>
    </row>
    <row r="15" spans="1:40" ht="18" customHeight="1">
      <c r="A15" s="453">
        <f>IF('Result Sheet'!A15="","",'Result Sheet'!A15)</f>
        <v>8</v>
      </c>
      <c r="B15" s="454">
        <f>IF(OR($D$3="",$R$3=""),"",IF('Result Sheet'!B15="","",'Result Sheet'!B15))</f>
        <v>408</v>
      </c>
      <c r="C15" s="455">
        <f>IF(OR($D$3="",$R$3=""),"",IF('Result Sheet'!F15="","",'Result Sheet'!F15))</f>
        <v>925</v>
      </c>
      <c r="D15" s="456" t="str">
        <f>IF(OR($D$3="",$R$3=""),"",IF('Result Sheet'!E15="","",'Result Sheet'!E15))</f>
        <v>26-10-2015</v>
      </c>
      <c r="E15" s="457" t="str">
        <f>IF(OR($D$3="",$R$3=""),"",IF('Result Sheet'!G15="","",'Result Sheet'!G15))</f>
        <v>DIVYA BAGRI</v>
      </c>
      <c r="F15" s="457" t="str">
        <f>IF(OR($D$3="",$R$3=""),"",IF('Result Sheet'!H15="","",'Result Sheet'!H15))</f>
        <v>MUKESH</v>
      </c>
      <c r="G15" s="457" t="str">
        <f>IF(OR($D$3="",$R$3=""),"",IF('Result Sheet'!I15="","",'Result Sheet'!I15))</f>
        <v>SEEMA</v>
      </c>
      <c r="H15" s="458" t="str">
        <f>IF(OR($D$3="",$R$3=""),"",IF('Result Sheet'!K15="","",'Result Sheet'!K15))</f>
        <v>OBC</v>
      </c>
      <c r="I15" s="459" t="str">
        <f>IF(OR($D$3="",$R$3=""),"",IF('Result Sheet'!J15="","",'Result Sheet'!J15))</f>
        <v>F</v>
      </c>
      <c r="J15" s="460">
        <f>IF(OR(B15=0,B15=""),"",IF($R$3="","",IF($R$3=$AN$8,'Result Sheet'!L15,IF($R$3=$AN$9,'Result Sheet'!AD15,IF($R$3=$AN$10,'Result Sheet'!AV15,IF($R$3=$AN$11,'Result Sheet'!BN15,IF($R$3=$AN$12,'Result Sheet'!CF15,IF($R$3=$AN$13,'Result Sheet'!CP15,IF($R$3=$AN$14,'Result Sheet'!CZ15,"")))))))))</f>
        <v>5</v>
      </c>
      <c r="K15" s="460">
        <f>IF(OR(B15=0,B15=""),"",IF($R$3="","",IF($R$3=$AN$8,'Result Sheet'!M15,IF($R$3=$AN$9,'Result Sheet'!AE15,IF($R$3=$AN$10,'Result Sheet'!AW15,IF($R$3=$AN$11,'Result Sheet'!BO15,IF($R$3=$AN$12,'Result Sheet'!CG15,IF($R$3=$AN$13,'Result Sheet'!CQ15,IF($R$3=$AN$14,'Result Sheet'!DA15,"")))))))))</f>
        <v>3</v>
      </c>
      <c r="L15" s="460">
        <f>IF(OR(B15=0,B15=""),"",IF($R$3="","",IF($R$3=$AN$8,'Result Sheet'!N15,IF($R$3=$AN$9,'Result Sheet'!AF15,IF($R$3=$AN$10,'Result Sheet'!AX15,IF($R$3=$AN$11,'Result Sheet'!BP15,IF($R$3=$AN$12,'Result Sheet'!CH15,IF($R$3=$AN$13,'Result Sheet'!CR15,IF($R$3=$AN$14,'Result Sheet'!DB15,"")))))))))</f>
        <v>4</v>
      </c>
      <c r="M15" s="462">
        <f t="shared" si="0"/>
        <v>12</v>
      </c>
      <c r="N15" s="460">
        <f>IF($R$3=$AN$8,'Result Sheet'!P15,IF($R$3=$AN$9,'Result Sheet'!AH15,IF($R$3=$AN$10,'Result Sheet'!AZ15,IF($R$3=$AN$11,'Result Sheet'!BR15,""))))</f>
        <v>23</v>
      </c>
      <c r="O15" s="460">
        <f>IF($R$3=$AN$8,'Result Sheet'!Q15,IF($R$3=$AN$9,'Result Sheet'!AI15,IF($R$3=$AN$10,'Result Sheet'!BA15,IF($R$3=$AN$11,'Result Sheet'!BS15,""))))</f>
        <v>8</v>
      </c>
      <c r="P15" s="461">
        <f>IF(OR($D$3="",$R$3=""),"",IF(B15="","",IF(AND(O15="NA",N15="NA"),"NA",IF($R$3=$AN$12,'Result Sheet'!CI15,IF($R$3=$AN$13,'Result Sheet'!CS15,IF($R$3=$AN$14,'Result Sheet'!DC15,IF($R$3=$AN$15,'Result Sheet'!DJ15,IF($R$3=$AN$16,'Result Sheet'!DN15,SUM(N15:O15)))))))))</f>
        <v>31</v>
      </c>
      <c r="Q15" s="462">
        <f t="shared" si="1"/>
        <v>43</v>
      </c>
      <c r="R15" s="463">
        <f>IF($R$3=$AN$8,'Result Sheet'!T15,IF($R$3=$AN$9,'Result Sheet'!AL15,IF($R$3=$AN$10,'Result Sheet'!BD15,IF($R$3=$AN$11,'Result Sheet'!BV15,""))))</f>
        <v>25</v>
      </c>
      <c r="S15" s="463">
        <f>IF($R$3=$AN$8,'Result Sheet'!U15,IF($R$3=$AN$9,'Result Sheet'!AM15,IF($R$3=$AN$10,'Result Sheet'!BE15,IF($R$3=$AN$11,'Result Sheet'!BW15,""))))</f>
        <v>15</v>
      </c>
      <c r="T15" s="464">
        <f>IF(OR($D$3="",$R$3=""),"",IF(B15="","",IF(AND(R15="NA",S15="NA"),"NA",IF($R$3=$AN$12,'Result Sheet'!CJ15,IF($R$3=$AN$13,'Result Sheet'!CT15,IF($R$3=$AN$14,'Result Sheet'!DD15,IF($R$3=$AN$15,'Result Sheet'!DK15,IF($R$3=$AN$16,'Result Sheet'!DO15,SUM(R15:S15)))))))))</f>
        <v>40</v>
      </c>
      <c r="U15" s="462">
        <f t="shared" si="2"/>
        <v>83</v>
      </c>
      <c r="V15" s="465">
        <f t="shared" si="3"/>
        <v>0</v>
      </c>
      <c r="W15" s="465">
        <f t="shared" si="4"/>
        <v>100</v>
      </c>
      <c r="X15" s="465" t="str">
        <f t="shared" si="5"/>
        <v/>
      </c>
      <c r="Y15" s="465" t="str">
        <f t="shared" si="6"/>
        <v>P</v>
      </c>
      <c r="Z15" s="465" t="str">
        <f t="shared" si="7"/>
        <v>I</v>
      </c>
      <c r="AA15" s="466" t="str">
        <f t="shared" si="8"/>
        <v>B</v>
      </c>
      <c r="AN15" s="55" t="str">
        <f>IF('Result Sheet'!DJ4="","",'Result Sheet'!DJ4)</f>
        <v/>
      </c>
    </row>
    <row r="16" spans="1:40" ht="18" customHeight="1">
      <c r="A16" s="453">
        <f>IF('Result Sheet'!A16="","",'Result Sheet'!A16)</f>
        <v>9</v>
      </c>
      <c r="B16" s="454">
        <f>IF(OR($D$3="",$R$3=""),"",IF('Result Sheet'!B16="","",'Result Sheet'!B16))</f>
        <v>409</v>
      </c>
      <c r="C16" s="455">
        <f>IF(OR($D$3="",$R$3=""),"",IF('Result Sheet'!F16="","",'Result Sheet'!F16))</f>
        <v>952</v>
      </c>
      <c r="D16" s="456">
        <f>IF(OR($D$3="",$R$3=""),"",IF('Result Sheet'!E16="","",'Result Sheet'!E16))</f>
        <v>42047</v>
      </c>
      <c r="E16" s="457" t="str">
        <f>IF(OR($D$3="",$R$3=""),"",IF('Result Sheet'!G16="","",'Result Sheet'!G16))</f>
        <v>DUSHYANT DAYAMA</v>
      </c>
      <c r="F16" s="457" t="str">
        <f>IF(OR($D$3="",$R$3=""),"",IF('Result Sheet'!H16="","",'Result Sheet'!H16))</f>
        <v>BASANT KUMAR DAYAMA</v>
      </c>
      <c r="G16" s="457" t="str">
        <f>IF(OR($D$3="",$R$3=""),"",IF('Result Sheet'!I16="","",'Result Sheet'!I16))</f>
        <v>PUSHPA DAYAMA</v>
      </c>
      <c r="H16" s="458" t="str">
        <f>IF(OR($D$3="",$R$3=""),"",IF('Result Sheet'!K16="","",'Result Sheet'!K16))</f>
        <v>SC</v>
      </c>
      <c r="I16" s="459" t="str">
        <f>IF(OR($D$3="",$R$3=""),"",IF('Result Sheet'!J16="","",'Result Sheet'!J16))</f>
        <v>M</v>
      </c>
      <c r="J16" s="460">
        <f>IF(OR(B16=0,B16=""),"",IF($R$3="","",IF($R$3=$AN$8,'Result Sheet'!L16,IF($R$3=$AN$9,'Result Sheet'!AD16,IF($R$3=$AN$10,'Result Sheet'!AV16,IF($R$3=$AN$11,'Result Sheet'!BN16,IF($R$3=$AN$12,'Result Sheet'!CF16,IF($R$3=$AN$13,'Result Sheet'!CP16,IF($R$3=$AN$14,'Result Sheet'!CZ16,"")))))))))</f>
        <v>5</v>
      </c>
      <c r="K16" s="460">
        <f>IF(OR(B16=0,B16=""),"",IF($R$3="","",IF($R$3=$AN$8,'Result Sheet'!M16,IF($R$3=$AN$9,'Result Sheet'!AE16,IF($R$3=$AN$10,'Result Sheet'!AW16,IF($R$3=$AN$11,'Result Sheet'!BO16,IF($R$3=$AN$12,'Result Sheet'!CG16,IF($R$3=$AN$13,'Result Sheet'!CQ16,IF($R$3=$AN$14,'Result Sheet'!DA16,"")))))))))</f>
        <v>3</v>
      </c>
      <c r="L16" s="460">
        <f>IF(OR(B16=0,B16=""),"",IF($R$3="","",IF($R$3=$AN$8,'Result Sheet'!N16,IF($R$3=$AN$9,'Result Sheet'!AF16,IF($R$3=$AN$10,'Result Sheet'!AX16,IF($R$3=$AN$11,'Result Sheet'!BP16,IF($R$3=$AN$12,'Result Sheet'!CH16,IF($R$3=$AN$13,'Result Sheet'!CR16,IF($R$3=$AN$14,'Result Sheet'!DB16,"")))))))))</f>
        <v>4</v>
      </c>
      <c r="M16" s="462">
        <f t="shared" si="0"/>
        <v>12</v>
      </c>
      <c r="N16" s="460">
        <f>IF($R$3=$AN$8,'Result Sheet'!P16,IF($R$3=$AN$9,'Result Sheet'!AH16,IF($R$3=$AN$10,'Result Sheet'!AZ16,IF($R$3=$AN$11,'Result Sheet'!BR16,""))))</f>
        <v>21</v>
      </c>
      <c r="O16" s="460">
        <f>IF($R$3=$AN$8,'Result Sheet'!Q16,IF($R$3=$AN$9,'Result Sheet'!AI16,IF($R$3=$AN$10,'Result Sheet'!BA16,IF($R$3=$AN$11,'Result Sheet'!BS16,""))))</f>
        <v>9</v>
      </c>
      <c r="P16" s="461">
        <f>IF(OR($D$3="",$R$3=""),"",IF(B16="","",IF(AND(O16="NA",N16="NA"),"NA",IF($R$3=$AN$12,'Result Sheet'!CI16,IF($R$3=$AN$13,'Result Sheet'!CS16,IF($R$3=$AN$14,'Result Sheet'!DC16,IF($R$3=$AN$15,'Result Sheet'!DJ16,IF($R$3=$AN$16,'Result Sheet'!DN16,SUM(N16:O16)))))))))</f>
        <v>30</v>
      </c>
      <c r="Q16" s="462">
        <f t="shared" si="1"/>
        <v>42</v>
      </c>
      <c r="R16" s="463">
        <f>IF($R$3=$AN$8,'Result Sheet'!T16,IF($R$3=$AN$9,'Result Sheet'!AL16,IF($R$3=$AN$10,'Result Sheet'!BD16,IF($R$3=$AN$11,'Result Sheet'!BV16,""))))</f>
        <v>26</v>
      </c>
      <c r="S16" s="463">
        <f>IF($R$3=$AN$8,'Result Sheet'!U16,IF($R$3=$AN$9,'Result Sheet'!AM16,IF($R$3=$AN$10,'Result Sheet'!BE16,IF($R$3=$AN$11,'Result Sheet'!BW16,""))))</f>
        <v>14</v>
      </c>
      <c r="T16" s="464">
        <f>IF(OR($D$3="",$R$3=""),"",IF(B16="","",IF(AND(R16="NA",S16="NA"),"NA",IF($R$3=$AN$12,'Result Sheet'!CJ16,IF($R$3=$AN$13,'Result Sheet'!CT16,IF($R$3=$AN$14,'Result Sheet'!DD16,IF($R$3=$AN$15,'Result Sheet'!DK16,IF($R$3=$AN$16,'Result Sheet'!DO16,SUM(R16:S16)))))))))</f>
        <v>40</v>
      </c>
      <c r="U16" s="462">
        <f t="shared" si="2"/>
        <v>82</v>
      </c>
      <c r="V16" s="465">
        <f t="shared" si="3"/>
        <v>0</v>
      </c>
      <c r="W16" s="465">
        <f t="shared" si="4"/>
        <v>100</v>
      </c>
      <c r="X16" s="465" t="str">
        <f t="shared" si="5"/>
        <v/>
      </c>
      <c r="Y16" s="465" t="str">
        <f t="shared" si="6"/>
        <v>P</v>
      </c>
      <c r="Z16" s="465" t="str">
        <f t="shared" si="7"/>
        <v>I</v>
      </c>
      <c r="AA16" s="466" t="str">
        <f t="shared" si="8"/>
        <v>B</v>
      </c>
      <c r="AN16" s="55" t="str">
        <f>IF('Result Sheet'!DN4="","",'Result Sheet'!DN4)</f>
        <v/>
      </c>
    </row>
    <row r="17" spans="1:27">
      <c r="A17" s="453">
        <f>IF('Result Sheet'!A17="","",'Result Sheet'!A17)</f>
        <v>10</v>
      </c>
      <c r="B17" s="454">
        <f>IF(OR($D$3="",$R$3=""),"",IF('Result Sheet'!B17="","",'Result Sheet'!B17))</f>
        <v>410</v>
      </c>
      <c r="C17" s="455">
        <f>IF(OR($D$3="",$R$3=""),"",IF('Result Sheet'!F17="","",'Result Sheet'!F17))</f>
        <v>931</v>
      </c>
      <c r="D17" s="456" t="str">
        <f>IF(OR($D$3="",$R$3=""),"",IF('Result Sheet'!E17="","",'Result Sheet'!E17))</f>
        <v>23-10-2015</v>
      </c>
      <c r="E17" s="457" t="str">
        <f>IF(OR($D$3="",$R$3=""),"",IF('Result Sheet'!G17="","",'Result Sheet'!G17))</f>
        <v>GUNEET CHOUHAN</v>
      </c>
      <c r="F17" s="457" t="str">
        <f>IF(OR($D$3="",$R$3=""),"",IF('Result Sheet'!H17="","",'Result Sheet'!H17))</f>
        <v>KAILASH CHOUHAN</v>
      </c>
      <c r="G17" s="457" t="str">
        <f>IF(OR($D$3="",$R$3=""),"",IF('Result Sheet'!I17="","",'Result Sheet'!I17))</f>
        <v>PUSHPA DEVI</v>
      </c>
      <c r="H17" s="458" t="str">
        <f>IF(OR($D$3="",$R$3=""),"",IF('Result Sheet'!K17="","",'Result Sheet'!K17))</f>
        <v>OBC</v>
      </c>
      <c r="I17" s="459" t="str">
        <f>IF(OR($D$3="",$R$3=""),"",IF('Result Sheet'!J17="","",'Result Sheet'!J17))</f>
        <v>M</v>
      </c>
      <c r="J17" s="460">
        <f>IF(OR(B17=0,B17=""),"",IF($R$3="","",IF($R$3=$AN$8,'Result Sheet'!L17,IF($R$3=$AN$9,'Result Sheet'!AD17,IF($R$3=$AN$10,'Result Sheet'!AV17,IF($R$3=$AN$11,'Result Sheet'!BN17,IF($R$3=$AN$12,'Result Sheet'!CF17,IF($R$3=$AN$13,'Result Sheet'!CP17,IF($R$3=$AN$14,'Result Sheet'!CZ17,"")))))))))</f>
        <v>5</v>
      </c>
      <c r="K17" s="460">
        <f>IF(OR(B17=0,B17=""),"",IF($R$3="","",IF($R$3=$AN$8,'Result Sheet'!M17,IF($R$3=$AN$9,'Result Sheet'!AE17,IF($R$3=$AN$10,'Result Sheet'!AW17,IF($R$3=$AN$11,'Result Sheet'!BO17,IF($R$3=$AN$12,'Result Sheet'!CG17,IF($R$3=$AN$13,'Result Sheet'!CQ17,IF($R$3=$AN$14,'Result Sheet'!DA17,"")))))))))</f>
        <v>3</v>
      </c>
      <c r="L17" s="460">
        <f>IF(OR(B17=0,B17=""),"",IF($R$3="","",IF($R$3=$AN$8,'Result Sheet'!N17,IF($R$3=$AN$9,'Result Sheet'!AF17,IF($R$3=$AN$10,'Result Sheet'!AX17,IF($R$3=$AN$11,'Result Sheet'!BP17,IF($R$3=$AN$12,'Result Sheet'!CH17,IF($R$3=$AN$13,'Result Sheet'!CR17,IF($R$3=$AN$14,'Result Sheet'!DB17,"")))))))))</f>
        <v>4</v>
      </c>
      <c r="M17" s="462">
        <f t="shared" si="0"/>
        <v>12</v>
      </c>
      <c r="N17" s="460">
        <f>IF($R$3=$AN$8,'Result Sheet'!P17,IF($R$3=$AN$9,'Result Sheet'!AH17,IF($R$3=$AN$10,'Result Sheet'!AZ17,IF($R$3=$AN$11,'Result Sheet'!BR17,""))))</f>
        <v>20</v>
      </c>
      <c r="O17" s="460">
        <f>IF($R$3=$AN$8,'Result Sheet'!Q17,IF($R$3=$AN$9,'Result Sheet'!AI17,IF($R$3=$AN$10,'Result Sheet'!BA17,IF($R$3=$AN$11,'Result Sheet'!BS17,""))))</f>
        <v>8</v>
      </c>
      <c r="P17" s="461">
        <f>IF(OR($D$3="",$R$3=""),"",IF(B17="","",IF(AND(O17="NA",N17="NA"),"NA",IF($R$3=$AN$12,'Result Sheet'!CI17,IF($R$3=$AN$13,'Result Sheet'!CS17,IF($R$3=$AN$14,'Result Sheet'!DC17,IF($R$3=$AN$15,'Result Sheet'!DJ17,IF($R$3=$AN$16,'Result Sheet'!DN17,SUM(N17:O17)))))))))</f>
        <v>28</v>
      </c>
      <c r="Q17" s="462">
        <f t="shared" si="1"/>
        <v>40</v>
      </c>
      <c r="R17" s="463">
        <f>IF($R$3=$AN$8,'Result Sheet'!T17,IF($R$3=$AN$9,'Result Sheet'!AL17,IF($R$3=$AN$10,'Result Sheet'!BD17,IF($R$3=$AN$11,'Result Sheet'!BV17,""))))</f>
        <v>24</v>
      </c>
      <c r="S17" s="463">
        <f>IF($R$3=$AN$8,'Result Sheet'!U17,IF($R$3=$AN$9,'Result Sheet'!AM17,IF($R$3=$AN$10,'Result Sheet'!BE17,IF($R$3=$AN$11,'Result Sheet'!BW17,""))))</f>
        <v>13</v>
      </c>
      <c r="T17" s="464">
        <f>IF(OR($D$3="",$R$3=""),"",IF(B17="","",IF(AND(R17="NA",S17="NA"),"NA",IF($R$3=$AN$12,'Result Sheet'!CJ17,IF($R$3=$AN$13,'Result Sheet'!CT17,IF($R$3=$AN$14,'Result Sheet'!DD17,IF($R$3=$AN$15,'Result Sheet'!DK17,IF($R$3=$AN$16,'Result Sheet'!DO17,SUM(R17:S17)))))))))</f>
        <v>37</v>
      </c>
      <c r="U17" s="462">
        <f t="shared" si="2"/>
        <v>77</v>
      </c>
      <c r="V17" s="465">
        <f t="shared" si="3"/>
        <v>0</v>
      </c>
      <c r="W17" s="465">
        <f t="shared" si="4"/>
        <v>100</v>
      </c>
      <c r="X17" s="465" t="str">
        <f t="shared" si="5"/>
        <v/>
      </c>
      <c r="Y17" s="465" t="str">
        <f t="shared" si="6"/>
        <v>P</v>
      </c>
      <c r="Z17" s="465" t="str">
        <f t="shared" si="7"/>
        <v>I</v>
      </c>
      <c r="AA17" s="466" t="str">
        <f t="shared" si="8"/>
        <v>B</v>
      </c>
    </row>
    <row r="18" spans="1:27">
      <c r="A18" s="453">
        <f>IF('Result Sheet'!A18="","",'Result Sheet'!A18)</f>
        <v>11</v>
      </c>
      <c r="B18" s="454">
        <f>IF(OR($D$3="",$R$3=""),"",IF('Result Sheet'!B18="","",'Result Sheet'!B18))</f>
        <v>411</v>
      </c>
      <c r="C18" s="455">
        <f>IF(OR($D$3="",$R$3=""),"",IF('Result Sheet'!F18="","",'Result Sheet'!F18))</f>
        <v>923</v>
      </c>
      <c r="D18" s="456" t="str">
        <f>IF(OR($D$3="",$R$3=""),"",IF('Result Sheet'!E18="","",'Result Sheet'!E18))</f>
        <v>23-10-2015</v>
      </c>
      <c r="E18" s="457" t="str">
        <f>IF(OR($D$3="",$R$3=""),"",IF('Result Sheet'!G18="","",'Result Sheet'!G18))</f>
        <v>GUNJAN TAK</v>
      </c>
      <c r="F18" s="457" t="str">
        <f>IF(OR($D$3="",$R$3=""),"",IF('Result Sheet'!H18="","",'Result Sheet'!H18))</f>
        <v>DINESH KUMAR TAK</v>
      </c>
      <c r="G18" s="457" t="str">
        <f>IF(OR($D$3="",$R$3=""),"",IF('Result Sheet'!I18="","",'Result Sheet'!I18))</f>
        <v>SHARDA TAK</v>
      </c>
      <c r="H18" s="458" t="str">
        <f>IF(OR($D$3="",$R$3=""),"",IF('Result Sheet'!K18="","",'Result Sheet'!K18))</f>
        <v>OBC</v>
      </c>
      <c r="I18" s="459" t="str">
        <f>IF(OR($D$3="",$R$3=""),"",IF('Result Sheet'!J18="","",'Result Sheet'!J18))</f>
        <v>F</v>
      </c>
      <c r="J18" s="460">
        <f>IF(OR(B18=0,B18=""),"",IF($R$3="","",IF($R$3=$AN$8,'Result Sheet'!L18,IF($R$3=$AN$9,'Result Sheet'!AD18,IF($R$3=$AN$10,'Result Sheet'!AV18,IF($R$3=$AN$11,'Result Sheet'!BN18,IF($R$3=$AN$12,'Result Sheet'!CF18,IF($R$3=$AN$13,'Result Sheet'!CP18,IF($R$3=$AN$14,'Result Sheet'!CZ18,"")))))))))</f>
        <v>5</v>
      </c>
      <c r="K18" s="460">
        <f>IF(OR(B18=0,B18=""),"",IF($R$3="","",IF($R$3=$AN$8,'Result Sheet'!M18,IF($R$3=$AN$9,'Result Sheet'!AE18,IF($R$3=$AN$10,'Result Sheet'!AW18,IF($R$3=$AN$11,'Result Sheet'!BO18,IF($R$3=$AN$12,'Result Sheet'!CG18,IF($R$3=$AN$13,'Result Sheet'!CQ18,IF($R$3=$AN$14,'Result Sheet'!DA18,"")))))))))</f>
        <v>3</v>
      </c>
      <c r="L18" s="460">
        <f>IF(OR(B18=0,B18=""),"",IF($R$3="","",IF($R$3=$AN$8,'Result Sheet'!N18,IF($R$3=$AN$9,'Result Sheet'!AF18,IF($R$3=$AN$10,'Result Sheet'!AX18,IF($R$3=$AN$11,'Result Sheet'!BP18,IF($R$3=$AN$12,'Result Sheet'!CH18,IF($R$3=$AN$13,'Result Sheet'!CR18,IF($R$3=$AN$14,'Result Sheet'!DB18,"")))))))))</f>
        <v>4</v>
      </c>
      <c r="M18" s="462">
        <f t="shared" si="0"/>
        <v>12</v>
      </c>
      <c r="N18" s="460">
        <f>IF($R$3=$AN$8,'Result Sheet'!P18,IF($R$3=$AN$9,'Result Sheet'!AH18,IF($R$3=$AN$10,'Result Sheet'!AZ18,IF($R$3=$AN$11,'Result Sheet'!BR18,""))))</f>
        <v>23</v>
      </c>
      <c r="O18" s="460">
        <f>IF($R$3=$AN$8,'Result Sheet'!Q18,IF($R$3=$AN$9,'Result Sheet'!AI18,IF($R$3=$AN$10,'Result Sheet'!BA18,IF($R$3=$AN$11,'Result Sheet'!BS18,""))))</f>
        <v>7</v>
      </c>
      <c r="P18" s="461">
        <f>IF(OR($D$3="",$R$3=""),"",IF(B18="","",IF(AND(O18="NA",N18="NA"),"NA",IF($R$3=$AN$12,'Result Sheet'!CI18,IF($R$3=$AN$13,'Result Sheet'!CS18,IF($R$3=$AN$14,'Result Sheet'!DC18,IF($R$3=$AN$15,'Result Sheet'!DJ18,IF($R$3=$AN$16,'Result Sheet'!DN18,SUM(N18:O18)))))))))</f>
        <v>30</v>
      </c>
      <c r="Q18" s="462">
        <f t="shared" si="1"/>
        <v>42</v>
      </c>
      <c r="R18" s="463">
        <f>IF($R$3=$AN$8,'Result Sheet'!T18,IF($R$3=$AN$9,'Result Sheet'!AL18,IF($R$3=$AN$10,'Result Sheet'!BD18,IF($R$3=$AN$11,'Result Sheet'!BV18,""))))</f>
        <v>21</v>
      </c>
      <c r="S18" s="463">
        <f>IF($R$3=$AN$8,'Result Sheet'!U18,IF($R$3=$AN$9,'Result Sheet'!AM18,IF($R$3=$AN$10,'Result Sheet'!BE18,IF($R$3=$AN$11,'Result Sheet'!BW18,""))))</f>
        <v>4</v>
      </c>
      <c r="T18" s="464">
        <f>IF(OR($D$3="",$R$3=""),"",IF(B18="","",IF(AND(R18="NA",S18="NA"),"NA",IF($R$3=$AN$12,'Result Sheet'!CJ18,IF($R$3=$AN$13,'Result Sheet'!CT18,IF($R$3=$AN$14,'Result Sheet'!DD18,IF($R$3=$AN$15,'Result Sheet'!DK18,IF($R$3=$AN$16,'Result Sheet'!DO18,SUM(R18:S18)))))))))</f>
        <v>25</v>
      </c>
      <c r="U18" s="462">
        <f t="shared" si="2"/>
        <v>67</v>
      </c>
      <c r="V18" s="465">
        <f t="shared" si="3"/>
        <v>0</v>
      </c>
      <c r="W18" s="465">
        <f t="shared" si="4"/>
        <v>100</v>
      </c>
      <c r="X18" s="465" t="str">
        <f t="shared" si="5"/>
        <v/>
      </c>
      <c r="Y18" s="465" t="str">
        <f t="shared" si="6"/>
        <v>P</v>
      </c>
      <c r="Z18" s="465" t="str">
        <f t="shared" si="7"/>
        <v>I</v>
      </c>
      <c r="AA18" s="466" t="str">
        <f t="shared" si="8"/>
        <v>C</v>
      </c>
    </row>
    <row r="19" spans="1:27">
      <c r="A19" s="453">
        <f>IF('Result Sheet'!A19="","",'Result Sheet'!A19)</f>
        <v>12</v>
      </c>
      <c r="B19" s="454">
        <f>IF(OR($D$3="",$R$3=""),"",IF('Result Sheet'!B19="","",'Result Sheet'!B19))</f>
        <v>412</v>
      </c>
      <c r="C19" s="455">
        <f>IF(OR($D$3="",$R$3=""),"",IF('Result Sheet'!F19="","",'Result Sheet'!F19))</f>
        <v>949</v>
      </c>
      <c r="D19" s="456" t="str">
        <f>IF(OR($D$3="",$R$3=""),"",IF('Result Sheet'!E19="","",'Result Sheet'!E19))</f>
        <v>30-10-2014</v>
      </c>
      <c r="E19" s="457" t="str">
        <f>IF(OR($D$3="",$R$3=""),"",IF('Result Sheet'!G19="","",'Result Sheet'!G19))</f>
        <v>JAGRAT SOLANKI</v>
      </c>
      <c r="F19" s="457" t="str">
        <f>IF(OR($D$3="",$R$3=""),"",IF('Result Sheet'!H19="","",'Result Sheet'!H19))</f>
        <v>KRISHAN KAMAL SOLANKI</v>
      </c>
      <c r="G19" s="457" t="str">
        <f>IF(OR($D$3="",$R$3=""),"",IF('Result Sheet'!I19="","",'Result Sheet'!I19))</f>
        <v>GEETA DEVI</v>
      </c>
      <c r="H19" s="458" t="str">
        <f>IF(OR($D$3="",$R$3=""),"",IF('Result Sheet'!K19="","",'Result Sheet'!K19))</f>
        <v>OBC</v>
      </c>
      <c r="I19" s="459" t="str">
        <f>IF(OR($D$3="",$R$3=""),"",IF('Result Sheet'!J19="","",'Result Sheet'!J19))</f>
        <v>M</v>
      </c>
      <c r="J19" s="460">
        <f>IF(OR(B19=0,B19=""),"",IF($R$3="","",IF($R$3=$AN$8,'Result Sheet'!L19,IF($R$3=$AN$9,'Result Sheet'!AD19,IF($R$3=$AN$10,'Result Sheet'!AV19,IF($R$3=$AN$11,'Result Sheet'!BN19,IF($R$3=$AN$12,'Result Sheet'!CF19,IF($R$3=$AN$13,'Result Sheet'!CP19,IF($R$3=$AN$14,'Result Sheet'!CZ19,"")))))))))</f>
        <v>4</v>
      </c>
      <c r="K19" s="460">
        <f>IF(OR(B19=0,B19=""),"",IF($R$3="","",IF($R$3=$AN$8,'Result Sheet'!M19,IF($R$3=$AN$9,'Result Sheet'!AE19,IF($R$3=$AN$10,'Result Sheet'!AW19,IF($R$3=$AN$11,'Result Sheet'!BO19,IF($R$3=$AN$12,'Result Sheet'!CG19,IF($R$3=$AN$13,'Result Sheet'!CQ19,IF($R$3=$AN$14,'Result Sheet'!DA19,"")))))))))</f>
        <v>3</v>
      </c>
      <c r="L19" s="460">
        <f>IF(OR(B19=0,B19=""),"",IF($R$3="","",IF($R$3=$AN$8,'Result Sheet'!N19,IF($R$3=$AN$9,'Result Sheet'!AF19,IF($R$3=$AN$10,'Result Sheet'!AX19,IF($R$3=$AN$11,'Result Sheet'!BP19,IF($R$3=$AN$12,'Result Sheet'!CH19,IF($R$3=$AN$13,'Result Sheet'!CR19,IF($R$3=$AN$14,'Result Sheet'!DB19,"")))))))))</f>
        <v>4</v>
      </c>
      <c r="M19" s="462">
        <f t="shared" si="0"/>
        <v>11</v>
      </c>
      <c r="N19" s="460">
        <f>IF($R$3=$AN$8,'Result Sheet'!P19,IF($R$3=$AN$9,'Result Sheet'!AH19,IF($R$3=$AN$10,'Result Sheet'!AZ19,IF($R$3=$AN$11,'Result Sheet'!BR19,""))))</f>
        <v>14</v>
      </c>
      <c r="O19" s="460">
        <f>IF($R$3=$AN$8,'Result Sheet'!Q19,IF($R$3=$AN$9,'Result Sheet'!AI19,IF($R$3=$AN$10,'Result Sheet'!BA19,IF($R$3=$AN$11,'Result Sheet'!BS19,""))))</f>
        <v>3</v>
      </c>
      <c r="P19" s="461">
        <f>IF(OR($D$3="",$R$3=""),"",IF(B19="","",IF(AND(O19="NA",N19="NA"),"NA",IF($R$3=$AN$12,'Result Sheet'!CI19,IF($R$3=$AN$13,'Result Sheet'!CS19,IF($R$3=$AN$14,'Result Sheet'!DC19,IF($R$3=$AN$15,'Result Sheet'!DJ19,IF($R$3=$AN$16,'Result Sheet'!DN19,SUM(N19:O19)))))))))</f>
        <v>17</v>
      </c>
      <c r="Q19" s="462">
        <f t="shared" si="1"/>
        <v>28</v>
      </c>
      <c r="R19" s="463">
        <f>IF($R$3=$AN$8,'Result Sheet'!T19,IF($R$3=$AN$9,'Result Sheet'!AL19,IF($R$3=$AN$10,'Result Sheet'!BD19,IF($R$3=$AN$11,'Result Sheet'!BV19,""))))</f>
        <v>21</v>
      </c>
      <c r="S19" s="463">
        <f>IF($R$3=$AN$8,'Result Sheet'!U19,IF($R$3=$AN$9,'Result Sheet'!AM19,IF($R$3=$AN$10,'Result Sheet'!BE19,IF($R$3=$AN$11,'Result Sheet'!BW19,""))))</f>
        <v>1</v>
      </c>
      <c r="T19" s="464">
        <f>IF(OR($D$3="",$R$3=""),"",IF(B19="","",IF(AND(R19="NA",S19="NA"),"NA",IF($R$3=$AN$12,'Result Sheet'!CJ19,IF($R$3=$AN$13,'Result Sheet'!CT19,IF($R$3=$AN$14,'Result Sheet'!DD19,IF($R$3=$AN$15,'Result Sheet'!DK19,IF($R$3=$AN$16,'Result Sheet'!DO19,SUM(R19:S19)))))))))</f>
        <v>22</v>
      </c>
      <c r="U19" s="462">
        <f t="shared" si="2"/>
        <v>50</v>
      </c>
      <c r="V19" s="465">
        <f t="shared" si="3"/>
        <v>0</v>
      </c>
      <c r="W19" s="465">
        <f t="shared" si="4"/>
        <v>100</v>
      </c>
      <c r="X19" s="465" t="str">
        <f t="shared" si="5"/>
        <v/>
      </c>
      <c r="Y19" s="465" t="str">
        <f t="shared" si="6"/>
        <v>P</v>
      </c>
      <c r="Z19" s="465" t="str">
        <f t="shared" si="7"/>
        <v>II</v>
      </c>
      <c r="AA19" s="466" t="str">
        <f t="shared" si="8"/>
        <v>C</v>
      </c>
    </row>
    <row r="20" spans="1:27">
      <c r="A20" s="453">
        <f>IF('Result Sheet'!A20="","",'Result Sheet'!A20)</f>
        <v>13</v>
      </c>
      <c r="B20" s="454">
        <f>IF(OR($D$3="",$R$3=""),"",IF('Result Sheet'!B20="","",'Result Sheet'!B20))</f>
        <v>413</v>
      </c>
      <c r="C20" s="455">
        <f>IF(OR($D$3="",$R$3=""),"",IF('Result Sheet'!F20="","",'Result Sheet'!F20))</f>
        <v>933</v>
      </c>
      <c r="D20" s="456" t="str">
        <f>IF(OR($D$3="",$R$3=""),"",IF('Result Sheet'!E20="","",'Result Sheet'!E20))</f>
        <v>26-05-2014</v>
      </c>
      <c r="E20" s="457" t="str">
        <f>IF(OR($D$3="",$R$3=""),"",IF('Result Sheet'!G20="","",'Result Sheet'!G20))</f>
        <v>JOYA KHAN</v>
      </c>
      <c r="F20" s="457" t="str">
        <f>IF(OR($D$3="",$R$3=""),"",IF('Result Sheet'!H20="","",'Result Sheet'!H20))</f>
        <v>BARGAT KHAN</v>
      </c>
      <c r="G20" s="457" t="str">
        <f>IF(OR($D$3="",$R$3=""),"",IF('Result Sheet'!I20="","",'Result Sheet'!I20))</f>
        <v>MADINA BANO</v>
      </c>
      <c r="H20" s="458" t="str">
        <f>IF(OR($D$3="",$R$3=""),"",IF('Result Sheet'!K20="","",'Result Sheet'!K20))</f>
        <v>OBC</v>
      </c>
      <c r="I20" s="459" t="str">
        <f>IF(OR($D$3="",$R$3=""),"",IF('Result Sheet'!J20="","",'Result Sheet'!J20))</f>
        <v>F</v>
      </c>
      <c r="J20" s="460">
        <f>IF(OR(B20=0,B20=""),"",IF($R$3="","",IF($R$3=$AN$8,'Result Sheet'!L20,IF($R$3=$AN$9,'Result Sheet'!AD20,IF($R$3=$AN$10,'Result Sheet'!AV20,IF($R$3=$AN$11,'Result Sheet'!BN20,IF($R$3=$AN$12,'Result Sheet'!CF20,IF($R$3=$AN$13,'Result Sheet'!CP20,IF($R$3=$AN$14,'Result Sheet'!CZ20,"")))))))))</f>
        <v>4</v>
      </c>
      <c r="K20" s="460">
        <f>IF(OR(B20=0,B20=""),"",IF($R$3="","",IF($R$3=$AN$8,'Result Sheet'!M20,IF($R$3=$AN$9,'Result Sheet'!AE20,IF($R$3=$AN$10,'Result Sheet'!AW20,IF($R$3=$AN$11,'Result Sheet'!BO20,IF($R$3=$AN$12,'Result Sheet'!CG20,IF($R$3=$AN$13,'Result Sheet'!CQ20,IF($R$3=$AN$14,'Result Sheet'!DA20,"")))))))))</f>
        <v>3</v>
      </c>
      <c r="L20" s="460">
        <f>IF(OR(B20=0,B20=""),"",IF($R$3="","",IF($R$3=$AN$8,'Result Sheet'!N20,IF($R$3=$AN$9,'Result Sheet'!AF20,IF($R$3=$AN$10,'Result Sheet'!AX20,IF($R$3=$AN$11,'Result Sheet'!BP20,IF($R$3=$AN$12,'Result Sheet'!CH20,IF($R$3=$AN$13,'Result Sheet'!CR20,IF($R$3=$AN$14,'Result Sheet'!DB20,"")))))))))</f>
        <v>4</v>
      </c>
      <c r="M20" s="462">
        <f t="shared" si="0"/>
        <v>11</v>
      </c>
      <c r="N20" s="460">
        <f>IF($R$3=$AN$8,'Result Sheet'!P20,IF($R$3=$AN$9,'Result Sheet'!AH20,IF($R$3=$AN$10,'Result Sheet'!AZ20,IF($R$3=$AN$11,'Result Sheet'!BR20,""))))</f>
        <v>15</v>
      </c>
      <c r="O20" s="460">
        <f>IF($R$3=$AN$8,'Result Sheet'!Q20,IF($R$3=$AN$9,'Result Sheet'!AI20,IF($R$3=$AN$10,'Result Sheet'!BA20,IF($R$3=$AN$11,'Result Sheet'!BS20,""))))</f>
        <v>5</v>
      </c>
      <c r="P20" s="461">
        <f>IF(OR($D$3="",$R$3=""),"",IF(B20="","",IF(AND(O20="NA",N20="NA"),"NA",IF($R$3=$AN$12,'Result Sheet'!CI20,IF($R$3=$AN$13,'Result Sheet'!CS20,IF($R$3=$AN$14,'Result Sheet'!DC20,IF($R$3=$AN$15,'Result Sheet'!DJ20,IF($R$3=$AN$16,'Result Sheet'!DN20,SUM(N20:O20)))))))))</f>
        <v>20</v>
      </c>
      <c r="Q20" s="462">
        <f t="shared" si="1"/>
        <v>31</v>
      </c>
      <c r="R20" s="463">
        <f>IF($R$3=$AN$8,'Result Sheet'!T20,IF($R$3=$AN$9,'Result Sheet'!AL20,IF($R$3=$AN$10,'Result Sheet'!BD20,IF($R$3=$AN$11,'Result Sheet'!BV20,""))))</f>
        <v>23</v>
      </c>
      <c r="S20" s="463">
        <f>IF($R$3=$AN$8,'Result Sheet'!U20,IF($R$3=$AN$9,'Result Sheet'!AM20,IF($R$3=$AN$10,'Result Sheet'!BE20,IF($R$3=$AN$11,'Result Sheet'!BW20,""))))</f>
        <v>11</v>
      </c>
      <c r="T20" s="464">
        <f>IF(OR($D$3="",$R$3=""),"",IF(B20="","",IF(AND(R20="NA",S20="NA"),"NA",IF($R$3=$AN$12,'Result Sheet'!CJ20,IF($R$3=$AN$13,'Result Sheet'!CT20,IF($R$3=$AN$14,'Result Sheet'!DD20,IF($R$3=$AN$15,'Result Sheet'!DK20,IF($R$3=$AN$16,'Result Sheet'!DO20,SUM(R20:S20)))))))))</f>
        <v>34</v>
      </c>
      <c r="U20" s="462">
        <f t="shared" si="2"/>
        <v>65</v>
      </c>
      <c r="V20" s="465">
        <f t="shared" si="3"/>
        <v>0</v>
      </c>
      <c r="W20" s="465">
        <f t="shared" si="4"/>
        <v>100</v>
      </c>
      <c r="X20" s="465" t="str">
        <f t="shared" si="5"/>
        <v/>
      </c>
      <c r="Y20" s="465" t="str">
        <f t="shared" si="6"/>
        <v>P</v>
      </c>
      <c r="Z20" s="465" t="str">
        <f t="shared" si="7"/>
        <v>I</v>
      </c>
      <c r="AA20" s="466" t="str">
        <f t="shared" si="8"/>
        <v>C</v>
      </c>
    </row>
    <row r="21" spans="1:27">
      <c r="A21" s="453">
        <f>IF('Result Sheet'!A21="","",'Result Sheet'!A21)</f>
        <v>14</v>
      </c>
      <c r="B21" s="454">
        <f>IF(OR($D$3="",$R$3=""),"",IF('Result Sheet'!B21="","",'Result Sheet'!B21))</f>
        <v>414</v>
      </c>
      <c r="C21" s="455">
        <f>IF(OR($D$3="",$R$3=""),"",IF('Result Sheet'!F21="","",'Result Sheet'!F21))</f>
        <v>946</v>
      </c>
      <c r="D21" s="456" t="str">
        <f>IF(OR($D$3="",$R$3=""),"",IF('Result Sheet'!E21="","",'Result Sheet'!E21))</f>
        <v>18-02-2015</v>
      </c>
      <c r="E21" s="457" t="str">
        <f>IF(OR($D$3="",$R$3=""),"",IF('Result Sheet'!G21="","",'Result Sheet'!G21))</f>
        <v>JOYA KHAN</v>
      </c>
      <c r="F21" s="457" t="str">
        <f>IF(OR($D$3="",$R$3=""),"",IF('Result Sheet'!H21="","",'Result Sheet'!H21))</f>
        <v>SAHIMAN LOHAR</v>
      </c>
      <c r="G21" s="457" t="str">
        <f>IF(OR($D$3="",$R$3=""),"",IF('Result Sheet'!I21="","",'Result Sheet'!I21))</f>
        <v>SABINA BANO</v>
      </c>
      <c r="H21" s="458" t="str">
        <f>IF(OR($D$3="",$R$3=""),"",IF('Result Sheet'!K21="","",'Result Sheet'!K21))</f>
        <v>OBC</v>
      </c>
      <c r="I21" s="459" t="str">
        <f>IF(OR($D$3="",$R$3=""),"",IF('Result Sheet'!J21="","",'Result Sheet'!J21))</f>
        <v>F</v>
      </c>
      <c r="J21" s="460">
        <f>IF(OR(B21=0,B21=""),"",IF($R$3="","",IF($R$3=$AN$8,'Result Sheet'!L21,IF($R$3=$AN$9,'Result Sheet'!AD21,IF($R$3=$AN$10,'Result Sheet'!AV21,IF($R$3=$AN$11,'Result Sheet'!BN21,IF($R$3=$AN$12,'Result Sheet'!CF21,IF($R$3=$AN$13,'Result Sheet'!CP21,IF($R$3=$AN$14,'Result Sheet'!CZ21,"")))))))))</f>
        <v>4</v>
      </c>
      <c r="K21" s="460">
        <f>IF(OR(B21=0,B21=""),"",IF($R$3="","",IF($R$3=$AN$8,'Result Sheet'!M21,IF($R$3=$AN$9,'Result Sheet'!AE21,IF($R$3=$AN$10,'Result Sheet'!AW21,IF($R$3=$AN$11,'Result Sheet'!BO21,IF($R$3=$AN$12,'Result Sheet'!CG21,IF($R$3=$AN$13,'Result Sheet'!CQ21,IF($R$3=$AN$14,'Result Sheet'!DA21,"")))))))))</f>
        <v>3</v>
      </c>
      <c r="L21" s="460">
        <f>IF(OR(B21=0,B21=""),"",IF($R$3="","",IF($R$3=$AN$8,'Result Sheet'!N21,IF($R$3=$AN$9,'Result Sheet'!AF21,IF($R$3=$AN$10,'Result Sheet'!AX21,IF($R$3=$AN$11,'Result Sheet'!BP21,IF($R$3=$AN$12,'Result Sheet'!CH21,IF($R$3=$AN$13,'Result Sheet'!CR21,IF($R$3=$AN$14,'Result Sheet'!DB21,"")))))))))</f>
        <v>4</v>
      </c>
      <c r="M21" s="462">
        <f t="shared" si="0"/>
        <v>11</v>
      </c>
      <c r="N21" s="460">
        <f>IF($R$3=$AN$8,'Result Sheet'!P21,IF($R$3=$AN$9,'Result Sheet'!AH21,IF($R$3=$AN$10,'Result Sheet'!AZ21,IF($R$3=$AN$11,'Result Sheet'!BR21,""))))</f>
        <v>16</v>
      </c>
      <c r="O21" s="460">
        <f>IF($R$3=$AN$8,'Result Sheet'!Q21,IF($R$3=$AN$9,'Result Sheet'!AI21,IF($R$3=$AN$10,'Result Sheet'!BA21,IF($R$3=$AN$11,'Result Sheet'!BS21,""))))</f>
        <v>5</v>
      </c>
      <c r="P21" s="461">
        <f>IF(OR($D$3="",$R$3=""),"",IF(B21="","",IF(AND(O21="NA",N21="NA"),"NA",IF($R$3=$AN$12,'Result Sheet'!CI21,IF($R$3=$AN$13,'Result Sheet'!CS21,IF($R$3=$AN$14,'Result Sheet'!DC21,IF($R$3=$AN$15,'Result Sheet'!DJ21,IF($R$3=$AN$16,'Result Sheet'!DN21,SUM(N21:O21)))))))))</f>
        <v>21</v>
      </c>
      <c r="Q21" s="462">
        <f t="shared" si="1"/>
        <v>32</v>
      </c>
      <c r="R21" s="463">
        <f>IF($R$3=$AN$8,'Result Sheet'!T21,IF($R$3=$AN$9,'Result Sheet'!AL21,IF($R$3=$AN$10,'Result Sheet'!BD21,IF($R$3=$AN$11,'Result Sheet'!BV21,""))))</f>
        <v>25</v>
      </c>
      <c r="S21" s="463">
        <f>IF($R$3=$AN$8,'Result Sheet'!U21,IF($R$3=$AN$9,'Result Sheet'!AM21,IF($R$3=$AN$10,'Result Sheet'!BE21,IF($R$3=$AN$11,'Result Sheet'!BW21,""))))</f>
        <v>10</v>
      </c>
      <c r="T21" s="464">
        <f>IF(OR($D$3="",$R$3=""),"",IF(B21="","",IF(AND(R21="NA",S21="NA"),"NA",IF($R$3=$AN$12,'Result Sheet'!CJ21,IF($R$3=$AN$13,'Result Sheet'!CT21,IF($R$3=$AN$14,'Result Sheet'!DD21,IF($R$3=$AN$15,'Result Sheet'!DK21,IF($R$3=$AN$16,'Result Sheet'!DO21,SUM(R21:S21)))))))))</f>
        <v>35</v>
      </c>
      <c r="U21" s="462">
        <f t="shared" si="2"/>
        <v>67</v>
      </c>
      <c r="V21" s="465">
        <f t="shared" si="3"/>
        <v>0</v>
      </c>
      <c r="W21" s="465">
        <f t="shared" si="4"/>
        <v>100</v>
      </c>
      <c r="X21" s="465" t="str">
        <f t="shared" si="5"/>
        <v/>
      </c>
      <c r="Y21" s="465" t="str">
        <f t="shared" si="6"/>
        <v>P</v>
      </c>
      <c r="Z21" s="465" t="str">
        <f t="shared" si="7"/>
        <v>I</v>
      </c>
      <c r="AA21" s="466" t="str">
        <f t="shared" si="8"/>
        <v>C</v>
      </c>
    </row>
    <row r="22" spans="1:27">
      <c r="A22" s="453">
        <f>IF('Result Sheet'!A22="","",'Result Sheet'!A22)</f>
        <v>15</v>
      </c>
      <c r="B22" s="454">
        <f>IF(OR($D$3="",$R$3=""),"",IF('Result Sheet'!B22="","",'Result Sheet'!B22))</f>
        <v>415</v>
      </c>
      <c r="C22" s="455">
        <f>IF(OR($D$3="",$R$3=""),"",IF('Result Sheet'!F22="","",'Result Sheet'!F22))</f>
        <v>935</v>
      </c>
      <c r="D22" s="456" t="str">
        <f>IF(OR($D$3="",$R$3=""),"",IF('Result Sheet'!E22="","",'Result Sheet'!E22))</f>
        <v>24-09-2015</v>
      </c>
      <c r="E22" s="457" t="str">
        <f>IF(OR($D$3="",$R$3=""),"",IF('Result Sheet'!G22="","",'Result Sheet'!G22))</f>
        <v>KHUSHVEER SINGH</v>
      </c>
      <c r="F22" s="457" t="str">
        <f>IF(OR($D$3="",$R$3=""),"",IF('Result Sheet'!H22="","",'Result Sheet'!H22))</f>
        <v>PUSA RAM</v>
      </c>
      <c r="G22" s="457" t="str">
        <f>IF(OR($D$3="",$R$3=""),"",IF('Result Sheet'!I22="","",'Result Sheet'!I22))</f>
        <v>POOJA</v>
      </c>
      <c r="H22" s="458" t="str">
        <f>IF(OR($D$3="",$R$3=""),"",IF('Result Sheet'!K22="","",'Result Sheet'!K22))</f>
        <v>SC</v>
      </c>
      <c r="I22" s="459" t="str">
        <f>IF(OR($D$3="",$R$3=""),"",IF('Result Sheet'!J22="","",'Result Sheet'!J22))</f>
        <v>M</v>
      </c>
      <c r="J22" s="460">
        <f>IF(OR(B22=0,B22=""),"",IF($R$3="","",IF($R$3=$AN$8,'Result Sheet'!L22,IF($R$3=$AN$9,'Result Sheet'!AD22,IF($R$3=$AN$10,'Result Sheet'!AV22,IF($R$3=$AN$11,'Result Sheet'!BN22,IF($R$3=$AN$12,'Result Sheet'!CF22,IF($R$3=$AN$13,'Result Sheet'!CP22,IF($R$3=$AN$14,'Result Sheet'!CZ22,"")))))))))</f>
        <v>4</v>
      </c>
      <c r="K22" s="460">
        <f>IF(OR(B22=0,B22=""),"",IF($R$3="","",IF($R$3=$AN$8,'Result Sheet'!M22,IF($R$3=$AN$9,'Result Sheet'!AE22,IF($R$3=$AN$10,'Result Sheet'!AW22,IF($R$3=$AN$11,'Result Sheet'!BO22,IF($R$3=$AN$12,'Result Sheet'!CG22,IF($R$3=$AN$13,'Result Sheet'!CQ22,IF($R$3=$AN$14,'Result Sheet'!DA22,"")))))))))</f>
        <v>3</v>
      </c>
      <c r="L22" s="460">
        <f>IF(OR(B22=0,B22=""),"",IF($R$3="","",IF($R$3=$AN$8,'Result Sheet'!N22,IF($R$3=$AN$9,'Result Sheet'!AF22,IF($R$3=$AN$10,'Result Sheet'!AX22,IF($R$3=$AN$11,'Result Sheet'!BP22,IF($R$3=$AN$12,'Result Sheet'!CH22,IF($R$3=$AN$13,'Result Sheet'!CR22,IF($R$3=$AN$14,'Result Sheet'!DB22,"")))))))))</f>
        <v>4</v>
      </c>
      <c r="M22" s="462">
        <f t="shared" si="0"/>
        <v>11</v>
      </c>
      <c r="N22" s="460">
        <f>IF($R$3=$AN$8,'Result Sheet'!P22,IF($R$3=$AN$9,'Result Sheet'!AH22,IF($R$3=$AN$10,'Result Sheet'!AZ22,IF($R$3=$AN$11,'Result Sheet'!BR22,""))))</f>
        <v>17</v>
      </c>
      <c r="O22" s="460">
        <f>IF($R$3=$AN$8,'Result Sheet'!Q22,IF($R$3=$AN$9,'Result Sheet'!AI22,IF($R$3=$AN$10,'Result Sheet'!BA22,IF($R$3=$AN$11,'Result Sheet'!BS22,""))))</f>
        <v>5</v>
      </c>
      <c r="P22" s="461">
        <f>IF(OR($D$3="",$R$3=""),"",IF(B22="","",IF(AND(O22="NA",N22="NA"),"NA",IF($R$3=$AN$12,'Result Sheet'!CI22,IF($R$3=$AN$13,'Result Sheet'!CS22,IF($R$3=$AN$14,'Result Sheet'!DC22,IF($R$3=$AN$15,'Result Sheet'!DJ22,IF($R$3=$AN$16,'Result Sheet'!DN22,SUM(N22:O22)))))))))</f>
        <v>22</v>
      </c>
      <c r="Q22" s="462">
        <f t="shared" si="1"/>
        <v>33</v>
      </c>
      <c r="R22" s="463">
        <f>IF($R$3=$AN$8,'Result Sheet'!T22,IF($R$3=$AN$9,'Result Sheet'!AL22,IF($R$3=$AN$10,'Result Sheet'!BD22,IF($R$3=$AN$11,'Result Sheet'!BV22,""))))</f>
        <v>26</v>
      </c>
      <c r="S22" s="463">
        <f>IF($R$3=$AN$8,'Result Sheet'!U22,IF($R$3=$AN$9,'Result Sheet'!AM22,IF($R$3=$AN$10,'Result Sheet'!BE22,IF($R$3=$AN$11,'Result Sheet'!BW22,""))))</f>
        <v>14</v>
      </c>
      <c r="T22" s="464">
        <f>IF(OR($D$3="",$R$3=""),"",IF(B22="","",IF(AND(R22="NA",S22="NA"),"NA",IF($R$3=$AN$12,'Result Sheet'!CJ22,IF($R$3=$AN$13,'Result Sheet'!CT22,IF($R$3=$AN$14,'Result Sheet'!DD22,IF($R$3=$AN$15,'Result Sheet'!DK22,IF($R$3=$AN$16,'Result Sheet'!DO22,SUM(R22:S22)))))))))</f>
        <v>40</v>
      </c>
      <c r="U22" s="462">
        <f t="shared" si="2"/>
        <v>73</v>
      </c>
      <c r="V22" s="465">
        <f t="shared" si="3"/>
        <v>0</v>
      </c>
      <c r="W22" s="465">
        <f t="shared" si="4"/>
        <v>100</v>
      </c>
      <c r="X22" s="465" t="str">
        <f t="shared" si="5"/>
        <v/>
      </c>
      <c r="Y22" s="465" t="str">
        <f t="shared" si="6"/>
        <v>P</v>
      </c>
      <c r="Z22" s="465" t="str">
        <f t="shared" si="7"/>
        <v>I</v>
      </c>
      <c r="AA22" s="466" t="str">
        <f t="shared" si="8"/>
        <v>B</v>
      </c>
    </row>
    <row r="23" spans="1:27">
      <c r="A23" s="453">
        <f>IF('Result Sheet'!A23="","",'Result Sheet'!A23)</f>
        <v>16</v>
      </c>
      <c r="B23" s="454">
        <f>IF(OR($D$3="",$R$3=""),"",IF('Result Sheet'!B23="","",'Result Sheet'!B23))</f>
        <v>416</v>
      </c>
      <c r="C23" s="455">
        <f>IF(OR($D$3="",$R$3=""),"",IF('Result Sheet'!F23="","",'Result Sheet'!F23))</f>
        <v>940</v>
      </c>
      <c r="D23" s="456" t="str">
        <f>IF(OR($D$3="",$R$3=""),"",IF('Result Sheet'!E23="","",'Result Sheet'!E23))</f>
        <v>21-01-2016</v>
      </c>
      <c r="E23" s="457" t="str">
        <f>IF(OR($D$3="",$R$3=""),"",IF('Result Sheet'!G23="","",'Result Sheet'!G23))</f>
        <v>KINJAL SAINI</v>
      </c>
      <c r="F23" s="457" t="str">
        <f>IF(OR($D$3="",$R$3=""),"",IF('Result Sheet'!H23="","",'Result Sheet'!H23))</f>
        <v>DURGESH CHAND BAGRI</v>
      </c>
      <c r="G23" s="457" t="str">
        <f>IF(OR($D$3="",$R$3=""),"",IF('Result Sheet'!I23="","",'Result Sheet'!I23))</f>
        <v>PUSHPA DEVI</v>
      </c>
      <c r="H23" s="458" t="str">
        <f>IF(OR($D$3="",$R$3=""),"",IF('Result Sheet'!K23="","",'Result Sheet'!K23))</f>
        <v>OBC</v>
      </c>
      <c r="I23" s="459" t="str">
        <f>IF(OR($D$3="",$R$3=""),"",IF('Result Sheet'!J23="","",'Result Sheet'!J23))</f>
        <v>F</v>
      </c>
      <c r="J23" s="460">
        <f>IF(OR(B23=0,B23=""),"",IF($R$3="","",IF($R$3=$AN$8,'Result Sheet'!L23,IF($R$3=$AN$9,'Result Sheet'!AD23,IF($R$3=$AN$10,'Result Sheet'!AV23,IF($R$3=$AN$11,'Result Sheet'!BN23,IF($R$3=$AN$12,'Result Sheet'!CF23,IF($R$3=$AN$13,'Result Sheet'!CP23,IF($R$3=$AN$14,'Result Sheet'!CZ23,"")))))))))</f>
        <v>4</v>
      </c>
      <c r="K23" s="460">
        <f>IF(OR(B23=0,B23=""),"",IF($R$3="","",IF($R$3=$AN$8,'Result Sheet'!M23,IF($R$3=$AN$9,'Result Sheet'!AE23,IF($R$3=$AN$10,'Result Sheet'!AW23,IF($R$3=$AN$11,'Result Sheet'!BO23,IF($R$3=$AN$12,'Result Sheet'!CG23,IF($R$3=$AN$13,'Result Sheet'!CQ23,IF($R$3=$AN$14,'Result Sheet'!DA23,"")))))))))</f>
        <v>3</v>
      </c>
      <c r="L23" s="460">
        <f>IF(OR(B23=0,B23=""),"",IF($R$3="","",IF($R$3=$AN$8,'Result Sheet'!N23,IF($R$3=$AN$9,'Result Sheet'!AF23,IF($R$3=$AN$10,'Result Sheet'!AX23,IF($R$3=$AN$11,'Result Sheet'!BP23,IF($R$3=$AN$12,'Result Sheet'!CH23,IF($R$3=$AN$13,'Result Sheet'!CR23,IF($R$3=$AN$14,'Result Sheet'!DB23,"")))))))))</f>
        <v>5</v>
      </c>
      <c r="M23" s="462">
        <f t="shared" si="0"/>
        <v>12</v>
      </c>
      <c r="N23" s="460">
        <f>IF($R$3=$AN$8,'Result Sheet'!P23,IF($R$3=$AN$9,'Result Sheet'!AH23,IF($R$3=$AN$10,'Result Sheet'!AZ23,IF($R$3=$AN$11,'Result Sheet'!BR23,""))))</f>
        <v>18</v>
      </c>
      <c r="O23" s="460">
        <f>IF($R$3=$AN$8,'Result Sheet'!Q23,IF($R$3=$AN$9,'Result Sheet'!AI23,IF($R$3=$AN$10,'Result Sheet'!BA23,IF($R$3=$AN$11,'Result Sheet'!BS23,""))))</f>
        <v>5</v>
      </c>
      <c r="P23" s="461">
        <f>IF(OR($D$3="",$R$3=""),"",IF(B23="","",IF(AND(O23="NA",N23="NA"),"NA",IF($R$3=$AN$12,'Result Sheet'!CI23,IF($R$3=$AN$13,'Result Sheet'!CS23,IF($R$3=$AN$14,'Result Sheet'!DC23,IF($R$3=$AN$15,'Result Sheet'!DJ23,IF($R$3=$AN$16,'Result Sheet'!DN23,SUM(N23:O23)))))))))</f>
        <v>23</v>
      </c>
      <c r="Q23" s="462">
        <f t="shared" si="1"/>
        <v>35</v>
      </c>
      <c r="R23" s="463">
        <f>IF($R$3=$AN$8,'Result Sheet'!T23,IF($R$3=$AN$9,'Result Sheet'!AL23,IF($R$3=$AN$10,'Result Sheet'!BD23,IF($R$3=$AN$11,'Result Sheet'!BV23,""))))</f>
        <v>24</v>
      </c>
      <c r="S23" s="463">
        <f>IF($R$3=$AN$8,'Result Sheet'!U23,IF($R$3=$AN$9,'Result Sheet'!AM23,IF($R$3=$AN$10,'Result Sheet'!BE23,IF($R$3=$AN$11,'Result Sheet'!BW23,""))))</f>
        <v>16</v>
      </c>
      <c r="T23" s="464">
        <f>IF(OR($D$3="",$R$3=""),"",IF(B23="","",IF(AND(R23="NA",S23="NA"),"NA",IF($R$3=$AN$12,'Result Sheet'!CJ23,IF($R$3=$AN$13,'Result Sheet'!CT23,IF($R$3=$AN$14,'Result Sheet'!DD23,IF($R$3=$AN$15,'Result Sheet'!DK23,IF($R$3=$AN$16,'Result Sheet'!DO23,SUM(R23:S23)))))))))</f>
        <v>40</v>
      </c>
      <c r="U23" s="462">
        <f t="shared" si="2"/>
        <v>75</v>
      </c>
      <c r="V23" s="465">
        <f t="shared" si="3"/>
        <v>0</v>
      </c>
      <c r="W23" s="465">
        <f t="shared" si="4"/>
        <v>100</v>
      </c>
      <c r="X23" s="465" t="str">
        <f t="shared" si="5"/>
        <v/>
      </c>
      <c r="Y23" s="465" t="str">
        <f t="shared" si="6"/>
        <v>P</v>
      </c>
      <c r="Z23" s="465" t="str">
        <f t="shared" si="7"/>
        <v>I</v>
      </c>
      <c r="AA23" s="466" t="str">
        <f t="shared" si="8"/>
        <v>B</v>
      </c>
    </row>
    <row r="24" spans="1:27">
      <c r="A24" s="453">
        <f>IF('Result Sheet'!A24="","",'Result Sheet'!A24)</f>
        <v>17</v>
      </c>
      <c r="B24" s="454">
        <f>IF(OR($D$3="",$R$3=""),"",IF('Result Sheet'!B24="","",'Result Sheet'!B24))</f>
        <v>417</v>
      </c>
      <c r="C24" s="455">
        <f>IF(OR($D$3="",$R$3=""),"",IF('Result Sheet'!F24="","",'Result Sheet'!F24))</f>
        <v>924</v>
      </c>
      <c r="D24" s="456" t="str">
        <f>IF(OR($D$3="",$R$3=""),"",IF('Result Sheet'!E24="","",'Result Sheet'!E24))</f>
        <v>14-02-2016</v>
      </c>
      <c r="E24" s="457" t="str">
        <f>IF(OR($D$3="",$R$3=""),"",IF('Result Sheet'!G24="","",'Result Sheet'!G24))</f>
        <v>LUCKY PRAJAPATI</v>
      </c>
      <c r="F24" s="457" t="str">
        <f>IF(OR($D$3="",$R$3=""),"",IF('Result Sheet'!H24="","",'Result Sheet'!H24))</f>
        <v>NAR SINGH</v>
      </c>
      <c r="G24" s="457" t="str">
        <f>IF(OR($D$3="",$R$3=""),"",IF('Result Sheet'!I24="","",'Result Sheet'!I24))</f>
        <v>BHAWNA</v>
      </c>
      <c r="H24" s="458" t="str">
        <f>IF(OR($D$3="",$R$3=""),"",IF('Result Sheet'!K24="","",'Result Sheet'!K24))</f>
        <v>OBC</v>
      </c>
      <c r="I24" s="459" t="str">
        <f>IF(OR($D$3="",$R$3=""),"",IF('Result Sheet'!J24="","",'Result Sheet'!J24))</f>
        <v>M</v>
      </c>
      <c r="J24" s="460">
        <f>IF(OR(B24=0,B24=""),"",IF($R$3="","",IF($R$3=$AN$8,'Result Sheet'!L24,IF($R$3=$AN$9,'Result Sheet'!AD24,IF($R$3=$AN$10,'Result Sheet'!AV24,IF($R$3=$AN$11,'Result Sheet'!BN24,IF($R$3=$AN$12,'Result Sheet'!CF24,IF($R$3=$AN$13,'Result Sheet'!CP24,IF($R$3=$AN$14,'Result Sheet'!CZ24,"")))))))))</f>
        <v>4</v>
      </c>
      <c r="K24" s="460">
        <f>IF(OR(B24=0,B24=""),"",IF($R$3="","",IF($R$3=$AN$8,'Result Sheet'!M24,IF($R$3=$AN$9,'Result Sheet'!AE24,IF($R$3=$AN$10,'Result Sheet'!AW24,IF($R$3=$AN$11,'Result Sheet'!BO24,IF($R$3=$AN$12,'Result Sheet'!CG24,IF($R$3=$AN$13,'Result Sheet'!CQ24,IF($R$3=$AN$14,'Result Sheet'!DA24,"")))))))))</f>
        <v>3</v>
      </c>
      <c r="L24" s="460">
        <f>IF(OR(B24=0,B24=""),"",IF($R$3="","",IF($R$3=$AN$8,'Result Sheet'!N24,IF($R$3=$AN$9,'Result Sheet'!AF24,IF($R$3=$AN$10,'Result Sheet'!AX24,IF($R$3=$AN$11,'Result Sheet'!BP24,IF($R$3=$AN$12,'Result Sheet'!CH24,IF($R$3=$AN$13,'Result Sheet'!CR24,IF($R$3=$AN$14,'Result Sheet'!DB24,"")))))))))</f>
        <v>4</v>
      </c>
      <c r="M24" s="462">
        <f t="shared" si="0"/>
        <v>11</v>
      </c>
      <c r="N24" s="460">
        <f>IF($R$3=$AN$8,'Result Sheet'!P24,IF($R$3=$AN$9,'Result Sheet'!AH24,IF($R$3=$AN$10,'Result Sheet'!AZ24,IF($R$3=$AN$11,'Result Sheet'!BR24,""))))</f>
        <v>19</v>
      </c>
      <c r="O24" s="460">
        <f>IF($R$3=$AN$8,'Result Sheet'!Q24,IF($R$3=$AN$9,'Result Sheet'!AI24,IF($R$3=$AN$10,'Result Sheet'!BA24,IF($R$3=$AN$11,'Result Sheet'!BS24,""))))</f>
        <v>5</v>
      </c>
      <c r="P24" s="461">
        <f>IF(OR($D$3="",$R$3=""),"",IF(B24="","",IF(AND(O24="NA",N24="NA"),"NA",IF($R$3=$AN$12,'Result Sheet'!CI24,IF($R$3=$AN$13,'Result Sheet'!CS24,IF($R$3=$AN$14,'Result Sheet'!DC24,IF($R$3=$AN$15,'Result Sheet'!DJ24,IF($R$3=$AN$16,'Result Sheet'!DN24,SUM(N24:O24)))))))))</f>
        <v>24</v>
      </c>
      <c r="Q24" s="462">
        <f t="shared" si="1"/>
        <v>35</v>
      </c>
      <c r="R24" s="463">
        <f>IF($R$3=$AN$8,'Result Sheet'!T24,IF($R$3=$AN$9,'Result Sheet'!AL24,IF($R$3=$AN$10,'Result Sheet'!BD24,IF($R$3=$AN$11,'Result Sheet'!BV24,""))))</f>
        <v>27</v>
      </c>
      <c r="S24" s="463">
        <f>IF($R$3=$AN$8,'Result Sheet'!U24,IF($R$3=$AN$9,'Result Sheet'!AM24,IF($R$3=$AN$10,'Result Sheet'!BE24,IF($R$3=$AN$11,'Result Sheet'!BW24,""))))</f>
        <v>15</v>
      </c>
      <c r="T24" s="464">
        <f>IF(OR($D$3="",$R$3=""),"",IF(B24="","",IF(AND(R24="NA",S24="NA"),"NA",IF($R$3=$AN$12,'Result Sheet'!CJ24,IF($R$3=$AN$13,'Result Sheet'!CT24,IF($R$3=$AN$14,'Result Sheet'!DD24,IF($R$3=$AN$15,'Result Sheet'!DK24,IF($R$3=$AN$16,'Result Sheet'!DO24,SUM(R24:S24)))))))))</f>
        <v>42</v>
      </c>
      <c r="U24" s="462">
        <f t="shared" si="2"/>
        <v>77</v>
      </c>
      <c r="V24" s="465">
        <f t="shared" si="3"/>
        <v>0</v>
      </c>
      <c r="W24" s="465">
        <f t="shared" si="4"/>
        <v>100</v>
      </c>
      <c r="X24" s="465" t="str">
        <f t="shared" si="5"/>
        <v/>
      </c>
      <c r="Y24" s="465" t="str">
        <f t="shared" si="6"/>
        <v>P</v>
      </c>
      <c r="Z24" s="465" t="str">
        <f t="shared" si="7"/>
        <v>I</v>
      </c>
      <c r="AA24" s="466" t="str">
        <f t="shared" si="8"/>
        <v>B</v>
      </c>
    </row>
    <row r="25" spans="1:27" ht="21">
      <c r="A25" s="453">
        <f>IF('Result Sheet'!A25="","",'Result Sheet'!A25)</f>
        <v>18</v>
      </c>
      <c r="B25" s="454">
        <f>IF(OR($D$3="",$R$3=""),"",IF('Result Sheet'!B25="","",'Result Sheet'!B25))</f>
        <v>418</v>
      </c>
      <c r="C25" s="455">
        <f>IF(OR($D$3="",$R$3=""),"",IF('Result Sheet'!F25="","",'Result Sheet'!F25))</f>
        <v>921</v>
      </c>
      <c r="D25" s="456">
        <f>IF(OR($D$3="",$R$3=""),"",IF('Result Sheet'!E25="","",'Result Sheet'!E25))</f>
        <v>42008</v>
      </c>
      <c r="E25" s="457" t="str">
        <f>IF(OR($D$3="",$R$3=""),"",IF('Result Sheet'!G25="","",'Result Sheet'!G25))</f>
        <v>MAHENDRA PARTAP SINGH CHUNDAWAT</v>
      </c>
      <c r="F25" s="457" t="str">
        <f>IF(OR($D$3="",$R$3=""),"",IF('Result Sheet'!H25="","",'Result Sheet'!H25))</f>
        <v>CHANDRA SINGH CHUNDAWAT</v>
      </c>
      <c r="G25" s="457" t="str">
        <f>IF(OR($D$3="",$R$3=""),"",IF('Result Sheet'!I25="","",'Result Sheet'!I25))</f>
        <v>RITU KANWAR</v>
      </c>
      <c r="H25" s="458" t="str">
        <f>IF(OR($D$3="",$R$3=""),"",IF('Result Sheet'!K25="","",'Result Sheet'!K25))</f>
        <v>GEN</v>
      </c>
      <c r="I25" s="459" t="str">
        <f>IF(OR($D$3="",$R$3=""),"",IF('Result Sheet'!J25="","",'Result Sheet'!J25))</f>
        <v>M</v>
      </c>
      <c r="J25" s="460">
        <f>IF(OR(B25=0,B25=""),"",IF($R$3="","",IF($R$3=$AN$8,'Result Sheet'!L25,IF($R$3=$AN$9,'Result Sheet'!AD25,IF($R$3=$AN$10,'Result Sheet'!AV25,IF($R$3=$AN$11,'Result Sheet'!BN25,IF($R$3=$AN$12,'Result Sheet'!CF25,IF($R$3=$AN$13,'Result Sheet'!CP25,IF($R$3=$AN$14,'Result Sheet'!CZ25,"")))))))))</f>
        <v>4</v>
      </c>
      <c r="K25" s="460">
        <f>IF(OR(B25=0,B25=""),"",IF($R$3="","",IF($R$3=$AN$8,'Result Sheet'!M25,IF($R$3=$AN$9,'Result Sheet'!AE25,IF($R$3=$AN$10,'Result Sheet'!AW25,IF($R$3=$AN$11,'Result Sheet'!BO25,IF($R$3=$AN$12,'Result Sheet'!CG25,IF($R$3=$AN$13,'Result Sheet'!CQ25,IF($R$3=$AN$14,'Result Sheet'!DA25,"")))))))))</f>
        <v>3</v>
      </c>
      <c r="L25" s="460">
        <f>IF(OR(B25=0,B25=""),"",IF($R$3="","",IF($R$3=$AN$8,'Result Sheet'!N25,IF($R$3=$AN$9,'Result Sheet'!AF25,IF($R$3=$AN$10,'Result Sheet'!AX25,IF($R$3=$AN$11,'Result Sheet'!BP25,IF($R$3=$AN$12,'Result Sheet'!CH25,IF($R$3=$AN$13,'Result Sheet'!CR25,IF($R$3=$AN$14,'Result Sheet'!DB25,"")))))))))</f>
        <v>4</v>
      </c>
      <c r="M25" s="462">
        <f t="shared" si="0"/>
        <v>11</v>
      </c>
      <c r="N25" s="460">
        <f>IF($R$3=$AN$8,'Result Sheet'!P25,IF($R$3=$AN$9,'Result Sheet'!AH25,IF($R$3=$AN$10,'Result Sheet'!AZ25,IF($R$3=$AN$11,'Result Sheet'!BR25,""))))</f>
        <v>14</v>
      </c>
      <c r="O25" s="460">
        <f>IF($R$3=$AN$8,'Result Sheet'!Q25,IF($R$3=$AN$9,'Result Sheet'!AI25,IF($R$3=$AN$10,'Result Sheet'!BA25,IF($R$3=$AN$11,'Result Sheet'!BS25,""))))</f>
        <v>5</v>
      </c>
      <c r="P25" s="461">
        <f>IF(OR($D$3="",$R$3=""),"",IF(B25="","",IF(AND(O25="NA",N25="NA"),"NA",IF($R$3=$AN$12,'Result Sheet'!CI25,IF($R$3=$AN$13,'Result Sheet'!CS25,IF($R$3=$AN$14,'Result Sheet'!DC25,IF($R$3=$AN$15,'Result Sheet'!DJ25,IF($R$3=$AN$16,'Result Sheet'!DN25,SUM(N25:O25)))))))))</f>
        <v>19</v>
      </c>
      <c r="Q25" s="462">
        <f t="shared" si="1"/>
        <v>30</v>
      </c>
      <c r="R25" s="463">
        <f>IF($R$3=$AN$8,'Result Sheet'!T25,IF($R$3=$AN$9,'Result Sheet'!AL25,IF($R$3=$AN$10,'Result Sheet'!BD25,IF($R$3=$AN$11,'Result Sheet'!BV25,""))))</f>
        <v>26</v>
      </c>
      <c r="S25" s="463">
        <f>IF($R$3=$AN$8,'Result Sheet'!U25,IF($R$3=$AN$9,'Result Sheet'!AM25,IF($R$3=$AN$10,'Result Sheet'!BE25,IF($R$3=$AN$11,'Result Sheet'!BW25,""))))</f>
        <v>14</v>
      </c>
      <c r="T25" s="464">
        <f>IF(OR($D$3="",$R$3=""),"",IF(B25="","",IF(AND(R25="NA",S25="NA"),"NA",IF($R$3=$AN$12,'Result Sheet'!CJ25,IF($R$3=$AN$13,'Result Sheet'!CT25,IF($R$3=$AN$14,'Result Sheet'!DD25,IF($R$3=$AN$15,'Result Sheet'!DK25,IF($R$3=$AN$16,'Result Sheet'!DO25,SUM(R25:S25)))))))))</f>
        <v>40</v>
      </c>
      <c r="U25" s="462">
        <f t="shared" si="2"/>
        <v>70</v>
      </c>
      <c r="V25" s="465">
        <f t="shared" si="3"/>
        <v>0</v>
      </c>
      <c r="W25" s="465">
        <f t="shared" si="4"/>
        <v>100</v>
      </c>
      <c r="X25" s="465" t="str">
        <f t="shared" si="5"/>
        <v/>
      </c>
      <c r="Y25" s="465" t="str">
        <f t="shared" si="6"/>
        <v>P</v>
      </c>
      <c r="Z25" s="465" t="str">
        <f t="shared" si="7"/>
        <v>I</v>
      </c>
      <c r="AA25" s="466" t="str">
        <f t="shared" si="8"/>
        <v>C</v>
      </c>
    </row>
    <row r="26" spans="1:27">
      <c r="A26" s="453">
        <f>IF('Result Sheet'!A26="","",'Result Sheet'!A26)</f>
        <v>19</v>
      </c>
      <c r="B26" s="454">
        <f>IF(OR($D$3="",$R$3=""),"",IF('Result Sheet'!B26="","",'Result Sheet'!B26))</f>
        <v>419</v>
      </c>
      <c r="C26" s="455">
        <f>IF(OR($D$3="",$R$3=""),"",IF('Result Sheet'!F26="","",'Result Sheet'!F26))</f>
        <v>948</v>
      </c>
      <c r="D26" s="456">
        <f>IF(OR($D$3="",$R$3=""),"",IF('Result Sheet'!E26="","",'Result Sheet'!E26))</f>
        <v>42257</v>
      </c>
      <c r="E26" s="457" t="str">
        <f>IF(OR($D$3="",$R$3=""),"",IF('Result Sheet'!G26="","",'Result Sheet'!G26))</f>
        <v>MANVEER GURJAR</v>
      </c>
      <c r="F26" s="457" t="str">
        <f>IF(OR($D$3="",$R$3=""),"",IF('Result Sheet'!H26="","",'Result Sheet'!H26))</f>
        <v>VIKRAM SINGH</v>
      </c>
      <c r="G26" s="457" t="str">
        <f>IF(OR($D$3="",$R$3=""),"",IF('Result Sheet'!I26="","",'Result Sheet'!I26))</f>
        <v>BARKHA</v>
      </c>
      <c r="H26" s="458" t="str">
        <f>IF(OR($D$3="",$R$3=""),"",IF('Result Sheet'!K26="","",'Result Sheet'!K26))</f>
        <v>SBC</v>
      </c>
      <c r="I26" s="459" t="str">
        <f>IF(OR($D$3="",$R$3=""),"",IF('Result Sheet'!J26="","",'Result Sheet'!J26))</f>
        <v>M</v>
      </c>
      <c r="J26" s="460">
        <f>IF(OR(B26=0,B26=""),"",IF($R$3="","",IF($R$3=$AN$8,'Result Sheet'!L26,IF($R$3=$AN$9,'Result Sheet'!AD26,IF($R$3=$AN$10,'Result Sheet'!AV26,IF($R$3=$AN$11,'Result Sheet'!BN26,IF($R$3=$AN$12,'Result Sheet'!CF26,IF($R$3=$AN$13,'Result Sheet'!CP26,IF($R$3=$AN$14,'Result Sheet'!CZ26,"")))))))))</f>
        <v>5</v>
      </c>
      <c r="K26" s="460">
        <f>IF(OR(B26=0,B26=""),"",IF($R$3="","",IF($R$3=$AN$8,'Result Sheet'!M26,IF($R$3=$AN$9,'Result Sheet'!AE26,IF($R$3=$AN$10,'Result Sheet'!AW26,IF($R$3=$AN$11,'Result Sheet'!BO26,IF($R$3=$AN$12,'Result Sheet'!CG26,IF($R$3=$AN$13,'Result Sheet'!CQ26,IF($R$3=$AN$14,'Result Sheet'!DA26,"")))))))))</f>
        <v>3</v>
      </c>
      <c r="L26" s="460">
        <f>IF(OR(B26=0,B26=""),"",IF($R$3="","",IF($R$3=$AN$8,'Result Sheet'!N26,IF($R$3=$AN$9,'Result Sheet'!AF26,IF($R$3=$AN$10,'Result Sheet'!AX26,IF($R$3=$AN$11,'Result Sheet'!BP26,IF($R$3=$AN$12,'Result Sheet'!CH26,IF($R$3=$AN$13,'Result Sheet'!CR26,IF($R$3=$AN$14,'Result Sheet'!DB26,"")))))))))</f>
        <v>4</v>
      </c>
      <c r="M26" s="462">
        <f t="shared" si="0"/>
        <v>12</v>
      </c>
      <c r="N26" s="460">
        <f>IF($R$3=$AN$8,'Result Sheet'!P26,IF($R$3=$AN$9,'Result Sheet'!AH26,IF($R$3=$AN$10,'Result Sheet'!AZ26,IF($R$3=$AN$11,'Result Sheet'!BR26,""))))</f>
        <v>6</v>
      </c>
      <c r="O26" s="460">
        <f>IF($R$3=$AN$8,'Result Sheet'!Q26,IF($R$3=$AN$9,'Result Sheet'!AI26,IF($R$3=$AN$10,'Result Sheet'!BA26,IF($R$3=$AN$11,'Result Sheet'!BS26,""))))</f>
        <v>5</v>
      </c>
      <c r="P26" s="461">
        <f>IF(OR($D$3="",$R$3=""),"",IF(B26="","",IF(AND(O26="NA",N26="NA"),"NA",IF($R$3=$AN$12,'Result Sheet'!CI26,IF($R$3=$AN$13,'Result Sheet'!CS26,IF($R$3=$AN$14,'Result Sheet'!DC26,IF($R$3=$AN$15,'Result Sheet'!DJ26,IF($R$3=$AN$16,'Result Sheet'!DN26,SUM(N26:O26)))))))))</f>
        <v>11</v>
      </c>
      <c r="Q26" s="462">
        <f t="shared" si="1"/>
        <v>23</v>
      </c>
      <c r="R26" s="463">
        <f>IF($R$3=$AN$8,'Result Sheet'!T26,IF($R$3=$AN$9,'Result Sheet'!AL26,IF($R$3=$AN$10,'Result Sheet'!BD26,IF($R$3=$AN$11,'Result Sheet'!BV26,""))))</f>
        <v>25</v>
      </c>
      <c r="S26" s="463">
        <f>IF($R$3=$AN$8,'Result Sheet'!U26,IF($R$3=$AN$9,'Result Sheet'!AM26,IF($R$3=$AN$10,'Result Sheet'!BE26,IF($R$3=$AN$11,'Result Sheet'!BW26,""))))</f>
        <v>16</v>
      </c>
      <c r="T26" s="464">
        <f>IF(OR($D$3="",$R$3=""),"",IF(B26="","",IF(AND(R26="NA",S26="NA"),"NA",IF($R$3=$AN$12,'Result Sheet'!CJ26,IF($R$3=$AN$13,'Result Sheet'!CT26,IF($R$3=$AN$14,'Result Sheet'!DD26,IF($R$3=$AN$15,'Result Sheet'!DK26,IF($R$3=$AN$16,'Result Sheet'!DO26,SUM(R26:S26)))))))))</f>
        <v>41</v>
      </c>
      <c r="U26" s="462">
        <f t="shared" si="2"/>
        <v>64</v>
      </c>
      <c r="V26" s="465">
        <f t="shared" si="3"/>
        <v>0</v>
      </c>
      <c r="W26" s="465">
        <f t="shared" si="4"/>
        <v>100</v>
      </c>
      <c r="X26" s="465" t="str">
        <f t="shared" si="5"/>
        <v/>
      </c>
      <c r="Y26" s="465" t="str">
        <f t="shared" si="6"/>
        <v>P</v>
      </c>
      <c r="Z26" s="465" t="str">
        <f t="shared" si="7"/>
        <v>I</v>
      </c>
      <c r="AA26" s="466" t="str">
        <f t="shared" si="8"/>
        <v>C</v>
      </c>
    </row>
    <row r="27" spans="1:27">
      <c r="A27" s="453">
        <f>IF('Result Sheet'!A27="","",'Result Sheet'!A27)</f>
        <v>20</v>
      </c>
      <c r="B27" s="454">
        <f>IF(OR($D$3="",$R$3=""),"",IF('Result Sheet'!B27="","",'Result Sheet'!B27))</f>
        <v>420</v>
      </c>
      <c r="C27" s="455">
        <f>IF(OR($D$3="",$R$3=""),"",IF('Result Sheet'!F27="","",'Result Sheet'!F27))</f>
        <v>943</v>
      </c>
      <c r="D27" s="456" t="str">
        <f>IF(OR($D$3="",$R$3=""),"",IF('Result Sheet'!E27="","",'Result Sheet'!E27))</f>
        <v>13-01-2015</v>
      </c>
      <c r="E27" s="457" t="str">
        <f>IF(OR($D$3="",$R$3=""),"",IF('Result Sheet'!G27="","",'Result Sheet'!G27))</f>
        <v>PALAK DAMER</v>
      </c>
      <c r="F27" s="457" t="str">
        <f>IF(OR($D$3="",$R$3=""),"",IF('Result Sheet'!H27="","",'Result Sheet'!H27))</f>
        <v>GOVIND LAL</v>
      </c>
      <c r="G27" s="457" t="str">
        <f>IF(OR($D$3="",$R$3=""),"",IF('Result Sheet'!I27="","",'Result Sheet'!I27))</f>
        <v>LEELA</v>
      </c>
      <c r="H27" s="458" t="str">
        <f>IF(OR($D$3="",$R$3=""),"",IF('Result Sheet'!K27="","",'Result Sheet'!K27))</f>
        <v>SC</v>
      </c>
      <c r="I27" s="459" t="str">
        <f>IF(OR($D$3="",$R$3=""),"",IF('Result Sheet'!J27="","",'Result Sheet'!J27))</f>
        <v>F</v>
      </c>
      <c r="J27" s="460">
        <f>IF(OR(B27=0,B27=""),"",IF($R$3="","",IF($R$3=$AN$8,'Result Sheet'!L27,IF($R$3=$AN$9,'Result Sheet'!AD27,IF($R$3=$AN$10,'Result Sheet'!AV27,IF($R$3=$AN$11,'Result Sheet'!BN27,IF($R$3=$AN$12,'Result Sheet'!CF27,IF($R$3=$AN$13,'Result Sheet'!CP27,IF($R$3=$AN$14,'Result Sheet'!CZ27,"")))))))))</f>
        <v>5</v>
      </c>
      <c r="K27" s="460">
        <f>IF(OR(B27=0,B27=""),"",IF($R$3="","",IF($R$3=$AN$8,'Result Sheet'!M27,IF($R$3=$AN$9,'Result Sheet'!AE27,IF($R$3=$AN$10,'Result Sheet'!AW27,IF($R$3=$AN$11,'Result Sheet'!BO27,IF($R$3=$AN$12,'Result Sheet'!CG27,IF($R$3=$AN$13,'Result Sheet'!CQ27,IF($R$3=$AN$14,'Result Sheet'!DA27,"")))))))))</f>
        <v>2</v>
      </c>
      <c r="L27" s="460">
        <f>IF(OR(B27=0,B27=""),"",IF($R$3="","",IF($R$3=$AN$8,'Result Sheet'!N27,IF($R$3=$AN$9,'Result Sheet'!AF27,IF($R$3=$AN$10,'Result Sheet'!AX27,IF($R$3=$AN$11,'Result Sheet'!BP27,IF($R$3=$AN$12,'Result Sheet'!CH27,IF($R$3=$AN$13,'Result Sheet'!CR27,IF($R$3=$AN$14,'Result Sheet'!DB27,"")))))))))</f>
        <v>4</v>
      </c>
      <c r="M27" s="462">
        <f t="shared" si="0"/>
        <v>11</v>
      </c>
      <c r="N27" s="460">
        <f>IF($R$3=$AN$8,'Result Sheet'!P27,IF($R$3=$AN$9,'Result Sheet'!AH27,IF($R$3=$AN$10,'Result Sheet'!AZ27,IF($R$3=$AN$11,'Result Sheet'!BR27,""))))</f>
        <v>10</v>
      </c>
      <c r="O27" s="460">
        <f>IF($R$3=$AN$8,'Result Sheet'!Q27,IF($R$3=$AN$9,'Result Sheet'!AI27,IF($R$3=$AN$10,'Result Sheet'!BA27,IF($R$3=$AN$11,'Result Sheet'!BS27,""))))</f>
        <v>5</v>
      </c>
      <c r="P27" s="461">
        <f>IF(OR($D$3="",$R$3=""),"",IF(B27="","",IF(AND(O27="NA",N27="NA"),"NA",IF($R$3=$AN$12,'Result Sheet'!CI27,IF($R$3=$AN$13,'Result Sheet'!CS27,IF($R$3=$AN$14,'Result Sheet'!DC27,IF($R$3=$AN$15,'Result Sheet'!DJ27,IF($R$3=$AN$16,'Result Sheet'!DN27,SUM(N27:O27)))))))))</f>
        <v>15</v>
      </c>
      <c r="Q27" s="462">
        <f t="shared" si="1"/>
        <v>26</v>
      </c>
      <c r="R27" s="463">
        <f>IF($R$3=$AN$8,'Result Sheet'!T27,IF($R$3=$AN$9,'Result Sheet'!AL27,IF($R$3=$AN$10,'Result Sheet'!BD27,IF($R$3=$AN$11,'Result Sheet'!BV27,""))))</f>
        <v>24</v>
      </c>
      <c r="S27" s="463">
        <f>IF($R$3=$AN$8,'Result Sheet'!U27,IF($R$3=$AN$9,'Result Sheet'!AM27,IF($R$3=$AN$10,'Result Sheet'!BE27,IF($R$3=$AN$11,'Result Sheet'!BW27,""))))</f>
        <v>15</v>
      </c>
      <c r="T27" s="464">
        <f>IF(OR($D$3="",$R$3=""),"",IF(B27="","",IF(AND(R27="NA",S27="NA"),"NA",IF($R$3=$AN$12,'Result Sheet'!CJ27,IF($R$3=$AN$13,'Result Sheet'!CT27,IF($R$3=$AN$14,'Result Sheet'!DD27,IF($R$3=$AN$15,'Result Sheet'!DK27,IF($R$3=$AN$16,'Result Sheet'!DO27,SUM(R27:S27)))))))))</f>
        <v>39</v>
      </c>
      <c r="U27" s="462">
        <f t="shared" si="2"/>
        <v>65</v>
      </c>
      <c r="V27" s="465">
        <f t="shared" si="3"/>
        <v>0</v>
      </c>
      <c r="W27" s="465">
        <f t="shared" si="4"/>
        <v>100</v>
      </c>
      <c r="X27" s="465" t="str">
        <f t="shared" si="5"/>
        <v/>
      </c>
      <c r="Y27" s="465" t="str">
        <f t="shared" si="6"/>
        <v>P</v>
      </c>
      <c r="Z27" s="465" t="str">
        <f t="shared" si="7"/>
        <v>I</v>
      </c>
      <c r="AA27" s="466" t="str">
        <f t="shared" si="8"/>
        <v>C</v>
      </c>
    </row>
    <row r="28" spans="1:27">
      <c r="A28" s="453">
        <f>IF('Result Sheet'!A28="","",'Result Sheet'!A28)</f>
        <v>21</v>
      </c>
      <c r="B28" s="454">
        <f>IF(OR($D$3="",$R$3=""),"",IF('Result Sheet'!B28="","",'Result Sheet'!B28))</f>
        <v>421</v>
      </c>
      <c r="C28" s="455">
        <f>IF(OR($D$3="",$R$3=""),"",IF('Result Sheet'!F28="","",'Result Sheet'!F28))</f>
        <v>929</v>
      </c>
      <c r="D28" s="456" t="str">
        <f>IF(OR($D$3="",$R$3=""),"",IF('Result Sheet'!E28="","",'Result Sheet'!E28))</f>
        <v>21-10-2014</v>
      </c>
      <c r="E28" s="457" t="str">
        <f>IF(OR($D$3="",$R$3=""),"",IF('Result Sheet'!G28="","",'Result Sheet'!G28))</f>
        <v>PAWAN CHOUHAN</v>
      </c>
      <c r="F28" s="457" t="str">
        <f>IF(OR($D$3="",$R$3=""),"",IF('Result Sheet'!H28="","",'Result Sheet'!H28))</f>
        <v>NARENDRA SINGH</v>
      </c>
      <c r="G28" s="457" t="str">
        <f>IF(OR($D$3="",$R$3=""),"",IF('Result Sheet'!I28="","",'Result Sheet'!I28))</f>
        <v>SHOBHA</v>
      </c>
      <c r="H28" s="458" t="str">
        <f>IF(OR($D$3="",$R$3=""),"",IF('Result Sheet'!K28="","",'Result Sheet'!K28))</f>
        <v>OBC</v>
      </c>
      <c r="I28" s="459" t="str">
        <f>IF(OR($D$3="",$R$3=""),"",IF('Result Sheet'!J28="","",'Result Sheet'!J28))</f>
        <v>M</v>
      </c>
      <c r="J28" s="460">
        <f>IF(OR(B28=0,B28=""),"",IF($R$3="","",IF($R$3=$AN$8,'Result Sheet'!L28,IF($R$3=$AN$9,'Result Sheet'!AD28,IF($R$3=$AN$10,'Result Sheet'!AV28,IF($R$3=$AN$11,'Result Sheet'!BN28,IF($R$3=$AN$12,'Result Sheet'!CF28,IF($R$3=$AN$13,'Result Sheet'!CP28,IF($R$3=$AN$14,'Result Sheet'!CZ28,"")))))))))</f>
        <v>5</v>
      </c>
      <c r="K28" s="460">
        <f>IF(OR(B28=0,B28=""),"",IF($R$3="","",IF($R$3=$AN$8,'Result Sheet'!M28,IF($R$3=$AN$9,'Result Sheet'!AE28,IF($R$3=$AN$10,'Result Sheet'!AW28,IF($R$3=$AN$11,'Result Sheet'!BO28,IF($R$3=$AN$12,'Result Sheet'!CG28,IF($R$3=$AN$13,'Result Sheet'!CQ28,IF($R$3=$AN$14,'Result Sheet'!DA28,"")))))))))</f>
        <v>2</v>
      </c>
      <c r="L28" s="460">
        <f>IF(OR(B28=0,B28=""),"",IF($R$3="","",IF($R$3=$AN$8,'Result Sheet'!N28,IF($R$3=$AN$9,'Result Sheet'!AF28,IF($R$3=$AN$10,'Result Sheet'!AX28,IF($R$3=$AN$11,'Result Sheet'!BP28,IF($R$3=$AN$12,'Result Sheet'!CH28,IF($R$3=$AN$13,'Result Sheet'!CR28,IF($R$3=$AN$14,'Result Sheet'!DB28,"")))))))))</f>
        <v>4</v>
      </c>
      <c r="M28" s="462">
        <f t="shared" si="0"/>
        <v>11</v>
      </c>
      <c r="N28" s="460">
        <f>IF($R$3=$AN$8,'Result Sheet'!P28,IF($R$3=$AN$9,'Result Sheet'!AH28,IF($R$3=$AN$10,'Result Sheet'!AZ28,IF($R$3=$AN$11,'Result Sheet'!BR28,""))))</f>
        <v>12</v>
      </c>
      <c r="O28" s="460">
        <f>IF($R$3=$AN$8,'Result Sheet'!Q28,IF($R$3=$AN$9,'Result Sheet'!AI28,IF($R$3=$AN$10,'Result Sheet'!BA28,IF($R$3=$AN$11,'Result Sheet'!BS28,""))))</f>
        <v>5</v>
      </c>
      <c r="P28" s="461">
        <f>IF(OR($D$3="",$R$3=""),"",IF(B28="","",IF(AND(O28="NA",N28="NA"),"NA",IF($R$3=$AN$12,'Result Sheet'!CI28,IF($R$3=$AN$13,'Result Sheet'!CS28,IF($R$3=$AN$14,'Result Sheet'!DC28,IF($R$3=$AN$15,'Result Sheet'!DJ28,IF($R$3=$AN$16,'Result Sheet'!DN28,SUM(N28:O28)))))))))</f>
        <v>17</v>
      </c>
      <c r="Q28" s="462">
        <f t="shared" si="1"/>
        <v>28</v>
      </c>
      <c r="R28" s="463">
        <f>IF($R$3=$AN$8,'Result Sheet'!T28,IF($R$3=$AN$9,'Result Sheet'!AL28,IF($R$3=$AN$10,'Result Sheet'!BD28,IF($R$3=$AN$11,'Result Sheet'!BV28,""))))</f>
        <v>25</v>
      </c>
      <c r="S28" s="463">
        <f>IF($R$3=$AN$8,'Result Sheet'!U28,IF($R$3=$AN$9,'Result Sheet'!AM28,IF($R$3=$AN$10,'Result Sheet'!BE28,IF($R$3=$AN$11,'Result Sheet'!BW28,""))))</f>
        <v>14</v>
      </c>
      <c r="T28" s="464">
        <f>IF(OR($D$3="",$R$3=""),"",IF(B28="","",IF(AND(R28="NA",S28="NA"),"NA",IF($R$3=$AN$12,'Result Sheet'!CJ28,IF($R$3=$AN$13,'Result Sheet'!CT28,IF($R$3=$AN$14,'Result Sheet'!DD28,IF($R$3=$AN$15,'Result Sheet'!DK28,IF($R$3=$AN$16,'Result Sheet'!DO28,SUM(R28:S28)))))))))</f>
        <v>39</v>
      </c>
      <c r="U28" s="462">
        <f t="shared" si="2"/>
        <v>67</v>
      </c>
      <c r="V28" s="465">
        <f t="shared" si="3"/>
        <v>0</v>
      </c>
      <c r="W28" s="465">
        <f t="shared" si="4"/>
        <v>100</v>
      </c>
      <c r="X28" s="465" t="str">
        <f t="shared" si="5"/>
        <v/>
      </c>
      <c r="Y28" s="465" t="str">
        <f t="shared" si="6"/>
        <v>P</v>
      </c>
      <c r="Z28" s="465" t="str">
        <f t="shared" si="7"/>
        <v>I</v>
      </c>
      <c r="AA28" s="466" t="str">
        <f t="shared" si="8"/>
        <v>C</v>
      </c>
    </row>
    <row r="29" spans="1:27">
      <c r="A29" s="453">
        <f>IF('Result Sheet'!A29="","",'Result Sheet'!A29)</f>
        <v>22</v>
      </c>
      <c r="B29" s="454">
        <f>IF(OR($D$3="",$R$3=""),"",IF('Result Sheet'!B29="","",'Result Sheet'!B29))</f>
        <v>422</v>
      </c>
      <c r="C29" s="455">
        <f>IF(OR($D$3="",$R$3=""),"",IF('Result Sheet'!F29="","",'Result Sheet'!F29))</f>
        <v>932</v>
      </c>
      <c r="D29" s="456" t="str">
        <f>IF(OR($D$3="",$R$3=""),"",IF('Result Sheet'!E29="","",'Result Sheet'!E29))</f>
        <v>15-11-2014</v>
      </c>
      <c r="E29" s="457" t="str">
        <f>IF(OR($D$3="",$R$3=""),"",IF('Result Sheet'!G29="","",'Result Sheet'!G29))</f>
        <v>PRAGYA</v>
      </c>
      <c r="F29" s="457" t="str">
        <f>IF(OR($D$3="",$R$3=""),"",IF('Result Sheet'!H29="","",'Result Sheet'!H29))</f>
        <v>SUGANDAS</v>
      </c>
      <c r="G29" s="457" t="str">
        <f>IF(OR($D$3="",$R$3=""),"",IF('Result Sheet'!I29="","",'Result Sheet'!I29))</f>
        <v>ANITA</v>
      </c>
      <c r="H29" s="458" t="str">
        <f>IF(OR($D$3="",$R$3=""),"",IF('Result Sheet'!K29="","",'Result Sheet'!K29))</f>
        <v>OBC</v>
      </c>
      <c r="I29" s="459" t="str">
        <f>IF(OR($D$3="",$R$3=""),"",IF('Result Sheet'!J29="","",'Result Sheet'!J29))</f>
        <v>F</v>
      </c>
      <c r="J29" s="460">
        <f>IF(OR(B29=0,B29=""),"",IF($R$3="","",IF($R$3=$AN$8,'Result Sheet'!L29,IF($R$3=$AN$9,'Result Sheet'!AD29,IF($R$3=$AN$10,'Result Sheet'!AV29,IF($R$3=$AN$11,'Result Sheet'!BN29,IF($R$3=$AN$12,'Result Sheet'!CF29,IF($R$3=$AN$13,'Result Sheet'!CP29,IF($R$3=$AN$14,'Result Sheet'!CZ29,"")))))))))</f>
        <v>5</v>
      </c>
      <c r="K29" s="460">
        <f>IF(OR(B29=0,B29=""),"",IF($R$3="","",IF($R$3=$AN$8,'Result Sheet'!M29,IF($R$3=$AN$9,'Result Sheet'!AE29,IF($R$3=$AN$10,'Result Sheet'!AW29,IF($R$3=$AN$11,'Result Sheet'!BO29,IF($R$3=$AN$12,'Result Sheet'!CG29,IF($R$3=$AN$13,'Result Sheet'!CQ29,IF($R$3=$AN$14,'Result Sheet'!DA29,"")))))))))</f>
        <v>2</v>
      </c>
      <c r="L29" s="460">
        <f>IF(OR(B29=0,B29=""),"",IF($R$3="","",IF($R$3=$AN$8,'Result Sheet'!N29,IF($R$3=$AN$9,'Result Sheet'!AF29,IF($R$3=$AN$10,'Result Sheet'!AX29,IF($R$3=$AN$11,'Result Sheet'!BP29,IF($R$3=$AN$12,'Result Sheet'!CH29,IF($R$3=$AN$13,'Result Sheet'!CR29,IF($R$3=$AN$14,'Result Sheet'!DB29,"")))))))))</f>
        <v>3</v>
      </c>
      <c r="M29" s="462">
        <f t="shared" si="0"/>
        <v>10</v>
      </c>
      <c r="N29" s="460">
        <f>IF($R$3=$AN$8,'Result Sheet'!P29,IF($R$3=$AN$9,'Result Sheet'!AH29,IF($R$3=$AN$10,'Result Sheet'!AZ29,IF($R$3=$AN$11,'Result Sheet'!BR29,""))))</f>
        <v>13</v>
      </c>
      <c r="O29" s="460">
        <f>IF($R$3=$AN$8,'Result Sheet'!Q29,IF($R$3=$AN$9,'Result Sheet'!AI29,IF($R$3=$AN$10,'Result Sheet'!BA29,IF($R$3=$AN$11,'Result Sheet'!BS29,""))))</f>
        <v>9</v>
      </c>
      <c r="P29" s="461">
        <f>IF(OR($D$3="",$R$3=""),"",IF(B29="","",IF(AND(O29="NA",N29="NA"),"NA",IF($R$3=$AN$12,'Result Sheet'!CI29,IF($R$3=$AN$13,'Result Sheet'!CS29,IF($R$3=$AN$14,'Result Sheet'!DC29,IF($R$3=$AN$15,'Result Sheet'!DJ29,IF($R$3=$AN$16,'Result Sheet'!DN29,SUM(N29:O29)))))))))</f>
        <v>22</v>
      </c>
      <c r="Q29" s="462">
        <f t="shared" si="1"/>
        <v>32</v>
      </c>
      <c r="R29" s="463">
        <f>IF($R$3=$AN$8,'Result Sheet'!T29,IF($R$3=$AN$9,'Result Sheet'!AL29,IF($R$3=$AN$10,'Result Sheet'!BD29,IF($R$3=$AN$11,'Result Sheet'!BV29,""))))</f>
        <v>26</v>
      </c>
      <c r="S29" s="463">
        <f>IF($R$3=$AN$8,'Result Sheet'!U29,IF($R$3=$AN$9,'Result Sheet'!AM29,IF($R$3=$AN$10,'Result Sheet'!BE29,IF($R$3=$AN$11,'Result Sheet'!BW29,""))))</f>
        <v>17</v>
      </c>
      <c r="T29" s="464">
        <f>IF(OR($D$3="",$R$3=""),"",IF(B29="","",IF(AND(R29="NA",S29="NA"),"NA",IF($R$3=$AN$12,'Result Sheet'!CJ29,IF($R$3=$AN$13,'Result Sheet'!CT29,IF($R$3=$AN$14,'Result Sheet'!DD29,IF($R$3=$AN$15,'Result Sheet'!DK29,IF($R$3=$AN$16,'Result Sheet'!DO29,SUM(R29:S29)))))))))</f>
        <v>43</v>
      </c>
      <c r="U29" s="462">
        <f t="shared" si="2"/>
        <v>75</v>
      </c>
      <c r="V29" s="465">
        <f t="shared" si="3"/>
        <v>0</v>
      </c>
      <c r="W29" s="465">
        <f t="shared" si="4"/>
        <v>100</v>
      </c>
      <c r="X29" s="465" t="str">
        <f t="shared" si="5"/>
        <v/>
      </c>
      <c r="Y29" s="465" t="str">
        <f t="shared" si="6"/>
        <v>P</v>
      </c>
      <c r="Z29" s="465" t="str">
        <f t="shared" si="7"/>
        <v>I</v>
      </c>
      <c r="AA29" s="466" t="str">
        <f t="shared" si="8"/>
        <v>B</v>
      </c>
    </row>
    <row r="30" spans="1:27">
      <c r="A30" s="453">
        <f>IF('Result Sheet'!A30="","",'Result Sheet'!A30)</f>
        <v>23</v>
      </c>
      <c r="B30" s="454">
        <f>IF(OR($D$3="",$R$3=""),"",IF('Result Sheet'!B30="","",'Result Sheet'!B30))</f>
        <v>423</v>
      </c>
      <c r="C30" s="455">
        <f>IF(OR($D$3="",$R$3=""),"",IF('Result Sheet'!F30="","",'Result Sheet'!F30))</f>
        <v>927</v>
      </c>
      <c r="D30" s="456" t="str">
        <f>IF(OR($D$3="",$R$3=""),"",IF('Result Sheet'!E30="","",'Result Sheet'!E30))</f>
        <v>31-01-2016</v>
      </c>
      <c r="E30" s="457" t="str">
        <f>IF(OR($D$3="",$R$3=""),"",IF('Result Sheet'!G30="","",'Result Sheet'!G30))</f>
        <v>PRAMOD BHATI</v>
      </c>
      <c r="F30" s="457" t="str">
        <f>IF(OR($D$3="",$R$3=""),"",IF('Result Sheet'!H30="","",'Result Sheet'!H30))</f>
        <v>PANKAJ</v>
      </c>
      <c r="G30" s="457" t="str">
        <f>IF(OR($D$3="",$R$3=""),"",IF('Result Sheet'!I30="","",'Result Sheet'!I30))</f>
        <v>PINKI</v>
      </c>
      <c r="H30" s="458" t="str">
        <f>IF(OR($D$3="",$R$3=""),"",IF('Result Sheet'!K30="","",'Result Sheet'!K30))</f>
        <v>OBC</v>
      </c>
      <c r="I30" s="459" t="str">
        <f>IF(OR($D$3="",$R$3=""),"",IF('Result Sheet'!J30="","",'Result Sheet'!J30))</f>
        <v>M</v>
      </c>
      <c r="J30" s="460">
        <f>IF(OR(B30=0,B30=""),"",IF($R$3="","",IF($R$3=$AN$8,'Result Sheet'!L30,IF($R$3=$AN$9,'Result Sheet'!AD30,IF($R$3=$AN$10,'Result Sheet'!AV30,IF($R$3=$AN$11,'Result Sheet'!BN30,IF($R$3=$AN$12,'Result Sheet'!CF30,IF($R$3=$AN$13,'Result Sheet'!CP30,IF($R$3=$AN$14,'Result Sheet'!CZ30,"")))))))))</f>
        <v>5</v>
      </c>
      <c r="K30" s="460">
        <f>IF(OR(B30=0,B30=""),"",IF($R$3="","",IF($R$3=$AN$8,'Result Sheet'!M30,IF($R$3=$AN$9,'Result Sheet'!AE30,IF($R$3=$AN$10,'Result Sheet'!AW30,IF($R$3=$AN$11,'Result Sheet'!BO30,IF($R$3=$AN$12,'Result Sheet'!CG30,IF($R$3=$AN$13,'Result Sheet'!CQ30,IF($R$3=$AN$14,'Result Sheet'!DA30,"")))))))))</f>
        <v>2</v>
      </c>
      <c r="L30" s="460">
        <f>IF(OR(B30=0,B30=""),"",IF($R$3="","",IF($R$3=$AN$8,'Result Sheet'!N30,IF($R$3=$AN$9,'Result Sheet'!AF30,IF($R$3=$AN$10,'Result Sheet'!AX30,IF($R$3=$AN$11,'Result Sheet'!BP30,IF($R$3=$AN$12,'Result Sheet'!CH30,IF($R$3=$AN$13,'Result Sheet'!CR30,IF($R$3=$AN$14,'Result Sheet'!DB30,"")))))))))</f>
        <v>3</v>
      </c>
      <c r="M30" s="462">
        <f t="shared" si="0"/>
        <v>10</v>
      </c>
      <c r="N30" s="460">
        <f>IF($R$3=$AN$8,'Result Sheet'!P30,IF($R$3=$AN$9,'Result Sheet'!AH30,IF($R$3=$AN$10,'Result Sheet'!AZ30,IF($R$3=$AN$11,'Result Sheet'!BR30,""))))</f>
        <v>10</v>
      </c>
      <c r="O30" s="460">
        <f>IF($R$3=$AN$8,'Result Sheet'!Q30,IF($R$3=$AN$9,'Result Sheet'!AI30,IF($R$3=$AN$10,'Result Sheet'!BA30,IF($R$3=$AN$11,'Result Sheet'!BS30,""))))</f>
        <v>9</v>
      </c>
      <c r="P30" s="461">
        <f>IF(OR($D$3="",$R$3=""),"",IF(B30="","",IF(AND(O30="NA",N30="NA"),"NA",IF($R$3=$AN$12,'Result Sheet'!CI30,IF($R$3=$AN$13,'Result Sheet'!CS30,IF($R$3=$AN$14,'Result Sheet'!DC30,IF($R$3=$AN$15,'Result Sheet'!DJ30,IF($R$3=$AN$16,'Result Sheet'!DN30,SUM(N30:O30)))))))))</f>
        <v>19</v>
      </c>
      <c r="Q30" s="462">
        <f t="shared" si="1"/>
        <v>29</v>
      </c>
      <c r="R30" s="463">
        <f>IF($R$3=$AN$8,'Result Sheet'!T30,IF($R$3=$AN$9,'Result Sheet'!AL30,IF($R$3=$AN$10,'Result Sheet'!BD30,IF($R$3=$AN$11,'Result Sheet'!BV30,""))))</f>
        <v>25</v>
      </c>
      <c r="S30" s="463">
        <f>IF($R$3=$AN$8,'Result Sheet'!U30,IF($R$3=$AN$9,'Result Sheet'!AM30,IF($R$3=$AN$10,'Result Sheet'!BE30,IF($R$3=$AN$11,'Result Sheet'!BW30,""))))</f>
        <v>19</v>
      </c>
      <c r="T30" s="464">
        <f>IF(OR($D$3="",$R$3=""),"",IF(B30="","",IF(AND(R30="NA",S30="NA"),"NA",IF($R$3=$AN$12,'Result Sheet'!CJ30,IF($R$3=$AN$13,'Result Sheet'!CT30,IF($R$3=$AN$14,'Result Sheet'!DD30,IF($R$3=$AN$15,'Result Sheet'!DK30,IF($R$3=$AN$16,'Result Sheet'!DO30,SUM(R30:S30)))))))))</f>
        <v>44</v>
      </c>
      <c r="U30" s="462">
        <f t="shared" si="2"/>
        <v>73</v>
      </c>
      <c r="V30" s="465">
        <f t="shared" si="3"/>
        <v>0</v>
      </c>
      <c r="W30" s="465">
        <f t="shared" si="4"/>
        <v>100</v>
      </c>
      <c r="X30" s="465" t="str">
        <f t="shared" si="5"/>
        <v/>
      </c>
      <c r="Y30" s="465" t="str">
        <f t="shared" si="6"/>
        <v>P</v>
      </c>
      <c r="Z30" s="465" t="str">
        <f t="shared" si="7"/>
        <v>I</v>
      </c>
      <c r="AA30" s="466" t="str">
        <f t="shared" si="8"/>
        <v>B</v>
      </c>
    </row>
    <row r="31" spans="1:27">
      <c r="A31" s="453">
        <f>IF('Result Sheet'!A31="","",'Result Sheet'!A31)</f>
        <v>24</v>
      </c>
      <c r="B31" s="454">
        <f>IF(OR($D$3="",$R$3=""),"",IF('Result Sheet'!B31="","",'Result Sheet'!B31))</f>
        <v>424</v>
      </c>
      <c r="C31" s="455">
        <f>IF(OR($D$3="",$R$3=""),"",IF('Result Sheet'!F31="","",'Result Sheet'!F31))</f>
        <v>938</v>
      </c>
      <c r="D31" s="456" t="str">
        <f>IF(OR($D$3="",$R$3=""),"",IF('Result Sheet'!E31="","",'Result Sheet'!E31))</f>
        <v>24-06-2015</v>
      </c>
      <c r="E31" s="457" t="str">
        <f>IF(OR($D$3="",$R$3=""),"",IF('Result Sheet'!G31="","",'Result Sheet'!G31))</f>
        <v>PRAVEEN GURJAR</v>
      </c>
      <c r="F31" s="457" t="str">
        <f>IF(OR($D$3="",$R$3=""),"",IF('Result Sheet'!H31="","",'Result Sheet'!H31))</f>
        <v>SUKHDEV</v>
      </c>
      <c r="G31" s="457" t="str">
        <f>IF(OR($D$3="",$R$3=""),"",IF('Result Sheet'!I31="","",'Result Sheet'!I31))</f>
        <v>MANJU DEVI</v>
      </c>
      <c r="H31" s="458" t="str">
        <f>IF(OR($D$3="",$R$3=""),"",IF('Result Sheet'!K31="","",'Result Sheet'!K31))</f>
        <v>SBC</v>
      </c>
      <c r="I31" s="459" t="str">
        <f>IF(OR($D$3="",$R$3=""),"",IF('Result Sheet'!J31="","",'Result Sheet'!J31))</f>
        <v>M</v>
      </c>
      <c r="J31" s="460">
        <f>IF(OR(B31=0,B31=""),"",IF($R$3="","",IF($R$3=$AN$8,'Result Sheet'!L31,IF($R$3=$AN$9,'Result Sheet'!AD31,IF($R$3=$AN$10,'Result Sheet'!AV31,IF($R$3=$AN$11,'Result Sheet'!BN31,IF($R$3=$AN$12,'Result Sheet'!CF31,IF($R$3=$AN$13,'Result Sheet'!CP31,IF($R$3=$AN$14,'Result Sheet'!CZ31,"")))))))))</f>
        <v>5</v>
      </c>
      <c r="K31" s="460">
        <f>IF(OR(B31=0,B31=""),"",IF($R$3="","",IF($R$3=$AN$8,'Result Sheet'!M31,IF($R$3=$AN$9,'Result Sheet'!AE31,IF($R$3=$AN$10,'Result Sheet'!AW31,IF($R$3=$AN$11,'Result Sheet'!BO31,IF($R$3=$AN$12,'Result Sheet'!CG31,IF($R$3=$AN$13,'Result Sheet'!CQ31,IF($R$3=$AN$14,'Result Sheet'!DA31,"")))))))))</f>
        <v>2</v>
      </c>
      <c r="L31" s="460">
        <f>IF(OR(B31=0,B31=""),"",IF($R$3="","",IF($R$3=$AN$8,'Result Sheet'!N31,IF($R$3=$AN$9,'Result Sheet'!AF31,IF($R$3=$AN$10,'Result Sheet'!AX31,IF($R$3=$AN$11,'Result Sheet'!BP31,IF($R$3=$AN$12,'Result Sheet'!CH31,IF($R$3=$AN$13,'Result Sheet'!CR31,IF($R$3=$AN$14,'Result Sheet'!DB31,"")))))))))</f>
        <v>4</v>
      </c>
      <c r="M31" s="462">
        <f t="shared" si="0"/>
        <v>11</v>
      </c>
      <c r="N31" s="460">
        <f>IF($R$3=$AN$8,'Result Sheet'!P31,IF($R$3=$AN$9,'Result Sheet'!AH31,IF($R$3=$AN$10,'Result Sheet'!AZ31,IF($R$3=$AN$11,'Result Sheet'!BR31,""))))</f>
        <v>12</v>
      </c>
      <c r="O31" s="460">
        <f>IF($R$3=$AN$8,'Result Sheet'!Q31,IF($R$3=$AN$9,'Result Sheet'!AI31,IF($R$3=$AN$10,'Result Sheet'!BA31,IF($R$3=$AN$11,'Result Sheet'!BS31,""))))</f>
        <v>9</v>
      </c>
      <c r="P31" s="461">
        <f>IF(OR($D$3="",$R$3=""),"",IF(B31="","",IF(AND(O31="NA",N31="NA"),"NA",IF($R$3=$AN$12,'Result Sheet'!CI31,IF($R$3=$AN$13,'Result Sheet'!CS31,IF($R$3=$AN$14,'Result Sheet'!DC31,IF($R$3=$AN$15,'Result Sheet'!DJ31,IF($R$3=$AN$16,'Result Sheet'!DN31,SUM(N31:O31)))))))))</f>
        <v>21</v>
      </c>
      <c r="Q31" s="462">
        <f t="shared" si="1"/>
        <v>32</v>
      </c>
      <c r="R31" s="463">
        <f>IF($R$3=$AN$8,'Result Sheet'!T31,IF($R$3=$AN$9,'Result Sheet'!AL31,IF($R$3=$AN$10,'Result Sheet'!BD31,IF($R$3=$AN$11,'Result Sheet'!BV31,""))))</f>
        <v>24</v>
      </c>
      <c r="S31" s="463">
        <f>IF($R$3=$AN$8,'Result Sheet'!U31,IF($R$3=$AN$9,'Result Sheet'!AM31,IF($R$3=$AN$10,'Result Sheet'!BE31,IF($R$3=$AN$11,'Result Sheet'!BW31,""))))</f>
        <v>16</v>
      </c>
      <c r="T31" s="464">
        <f>IF(OR($D$3="",$R$3=""),"",IF(B31="","",IF(AND(R31="NA",S31="NA"),"NA",IF($R$3=$AN$12,'Result Sheet'!CJ31,IF($R$3=$AN$13,'Result Sheet'!CT31,IF($R$3=$AN$14,'Result Sheet'!DD31,IF($R$3=$AN$15,'Result Sheet'!DK31,IF($R$3=$AN$16,'Result Sheet'!DO31,SUM(R31:S31)))))))))</f>
        <v>40</v>
      </c>
      <c r="U31" s="462">
        <f t="shared" si="2"/>
        <v>72</v>
      </c>
      <c r="V31" s="465">
        <f t="shared" si="3"/>
        <v>0</v>
      </c>
      <c r="W31" s="465">
        <f t="shared" si="4"/>
        <v>100</v>
      </c>
      <c r="X31" s="465" t="str">
        <f t="shared" si="5"/>
        <v/>
      </c>
      <c r="Y31" s="465" t="str">
        <f t="shared" si="6"/>
        <v>P</v>
      </c>
      <c r="Z31" s="465" t="str">
        <f t="shared" si="7"/>
        <v>I</v>
      </c>
      <c r="AA31" s="466" t="str">
        <f t="shared" si="8"/>
        <v>B</v>
      </c>
    </row>
    <row r="32" spans="1:27">
      <c r="A32" s="453">
        <f>IF('Result Sheet'!A32="","",'Result Sheet'!A32)</f>
        <v>25</v>
      </c>
      <c r="B32" s="454">
        <f>IF(OR($D$3="",$R$3=""),"",IF('Result Sheet'!B32="","",'Result Sheet'!B32))</f>
        <v>425</v>
      </c>
      <c r="C32" s="455">
        <f>IF(OR($D$3="",$R$3=""),"",IF('Result Sheet'!F32="","",'Result Sheet'!F32))</f>
        <v>950</v>
      </c>
      <c r="D32" s="456" t="str">
        <f>IF(OR($D$3="",$R$3=""),"",IF('Result Sheet'!E32="","",'Result Sheet'!E32))</f>
        <v>27-02-2016</v>
      </c>
      <c r="E32" s="457" t="str">
        <f>IF(OR($D$3="",$R$3=""),"",IF('Result Sheet'!G32="","",'Result Sheet'!G32))</f>
        <v>PRIYANSHU</v>
      </c>
      <c r="F32" s="457" t="str">
        <f>IF(OR($D$3="",$R$3=""),"",IF('Result Sheet'!H32="","",'Result Sheet'!H32))</f>
        <v>KULDEEP</v>
      </c>
      <c r="G32" s="457" t="str">
        <f>IF(OR($D$3="",$R$3=""),"",IF('Result Sheet'!I32="","",'Result Sheet'!I32))</f>
        <v>KHUSBOO MALI</v>
      </c>
      <c r="H32" s="458" t="str">
        <f>IF(OR($D$3="",$R$3=""),"",IF('Result Sheet'!K32="","",'Result Sheet'!K32))</f>
        <v>OBC</v>
      </c>
      <c r="I32" s="459" t="str">
        <f>IF(OR($D$3="",$R$3=""),"",IF('Result Sheet'!J32="","",'Result Sheet'!J32))</f>
        <v>M</v>
      </c>
      <c r="J32" s="460">
        <f>IF(OR(B32=0,B32=""),"",IF($R$3="","",IF($R$3=$AN$8,'Result Sheet'!L32,IF($R$3=$AN$9,'Result Sheet'!AD32,IF($R$3=$AN$10,'Result Sheet'!AV32,IF($R$3=$AN$11,'Result Sheet'!BN32,IF($R$3=$AN$12,'Result Sheet'!CF32,IF($R$3=$AN$13,'Result Sheet'!CP32,IF($R$3=$AN$14,'Result Sheet'!CZ32,"")))))))))</f>
        <v>5</v>
      </c>
      <c r="K32" s="460">
        <f>IF(OR(B32=0,B32=""),"",IF($R$3="","",IF($R$3=$AN$8,'Result Sheet'!M32,IF($R$3=$AN$9,'Result Sheet'!AE32,IF($R$3=$AN$10,'Result Sheet'!AW32,IF($R$3=$AN$11,'Result Sheet'!BO32,IF($R$3=$AN$12,'Result Sheet'!CG32,IF($R$3=$AN$13,'Result Sheet'!CQ32,IF($R$3=$AN$14,'Result Sheet'!DA32,"")))))))))</f>
        <v>2</v>
      </c>
      <c r="L32" s="460">
        <f>IF(OR(B32=0,B32=""),"",IF($R$3="","",IF($R$3=$AN$8,'Result Sheet'!N32,IF($R$3=$AN$9,'Result Sheet'!AF32,IF($R$3=$AN$10,'Result Sheet'!AX32,IF($R$3=$AN$11,'Result Sheet'!BP32,IF($R$3=$AN$12,'Result Sheet'!CH32,IF($R$3=$AN$13,'Result Sheet'!CR32,IF($R$3=$AN$14,'Result Sheet'!DB32,"")))))))))</f>
        <v>5</v>
      </c>
      <c r="M32" s="462">
        <f t="shared" si="0"/>
        <v>12</v>
      </c>
      <c r="N32" s="460">
        <f>IF($R$3=$AN$8,'Result Sheet'!P32,IF($R$3=$AN$9,'Result Sheet'!AH32,IF($R$3=$AN$10,'Result Sheet'!AZ32,IF($R$3=$AN$11,'Result Sheet'!BR32,""))))</f>
        <v>13</v>
      </c>
      <c r="O32" s="460">
        <f>IF($R$3=$AN$8,'Result Sheet'!Q32,IF($R$3=$AN$9,'Result Sheet'!AI32,IF($R$3=$AN$10,'Result Sheet'!BA32,IF($R$3=$AN$11,'Result Sheet'!BS32,""))))</f>
        <v>9</v>
      </c>
      <c r="P32" s="461">
        <f>IF(OR($D$3="",$R$3=""),"",IF(B32="","",IF(AND(O32="NA",N32="NA"),"NA",IF($R$3=$AN$12,'Result Sheet'!CI32,IF($R$3=$AN$13,'Result Sheet'!CS32,IF($R$3=$AN$14,'Result Sheet'!DC32,IF($R$3=$AN$15,'Result Sheet'!DJ32,IF($R$3=$AN$16,'Result Sheet'!DN32,SUM(N32:O32)))))))))</f>
        <v>22</v>
      </c>
      <c r="Q32" s="462">
        <f t="shared" si="1"/>
        <v>34</v>
      </c>
      <c r="R32" s="463">
        <f>IF($R$3=$AN$8,'Result Sheet'!T32,IF($R$3=$AN$9,'Result Sheet'!AL32,IF($R$3=$AN$10,'Result Sheet'!BD32,IF($R$3=$AN$11,'Result Sheet'!BV32,""))))</f>
        <v>25</v>
      </c>
      <c r="S32" s="463">
        <f>IF($R$3=$AN$8,'Result Sheet'!U32,IF($R$3=$AN$9,'Result Sheet'!AM32,IF($R$3=$AN$10,'Result Sheet'!BE32,IF($R$3=$AN$11,'Result Sheet'!BW32,""))))</f>
        <v>15</v>
      </c>
      <c r="T32" s="464">
        <f>IF(OR($D$3="",$R$3=""),"",IF(B32="","",IF(AND(R32="NA",S32="NA"),"NA",IF($R$3=$AN$12,'Result Sheet'!CJ32,IF($R$3=$AN$13,'Result Sheet'!CT32,IF($R$3=$AN$14,'Result Sheet'!DD32,IF($R$3=$AN$15,'Result Sheet'!DK32,IF($R$3=$AN$16,'Result Sheet'!DO32,SUM(R32:S32)))))))))</f>
        <v>40</v>
      </c>
      <c r="U32" s="462">
        <f t="shared" si="2"/>
        <v>74</v>
      </c>
      <c r="V32" s="465">
        <f t="shared" si="3"/>
        <v>0</v>
      </c>
      <c r="W32" s="465">
        <f t="shared" si="4"/>
        <v>100</v>
      </c>
      <c r="X32" s="465" t="str">
        <f t="shared" si="5"/>
        <v/>
      </c>
      <c r="Y32" s="465" t="str">
        <f t="shared" si="6"/>
        <v>P</v>
      </c>
      <c r="Z32" s="465" t="str">
        <f t="shared" si="7"/>
        <v>I</v>
      </c>
      <c r="AA32" s="466" t="str">
        <f t="shared" si="8"/>
        <v>B</v>
      </c>
    </row>
    <row r="33" spans="1:27">
      <c r="A33" s="453">
        <f>IF('Result Sheet'!A33="","",'Result Sheet'!A33)</f>
        <v>26</v>
      </c>
      <c r="B33" s="454">
        <f>IF(OR($D$3="",$R$3=""),"",IF('Result Sheet'!B33="","",'Result Sheet'!B33))</f>
        <v>426</v>
      </c>
      <c r="C33" s="455">
        <f>IF(OR($D$3="",$R$3=""),"",IF('Result Sheet'!F33="","",'Result Sheet'!F33))</f>
        <v>945</v>
      </c>
      <c r="D33" s="456" t="str">
        <f>IF(OR($D$3="",$R$3=""),"",IF('Result Sheet'!E33="","",'Result Sheet'!E33))</f>
        <v>22-07-2015</v>
      </c>
      <c r="E33" s="457" t="str">
        <f>IF(OR($D$3="",$R$3=""),"",IF('Result Sheet'!G33="","",'Result Sheet'!G33))</f>
        <v>PRIYANSHU RAWAT</v>
      </c>
      <c r="F33" s="457" t="str">
        <f>IF(OR($D$3="",$R$3=""),"",IF('Result Sheet'!H33="","",'Result Sheet'!H33))</f>
        <v>MANOHAR SINGH</v>
      </c>
      <c r="G33" s="457" t="str">
        <f>IF(OR($D$3="",$R$3=""),"",IF('Result Sheet'!I33="","",'Result Sheet'!I33))</f>
        <v>SAPNA</v>
      </c>
      <c r="H33" s="458" t="str">
        <f>IF(OR($D$3="",$R$3=""),"",IF('Result Sheet'!K33="","",'Result Sheet'!K33))</f>
        <v>OBC</v>
      </c>
      <c r="I33" s="459" t="str">
        <f>IF(OR($D$3="",$R$3=""),"",IF('Result Sheet'!J33="","",'Result Sheet'!J33))</f>
        <v>M</v>
      </c>
      <c r="J33" s="460">
        <f>IF(OR(B33=0,B33=""),"",IF($R$3="","",IF($R$3=$AN$8,'Result Sheet'!L33,IF($R$3=$AN$9,'Result Sheet'!AD33,IF($R$3=$AN$10,'Result Sheet'!AV33,IF($R$3=$AN$11,'Result Sheet'!BN33,IF($R$3=$AN$12,'Result Sheet'!CF33,IF($R$3=$AN$13,'Result Sheet'!CP33,IF($R$3=$AN$14,'Result Sheet'!CZ33,"")))))))))</f>
        <v>5</v>
      </c>
      <c r="K33" s="460">
        <f>IF(OR(B33=0,B33=""),"",IF($R$3="","",IF($R$3=$AN$8,'Result Sheet'!M33,IF($R$3=$AN$9,'Result Sheet'!AE33,IF($R$3=$AN$10,'Result Sheet'!AW33,IF($R$3=$AN$11,'Result Sheet'!BO33,IF($R$3=$AN$12,'Result Sheet'!CG33,IF($R$3=$AN$13,'Result Sheet'!CQ33,IF($R$3=$AN$14,'Result Sheet'!DA33,"")))))))))</f>
        <v>3</v>
      </c>
      <c r="L33" s="460">
        <f>IF(OR(B33=0,B33=""),"",IF($R$3="","",IF($R$3=$AN$8,'Result Sheet'!N33,IF($R$3=$AN$9,'Result Sheet'!AF33,IF($R$3=$AN$10,'Result Sheet'!AX33,IF($R$3=$AN$11,'Result Sheet'!BP33,IF($R$3=$AN$12,'Result Sheet'!CH33,IF($R$3=$AN$13,'Result Sheet'!CR33,IF($R$3=$AN$14,'Result Sheet'!DB33,"")))))))))</f>
        <v>4</v>
      </c>
      <c r="M33" s="462">
        <f t="shared" si="0"/>
        <v>12</v>
      </c>
      <c r="N33" s="460">
        <f>IF($R$3=$AN$8,'Result Sheet'!P33,IF($R$3=$AN$9,'Result Sheet'!AH33,IF($R$3=$AN$10,'Result Sheet'!AZ33,IF($R$3=$AN$11,'Result Sheet'!BR33,""))))</f>
        <v>14</v>
      </c>
      <c r="O33" s="460">
        <f>IF($R$3=$AN$8,'Result Sheet'!Q33,IF($R$3=$AN$9,'Result Sheet'!AI33,IF($R$3=$AN$10,'Result Sheet'!BA33,IF($R$3=$AN$11,'Result Sheet'!BS33,""))))</f>
        <v>9</v>
      </c>
      <c r="P33" s="461">
        <f>IF(OR($D$3="",$R$3=""),"",IF(B33="","",IF(AND(O33="NA",N33="NA"),"NA",IF($R$3=$AN$12,'Result Sheet'!CI33,IF($R$3=$AN$13,'Result Sheet'!CS33,IF($R$3=$AN$14,'Result Sheet'!DC33,IF($R$3=$AN$15,'Result Sheet'!DJ33,IF($R$3=$AN$16,'Result Sheet'!DN33,SUM(N33:O33)))))))))</f>
        <v>23</v>
      </c>
      <c r="Q33" s="462">
        <f t="shared" si="1"/>
        <v>35</v>
      </c>
      <c r="R33" s="463">
        <f>IF($R$3=$AN$8,'Result Sheet'!T33,IF($R$3=$AN$9,'Result Sheet'!AL33,IF($R$3=$AN$10,'Result Sheet'!BD33,IF($R$3=$AN$11,'Result Sheet'!BV33,""))))</f>
        <v>26</v>
      </c>
      <c r="S33" s="463">
        <f>IF($R$3=$AN$8,'Result Sheet'!U33,IF($R$3=$AN$9,'Result Sheet'!AM33,IF($R$3=$AN$10,'Result Sheet'!BE33,IF($R$3=$AN$11,'Result Sheet'!BW33,""))))</f>
        <v>14</v>
      </c>
      <c r="T33" s="464">
        <f>IF(OR($D$3="",$R$3=""),"",IF(B33="","",IF(AND(R33="NA",S33="NA"),"NA",IF($R$3=$AN$12,'Result Sheet'!CJ33,IF($R$3=$AN$13,'Result Sheet'!CT33,IF($R$3=$AN$14,'Result Sheet'!DD33,IF($R$3=$AN$15,'Result Sheet'!DK33,IF($R$3=$AN$16,'Result Sheet'!DO33,SUM(R33:S33)))))))))</f>
        <v>40</v>
      </c>
      <c r="U33" s="462">
        <f t="shared" si="2"/>
        <v>75</v>
      </c>
      <c r="V33" s="465">
        <f t="shared" si="3"/>
        <v>0</v>
      </c>
      <c r="W33" s="465">
        <f t="shared" si="4"/>
        <v>100</v>
      </c>
      <c r="X33" s="465" t="str">
        <f t="shared" si="5"/>
        <v/>
      </c>
      <c r="Y33" s="465" t="str">
        <f t="shared" si="6"/>
        <v>P</v>
      </c>
      <c r="Z33" s="465" t="str">
        <f t="shared" si="7"/>
        <v>I</v>
      </c>
      <c r="AA33" s="466" t="str">
        <f t="shared" si="8"/>
        <v>B</v>
      </c>
    </row>
    <row r="34" spans="1:27">
      <c r="A34" s="453">
        <f>IF('Result Sheet'!A34="","",'Result Sheet'!A34)</f>
        <v>27</v>
      </c>
      <c r="B34" s="454">
        <f>IF(OR($D$3="",$R$3=""),"",IF('Result Sheet'!B34="","",'Result Sheet'!B34))</f>
        <v>427</v>
      </c>
      <c r="C34" s="455">
        <f>IF(OR($D$3="",$R$3=""),"",IF('Result Sheet'!F34="","",'Result Sheet'!F34))</f>
        <v>928</v>
      </c>
      <c r="D34" s="456">
        <f>IF(OR($D$3="",$R$3=""),"",IF('Result Sheet'!E34="","",'Result Sheet'!E34))</f>
        <v>42676</v>
      </c>
      <c r="E34" s="457" t="str">
        <f>IF(OR($D$3="",$R$3=""),"",IF('Result Sheet'!G34="","",'Result Sheet'!G34))</f>
        <v>RANVEER</v>
      </c>
      <c r="F34" s="457" t="str">
        <f>IF(OR($D$3="",$R$3=""),"",IF('Result Sheet'!H34="","",'Result Sheet'!H34))</f>
        <v>TOTA RAM</v>
      </c>
      <c r="G34" s="457" t="str">
        <f>IF(OR($D$3="",$R$3=""),"",IF('Result Sheet'!I34="","",'Result Sheet'!I34))</f>
        <v>JAYA</v>
      </c>
      <c r="H34" s="458" t="str">
        <f>IF(OR($D$3="",$R$3=""),"",IF('Result Sheet'!K34="","",'Result Sheet'!K34))</f>
        <v>OBC</v>
      </c>
      <c r="I34" s="459" t="str">
        <f>IF(OR($D$3="",$R$3=""),"",IF('Result Sheet'!J34="","",'Result Sheet'!J34))</f>
        <v>M</v>
      </c>
      <c r="J34" s="460">
        <f>IF(OR(B34=0,B34=""),"",IF($R$3="","",IF($R$3=$AN$8,'Result Sheet'!L34,IF($R$3=$AN$9,'Result Sheet'!AD34,IF($R$3=$AN$10,'Result Sheet'!AV34,IF($R$3=$AN$11,'Result Sheet'!BN34,IF($R$3=$AN$12,'Result Sheet'!CF34,IF($R$3=$AN$13,'Result Sheet'!CP34,IF($R$3=$AN$14,'Result Sheet'!CZ34,"")))))))))</f>
        <v>4</v>
      </c>
      <c r="K34" s="460">
        <f>IF(OR(B34=0,B34=""),"",IF($R$3="","",IF($R$3=$AN$8,'Result Sheet'!M34,IF($R$3=$AN$9,'Result Sheet'!AE34,IF($R$3=$AN$10,'Result Sheet'!AW34,IF($R$3=$AN$11,'Result Sheet'!BO34,IF($R$3=$AN$12,'Result Sheet'!CG34,IF($R$3=$AN$13,'Result Sheet'!CQ34,IF($R$3=$AN$14,'Result Sheet'!DA34,"")))))))))</f>
        <v>3</v>
      </c>
      <c r="L34" s="460">
        <f>IF(OR(B34=0,B34=""),"",IF($R$3="","",IF($R$3=$AN$8,'Result Sheet'!N34,IF($R$3=$AN$9,'Result Sheet'!AF34,IF($R$3=$AN$10,'Result Sheet'!AX34,IF($R$3=$AN$11,'Result Sheet'!BP34,IF($R$3=$AN$12,'Result Sheet'!CH34,IF($R$3=$AN$13,'Result Sheet'!CR34,IF($R$3=$AN$14,'Result Sheet'!DB34,"")))))))))</f>
        <v>4</v>
      </c>
      <c r="M34" s="462">
        <f t="shared" si="0"/>
        <v>11</v>
      </c>
      <c r="N34" s="460">
        <f>IF($R$3=$AN$8,'Result Sheet'!P34,IF($R$3=$AN$9,'Result Sheet'!AH34,IF($R$3=$AN$10,'Result Sheet'!AZ34,IF($R$3=$AN$11,'Result Sheet'!BR34,""))))</f>
        <v>10</v>
      </c>
      <c r="O34" s="460">
        <f>IF($R$3=$AN$8,'Result Sheet'!Q34,IF($R$3=$AN$9,'Result Sheet'!AI34,IF($R$3=$AN$10,'Result Sheet'!BA34,IF($R$3=$AN$11,'Result Sheet'!BS34,""))))</f>
        <v>9</v>
      </c>
      <c r="P34" s="461">
        <f>IF(OR($D$3="",$R$3=""),"",IF(B34="","",IF(AND(O34="NA",N34="NA"),"NA",IF($R$3=$AN$12,'Result Sheet'!CI34,IF($R$3=$AN$13,'Result Sheet'!CS34,IF($R$3=$AN$14,'Result Sheet'!DC34,IF($R$3=$AN$15,'Result Sheet'!DJ34,IF($R$3=$AN$16,'Result Sheet'!DN34,SUM(N34:O34)))))))))</f>
        <v>19</v>
      </c>
      <c r="Q34" s="462">
        <f t="shared" si="1"/>
        <v>30</v>
      </c>
      <c r="R34" s="463">
        <f>IF($R$3=$AN$8,'Result Sheet'!T34,IF($R$3=$AN$9,'Result Sheet'!AL34,IF($R$3=$AN$10,'Result Sheet'!BD34,IF($R$3=$AN$11,'Result Sheet'!BV34,""))))</f>
        <v>25</v>
      </c>
      <c r="S34" s="463">
        <f>IF($R$3=$AN$8,'Result Sheet'!U34,IF($R$3=$AN$9,'Result Sheet'!AM34,IF($R$3=$AN$10,'Result Sheet'!BE34,IF($R$3=$AN$11,'Result Sheet'!BW34,""))))</f>
        <v>19</v>
      </c>
      <c r="T34" s="464">
        <f>IF(OR($D$3="",$R$3=""),"",IF(B34="","",IF(AND(R34="NA",S34="NA"),"NA",IF($R$3=$AN$12,'Result Sheet'!CJ34,IF($R$3=$AN$13,'Result Sheet'!CT34,IF($R$3=$AN$14,'Result Sheet'!DD34,IF($R$3=$AN$15,'Result Sheet'!DK34,IF($R$3=$AN$16,'Result Sheet'!DO34,SUM(R34:S34)))))))))</f>
        <v>44</v>
      </c>
      <c r="U34" s="462">
        <f t="shared" si="2"/>
        <v>74</v>
      </c>
      <c r="V34" s="465">
        <f t="shared" si="3"/>
        <v>0</v>
      </c>
      <c r="W34" s="465">
        <f t="shared" si="4"/>
        <v>100</v>
      </c>
      <c r="X34" s="465" t="str">
        <f t="shared" si="5"/>
        <v/>
      </c>
      <c r="Y34" s="465" t="str">
        <f t="shared" si="6"/>
        <v>P</v>
      </c>
      <c r="Z34" s="465" t="str">
        <f t="shared" si="7"/>
        <v>I</v>
      </c>
      <c r="AA34" s="466" t="str">
        <f t="shared" si="8"/>
        <v>B</v>
      </c>
    </row>
    <row r="35" spans="1:27">
      <c r="A35" s="453">
        <f>IF('Result Sheet'!A35="","",'Result Sheet'!A35)</f>
        <v>28</v>
      </c>
      <c r="B35" s="454">
        <f>IF(OR($D$3="",$R$3=""),"",IF('Result Sheet'!B35="","",'Result Sheet'!B35))</f>
        <v>428</v>
      </c>
      <c r="C35" s="455">
        <f>IF(OR($D$3="",$R$3=""),"",IF('Result Sheet'!F35="","",'Result Sheet'!F35))</f>
        <v>947</v>
      </c>
      <c r="D35" s="456" t="str">
        <f>IF(OR($D$3="",$R$3=""),"",IF('Result Sheet'!E35="","",'Result Sheet'!E35))</f>
        <v>18-07-2015</v>
      </c>
      <c r="E35" s="457" t="str">
        <f>IF(OR($D$3="",$R$3=""),"",IF('Result Sheet'!G35="","",'Result Sheet'!G35))</f>
        <v>SURAJ BHATI</v>
      </c>
      <c r="F35" s="457" t="str">
        <f>IF(OR($D$3="",$R$3=""),"",IF('Result Sheet'!H35="","",'Result Sheet'!H35))</f>
        <v>RAJURAM BHATI</v>
      </c>
      <c r="G35" s="457" t="str">
        <f>IF(OR($D$3="",$R$3=""),"",IF('Result Sheet'!I35="","",'Result Sheet'!I35))</f>
        <v>REKHA DEVI</v>
      </c>
      <c r="H35" s="458" t="str">
        <f>IF(OR($D$3="",$R$3=""),"",IF('Result Sheet'!K35="","",'Result Sheet'!K35))</f>
        <v>OBC</v>
      </c>
      <c r="I35" s="459" t="str">
        <f>IF(OR($D$3="",$R$3=""),"",IF('Result Sheet'!J35="","",'Result Sheet'!J35))</f>
        <v>M</v>
      </c>
      <c r="J35" s="460">
        <f>IF(OR(B35=0,B35=""),"",IF($R$3="","",IF($R$3=$AN$8,'Result Sheet'!L35,IF($R$3=$AN$9,'Result Sheet'!AD35,IF($R$3=$AN$10,'Result Sheet'!AV35,IF($R$3=$AN$11,'Result Sheet'!BN35,IF($R$3=$AN$12,'Result Sheet'!CF35,IF($R$3=$AN$13,'Result Sheet'!CP35,IF($R$3=$AN$14,'Result Sheet'!CZ35,"")))))))))</f>
        <v>4</v>
      </c>
      <c r="K35" s="460">
        <f>IF(OR(B35=0,B35=""),"",IF($R$3="","",IF($R$3=$AN$8,'Result Sheet'!M35,IF($R$3=$AN$9,'Result Sheet'!AE35,IF($R$3=$AN$10,'Result Sheet'!AW35,IF($R$3=$AN$11,'Result Sheet'!BO35,IF($R$3=$AN$12,'Result Sheet'!CG35,IF($R$3=$AN$13,'Result Sheet'!CQ35,IF($R$3=$AN$14,'Result Sheet'!DA35,"")))))))))</f>
        <v>3</v>
      </c>
      <c r="L35" s="460">
        <f>IF(OR(B35=0,B35=""),"",IF($R$3="","",IF($R$3=$AN$8,'Result Sheet'!N35,IF($R$3=$AN$9,'Result Sheet'!AF35,IF($R$3=$AN$10,'Result Sheet'!AX35,IF($R$3=$AN$11,'Result Sheet'!BP35,IF($R$3=$AN$12,'Result Sheet'!CH35,IF($R$3=$AN$13,'Result Sheet'!CR35,IF($R$3=$AN$14,'Result Sheet'!DB35,"")))))))))</f>
        <v>5</v>
      </c>
      <c r="M35" s="462">
        <f t="shared" si="0"/>
        <v>12</v>
      </c>
      <c r="N35" s="460">
        <f>IF($R$3=$AN$8,'Result Sheet'!P35,IF($R$3=$AN$9,'Result Sheet'!AH35,IF($R$3=$AN$10,'Result Sheet'!AZ35,IF($R$3=$AN$11,'Result Sheet'!BR35,""))))</f>
        <v>12</v>
      </c>
      <c r="O35" s="460">
        <f>IF($R$3=$AN$8,'Result Sheet'!Q35,IF($R$3=$AN$9,'Result Sheet'!AI35,IF($R$3=$AN$10,'Result Sheet'!BA35,IF($R$3=$AN$11,'Result Sheet'!BS35,""))))</f>
        <v>9</v>
      </c>
      <c r="P35" s="461">
        <f>IF(OR($D$3="",$R$3=""),"",IF(B35="","",IF(AND(O35="NA",N35="NA"),"NA",IF($R$3=$AN$12,'Result Sheet'!CI35,IF($R$3=$AN$13,'Result Sheet'!CS35,IF($R$3=$AN$14,'Result Sheet'!DC35,IF($R$3=$AN$15,'Result Sheet'!DJ35,IF($R$3=$AN$16,'Result Sheet'!DN35,SUM(N35:O35)))))))))</f>
        <v>21</v>
      </c>
      <c r="Q35" s="462">
        <f t="shared" si="1"/>
        <v>33</v>
      </c>
      <c r="R35" s="463">
        <f>IF($R$3=$AN$8,'Result Sheet'!T35,IF($R$3=$AN$9,'Result Sheet'!AL35,IF($R$3=$AN$10,'Result Sheet'!BD35,IF($R$3=$AN$11,'Result Sheet'!BV35,""))))</f>
        <v>21</v>
      </c>
      <c r="S35" s="463">
        <f>IF($R$3=$AN$8,'Result Sheet'!U35,IF($R$3=$AN$9,'Result Sheet'!AM35,IF($R$3=$AN$10,'Result Sheet'!BE35,IF($R$3=$AN$11,'Result Sheet'!BW35,""))))</f>
        <v>18</v>
      </c>
      <c r="T35" s="464">
        <f>IF(OR($D$3="",$R$3=""),"",IF(B35="","",IF(AND(R35="NA",S35="NA"),"NA",IF($R$3=$AN$12,'Result Sheet'!CJ35,IF($R$3=$AN$13,'Result Sheet'!CT35,IF($R$3=$AN$14,'Result Sheet'!DD35,IF($R$3=$AN$15,'Result Sheet'!DK35,IF($R$3=$AN$16,'Result Sheet'!DO35,SUM(R35:S35)))))))))</f>
        <v>39</v>
      </c>
      <c r="U35" s="462">
        <f t="shared" si="2"/>
        <v>72</v>
      </c>
      <c r="V35" s="465">
        <f t="shared" si="3"/>
        <v>0</v>
      </c>
      <c r="W35" s="465">
        <f t="shared" si="4"/>
        <v>100</v>
      </c>
      <c r="X35" s="465" t="str">
        <f t="shared" si="5"/>
        <v/>
      </c>
      <c r="Y35" s="465" t="str">
        <f t="shared" si="6"/>
        <v>P</v>
      </c>
      <c r="Z35" s="465" t="str">
        <f t="shared" si="7"/>
        <v>I</v>
      </c>
      <c r="AA35" s="466" t="str">
        <f t="shared" si="8"/>
        <v>B</v>
      </c>
    </row>
    <row r="36" spans="1:27">
      <c r="A36" s="453">
        <f>IF('Result Sheet'!A36="","",'Result Sheet'!A36)</f>
        <v>29</v>
      </c>
      <c r="B36" s="454">
        <f>IF(OR($D$3="",$R$3=""),"",IF('Result Sheet'!B36="","",'Result Sheet'!B36))</f>
        <v>429</v>
      </c>
      <c r="C36" s="455">
        <f>IF(OR($D$3="",$R$3=""),"",IF('Result Sheet'!F36="","",'Result Sheet'!F36))</f>
        <v>930</v>
      </c>
      <c r="D36" s="456" t="str">
        <f>IF(OR($D$3="",$R$3=""),"",IF('Result Sheet'!E36="","",'Result Sheet'!E36))</f>
        <v>13-03-2015</v>
      </c>
      <c r="E36" s="457" t="str">
        <f>IF(OR($D$3="",$R$3=""),"",IF('Result Sheet'!G36="","",'Result Sheet'!G36))</f>
        <v>YUVRAJ SHARMA</v>
      </c>
      <c r="F36" s="457" t="str">
        <f>IF(OR($D$3="",$R$3=""),"",IF('Result Sheet'!H36="","",'Result Sheet'!H36))</f>
        <v>ARVIND SHARMA</v>
      </c>
      <c r="G36" s="457" t="str">
        <f>IF(OR($D$3="",$R$3=""),"",IF('Result Sheet'!I36="","",'Result Sheet'!I36))</f>
        <v>ANKITA SHARMA</v>
      </c>
      <c r="H36" s="458" t="str">
        <f>IF(OR($D$3="",$R$3=""),"",IF('Result Sheet'!K36="","",'Result Sheet'!K36))</f>
        <v>OBC</v>
      </c>
      <c r="I36" s="459" t="str">
        <f>IF(OR($D$3="",$R$3=""),"",IF('Result Sheet'!J36="","",'Result Sheet'!J36))</f>
        <v>M</v>
      </c>
      <c r="J36" s="460">
        <f>IF(OR(B36=0,B36=""),"",IF($R$3="","",IF($R$3=$AN$8,'Result Sheet'!L36,IF($R$3=$AN$9,'Result Sheet'!AD36,IF($R$3=$AN$10,'Result Sheet'!AV36,IF($R$3=$AN$11,'Result Sheet'!BN36,IF($R$3=$AN$12,'Result Sheet'!CF36,IF($R$3=$AN$13,'Result Sheet'!CP36,IF($R$3=$AN$14,'Result Sheet'!CZ36,"")))))))))</f>
        <v>4</v>
      </c>
      <c r="K36" s="460">
        <f>IF(OR(B36=0,B36=""),"",IF($R$3="","",IF($R$3=$AN$8,'Result Sheet'!M36,IF($R$3=$AN$9,'Result Sheet'!AE36,IF($R$3=$AN$10,'Result Sheet'!AW36,IF($R$3=$AN$11,'Result Sheet'!BO36,IF($R$3=$AN$12,'Result Sheet'!CG36,IF($R$3=$AN$13,'Result Sheet'!CQ36,IF($R$3=$AN$14,'Result Sheet'!DA36,"")))))))))</f>
        <v>3</v>
      </c>
      <c r="L36" s="460">
        <f>IF(OR(B36=0,B36=""),"",IF($R$3="","",IF($R$3=$AN$8,'Result Sheet'!N36,IF($R$3=$AN$9,'Result Sheet'!AF36,IF($R$3=$AN$10,'Result Sheet'!AX36,IF($R$3=$AN$11,'Result Sheet'!BP36,IF($R$3=$AN$12,'Result Sheet'!CH36,IF($R$3=$AN$13,'Result Sheet'!CR36,IF($R$3=$AN$14,'Result Sheet'!DB36,"")))))))))</f>
        <v>4</v>
      </c>
      <c r="M36" s="462">
        <f t="shared" si="0"/>
        <v>11</v>
      </c>
      <c r="N36" s="460">
        <f>IF($R$3=$AN$8,'Result Sheet'!P36,IF($R$3=$AN$9,'Result Sheet'!AH36,IF($R$3=$AN$10,'Result Sheet'!AZ36,IF($R$3=$AN$11,'Result Sheet'!BR36,""))))</f>
        <v>15</v>
      </c>
      <c r="O36" s="460">
        <f>IF($R$3=$AN$8,'Result Sheet'!Q36,IF($R$3=$AN$9,'Result Sheet'!AI36,IF($R$3=$AN$10,'Result Sheet'!BA36,IF($R$3=$AN$11,'Result Sheet'!BS36,""))))</f>
        <v>9</v>
      </c>
      <c r="P36" s="461">
        <f>IF(OR($D$3="",$R$3=""),"",IF(B36="","",IF(AND(O36="NA",N36="NA"),"NA",IF($R$3=$AN$12,'Result Sheet'!CI36,IF($R$3=$AN$13,'Result Sheet'!CS36,IF($R$3=$AN$14,'Result Sheet'!DC36,IF($R$3=$AN$15,'Result Sheet'!DJ36,IF($R$3=$AN$16,'Result Sheet'!DN36,SUM(N36:O36)))))))))</f>
        <v>24</v>
      </c>
      <c r="Q36" s="462">
        <f t="shared" si="1"/>
        <v>35</v>
      </c>
      <c r="R36" s="463">
        <f>IF($R$3=$AN$8,'Result Sheet'!T36,IF($R$3=$AN$9,'Result Sheet'!AL36,IF($R$3=$AN$10,'Result Sheet'!BD36,IF($R$3=$AN$11,'Result Sheet'!BV36,""))))</f>
        <v>20</v>
      </c>
      <c r="S36" s="463">
        <f>IF($R$3=$AN$8,'Result Sheet'!U36,IF($R$3=$AN$9,'Result Sheet'!AM36,IF($R$3=$AN$10,'Result Sheet'!BE36,IF($R$3=$AN$11,'Result Sheet'!BW36,""))))</f>
        <v>17</v>
      </c>
      <c r="T36" s="464">
        <f>IF(OR($D$3="",$R$3=""),"",IF(B36="","",IF(AND(R36="NA",S36="NA"),"NA",IF($R$3=$AN$12,'Result Sheet'!CJ36,IF($R$3=$AN$13,'Result Sheet'!CT36,IF($R$3=$AN$14,'Result Sheet'!DD36,IF($R$3=$AN$15,'Result Sheet'!DK36,IF($R$3=$AN$16,'Result Sheet'!DO36,SUM(R36:S36)))))))))</f>
        <v>37</v>
      </c>
      <c r="U36" s="462">
        <f t="shared" si="2"/>
        <v>72</v>
      </c>
      <c r="V36" s="465">
        <f t="shared" si="3"/>
        <v>0</v>
      </c>
      <c r="W36" s="465">
        <f t="shared" si="4"/>
        <v>100</v>
      </c>
      <c r="X36" s="465" t="str">
        <f t="shared" si="5"/>
        <v/>
      </c>
      <c r="Y36" s="465" t="str">
        <f t="shared" si="6"/>
        <v>P</v>
      </c>
      <c r="Z36" s="465" t="str">
        <f t="shared" si="7"/>
        <v>I</v>
      </c>
      <c r="AA36" s="466" t="str">
        <f t="shared" si="8"/>
        <v>B</v>
      </c>
    </row>
    <row r="37" spans="1:27">
      <c r="A37" s="453">
        <f>IF('Result Sheet'!A37="","",'Result Sheet'!A37)</f>
        <v>30</v>
      </c>
      <c r="B37" s="454">
        <f>IF(OR($D$3="",$R$3=""),"",IF('Result Sheet'!B37="","",'Result Sheet'!B37))</f>
        <v>430</v>
      </c>
      <c r="C37" s="455">
        <f>IF(OR($D$3="",$R$3=""),"",IF('Result Sheet'!F37="","",'Result Sheet'!F37))</f>
        <v>941</v>
      </c>
      <c r="D37" s="456">
        <f>IF(OR($D$3="",$R$3=""),"",IF('Result Sheet'!E37="","",'Result Sheet'!E37))</f>
        <v>42219</v>
      </c>
      <c r="E37" s="457" t="str">
        <f>IF(OR($D$3="",$R$3=""),"",IF('Result Sheet'!G37="","",'Result Sheet'!G37))</f>
        <v>ZEENAT SHEIKH</v>
      </c>
      <c r="F37" s="457" t="str">
        <f>IF(OR($D$3="",$R$3=""),"",IF('Result Sheet'!H37="","",'Result Sheet'!H37))</f>
        <v>SAMEER SHEIKH</v>
      </c>
      <c r="G37" s="457" t="str">
        <f>IF(OR($D$3="",$R$3=""),"",IF('Result Sheet'!I37="","",'Result Sheet'!I37))</f>
        <v>SHABNAM KHNAM</v>
      </c>
      <c r="H37" s="458" t="str">
        <f>IF(OR($D$3="",$R$3=""),"",IF('Result Sheet'!K37="","",'Result Sheet'!K37))</f>
        <v>GEN</v>
      </c>
      <c r="I37" s="459" t="str">
        <f>IF(OR($D$3="",$R$3=""),"",IF('Result Sheet'!J37="","",'Result Sheet'!J37))</f>
        <v>F</v>
      </c>
      <c r="J37" s="460">
        <f>IF(OR(B37=0,B37=""),"",IF($R$3="","",IF($R$3=$AN$8,'Result Sheet'!L37,IF($R$3=$AN$9,'Result Sheet'!AD37,IF($R$3=$AN$10,'Result Sheet'!AV37,IF($R$3=$AN$11,'Result Sheet'!BN37,IF($R$3=$AN$12,'Result Sheet'!CF37,IF($R$3=$AN$13,'Result Sheet'!CP37,IF($R$3=$AN$14,'Result Sheet'!CZ37,"")))))))))</f>
        <v>9</v>
      </c>
      <c r="K37" s="460">
        <f>IF(OR(B37=0,B37=""),"",IF($R$3="","",IF($R$3=$AN$8,'Result Sheet'!M37,IF($R$3=$AN$9,'Result Sheet'!AE37,IF($R$3=$AN$10,'Result Sheet'!AW37,IF($R$3=$AN$11,'Result Sheet'!BO37,IF($R$3=$AN$12,'Result Sheet'!CG37,IF($R$3=$AN$13,'Result Sheet'!CQ37,IF($R$3=$AN$14,'Result Sheet'!DA37,"")))))))))</f>
        <v>5</v>
      </c>
      <c r="L37" s="460">
        <f>IF(OR(B37=0,B37=""),"",IF($R$3="","",IF($R$3=$AN$8,'Result Sheet'!N37,IF($R$3=$AN$9,'Result Sheet'!AF37,IF($R$3=$AN$10,'Result Sheet'!AX37,IF($R$3=$AN$11,'Result Sheet'!BP37,IF($R$3=$AN$12,'Result Sheet'!CH37,IF($R$3=$AN$13,'Result Sheet'!CR37,IF($R$3=$AN$14,'Result Sheet'!DB37,"")))))))))</f>
        <v>4</v>
      </c>
      <c r="M37" s="462">
        <f t="shared" si="0"/>
        <v>18</v>
      </c>
      <c r="N37" s="460">
        <f>IF($R$3=$AN$8,'Result Sheet'!P37,IF($R$3=$AN$9,'Result Sheet'!AH37,IF($R$3=$AN$10,'Result Sheet'!AZ37,IF($R$3=$AN$11,'Result Sheet'!BR37,""))))</f>
        <v>18</v>
      </c>
      <c r="O37" s="460">
        <f>IF($R$3=$AN$8,'Result Sheet'!Q37,IF($R$3=$AN$9,'Result Sheet'!AI37,IF($R$3=$AN$10,'Result Sheet'!BA37,IF($R$3=$AN$11,'Result Sheet'!BS37,""))))</f>
        <v>9</v>
      </c>
      <c r="P37" s="461">
        <f>IF(OR($D$3="",$R$3=""),"",IF(B37="","",IF(AND(O37="NA",N37="NA"),"NA",IF($R$3=$AN$12,'Result Sheet'!CI37,IF($R$3=$AN$13,'Result Sheet'!CS37,IF($R$3=$AN$14,'Result Sheet'!DC37,IF($R$3=$AN$15,'Result Sheet'!DJ37,IF($R$3=$AN$16,'Result Sheet'!DN37,SUM(N37:O37)))))))))</f>
        <v>27</v>
      </c>
      <c r="Q37" s="462">
        <f t="shared" si="1"/>
        <v>45</v>
      </c>
      <c r="R37" s="463">
        <f>IF($R$3=$AN$8,'Result Sheet'!T37,IF($R$3=$AN$9,'Result Sheet'!AL37,IF($R$3=$AN$10,'Result Sheet'!BD37,IF($R$3=$AN$11,'Result Sheet'!BV37,""))))</f>
        <v>23</v>
      </c>
      <c r="S37" s="463">
        <f>IF($R$3=$AN$8,'Result Sheet'!U37,IF($R$3=$AN$9,'Result Sheet'!AM37,IF($R$3=$AN$10,'Result Sheet'!BE37,IF($R$3=$AN$11,'Result Sheet'!BW37,""))))</f>
        <v>20</v>
      </c>
      <c r="T37" s="464">
        <f>IF(OR($D$3="",$R$3=""),"",IF(B37="","",IF(AND(R37="NA",S37="NA"),"NA",IF($R$3=$AN$12,'Result Sheet'!CJ37,IF($R$3=$AN$13,'Result Sheet'!CT37,IF($R$3=$AN$14,'Result Sheet'!DD37,IF($R$3=$AN$15,'Result Sheet'!DK37,IF($R$3=$AN$16,'Result Sheet'!DO37,SUM(R37:S37)))))))))</f>
        <v>43</v>
      </c>
      <c r="U37" s="462">
        <f t="shared" si="2"/>
        <v>88</v>
      </c>
      <c r="V37" s="465">
        <f t="shared" si="3"/>
        <v>0</v>
      </c>
      <c r="W37" s="465">
        <f t="shared" si="4"/>
        <v>100</v>
      </c>
      <c r="X37" s="465" t="str">
        <f t="shared" si="5"/>
        <v/>
      </c>
      <c r="Y37" s="465" t="str">
        <f t="shared" si="6"/>
        <v>P</v>
      </c>
      <c r="Z37" s="465" t="str">
        <f t="shared" si="7"/>
        <v>I</v>
      </c>
      <c r="AA37" s="466" t="str">
        <f t="shared" si="8"/>
        <v>A</v>
      </c>
    </row>
    <row r="38" spans="1:27">
      <c r="A38" s="453">
        <f>IF('Result Sheet'!A38="","",'Result Sheet'!A38)</f>
        <v>31</v>
      </c>
      <c r="B38" s="454" t="str">
        <f>IF(OR($D$3="",$R$3=""),"",IF('Result Sheet'!B38="","",'Result Sheet'!B38))</f>
        <v/>
      </c>
      <c r="C38" s="455" t="str">
        <f>IF(OR($D$3="",$R$3=""),"",IF('Result Sheet'!F38="","",'Result Sheet'!F38))</f>
        <v/>
      </c>
      <c r="D38" s="456" t="str">
        <f>IF(OR($D$3="",$R$3=""),"",IF('Result Sheet'!E38="","",'Result Sheet'!E38))</f>
        <v/>
      </c>
      <c r="E38" s="457" t="str">
        <f>IF(OR($D$3="",$R$3=""),"",IF('Result Sheet'!G38="","",'Result Sheet'!G38))</f>
        <v/>
      </c>
      <c r="F38" s="457" t="str">
        <f>IF(OR($D$3="",$R$3=""),"",IF('Result Sheet'!H38="","",'Result Sheet'!H38))</f>
        <v/>
      </c>
      <c r="G38" s="457" t="str">
        <f>IF(OR($D$3="",$R$3=""),"",IF('Result Sheet'!I38="","",'Result Sheet'!I38))</f>
        <v/>
      </c>
      <c r="H38" s="458" t="str">
        <f>IF(OR($D$3="",$R$3=""),"",IF('Result Sheet'!K38="","",'Result Sheet'!K38))</f>
        <v/>
      </c>
      <c r="I38" s="459" t="str">
        <f>IF(OR($D$3="",$R$3=""),"",IF('Result Sheet'!J38="","",'Result Sheet'!J38))</f>
        <v/>
      </c>
      <c r="J38" s="460" t="str">
        <f>IF(OR(B38=0,B38=""),"",IF($R$3="","",IF($R$3=$AN$8,'Result Sheet'!L38,IF($R$3=$AN$9,'Result Sheet'!AD38,IF($R$3=$AN$10,'Result Sheet'!AV38,IF($R$3=$AN$11,'Result Sheet'!BN38,IF($R$3=$AN$12,'Result Sheet'!CF38,IF($R$3=$AN$13,'Result Sheet'!CP38,IF($R$3=$AN$14,'Result Sheet'!CZ38,"")))))))))</f>
        <v/>
      </c>
      <c r="K38" s="460" t="str">
        <f>IF(OR(B38=0,B38=""),"",IF($R$3="","",IF($R$3=$AN$8,'Result Sheet'!M38,IF($R$3=$AN$9,'Result Sheet'!AE38,IF($R$3=$AN$10,'Result Sheet'!AW38,IF($R$3=$AN$11,'Result Sheet'!BO38,IF($R$3=$AN$12,'Result Sheet'!CG38,IF($R$3=$AN$13,'Result Sheet'!CQ38,IF($R$3=$AN$14,'Result Sheet'!DA38,"")))))))))</f>
        <v/>
      </c>
      <c r="L38" s="460" t="str">
        <f>IF(OR(B38=0,B38=""),"",IF($R$3="","",IF($R$3=$AN$8,'Result Sheet'!N38,IF($R$3=$AN$9,'Result Sheet'!AF38,IF($R$3=$AN$10,'Result Sheet'!AX38,IF($R$3=$AN$11,'Result Sheet'!BP38,IF($R$3=$AN$12,'Result Sheet'!CH38,IF($R$3=$AN$13,'Result Sheet'!CR38,IF($R$3=$AN$14,'Result Sheet'!DB38,"")))))))))</f>
        <v/>
      </c>
      <c r="M38" s="462" t="str">
        <f t="shared" si="0"/>
        <v/>
      </c>
      <c r="N38" s="460" t="str">
        <f>IF($R$3=$AN$8,'Result Sheet'!P38,IF($R$3=$AN$9,'Result Sheet'!AH38,IF($R$3=$AN$10,'Result Sheet'!AZ38,IF($R$3=$AN$11,'Result Sheet'!BR38,""))))</f>
        <v/>
      </c>
      <c r="O38" s="460" t="str">
        <f>IF($R$3=$AN$8,'Result Sheet'!Q38,IF($R$3=$AN$9,'Result Sheet'!AI38,IF($R$3=$AN$10,'Result Sheet'!BA38,IF($R$3=$AN$11,'Result Sheet'!BS38,""))))</f>
        <v/>
      </c>
      <c r="P38" s="461" t="str">
        <f>IF(OR($D$3="",$R$3=""),"",IF(B38="","",IF(AND(O38="NA",N38="NA"),"NA",IF($R$3=$AN$12,'Result Sheet'!CI38,IF($R$3=$AN$13,'Result Sheet'!CS38,IF($R$3=$AN$14,'Result Sheet'!DC38,IF($R$3=$AN$15,'Result Sheet'!DJ38,IF($R$3=$AN$16,'Result Sheet'!DN38,SUM(N38:O38)))))))))</f>
        <v/>
      </c>
      <c r="Q38" s="462" t="str">
        <f t="shared" si="1"/>
        <v/>
      </c>
      <c r="R38" s="463" t="str">
        <f>IF($R$3=$AN$8,'Result Sheet'!T38,IF($R$3=$AN$9,'Result Sheet'!AL38,IF($R$3=$AN$10,'Result Sheet'!BD38,IF($R$3=$AN$11,'Result Sheet'!BV38,""))))</f>
        <v/>
      </c>
      <c r="S38" s="463" t="str">
        <f>IF($R$3=$AN$8,'Result Sheet'!U38,IF($R$3=$AN$9,'Result Sheet'!AM38,IF($R$3=$AN$10,'Result Sheet'!BE38,IF($R$3=$AN$11,'Result Sheet'!BW38,""))))</f>
        <v/>
      </c>
      <c r="T38" s="464" t="str">
        <f>IF(OR($D$3="",$R$3=""),"",IF(B38="","",IF(AND(R38="NA",S38="NA"),"NA",IF($R$3=$AN$12,'Result Sheet'!CJ38,IF($R$3=$AN$13,'Result Sheet'!CT38,IF($R$3=$AN$14,'Result Sheet'!DD38,IF($R$3=$AN$15,'Result Sheet'!DK38,IF($R$3=$AN$16,'Result Sheet'!DO38,SUM(R38:S38)))))))))</f>
        <v/>
      </c>
      <c r="U38" s="462" t="str">
        <f t="shared" si="2"/>
        <v/>
      </c>
      <c r="V38" s="465">
        <f t="shared" si="3"/>
        <v>0</v>
      </c>
      <c r="W38" s="465" t="str">
        <f t="shared" si="4"/>
        <v/>
      </c>
      <c r="X38" s="465" t="str">
        <f t="shared" si="5"/>
        <v/>
      </c>
      <c r="Y38" s="465" t="str">
        <f t="shared" si="6"/>
        <v/>
      </c>
      <c r="Z38" s="465" t="str">
        <f t="shared" si="7"/>
        <v/>
      </c>
      <c r="AA38" s="466" t="str">
        <f t="shared" si="8"/>
        <v/>
      </c>
    </row>
    <row r="39" spans="1:27">
      <c r="A39" s="453">
        <f>IF('Result Sheet'!A39="","",'Result Sheet'!A39)</f>
        <v>32</v>
      </c>
      <c r="B39" s="454" t="str">
        <f>IF(OR($D$3="",$R$3=""),"",IF('Result Sheet'!B39="","",'Result Sheet'!B39))</f>
        <v/>
      </c>
      <c r="C39" s="455" t="str">
        <f>IF(OR($D$3="",$R$3=""),"",IF('Result Sheet'!F39="","",'Result Sheet'!F39))</f>
        <v/>
      </c>
      <c r="D39" s="456" t="str">
        <f>IF(OR($D$3="",$R$3=""),"",IF('Result Sheet'!E39="","",'Result Sheet'!E39))</f>
        <v/>
      </c>
      <c r="E39" s="457" t="str">
        <f>IF(OR($D$3="",$R$3=""),"",IF('Result Sheet'!G39="","",'Result Sheet'!G39))</f>
        <v/>
      </c>
      <c r="F39" s="457" t="str">
        <f>IF(OR($D$3="",$R$3=""),"",IF('Result Sheet'!H39="","",'Result Sheet'!H39))</f>
        <v/>
      </c>
      <c r="G39" s="457" t="str">
        <f>IF(OR($D$3="",$R$3=""),"",IF('Result Sheet'!I39="","",'Result Sheet'!I39))</f>
        <v/>
      </c>
      <c r="H39" s="458" t="str">
        <f>IF(OR($D$3="",$R$3=""),"",IF('Result Sheet'!K39="","",'Result Sheet'!K39))</f>
        <v/>
      </c>
      <c r="I39" s="459" t="str">
        <f>IF(OR($D$3="",$R$3=""),"",IF('Result Sheet'!J39="","",'Result Sheet'!J39))</f>
        <v/>
      </c>
      <c r="J39" s="460" t="str">
        <f>IF(OR(B39=0,B39=""),"",IF($R$3="","",IF($R$3=$AN$8,'Result Sheet'!L39,IF($R$3=$AN$9,'Result Sheet'!AD39,IF($R$3=$AN$10,'Result Sheet'!AV39,IF($R$3=$AN$11,'Result Sheet'!BN39,IF($R$3=$AN$12,'Result Sheet'!CF39,IF($R$3=$AN$13,'Result Sheet'!CP39,IF($R$3=$AN$14,'Result Sheet'!CZ39,"")))))))))</f>
        <v/>
      </c>
      <c r="K39" s="460" t="str">
        <f>IF(OR(B39=0,B39=""),"",IF($R$3="","",IF($R$3=$AN$8,'Result Sheet'!M39,IF($R$3=$AN$9,'Result Sheet'!AE39,IF($R$3=$AN$10,'Result Sheet'!AW39,IF($R$3=$AN$11,'Result Sheet'!BO39,IF($R$3=$AN$12,'Result Sheet'!CG39,IF($R$3=$AN$13,'Result Sheet'!CQ39,IF($R$3=$AN$14,'Result Sheet'!DA39,"")))))))))</f>
        <v/>
      </c>
      <c r="L39" s="460" t="str">
        <f>IF(OR(B39=0,B39=""),"",IF($R$3="","",IF($R$3=$AN$8,'Result Sheet'!N39,IF($R$3=$AN$9,'Result Sheet'!AF39,IF($R$3=$AN$10,'Result Sheet'!AX39,IF($R$3=$AN$11,'Result Sheet'!BP39,IF($R$3=$AN$12,'Result Sheet'!CH39,IF($R$3=$AN$13,'Result Sheet'!CR39,IF($R$3=$AN$14,'Result Sheet'!DB39,"")))))))))</f>
        <v/>
      </c>
      <c r="M39" s="462" t="str">
        <f t="shared" si="0"/>
        <v/>
      </c>
      <c r="N39" s="460" t="str">
        <f>IF($R$3=$AN$8,'Result Sheet'!P39,IF($R$3=$AN$9,'Result Sheet'!AH39,IF($R$3=$AN$10,'Result Sheet'!AZ39,IF($R$3=$AN$11,'Result Sheet'!BR39,""))))</f>
        <v/>
      </c>
      <c r="O39" s="460" t="str">
        <f>IF($R$3=$AN$8,'Result Sheet'!Q39,IF($R$3=$AN$9,'Result Sheet'!AI39,IF($R$3=$AN$10,'Result Sheet'!BA39,IF($R$3=$AN$11,'Result Sheet'!BS39,""))))</f>
        <v/>
      </c>
      <c r="P39" s="461" t="str">
        <f>IF(OR($D$3="",$R$3=""),"",IF(B39="","",IF(AND(O39="NA",N39="NA"),"NA",IF($R$3=$AN$12,'Result Sheet'!CI39,IF($R$3=$AN$13,'Result Sheet'!CS39,IF($R$3=$AN$14,'Result Sheet'!DC39,IF($R$3=$AN$15,'Result Sheet'!DJ39,IF($R$3=$AN$16,'Result Sheet'!DN39,SUM(N39:O39)))))))))</f>
        <v/>
      </c>
      <c r="Q39" s="462" t="str">
        <f t="shared" si="1"/>
        <v/>
      </c>
      <c r="R39" s="463" t="str">
        <f>IF($R$3=$AN$8,'Result Sheet'!T39,IF($R$3=$AN$9,'Result Sheet'!AL39,IF($R$3=$AN$10,'Result Sheet'!BD39,IF($R$3=$AN$11,'Result Sheet'!BV39,""))))</f>
        <v/>
      </c>
      <c r="S39" s="463" t="str">
        <f>IF($R$3=$AN$8,'Result Sheet'!U39,IF($R$3=$AN$9,'Result Sheet'!AM39,IF($R$3=$AN$10,'Result Sheet'!BE39,IF($R$3=$AN$11,'Result Sheet'!BW39,""))))</f>
        <v/>
      </c>
      <c r="T39" s="464" t="str">
        <f>IF(OR($D$3="",$R$3=""),"",IF(B39="","",IF(AND(R39="NA",S39="NA"),"NA",IF($R$3=$AN$12,'Result Sheet'!CJ39,IF($R$3=$AN$13,'Result Sheet'!CT39,IF($R$3=$AN$14,'Result Sheet'!DD39,IF($R$3=$AN$15,'Result Sheet'!DK39,IF($R$3=$AN$16,'Result Sheet'!DO39,SUM(R39:S39)))))))))</f>
        <v/>
      </c>
      <c r="U39" s="462" t="str">
        <f t="shared" si="2"/>
        <v/>
      </c>
      <c r="V39" s="465">
        <f t="shared" si="3"/>
        <v>0</v>
      </c>
      <c r="W39" s="465" t="str">
        <f t="shared" si="4"/>
        <v/>
      </c>
      <c r="X39" s="465" t="str">
        <f t="shared" si="5"/>
        <v/>
      </c>
      <c r="Y39" s="465" t="str">
        <f t="shared" si="6"/>
        <v/>
      </c>
      <c r="Z39" s="465" t="str">
        <f t="shared" si="7"/>
        <v/>
      </c>
      <c r="AA39" s="466" t="str">
        <f t="shared" si="8"/>
        <v/>
      </c>
    </row>
    <row r="40" spans="1:27">
      <c r="A40" s="453">
        <f>IF('Result Sheet'!A40="","",'Result Sheet'!A40)</f>
        <v>33</v>
      </c>
      <c r="B40" s="454" t="str">
        <f>IF(OR($D$3="",$R$3=""),"",IF('Result Sheet'!B40="","",'Result Sheet'!B40))</f>
        <v/>
      </c>
      <c r="C40" s="455" t="str">
        <f>IF(OR($D$3="",$R$3=""),"",IF('Result Sheet'!F40="","",'Result Sheet'!F40))</f>
        <v/>
      </c>
      <c r="D40" s="456" t="str">
        <f>IF(OR($D$3="",$R$3=""),"",IF('Result Sheet'!E40="","",'Result Sheet'!E40))</f>
        <v/>
      </c>
      <c r="E40" s="457" t="str">
        <f>IF(OR($D$3="",$R$3=""),"",IF('Result Sheet'!G40="","",'Result Sheet'!G40))</f>
        <v/>
      </c>
      <c r="F40" s="457" t="str">
        <f>IF(OR($D$3="",$R$3=""),"",IF('Result Sheet'!H40="","",'Result Sheet'!H40))</f>
        <v/>
      </c>
      <c r="G40" s="457" t="str">
        <f>IF(OR($D$3="",$R$3=""),"",IF('Result Sheet'!I40="","",'Result Sheet'!I40))</f>
        <v/>
      </c>
      <c r="H40" s="458" t="str">
        <f>IF(OR($D$3="",$R$3=""),"",IF('Result Sheet'!K40="","",'Result Sheet'!K40))</f>
        <v/>
      </c>
      <c r="I40" s="459" t="str">
        <f>IF(OR($D$3="",$R$3=""),"",IF('Result Sheet'!J40="","",'Result Sheet'!J40))</f>
        <v/>
      </c>
      <c r="J40" s="460" t="str">
        <f>IF(OR(B40=0,B40=""),"",IF($R$3="","",IF($R$3=$AN$8,'Result Sheet'!L40,IF($R$3=$AN$9,'Result Sheet'!AD40,IF($R$3=$AN$10,'Result Sheet'!AV40,IF($R$3=$AN$11,'Result Sheet'!BN40,IF($R$3=$AN$12,'Result Sheet'!CF40,IF($R$3=$AN$13,'Result Sheet'!CP40,IF($R$3=$AN$14,'Result Sheet'!CZ40,"")))))))))</f>
        <v/>
      </c>
      <c r="K40" s="460" t="str">
        <f>IF(OR(B40=0,B40=""),"",IF($R$3="","",IF($R$3=$AN$8,'Result Sheet'!M40,IF($R$3=$AN$9,'Result Sheet'!AE40,IF($R$3=$AN$10,'Result Sheet'!AW40,IF($R$3=$AN$11,'Result Sheet'!BO40,IF($R$3=$AN$12,'Result Sheet'!CG40,IF($R$3=$AN$13,'Result Sheet'!CQ40,IF($R$3=$AN$14,'Result Sheet'!DA40,"")))))))))</f>
        <v/>
      </c>
      <c r="L40" s="460" t="str">
        <f>IF(OR(B40=0,B40=""),"",IF($R$3="","",IF($R$3=$AN$8,'Result Sheet'!N40,IF($R$3=$AN$9,'Result Sheet'!AF40,IF($R$3=$AN$10,'Result Sheet'!AX40,IF($R$3=$AN$11,'Result Sheet'!BP40,IF($R$3=$AN$12,'Result Sheet'!CH40,IF($R$3=$AN$13,'Result Sheet'!CR40,IF($R$3=$AN$14,'Result Sheet'!DB40,"")))))))))</f>
        <v/>
      </c>
      <c r="M40" s="462" t="str">
        <f t="shared" si="0"/>
        <v/>
      </c>
      <c r="N40" s="460" t="str">
        <f>IF($R$3=$AN$8,'Result Sheet'!P40,IF($R$3=$AN$9,'Result Sheet'!AH40,IF($R$3=$AN$10,'Result Sheet'!AZ40,IF($R$3=$AN$11,'Result Sheet'!BR40,""))))</f>
        <v/>
      </c>
      <c r="O40" s="460" t="str">
        <f>IF($R$3=$AN$8,'Result Sheet'!Q40,IF($R$3=$AN$9,'Result Sheet'!AI40,IF($R$3=$AN$10,'Result Sheet'!BA40,IF($R$3=$AN$11,'Result Sheet'!BS40,""))))</f>
        <v/>
      </c>
      <c r="P40" s="461" t="str">
        <f>IF(OR($D$3="",$R$3=""),"",IF(B40="","",IF(AND(O40="NA",N40="NA"),"NA",IF($R$3=$AN$12,'Result Sheet'!CI40,IF($R$3=$AN$13,'Result Sheet'!CS40,IF($R$3=$AN$14,'Result Sheet'!DC40,IF($R$3=$AN$15,'Result Sheet'!DJ40,IF($R$3=$AN$16,'Result Sheet'!DN40,SUM(N40:O40)))))))))</f>
        <v/>
      </c>
      <c r="Q40" s="462" t="str">
        <f t="shared" si="1"/>
        <v/>
      </c>
      <c r="R40" s="463" t="str">
        <f>IF($R$3=$AN$8,'Result Sheet'!T40,IF($R$3=$AN$9,'Result Sheet'!AL40,IF($R$3=$AN$10,'Result Sheet'!BD40,IF($R$3=$AN$11,'Result Sheet'!BV40,""))))</f>
        <v/>
      </c>
      <c r="S40" s="463" t="str">
        <f>IF($R$3=$AN$8,'Result Sheet'!U40,IF($R$3=$AN$9,'Result Sheet'!AM40,IF($R$3=$AN$10,'Result Sheet'!BE40,IF($R$3=$AN$11,'Result Sheet'!BW40,""))))</f>
        <v/>
      </c>
      <c r="T40" s="464" t="str">
        <f>IF(OR($D$3="",$R$3=""),"",IF(B40="","",IF(AND(R40="NA",S40="NA"),"NA",IF($R$3=$AN$12,'Result Sheet'!CJ40,IF($R$3=$AN$13,'Result Sheet'!CT40,IF($R$3=$AN$14,'Result Sheet'!DD40,IF($R$3=$AN$15,'Result Sheet'!DK40,IF($R$3=$AN$16,'Result Sheet'!DO40,SUM(R40:S40)))))))))</f>
        <v/>
      </c>
      <c r="U40" s="462" t="str">
        <f t="shared" si="2"/>
        <v/>
      </c>
      <c r="V40" s="465">
        <f t="shared" si="3"/>
        <v>0</v>
      </c>
      <c r="W40" s="465" t="str">
        <f t="shared" si="4"/>
        <v/>
      </c>
      <c r="X40" s="465" t="str">
        <f t="shared" si="5"/>
        <v/>
      </c>
      <c r="Y40" s="465" t="str">
        <f t="shared" si="6"/>
        <v/>
      </c>
      <c r="Z40" s="465" t="str">
        <f t="shared" si="7"/>
        <v/>
      </c>
      <c r="AA40" s="466" t="str">
        <f t="shared" si="8"/>
        <v/>
      </c>
    </row>
    <row r="41" spans="1:27">
      <c r="A41" s="453">
        <f>IF('Result Sheet'!A41="","",'Result Sheet'!A41)</f>
        <v>34</v>
      </c>
      <c r="B41" s="454" t="str">
        <f>IF(OR($D$3="",$R$3=""),"",IF('Result Sheet'!B41="","",'Result Sheet'!B41))</f>
        <v/>
      </c>
      <c r="C41" s="455" t="str">
        <f>IF(OR($D$3="",$R$3=""),"",IF('Result Sheet'!F41="","",'Result Sheet'!F41))</f>
        <v/>
      </c>
      <c r="D41" s="456" t="str">
        <f>IF(OR($D$3="",$R$3=""),"",IF('Result Sheet'!E41="","",'Result Sheet'!E41))</f>
        <v/>
      </c>
      <c r="E41" s="457" t="str">
        <f>IF(OR($D$3="",$R$3=""),"",IF('Result Sheet'!G41="","",'Result Sheet'!G41))</f>
        <v/>
      </c>
      <c r="F41" s="457" t="str">
        <f>IF(OR($D$3="",$R$3=""),"",IF('Result Sheet'!H41="","",'Result Sheet'!H41))</f>
        <v/>
      </c>
      <c r="G41" s="457" t="str">
        <f>IF(OR($D$3="",$R$3=""),"",IF('Result Sheet'!I41="","",'Result Sheet'!I41))</f>
        <v/>
      </c>
      <c r="H41" s="458" t="str">
        <f>IF(OR($D$3="",$R$3=""),"",IF('Result Sheet'!K41="","",'Result Sheet'!K41))</f>
        <v/>
      </c>
      <c r="I41" s="459" t="str">
        <f>IF(OR($D$3="",$R$3=""),"",IF('Result Sheet'!J41="","",'Result Sheet'!J41))</f>
        <v/>
      </c>
      <c r="J41" s="460" t="str">
        <f>IF(OR(B41=0,B41=""),"",IF($R$3="","",IF($R$3=$AN$8,'Result Sheet'!L41,IF($R$3=$AN$9,'Result Sheet'!AD41,IF($R$3=$AN$10,'Result Sheet'!AV41,IF($R$3=$AN$11,'Result Sheet'!BN41,IF($R$3=$AN$12,'Result Sheet'!CF41,IF($R$3=$AN$13,'Result Sheet'!CP41,IF($R$3=$AN$14,'Result Sheet'!CZ41,"")))))))))</f>
        <v/>
      </c>
      <c r="K41" s="460" t="str">
        <f>IF(OR(B41=0,B41=""),"",IF($R$3="","",IF($R$3=$AN$8,'Result Sheet'!M41,IF($R$3=$AN$9,'Result Sheet'!AE41,IF($R$3=$AN$10,'Result Sheet'!AW41,IF($R$3=$AN$11,'Result Sheet'!BO41,IF($R$3=$AN$12,'Result Sheet'!CG41,IF($R$3=$AN$13,'Result Sheet'!CQ41,IF($R$3=$AN$14,'Result Sheet'!DA41,"")))))))))</f>
        <v/>
      </c>
      <c r="L41" s="460" t="str">
        <f>IF(OR(B41=0,B41=""),"",IF($R$3="","",IF($R$3=$AN$8,'Result Sheet'!N41,IF($R$3=$AN$9,'Result Sheet'!AF41,IF($R$3=$AN$10,'Result Sheet'!AX41,IF($R$3=$AN$11,'Result Sheet'!BP41,IF($R$3=$AN$12,'Result Sheet'!CH41,IF($R$3=$AN$13,'Result Sheet'!CR41,IF($R$3=$AN$14,'Result Sheet'!DB41,"")))))))))</f>
        <v/>
      </c>
      <c r="M41" s="462" t="str">
        <f t="shared" si="0"/>
        <v/>
      </c>
      <c r="N41" s="460" t="str">
        <f>IF($R$3=$AN$8,'Result Sheet'!P41,IF($R$3=$AN$9,'Result Sheet'!AH41,IF($R$3=$AN$10,'Result Sheet'!AZ41,IF($R$3=$AN$11,'Result Sheet'!BR41,""))))</f>
        <v/>
      </c>
      <c r="O41" s="460" t="str">
        <f>IF($R$3=$AN$8,'Result Sheet'!Q41,IF($R$3=$AN$9,'Result Sheet'!AI41,IF($R$3=$AN$10,'Result Sheet'!BA41,IF($R$3=$AN$11,'Result Sheet'!BS41,""))))</f>
        <v/>
      </c>
      <c r="P41" s="461" t="str">
        <f>IF(OR($D$3="",$R$3=""),"",IF(B41="","",IF(AND(O41="NA",N41="NA"),"NA",IF($R$3=$AN$12,'Result Sheet'!CI41,IF($R$3=$AN$13,'Result Sheet'!CS41,IF($R$3=$AN$14,'Result Sheet'!DC41,IF($R$3=$AN$15,'Result Sheet'!DJ41,IF($R$3=$AN$16,'Result Sheet'!DN41,SUM(N41:O41)))))))))</f>
        <v/>
      </c>
      <c r="Q41" s="462" t="str">
        <f t="shared" si="1"/>
        <v/>
      </c>
      <c r="R41" s="463" t="str">
        <f>IF($R$3=$AN$8,'Result Sheet'!T41,IF($R$3=$AN$9,'Result Sheet'!AL41,IF($R$3=$AN$10,'Result Sheet'!BD41,IF($R$3=$AN$11,'Result Sheet'!BV41,""))))</f>
        <v/>
      </c>
      <c r="S41" s="463" t="str">
        <f>IF($R$3=$AN$8,'Result Sheet'!U41,IF($R$3=$AN$9,'Result Sheet'!AM41,IF($R$3=$AN$10,'Result Sheet'!BE41,IF($R$3=$AN$11,'Result Sheet'!BW41,""))))</f>
        <v/>
      </c>
      <c r="T41" s="464" t="str">
        <f>IF(OR($D$3="",$R$3=""),"",IF(B41="","",IF(AND(R41="NA",S41="NA"),"NA",IF($R$3=$AN$12,'Result Sheet'!CJ41,IF($R$3=$AN$13,'Result Sheet'!CT41,IF($R$3=$AN$14,'Result Sheet'!DD41,IF($R$3=$AN$15,'Result Sheet'!DK41,IF($R$3=$AN$16,'Result Sheet'!DO41,SUM(R41:S41)))))))))</f>
        <v/>
      </c>
      <c r="U41" s="462" t="str">
        <f t="shared" si="2"/>
        <v/>
      </c>
      <c r="V41" s="465">
        <f t="shared" si="3"/>
        <v>0</v>
      </c>
      <c r="W41" s="465" t="str">
        <f t="shared" si="4"/>
        <v/>
      </c>
      <c r="X41" s="465" t="str">
        <f t="shared" si="5"/>
        <v/>
      </c>
      <c r="Y41" s="465" t="str">
        <f t="shared" si="6"/>
        <v/>
      </c>
      <c r="Z41" s="465" t="str">
        <f t="shared" si="7"/>
        <v/>
      </c>
      <c r="AA41" s="466" t="str">
        <f t="shared" si="8"/>
        <v/>
      </c>
    </row>
    <row r="42" spans="1:27">
      <c r="A42" s="453">
        <f>IF('Result Sheet'!A42="","",'Result Sheet'!A42)</f>
        <v>35</v>
      </c>
      <c r="B42" s="454" t="str">
        <f>IF(OR($D$3="",$R$3=""),"",IF('Result Sheet'!B42="","",'Result Sheet'!B42))</f>
        <v/>
      </c>
      <c r="C42" s="455" t="str">
        <f>IF(OR($D$3="",$R$3=""),"",IF('Result Sheet'!F42="","",'Result Sheet'!F42))</f>
        <v/>
      </c>
      <c r="D42" s="456" t="str">
        <f>IF(OR($D$3="",$R$3=""),"",IF('Result Sheet'!E42="","",'Result Sheet'!E42))</f>
        <v/>
      </c>
      <c r="E42" s="457" t="str">
        <f>IF(OR($D$3="",$R$3=""),"",IF('Result Sheet'!G42="","",'Result Sheet'!G42))</f>
        <v/>
      </c>
      <c r="F42" s="457" t="str">
        <f>IF(OR($D$3="",$R$3=""),"",IF('Result Sheet'!H42="","",'Result Sheet'!H42))</f>
        <v/>
      </c>
      <c r="G42" s="457" t="str">
        <f>IF(OR($D$3="",$R$3=""),"",IF('Result Sheet'!I42="","",'Result Sheet'!I42))</f>
        <v/>
      </c>
      <c r="H42" s="458" t="str">
        <f>IF(OR($D$3="",$R$3=""),"",IF('Result Sheet'!K42="","",'Result Sheet'!K42))</f>
        <v/>
      </c>
      <c r="I42" s="459" t="str">
        <f>IF(OR($D$3="",$R$3=""),"",IF('Result Sheet'!J42="","",'Result Sheet'!J42))</f>
        <v/>
      </c>
      <c r="J42" s="460" t="str">
        <f>IF(OR(B42=0,B42=""),"",IF($R$3="","",IF($R$3=$AN$8,'Result Sheet'!L42,IF($R$3=$AN$9,'Result Sheet'!AD42,IF($R$3=$AN$10,'Result Sheet'!AV42,IF($R$3=$AN$11,'Result Sheet'!BN42,IF($R$3=$AN$12,'Result Sheet'!CF42,IF($R$3=$AN$13,'Result Sheet'!CP42,IF($R$3=$AN$14,'Result Sheet'!CZ42,"")))))))))</f>
        <v/>
      </c>
      <c r="K42" s="460" t="str">
        <f>IF(OR(B42=0,B42=""),"",IF($R$3="","",IF($R$3=$AN$8,'Result Sheet'!M42,IF($R$3=$AN$9,'Result Sheet'!AE42,IF($R$3=$AN$10,'Result Sheet'!AW42,IF($R$3=$AN$11,'Result Sheet'!BO42,IF($R$3=$AN$12,'Result Sheet'!CG42,IF($R$3=$AN$13,'Result Sheet'!CQ42,IF($R$3=$AN$14,'Result Sheet'!DA42,"")))))))))</f>
        <v/>
      </c>
      <c r="L42" s="460" t="str">
        <f>IF(OR(B42=0,B42=""),"",IF($R$3="","",IF($R$3=$AN$8,'Result Sheet'!N42,IF($R$3=$AN$9,'Result Sheet'!AF42,IF($R$3=$AN$10,'Result Sheet'!AX42,IF($R$3=$AN$11,'Result Sheet'!BP42,IF($R$3=$AN$12,'Result Sheet'!CH42,IF($R$3=$AN$13,'Result Sheet'!CR42,IF($R$3=$AN$14,'Result Sheet'!DB42,"")))))))))</f>
        <v/>
      </c>
      <c r="M42" s="462" t="str">
        <f t="shared" si="0"/>
        <v/>
      </c>
      <c r="N42" s="460" t="str">
        <f>IF($R$3=$AN$8,'Result Sheet'!P42,IF($R$3=$AN$9,'Result Sheet'!AH42,IF($R$3=$AN$10,'Result Sheet'!AZ42,IF($R$3=$AN$11,'Result Sheet'!BR42,""))))</f>
        <v/>
      </c>
      <c r="O42" s="460" t="str">
        <f>IF($R$3=$AN$8,'Result Sheet'!Q42,IF($R$3=$AN$9,'Result Sheet'!AI42,IF($R$3=$AN$10,'Result Sheet'!BA42,IF($R$3=$AN$11,'Result Sheet'!BS42,""))))</f>
        <v/>
      </c>
      <c r="P42" s="461" t="str">
        <f>IF(OR($D$3="",$R$3=""),"",IF(B42="","",IF(AND(O42="NA",N42="NA"),"NA",IF($R$3=$AN$12,'Result Sheet'!CI42,IF($R$3=$AN$13,'Result Sheet'!CS42,IF($R$3=$AN$14,'Result Sheet'!DC42,IF($R$3=$AN$15,'Result Sheet'!DJ42,IF($R$3=$AN$16,'Result Sheet'!DN42,SUM(N42:O42)))))))))</f>
        <v/>
      </c>
      <c r="Q42" s="462" t="str">
        <f t="shared" si="1"/>
        <v/>
      </c>
      <c r="R42" s="463" t="str">
        <f>IF($R$3=$AN$8,'Result Sheet'!T42,IF($R$3=$AN$9,'Result Sheet'!AL42,IF($R$3=$AN$10,'Result Sheet'!BD42,IF($R$3=$AN$11,'Result Sheet'!BV42,""))))</f>
        <v/>
      </c>
      <c r="S42" s="463" t="str">
        <f>IF($R$3=$AN$8,'Result Sheet'!U42,IF($R$3=$AN$9,'Result Sheet'!AM42,IF($R$3=$AN$10,'Result Sheet'!BE42,IF($R$3=$AN$11,'Result Sheet'!BW42,""))))</f>
        <v/>
      </c>
      <c r="T42" s="464" t="str">
        <f>IF(OR($D$3="",$R$3=""),"",IF(B42="","",IF(AND(R42="NA",S42="NA"),"NA",IF($R$3=$AN$12,'Result Sheet'!CJ42,IF($R$3=$AN$13,'Result Sheet'!CT42,IF($R$3=$AN$14,'Result Sheet'!DD42,IF($R$3=$AN$15,'Result Sheet'!DK42,IF($R$3=$AN$16,'Result Sheet'!DO42,SUM(R42:S42)))))))))</f>
        <v/>
      </c>
      <c r="U42" s="462" t="str">
        <f t="shared" si="2"/>
        <v/>
      </c>
      <c r="V42" s="465">
        <f t="shared" si="3"/>
        <v>0</v>
      </c>
      <c r="W42" s="465" t="str">
        <f t="shared" si="4"/>
        <v/>
      </c>
      <c r="X42" s="465" t="str">
        <f t="shared" si="5"/>
        <v/>
      </c>
      <c r="Y42" s="465" t="str">
        <f t="shared" si="6"/>
        <v/>
      </c>
      <c r="Z42" s="465" t="str">
        <f t="shared" si="7"/>
        <v/>
      </c>
      <c r="AA42" s="466" t="str">
        <f t="shared" si="8"/>
        <v/>
      </c>
    </row>
    <row r="43" spans="1:27">
      <c r="A43" s="453">
        <f>IF('Result Sheet'!A43="","",'Result Sheet'!A43)</f>
        <v>36</v>
      </c>
      <c r="B43" s="454" t="str">
        <f>IF(OR($D$3="",$R$3=""),"",IF('Result Sheet'!B43="","",'Result Sheet'!B43))</f>
        <v/>
      </c>
      <c r="C43" s="455" t="str">
        <f>IF(OR($D$3="",$R$3=""),"",IF('Result Sheet'!F43="","",'Result Sheet'!F43))</f>
        <v/>
      </c>
      <c r="D43" s="456" t="str">
        <f>IF(OR($D$3="",$R$3=""),"",IF('Result Sheet'!E43="","",'Result Sheet'!E43))</f>
        <v/>
      </c>
      <c r="E43" s="457" t="str">
        <f>IF(OR($D$3="",$R$3=""),"",IF('Result Sheet'!G43="","",'Result Sheet'!G43))</f>
        <v/>
      </c>
      <c r="F43" s="457" t="str">
        <f>IF(OR($D$3="",$R$3=""),"",IF('Result Sheet'!H43="","",'Result Sheet'!H43))</f>
        <v/>
      </c>
      <c r="G43" s="457" t="str">
        <f>IF(OR($D$3="",$R$3=""),"",IF('Result Sheet'!I43="","",'Result Sheet'!I43))</f>
        <v/>
      </c>
      <c r="H43" s="458" t="str">
        <f>IF(OR($D$3="",$R$3=""),"",IF('Result Sheet'!K43="","",'Result Sheet'!K43))</f>
        <v/>
      </c>
      <c r="I43" s="459" t="str">
        <f>IF(OR($D$3="",$R$3=""),"",IF('Result Sheet'!J43="","",'Result Sheet'!J43))</f>
        <v/>
      </c>
      <c r="J43" s="460" t="str">
        <f>IF(OR(B43=0,B43=""),"",IF($R$3="","",IF($R$3=$AN$8,'Result Sheet'!L43,IF($R$3=$AN$9,'Result Sheet'!AD43,IF($R$3=$AN$10,'Result Sheet'!AV43,IF($R$3=$AN$11,'Result Sheet'!BN43,IF($R$3=$AN$12,'Result Sheet'!CF43,IF($R$3=$AN$13,'Result Sheet'!CP43,IF($R$3=$AN$14,'Result Sheet'!CZ43,"")))))))))</f>
        <v/>
      </c>
      <c r="K43" s="460" t="str">
        <f>IF(OR(B43=0,B43=""),"",IF($R$3="","",IF($R$3=$AN$8,'Result Sheet'!M43,IF($R$3=$AN$9,'Result Sheet'!AE43,IF($R$3=$AN$10,'Result Sheet'!AW43,IF($R$3=$AN$11,'Result Sheet'!BO43,IF($R$3=$AN$12,'Result Sheet'!CG43,IF($R$3=$AN$13,'Result Sheet'!CQ43,IF($R$3=$AN$14,'Result Sheet'!DA43,"")))))))))</f>
        <v/>
      </c>
      <c r="L43" s="460" t="str">
        <f>IF(OR(B43=0,B43=""),"",IF($R$3="","",IF($R$3=$AN$8,'Result Sheet'!N43,IF($R$3=$AN$9,'Result Sheet'!AF43,IF($R$3=$AN$10,'Result Sheet'!AX43,IF($R$3=$AN$11,'Result Sheet'!BP43,IF($R$3=$AN$12,'Result Sheet'!CH43,IF($R$3=$AN$13,'Result Sheet'!CR43,IF($R$3=$AN$14,'Result Sheet'!DB43,"")))))))))</f>
        <v/>
      </c>
      <c r="M43" s="462" t="str">
        <f t="shared" si="0"/>
        <v/>
      </c>
      <c r="N43" s="460" t="str">
        <f>IF($R$3=$AN$8,'Result Sheet'!P43,IF($R$3=$AN$9,'Result Sheet'!AH43,IF($R$3=$AN$10,'Result Sheet'!AZ43,IF($R$3=$AN$11,'Result Sheet'!BR43,""))))</f>
        <v/>
      </c>
      <c r="O43" s="460" t="str">
        <f>IF($R$3=$AN$8,'Result Sheet'!Q43,IF($R$3=$AN$9,'Result Sheet'!AI43,IF($R$3=$AN$10,'Result Sheet'!BA43,IF($R$3=$AN$11,'Result Sheet'!BS43,""))))</f>
        <v/>
      </c>
      <c r="P43" s="461" t="str">
        <f>IF(OR($D$3="",$R$3=""),"",IF(B43="","",IF(AND(O43="NA",N43="NA"),"NA",IF($R$3=$AN$12,'Result Sheet'!CI43,IF($R$3=$AN$13,'Result Sheet'!CS43,IF($R$3=$AN$14,'Result Sheet'!DC43,IF($R$3=$AN$15,'Result Sheet'!DJ43,IF($R$3=$AN$16,'Result Sheet'!DN43,SUM(N43:O43)))))))))</f>
        <v/>
      </c>
      <c r="Q43" s="462" t="str">
        <f t="shared" si="1"/>
        <v/>
      </c>
      <c r="R43" s="463" t="str">
        <f>IF($R$3=$AN$8,'Result Sheet'!T43,IF($R$3=$AN$9,'Result Sheet'!AL43,IF($R$3=$AN$10,'Result Sheet'!BD43,IF($R$3=$AN$11,'Result Sheet'!BV43,""))))</f>
        <v/>
      </c>
      <c r="S43" s="463" t="str">
        <f>IF($R$3=$AN$8,'Result Sheet'!U43,IF($R$3=$AN$9,'Result Sheet'!AM43,IF($R$3=$AN$10,'Result Sheet'!BE43,IF($R$3=$AN$11,'Result Sheet'!BW43,""))))</f>
        <v/>
      </c>
      <c r="T43" s="464" t="str">
        <f>IF(OR($D$3="",$R$3=""),"",IF(B43="","",IF(AND(R43="NA",S43="NA"),"NA",IF($R$3=$AN$12,'Result Sheet'!CJ43,IF($R$3=$AN$13,'Result Sheet'!CT43,IF($R$3=$AN$14,'Result Sheet'!DD43,IF($R$3=$AN$15,'Result Sheet'!DK43,IF($R$3=$AN$16,'Result Sheet'!DO43,SUM(R43:S43)))))))))</f>
        <v/>
      </c>
      <c r="U43" s="462" t="str">
        <f t="shared" si="2"/>
        <v/>
      </c>
      <c r="V43" s="465">
        <f t="shared" si="3"/>
        <v>0</v>
      </c>
      <c r="W43" s="465" t="str">
        <f t="shared" si="4"/>
        <v/>
      </c>
      <c r="X43" s="465" t="str">
        <f t="shared" si="5"/>
        <v/>
      </c>
      <c r="Y43" s="465" t="str">
        <f t="shared" si="6"/>
        <v/>
      </c>
      <c r="Z43" s="465" t="str">
        <f t="shared" si="7"/>
        <v/>
      </c>
      <c r="AA43" s="466" t="str">
        <f t="shared" si="8"/>
        <v/>
      </c>
    </row>
    <row r="44" spans="1:27">
      <c r="A44" s="453">
        <f>IF('Result Sheet'!A44="","",'Result Sheet'!A44)</f>
        <v>37</v>
      </c>
      <c r="B44" s="454" t="str">
        <f>IF(OR($D$3="",$R$3=""),"",IF('Result Sheet'!B44="","",'Result Sheet'!B44))</f>
        <v/>
      </c>
      <c r="C44" s="455" t="str">
        <f>IF(OR($D$3="",$R$3=""),"",IF('Result Sheet'!F44="","",'Result Sheet'!F44))</f>
        <v/>
      </c>
      <c r="D44" s="456" t="str">
        <f>IF(OR($D$3="",$R$3=""),"",IF('Result Sheet'!E44="","",'Result Sheet'!E44))</f>
        <v/>
      </c>
      <c r="E44" s="457" t="str">
        <f>IF(OR($D$3="",$R$3=""),"",IF('Result Sheet'!G44="","",'Result Sheet'!G44))</f>
        <v/>
      </c>
      <c r="F44" s="457" t="str">
        <f>IF(OR($D$3="",$R$3=""),"",IF('Result Sheet'!H44="","",'Result Sheet'!H44))</f>
        <v/>
      </c>
      <c r="G44" s="457" t="str">
        <f>IF(OR($D$3="",$R$3=""),"",IF('Result Sheet'!I44="","",'Result Sheet'!I44))</f>
        <v/>
      </c>
      <c r="H44" s="458" t="str">
        <f>IF(OR($D$3="",$R$3=""),"",IF('Result Sheet'!K44="","",'Result Sheet'!K44))</f>
        <v/>
      </c>
      <c r="I44" s="459" t="str">
        <f>IF(OR($D$3="",$R$3=""),"",IF('Result Sheet'!J44="","",'Result Sheet'!J44))</f>
        <v/>
      </c>
      <c r="J44" s="460" t="str">
        <f>IF(OR(B44=0,B44=""),"",IF($R$3="","",IF($R$3=$AN$8,'Result Sheet'!L44,IF($R$3=$AN$9,'Result Sheet'!AD44,IF($R$3=$AN$10,'Result Sheet'!AV44,IF($R$3=$AN$11,'Result Sheet'!BN44,IF($R$3=$AN$12,'Result Sheet'!CF44,IF($R$3=$AN$13,'Result Sheet'!CP44,IF($R$3=$AN$14,'Result Sheet'!CZ44,"")))))))))</f>
        <v/>
      </c>
      <c r="K44" s="460" t="str">
        <f>IF(OR(B44=0,B44=""),"",IF($R$3="","",IF($R$3=$AN$8,'Result Sheet'!M44,IF($R$3=$AN$9,'Result Sheet'!AE44,IF($R$3=$AN$10,'Result Sheet'!AW44,IF($R$3=$AN$11,'Result Sheet'!BO44,IF($R$3=$AN$12,'Result Sheet'!CG44,IF($R$3=$AN$13,'Result Sheet'!CQ44,IF($R$3=$AN$14,'Result Sheet'!DA44,"")))))))))</f>
        <v/>
      </c>
      <c r="L44" s="460" t="str">
        <f>IF(OR(B44=0,B44=""),"",IF($R$3="","",IF($R$3=$AN$8,'Result Sheet'!N44,IF($R$3=$AN$9,'Result Sheet'!AF44,IF($R$3=$AN$10,'Result Sheet'!AX44,IF($R$3=$AN$11,'Result Sheet'!BP44,IF($R$3=$AN$12,'Result Sheet'!CH44,IF($R$3=$AN$13,'Result Sheet'!CR44,IF($R$3=$AN$14,'Result Sheet'!DB44,"")))))))))</f>
        <v/>
      </c>
      <c r="M44" s="462" t="str">
        <f t="shared" si="0"/>
        <v/>
      </c>
      <c r="N44" s="460" t="str">
        <f>IF($R$3=$AN$8,'Result Sheet'!P44,IF($R$3=$AN$9,'Result Sheet'!AH44,IF($R$3=$AN$10,'Result Sheet'!AZ44,IF($R$3=$AN$11,'Result Sheet'!BR44,""))))</f>
        <v/>
      </c>
      <c r="O44" s="460" t="str">
        <f>IF($R$3=$AN$8,'Result Sheet'!Q44,IF($R$3=$AN$9,'Result Sheet'!AI44,IF($R$3=$AN$10,'Result Sheet'!BA44,IF($R$3=$AN$11,'Result Sheet'!BS44,""))))</f>
        <v/>
      </c>
      <c r="P44" s="461" t="str">
        <f>IF(OR($D$3="",$R$3=""),"",IF(B44="","",IF(AND(O44="NA",N44="NA"),"NA",IF($R$3=$AN$12,'Result Sheet'!CI44,IF($R$3=$AN$13,'Result Sheet'!CS44,IF($R$3=$AN$14,'Result Sheet'!DC44,IF($R$3=$AN$15,'Result Sheet'!DJ44,IF($R$3=$AN$16,'Result Sheet'!DN44,SUM(N44:O44)))))))))</f>
        <v/>
      </c>
      <c r="Q44" s="462" t="str">
        <f t="shared" si="1"/>
        <v/>
      </c>
      <c r="R44" s="463" t="str">
        <f>IF($R$3=$AN$8,'Result Sheet'!T44,IF($R$3=$AN$9,'Result Sheet'!AL44,IF($R$3=$AN$10,'Result Sheet'!BD44,IF($R$3=$AN$11,'Result Sheet'!BV44,""))))</f>
        <v/>
      </c>
      <c r="S44" s="463" t="str">
        <f>IF($R$3=$AN$8,'Result Sheet'!U44,IF($R$3=$AN$9,'Result Sheet'!AM44,IF($R$3=$AN$10,'Result Sheet'!BE44,IF($R$3=$AN$11,'Result Sheet'!BW44,""))))</f>
        <v/>
      </c>
      <c r="T44" s="464" t="str">
        <f>IF(OR($D$3="",$R$3=""),"",IF(B44="","",IF(AND(R44="NA",S44="NA"),"NA",IF($R$3=$AN$12,'Result Sheet'!CJ44,IF($R$3=$AN$13,'Result Sheet'!CT44,IF($R$3=$AN$14,'Result Sheet'!DD44,IF($R$3=$AN$15,'Result Sheet'!DK44,IF($R$3=$AN$16,'Result Sheet'!DO44,SUM(R44:S44)))))))))</f>
        <v/>
      </c>
      <c r="U44" s="462" t="str">
        <f t="shared" si="2"/>
        <v/>
      </c>
      <c r="V44" s="465">
        <f t="shared" si="3"/>
        <v>0</v>
      </c>
      <c r="W44" s="465" t="str">
        <f t="shared" si="4"/>
        <v/>
      </c>
      <c r="X44" s="465" t="str">
        <f t="shared" si="5"/>
        <v/>
      </c>
      <c r="Y44" s="465" t="str">
        <f t="shared" si="6"/>
        <v/>
      </c>
      <c r="Z44" s="465" t="str">
        <f t="shared" si="7"/>
        <v/>
      </c>
      <c r="AA44" s="466" t="str">
        <f t="shared" si="8"/>
        <v/>
      </c>
    </row>
    <row r="45" spans="1:27">
      <c r="A45" s="453">
        <f>IF('Result Sheet'!A45="","",'Result Sheet'!A45)</f>
        <v>38</v>
      </c>
      <c r="B45" s="454" t="str">
        <f>IF(OR($D$3="",$R$3=""),"",IF('Result Sheet'!B45="","",'Result Sheet'!B45))</f>
        <v/>
      </c>
      <c r="C45" s="455" t="str">
        <f>IF(OR($D$3="",$R$3=""),"",IF('Result Sheet'!F45="","",'Result Sheet'!F45))</f>
        <v/>
      </c>
      <c r="D45" s="456" t="str">
        <f>IF(OR($D$3="",$R$3=""),"",IF('Result Sheet'!E45="","",'Result Sheet'!E45))</f>
        <v/>
      </c>
      <c r="E45" s="457" t="str">
        <f>IF(OR($D$3="",$R$3=""),"",IF('Result Sheet'!G45="","",'Result Sheet'!G45))</f>
        <v/>
      </c>
      <c r="F45" s="457" t="str">
        <f>IF(OR($D$3="",$R$3=""),"",IF('Result Sheet'!H45="","",'Result Sheet'!H45))</f>
        <v/>
      </c>
      <c r="G45" s="457" t="str">
        <f>IF(OR($D$3="",$R$3=""),"",IF('Result Sheet'!I45="","",'Result Sheet'!I45))</f>
        <v/>
      </c>
      <c r="H45" s="458" t="str">
        <f>IF(OR($D$3="",$R$3=""),"",IF('Result Sheet'!K45="","",'Result Sheet'!K45))</f>
        <v/>
      </c>
      <c r="I45" s="459" t="str">
        <f>IF(OR($D$3="",$R$3=""),"",IF('Result Sheet'!J45="","",'Result Sheet'!J45))</f>
        <v/>
      </c>
      <c r="J45" s="460" t="str">
        <f>IF(OR(B45=0,B45=""),"",IF($R$3="","",IF($R$3=$AN$8,'Result Sheet'!L45,IF($R$3=$AN$9,'Result Sheet'!AD45,IF($R$3=$AN$10,'Result Sheet'!AV45,IF($R$3=$AN$11,'Result Sheet'!BN45,IF($R$3=$AN$12,'Result Sheet'!CF45,IF($R$3=$AN$13,'Result Sheet'!CP45,IF($R$3=$AN$14,'Result Sheet'!CZ45,"")))))))))</f>
        <v/>
      </c>
      <c r="K45" s="460" t="str">
        <f>IF(OR(B45=0,B45=""),"",IF($R$3="","",IF($R$3=$AN$8,'Result Sheet'!M45,IF($R$3=$AN$9,'Result Sheet'!AE45,IF($R$3=$AN$10,'Result Sheet'!AW45,IF($R$3=$AN$11,'Result Sheet'!BO45,IF($R$3=$AN$12,'Result Sheet'!CG45,IF($R$3=$AN$13,'Result Sheet'!CQ45,IF($R$3=$AN$14,'Result Sheet'!DA45,"")))))))))</f>
        <v/>
      </c>
      <c r="L45" s="460" t="str">
        <f>IF(OR(B45=0,B45=""),"",IF($R$3="","",IF($R$3=$AN$8,'Result Sheet'!N45,IF($R$3=$AN$9,'Result Sheet'!AF45,IF($R$3=$AN$10,'Result Sheet'!AX45,IF($R$3=$AN$11,'Result Sheet'!BP45,IF($R$3=$AN$12,'Result Sheet'!CH45,IF($R$3=$AN$13,'Result Sheet'!CR45,IF($R$3=$AN$14,'Result Sheet'!DB45,"")))))))))</f>
        <v/>
      </c>
      <c r="M45" s="462" t="str">
        <f t="shared" si="0"/>
        <v/>
      </c>
      <c r="N45" s="460" t="str">
        <f>IF($R$3=$AN$8,'Result Sheet'!P45,IF($R$3=$AN$9,'Result Sheet'!AH45,IF($R$3=$AN$10,'Result Sheet'!AZ45,IF($R$3=$AN$11,'Result Sheet'!BR45,""))))</f>
        <v/>
      </c>
      <c r="O45" s="460" t="str">
        <f>IF($R$3=$AN$8,'Result Sheet'!Q45,IF($R$3=$AN$9,'Result Sheet'!AI45,IF($R$3=$AN$10,'Result Sheet'!BA45,IF($R$3=$AN$11,'Result Sheet'!BS45,""))))</f>
        <v/>
      </c>
      <c r="P45" s="461" t="str">
        <f>IF(OR($D$3="",$R$3=""),"",IF(B45="","",IF(AND(O45="NA",N45="NA"),"NA",IF($R$3=$AN$12,'Result Sheet'!CI45,IF($R$3=$AN$13,'Result Sheet'!CS45,IF($R$3=$AN$14,'Result Sheet'!DC45,IF($R$3=$AN$15,'Result Sheet'!DJ45,IF($R$3=$AN$16,'Result Sheet'!DN45,SUM(N45:O45)))))))))</f>
        <v/>
      </c>
      <c r="Q45" s="462" t="str">
        <f t="shared" si="1"/>
        <v/>
      </c>
      <c r="R45" s="463" t="str">
        <f>IF($R$3=$AN$8,'Result Sheet'!T45,IF($R$3=$AN$9,'Result Sheet'!AL45,IF($R$3=$AN$10,'Result Sheet'!BD45,IF($R$3=$AN$11,'Result Sheet'!BV45,""))))</f>
        <v/>
      </c>
      <c r="S45" s="463" t="str">
        <f>IF($R$3=$AN$8,'Result Sheet'!U45,IF($R$3=$AN$9,'Result Sheet'!AM45,IF($R$3=$AN$10,'Result Sheet'!BE45,IF($R$3=$AN$11,'Result Sheet'!BW45,""))))</f>
        <v/>
      </c>
      <c r="T45" s="464" t="str">
        <f>IF(OR($D$3="",$R$3=""),"",IF(B45="","",IF(AND(R45="NA",S45="NA"),"NA",IF($R$3=$AN$12,'Result Sheet'!CJ45,IF($R$3=$AN$13,'Result Sheet'!CT45,IF($R$3=$AN$14,'Result Sheet'!DD45,IF($R$3=$AN$15,'Result Sheet'!DK45,IF($R$3=$AN$16,'Result Sheet'!DO45,SUM(R45:S45)))))))))</f>
        <v/>
      </c>
      <c r="U45" s="462" t="str">
        <f t="shared" si="2"/>
        <v/>
      </c>
      <c r="V45" s="465">
        <f t="shared" si="3"/>
        <v>0</v>
      </c>
      <c r="W45" s="465" t="str">
        <f t="shared" si="4"/>
        <v/>
      </c>
      <c r="X45" s="465" t="str">
        <f t="shared" si="5"/>
        <v/>
      </c>
      <c r="Y45" s="465" t="str">
        <f t="shared" si="6"/>
        <v/>
      </c>
      <c r="Z45" s="465" t="str">
        <f t="shared" si="7"/>
        <v/>
      </c>
      <c r="AA45" s="466" t="str">
        <f t="shared" si="8"/>
        <v/>
      </c>
    </row>
    <row r="46" spans="1:27">
      <c r="A46" s="453">
        <f>IF('Result Sheet'!A46="","",'Result Sheet'!A46)</f>
        <v>39</v>
      </c>
      <c r="B46" s="454" t="str">
        <f>IF(OR($D$3="",$R$3=""),"",IF('Result Sheet'!B46="","",'Result Sheet'!B46))</f>
        <v/>
      </c>
      <c r="C46" s="455" t="str">
        <f>IF(OR($D$3="",$R$3=""),"",IF('Result Sheet'!F46="","",'Result Sheet'!F46))</f>
        <v/>
      </c>
      <c r="D46" s="456" t="str">
        <f>IF(OR($D$3="",$R$3=""),"",IF('Result Sheet'!E46="","",'Result Sheet'!E46))</f>
        <v/>
      </c>
      <c r="E46" s="457" t="str">
        <f>IF(OR($D$3="",$R$3=""),"",IF('Result Sheet'!G46="","",'Result Sheet'!G46))</f>
        <v/>
      </c>
      <c r="F46" s="457" t="str">
        <f>IF(OR($D$3="",$R$3=""),"",IF('Result Sheet'!H46="","",'Result Sheet'!H46))</f>
        <v/>
      </c>
      <c r="G46" s="457" t="str">
        <f>IF(OR($D$3="",$R$3=""),"",IF('Result Sheet'!I46="","",'Result Sheet'!I46))</f>
        <v/>
      </c>
      <c r="H46" s="458" t="str">
        <f>IF(OR($D$3="",$R$3=""),"",IF('Result Sheet'!K46="","",'Result Sheet'!K46))</f>
        <v/>
      </c>
      <c r="I46" s="459" t="str">
        <f>IF(OR($D$3="",$R$3=""),"",IF('Result Sheet'!J46="","",'Result Sheet'!J46))</f>
        <v/>
      </c>
      <c r="J46" s="460" t="str">
        <f>IF(OR(B46=0,B46=""),"",IF($R$3="","",IF($R$3=$AN$8,'Result Sheet'!L46,IF($R$3=$AN$9,'Result Sheet'!AD46,IF($R$3=$AN$10,'Result Sheet'!AV46,IF($R$3=$AN$11,'Result Sheet'!BN46,IF($R$3=$AN$12,'Result Sheet'!CF46,IF($R$3=$AN$13,'Result Sheet'!CP46,IF($R$3=$AN$14,'Result Sheet'!CZ46,"")))))))))</f>
        <v/>
      </c>
      <c r="K46" s="460" t="str">
        <f>IF(OR(B46=0,B46=""),"",IF($R$3="","",IF($R$3=$AN$8,'Result Sheet'!M46,IF($R$3=$AN$9,'Result Sheet'!AE46,IF($R$3=$AN$10,'Result Sheet'!AW46,IF($R$3=$AN$11,'Result Sheet'!BO46,IF($R$3=$AN$12,'Result Sheet'!CG46,IF($R$3=$AN$13,'Result Sheet'!CQ46,IF($R$3=$AN$14,'Result Sheet'!DA46,"")))))))))</f>
        <v/>
      </c>
      <c r="L46" s="460" t="str">
        <f>IF(OR(B46=0,B46=""),"",IF($R$3="","",IF($R$3=$AN$8,'Result Sheet'!N46,IF($R$3=$AN$9,'Result Sheet'!AF46,IF($R$3=$AN$10,'Result Sheet'!AX46,IF($R$3=$AN$11,'Result Sheet'!BP46,IF($R$3=$AN$12,'Result Sheet'!CH46,IF($R$3=$AN$13,'Result Sheet'!CR46,IF($R$3=$AN$14,'Result Sheet'!DB46,"")))))))))</f>
        <v/>
      </c>
      <c r="M46" s="462" t="str">
        <f t="shared" si="0"/>
        <v/>
      </c>
      <c r="N46" s="460" t="str">
        <f>IF($R$3=$AN$8,'Result Sheet'!P46,IF($R$3=$AN$9,'Result Sheet'!AH46,IF($R$3=$AN$10,'Result Sheet'!AZ46,IF($R$3=$AN$11,'Result Sheet'!BR46,""))))</f>
        <v/>
      </c>
      <c r="O46" s="460" t="str">
        <f>IF($R$3=$AN$8,'Result Sheet'!Q46,IF($R$3=$AN$9,'Result Sheet'!AI46,IF($R$3=$AN$10,'Result Sheet'!BA46,IF($R$3=$AN$11,'Result Sheet'!BS46,""))))</f>
        <v/>
      </c>
      <c r="P46" s="461" t="str">
        <f>IF(OR($D$3="",$R$3=""),"",IF(B46="","",IF(AND(O46="NA",N46="NA"),"NA",IF($R$3=$AN$12,'Result Sheet'!CI46,IF($R$3=$AN$13,'Result Sheet'!CS46,IF($R$3=$AN$14,'Result Sheet'!DC46,IF($R$3=$AN$15,'Result Sheet'!DJ46,IF($R$3=$AN$16,'Result Sheet'!DN46,SUM(N46:O46)))))))))</f>
        <v/>
      </c>
      <c r="Q46" s="462" t="str">
        <f t="shared" si="1"/>
        <v/>
      </c>
      <c r="R46" s="463" t="str">
        <f>IF($R$3=$AN$8,'Result Sheet'!T46,IF($R$3=$AN$9,'Result Sheet'!AL46,IF($R$3=$AN$10,'Result Sheet'!BD46,IF($R$3=$AN$11,'Result Sheet'!BV46,""))))</f>
        <v/>
      </c>
      <c r="S46" s="463" t="str">
        <f>IF($R$3=$AN$8,'Result Sheet'!U46,IF($R$3=$AN$9,'Result Sheet'!AM46,IF($R$3=$AN$10,'Result Sheet'!BE46,IF($R$3=$AN$11,'Result Sheet'!BW46,""))))</f>
        <v/>
      </c>
      <c r="T46" s="464" t="str">
        <f>IF(OR($D$3="",$R$3=""),"",IF(B46="","",IF(AND(R46="NA",S46="NA"),"NA",IF($R$3=$AN$12,'Result Sheet'!CJ46,IF($R$3=$AN$13,'Result Sheet'!CT46,IF($R$3=$AN$14,'Result Sheet'!DD46,IF($R$3=$AN$15,'Result Sheet'!DK46,IF($R$3=$AN$16,'Result Sheet'!DO46,SUM(R46:S46)))))))))</f>
        <v/>
      </c>
      <c r="U46" s="462" t="str">
        <f t="shared" si="2"/>
        <v/>
      </c>
      <c r="V46" s="465">
        <f t="shared" si="3"/>
        <v>0</v>
      </c>
      <c r="W46" s="465" t="str">
        <f t="shared" si="4"/>
        <v/>
      </c>
      <c r="X46" s="465" t="str">
        <f t="shared" si="5"/>
        <v/>
      </c>
      <c r="Y46" s="465" t="str">
        <f t="shared" si="6"/>
        <v/>
      </c>
      <c r="Z46" s="465" t="str">
        <f t="shared" si="7"/>
        <v/>
      </c>
      <c r="AA46" s="466" t="str">
        <f t="shared" si="8"/>
        <v/>
      </c>
    </row>
    <row r="47" spans="1:27">
      <c r="A47" s="453">
        <f>IF('Result Sheet'!A47="","",'Result Sheet'!A47)</f>
        <v>40</v>
      </c>
      <c r="B47" s="454" t="str">
        <f>IF(OR($D$3="",$R$3=""),"",IF('Result Sheet'!B47="","",'Result Sheet'!B47))</f>
        <v/>
      </c>
      <c r="C47" s="455" t="str">
        <f>IF(OR($D$3="",$R$3=""),"",IF('Result Sheet'!F47="","",'Result Sheet'!F47))</f>
        <v/>
      </c>
      <c r="D47" s="456" t="str">
        <f>IF(OR($D$3="",$R$3=""),"",IF('Result Sheet'!E47="","",'Result Sheet'!E47))</f>
        <v/>
      </c>
      <c r="E47" s="457" t="str">
        <f>IF(OR($D$3="",$R$3=""),"",IF('Result Sheet'!G47="","",'Result Sheet'!G47))</f>
        <v/>
      </c>
      <c r="F47" s="457" t="str">
        <f>IF(OR($D$3="",$R$3=""),"",IF('Result Sheet'!H47="","",'Result Sheet'!H47))</f>
        <v/>
      </c>
      <c r="G47" s="457" t="str">
        <f>IF(OR($D$3="",$R$3=""),"",IF('Result Sheet'!I47="","",'Result Sheet'!I47))</f>
        <v/>
      </c>
      <c r="H47" s="458" t="str">
        <f>IF(OR($D$3="",$R$3=""),"",IF('Result Sheet'!K47="","",'Result Sheet'!K47))</f>
        <v/>
      </c>
      <c r="I47" s="459" t="str">
        <f>IF(OR($D$3="",$R$3=""),"",IF('Result Sheet'!J47="","",'Result Sheet'!J47))</f>
        <v/>
      </c>
      <c r="J47" s="460" t="str">
        <f>IF(OR(B47=0,B47=""),"",IF($R$3="","",IF($R$3=$AN$8,'Result Sheet'!L47,IF($R$3=$AN$9,'Result Sheet'!AD47,IF($R$3=$AN$10,'Result Sheet'!AV47,IF($R$3=$AN$11,'Result Sheet'!BN47,IF($R$3=$AN$12,'Result Sheet'!CF47,IF($R$3=$AN$13,'Result Sheet'!CP47,IF($R$3=$AN$14,'Result Sheet'!CZ47,"")))))))))</f>
        <v/>
      </c>
      <c r="K47" s="460" t="str">
        <f>IF(OR(B47=0,B47=""),"",IF($R$3="","",IF($R$3=$AN$8,'Result Sheet'!M47,IF($R$3=$AN$9,'Result Sheet'!AE47,IF($R$3=$AN$10,'Result Sheet'!AW47,IF($R$3=$AN$11,'Result Sheet'!BO47,IF($R$3=$AN$12,'Result Sheet'!CG47,IF($R$3=$AN$13,'Result Sheet'!CQ47,IF($R$3=$AN$14,'Result Sheet'!DA47,"")))))))))</f>
        <v/>
      </c>
      <c r="L47" s="460" t="str">
        <f>IF(OR(B47=0,B47=""),"",IF($R$3="","",IF($R$3=$AN$8,'Result Sheet'!N47,IF($R$3=$AN$9,'Result Sheet'!AF47,IF($R$3=$AN$10,'Result Sheet'!AX47,IF($R$3=$AN$11,'Result Sheet'!BP47,IF($R$3=$AN$12,'Result Sheet'!CH47,IF($R$3=$AN$13,'Result Sheet'!CR47,IF($R$3=$AN$14,'Result Sheet'!DB47,"")))))))))</f>
        <v/>
      </c>
      <c r="M47" s="462" t="str">
        <f t="shared" si="0"/>
        <v/>
      </c>
      <c r="N47" s="460" t="str">
        <f>IF($R$3=$AN$8,'Result Sheet'!P47,IF($R$3=$AN$9,'Result Sheet'!AH47,IF($R$3=$AN$10,'Result Sheet'!AZ47,IF($R$3=$AN$11,'Result Sheet'!BR47,""))))</f>
        <v/>
      </c>
      <c r="O47" s="460" t="str">
        <f>IF($R$3=$AN$8,'Result Sheet'!Q47,IF($R$3=$AN$9,'Result Sheet'!AI47,IF($R$3=$AN$10,'Result Sheet'!BA47,IF($R$3=$AN$11,'Result Sheet'!BS47,""))))</f>
        <v/>
      </c>
      <c r="P47" s="461" t="str">
        <f>IF(OR($D$3="",$R$3=""),"",IF(B47="","",IF(AND(O47="NA",N47="NA"),"NA",IF($R$3=$AN$12,'Result Sheet'!CI47,IF($R$3=$AN$13,'Result Sheet'!CS47,IF($R$3=$AN$14,'Result Sheet'!DC47,IF($R$3=$AN$15,'Result Sheet'!DJ47,IF($R$3=$AN$16,'Result Sheet'!DN47,SUM(N47:O47)))))))))</f>
        <v/>
      </c>
      <c r="Q47" s="462" t="str">
        <f t="shared" si="1"/>
        <v/>
      </c>
      <c r="R47" s="463" t="str">
        <f>IF($R$3=$AN$8,'Result Sheet'!T47,IF($R$3=$AN$9,'Result Sheet'!AL47,IF($R$3=$AN$10,'Result Sheet'!BD47,IF($R$3=$AN$11,'Result Sheet'!BV47,""))))</f>
        <v/>
      </c>
      <c r="S47" s="463" t="str">
        <f>IF($R$3=$AN$8,'Result Sheet'!U47,IF($R$3=$AN$9,'Result Sheet'!AM47,IF($R$3=$AN$10,'Result Sheet'!BE47,IF($R$3=$AN$11,'Result Sheet'!BW47,""))))</f>
        <v/>
      </c>
      <c r="T47" s="464" t="str">
        <f>IF(OR($D$3="",$R$3=""),"",IF(B47="","",IF(AND(R47="NA",S47="NA"),"NA",IF($R$3=$AN$12,'Result Sheet'!CJ47,IF($R$3=$AN$13,'Result Sheet'!CT47,IF($R$3=$AN$14,'Result Sheet'!DD47,IF($R$3=$AN$15,'Result Sheet'!DK47,IF($R$3=$AN$16,'Result Sheet'!DO47,SUM(R47:S47)))))))))</f>
        <v/>
      </c>
      <c r="U47" s="462" t="str">
        <f t="shared" si="2"/>
        <v/>
      </c>
      <c r="V47" s="465">
        <f t="shared" si="3"/>
        <v>0</v>
      </c>
      <c r="W47" s="465" t="str">
        <f t="shared" si="4"/>
        <v/>
      </c>
      <c r="X47" s="465" t="str">
        <f t="shared" si="5"/>
        <v/>
      </c>
      <c r="Y47" s="465" t="str">
        <f t="shared" si="6"/>
        <v/>
      </c>
      <c r="Z47" s="465" t="str">
        <f t="shared" si="7"/>
        <v/>
      </c>
      <c r="AA47" s="466" t="str">
        <f t="shared" si="8"/>
        <v/>
      </c>
    </row>
    <row r="48" spans="1:27">
      <c r="A48" s="453">
        <f>IF('Result Sheet'!A48="","",'Result Sheet'!A48)</f>
        <v>41</v>
      </c>
      <c r="B48" s="454" t="str">
        <f>IF(OR($D$3="",$R$3=""),"",IF('Result Sheet'!B48="","",'Result Sheet'!B48))</f>
        <v/>
      </c>
      <c r="C48" s="455" t="str">
        <f>IF(OR($D$3="",$R$3=""),"",IF('Result Sheet'!F48="","",'Result Sheet'!F48))</f>
        <v/>
      </c>
      <c r="D48" s="456" t="str">
        <f>IF(OR($D$3="",$R$3=""),"",IF('Result Sheet'!E48="","",'Result Sheet'!E48))</f>
        <v/>
      </c>
      <c r="E48" s="457" t="str">
        <f>IF(OR($D$3="",$R$3=""),"",IF('Result Sheet'!G48="","",'Result Sheet'!G48))</f>
        <v/>
      </c>
      <c r="F48" s="457" t="str">
        <f>IF(OR($D$3="",$R$3=""),"",IF('Result Sheet'!H48="","",'Result Sheet'!H48))</f>
        <v/>
      </c>
      <c r="G48" s="457" t="str">
        <f>IF(OR($D$3="",$R$3=""),"",IF('Result Sheet'!I48="","",'Result Sheet'!I48))</f>
        <v/>
      </c>
      <c r="H48" s="458" t="str">
        <f>IF(OR($D$3="",$R$3=""),"",IF('Result Sheet'!K48="","",'Result Sheet'!K48))</f>
        <v/>
      </c>
      <c r="I48" s="459" t="str">
        <f>IF(OR($D$3="",$R$3=""),"",IF('Result Sheet'!J48="","",'Result Sheet'!J48))</f>
        <v/>
      </c>
      <c r="J48" s="460" t="str">
        <f>IF(OR(B48=0,B48=""),"",IF($R$3="","",IF($R$3=$AN$8,'Result Sheet'!L48,IF($R$3=$AN$9,'Result Sheet'!AD48,IF($R$3=$AN$10,'Result Sheet'!AV48,IF($R$3=$AN$11,'Result Sheet'!BN48,IF($R$3=$AN$12,'Result Sheet'!CF48,IF($R$3=$AN$13,'Result Sheet'!CP48,IF($R$3=$AN$14,'Result Sheet'!CZ48,"")))))))))</f>
        <v/>
      </c>
      <c r="K48" s="460" t="str">
        <f>IF(OR(B48=0,B48=""),"",IF($R$3="","",IF($R$3=$AN$8,'Result Sheet'!M48,IF($R$3=$AN$9,'Result Sheet'!AE48,IF($R$3=$AN$10,'Result Sheet'!AW48,IF($R$3=$AN$11,'Result Sheet'!BO48,IF($R$3=$AN$12,'Result Sheet'!CG48,IF($R$3=$AN$13,'Result Sheet'!CQ48,IF($R$3=$AN$14,'Result Sheet'!DA48,"")))))))))</f>
        <v/>
      </c>
      <c r="L48" s="460" t="str">
        <f>IF(OR(B48=0,B48=""),"",IF($R$3="","",IF($R$3=$AN$8,'Result Sheet'!N48,IF($R$3=$AN$9,'Result Sheet'!AF48,IF($R$3=$AN$10,'Result Sheet'!AX48,IF($R$3=$AN$11,'Result Sheet'!BP48,IF($R$3=$AN$12,'Result Sheet'!CH48,IF($R$3=$AN$13,'Result Sheet'!CR48,IF($R$3=$AN$14,'Result Sheet'!DB48,"")))))))))</f>
        <v/>
      </c>
      <c r="M48" s="462" t="str">
        <f t="shared" si="0"/>
        <v/>
      </c>
      <c r="N48" s="460" t="str">
        <f>IF($R$3=$AN$8,'Result Sheet'!P48,IF($R$3=$AN$9,'Result Sheet'!AH48,IF($R$3=$AN$10,'Result Sheet'!AZ48,IF($R$3=$AN$11,'Result Sheet'!BR48,""))))</f>
        <v/>
      </c>
      <c r="O48" s="460" t="str">
        <f>IF($R$3=$AN$8,'Result Sheet'!Q48,IF($R$3=$AN$9,'Result Sheet'!AI48,IF($R$3=$AN$10,'Result Sheet'!BA48,IF($R$3=$AN$11,'Result Sheet'!BS48,""))))</f>
        <v/>
      </c>
      <c r="P48" s="461" t="str">
        <f>IF(OR($D$3="",$R$3=""),"",IF(B48="","",IF(AND(O48="NA",N48="NA"),"NA",IF($R$3=$AN$12,'Result Sheet'!CI48,IF($R$3=$AN$13,'Result Sheet'!CS48,IF($R$3=$AN$14,'Result Sheet'!DC48,IF($R$3=$AN$15,'Result Sheet'!DJ48,IF($R$3=$AN$16,'Result Sheet'!DN48,SUM(N48:O48)))))))))</f>
        <v/>
      </c>
      <c r="Q48" s="462" t="str">
        <f t="shared" si="1"/>
        <v/>
      </c>
      <c r="R48" s="463" t="str">
        <f>IF($R$3=$AN$8,'Result Sheet'!T48,IF($R$3=$AN$9,'Result Sheet'!AL48,IF($R$3=$AN$10,'Result Sheet'!BD48,IF($R$3=$AN$11,'Result Sheet'!BV48,""))))</f>
        <v/>
      </c>
      <c r="S48" s="463" t="str">
        <f>IF($R$3=$AN$8,'Result Sheet'!U48,IF($R$3=$AN$9,'Result Sheet'!AM48,IF($R$3=$AN$10,'Result Sheet'!BE48,IF($R$3=$AN$11,'Result Sheet'!BW48,""))))</f>
        <v/>
      </c>
      <c r="T48" s="464" t="str">
        <f>IF(OR($D$3="",$R$3=""),"",IF(B48="","",IF(AND(R48="NA",S48="NA"),"NA",IF($R$3=$AN$12,'Result Sheet'!CJ48,IF($R$3=$AN$13,'Result Sheet'!CT48,IF($R$3=$AN$14,'Result Sheet'!DD48,IF($R$3=$AN$15,'Result Sheet'!DK48,IF($R$3=$AN$16,'Result Sheet'!DO48,SUM(R48:S48)))))))))</f>
        <v/>
      </c>
      <c r="U48" s="462" t="str">
        <f t="shared" si="2"/>
        <v/>
      </c>
      <c r="V48" s="465">
        <f t="shared" si="3"/>
        <v>0</v>
      </c>
      <c r="W48" s="465" t="str">
        <f t="shared" si="4"/>
        <v/>
      </c>
      <c r="X48" s="465" t="str">
        <f t="shared" si="5"/>
        <v/>
      </c>
      <c r="Y48" s="465" t="str">
        <f t="shared" si="6"/>
        <v/>
      </c>
      <c r="Z48" s="465" t="str">
        <f t="shared" si="7"/>
        <v/>
      </c>
      <c r="AA48" s="466" t="str">
        <f t="shared" si="8"/>
        <v/>
      </c>
    </row>
    <row r="49" spans="1:27">
      <c r="A49" s="453">
        <f>IF('Result Sheet'!A49="","",'Result Sheet'!A49)</f>
        <v>42</v>
      </c>
      <c r="B49" s="454" t="str">
        <f>IF(OR($D$3="",$R$3=""),"",IF('Result Sheet'!B49="","",'Result Sheet'!B49))</f>
        <v/>
      </c>
      <c r="C49" s="455" t="str">
        <f>IF(OR($D$3="",$R$3=""),"",IF('Result Sheet'!F49="","",'Result Sheet'!F49))</f>
        <v/>
      </c>
      <c r="D49" s="456" t="str">
        <f>IF(OR($D$3="",$R$3=""),"",IF('Result Sheet'!E49="","",'Result Sheet'!E49))</f>
        <v/>
      </c>
      <c r="E49" s="457" t="str">
        <f>IF(OR($D$3="",$R$3=""),"",IF('Result Sheet'!G49="","",'Result Sheet'!G49))</f>
        <v/>
      </c>
      <c r="F49" s="457" t="str">
        <f>IF(OR($D$3="",$R$3=""),"",IF('Result Sheet'!H49="","",'Result Sheet'!H49))</f>
        <v/>
      </c>
      <c r="G49" s="457" t="str">
        <f>IF(OR($D$3="",$R$3=""),"",IF('Result Sheet'!I49="","",'Result Sheet'!I49))</f>
        <v/>
      </c>
      <c r="H49" s="458" t="str">
        <f>IF(OR($D$3="",$R$3=""),"",IF('Result Sheet'!K49="","",'Result Sheet'!K49))</f>
        <v/>
      </c>
      <c r="I49" s="459" t="str">
        <f>IF(OR($D$3="",$R$3=""),"",IF('Result Sheet'!J49="","",'Result Sheet'!J49))</f>
        <v/>
      </c>
      <c r="J49" s="460" t="str">
        <f>IF(OR(B49=0,B49=""),"",IF($R$3="","",IF($R$3=$AN$8,'Result Sheet'!L49,IF($R$3=$AN$9,'Result Sheet'!AD49,IF($R$3=$AN$10,'Result Sheet'!AV49,IF($R$3=$AN$11,'Result Sheet'!BN49,IF($R$3=$AN$12,'Result Sheet'!CF49,IF($R$3=$AN$13,'Result Sheet'!CP49,IF($R$3=$AN$14,'Result Sheet'!CZ49,"")))))))))</f>
        <v/>
      </c>
      <c r="K49" s="460" t="str">
        <f>IF(OR(B49=0,B49=""),"",IF($R$3="","",IF($R$3=$AN$8,'Result Sheet'!M49,IF($R$3=$AN$9,'Result Sheet'!AE49,IF($R$3=$AN$10,'Result Sheet'!AW49,IF($R$3=$AN$11,'Result Sheet'!BO49,IF($R$3=$AN$12,'Result Sheet'!CG49,IF($R$3=$AN$13,'Result Sheet'!CQ49,IF($R$3=$AN$14,'Result Sheet'!DA49,"")))))))))</f>
        <v/>
      </c>
      <c r="L49" s="460" t="str">
        <f>IF(OR(B49=0,B49=""),"",IF($R$3="","",IF($R$3=$AN$8,'Result Sheet'!N49,IF($R$3=$AN$9,'Result Sheet'!AF49,IF($R$3=$AN$10,'Result Sheet'!AX49,IF($R$3=$AN$11,'Result Sheet'!BP49,IF($R$3=$AN$12,'Result Sheet'!CH49,IF($R$3=$AN$13,'Result Sheet'!CR49,IF($R$3=$AN$14,'Result Sheet'!DB49,"")))))))))</f>
        <v/>
      </c>
      <c r="M49" s="462" t="str">
        <f t="shared" si="0"/>
        <v/>
      </c>
      <c r="N49" s="460" t="str">
        <f>IF($R$3=$AN$8,'Result Sheet'!P49,IF($R$3=$AN$9,'Result Sheet'!AH49,IF($R$3=$AN$10,'Result Sheet'!AZ49,IF($R$3=$AN$11,'Result Sheet'!BR49,""))))</f>
        <v/>
      </c>
      <c r="O49" s="460" t="str">
        <f>IF($R$3=$AN$8,'Result Sheet'!Q49,IF($R$3=$AN$9,'Result Sheet'!AI49,IF($R$3=$AN$10,'Result Sheet'!BA49,IF($R$3=$AN$11,'Result Sheet'!BS49,""))))</f>
        <v/>
      </c>
      <c r="P49" s="461" t="str">
        <f>IF(OR($D$3="",$R$3=""),"",IF(B49="","",IF(AND(O49="NA",N49="NA"),"NA",IF($R$3=$AN$12,'Result Sheet'!CI49,IF($R$3=$AN$13,'Result Sheet'!CS49,IF($R$3=$AN$14,'Result Sheet'!DC49,IF($R$3=$AN$15,'Result Sheet'!DJ49,IF($R$3=$AN$16,'Result Sheet'!DN49,SUM(N49:O49)))))))))</f>
        <v/>
      </c>
      <c r="Q49" s="462" t="str">
        <f t="shared" si="1"/>
        <v/>
      </c>
      <c r="R49" s="463" t="str">
        <f>IF($R$3=$AN$8,'Result Sheet'!T49,IF($R$3=$AN$9,'Result Sheet'!AL49,IF($R$3=$AN$10,'Result Sheet'!BD49,IF($R$3=$AN$11,'Result Sheet'!BV49,""))))</f>
        <v/>
      </c>
      <c r="S49" s="463" t="str">
        <f>IF($R$3=$AN$8,'Result Sheet'!U49,IF($R$3=$AN$9,'Result Sheet'!AM49,IF($R$3=$AN$10,'Result Sheet'!BE49,IF($R$3=$AN$11,'Result Sheet'!BW49,""))))</f>
        <v/>
      </c>
      <c r="T49" s="464" t="str">
        <f>IF(OR($D$3="",$R$3=""),"",IF(B49="","",IF(AND(R49="NA",S49="NA"),"NA",IF($R$3=$AN$12,'Result Sheet'!CJ49,IF($R$3=$AN$13,'Result Sheet'!CT49,IF($R$3=$AN$14,'Result Sheet'!DD49,IF($R$3=$AN$15,'Result Sheet'!DK49,IF($R$3=$AN$16,'Result Sheet'!DO49,SUM(R49:S49)))))))))</f>
        <v/>
      </c>
      <c r="U49" s="462" t="str">
        <f t="shared" si="2"/>
        <v/>
      </c>
      <c r="V49" s="465">
        <f t="shared" si="3"/>
        <v>0</v>
      </c>
      <c r="W49" s="465" t="str">
        <f t="shared" si="4"/>
        <v/>
      </c>
      <c r="X49" s="465" t="str">
        <f t="shared" si="5"/>
        <v/>
      </c>
      <c r="Y49" s="465" t="str">
        <f t="shared" si="6"/>
        <v/>
      </c>
      <c r="Z49" s="465" t="str">
        <f t="shared" si="7"/>
        <v/>
      </c>
      <c r="AA49" s="466" t="str">
        <f t="shared" si="8"/>
        <v/>
      </c>
    </row>
    <row r="50" spans="1:27">
      <c r="A50" s="453">
        <f>IF('Result Sheet'!A50="","",'Result Sheet'!A50)</f>
        <v>43</v>
      </c>
      <c r="B50" s="454" t="str">
        <f>IF(OR($D$3="",$R$3=""),"",IF('Result Sheet'!B50="","",'Result Sheet'!B50))</f>
        <v/>
      </c>
      <c r="C50" s="455" t="str">
        <f>IF(OR($D$3="",$R$3=""),"",IF('Result Sheet'!F50="","",'Result Sheet'!F50))</f>
        <v/>
      </c>
      <c r="D50" s="456" t="str">
        <f>IF(OR($D$3="",$R$3=""),"",IF('Result Sheet'!E50="","",'Result Sheet'!E50))</f>
        <v/>
      </c>
      <c r="E50" s="457" t="str">
        <f>IF(OR($D$3="",$R$3=""),"",IF('Result Sheet'!G50="","",'Result Sheet'!G50))</f>
        <v/>
      </c>
      <c r="F50" s="457" t="str">
        <f>IF(OR($D$3="",$R$3=""),"",IF('Result Sheet'!H50="","",'Result Sheet'!H50))</f>
        <v/>
      </c>
      <c r="G50" s="457" t="str">
        <f>IF(OR($D$3="",$R$3=""),"",IF('Result Sheet'!I50="","",'Result Sheet'!I50))</f>
        <v/>
      </c>
      <c r="H50" s="458" t="str">
        <f>IF(OR($D$3="",$R$3=""),"",IF('Result Sheet'!K50="","",'Result Sheet'!K50))</f>
        <v/>
      </c>
      <c r="I50" s="459" t="str">
        <f>IF(OR($D$3="",$R$3=""),"",IF('Result Sheet'!J50="","",'Result Sheet'!J50))</f>
        <v/>
      </c>
      <c r="J50" s="460" t="str">
        <f>IF(OR(B50=0,B50=""),"",IF($R$3="","",IF($R$3=$AN$8,'Result Sheet'!L50,IF($R$3=$AN$9,'Result Sheet'!AD50,IF($R$3=$AN$10,'Result Sheet'!AV50,IF($R$3=$AN$11,'Result Sheet'!BN50,IF($R$3=$AN$12,'Result Sheet'!CF50,IF($R$3=$AN$13,'Result Sheet'!CP50,IF($R$3=$AN$14,'Result Sheet'!CZ50,"")))))))))</f>
        <v/>
      </c>
      <c r="K50" s="460" t="str">
        <f>IF(OR(B50=0,B50=""),"",IF($R$3="","",IF($R$3=$AN$8,'Result Sheet'!M50,IF($R$3=$AN$9,'Result Sheet'!AE50,IF($R$3=$AN$10,'Result Sheet'!AW50,IF($R$3=$AN$11,'Result Sheet'!BO50,IF($R$3=$AN$12,'Result Sheet'!CG50,IF($R$3=$AN$13,'Result Sheet'!CQ50,IF($R$3=$AN$14,'Result Sheet'!DA50,"")))))))))</f>
        <v/>
      </c>
      <c r="L50" s="460" t="str">
        <f>IF(OR(B50=0,B50=""),"",IF($R$3="","",IF($R$3=$AN$8,'Result Sheet'!N50,IF($R$3=$AN$9,'Result Sheet'!AF50,IF($R$3=$AN$10,'Result Sheet'!AX50,IF($R$3=$AN$11,'Result Sheet'!BP50,IF($R$3=$AN$12,'Result Sheet'!CH50,IF($R$3=$AN$13,'Result Sheet'!CR50,IF($R$3=$AN$14,'Result Sheet'!DB50,"")))))))))</f>
        <v/>
      </c>
      <c r="M50" s="462" t="str">
        <f t="shared" si="0"/>
        <v/>
      </c>
      <c r="N50" s="460" t="str">
        <f>IF($R$3=$AN$8,'Result Sheet'!P50,IF($R$3=$AN$9,'Result Sheet'!AH50,IF($R$3=$AN$10,'Result Sheet'!AZ50,IF($R$3=$AN$11,'Result Sheet'!BR50,""))))</f>
        <v/>
      </c>
      <c r="O50" s="460" t="str">
        <f>IF($R$3=$AN$8,'Result Sheet'!Q50,IF($R$3=$AN$9,'Result Sheet'!AI50,IF($R$3=$AN$10,'Result Sheet'!BA50,IF($R$3=$AN$11,'Result Sheet'!BS50,""))))</f>
        <v/>
      </c>
      <c r="P50" s="461" t="str">
        <f>IF(OR($D$3="",$R$3=""),"",IF(B50="","",IF(AND(O50="NA",N50="NA"),"NA",IF($R$3=$AN$12,'Result Sheet'!CI50,IF($R$3=$AN$13,'Result Sheet'!CS50,IF($R$3=$AN$14,'Result Sheet'!DC50,IF($R$3=$AN$15,'Result Sheet'!DJ50,IF($R$3=$AN$16,'Result Sheet'!DN50,SUM(N50:O50)))))))))</f>
        <v/>
      </c>
      <c r="Q50" s="462" t="str">
        <f t="shared" si="1"/>
        <v/>
      </c>
      <c r="R50" s="463" t="str">
        <f>IF($R$3=$AN$8,'Result Sheet'!T50,IF($R$3=$AN$9,'Result Sheet'!AL50,IF($R$3=$AN$10,'Result Sheet'!BD50,IF($R$3=$AN$11,'Result Sheet'!BV50,""))))</f>
        <v/>
      </c>
      <c r="S50" s="463" t="str">
        <f>IF($R$3=$AN$8,'Result Sheet'!U50,IF($R$3=$AN$9,'Result Sheet'!AM50,IF($R$3=$AN$10,'Result Sheet'!BE50,IF($R$3=$AN$11,'Result Sheet'!BW50,""))))</f>
        <v/>
      </c>
      <c r="T50" s="464" t="str">
        <f>IF(OR($D$3="",$R$3=""),"",IF(B50="","",IF(AND(R50="NA",S50="NA"),"NA",IF($R$3=$AN$12,'Result Sheet'!CJ50,IF($R$3=$AN$13,'Result Sheet'!CT50,IF($R$3=$AN$14,'Result Sheet'!DD50,IF($R$3=$AN$15,'Result Sheet'!DK50,IF($R$3=$AN$16,'Result Sheet'!DO50,SUM(R50:S50)))))))))</f>
        <v/>
      </c>
      <c r="U50" s="462" t="str">
        <f t="shared" si="2"/>
        <v/>
      </c>
      <c r="V50" s="465">
        <f t="shared" si="3"/>
        <v>0</v>
      </c>
      <c r="W50" s="465" t="str">
        <f t="shared" si="4"/>
        <v/>
      </c>
      <c r="X50" s="465" t="str">
        <f t="shared" si="5"/>
        <v/>
      </c>
      <c r="Y50" s="465" t="str">
        <f t="shared" si="6"/>
        <v/>
      </c>
      <c r="Z50" s="465" t="str">
        <f t="shared" si="7"/>
        <v/>
      </c>
      <c r="AA50" s="466" t="str">
        <f t="shared" si="8"/>
        <v/>
      </c>
    </row>
    <row r="51" spans="1:27">
      <c r="A51" s="453">
        <f>IF('Result Sheet'!A51="","",'Result Sheet'!A51)</f>
        <v>44</v>
      </c>
      <c r="B51" s="454" t="str">
        <f>IF(OR($D$3="",$R$3=""),"",IF('Result Sheet'!B51="","",'Result Sheet'!B51))</f>
        <v/>
      </c>
      <c r="C51" s="455" t="str">
        <f>IF(OR($D$3="",$R$3=""),"",IF('Result Sheet'!F51="","",'Result Sheet'!F51))</f>
        <v/>
      </c>
      <c r="D51" s="456" t="str">
        <f>IF(OR($D$3="",$R$3=""),"",IF('Result Sheet'!E51="","",'Result Sheet'!E51))</f>
        <v/>
      </c>
      <c r="E51" s="457" t="str">
        <f>IF(OR($D$3="",$R$3=""),"",IF('Result Sheet'!G51="","",'Result Sheet'!G51))</f>
        <v/>
      </c>
      <c r="F51" s="457" t="str">
        <f>IF(OR($D$3="",$R$3=""),"",IF('Result Sheet'!H51="","",'Result Sheet'!H51))</f>
        <v/>
      </c>
      <c r="G51" s="457" t="str">
        <f>IF(OR($D$3="",$R$3=""),"",IF('Result Sheet'!I51="","",'Result Sheet'!I51))</f>
        <v/>
      </c>
      <c r="H51" s="458" t="str">
        <f>IF(OR($D$3="",$R$3=""),"",IF('Result Sheet'!K51="","",'Result Sheet'!K51))</f>
        <v/>
      </c>
      <c r="I51" s="459" t="str">
        <f>IF(OR($D$3="",$R$3=""),"",IF('Result Sheet'!J51="","",'Result Sheet'!J51))</f>
        <v/>
      </c>
      <c r="J51" s="460" t="str">
        <f>IF(OR(B51=0,B51=""),"",IF($R$3="","",IF($R$3=$AN$8,'Result Sheet'!L51,IF($R$3=$AN$9,'Result Sheet'!AD51,IF($R$3=$AN$10,'Result Sheet'!AV51,IF($R$3=$AN$11,'Result Sheet'!BN51,IF($R$3=$AN$12,'Result Sheet'!CF51,IF($R$3=$AN$13,'Result Sheet'!CP51,IF($R$3=$AN$14,'Result Sheet'!CZ51,"")))))))))</f>
        <v/>
      </c>
      <c r="K51" s="460" t="str">
        <f>IF(OR(B51=0,B51=""),"",IF($R$3="","",IF($R$3=$AN$8,'Result Sheet'!M51,IF($R$3=$AN$9,'Result Sheet'!AE51,IF($R$3=$AN$10,'Result Sheet'!AW51,IF($R$3=$AN$11,'Result Sheet'!BO51,IF($R$3=$AN$12,'Result Sheet'!CG51,IF($R$3=$AN$13,'Result Sheet'!CQ51,IF($R$3=$AN$14,'Result Sheet'!DA51,"")))))))))</f>
        <v/>
      </c>
      <c r="L51" s="460" t="str">
        <f>IF(OR(B51=0,B51=""),"",IF($R$3="","",IF($R$3=$AN$8,'Result Sheet'!N51,IF($R$3=$AN$9,'Result Sheet'!AF51,IF($R$3=$AN$10,'Result Sheet'!AX51,IF($R$3=$AN$11,'Result Sheet'!BP51,IF($R$3=$AN$12,'Result Sheet'!CH51,IF($R$3=$AN$13,'Result Sheet'!CR51,IF($R$3=$AN$14,'Result Sheet'!DB51,"")))))))))</f>
        <v/>
      </c>
      <c r="M51" s="462" t="str">
        <f t="shared" si="0"/>
        <v/>
      </c>
      <c r="N51" s="460" t="str">
        <f>IF($R$3=$AN$8,'Result Sheet'!P51,IF($R$3=$AN$9,'Result Sheet'!AH51,IF($R$3=$AN$10,'Result Sheet'!AZ51,IF($R$3=$AN$11,'Result Sheet'!BR51,""))))</f>
        <v/>
      </c>
      <c r="O51" s="460" t="str">
        <f>IF($R$3=$AN$8,'Result Sheet'!Q51,IF($R$3=$AN$9,'Result Sheet'!AI51,IF($R$3=$AN$10,'Result Sheet'!BA51,IF($R$3=$AN$11,'Result Sheet'!BS51,""))))</f>
        <v/>
      </c>
      <c r="P51" s="461" t="str">
        <f>IF(OR($D$3="",$R$3=""),"",IF(B51="","",IF(AND(O51="NA",N51="NA"),"NA",IF($R$3=$AN$12,'Result Sheet'!CI51,IF($R$3=$AN$13,'Result Sheet'!CS51,IF($R$3=$AN$14,'Result Sheet'!DC51,IF($R$3=$AN$15,'Result Sheet'!DJ51,IF($R$3=$AN$16,'Result Sheet'!DN51,SUM(N51:O51)))))))))</f>
        <v/>
      </c>
      <c r="Q51" s="462" t="str">
        <f t="shared" si="1"/>
        <v/>
      </c>
      <c r="R51" s="463" t="str">
        <f>IF($R$3=$AN$8,'Result Sheet'!T51,IF($R$3=$AN$9,'Result Sheet'!AL51,IF($R$3=$AN$10,'Result Sheet'!BD51,IF($R$3=$AN$11,'Result Sheet'!BV51,""))))</f>
        <v/>
      </c>
      <c r="S51" s="463" t="str">
        <f>IF($R$3=$AN$8,'Result Sheet'!U51,IF($R$3=$AN$9,'Result Sheet'!AM51,IF($R$3=$AN$10,'Result Sheet'!BE51,IF($R$3=$AN$11,'Result Sheet'!BW51,""))))</f>
        <v/>
      </c>
      <c r="T51" s="464" t="str">
        <f>IF(OR($D$3="",$R$3=""),"",IF(B51="","",IF(AND(R51="NA",S51="NA"),"NA",IF($R$3=$AN$12,'Result Sheet'!CJ51,IF($R$3=$AN$13,'Result Sheet'!CT51,IF($R$3=$AN$14,'Result Sheet'!DD51,IF($R$3=$AN$15,'Result Sheet'!DK51,IF($R$3=$AN$16,'Result Sheet'!DO51,SUM(R51:S51)))))))))</f>
        <v/>
      </c>
      <c r="U51" s="462" t="str">
        <f t="shared" si="2"/>
        <v/>
      </c>
      <c r="V51" s="465">
        <f t="shared" si="3"/>
        <v>0</v>
      </c>
      <c r="W51" s="465" t="str">
        <f t="shared" si="4"/>
        <v/>
      </c>
      <c r="X51" s="465" t="str">
        <f t="shared" si="5"/>
        <v/>
      </c>
      <c r="Y51" s="465" t="str">
        <f t="shared" si="6"/>
        <v/>
      </c>
      <c r="Z51" s="465" t="str">
        <f t="shared" si="7"/>
        <v/>
      </c>
      <c r="AA51" s="466" t="str">
        <f t="shared" si="8"/>
        <v/>
      </c>
    </row>
    <row r="52" spans="1:27">
      <c r="A52" s="453">
        <f>IF('Result Sheet'!A52="","",'Result Sheet'!A52)</f>
        <v>45</v>
      </c>
      <c r="B52" s="454" t="str">
        <f>IF(OR($D$3="",$R$3=""),"",IF('Result Sheet'!B52="","",'Result Sheet'!B52))</f>
        <v/>
      </c>
      <c r="C52" s="455" t="str">
        <f>IF(OR($D$3="",$R$3=""),"",IF('Result Sheet'!F52="","",'Result Sheet'!F52))</f>
        <v/>
      </c>
      <c r="D52" s="456" t="str">
        <f>IF(OR($D$3="",$R$3=""),"",IF('Result Sheet'!E52="","",'Result Sheet'!E52))</f>
        <v/>
      </c>
      <c r="E52" s="457" t="str">
        <f>IF(OR($D$3="",$R$3=""),"",IF('Result Sheet'!G52="","",'Result Sheet'!G52))</f>
        <v/>
      </c>
      <c r="F52" s="457" t="str">
        <f>IF(OR($D$3="",$R$3=""),"",IF('Result Sheet'!H52="","",'Result Sheet'!H52))</f>
        <v/>
      </c>
      <c r="G52" s="457" t="str">
        <f>IF(OR($D$3="",$R$3=""),"",IF('Result Sheet'!I52="","",'Result Sheet'!I52))</f>
        <v/>
      </c>
      <c r="H52" s="458" t="str">
        <f>IF(OR($D$3="",$R$3=""),"",IF('Result Sheet'!K52="","",'Result Sheet'!K52))</f>
        <v/>
      </c>
      <c r="I52" s="459" t="str">
        <f>IF(OR($D$3="",$R$3=""),"",IF('Result Sheet'!J52="","",'Result Sheet'!J52))</f>
        <v/>
      </c>
      <c r="J52" s="460" t="str">
        <f>IF(OR(B52=0,B52=""),"",IF($R$3="","",IF($R$3=$AN$8,'Result Sheet'!L52,IF($R$3=$AN$9,'Result Sheet'!AD52,IF($R$3=$AN$10,'Result Sheet'!AV52,IF($R$3=$AN$11,'Result Sheet'!BN52,IF($R$3=$AN$12,'Result Sheet'!CF52,IF($R$3=$AN$13,'Result Sheet'!CP52,IF($R$3=$AN$14,'Result Sheet'!CZ52,"")))))))))</f>
        <v/>
      </c>
      <c r="K52" s="460" t="str">
        <f>IF(OR(B52=0,B52=""),"",IF($R$3="","",IF($R$3=$AN$8,'Result Sheet'!M52,IF($R$3=$AN$9,'Result Sheet'!AE52,IF($R$3=$AN$10,'Result Sheet'!AW52,IF($R$3=$AN$11,'Result Sheet'!BO52,IF($R$3=$AN$12,'Result Sheet'!CG52,IF($R$3=$AN$13,'Result Sheet'!CQ52,IF($R$3=$AN$14,'Result Sheet'!DA52,"")))))))))</f>
        <v/>
      </c>
      <c r="L52" s="460" t="str">
        <f>IF(OR(B52=0,B52=""),"",IF($R$3="","",IF($R$3=$AN$8,'Result Sheet'!N52,IF($R$3=$AN$9,'Result Sheet'!AF52,IF($R$3=$AN$10,'Result Sheet'!AX52,IF($R$3=$AN$11,'Result Sheet'!BP52,IF($R$3=$AN$12,'Result Sheet'!CH52,IF($R$3=$AN$13,'Result Sheet'!CR52,IF($R$3=$AN$14,'Result Sheet'!DB52,"")))))))))</f>
        <v/>
      </c>
      <c r="M52" s="462" t="str">
        <f t="shared" si="0"/>
        <v/>
      </c>
      <c r="N52" s="460" t="str">
        <f>IF($R$3=$AN$8,'Result Sheet'!P52,IF($R$3=$AN$9,'Result Sheet'!AH52,IF($R$3=$AN$10,'Result Sheet'!AZ52,IF($R$3=$AN$11,'Result Sheet'!BR52,""))))</f>
        <v/>
      </c>
      <c r="O52" s="460" t="str">
        <f>IF($R$3=$AN$8,'Result Sheet'!Q52,IF($R$3=$AN$9,'Result Sheet'!AI52,IF($R$3=$AN$10,'Result Sheet'!BA52,IF($R$3=$AN$11,'Result Sheet'!BS52,""))))</f>
        <v/>
      </c>
      <c r="P52" s="461" t="str">
        <f>IF(OR($D$3="",$R$3=""),"",IF(B52="","",IF(AND(O52="NA",N52="NA"),"NA",IF($R$3=$AN$12,'Result Sheet'!CI52,IF($R$3=$AN$13,'Result Sheet'!CS52,IF($R$3=$AN$14,'Result Sheet'!DC52,IF($R$3=$AN$15,'Result Sheet'!DJ52,IF($R$3=$AN$16,'Result Sheet'!DN52,SUM(N52:O52)))))))))</f>
        <v/>
      </c>
      <c r="Q52" s="462" t="str">
        <f t="shared" si="1"/>
        <v/>
      </c>
      <c r="R52" s="463" t="str">
        <f>IF($R$3=$AN$8,'Result Sheet'!T52,IF($R$3=$AN$9,'Result Sheet'!AL52,IF($R$3=$AN$10,'Result Sheet'!BD52,IF($R$3=$AN$11,'Result Sheet'!BV52,""))))</f>
        <v/>
      </c>
      <c r="S52" s="463" t="str">
        <f>IF($R$3=$AN$8,'Result Sheet'!U52,IF($R$3=$AN$9,'Result Sheet'!AM52,IF($R$3=$AN$10,'Result Sheet'!BE52,IF($R$3=$AN$11,'Result Sheet'!BW52,""))))</f>
        <v/>
      </c>
      <c r="T52" s="464" t="str">
        <f>IF(OR($D$3="",$R$3=""),"",IF(B52="","",IF(AND(R52="NA",S52="NA"),"NA",IF($R$3=$AN$12,'Result Sheet'!CJ52,IF($R$3=$AN$13,'Result Sheet'!CT52,IF($R$3=$AN$14,'Result Sheet'!DD52,IF($R$3=$AN$15,'Result Sheet'!DK52,IF($R$3=$AN$16,'Result Sheet'!DO52,SUM(R52:S52)))))))))</f>
        <v/>
      </c>
      <c r="U52" s="462" t="str">
        <f t="shared" si="2"/>
        <v/>
      </c>
      <c r="V52" s="465">
        <f t="shared" si="3"/>
        <v>0</v>
      </c>
      <c r="W52" s="465" t="str">
        <f t="shared" si="4"/>
        <v/>
      </c>
      <c r="X52" s="465" t="str">
        <f t="shared" si="5"/>
        <v/>
      </c>
      <c r="Y52" s="465" t="str">
        <f t="shared" si="6"/>
        <v/>
      </c>
      <c r="Z52" s="465" t="str">
        <f t="shared" si="7"/>
        <v/>
      </c>
      <c r="AA52" s="466" t="str">
        <f t="shared" si="8"/>
        <v/>
      </c>
    </row>
    <row r="53" spans="1:27">
      <c r="A53" s="453">
        <f>IF('Result Sheet'!A53="","",'Result Sheet'!A53)</f>
        <v>46</v>
      </c>
      <c r="B53" s="454" t="str">
        <f>IF(OR($D$3="",$R$3=""),"",IF('Result Sheet'!B53="","",'Result Sheet'!B53))</f>
        <v/>
      </c>
      <c r="C53" s="455" t="str">
        <f>IF(OR($D$3="",$R$3=""),"",IF('Result Sheet'!F53="","",'Result Sheet'!F53))</f>
        <v/>
      </c>
      <c r="D53" s="456" t="str">
        <f>IF(OR($D$3="",$R$3=""),"",IF('Result Sheet'!E53="","",'Result Sheet'!E53))</f>
        <v/>
      </c>
      <c r="E53" s="457" t="str">
        <f>IF(OR($D$3="",$R$3=""),"",IF('Result Sheet'!G53="","",'Result Sheet'!G53))</f>
        <v/>
      </c>
      <c r="F53" s="457" t="str">
        <f>IF(OR($D$3="",$R$3=""),"",IF('Result Sheet'!H53="","",'Result Sheet'!H53))</f>
        <v/>
      </c>
      <c r="G53" s="457" t="str">
        <f>IF(OR($D$3="",$R$3=""),"",IF('Result Sheet'!I53="","",'Result Sheet'!I53))</f>
        <v/>
      </c>
      <c r="H53" s="458" t="str">
        <f>IF(OR($D$3="",$R$3=""),"",IF('Result Sheet'!K53="","",'Result Sheet'!K53))</f>
        <v/>
      </c>
      <c r="I53" s="459" t="str">
        <f>IF(OR($D$3="",$R$3=""),"",IF('Result Sheet'!J53="","",'Result Sheet'!J53))</f>
        <v/>
      </c>
      <c r="J53" s="460" t="str">
        <f>IF(OR(B53=0,B53=""),"",IF($R$3="","",IF($R$3=$AN$8,'Result Sheet'!L53,IF($R$3=$AN$9,'Result Sheet'!AD53,IF($R$3=$AN$10,'Result Sheet'!AV53,IF($R$3=$AN$11,'Result Sheet'!BN53,IF($R$3=$AN$12,'Result Sheet'!CF53,IF($R$3=$AN$13,'Result Sheet'!CP53,IF($R$3=$AN$14,'Result Sheet'!CZ53,"")))))))))</f>
        <v/>
      </c>
      <c r="K53" s="460" t="str">
        <f>IF(OR(B53=0,B53=""),"",IF($R$3="","",IF($R$3=$AN$8,'Result Sheet'!M53,IF($R$3=$AN$9,'Result Sheet'!AE53,IF($R$3=$AN$10,'Result Sheet'!AW53,IF($R$3=$AN$11,'Result Sheet'!BO53,IF($R$3=$AN$12,'Result Sheet'!CG53,IF($R$3=$AN$13,'Result Sheet'!CQ53,IF($R$3=$AN$14,'Result Sheet'!DA53,"")))))))))</f>
        <v/>
      </c>
      <c r="L53" s="460" t="str">
        <f>IF(OR(B53=0,B53=""),"",IF($R$3="","",IF($R$3=$AN$8,'Result Sheet'!N53,IF($R$3=$AN$9,'Result Sheet'!AF53,IF($R$3=$AN$10,'Result Sheet'!AX53,IF($R$3=$AN$11,'Result Sheet'!BP53,IF($R$3=$AN$12,'Result Sheet'!CH53,IF($R$3=$AN$13,'Result Sheet'!CR53,IF($R$3=$AN$14,'Result Sheet'!DB53,"")))))))))</f>
        <v/>
      </c>
      <c r="M53" s="462" t="str">
        <f t="shared" si="0"/>
        <v/>
      </c>
      <c r="N53" s="460" t="str">
        <f>IF($R$3=$AN$8,'Result Sheet'!P53,IF($R$3=$AN$9,'Result Sheet'!AH53,IF($R$3=$AN$10,'Result Sheet'!AZ53,IF($R$3=$AN$11,'Result Sheet'!BR53,""))))</f>
        <v/>
      </c>
      <c r="O53" s="460" t="str">
        <f>IF($R$3=$AN$8,'Result Sheet'!Q53,IF($R$3=$AN$9,'Result Sheet'!AI53,IF($R$3=$AN$10,'Result Sheet'!BA53,IF($R$3=$AN$11,'Result Sheet'!BS53,""))))</f>
        <v/>
      </c>
      <c r="P53" s="461" t="str">
        <f>IF(OR($D$3="",$R$3=""),"",IF(B53="","",IF(AND(O53="NA",N53="NA"),"NA",IF($R$3=$AN$12,'Result Sheet'!CI53,IF($R$3=$AN$13,'Result Sheet'!CS53,IF($R$3=$AN$14,'Result Sheet'!DC53,IF($R$3=$AN$15,'Result Sheet'!DJ53,IF($R$3=$AN$16,'Result Sheet'!DN53,SUM(N53:O53)))))))))</f>
        <v/>
      </c>
      <c r="Q53" s="462" t="str">
        <f t="shared" si="1"/>
        <v/>
      </c>
      <c r="R53" s="463" t="str">
        <f>IF($R$3=$AN$8,'Result Sheet'!T53,IF($R$3=$AN$9,'Result Sheet'!AL53,IF($R$3=$AN$10,'Result Sheet'!BD53,IF($R$3=$AN$11,'Result Sheet'!BV53,""))))</f>
        <v/>
      </c>
      <c r="S53" s="463" t="str">
        <f>IF($R$3=$AN$8,'Result Sheet'!U53,IF($R$3=$AN$9,'Result Sheet'!AM53,IF($R$3=$AN$10,'Result Sheet'!BE53,IF($R$3=$AN$11,'Result Sheet'!BW53,""))))</f>
        <v/>
      </c>
      <c r="T53" s="464" t="str">
        <f>IF(OR($D$3="",$R$3=""),"",IF(B53="","",IF(AND(R53="NA",S53="NA"),"NA",IF($R$3=$AN$12,'Result Sheet'!CJ53,IF($R$3=$AN$13,'Result Sheet'!CT53,IF($R$3=$AN$14,'Result Sheet'!DD53,IF($R$3=$AN$15,'Result Sheet'!DK53,IF($R$3=$AN$16,'Result Sheet'!DO53,SUM(R53:S53)))))))))</f>
        <v/>
      </c>
      <c r="U53" s="462" t="str">
        <f t="shared" si="2"/>
        <v/>
      </c>
      <c r="V53" s="465">
        <f t="shared" si="3"/>
        <v>0</v>
      </c>
      <c r="W53" s="465" t="str">
        <f t="shared" si="4"/>
        <v/>
      </c>
      <c r="X53" s="465" t="str">
        <f t="shared" si="5"/>
        <v/>
      </c>
      <c r="Y53" s="465" t="str">
        <f t="shared" si="6"/>
        <v/>
      </c>
      <c r="Z53" s="465" t="str">
        <f t="shared" si="7"/>
        <v/>
      </c>
      <c r="AA53" s="466" t="str">
        <f t="shared" si="8"/>
        <v/>
      </c>
    </row>
    <row r="54" spans="1:27">
      <c r="A54" s="453">
        <f>IF('Result Sheet'!A54="","",'Result Sheet'!A54)</f>
        <v>47</v>
      </c>
      <c r="B54" s="454" t="str">
        <f>IF(OR($D$3="",$R$3=""),"",IF('Result Sheet'!B54="","",'Result Sheet'!B54))</f>
        <v/>
      </c>
      <c r="C54" s="455" t="str">
        <f>IF(OR($D$3="",$R$3=""),"",IF('Result Sheet'!F54="","",'Result Sheet'!F54))</f>
        <v/>
      </c>
      <c r="D54" s="456" t="str">
        <f>IF(OR($D$3="",$R$3=""),"",IF('Result Sheet'!E54="","",'Result Sheet'!E54))</f>
        <v/>
      </c>
      <c r="E54" s="457" t="str">
        <f>IF(OR($D$3="",$R$3=""),"",IF('Result Sheet'!G54="","",'Result Sheet'!G54))</f>
        <v/>
      </c>
      <c r="F54" s="457" t="str">
        <f>IF(OR($D$3="",$R$3=""),"",IF('Result Sheet'!H54="","",'Result Sheet'!H54))</f>
        <v/>
      </c>
      <c r="G54" s="457" t="str">
        <f>IF(OR($D$3="",$R$3=""),"",IF('Result Sheet'!I54="","",'Result Sheet'!I54))</f>
        <v/>
      </c>
      <c r="H54" s="458" t="str">
        <f>IF(OR($D$3="",$R$3=""),"",IF('Result Sheet'!K54="","",'Result Sheet'!K54))</f>
        <v/>
      </c>
      <c r="I54" s="459" t="str">
        <f>IF(OR($D$3="",$R$3=""),"",IF('Result Sheet'!J54="","",'Result Sheet'!J54))</f>
        <v/>
      </c>
      <c r="J54" s="460" t="str">
        <f>IF(OR(B54=0,B54=""),"",IF($R$3="","",IF($R$3=$AN$8,'Result Sheet'!L54,IF($R$3=$AN$9,'Result Sheet'!AD54,IF($R$3=$AN$10,'Result Sheet'!AV54,IF($R$3=$AN$11,'Result Sheet'!BN54,IF($R$3=$AN$12,'Result Sheet'!CF54,IF($R$3=$AN$13,'Result Sheet'!CP54,IF($R$3=$AN$14,'Result Sheet'!CZ54,"")))))))))</f>
        <v/>
      </c>
      <c r="K54" s="460" t="str">
        <f>IF(OR(B54=0,B54=""),"",IF($R$3="","",IF($R$3=$AN$8,'Result Sheet'!M54,IF($R$3=$AN$9,'Result Sheet'!AE54,IF($R$3=$AN$10,'Result Sheet'!AW54,IF($R$3=$AN$11,'Result Sheet'!BO54,IF($R$3=$AN$12,'Result Sheet'!CG54,IF($R$3=$AN$13,'Result Sheet'!CQ54,IF($R$3=$AN$14,'Result Sheet'!DA54,"")))))))))</f>
        <v/>
      </c>
      <c r="L54" s="460" t="str">
        <f>IF(OR(B54=0,B54=""),"",IF($R$3="","",IF($R$3=$AN$8,'Result Sheet'!N54,IF($R$3=$AN$9,'Result Sheet'!AF54,IF($R$3=$AN$10,'Result Sheet'!AX54,IF($R$3=$AN$11,'Result Sheet'!BP54,IF($R$3=$AN$12,'Result Sheet'!CH54,IF($R$3=$AN$13,'Result Sheet'!CR54,IF($R$3=$AN$14,'Result Sheet'!DB54,"")))))))))</f>
        <v/>
      </c>
      <c r="M54" s="462" t="str">
        <f t="shared" si="0"/>
        <v/>
      </c>
      <c r="N54" s="460" t="str">
        <f>IF($R$3=$AN$8,'Result Sheet'!P54,IF($R$3=$AN$9,'Result Sheet'!AH54,IF($R$3=$AN$10,'Result Sheet'!AZ54,IF($R$3=$AN$11,'Result Sheet'!BR54,""))))</f>
        <v/>
      </c>
      <c r="O54" s="460" t="str">
        <f>IF($R$3=$AN$8,'Result Sheet'!Q54,IF($R$3=$AN$9,'Result Sheet'!AI54,IF($R$3=$AN$10,'Result Sheet'!BA54,IF($R$3=$AN$11,'Result Sheet'!BS54,""))))</f>
        <v/>
      </c>
      <c r="P54" s="461" t="str">
        <f>IF(OR($D$3="",$R$3=""),"",IF(B54="","",IF(AND(O54="NA",N54="NA"),"NA",IF($R$3=$AN$12,'Result Sheet'!CI54,IF($R$3=$AN$13,'Result Sheet'!CS54,IF($R$3=$AN$14,'Result Sheet'!DC54,IF($R$3=$AN$15,'Result Sheet'!DJ54,IF($R$3=$AN$16,'Result Sheet'!DN54,SUM(N54:O54)))))))))</f>
        <v/>
      </c>
      <c r="Q54" s="462" t="str">
        <f t="shared" si="1"/>
        <v/>
      </c>
      <c r="R54" s="463" t="str">
        <f>IF($R$3=$AN$8,'Result Sheet'!T54,IF($R$3=$AN$9,'Result Sheet'!AL54,IF($R$3=$AN$10,'Result Sheet'!BD54,IF($R$3=$AN$11,'Result Sheet'!BV54,""))))</f>
        <v/>
      </c>
      <c r="S54" s="463" t="str">
        <f>IF($R$3=$AN$8,'Result Sheet'!U54,IF($R$3=$AN$9,'Result Sheet'!AM54,IF($R$3=$AN$10,'Result Sheet'!BE54,IF($R$3=$AN$11,'Result Sheet'!BW54,""))))</f>
        <v/>
      </c>
      <c r="T54" s="464" t="str">
        <f>IF(OR($D$3="",$R$3=""),"",IF(B54="","",IF(AND(R54="NA",S54="NA"),"NA",IF($R$3=$AN$12,'Result Sheet'!CJ54,IF($R$3=$AN$13,'Result Sheet'!CT54,IF($R$3=$AN$14,'Result Sheet'!DD54,IF($R$3=$AN$15,'Result Sheet'!DK54,IF($R$3=$AN$16,'Result Sheet'!DO54,SUM(R54:S54)))))))))</f>
        <v/>
      </c>
      <c r="U54" s="462" t="str">
        <f t="shared" si="2"/>
        <v/>
      </c>
      <c r="V54" s="465">
        <f t="shared" si="3"/>
        <v>0</v>
      </c>
      <c r="W54" s="465" t="str">
        <f t="shared" si="4"/>
        <v/>
      </c>
      <c r="X54" s="465" t="str">
        <f t="shared" si="5"/>
        <v/>
      </c>
      <c r="Y54" s="465" t="str">
        <f t="shared" si="6"/>
        <v/>
      </c>
      <c r="Z54" s="465" t="str">
        <f t="shared" si="7"/>
        <v/>
      </c>
      <c r="AA54" s="466" t="str">
        <f t="shared" si="8"/>
        <v/>
      </c>
    </row>
    <row r="55" spans="1:27">
      <c r="A55" s="453">
        <f>IF('Result Sheet'!A55="","",'Result Sheet'!A55)</f>
        <v>48</v>
      </c>
      <c r="B55" s="454" t="str">
        <f>IF(OR($D$3="",$R$3=""),"",IF('Result Sheet'!B55="","",'Result Sheet'!B55))</f>
        <v/>
      </c>
      <c r="C55" s="455" t="str">
        <f>IF(OR($D$3="",$R$3=""),"",IF('Result Sheet'!F55="","",'Result Sheet'!F55))</f>
        <v/>
      </c>
      <c r="D55" s="456" t="str">
        <f>IF(OR($D$3="",$R$3=""),"",IF('Result Sheet'!E55="","",'Result Sheet'!E55))</f>
        <v/>
      </c>
      <c r="E55" s="457" t="str">
        <f>IF(OR($D$3="",$R$3=""),"",IF('Result Sheet'!G55="","",'Result Sheet'!G55))</f>
        <v/>
      </c>
      <c r="F55" s="457" t="str">
        <f>IF(OR($D$3="",$R$3=""),"",IF('Result Sheet'!H55="","",'Result Sheet'!H55))</f>
        <v/>
      </c>
      <c r="G55" s="457" t="str">
        <f>IF(OR($D$3="",$R$3=""),"",IF('Result Sheet'!I55="","",'Result Sheet'!I55))</f>
        <v/>
      </c>
      <c r="H55" s="458" t="str">
        <f>IF(OR($D$3="",$R$3=""),"",IF('Result Sheet'!K55="","",'Result Sheet'!K55))</f>
        <v/>
      </c>
      <c r="I55" s="459" t="str">
        <f>IF(OR($D$3="",$R$3=""),"",IF('Result Sheet'!J55="","",'Result Sheet'!J55))</f>
        <v/>
      </c>
      <c r="J55" s="460" t="str">
        <f>IF(OR(B55=0,B55=""),"",IF($R$3="","",IF($R$3=$AN$8,'Result Sheet'!L55,IF($R$3=$AN$9,'Result Sheet'!AD55,IF($R$3=$AN$10,'Result Sheet'!AV55,IF($R$3=$AN$11,'Result Sheet'!BN55,IF($R$3=$AN$12,'Result Sheet'!CF55,IF($R$3=$AN$13,'Result Sheet'!CP55,IF($R$3=$AN$14,'Result Sheet'!CZ55,"")))))))))</f>
        <v/>
      </c>
      <c r="K55" s="460" t="str">
        <f>IF(OR(B55=0,B55=""),"",IF($R$3="","",IF($R$3=$AN$8,'Result Sheet'!M55,IF($R$3=$AN$9,'Result Sheet'!AE55,IF($R$3=$AN$10,'Result Sheet'!AW55,IF($R$3=$AN$11,'Result Sheet'!BO55,IF($R$3=$AN$12,'Result Sheet'!CG55,IF($R$3=$AN$13,'Result Sheet'!CQ55,IF($R$3=$AN$14,'Result Sheet'!DA55,"")))))))))</f>
        <v/>
      </c>
      <c r="L55" s="460" t="str">
        <f>IF(OR(B55=0,B55=""),"",IF($R$3="","",IF($R$3=$AN$8,'Result Sheet'!N55,IF($R$3=$AN$9,'Result Sheet'!AF55,IF($R$3=$AN$10,'Result Sheet'!AX55,IF($R$3=$AN$11,'Result Sheet'!BP55,IF($R$3=$AN$12,'Result Sheet'!CH55,IF($R$3=$AN$13,'Result Sheet'!CR55,IF($R$3=$AN$14,'Result Sheet'!DB55,"")))))))))</f>
        <v/>
      </c>
      <c r="M55" s="462" t="str">
        <f t="shared" si="0"/>
        <v/>
      </c>
      <c r="N55" s="460" t="str">
        <f>IF($R$3=$AN$8,'Result Sheet'!P55,IF($R$3=$AN$9,'Result Sheet'!AH55,IF($R$3=$AN$10,'Result Sheet'!AZ55,IF($R$3=$AN$11,'Result Sheet'!BR55,""))))</f>
        <v/>
      </c>
      <c r="O55" s="460" t="str">
        <f>IF($R$3=$AN$8,'Result Sheet'!Q55,IF($R$3=$AN$9,'Result Sheet'!AI55,IF($R$3=$AN$10,'Result Sheet'!BA55,IF($R$3=$AN$11,'Result Sheet'!BS55,""))))</f>
        <v/>
      </c>
      <c r="P55" s="461" t="str">
        <f>IF(OR($D$3="",$R$3=""),"",IF(B55="","",IF(AND(O55="NA",N55="NA"),"NA",IF($R$3=$AN$12,'Result Sheet'!CI55,IF($R$3=$AN$13,'Result Sheet'!CS55,IF($R$3=$AN$14,'Result Sheet'!DC55,IF($R$3=$AN$15,'Result Sheet'!DJ55,IF($R$3=$AN$16,'Result Sheet'!DN55,SUM(N55:O55)))))))))</f>
        <v/>
      </c>
      <c r="Q55" s="462" t="str">
        <f t="shared" si="1"/>
        <v/>
      </c>
      <c r="R55" s="463" t="str">
        <f>IF($R$3=$AN$8,'Result Sheet'!T55,IF($R$3=$AN$9,'Result Sheet'!AL55,IF($R$3=$AN$10,'Result Sheet'!BD55,IF($R$3=$AN$11,'Result Sheet'!BV55,""))))</f>
        <v/>
      </c>
      <c r="S55" s="463" t="str">
        <f>IF($R$3=$AN$8,'Result Sheet'!U55,IF($R$3=$AN$9,'Result Sheet'!AM55,IF($R$3=$AN$10,'Result Sheet'!BE55,IF($R$3=$AN$11,'Result Sheet'!BW55,""))))</f>
        <v/>
      </c>
      <c r="T55" s="464" t="str">
        <f>IF(OR($D$3="",$R$3=""),"",IF(B55="","",IF(AND(R55="NA",S55="NA"),"NA",IF($R$3=$AN$12,'Result Sheet'!CJ55,IF($R$3=$AN$13,'Result Sheet'!CT55,IF($R$3=$AN$14,'Result Sheet'!DD55,IF($R$3=$AN$15,'Result Sheet'!DK55,IF($R$3=$AN$16,'Result Sheet'!DO55,SUM(R55:S55)))))))))</f>
        <v/>
      </c>
      <c r="U55" s="462" t="str">
        <f t="shared" si="2"/>
        <v/>
      </c>
      <c r="V55" s="465">
        <f t="shared" si="3"/>
        <v>0</v>
      </c>
      <c r="W55" s="465" t="str">
        <f t="shared" si="4"/>
        <v/>
      </c>
      <c r="X55" s="465" t="str">
        <f t="shared" si="5"/>
        <v/>
      </c>
      <c r="Y55" s="465" t="str">
        <f t="shared" si="6"/>
        <v/>
      </c>
      <c r="Z55" s="465" t="str">
        <f t="shared" si="7"/>
        <v/>
      </c>
      <c r="AA55" s="466" t="str">
        <f t="shared" si="8"/>
        <v/>
      </c>
    </row>
    <row r="56" spans="1:27">
      <c r="A56" s="453">
        <f>IF('Result Sheet'!A56="","",'Result Sheet'!A56)</f>
        <v>49</v>
      </c>
      <c r="B56" s="454" t="str">
        <f>IF(OR($D$3="",$R$3=""),"",IF('Result Sheet'!B56="","",'Result Sheet'!B56))</f>
        <v/>
      </c>
      <c r="C56" s="455" t="str">
        <f>IF(OR($D$3="",$R$3=""),"",IF('Result Sheet'!F56="","",'Result Sheet'!F56))</f>
        <v/>
      </c>
      <c r="D56" s="456" t="str">
        <f>IF(OR($D$3="",$R$3=""),"",IF('Result Sheet'!E56="","",'Result Sheet'!E56))</f>
        <v/>
      </c>
      <c r="E56" s="457" t="str">
        <f>IF(OR($D$3="",$R$3=""),"",IF('Result Sheet'!G56="","",'Result Sheet'!G56))</f>
        <v/>
      </c>
      <c r="F56" s="457" t="str">
        <f>IF(OR($D$3="",$R$3=""),"",IF('Result Sheet'!H56="","",'Result Sheet'!H56))</f>
        <v/>
      </c>
      <c r="G56" s="457" t="str">
        <f>IF(OR($D$3="",$R$3=""),"",IF('Result Sheet'!I56="","",'Result Sheet'!I56))</f>
        <v/>
      </c>
      <c r="H56" s="458" t="str">
        <f>IF(OR($D$3="",$R$3=""),"",IF('Result Sheet'!K56="","",'Result Sheet'!K56))</f>
        <v/>
      </c>
      <c r="I56" s="459" t="str">
        <f>IF(OR($D$3="",$R$3=""),"",IF('Result Sheet'!J56="","",'Result Sheet'!J56))</f>
        <v/>
      </c>
      <c r="J56" s="460" t="str">
        <f>IF(OR(B56=0,B56=""),"",IF($R$3="","",IF($R$3=$AN$8,'Result Sheet'!L56,IF($R$3=$AN$9,'Result Sheet'!AD56,IF($R$3=$AN$10,'Result Sheet'!AV56,IF($R$3=$AN$11,'Result Sheet'!BN56,IF($R$3=$AN$12,'Result Sheet'!CF56,IF($R$3=$AN$13,'Result Sheet'!CP56,IF($R$3=$AN$14,'Result Sheet'!CZ56,"")))))))))</f>
        <v/>
      </c>
      <c r="K56" s="460" t="str">
        <f>IF(OR(B56=0,B56=""),"",IF($R$3="","",IF($R$3=$AN$8,'Result Sheet'!M56,IF($R$3=$AN$9,'Result Sheet'!AE56,IF($R$3=$AN$10,'Result Sheet'!AW56,IF($R$3=$AN$11,'Result Sheet'!BO56,IF($R$3=$AN$12,'Result Sheet'!CG56,IF($R$3=$AN$13,'Result Sheet'!CQ56,IF($R$3=$AN$14,'Result Sheet'!DA56,"")))))))))</f>
        <v/>
      </c>
      <c r="L56" s="460" t="str">
        <f>IF(OR(B56=0,B56=""),"",IF($R$3="","",IF($R$3=$AN$8,'Result Sheet'!N56,IF($R$3=$AN$9,'Result Sheet'!AF56,IF($R$3=$AN$10,'Result Sheet'!AX56,IF($R$3=$AN$11,'Result Sheet'!BP56,IF($R$3=$AN$12,'Result Sheet'!CH56,IF($R$3=$AN$13,'Result Sheet'!CR56,IF($R$3=$AN$14,'Result Sheet'!DB56,"")))))))))</f>
        <v/>
      </c>
      <c r="M56" s="462" t="str">
        <f t="shared" si="0"/>
        <v/>
      </c>
      <c r="N56" s="460" t="str">
        <f>IF($R$3=$AN$8,'Result Sheet'!P56,IF($R$3=$AN$9,'Result Sheet'!AH56,IF($R$3=$AN$10,'Result Sheet'!AZ56,IF($R$3=$AN$11,'Result Sheet'!BR56,""))))</f>
        <v/>
      </c>
      <c r="O56" s="460" t="str">
        <f>IF($R$3=$AN$8,'Result Sheet'!Q56,IF($R$3=$AN$9,'Result Sheet'!AI56,IF($R$3=$AN$10,'Result Sheet'!BA56,IF($R$3=$AN$11,'Result Sheet'!BS56,""))))</f>
        <v/>
      </c>
      <c r="P56" s="461" t="str">
        <f>IF(OR($D$3="",$R$3=""),"",IF(B56="","",IF(AND(O56="NA",N56="NA"),"NA",IF($R$3=$AN$12,'Result Sheet'!CI56,IF($R$3=$AN$13,'Result Sheet'!CS56,IF($R$3=$AN$14,'Result Sheet'!DC56,IF($R$3=$AN$15,'Result Sheet'!DJ56,IF($R$3=$AN$16,'Result Sheet'!DN56,SUM(N56:O56)))))))))</f>
        <v/>
      </c>
      <c r="Q56" s="462" t="str">
        <f t="shared" si="1"/>
        <v/>
      </c>
      <c r="R56" s="463" t="str">
        <f>IF($R$3=$AN$8,'Result Sheet'!T56,IF($R$3=$AN$9,'Result Sheet'!AL56,IF($R$3=$AN$10,'Result Sheet'!BD56,IF($R$3=$AN$11,'Result Sheet'!BV56,""))))</f>
        <v/>
      </c>
      <c r="S56" s="463" t="str">
        <f>IF($R$3=$AN$8,'Result Sheet'!U56,IF($R$3=$AN$9,'Result Sheet'!AM56,IF($R$3=$AN$10,'Result Sheet'!BE56,IF($R$3=$AN$11,'Result Sheet'!BW56,""))))</f>
        <v/>
      </c>
      <c r="T56" s="464" t="str">
        <f>IF(OR($D$3="",$R$3=""),"",IF(B56="","",IF(AND(R56="NA",S56="NA"),"NA",IF($R$3=$AN$12,'Result Sheet'!CJ56,IF($R$3=$AN$13,'Result Sheet'!CT56,IF($R$3=$AN$14,'Result Sheet'!DD56,IF($R$3=$AN$15,'Result Sheet'!DK56,IF($R$3=$AN$16,'Result Sheet'!DO56,SUM(R56:S56)))))))))</f>
        <v/>
      </c>
      <c r="U56" s="462" t="str">
        <f t="shared" si="2"/>
        <v/>
      </c>
      <c r="V56" s="465">
        <f t="shared" si="3"/>
        <v>0</v>
      </c>
      <c r="W56" s="465" t="str">
        <f t="shared" si="4"/>
        <v/>
      </c>
      <c r="X56" s="465" t="str">
        <f t="shared" si="5"/>
        <v/>
      </c>
      <c r="Y56" s="465" t="str">
        <f t="shared" si="6"/>
        <v/>
      </c>
      <c r="Z56" s="465" t="str">
        <f t="shared" si="7"/>
        <v/>
      </c>
      <c r="AA56" s="466" t="str">
        <f t="shared" si="8"/>
        <v/>
      </c>
    </row>
    <row r="57" spans="1:27">
      <c r="A57" s="453">
        <f>IF('Result Sheet'!A57="","",'Result Sheet'!A57)</f>
        <v>50</v>
      </c>
      <c r="B57" s="454" t="str">
        <f>IF(OR($D$3="",$R$3=""),"",IF('Result Sheet'!B57="","",'Result Sheet'!B57))</f>
        <v/>
      </c>
      <c r="C57" s="455" t="str">
        <f>IF(OR($D$3="",$R$3=""),"",IF('Result Sheet'!F57="","",'Result Sheet'!F57))</f>
        <v/>
      </c>
      <c r="D57" s="456" t="str">
        <f>IF(OR($D$3="",$R$3=""),"",IF('Result Sheet'!E57="","",'Result Sheet'!E57))</f>
        <v/>
      </c>
      <c r="E57" s="457" t="str">
        <f>IF(OR($D$3="",$R$3=""),"",IF('Result Sheet'!G57="","",'Result Sheet'!G57))</f>
        <v/>
      </c>
      <c r="F57" s="457" t="str">
        <f>IF(OR($D$3="",$R$3=""),"",IF('Result Sheet'!H57="","",'Result Sheet'!H57))</f>
        <v/>
      </c>
      <c r="G57" s="457" t="str">
        <f>IF(OR($D$3="",$R$3=""),"",IF('Result Sheet'!I57="","",'Result Sheet'!I57))</f>
        <v/>
      </c>
      <c r="H57" s="458" t="str">
        <f>IF(OR($D$3="",$R$3=""),"",IF('Result Sheet'!K57="","",'Result Sheet'!K57))</f>
        <v/>
      </c>
      <c r="I57" s="459" t="str">
        <f>IF(OR($D$3="",$R$3=""),"",IF('Result Sheet'!J57="","",'Result Sheet'!J57))</f>
        <v/>
      </c>
      <c r="J57" s="460" t="str">
        <f>IF(OR(B57=0,B57=""),"",IF($R$3="","",IF($R$3=$AN$8,'Result Sheet'!L57,IF($R$3=$AN$9,'Result Sheet'!AD57,IF($R$3=$AN$10,'Result Sheet'!AV57,IF($R$3=$AN$11,'Result Sheet'!BN57,IF($R$3=$AN$12,'Result Sheet'!CF57,IF($R$3=$AN$13,'Result Sheet'!CP57,IF($R$3=$AN$14,'Result Sheet'!CZ57,"")))))))))</f>
        <v/>
      </c>
      <c r="K57" s="460" t="str">
        <f>IF(OR(B57=0,B57=""),"",IF($R$3="","",IF($R$3=$AN$8,'Result Sheet'!M57,IF($R$3=$AN$9,'Result Sheet'!AE57,IF($R$3=$AN$10,'Result Sheet'!AW57,IF($R$3=$AN$11,'Result Sheet'!BO57,IF($R$3=$AN$12,'Result Sheet'!CG57,IF($R$3=$AN$13,'Result Sheet'!CQ57,IF($R$3=$AN$14,'Result Sheet'!DA57,"")))))))))</f>
        <v/>
      </c>
      <c r="L57" s="460" t="str">
        <f>IF(OR(B57=0,B57=""),"",IF($R$3="","",IF($R$3=$AN$8,'Result Sheet'!N57,IF($R$3=$AN$9,'Result Sheet'!AF57,IF($R$3=$AN$10,'Result Sheet'!AX57,IF($R$3=$AN$11,'Result Sheet'!BP57,IF($R$3=$AN$12,'Result Sheet'!CH57,IF($R$3=$AN$13,'Result Sheet'!CR57,IF($R$3=$AN$14,'Result Sheet'!DB57,"")))))))))</f>
        <v/>
      </c>
      <c r="M57" s="462" t="str">
        <f t="shared" si="0"/>
        <v/>
      </c>
      <c r="N57" s="460" t="str">
        <f>IF($R$3=$AN$8,'Result Sheet'!P57,IF($R$3=$AN$9,'Result Sheet'!AH57,IF($R$3=$AN$10,'Result Sheet'!AZ57,IF($R$3=$AN$11,'Result Sheet'!BR57,""))))</f>
        <v/>
      </c>
      <c r="O57" s="460" t="str">
        <f>IF($R$3=$AN$8,'Result Sheet'!Q57,IF($R$3=$AN$9,'Result Sheet'!AI57,IF($R$3=$AN$10,'Result Sheet'!BA57,IF($R$3=$AN$11,'Result Sheet'!BS57,""))))</f>
        <v/>
      </c>
      <c r="P57" s="461" t="str">
        <f>IF(OR($D$3="",$R$3=""),"",IF(B57="","",IF(AND(O57="NA",N57="NA"),"NA",IF($R$3=$AN$12,'Result Sheet'!CI57,IF($R$3=$AN$13,'Result Sheet'!CS57,IF($R$3=$AN$14,'Result Sheet'!DC57,IF($R$3=$AN$15,'Result Sheet'!DJ57,IF($R$3=$AN$16,'Result Sheet'!DN57,SUM(N57:O57)))))))))</f>
        <v/>
      </c>
      <c r="Q57" s="462" t="str">
        <f t="shared" si="1"/>
        <v/>
      </c>
      <c r="R57" s="463" t="str">
        <f>IF($R$3=$AN$8,'Result Sheet'!T57,IF($R$3=$AN$9,'Result Sheet'!AL57,IF($R$3=$AN$10,'Result Sheet'!BD57,IF($R$3=$AN$11,'Result Sheet'!BV57,""))))</f>
        <v/>
      </c>
      <c r="S57" s="463" t="str">
        <f>IF($R$3=$AN$8,'Result Sheet'!U57,IF($R$3=$AN$9,'Result Sheet'!AM57,IF($R$3=$AN$10,'Result Sheet'!BE57,IF($R$3=$AN$11,'Result Sheet'!BW57,""))))</f>
        <v/>
      </c>
      <c r="T57" s="464" t="str">
        <f>IF(OR($D$3="",$R$3=""),"",IF(B57="","",IF(AND(R57="NA",S57="NA"),"NA",IF($R$3=$AN$12,'Result Sheet'!CJ57,IF($R$3=$AN$13,'Result Sheet'!CT57,IF($R$3=$AN$14,'Result Sheet'!DD57,IF($R$3=$AN$15,'Result Sheet'!DK57,IF($R$3=$AN$16,'Result Sheet'!DO57,SUM(R57:S57)))))))))</f>
        <v/>
      </c>
      <c r="U57" s="462" t="str">
        <f t="shared" si="2"/>
        <v/>
      </c>
      <c r="V57" s="465">
        <f t="shared" si="3"/>
        <v>0</v>
      </c>
      <c r="W57" s="465" t="str">
        <f t="shared" si="4"/>
        <v/>
      </c>
      <c r="X57" s="465" t="str">
        <f t="shared" si="5"/>
        <v/>
      </c>
      <c r="Y57" s="465" t="str">
        <f t="shared" si="6"/>
        <v/>
      </c>
      <c r="Z57" s="465" t="str">
        <f t="shared" si="7"/>
        <v/>
      </c>
      <c r="AA57" s="466" t="str">
        <f t="shared" si="8"/>
        <v/>
      </c>
    </row>
    <row r="58" spans="1:27">
      <c r="A58" s="453">
        <f>IF('Result Sheet'!A58="","",'Result Sheet'!A58)</f>
        <v>51</v>
      </c>
      <c r="B58" s="454" t="str">
        <f>IF(OR($D$3="",$R$3=""),"",IF('Result Sheet'!B58="","",'Result Sheet'!B58))</f>
        <v/>
      </c>
      <c r="C58" s="455" t="str">
        <f>IF(OR($D$3="",$R$3=""),"",IF('Result Sheet'!F58="","",'Result Sheet'!F58))</f>
        <v/>
      </c>
      <c r="D58" s="456" t="str">
        <f>IF(OR($D$3="",$R$3=""),"",IF('Result Sheet'!E58="","",'Result Sheet'!E58))</f>
        <v/>
      </c>
      <c r="E58" s="457" t="str">
        <f>IF(OR($D$3="",$R$3=""),"",IF('Result Sheet'!G58="","",'Result Sheet'!G58))</f>
        <v/>
      </c>
      <c r="F58" s="457" t="str">
        <f>IF(OR($D$3="",$R$3=""),"",IF('Result Sheet'!H58="","",'Result Sheet'!H58))</f>
        <v/>
      </c>
      <c r="G58" s="457" t="str">
        <f>IF(OR($D$3="",$R$3=""),"",IF('Result Sheet'!I58="","",'Result Sheet'!I58))</f>
        <v/>
      </c>
      <c r="H58" s="458" t="str">
        <f>IF(OR($D$3="",$R$3=""),"",IF('Result Sheet'!K58="","",'Result Sheet'!K58))</f>
        <v/>
      </c>
      <c r="I58" s="459" t="str">
        <f>IF(OR($D$3="",$R$3=""),"",IF('Result Sheet'!J58="","",'Result Sheet'!J58))</f>
        <v/>
      </c>
      <c r="J58" s="460" t="str">
        <f>IF(OR(B58=0,B58=""),"",IF($R$3="","",IF($R$3=$AN$8,'Result Sheet'!L58,IF($R$3=$AN$9,'Result Sheet'!AD58,IF($R$3=$AN$10,'Result Sheet'!AV58,IF($R$3=$AN$11,'Result Sheet'!BN58,IF($R$3=$AN$12,'Result Sheet'!CF58,IF($R$3=$AN$13,'Result Sheet'!CP58,IF($R$3=$AN$14,'Result Sheet'!CZ58,"")))))))))</f>
        <v/>
      </c>
      <c r="K58" s="460" t="str">
        <f>IF(OR(B58=0,B58=""),"",IF($R$3="","",IF($R$3=$AN$8,'Result Sheet'!M58,IF($R$3=$AN$9,'Result Sheet'!AE58,IF($R$3=$AN$10,'Result Sheet'!AW58,IF($R$3=$AN$11,'Result Sheet'!BO58,IF($R$3=$AN$12,'Result Sheet'!CG58,IF($R$3=$AN$13,'Result Sheet'!CQ58,IF($R$3=$AN$14,'Result Sheet'!DA58,"")))))))))</f>
        <v/>
      </c>
      <c r="L58" s="460" t="str">
        <f>IF(OR(B58=0,B58=""),"",IF($R$3="","",IF($R$3=$AN$8,'Result Sheet'!N58,IF($R$3=$AN$9,'Result Sheet'!AF58,IF($R$3=$AN$10,'Result Sheet'!AX58,IF($R$3=$AN$11,'Result Sheet'!BP58,IF($R$3=$AN$12,'Result Sheet'!CH58,IF($R$3=$AN$13,'Result Sheet'!CR58,IF($R$3=$AN$14,'Result Sheet'!DB58,"")))))))))</f>
        <v/>
      </c>
      <c r="M58" s="462" t="str">
        <f t="shared" si="0"/>
        <v/>
      </c>
      <c r="N58" s="460" t="str">
        <f>IF($R$3=$AN$8,'Result Sheet'!P58,IF($R$3=$AN$9,'Result Sheet'!AH58,IF($R$3=$AN$10,'Result Sheet'!AZ58,IF($R$3=$AN$11,'Result Sheet'!BR58,""))))</f>
        <v/>
      </c>
      <c r="O58" s="460" t="str">
        <f>IF($R$3=$AN$8,'Result Sheet'!Q58,IF($R$3=$AN$9,'Result Sheet'!AI58,IF($R$3=$AN$10,'Result Sheet'!BA58,IF($R$3=$AN$11,'Result Sheet'!BS58,""))))</f>
        <v/>
      </c>
      <c r="P58" s="461" t="str">
        <f>IF(OR($D$3="",$R$3=""),"",IF(B58="","",IF(AND(O58="NA",N58="NA"),"NA",IF($R$3=$AN$12,'Result Sheet'!CI58,IF($R$3=$AN$13,'Result Sheet'!CS58,IF($R$3=$AN$14,'Result Sheet'!DC58,IF($R$3=$AN$15,'Result Sheet'!DJ58,IF($R$3=$AN$16,'Result Sheet'!DN58,SUM(N58:O58)))))))))</f>
        <v/>
      </c>
      <c r="Q58" s="462" t="str">
        <f t="shared" si="1"/>
        <v/>
      </c>
      <c r="R58" s="463" t="str">
        <f>IF($R$3=$AN$8,'Result Sheet'!T58,IF($R$3=$AN$9,'Result Sheet'!AL58,IF($R$3=$AN$10,'Result Sheet'!BD58,IF($R$3=$AN$11,'Result Sheet'!BV58,""))))</f>
        <v/>
      </c>
      <c r="S58" s="463" t="str">
        <f>IF($R$3=$AN$8,'Result Sheet'!U58,IF($R$3=$AN$9,'Result Sheet'!AM58,IF($R$3=$AN$10,'Result Sheet'!BE58,IF($R$3=$AN$11,'Result Sheet'!BW58,""))))</f>
        <v/>
      </c>
      <c r="T58" s="464" t="str">
        <f>IF(OR($D$3="",$R$3=""),"",IF(B58="","",IF(AND(R58="NA",S58="NA"),"NA",IF($R$3=$AN$12,'Result Sheet'!CJ58,IF($R$3=$AN$13,'Result Sheet'!CT58,IF($R$3=$AN$14,'Result Sheet'!DD58,IF($R$3=$AN$15,'Result Sheet'!DK58,IF($R$3=$AN$16,'Result Sheet'!DO58,SUM(R58:S58)))))))))</f>
        <v/>
      </c>
      <c r="U58" s="462" t="str">
        <f t="shared" si="2"/>
        <v/>
      </c>
      <c r="V58" s="465">
        <f t="shared" si="3"/>
        <v>0</v>
      </c>
      <c r="W58" s="465" t="str">
        <f t="shared" si="4"/>
        <v/>
      </c>
      <c r="X58" s="465" t="str">
        <f t="shared" si="5"/>
        <v/>
      </c>
      <c r="Y58" s="465" t="str">
        <f t="shared" si="6"/>
        <v/>
      </c>
      <c r="Z58" s="465" t="str">
        <f t="shared" si="7"/>
        <v/>
      </c>
      <c r="AA58" s="466" t="str">
        <f t="shared" si="8"/>
        <v/>
      </c>
    </row>
    <row r="59" spans="1:27">
      <c r="A59" s="453">
        <f>IF('Result Sheet'!A59="","",'Result Sheet'!A59)</f>
        <v>52</v>
      </c>
      <c r="B59" s="454" t="str">
        <f>IF(OR($D$3="",$R$3=""),"",IF('Result Sheet'!B59="","",'Result Sheet'!B59))</f>
        <v/>
      </c>
      <c r="C59" s="455" t="str">
        <f>IF(OR($D$3="",$R$3=""),"",IF('Result Sheet'!F59="","",'Result Sheet'!F59))</f>
        <v/>
      </c>
      <c r="D59" s="456" t="str">
        <f>IF(OR($D$3="",$R$3=""),"",IF('Result Sheet'!E59="","",'Result Sheet'!E59))</f>
        <v/>
      </c>
      <c r="E59" s="457" t="str">
        <f>IF(OR($D$3="",$R$3=""),"",IF('Result Sheet'!G59="","",'Result Sheet'!G59))</f>
        <v/>
      </c>
      <c r="F59" s="457" t="str">
        <f>IF(OR($D$3="",$R$3=""),"",IF('Result Sheet'!H59="","",'Result Sheet'!H59))</f>
        <v/>
      </c>
      <c r="G59" s="457" t="str">
        <f>IF(OR($D$3="",$R$3=""),"",IF('Result Sheet'!I59="","",'Result Sheet'!I59))</f>
        <v/>
      </c>
      <c r="H59" s="458" t="str">
        <f>IF(OR($D$3="",$R$3=""),"",IF('Result Sheet'!K59="","",'Result Sheet'!K59))</f>
        <v/>
      </c>
      <c r="I59" s="459" t="str">
        <f>IF(OR($D$3="",$R$3=""),"",IF('Result Sheet'!J59="","",'Result Sheet'!J59))</f>
        <v/>
      </c>
      <c r="J59" s="460" t="str">
        <f>IF(OR(B59=0,B59=""),"",IF($R$3="","",IF($R$3=$AN$8,'Result Sheet'!L59,IF($R$3=$AN$9,'Result Sheet'!AD59,IF($R$3=$AN$10,'Result Sheet'!AV59,IF($R$3=$AN$11,'Result Sheet'!BN59,IF($R$3=$AN$12,'Result Sheet'!CF59,IF($R$3=$AN$13,'Result Sheet'!CP59,IF($R$3=$AN$14,'Result Sheet'!CZ59,"")))))))))</f>
        <v/>
      </c>
      <c r="K59" s="460" t="str">
        <f>IF(OR(B59=0,B59=""),"",IF($R$3="","",IF($R$3=$AN$8,'Result Sheet'!M59,IF($R$3=$AN$9,'Result Sheet'!AE59,IF($R$3=$AN$10,'Result Sheet'!AW59,IF($R$3=$AN$11,'Result Sheet'!BO59,IF($R$3=$AN$12,'Result Sheet'!CG59,IF($R$3=$AN$13,'Result Sheet'!CQ59,IF($R$3=$AN$14,'Result Sheet'!DA59,"")))))))))</f>
        <v/>
      </c>
      <c r="L59" s="460" t="str">
        <f>IF(OR(B59=0,B59=""),"",IF($R$3="","",IF($R$3=$AN$8,'Result Sheet'!N59,IF($R$3=$AN$9,'Result Sheet'!AF59,IF($R$3=$AN$10,'Result Sheet'!AX59,IF($R$3=$AN$11,'Result Sheet'!BP59,IF($R$3=$AN$12,'Result Sheet'!CH59,IF($R$3=$AN$13,'Result Sheet'!CR59,IF($R$3=$AN$14,'Result Sheet'!DB59,"")))))))))</f>
        <v/>
      </c>
      <c r="M59" s="462" t="str">
        <f t="shared" si="0"/>
        <v/>
      </c>
      <c r="N59" s="460" t="str">
        <f>IF($R$3=$AN$8,'Result Sheet'!P59,IF($R$3=$AN$9,'Result Sheet'!AH59,IF($R$3=$AN$10,'Result Sheet'!AZ59,IF($R$3=$AN$11,'Result Sheet'!BR59,""))))</f>
        <v/>
      </c>
      <c r="O59" s="460" t="str">
        <f>IF($R$3=$AN$8,'Result Sheet'!Q59,IF($R$3=$AN$9,'Result Sheet'!AI59,IF($R$3=$AN$10,'Result Sheet'!BA59,IF($R$3=$AN$11,'Result Sheet'!BS59,""))))</f>
        <v/>
      </c>
      <c r="P59" s="461" t="str">
        <f>IF(OR($D$3="",$R$3=""),"",IF(B59="","",IF(AND(O59="NA",N59="NA"),"NA",IF($R$3=$AN$12,'Result Sheet'!CI59,IF($R$3=$AN$13,'Result Sheet'!CS59,IF($R$3=$AN$14,'Result Sheet'!DC59,IF($R$3=$AN$15,'Result Sheet'!DJ59,IF($R$3=$AN$16,'Result Sheet'!DN59,SUM(N59:O59)))))))))</f>
        <v/>
      </c>
      <c r="Q59" s="462" t="str">
        <f t="shared" si="1"/>
        <v/>
      </c>
      <c r="R59" s="463" t="str">
        <f>IF($R$3=$AN$8,'Result Sheet'!T59,IF($R$3=$AN$9,'Result Sheet'!AL59,IF($R$3=$AN$10,'Result Sheet'!BD59,IF($R$3=$AN$11,'Result Sheet'!BV59,""))))</f>
        <v/>
      </c>
      <c r="S59" s="463" t="str">
        <f>IF($R$3=$AN$8,'Result Sheet'!U59,IF($R$3=$AN$9,'Result Sheet'!AM59,IF($R$3=$AN$10,'Result Sheet'!BE59,IF($R$3=$AN$11,'Result Sheet'!BW59,""))))</f>
        <v/>
      </c>
      <c r="T59" s="464" t="str">
        <f>IF(OR($D$3="",$R$3=""),"",IF(B59="","",IF(AND(R59="NA",S59="NA"),"NA",IF($R$3=$AN$12,'Result Sheet'!CJ59,IF($R$3=$AN$13,'Result Sheet'!CT59,IF($R$3=$AN$14,'Result Sheet'!DD59,IF($R$3=$AN$15,'Result Sheet'!DK59,IF($R$3=$AN$16,'Result Sheet'!DO59,SUM(R59:S59)))))))))</f>
        <v/>
      </c>
      <c r="U59" s="462" t="str">
        <f t="shared" si="2"/>
        <v/>
      </c>
      <c r="V59" s="465">
        <f t="shared" si="3"/>
        <v>0</v>
      </c>
      <c r="W59" s="465" t="str">
        <f t="shared" si="4"/>
        <v/>
      </c>
      <c r="X59" s="465" t="str">
        <f t="shared" si="5"/>
        <v/>
      </c>
      <c r="Y59" s="465" t="str">
        <f t="shared" si="6"/>
        <v/>
      </c>
      <c r="Z59" s="465" t="str">
        <f t="shared" si="7"/>
        <v/>
      </c>
      <c r="AA59" s="466" t="str">
        <f t="shared" si="8"/>
        <v/>
      </c>
    </row>
    <row r="60" spans="1:27">
      <c r="A60" s="453">
        <f>IF('Result Sheet'!A60="","",'Result Sheet'!A60)</f>
        <v>53</v>
      </c>
      <c r="B60" s="454" t="str">
        <f>IF(OR($D$3="",$R$3=""),"",IF('Result Sheet'!B60="","",'Result Sheet'!B60))</f>
        <v/>
      </c>
      <c r="C60" s="455" t="str">
        <f>IF(OR($D$3="",$R$3=""),"",IF('Result Sheet'!F60="","",'Result Sheet'!F60))</f>
        <v/>
      </c>
      <c r="D60" s="456" t="str">
        <f>IF(OR($D$3="",$R$3=""),"",IF('Result Sheet'!E60="","",'Result Sheet'!E60))</f>
        <v/>
      </c>
      <c r="E60" s="457" t="str">
        <f>IF(OR($D$3="",$R$3=""),"",IF('Result Sheet'!G60="","",'Result Sheet'!G60))</f>
        <v/>
      </c>
      <c r="F60" s="457" t="str">
        <f>IF(OR($D$3="",$R$3=""),"",IF('Result Sheet'!H60="","",'Result Sheet'!H60))</f>
        <v/>
      </c>
      <c r="G60" s="457" t="str">
        <f>IF(OR($D$3="",$R$3=""),"",IF('Result Sheet'!I60="","",'Result Sheet'!I60))</f>
        <v/>
      </c>
      <c r="H60" s="458" t="str">
        <f>IF(OR($D$3="",$R$3=""),"",IF('Result Sheet'!K60="","",'Result Sheet'!K60))</f>
        <v/>
      </c>
      <c r="I60" s="459" t="str">
        <f>IF(OR($D$3="",$R$3=""),"",IF('Result Sheet'!J60="","",'Result Sheet'!J60))</f>
        <v/>
      </c>
      <c r="J60" s="460" t="str">
        <f>IF(OR(B60=0,B60=""),"",IF($R$3="","",IF($R$3=$AN$8,'Result Sheet'!L60,IF($R$3=$AN$9,'Result Sheet'!AD60,IF($R$3=$AN$10,'Result Sheet'!AV60,IF($R$3=$AN$11,'Result Sheet'!BN60,IF($R$3=$AN$12,'Result Sheet'!CF60,IF($R$3=$AN$13,'Result Sheet'!CP60,IF($R$3=$AN$14,'Result Sheet'!CZ60,"")))))))))</f>
        <v/>
      </c>
      <c r="K60" s="460" t="str">
        <f>IF(OR(B60=0,B60=""),"",IF($R$3="","",IF($R$3=$AN$8,'Result Sheet'!M60,IF($R$3=$AN$9,'Result Sheet'!AE60,IF($R$3=$AN$10,'Result Sheet'!AW60,IF($R$3=$AN$11,'Result Sheet'!BO60,IF($R$3=$AN$12,'Result Sheet'!CG60,IF($R$3=$AN$13,'Result Sheet'!CQ60,IF($R$3=$AN$14,'Result Sheet'!DA60,"")))))))))</f>
        <v/>
      </c>
      <c r="L60" s="460" t="str">
        <f>IF(OR(B60=0,B60=""),"",IF($R$3="","",IF($R$3=$AN$8,'Result Sheet'!N60,IF($R$3=$AN$9,'Result Sheet'!AF60,IF($R$3=$AN$10,'Result Sheet'!AX60,IF($R$3=$AN$11,'Result Sheet'!BP60,IF($R$3=$AN$12,'Result Sheet'!CH60,IF($R$3=$AN$13,'Result Sheet'!CR60,IF($R$3=$AN$14,'Result Sheet'!DB60,"")))))))))</f>
        <v/>
      </c>
      <c r="M60" s="462" t="str">
        <f t="shared" si="0"/>
        <v/>
      </c>
      <c r="N60" s="460" t="str">
        <f>IF($R$3=$AN$8,'Result Sheet'!P60,IF($R$3=$AN$9,'Result Sheet'!AH60,IF($R$3=$AN$10,'Result Sheet'!AZ60,IF($R$3=$AN$11,'Result Sheet'!BR60,""))))</f>
        <v/>
      </c>
      <c r="O60" s="460" t="str">
        <f>IF($R$3=$AN$8,'Result Sheet'!Q60,IF($R$3=$AN$9,'Result Sheet'!AI60,IF($R$3=$AN$10,'Result Sheet'!BA60,IF($R$3=$AN$11,'Result Sheet'!BS60,""))))</f>
        <v/>
      </c>
      <c r="P60" s="461" t="str">
        <f>IF(OR($D$3="",$R$3=""),"",IF(B60="","",IF(AND(O60="NA",N60="NA"),"NA",IF($R$3=$AN$12,'Result Sheet'!CI60,IF($R$3=$AN$13,'Result Sheet'!CS60,IF($R$3=$AN$14,'Result Sheet'!DC60,IF($R$3=$AN$15,'Result Sheet'!DJ60,IF($R$3=$AN$16,'Result Sheet'!DN60,SUM(N60:O60)))))))))</f>
        <v/>
      </c>
      <c r="Q60" s="462" t="str">
        <f t="shared" si="1"/>
        <v/>
      </c>
      <c r="R60" s="463" t="str">
        <f>IF($R$3=$AN$8,'Result Sheet'!T60,IF($R$3=$AN$9,'Result Sheet'!AL60,IF($R$3=$AN$10,'Result Sheet'!BD60,IF($R$3=$AN$11,'Result Sheet'!BV60,""))))</f>
        <v/>
      </c>
      <c r="S60" s="463" t="str">
        <f>IF($R$3=$AN$8,'Result Sheet'!U60,IF($R$3=$AN$9,'Result Sheet'!AM60,IF($R$3=$AN$10,'Result Sheet'!BE60,IF($R$3=$AN$11,'Result Sheet'!BW60,""))))</f>
        <v/>
      </c>
      <c r="T60" s="464" t="str">
        <f>IF(OR($D$3="",$R$3=""),"",IF(B60="","",IF(AND(R60="NA",S60="NA"),"NA",IF($R$3=$AN$12,'Result Sheet'!CJ60,IF($R$3=$AN$13,'Result Sheet'!CT60,IF($R$3=$AN$14,'Result Sheet'!DD60,IF($R$3=$AN$15,'Result Sheet'!DK60,IF($R$3=$AN$16,'Result Sheet'!DO60,SUM(R60:S60)))))))))</f>
        <v/>
      </c>
      <c r="U60" s="462" t="str">
        <f t="shared" si="2"/>
        <v/>
      </c>
      <c r="V60" s="465">
        <f t="shared" si="3"/>
        <v>0</v>
      </c>
      <c r="W60" s="465" t="str">
        <f t="shared" si="4"/>
        <v/>
      </c>
      <c r="X60" s="465" t="str">
        <f t="shared" si="5"/>
        <v/>
      </c>
      <c r="Y60" s="465" t="str">
        <f t="shared" si="6"/>
        <v/>
      </c>
      <c r="Z60" s="465" t="str">
        <f t="shared" si="7"/>
        <v/>
      </c>
      <c r="AA60" s="466" t="str">
        <f t="shared" si="8"/>
        <v/>
      </c>
    </row>
    <row r="61" spans="1:27">
      <c r="A61" s="453">
        <f>IF('Result Sheet'!A61="","",'Result Sheet'!A61)</f>
        <v>54</v>
      </c>
      <c r="B61" s="454" t="str">
        <f>IF(OR($D$3="",$R$3=""),"",IF('Result Sheet'!B61="","",'Result Sheet'!B61))</f>
        <v/>
      </c>
      <c r="C61" s="455" t="str">
        <f>IF(OR($D$3="",$R$3=""),"",IF('Result Sheet'!F61="","",'Result Sheet'!F61))</f>
        <v/>
      </c>
      <c r="D61" s="456" t="str">
        <f>IF(OR($D$3="",$R$3=""),"",IF('Result Sheet'!E61="","",'Result Sheet'!E61))</f>
        <v/>
      </c>
      <c r="E61" s="457" t="str">
        <f>IF(OR($D$3="",$R$3=""),"",IF('Result Sheet'!G61="","",'Result Sheet'!G61))</f>
        <v/>
      </c>
      <c r="F61" s="457" t="str">
        <f>IF(OR($D$3="",$R$3=""),"",IF('Result Sheet'!H61="","",'Result Sheet'!H61))</f>
        <v/>
      </c>
      <c r="G61" s="457" t="str">
        <f>IF(OR($D$3="",$R$3=""),"",IF('Result Sheet'!I61="","",'Result Sheet'!I61))</f>
        <v/>
      </c>
      <c r="H61" s="458" t="str">
        <f>IF(OR($D$3="",$R$3=""),"",IF('Result Sheet'!K61="","",'Result Sheet'!K61))</f>
        <v/>
      </c>
      <c r="I61" s="459" t="str">
        <f>IF(OR($D$3="",$R$3=""),"",IF('Result Sheet'!J61="","",'Result Sheet'!J61))</f>
        <v/>
      </c>
      <c r="J61" s="460" t="str">
        <f>IF(OR(B61=0,B61=""),"",IF($R$3="","",IF($R$3=$AN$8,'Result Sheet'!L61,IF($R$3=$AN$9,'Result Sheet'!AD61,IF($R$3=$AN$10,'Result Sheet'!AV61,IF($R$3=$AN$11,'Result Sheet'!BN61,IF($R$3=$AN$12,'Result Sheet'!CF61,IF($R$3=$AN$13,'Result Sheet'!CP61,IF($R$3=$AN$14,'Result Sheet'!CZ61,"")))))))))</f>
        <v/>
      </c>
      <c r="K61" s="460" t="str">
        <f>IF(OR(B61=0,B61=""),"",IF($R$3="","",IF($R$3=$AN$8,'Result Sheet'!M61,IF($R$3=$AN$9,'Result Sheet'!AE61,IF($R$3=$AN$10,'Result Sheet'!AW61,IF($R$3=$AN$11,'Result Sheet'!BO61,IF($R$3=$AN$12,'Result Sheet'!CG61,IF($R$3=$AN$13,'Result Sheet'!CQ61,IF($R$3=$AN$14,'Result Sheet'!DA61,"")))))))))</f>
        <v/>
      </c>
      <c r="L61" s="460" t="str">
        <f>IF(OR(B61=0,B61=""),"",IF($R$3="","",IF($R$3=$AN$8,'Result Sheet'!N61,IF($R$3=$AN$9,'Result Sheet'!AF61,IF($R$3=$AN$10,'Result Sheet'!AX61,IF($R$3=$AN$11,'Result Sheet'!BP61,IF($R$3=$AN$12,'Result Sheet'!CH61,IF($R$3=$AN$13,'Result Sheet'!CR61,IF($R$3=$AN$14,'Result Sheet'!DB61,"")))))))))</f>
        <v/>
      </c>
      <c r="M61" s="462" t="str">
        <f t="shared" si="0"/>
        <v/>
      </c>
      <c r="N61" s="460" t="str">
        <f>IF($R$3=$AN$8,'Result Sheet'!P61,IF($R$3=$AN$9,'Result Sheet'!AH61,IF($R$3=$AN$10,'Result Sheet'!AZ61,IF($R$3=$AN$11,'Result Sheet'!BR61,""))))</f>
        <v/>
      </c>
      <c r="O61" s="460" t="str">
        <f>IF($R$3=$AN$8,'Result Sheet'!Q61,IF($R$3=$AN$9,'Result Sheet'!AI61,IF($R$3=$AN$10,'Result Sheet'!BA61,IF($R$3=$AN$11,'Result Sheet'!BS61,""))))</f>
        <v/>
      </c>
      <c r="P61" s="461" t="str">
        <f>IF(OR($D$3="",$R$3=""),"",IF(B61="","",IF(AND(O61="NA",N61="NA"),"NA",IF($R$3=$AN$12,'Result Sheet'!CI61,IF($R$3=$AN$13,'Result Sheet'!CS61,IF($R$3=$AN$14,'Result Sheet'!DC61,IF($R$3=$AN$15,'Result Sheet'!DJ61,IF($R$3=$AN$16,'Result Sheet'!DN61,SUM(N61:O61)))))))))</f>
        <v/>
      </c>
      <c r="Q61" s="462" t="str">
        <f t="shared" si="1"/>
        <v/>
      </c>
      <c r="R61" s="463" t="str">
        <f>IF($R$3=$AN$8,'Result Sheet'!T61,IF($R$3=$AN$9,'Result Sheet'!AL61,IF($R$3=$AN$10,'Result Sheet'!BD61,IF($R$3=$AN$11,'Result Sheet'!BV61,""))))</f>
        <v/>
      </c>
      <c r="S61" s="463" t="str">
        <f>IF($R$3=$AN$8,'Result Sheet'!U61,IF($R$3=$AN$9,'Result Sheet'!AM61,IF($R$3=$AN$10,'Result Sheet'!BE61,IF($R$3=$AN$11,'Result Sheet'!BW61,""))))</f>
        <v/>
      </c>
      <c r="T61" s="464" t="str">
        <f>IF(OR($D$3="",$R$3=""),"",IF(B61="","",IF(AND(R61="NA",S61="NA"),"NA",IF($R$3=$AN$12,'Result Sheet'!CJ61,IF($R$3=$AN$13,'Result Sheet'!CT61,IF($R$3=$AN$14,'Result Sheet'!DD61,IF($R$3=$AN$15,'Result Sheet'!DK61,IF($R$3=$AN$16,'Result Sheet'!DO61,SUM(R61:S61)))))))))</f>
        <v/>
      </c>
      <c r="U61" s="462" t="str">
        <f t="shared" si="2"/>
        <v/>
      </c>
      <c r="V61" s="465">
        <f t="shared" si="3"/>
        <v>0</v>
      </c>
      <c r="W61" s="465" t="str">
        <f t="shared" si="4"/>
        <v/>
      </c>
      <c r="X61" s="465" t="str">
        <f t="shared" si="5"/>
        <v/>
      </c>
      <c r="Y61" s="465" t="str">
        <f t="shared" si="6"/>
        <v/>
      </c>
      <c r="Z61" s="465" t="str">
        <f t="shared" si="7"/>
        <v/>
      </c>
      <c r="AA61" s="466" t="str">
        <f t="shared" si="8"/>
        <v/>
      </c>
    </row>
    <row r="62" spans="1:27">
      <c r="A62" s="453">
        <f>IF('Result Sheet'!A62="","",'Result Sheet'!A62)</f>
        <v>55</v>
      </c>
      <c r="B62" s="454" t="str">
        <f>IF(OR($D$3="",$R$3=""),"",IF('Result Sheet'!B62="","",'Result Sheet'!B62))</f>
        <v/>
      </c>
      <c r="C62" s="455" t="str">
        <f>IF(OR($D$3="",$R$3=""),"",IF('Result Sheet'!F62="","",'Result Sheet'!F62))</f>
        <v/>
      </c>
      <c r="D62" s="456" t="str">
        <f>IF(OR($D$3="",$R$3=""),"",IF('Result Sheet'!E62="","",'Result Sheet'!E62))</f>
        <v/>
      </c>
      <c r="E62" s="457" t="str">
        <f>IF(OR($D$3="",$R$3=""),"",IF('Result Sheet'!G62="","",'Result Sheet'!G62))</f>
        <v/>
      </c>
      <c r="F62" s="457" t="str">
        <f>IF(OR($D$3="",$R$3=""),"",IF('Result Sheet'!H62="","",'Result Sheet'!H62))</f>
        <v/>
      </c>
      <c r="G62" s="457" t="str">
        <f>IF(OR($D$3="",$R$3=""),"",IF('Result Sheet'!I62="","",'Result Sheet'!I62))</f>
        <v/>
      </c>
      <c r="H62" s="458" t="str">
        <f>IF(OR($D$3="",$R$3=""),"",IF('Result Sheet'!K62="","",'Result Sheet'!K62))</f>
        <v/>
      </c>
      <c r="I62" s="459" t="str">
        <f>IF(OR($D$3="",$R$3=""),"",IF('Result Sheet'!J62="","",'Result Sheet'!J62))</f>
        <v/>
      </c>
      <c r="J62" s="460" t="str">
        <f>IF(OR(B62=0,B62=""),"",IF($R$3="","",IF($R$3=$AN$8,'Result Sheet'!L62,IF($R$3=$AN$9,'Result Sheet'!AD62,IF($R$3=$AN$10,'Result Sheet'!AV62,IF($R$3=$AN$11,'Result Sheet'!BN62,IF($R$3=$AN$12,'Result Sheet'!CF62,IF($R$3=$AN$13,'Result Sheet'!CP62,IF($R$3=$AN$14,'Result Sheet'!CZ62,"")))))))))</f>
        <v/>
      </c>
      <c r="K62" s="460" t="str">
        <f>IF(OR(B62=0,B62=""),"",IF($R$3="","",IF($R$3=$AN$8,'Result Sheet'!M62,IF($R$3=$AN$9,'Result Sheet'!AE62,IF($R$3=$AN$10,'Result Sheet'!AW62,IF($R$3=$AN$11,'Result Sheet'!BO62,IF($R$3=$AN$12,'Result Sheet'!CG62,IF($R$3=$AN$13,'Result Sheet'!CQ62,IF($R$3=$AN$14,'Result Sheet'!DA62,"")))))))))</f>
        <v/>
      </c>
      <c r="L62" s="460" t="str">
        <f>IF(OR(B62=0,B62=""),"",IF($R$3="","",IF($R$3=$AN$8,'Result Sheet'!N62,IF($R$3=$AN$9,'Result Sheet'!AF62,IF($R$3=$AN$10,'Result Sheet'!AX62,IF($R$3=$AN$11,'Result Sheet'!BP62,IF($R$3=$AN$12,'Result Sheet'!CH62,IF($R$3=$AN$13,'Result Sheet'!CR62,IF($R$3=$AN$14,'Result Sheet'!DB62,"")))))))))</f>
        <v/>
      </c>
      <c r="M62" s="462" t="str">
        <f t="shared" si="0"/>
        <v/>
      </c>
      <c r="N62" s="460" t="str">
        <f>IF($R$3=$AN$8,'Result Sheet'!P62,IF($R$3=$AN$9,'Result Sheet'!AH62,IF($R$3=$AN$10,'Result Sheet'!AZ62,IF($R$3=$AN$11,'Result Sheet'!BR62,""))))</f>
        <v/>
      </c>
      <c r="O62" s="460" t="str">
        <f>IF($R$3=$AN$8,'Result Sheet'!Q62,IF($R$3=$AN$9,'Result Sheet'!AI62,IF($R$3=$AN$10,'Result Sheet'!BA62,IF($R$3=$AN$11,'Result Sheet'!BS62,""))))</f>
        <v/>
      </c>
      <c r="P62" s="461" t="str">
        <f>IF(OR($D$3="",$R$3=""),"",IF(B62="","",IF(AND(O62="NA",N62="NA"),"NA",IF($R$3=$AN$12,'Result Sheet'!CI62,IF($R$3=$AN$13,'Result Sheet'!CS62,IF($R$3=$AN$14,'Result Sheet'!DC62,IF($R$3=$AN$15,'Result Sheet'!DJ62,IF($R$3=$AN$16,'Result Sheet'!DN62,SUM(N62:O62)))))))))</f>
        <v/>
      </c>
      <c r="Q62" s="462" t="str">
        <f t="shared" si="1"/>
        <v/>
      </c>
      <c r="R62" s="463" t="str">
        <f>IF($R$3=$AN$8,'Result Sheet'!T62,IF($R$3=$AN$9,'Result Sheet'!AL62,IF($R$3=$AN$10,'Result Sheet'!BD62,IF($R$3=$AN$11,'Result Sheet'!BV62,""))))</f>
        <v/>
      </c>
      <c r="S62" s="463" t="str">
        <f>IF($R$3=$AN$8,'Result Sheet'!U62,IF($R$3=$AN$9,'Result Sheet'!AM62,IF($R$3=$AN$10,'Result Sheet'!BE62,IF($R$3=$AN$11,'Result Sheet'!BW62,""))))</f>
        <v/>
      </c>
      <c r="T62" s="464" t="str">
        <f>IF(OR($D$3="",$R$3=""),"",IF(B62="","",IF(AND(R62="NA",S62="NA"),"NA",IF($R$3=$AN$12,'Result Sheet'!CJ62,IF($R$3=$AN$13,'Result Sheet'!CT62,IF($R$3=$AN$14,'Result Sheet'!DD62,IF($R$3=$AN$15,'Result Sheet'!DK62,IF($R$3=$AN$16,'Result Sheet'!DO62,SUM(R62:S62)))))))))</f>
        <v/>
      </c>
      <c r="U62" s="462" t="str">
        <f t="shared" si="2"/>
        <v/>
      </c>
      <c r="V62" s="465">
        <f t="shared" si="3"/>
        <v>0</v>
      </c>
      <c r="W62" s="465" t="str">
        <f t="shared" si="4"/>
        <v/>
      </c>
      <c r="X62" s="465" t="str">
        <f t="shared" si="5"/>
        <v/>
      </c>
      <c r="Y62" s="465" t="str">
        <f t="shared" si="6"/>
        <v/>
      </c>
      <c r="Z62" s="465" t="str">
        <f t="shared" si="7"/>
        <v/>
      </c>
      <c r="AA62" s="466" t="str">
        <f t="shared" si="8"/>
        <v/>
      </c>
    </row>
    <row r="63" spans="1:27">
      <c r="A63" s="453">
        <f>IF('Result Sheet'!A63="","",'Result Sheet'!A63)</f>
        <v>56</v>
      </c>
      <c r="B63" s="454" t="str">
        <f>IF(OR($D$3="",$R$3=""),"",IF('Result Sheet'!B63="","",'Result Sheet'!B63))</f>
        <v/>
      </c>
      <c r="C63" s="455" t="str">
        <f>IF(OR($D$3="",$R$3=""),"",IF('Result Sheet'!F63="","",'Result Sheet'!F63))</f>
        <v/>
      </c>
      <c r="D63" s="456" t="str">
        <f>IF(OR($D$3="",$R$3=""),"",IF('Result Sheet'!E63="","",'Result Sheet'!E63))</f>
        <v/>
      </c>
      <c r="E63" s="457" t="str">
        <f>IF(OR($D$3="",$R$3=""),"",IF('Result Sheet'!G63="","",'Result Sheet'!G63))</f>
        <v/>
      </c>
      <c r="F63" s="457" t="str">
        <f>IF(OR($D$3="",$R$3=""),"",IF('Result Sheet'!H63="","",'Result Sheet'!H63))</f>
        <v/>
      </c>
      <c r="G63" s="457" t="str">
        <f>IF(OR($D$3="",$R$3=""),"",IF('Result Sheet'!I63="","",'Result Sheet'!I63))</f>
        <v/>
      </c>
      <c r="H63" s="458" t="str">
        <f>IF(OR($D$3="",$R$3=""),"",IF('Result Sheet'!K63="","",'Result Sheet'!K63))</f>
        <v/>
      </c>
      <c r="I63" s="459" t="str">
        <f>IF(OR($D$3="",$R$3=""),"",IF('Result Sheet'!J63="","",'Result Sheet'!J63))</f>
        <v/>
      </c>
      <c r="J63" s="460" t="str">
        <f>IF(OR(B63=0,B63=""),"",IF($R$3="","",IF($R$3=$AN$8,'Result Sheet'!L63,IF($R$3=$AN$9,'Result Sheet'!AD63,IF($R$3=$AN$10,'Result Sheet'!AV63,IF($R$3=$AN$11,'Result Sheet'!BN63,IF($R$3=$AN$12,'Result Sheet'!CF63,IF($R$3=$AN$13,'Result Sheet'!CP63,IF($R$3=$AN$14,'Result Sheet'!CZ63,"")))))))))</f>
        <v/>
      </c>
      <c r="K63" s="460" t="str">
        <f>IF(OR(B63=0,B63=""),"",IF($R$3="","",IF($R$3=$AN$8,'Result Sheet'!M63,IF($R$3=$AN$9,'Result Sheet'!AE63,IF($R$3=$AN$10,'Result Sheet'!AW63,IF($R$3=$AN$11,'Result Sheet'!BO63,IF($R$3=$AN$12,'Result Sheet'!CG63,IF($R$3=$AN$13,'Result Sheet'!CQ63,IF($R$3=$AN$14,'Result Sheet'!DA63,"")))))))))</f>
        <v/>
      </c>
      <c r="L63" s="460" t="str">
        <f>IF(OR(B63=0,B63=""),"",IF($R$3="","",IF($R$3=$AN$8,'Result Sheet'!N63,IF($R$3=$AN$9,'Result Sheet'!AF63,IF($R$3=$AN$10,'Result Sheet'!AX63,IF($R$3=$AN$11,'Result Sheet'!BP63,IF($R$3=$AN$12,'Result Sheet'!CH63,IF($R$3=$AN$13,'Result Sheet'!CR63,IF($R$3=$AN$14,'Result Sheet'!DB63,"")))))))))</f>
        <v/>
      </c>
      <c r="M63" s="462" t="str">
        <f t="shared" si="0"/>
        <v/>
      </c>
      <c r="N63" s="460" t="str">
        <f>IF($R$3=$AN$8,'Result Sheet'!P63,IF($R$3=$AN$9,'Result Sheet'!AH63,IF($R$3=$AN$10,'Result Sheet'!AZ63,IF($R$3=$AN$11,'Result Sheet'!BR63,""))))</f>
        <v/>
      </c>
      <c r="O63" s="460" t="str">
        <f>IF($R$3=$AN$8,'Result Sheet'!Q63,IF($R$3=$AN$9,'Result Sheet'!AI63,IF($R$3=$AN$10,'Result Sheet'!BA63,IF($R$3=$AN$11,'Result Sheet'!BS63,""))))</f>
        <v/>
      </c>
      <c r="P63" s="461" t="str">
        <f>IF(OR($D$3="",$R$3=""),"",IF(B63="","",IF(AND(O63="NA",N63="NA"),"NA",IF($R$3=$AN$12,'Result Sheet'!CI63,IF($R$3=$AN$13,'Result Sheet'!CS63,IF($R$3=$AN$14,'Result Sheet'!DC63,IF($R$3=$AN$15,'Result Sheet'!DJ63,IF($R$3=$AN$16,'Result Sheet'!DN63,SUM(N63:O63)))))))))</f>
        <v/>
      </c>
      <c r="Q63" s="462" t="str">
        <f t="shared" si="1"/>
        <v/>
      </c>
      <c r="R63" s="463" t="str">
        <f>IF($R$3=$AN$8,'Result Sheet'!T63,IF($R$3=$AN$9,'Result Sheet'!AL63,IF($R$3=$AN$10,'Result Sheet'!BD63,IF($R$3=$AN$11,'Result Sheet'!BV63,""))))</f>
        <v/>
      </c>
      <c r="S63" s="463" t="str">
        <f>IF($R$3=$AN$8,'Result Sheet'!U63,IF($R$3=$AN$9,'Result Sheet'!AM63,IF($R$3=$AN$10,'Result Sheet'!BE63,IF($R$3=$AN$11,'Result Sheet'!BW63,""))))</f>
        <v/>
      </c>
      <c r="T63" s="464" t="str">
        <f>IF(OR($D$3="",$R$3=""),"",IF(B63="","",IF(AND(R63="NA",S63="NA"),"NA",IF($R$3=$AN$12,'Result Sheet'!CJ63,IF($R$3=$AN$13,'Result Sheet'!CT63,IF($R$3=$AN$14,'Result Sheet'!DD63,IF($R$3=$AN$15,'Result Sheet'!DK63,IF($R$3=$AN$16,'Result Sheet'!DO63,SUM(R63:S63)))))))))</f>
        <v/>
      </c>
      <c r="U63" s="462" t="str">
        <f t="shared" si="2"/>
        <v/>
      </c>
      <c r="V63" s="465">
        <f t="shared" si="3"/>
        <v>0</v>
      </c>
      <c r="W63" s="465" t="str">
        <f t="shared" si="4"/>
        <v/>
      </c>
      <c r="X63" s="465" t="str">
        <f t="shared" si="5"/>
        <v/>
      </c>
      <c r="Y63" s="465" t="str">
        <f t="shared" si="6"/>
        <v/>
      </c>
      <c r="Z63" s="465" t="str">
        <f t="shared" si="7"/>
        <v/>
      </c>
      <c r="AA63" s="466" t="str">
        <f t="shared" si="8"/>
        <v/>
      </c>
    </row>
    <row r="64" spans="1:27">
      <c r="A64" s="453">
        <f>IF('Result Sheet'!A64="","",'Result Sheet'!A64)</f>
        <v>57</v>
      </c>
      <c r="B64" s="454" t="str">
        <f>IF(OR($D$3="",$R$3=""),"",IF('Result Sheet'!B64="","",'Result Sheet'!B64))</f>
        <v/>
      </c>
      <c r="C64" s="455" t="str">
        <f>IF(OR($D$3="",$R$3=""),"",IF('Result Sheet'!F64="","",'Result Sheet'!F64))</f>
        <v/>
      </c>
      <c r="D64" s="456" t="str">
        <f>IF(OR($D$3="",$R$3=""),"",IF('Result Sheet'!E64="","",'Result Sheet'!E64))</f>
        <v/>
      </c>
      <c r="E64" s="457" t="str">
        <f>IF(OR($D$3="",$R$3=""),"",IF('Result Sheet'!G64="","",'Result Sheet'!G64))</f>
        <v/>
      </c>
      <c r="F64" s="457" t="str">
        <f>IF(OR($D$3="",$R$3=""),"",IF('Result Sheet'!H64="","",'Result Sheet'!H64))</f>
        <v/>
      </c>
      <c r="G64" s="457" t="str">
        <f>IF(OR($D$3="",$R$3=""),"",IF('Result Sheet'!I64="","",'Result Sheet'!I64))</f>
        <v/>
      </c>
      <c r="H64" s="458" t="str">
        <f>IF(OR($D$3="",$R$3=""),"",IF('Result Sheet'!K64="","",'Result Sheet'!K64))</f>
        <v/>
      </c>
      <c r="I64" s="459" t="str">
        <f>IF(OR($D$3="",$R$3=""),"",IF('Result Sheet'!J64="","",'Result Sheet'!J64))</f>
        <v/>
      </c>
      <c r="J64" s="460" t="str">
        <f>IF(OR(B64=0,B64=""),"",IF($R$3="","",IF($R$3=$AN$8,'Result Sheet'!L64,IF($R$3=$AN$9,'Result Sheet'!AD64,IF($R$3=$AN$10,'Result Sheet'!AV64,IF($R$3=$AN$11,'Result Sheet'!BN64,IF($R$3=$AN$12,'Result Sheet'!CF64,IF($R$3=$AN$13,'Result Sheet'!CP64,IF($R$3=$AN$14,'Result Sheet'!CZ64,"")))))))))</f>
        <v/>
      </c>
      <c r="K64" s="460" t="str">
        <f>IF(OR(B64=0,B64=""),"",IF($R$3="","",IF($R$3=$AN$8,'Result Sheet'!M64,IF($R$3=$AN$9,'Result Sheet'!AE64,IF($R$3=$AN$10,'Result Sheet'!AW64,IF($R$3=$AN$11,'Result Sheet'!BO64,IF($R$3=$AN$12,'Result Sheet'!CG64,IF($R$3=$AN$13,'Result Sheet'!CQ64,IF($R$3=$AN$14,'Result Sheet'!DA64,"")))))))))</f>
        <v/>
      </c>
      <c r="L64" s="460" t="str">
        <f>IF(OR(B64=0,B64=""),"",IF($R$3="","",IF($R$3=$AN$8,'Result Sheet'!N64,IF($R$3=$AN$9,'Result Sheet'!AF64,IF($R$3=$AN$10,'Result Sheet'!AX64,IF($R$3=$AN$11,'Result Sheet'!BP64,IF($R$3=$AN$12,'Result Sheet'!CH64,IF($R$3=$AN$13,'Result Sheet'!CR64,IF($R$3=$AN$14,'Result Sheet'!DB64,"")))))))))</f>
        <v/>
      </c>
      <c r="M64" s="462" t="str">
        <f t="shared" si="0"/>
        <v/>
      </c>
      <c r="N64" s="460" t="str">
        <f>IF($R$3=$AN$8,'Result Sheet'!P64,IF($R$3=$AN$9,'Result Sheet'!AH64,IF($R$3=$AN$10,'Result Sheet'!AZ64,IF($R$3=$AN$11,'Result Sheet'!BR64,""))))</f>
        <v/>
      </c>
      <c r="O64" s="460" t="str">
        <f>IF($R$3=$AN$8,'Result Sheet'!Q64,IF($R$3=$AN$9,'Result Sheet'!AI64,IF($R$3=$AN$10,'Result Sheet'!BA64,IF($R$3=$AN$11,'Result Sheet'!BS64,""))))</f>
        <v/>
      </c>
      <c r="P64" s="461" t="str">
        <f>IF(OR($D$3="",$R$3=""),"",IF(B64="","",IF(AND(O64="NA",N64="NA"),"NA",IF($R$3=$AN$12,'Result Sheet'!CI64,IF($R$3=$AN$13,'Result Sheet'!CS64,IF($R$3=$AN$14,'Result Sheet'!DC64,IF($R$3=$AN$15,'Result Sheet'!DJ64,IF($R$3=$AN$16,'Result Sheet'!DN64,SUM(N64:O64)))))))))</f>
        <v/>
      </c>
      <c r="Q64" s="462" t="str">
        <f t="shared" si="1"/>
        <v/>
      </c>
      <c r="R64" s="463" t="str">
        <f>IF($R$3=$AN$8,'Result Sheet'!T64,IF($R$3=$AN$9,'Result Sheet'!AL64,IF($R$3=$AN$10,'Result Sheet'!BD64,IF($R$3=$AN$11,'Result Sheet'!BV64,""))))</f>
        <v/>
      </c>
      <c r="S64" s="463" t="str">
        <f>IF($R$3=$AN$8,'Result Sheet'!U64,IF($R$3=$AN$9,'Result Sheet'!AM64,IF($R$3=$AN$10,'Result Sheet'!BE64,IF($R$3=$AN$11,'Result Sheet'!BW64,""))))</f>
        <v/>
      </c>
      <c r="T64" s="464" t="str">
        <f>IF(OR($D$3="",$R$3=""),"",IF(B64="","",IF(AND(R64="NA",S64="NA"),"NA",IF($R$3=$AN$12,'Result Sheet'!CJ64,IF($R$3=$AN$13,'Result Sheet'!CT64,IF($R$3=$AN$14,'Result Sheet'!DD64,IF($R$3=$AN$15,'Result Sheet'!DK64,IF($R$3=$AN$16,'Result Sheet'!DO64,SUM(R64:S64)))))))))</f>
        <v/>
      </c>
      <c r="U64" s="462" t="str">
        <f t="shared" si="2"/>
        <v/>
      </c>
      <c r="V64" s="465">
        <f t="shared" si="3"/>
        <v>0</v>
      </c>
      <c r="W64" s="465" t="str">
        <f t="shared" si="4"/>
        <v/>
      </c>
      <c r="X64" s="465" t="str">
        <f t="shared" si="5"/>
        <v/>
      </c>
      <c r="Y64" s="465" t="str">
        <f t="shared" si="6"/>
        <v/>
      </c>
      <c r="Z64" s="465" t="str">
        <f t="shared" si="7"/>
        <v/>
      </c>
      <c r="AA64" s="466" t="str">
        <f t="shared" si="8"/>
        <v/>
      </c>
    </row>
    <row r="65" spans="1:27">
      <c r="A65" s="453">
        <f>IF('Result Sheet'!A65="","",'Result Sheet'!A65)</f>
        <v>58</v>
      </c>
      <c r="B65" s="454" t="str">
        <f>IF(OR($D$3="",$R$3=""),"",IF('Result Sheet'!B65="","",'Result Sheet'!B65))</f>
        <v/>
      </c>
      <c r="C65" s="455" t="str">
        <f>IF(OR($D$3="",$R$3=""),"",IF('Result Sheet'!F65="","",'Result Sheet'!F65))</f>
        <v/>
      </c>
      <c r="D65" s="456" t="str">
        <f>IF(OR($D$3="",$R$3=""),"",IF('Result Sheet'!E65="","",'Result Sheet'!E65))</f>
        <v/>
      </c>
      <c r="E65" s="457" t="str">
        <f>IF(OR($D$3="",$R$3=""),"",IF('Result Sheet'!G65="","",'Result Sheet'!G65))</f>
        <v/>
      </c>
      <c r="F65" s="457" t="str">
        <f>IF(OR($D$3="",$R$3=""),"",IF('Result Sheet'!H65="","",'Result Sheet'!H65))</f>
        <v/>
      </c>
      <c r="G65" s="457" t="str">
        <f>IF(OR($D$3="",$R$3=""),"",IF('Result Sheet'!I65="","",'Result Sheet'!I65))</f>
        <v/>
      </c>
      <c r="H65" s="458" t="str">
        <f>IF(OR($D$3="",$R$3=""),"",IF('Result Sheet'!K65="","",'Result Sheet'!K65))</f>
        <v/>
      </c>
      <c r="I65" s="459" t="str">
        <f>IF(OR($D$3="",$R$3=""),"",IF('Result Sheet'!J65="","",'Result Sheet'!J65))</f>
        <v/>
      </c>
      <c r="J65" s="460" t="str">
        <f>IF(OR(B65=0,B65=""),"",IF($R$3="","",IF($R$3=$AN$8,'Result Sheet'!L65,IF($R$3=$AN$9,'Result Sheet'!AD65,IF($R$3=$AN$10,'Result Sheet'!AV65,IF($R$3=$AN$11,'Result Sheet'!BN65,IF($R$3=$AN$12,'Result Sheet'!CF65,IF($R$3=$AN$13,'Result Sheet'!CP65,IF($R$3=$AN$14,'Result Sheet'!CZ65,"")))))))))</f>
        <v/>
      </c>
      <c r="K65" s="460" t="str">
        <f>IF(OR(B65=0,B65=""),"",IF($R$3="","",IF($R$3=$AN$8,'Result Sheet'!M65,IF($R$3=$AN$9,'Result Sheet'!AE65,IF($R$3=$AN$10,'Result Sheet'!AW65,IF($R$3=$AN$11,'Result Sheet'!BO65,IF($R$3=$AN$12,'Result Sheet'!CG65,IF($R$3=$AN$13,'Result Sheet'!CQ65,IF($R$3=$AN$14,'Result Sheet'!DA65,"")))))))))</f>
        <v/>
      </c>
      <c r="L65" s="460" t="str">
        <f>IF(OR(B65=0,B65=""),"",IF($R$3="","",IF($R$3=$AN$8,'Result Sheet'!N65,IF($R$3=$AN$9,'Result Sheet'!AF65,IF($R$3=$AN$10,'Result Sheet'!AX65,IF($R$3=$AN$11,'Result Sheet'!BP65,IF($R$3=$AN$12,'Result Sheet'!CH65,IF($R$3=$AN$13,'Result Sheet'!CR65,IF($R$3=$AN$14,'Result Sheet'!DB65,"")))))))))</f>
        <v/>
      </c>
      <c r="M65" s="462" t="str">
        <f t="shared" si="0"/>
        <v/>
      </c>
      <c r="N65" s="460" t="str">
        <f>IF($R$3=$AN$8,'Result Sheet'!P65,IF($R$3=$AN$9,'Result Sheet'!AH65,IF($R$3=$AN$10,'Result Sheet'!AZ65,IF($R$3=$AN$11,'Result Sheet'!BR65,""))))</f>
        <v/>
      </c>
      <c r="O65" s="460" t="str">
        <f>IF($R$3=$AN$8,'Result Sheet'!Q65,IF($R$3=$AN$9,'Result Sheet'!AI65,IF($R$3=$AN$10,'Result Sheet'!BA65,IF($R$3=$AN$11,'Result Sheet'!BS65,""))))</f>
        <v/>
      </c>
      <c r="P65" s="461" t="str">
        <f>IF(OR($D$3="",$R$3=""),"",IF(B65="","",IF(AND(O65="NA",N65="NA"),"NA",IF($R$3=$AN$12,'Result Sheet'!CI65,IF($R$3=$AN$13,'Result Sheet'!CS65,IF($R$3=$AN$14,'Result Sheet'!DC65,IF($R$3=$AN$15,'Result Sheet'!DJ65,IF($R$3=$AN$16,'Result Sheet'!DN65,SUM(N65:O65)))))))))</f>
        <v/>
      </c>
      <c r="Q65" s="462" t="str">
        <f t="shared" si="1"/>
        <v/>
      </c>
      <c r="R65" s="463" t="str">
        <f>IF($R$3=$AN$8,'Result Sheet'!T65,IF($R$3=$AN$9,'Result Sheet'!AL65,IF($R$3=$AN$10,'Result Sheet'!BD65,IF($R$3=$AN$11,'Result Sheet'!BV65,""))))</f>
        <v/>
      </c>
      <c r="S65" s="463" t="str">
        <f>IF($R$3=$AN$8,'Result Sheet'!U65,IF($R$3=$AN$9,'Result Sheet'!AM65,IF($R$3=$AN$10,'Result Sheet'!BE65,IF($R$3=$AN$11,'Result Sheet'!BW65,""))))</f>
        <v/>
      </c>
      <c r="T65" s="464" t="str">
        <f>IF(OR($D$3="",$R$3=""),"",IF(B65="","",IF(AND(R65="NA",S65="NA"),"NA",IF($R$3=$AN$12,'Result Sheet'!CJ65,IF($R$3=$AN$13,'Result Sheet'!CT65,IF($R$3=$AN$14,'Result Sheet'!DD65,IF($R$3=$AN$15,'Result Sheet'!DK65,IF($R$3=$AN$16,'Result Sheet'!DO65,SUM(R65:S65)))))))))</f>
        <v/>
      </c>
      <c r="U65" s="462" t="str">
        <f t="shared" si="2"/>
        <v/>
      </c>
      <c r="V65" s="465">
        <f t="shared" si="3"/>
        <v>0</v>
      </c>
      <c r="W65" s="465" t="str">
        <f t="shared" si="4"/>
        <v/>
      </c>
      <c r="X65" s="465" t="str">
        <f t="shared" si="5"/>
        <v/>
      </c>
      <c r="Y65" s="465" t="str">
        <f t="shared" si="6"/>
        <v/>
      </c>
      <c r="Z65" s="465" t="str">
        <f t="shared" si="7"/>
        <v/>
      </c>
      <c r="AA65" s="466" t="str">
        <f t="shared" si="8"/>
        <v/>
      </c>
    </row>
    <row r="66" spans="1:27">
      <c r="A66" s="453">
        <f>IF('Result Sheet'!A66="","",'Result Sheet'!A66)</f>
        <v>59</v>
      </c>
      <c r="B66" s="454" t="str">
        <f>IF(OR($D$3="",$R$3=""),"",IF('Result Sheet'!B66="","",'Result Sheet'!B66))</f>
        <v/>
      </c>
      <c r="C66" s="455" t="str">
        <f>IF(OR($D$3="",$R$3=""),"",IF('Result Sheet'!F66="","",'Result Sheet'!F66))</f>
        <v/>
      </c>
      <c r="D66" s="456" t="str">
        <f>IF(OR($D$3="",$R$3=""),"",IF('Result Sheet'!E66="","",'Result Sheet'!E66))</f>
        <v/>
      </c>
      <c r="E66" s="457" t="str">
        <f>IF(OR($D$3="",$R$3=""),"",IF('Result Sheet'!G66="","",'Result Sheet'!G66))</f>
        <v/>
      </c>
      <c r="F66" s="457" t="str">
        <f>IF(OR($D$3="",$R$3=""),"",IF('Result Sheet'!H66="","",'Result Sheet'!H66))</f>
        <v/>
      </c>
      <c r="G66" s="457" t="str">
        <f>IF(OR($D$3="",$R$3=""),"",IF('Result Sheet'!I66="","",'Result Sheet'!I66))</f>
        <v/>
      </c>
      <c r="H66" s="458" t="str">
        <f>IF(OR($D$3="",$R$3=""),"",IF('Result Sheet'!K66="","",'Result Sheet'!K66))</f>
        <v/>
      </c>
      <c r="I66" s="459" t="str">
        <f>IF(OR($D$3="",$R$3=""),"",IF('Result Sheet'!J66="","",'Result Sheet'!J66))</f>
        <v/>
      </c>
      <c r="J66" s="460" t="str">
        <f>IF(OR(B66=0,B66=""),"",IF($R$3="","",IF($R$3=$AN$8,'Result Sheet'!L66,IF($R$3=$AN$9,'Result Sheet'!AD66,IF($R$3=$AN$10,'Result Sheet'!AV66,IF($R$3=$AN$11,'Result Sheet'!BN66,IF($R$3=$AN$12,'Result Sheet'!CF66,IF($R$3=$AN$13,'Result Sheet'!CP66,IF($R$3=$AN$14,'Result Sheet'!CZ66,"")))))))))</f>
        <v/>
      </c>
      <c r="K66" s="460" t="str">
        <f>IF(OR(B66=0,B66=""),"",IF($R$3="","",IF($R$3=$AN$8,'Result Sheet'!M66,IF($R$3=$AN$9,'Result Sheet'!AE66,IF($R$3=$AN$10,'Result Sheet'!AW66,IF($R$3=$AN$11,'Result Sheet'!BO66,IF($R$3=$AN$12,'Result Sheet'!CG66,IF($R$3=$AN$13,'Result Sheet'!CQ66,IF($R$3=$AN$14,'Result Sheet'!DA66,"")))))))))</f>
        <v/>
      </c>
      <c r="L66" s="460" t="str">
        <f>IF(OR(B66=0,B66=""),"",IF($R$3="","",IF($R$3=$AN$8,'Result Sheet'!N66,IF($R$3=$AN$9,'Result Sheet'!AF66,IF($R$3=$AN$10,'Result Sheet'!AX66,IF($R$3=$AN$11,'Result Sheet'!BP66,IF($R$3=$AN$12,'Result Sheet'!CH66,IF($R$3=$AN$13,'Result Sheet'!CR66,IF($R$3=$AN$14,'Result Sheet'!DB66,"")))))))))</f>
        <v/>
      </c>
      <c r="M66" s="462" t="str">
        <f t="shared" si="0"/>
        <v/>
      </c>
      <c r="N66" s="460" t="str">
        <f>IF($R$3=$AN$8,'Result Sheet'!P66,IF($R$3=$AN$9,'Result Sheet'!AH66,IF($R$3=$AN$10,'Result Sheet'!AZ66,IF($R$3=$AN$11,'Result Sheet'!BR66,""))))</f>
        <v/>
      </c>
      <c r="O66" s="460" t="str">
        <f>IF($R$3=$AN$8,'Result Sheet'!Q66,IF($R$3=$AN$9,'Result Sheet'!AI66,IF($R$3=$AN$10,'Result Sheet'!BA66,IF($R$3=$AN$11,'Result Sheet'!BS66,""))))</f>
        <v/>
      </c>
      <c r="P66" s="461" t="str">
        <f>IF(OR($D$3="",$R$3=""),"",IF(B66="","",IF(AND(O66="NA",N66="NA"),"NA",IF($R$3=$AN$12,'Result Sheet'!CI66,IF($R$3=$AN$13,'Result Sheet'!CS66,IF($R$3=$AN$14,'Result Sheet'!DC66,IF($R$3=$AN$15,'Result Sheet'!DJ66,IF($R$3=$AN$16,'Result Sheet'!DN66,SUM(N66:O66)))))))))</f>
        <v/>
      </c>
      <c r="Q66" s="462" t="str">
        <f t="shared" si="1"/>
        <v/>
      </c>
      <c r="R66" s="463" t="str">
        <f>IF($R$3=$AN$8,'Result Sheet'!T66,IF($R$3=$AN$9,'Result Sheet'!AL66,IF($R$3=$AN$10,'Result Sheet'!BD66,IF($R$3=$AN$11,'Result Sheet'!BV66,""))))</f>
        <v/>
      </c>
      <c r="S66" s="463" t="str">
        <f>IF($R$3=$AN$8,'Result Sheet'!U66,IF($R$3=$AN$9,'Result Sheet'!AM66,IF($R$3=$AN$10,'Result Sheet'!BE66,IF($R$3=$AN$11,'Result Sheet'!BW66,""))))</f>
        <v/>
      </c>
      <c r="T66" s="464" t="str">
        <f>IF(OR($D$3="",$R$3=""),"",IF(B66="","",IF(AND(R66="NA",S66="NA"),"NA",IF($R$3=$AN$12,'Result Sheet'!CJ66,IF($R$3=$AN$13,'Result Sheet'!CT66,IF($R$3=$AN$14,'Result Sheet'!DD66,IF($R$3=$AN$15,'Result Sheet'!DK66,IF($R$3=$AN$16,'Result Sheet'!DO66,SUM(R66:S66)))))))))</f>
        <v/>
      </c>
      <c r="U66" s="462" t="str">
        <f t="shared" si="2"/>
        <v/>
      </c>
      <c r="V66" s="465">
        <f t="shared" si="3"/>
        <v>0</v>
      </c>
      <c r="W66" s="465" t="str">
        <f t="shared" si="4"/>
        <v/>
      </c>
      <c r="X66" s="465" t="str">
        <f t="shared" si="5"/>
        <v/>
      </c>
      <c r="Y66" s="465" t="str">
        <f t="shared" si="6"/>
        <v/>
      </c>
      <c r="Z66" s="465" t="str">
        <f t="shared" si="7"/>
        <v/>
      </c>
      <c r="AA66" s="466" t="str">
        <f t="shared" si="8"/>
        <v/>
      </c>
    </row>
    <row r="67" spans="1:27">
      <c r="A67" s="453">
        <f>IF('Result Sheet'!A67="","",'Result Sheet'!A67)</f>
        <v>60</v>
      </c>
      <c r="B67" s="454" t="str">
        <f>IF(OR($D$3="",$R$3=""),"",IF('Result Sheet'!B67="","",'Result Sheet'!B67))</f>
        <v/>
      </c>
      <c r="C67" s="455" t="str">
        <f>IF(OR($D$3="",$R$3=""),"",IF('Result Sheet'!F67="","",'Result Sheet'!F67))</f>
        <v/>
      </c>
      <c r="D67" s="456" t="str">
        <f>IF(OR($D$3="",$R$3=""),"",IF('Result Sheet'!E67="","",'Result Sheet'!E67))</f>
        <v/>
      </c>
      <c r="E67" s="457" t="str">
        <f>IF(OR($D$3="",$R$3=""),"",IF('Result Sheet'!G67="","",'Result Sheet'!G67))</f>
        <v/>
      </c>
      <c r="F67" s="457" t="str">
        <f>IF(OR($D$3="",$R$3=""),"",IF('Result Sheet'!H67="","",'Result Sheet'!H67))</f>
        <v/>
      </c>
      <c r="G67" s="457" t="str">
        <f>IF(OR($D$3="",$R$3=""),"",IF('Result Sheet'!I67="","",'Result Sheet'!I67))</f>
        <v/>
      </c>
      <c r="H67" s="458" t="str">
        <f>IF(OR($D$3="",$R$3=""),"",IF('Result Sheet'!K67="","",'Result Sheet'!K67))</f>
        <v/>
      </c>
      <c r="I67" s="459" t="str">
        <f>IF(OR($D$3="",$R$3=""),"",IF('Result Sheet'!J67="","",'Result Sheet'!J67))</f>
        <v/>
      </c>
      <c r="J67" s="460" t="str">
        <f>IF(OR(B67=0,B67=""),"",IF($R$3="","",IF($R$3=$AN$8,'Result Sheet'!L67,IF($R$3=$AN$9,'Result Sheet'!AD67,IF($R$3=$AN$10,'Result Sheet'!AV67,IF($R$3=$AN$11,'Result Sheet'!BN67,IF($R$3=$AN$12,'Result Sheet'!CF67,IF($R$3=$AN$13,'Result Sheet'!CP67,IF($R$3=$AN$14,'Result Sheet'!CZ67,"")))))))))</f>
        <v/>
      </c>
      <c r="K67" s="460" t="str">
        <f>IF(OR(B67=0,B67=""),"",IF($R$3="","",IF($R$3=$AN$8,'Result Sheet'!M67,IF($R$3=$AN$9,'Result Sheet'!AE67,IF($R$3=$AN$10,'Result Sheet'!AW67,IF($R$3=$AN$11,'Result Sheet'!BO67,IF($R$3=$AN$12,'Result Sheet'!CG67,IF($R$3=$AN$13,'Result Sheet'!CQ67,IF($R$3=$AN$14,'Result Sheet'!DA67,"")))))))))</f>
        <v/>
      </c>
      <c r="L67" s="460" t="str">
        <f>IF(OR(B67=0,B67=""),"",IF($R$3="","",IF($R$3=$AN$8,'Result Sheet'!N67,IF($R$3=$AN$9,'Result Sheet'!AF67,IF($R$3=$AN$10,'Result Sheet'!AX67,IF($R$3=$AN$11,'Result Sheet'!BP67,IF($R$3=$AN$12,'Result Sheet'!CH67,IF($R$3=$AN$13,'Result Sheet'!CR67,IF($R$3=$AN$14,'Result Sheet'!DB67,"")))))))))</f>
        <v/>
      </c>
      <c r="M67" s="462" t="str">
        <f t="shared" si="0"/>
        <v/>
      </c>
      <c r="N67" s="460" t="str">
        <f>IF($R$3=$AN$8,'Result Sheet'!P67,IF($R$3=$AN$9,'Result Sheet'!AH67,IF($R$3=$AN$10,'Result Sheet'!AZ67,IF($R$3=$AN$11,'Result Sheet'!BR67,""))))</f>
        <v/>
      </c>
      <c r="O67" s="460" t="str">
        <f>IF($R$3=$AN$8,'Result Sheet'!Q67,IF($R$3=$AN$9,'Result Sheet'!AI67,IF($R$3=$AN$10,'Result Sheet'!BA67,IF($R$3=$AN$11,'Result Sheet'!BS67,""))))</f>
        <v/>
      </c>
      <c r="P67" s="461" t="str">
        <f>IF(OR($D$3="",$R$3=""),"",IF(B67="","",IF(AND(O67="NA",N67="NA"),"NA",IF($R$3=$AN$12,'Result Sheet'!CI67,IF($R$3=$AN$13,'Result Sheet'!CS67,IF($R$3=$AN$14,'Result Sheet'!DC67,IF($R$3=$AN$15,'Result Sheet'!DJ67,IF($R$3=$AN$16,'Result Sheet'!DN67,SUM(N67:O67)))))))))</f>
        <v/>
      </c>
      <c r="Q67" s="462" t="str">
        <f t="shared" si="1"/>
        <v/>
      </c>
      <c r="R67" s="463" t="str">
        <f>IF($R$3=$AN$8,'Result Sheet'!T67,IF($R$3=$AN$9,'Result Sheet'!AL67,IF($R$3=$AN$10,'Result Sheet'!BD67,IF($R$3=$AN$11,'Result Sheet'!BV67,""))))</f>
        <v/>
      </c>
      <c r="S67" s="463" t="str">
        <f>IF($R$3=$AN$8,'Result Sheet'!U67,IF($R$3=$AN$9,'Result Sheet'!AM67,IF($R$3=$AN$10,'Result Sheet'!BE67,IF($R$3=$AN$11,'Result Sheet'!BW67,""))))</f>
        <v/>
      </c>
      <c r="T67" s="464" t="str">
        <f>IF(OR($D$3="",$R$3=""),"",IF(B67="","",IF(AND(R67="NA",S67="NA"),"NA",IF($R$3=$AN$12,'Result Sheet'!CJ67,IF($R$3=$AN$13,'Result Sheet'!CT67,IF($R$3=$AN$14,'Result Sheet'!DD67,IF($R$3=$AN$15,'Result Sheet'!DK67,IF($R$3=$AN$16,'Result Sheet'!DO67,SUM(R67:S67)))))))))</f>
        <v/>
      </c>
      <c r="U67" s="462" t="str">
        <f t="shared" si="2"/>
        <v/>
      </c>
      <c r="V67" s="465">
        <f t="shared" si="3"/>
        <v>0</v>
      </c>
      <c r="W67" s="465" t="str">
        <f t="shared" si="4"/>
        <v/>
      </c>
      <c r="X67" s="465" t="str">
        <f t="shared" si="5"/>
        <v/>
      </c>
      <c r="Y67" s="465" t="str">
        <f t="shared" si="6"/>
        <v/>
      </c>
      <c r="Z67" s="465" t="str">
        <f t="shared" si="7"/>
        <v/>
      </c>
      <c r="AA67" s="466" t="str">
        <f t="shared" si="8"/>
        <v/>
      </c>
    </row>
    <row r="68" spans="1:27">
      <c r="A68" s="453">
        <f>IF('Result Sheet'!A68="","",'Result Sheet'!A68)</f>
        <v>61</v>
      </c>
      <c r="B68" s="454" t="str">
        <f>IF(OR($D$3="",$R$3=""),"",IF('Result Sheet'!B68="","",'Result Sheet'!B68))</f>
        <v/>
      </c>
      <c r="C68" s="455" t="str">
        <f>IF(OR($D$3="",$R$3=""),"",IF('Result Sheet'!F68="","",'Result Sheet'!F68))</f>
        <v/>
      </c>
      <c r="D68" s="456" t="str">
        <f>IF(OR($D$3="",$R$3=""),"",IF('Result Sheet'!E68="","",'Result Sheet'!E68))</f>
        <v/>
      </c>
      <c r="E68" s="457" t="str">
        <f>IF(OR($D$3="",$R$3=""),"",IF('Result Sheet'!G68="","",'Result Sheet'!G68))</f>
        <v/>
      </c>
      <c r="F68" s="457" t="str">
        <f>IF(OR($D$3="",$R$3=""),"",IF('Result Sheet'!H68="","",'Result Sheet'!H68))</f>
        <v/>
      </c>
      <c r="G68" s="457" t="str">
        <f>IF(OR($D$3="",$R$3=""),"",IF('Result Sheet'!I68="","",'Result Sheet'!I68))</f>
        <v/>
      </c>
      <c r="H68" s="458" t="str">
        <f>IF(OR($D$3="",$R$3=""),"",IF('Result Sheet'!K68="","",'Result Sheet'!K68))</f>
        <v/>
      </c>
      <c r="I68" s="459" t="str">
        <f>IF(OR($D$3="",$R$3=""),"",IF('Result Sheet'!J68="","",'Result Sheet'!J68))</f>
        <v/>
      </c>
      <c r="J68" s="460" t="str">
        <f>IF(OR(B68=0,B68=""),"",IF($R$3="","",IF($R$3=$AN$8,'Result Sheet'!L68,IF($R$3=$AN$9,'Result Sheet'!AD68,IF($R$3=$AN$10,'Result Sheet'!AV68,IF($R$3=$AN$11,'Result Sheet'!BN68,IF($R$3=$AN$12,'Result Sheet'!CF68,IF($R$3=$AN$13,'Result Sheet'!CP68,IF($R$3=$AN$14,'Result Sheet'!CZ68,"")))))))))</f>
        <v/>
      </c>
      <c r="K68" s="460" t="str">
        <f>IF(OR(B68=0,B68=""),"",IF($R$3="","",IF($R$3=$AN$8,'Result Sheet'!M68,IF($R$3=$AN$9,'Result Sheet'!AE68,IF($R$3=$AN$10,'Result Sheet'!AW68,IF($R$3=$AN$11,'Result Sheet'!BO68,IF($R$3=$AN$12,'Result Sheet'!CG68,IF($R$3=$AN$13,'Result Sheet'!CQ68,IF($R$3=$AN$14,'Result Sheet'!DA68,"")))))))))</f>
        <v/>
      </c>
      <c r="L68" s="460" t="str">
        <f>IF(OR(B68=0,B68=""),"",IF($R$3="","",IF($R$3=$AN$8,'Result Sheet'!N68,IF($R$3=$AN$9,'Result Sheet'!AF68,IF($R$3=$AN$10,'Result Sheet'!AX68,IF($R$3=$AN$11,'Result Sheet'!BP68,IF($R$3=$AN$12,'Result Sheet'!CH68,IF($R$3=$AN$13,'Result Sheet'!CR68,IF($R$3=$AN$14,'Result Sheet'!DB68,"")))))))))</f>
        <v/>
      </c>
      <c r="M68" s="462" t="str">
        <f t="shared" si="0"/>
        <v/>
      </c>
      <c r="N68" s="460" t="str">
        <f>IF($R$3=$AN$8,'Result Sheet'!P68,IF($R$3=$AN$9,'Result Sheet'!AH68,IF($R$3=$AN$10,'Result Sheet'!AZ68,IF($R$3=$AN$11,'Result Sheet'!BR68,""))))</f>
        <v/>
      </c>
      <c r="O68" s="460" t="str">
        <f>IF($R$3=$AN$8,'Result Sheet'!Q68,IF($R$3=$AN$9,'Result Sheet'!AI68,IF($R$3=$AN$10,'Result Sheet'!BA68,IF($R$3=$AN$11,'Result Sheet'!BS68,""))))</f>
        <v/>
      </c>
      <c r="P68" s="461" t="str">
        <f>IF(OR($D$3="",$R$3=""),"",IF(B68="","",IF(AND(O68="NA",N68="NA"),"NA",IF($R$3=$AN$12,'Result Sheet'!CI68,IF($R$3=$AN$13,'Result Sheet'!CS68,IF($R$3=$AN$14,'Result Sheet'!DC68,IF($R$3=$AN$15,'Result Sheet'!DJ68,IF($R$3=$AN$16,'Result Sheet'!DN68,SUM(N68:O68)))))))))</f>
        <v/>
      </c>
      <c r="Q68" s="462" t="str">
        <f t="shared" si="1"/>
        <v/>
      </c>
      <c r="R68" s="463" t="str">
        <f>IF($R$3=$AN$8,'Result Sheet'!T68,IF($R$3=$AN$9,'Result Sheet'!AL68,IF($R$3=$AN$10,'Result Sheet'!BD68,IF($R$3=$AN$11,'Result Sheet'!BV68,""))))</f>
        <v/>
      </c>
      <c r="S68" s="463" t="str">
        <f>IF($R$3=$AN$8,'Result Sheet'!U68,IF($R$3=$AN$9,'Result Sheet'!AM68,IF($R$3=$AN$10,'Result Sheet'!BE68,IF($R$3=$AN$11,'Result Sheet'!BW68,""))))</f>
        <v/>
      </c>
      <c r="T68" s="464" t="str">
        <f>IF(OR($D$3="",$R$3=""),"",IF(B68="","",IF(AND(R68="NA",S68="NA"),"NA",IF($R$3=$AN$12,'Result Sheet'!CJ68,IF($R$3=$AN$13,'Result Sheet'!CT68,IF($R$3=$AN$14,'Result Sheet'!DD68,IF($R$3=$AN$15,'Result Sheet'!DK68,IF($R$3=$AN$16,'Result Sheet'!DO68,SUM(R68:S68)))))))))</f>
        <v/>
      </c>
      <c r="U68" s="462" t="str">
        <f t="shared" si="2"/>
        <v/>
      </c>
      <c r="V68" s="465">
        <f t="shared" si="3"/>
        <v>0</v>
      </c>
      <c r="W68" s="465" t="str">
        <f t="shared" si="4"/>
        <v/>
      </c>
      <c r="X68" s="465" t="str">
        <f t="shared" si="5"/>
        <v/>
      </c>
      <c r="Y68" s="465" t="str">
        <f t="shared" si="6"/>
        <v/>
      </c>
      <c r="Z68" s="465" t="str">
        <f t="shared" si="7"/>
        <v/>
      </c>
      <c r="AA68" s="466" t="str">
        <f t="shared" si="8"/>
        <v/>
      </c>
    </row>
    <row r="69" spans="1:27">
      <c r="A69" s="453">
        <f>IF('Result Sheet'!A69="","",'Result Sheet'!A69)</f>
        <v>62</v>
      </c>
      <c r="B69" s="454" t="str">
        <f>IF(OR($D$3="",$R$3=""),"",IF('Result Sheet'!B69="","",'Result Sheet'!B69))</f>
        <v/>
      </c>
      <c r="C69" s="455" t="str">
        <f>IF(OR($D$3="",$R$3=""),"",IF('Result Sheet'!F69="","",'Result Sheet'!F69))</f>
        <v/>
      </c>
      <c r="D69" s="456" t="str">
        <f>IF(OR($D$3="",$R$3=""),"",IF('Result Sheet'!E69="","",'Result Sheet'!E69))</f>
        <v/>
      </c>
      <c r="E69" s="457" t="str">
        <f>IF(OR($D$3="",$R$3=""),"",IF('Result Sheet'!G69="","",'Result Sheet'!G69))</f>
        <v/>
      </c>
      <c r="F69" s="457" t="str">
        <f>IF(OR($D$3="",$R$3=""),"",IF('Result Sheet'!H69="","",'Result Sheet'!H69))</f>
        <v/>
      </c>
      <c r="G69" s="457" t="str">
        <f>IF(OR($D$3="",$R$3=""),"",IF('Result Sheet'!I69="","",'Result Sheet'!I69))</f>
        <v/>
      </c>
      <c r="H69" s="458" t="str">
        <f>IF(OR($D$3="",$R$3=""),"",IF('Result Sheet'!K69="","",'Result Sheet'!K69))</f>
        <v/>
      </c>
      <c r="I69" s="459" t="str">
        <f>IF(OR($D$3="",$R$3=""),"",IF('Result Sheet'!J69="","",'Result Sheet'!J69))</f>
        <v/>
      </c>
      <c r="J69" s="460" t="str">
        <f>IF(OR(B69=0,B69=""),"",IF($R$3="","",IF($R$3=$AN$8,'Result Sheet'!L69,IF($R$3=$AN$9,'Result Sheet'!AD69,IF($R$3=$AN$10,'Result Sheet'!AV69,IF($R$3=$AN$11,'Result Sheet'!BN69,IF($R$3=$AN$12,'Result Sheet'!CF69,IF($R$3=$AN$13,'Result Sheet'!CP69,IF($R$3=$AN$14,'Result Sheet'!CZ69,"")))))))))</f>
        <v/>
      </c>
      <c r="K69" s="460" t="str">
        <f>IF(OR(B69=0,B69=""),"",IF($R$3="","",IF($R$3=$AN$8,'Result Sheet'!M69,IF($R$3=$AN$9,'Result Sheet'!AE69,IF($R$3=$AN$10,'Result Sheet'!AW69,IF($R$3=$AN$11,'Result Sheet'!BO69,IF($R$3=$AN$12,'Result Sheet'!CG69,IF($R$3=$AN$13,'Result Sheet'!CQ69,IF($R$3=$AN$14,'Result Sheet'!DA69,"")))))))))</f>
        <v/>
      </c>
      <c r="L69" s="460" t="str">
        <f>IF(OR(B69=0,B69=""),"",IF($R$3="","",IF($R$3=$AN$8,'Result Sheet'!N69,IF($R$3=$AN$9,'Result Sheet'!AF69,IF($R$3=$AN$10,'Result Sheet'!AX69,IF($R$3=$AN$11,'Result Sheet'!BP69,IF($R$3=$AN$12,'Result Sheet'!CH69,IF($R$3=$AN$13,'Result Sheet'!CR69,IF($R$3=$AN$14,'Result Sheet'!DB69,"")))))))))</f>
        <v/>
      </c>
      <c r="M69" s="462" t="str">
        <f t="shared" si="0"/>
        <v/>
      </c>
      <c r="N69" s="460" t="str">
        <f>IF($R$3=$AN$8,'Result Sheet'!P69,IF($R$3=$AN$9,'Result Sheet'!AH69,IF($R$3=$AN$10,'Result Sheet'!AZ69,IF($R$3=$AN$11,'Result Sheet'!BR69,""))))</f>
        <v/>
      </c>
      <c r="O69" s="460" t="str">
        <f>IF($R$3=$AN$8,'Result Sheet'!Q69,IF($R$3=$AN$9,'Result Sheet'!AI69,IF($R$3=$AN$10,'Result Sheet'!BA69,IF($R$3=$AN$11,'Result Sheet'!BS69,""))))</f>
        <v/>
      </c>
      <c r="P69" s="461" t="str">
        <f>IF(OR($D$3="",$R$3=""),"",IF(B69="","",IF(AND(O69="NA",N69="NA"),"NA",IF($R$3=$AN$12,'Result Sheet'!CI69,IF($R$3=$AN$13,'Result Sheet'!CS69,IF($R$3=$AN$14,'Result Sheet'!DC69,IF($R$3=$AN$15,'Result Sheet'!DJ69,IF($R$3=$AN$16,'Result Sheet'!DN69,SUM(N69:O69)))))))))</f>
        <v/>
      </c>
      <c r="Q69" s="462" t="str">
        <f t="shared" si="1"/>
        <v/>
      </c>
      <c r="R69" s="463" t="str">
        <f>IF($R$3=$AN$8,'Result Sheet'!T69,IF($R$3=$AN$9,'Result Sheet'!AL69,IF($R$3=$AN$10,'Result Sheet'!BD69,IF($R$3=$AN$11,'Result Sheet'!BV69,""))))</f>
        <v/>
      </c>
      <c r="S69" s="463" t="str">
        <f>IF($R$3=$AN$8,'Result Sheet'!U69,IF($R$3=$AN$9,'Result Sheet'!AM69,IF($R$3=$AN$10,'Result Sheet'!BE69,IF($R$3=$AN$11,'Result Sheet'!BW69,""))))</f>
        <v/>
      </c>
      <c r="T69" s="464" t="str">
        <f>IF(OR($D$3="",$R$3=""),"",IF(B69="","",IF(AND(R69="NA",S69="NA"),"NA",IF($R$3=$AN$12,'Result Sheet'!CJ69,IF($R$3=$AN$13,'Result Sheet'!CT69,IF($R$3=$AN$14,'Result Sheet'!DD69,IF($R$3=$AN$15,'Result Sheet'!DK69,IF($R$3=$AN$16,'Result Sheet'!DO69,SUM(R69:S69)))))))))</f>
        <v/>
      </c>
      <c r="U69" s="462" t="str">
        <f t="shared" si="2"/>
        <v/>
      </c>
      <c r="V69" s="465">
        <f t="shared" si="3"/>
        <v>0</v>
      </c>
      <c r="W69" s="465" t="str">
        <f t="shared" si="4"/>
        <v/>
      </c>
      <c r="X69" s="465" t="str">
        <f t="shared" si="5"/>
        <v/>
      </c>
      <c r="Y69" s="465" t="str">
        <f t="shared" si="6"/>
        <v/>
      </c>
      <c r="Z69" s="465" t="str">
        <f t="shared" si="7"/>
        <v/>
      </c>
      <c r="AA69" s="466" t="str">
        <f t="shared" si="8"/>
        <v/>
      </c>
    </row>
    <row r="70" spans="1:27">
      <c r="A70" s="453">
        <f>IF('Result Sheet'!A70="","",'Result Sheet'!A70)</f>
        <v>63</v>
      </c>
      <c r="B70" s="454" t="str">
        <f>IF(OR($D$3="",$R$3=""),"",IF('Result Sheet'!B70="","",'Result Sheet'!B70))</f>
        <v/>
      </c>
      <c r="C70" s="455" t="str">
        <f>IF(OR($D$3="",$R$3=""),"",IF('Result Sheet'!F70="","",'Result Sheet'!F70))</f>
        <v/>
      </c>
      <c r="D70" s="456" t="str">
        <f>IF(OR($D$3="",$R$3=""),"",IF('Result Sheet'!E70="","",'Result Sheet'!E70))</f>
        <v/>
      </c>
      <c r="E70" s="457" t="str">
        <f>IF(OR($D$3="",$R$3=""),"",IF('Result Sheet'!G70="","",'Result Sheet'!G70))</f>
        <v/>
      </c>
      <c r="F70" s="457" t="str">
        <f>IF(OR($D$3="",$R$3=""),"",IF('Result Sheet'!H70="","",'Result Sheet'!H70))</f>
        <v/>
      </c>
      <c r="G70" s="457" t="str">
        <f>IF(OR($D$3="",$R$3=""),"",IF('Result Sheet'!I70="","",'Result Sheet'!I70))</f>
        <v/>
      </c>
      <c r="H70" s="458" t="str">
        <f>IF(OR($D$3="",$R$3=""),"",IF('Result Sheet'!K70="","",'Result Sheet'!K70))</f>
        <v/>
      </c>
      <c r="I70" s="459" t="str">
        <f>IF(OR($D$3="",$R$3=""),"",IF('Result Sheet'!J70="","",'Result Sheet'!J70))</f>
        <v/>
      </c>
      <c r="J70" s="460" t="str">
        <f>IF(OR(B70=0,B70=""),"",IF($R$3="","",IF($R$3=$AN$8,'Result Sheet'!L70,IF($R$3=$AN$9,'Result Sheet'!AD70,IF($R$3=$AN$10,'Result Sheet'!AV70,IF($R$3=$AN$11,'Result Sheet'!BN70,IF($R$3=$AN$12,'Result Sheet'!CF70,IF($R$3=$AN$13,'Result Sheet'!CP70,IF($R$3=$AN$14,'Result Sheet'!CZ70,"")))))))))</f>
        <v/>
      </c>
      <c r="K70" s="460" t="str">
        <f>IF(OR(B70=0,B70=""),"",IF($R$3="","",IF($R$3=$AN$8,'Result Sheet'!M70,IF($R$3=$AN$9,'Result Sheet'!AE70,IF($R$3=$AN$10,'Result Sheet'!AW70,IF($R$3=$AN$11,'Result Sheet'!BO70,IF($R$3=$AN$12,'Result Sheet'!CG70,IF($R$3=$AN$13,'Result Sheet'!CQ70,IF($R$3=$AN$14,'Result Sheet'!DA70,"")))))))))</f>
        <v/>
      </c>
      <c r="L70" s="460" t="str">
        <f>IF(OR(B70=0,B70=""),"",IF($R$3="","",IF($R$3=$AN$8,'Result Sheet'!N70,IF($R$3=$AN$9,'Result Sheet'!AF70,IF($R$3=$AN$10,'Result Sheet'!AX70,IF($R$3=$AN$11,'Result Sheet'!BP70,IF($R$3=$AN$12,'Result Sheet'!CH70,IF($R$3=$AN$13,'Result Sheet'!CR70,IF($R$3=$AN$14,'Result Sheet'!DB70,"")))))))))</f>
        <v/>
      </c>
      <c r="M70" s="462" t="str">
        <f t="shared" si="0"/>
        <v/>
      </c>
      <c r="N70" s="460" t="str">
        <f>IF($R$3=$AN$8,'Result Sheet'!P70,IF($R$3=$AN$9,'Result Sheet'!AH70,IF($R$3=$AN$10,'Result Sheet'!AZ70,IF($R$3=$AN$11,'Result Sheet'!BR70,""))))</f>
        <v/>
      </c>
      <c r="O70" s="460" t="str">
        <f>IF($R$3=$AN$8,'Result Sheet'!Q70,IF($R$3=$AN$9,'Result Sheet'!AI70,IF($R$3=$AN$10,'Result Sheet'!BA70,IF($R$3=$AN$11,'Result Sheet'!BS70,""))))</f>
        <v/>
      </c>
      <c r="P70" s="461" t="str">
        <f>IF(OR($D$3="",$R$3=""),"",IF(B70="","",IF(AND(O70="NA",N70="NA"),"NA",IF($R$3=$AN$12,'Result Sheet'!CI70,IF($R$3=$AN$13,'Result Sheet'!CS70,IF($R$3=$AN$14,'Result Sheet'!DC70,IF($R$3=$AN$15,'Result Sheet'!DJ70,IF($R$3=$AN$16,'Result Sheet'!DN70,SUM(N70:O70)))))))))</f>
        <v/>
      </c>
      <c r="Q70" s="462" t="str">
        <f t="shared" si="1"/>
        <v/>
      </c>
      <c r="R70" s="463" t="str">
        <f>IF($R$3=$AN$8,'Result Sheet'!T70,IF($R$3=$AN$9,'Result Sheet'!AL70,IF($R$3=$AN$10,'Result Sheet'!BD70,IF($R$3=$AN$11,'Result Sheet'!BV70,""))))</f>
        <v/>
      </c>
      <c r="S70" s="463" t="str">
        <f>IF($R$3=$AN$8,'Result Sheet'!U70,IF($R$3=$AN$9,'Result Sheet'!AM70,IF($R$3=$AN$10,'Result Sheet'!BE70,IF($R$3=$AN$11,'Result Sheet'!BW70,""))))</f>
        <v/>
      </c>
      <c r="T70" s="464" t="str">
        <f>IF(OR($D$3="",$R$3=""),"",IF(B70="","",IF(AND(R70="NA",S70="NA"),"NA",IF($R$3=$AN$12,'Result Sheet'!CJ70,IF($R$3=$AN$13,'Result Sheet'!CT70,IF($R$3=$AN$14,'Result Sheet'!DD70,IF($R$3=$AN$15,'Result Sheet'!DK70,IF($R$3=$AN$16,'Result Sheet'!DO70,SUM(R70:S70)))))))))</f>
        <v/>
      </c>
      <c r="U70" s="462" t="str">
        <f t="shared" si="2"/>
        <v/>
      </c>
      <c r="V70" s="465">
        <f t="shared" si="3"/>
        <v>0</v>
      </c>
      <c r="W70" s="465" t="str">
        <f t="shared" si="4"/>
        <v/>
      </c>
      <c r="X70" s="465" t="str">
        <f t="shared" si="5"/>
        <v/>
      </c>
      <c r="Y70" s="465" t="str">
        <f t="shared" si="6"/>
        <v/>
      </c>
      <c r="Z70" s="465" t="str">
        <f t="shared" si="7"/>
        <v/>
      </c>
      <c r="AA70" s="466" t="str">
        <f t="shared" si="8"/>
        <v/>
      </c>
    </row>
    <row r="71" spans="1:27">
      <c r="A71" s="453">
        <f>IF('Result Sheet'!A71="","",'Result Sheet'!A71)</f>
        <v>64</v>
      </c>
      <c r="B71" s="454" t="str">
        <f>IF(OR($D$3="",$R$3=""),"",IF('Result Sheet'!B71="","",'Result Sheet'!B71))</f>
        <v/>
      </c>
      <c r="C71" s="455" t="str">
        <f>IF(OR($D$3="",$R$3=""),"",IF('Result Sheet'!F71="","",'Result Sheet'!F71))</f>
        <v/>
      </c>
      <c r="D71" s="456" t="str">
        <f>IF(OR($D$3="",$R$3=""),"",IF('Result Sheet'!E71="","",'Result Sheet'!E71))</f>
        <v/>
      </c>
      <c r="E71" s="457" t="str">
        <f>IF(OR($D$3="",$R$3=""),"",IF('Result Sheet'!G71="","",'Result Sheet'!G71))</f>
        <v/>
      </c>
      <c r="F71" s="457" t="str">
        <f>IF(OR($D$3="",$R$3=""),"",IF('Result Sheet'!H71="","",'Result Sheet'!H71))</f>
        <v/>
      </c>
      <c r="G71" s="457" t="str">
        <f>IF(OR($D$3="",$R$3=""),"",IF('Result Sheet'!I71="","",'Result Sheet'!I71))</f>
        <v/>
      </c>
      <c r="H71" s="458" t="str">
        <f>IF(OR($D$3="",$R$3=""),"",IF('Result Sheet'!K71="","",'Result Sheet'!K71))</f>
        <v/>
      </c>
      <c r="I71" s="459" t="str">
        <f>IF(OR($D$3="",$R$3=""),"",IF('Result Sheet'!J71="","",'Result Sheet'!J71))</f>
        <v/>
      </c>
      <c r="J71" s="460" t="str">
        <f>IF(OR(B71=0,B71=""),"",IF($R$3="","",IF($R$3=$AN$8,'Result Sheet'!L71,IF($R$3=$AN$9,'Result Sheet'!AD71,IF($R$3=$AN$10,'Result Sheet'!AV71,IF($R$3=$AN$11,'Result Sheet'!BN71,IF($R$3=$AN$12,'Result Sheet'!CF71,IF($R$3=$AN$13,'Result Sheet'!CP71,IF($R$3=$AN$14,'Result Sheet'!CZ71,"")))))))))</f>
        <v/>
      </c>
      <c r="K71" s="460" t="str">
        <f>IF(OR(B71=0,B71=""),"",IF($R$3="","",IF($R$3=$AN$8,'Result Sheet'!M71,IF($R$3=$AN$9,'Result Sheet'!AE71,IF($R$3=$AN$10,'Result Sheet'!AW71,IF($R$3=$AN$11,'Result Sheet'!BO71,IF($R$3=$AN$12,'Result Sheet'!CG71,IF($R$3=$AN$13,'Result Sheet'!CQ71,IF($R$3=$AN$14,'Result Sheet'!DA71,"")))))))))</f>
        <v/>
      </c>
      <c r="L71" s="460" t="str">
        <f>IF(OR(B71=0,B71=""),"",IF($R$3="","",IF($R$3=$AN$8,'Result Sheet'!N71,IF($R$3=$AN$9,'Result Sheet'!AF71,IF($R$3=$AN$10,'Result Sheet'!AX71,IF($R$3=$AN$11,'Result Sheet'!BP71,IF($R$3=$AN$12,'Result Sheet'!CH71,IF($R$3=$AN$13,'Result Sheet'!CR71,IF($R$3=$AN$14,'Result Sheet'!DB71,"")))))))))</f>
        <v/>
      </c>
      <c r="M71" s="462" t="str">
        <f t="shared" si="0"/>
        <v/>
      </c>
      <c r="N71" s="460" t="str">
        <f>IF($R$3=$AN$8,'Result Sheet'!P71,IF($R$3=$AN$9,'Result Sheet'!AH71,IF($R$3=$AN$10,'Result Sheet'!AZ71,IF($R$3=$AN$11,'Result Sheet'!BR71,""))))</f>
        <v/>
      </c>
      <c r="O71" s="460" t="str">
        <f>IF($R$3=$AN$8,'Result Sheet'!Q71,IF($R$3=$AN$9,'Result Sheet'!AI71,IF($R$3=$AN$10,'Result Sheet'!BA71,IF($R$3=$AN$11,'Result Sheet'!BS71,""))))</f>
        <v/>
      </c>
      <c r="P71" s="461" t="str">
        <f>IF(OR($D$3="",$R$3=""),"",IF(B71="","",IF(AND(O71="NA",N71="NA"),"NA",IF($R$3=$AN$12,'Result Sheet'!CI71,IF($R$3=$AN$13,'Result Sheet'!CS71,IF($R$3=$AN$14,'Result Sheet'!DC71,IF($R$3=$AN$15,'Result Sheet'!DJ71,IF($R$3=$AN$16,'Result Sheet'!DN71,SUM(N71:O71)))))))))</f>
        <v/>
      </c>
      <c r="Q71" s="462" t="str">
        <f t="shared" si="1"/>
        <v/>
      </c>
      <c r="R71" s="463" t="str">
        <f>IF($R$3=$AN$8,'Result Sheet'!T71,IF($R$3=$AN$9,'Result Sheet'!AL71,IF($R$3=$AN$10,'Result Sheet'!BD71,IF($R$3=$AN$11,'Result Sheet'!BV71,""))))</f>
        <v/>
      </c>
      <c r="S71" s="463" t="str">
        <f>IF($R$3=$AN$8,'Result Sheet'!U71,IF($R$3=$AN$9,'Result Sheet'!AM71,IF($R$3=$AN$10,'Result Sheet'!BE71,IF($R$3=$AN$11,'Result Sheet'!BW71,""))))</f>
        <v/>
      </c>
      <c r="T71" s="464" t="str">
        <f>IF(OR($D$3="",$R$3=""),"",IF(B71="","",IF(AND(R71="NA",S71="NA"),"NA",IF($R$3=$AN$12,'Result Sheet'!CJ71,IF($R$3=$AN$13,'Result Sheet'!CT71,IF($R$3=$AN$14,'Result Sheet'!DD71,IF($R$3=$AN$15,'Result Sheet'!DK71,IF($R$3=$AN$16,'Result Sheet'!DO71,SUM(R71:S71)))))))))</f>
        <v/>
      </c>
      <c r="U71" s="462" t="str">
        <f t="shared" si="2"/>
        <v/>
      </c>
      <c r="V71" s="465">
        <f t="shared" si="3"/>
        <v>0</v>
      </c>
      <c r="W71" s="465" t="str">
        <f t="shared" si="4"/>
        <v/>
      </c>
      <c r="X71" s="465" t="str">
        <f t="shared" si="5"/>
        <v/>
      </c>
      <c r="Y71" s="465" t="str">
        <f t="shared" si="6"/>
        <v/>
      </c>
      <c r="Z71" s="465" t="str">
        <f t="shared" si="7"/>
        <v/>
      </c>
      <c r="AA71" s="466" t="str">
        <f t="shared" si="8"/>
        <v/>
      </c>
    </row>
    <row r="72" spans="1:27">
      <c r="A72" s="453">
        <f>IF('Result Sheet'!A72="","",'Result Sheet'!A72)</f>
        <v>65</v>
      </c>
      <c r="B72" s="454" t="str">
        <f>IF(OR($D$3="",$R$3=""),"",IF('Result Sheet'!B72="","",'Result Sheet'!B72))</f>
        <v/>
      </c>
      <c r="C72" s="455" t="str">
        <f>IF(OR($D$3="",$R$3=""),"",IF('Result Sheet'!F72="","",'Result Sheet'!F72))</f>
        <v/>
      </c>
      <c r="D72" s="456" t="str">
        <f>IF(OR($D$3="",$R$3=""),"",IF('Result Sheet'!E72="","",'Result Sheet'!E72))</f>
        <v/>
      </c>
      <c r="E72" s="457" t="str">
        <f>IF(OR($D$3="",$R$3=""),"",IF('Result Sheet'!G72="","",'Result Sheet'!G72))</f>
        <v/>
      </c>
      <c r="F72" s="457" t="str">
        <f>IF(OR($D$3="",$R$3=""),"",IF('Result Sheet'!H72="","",'Result Sheet'!H72))</f>
        <v/>
      </c>
      <c r="G72" s="457" t="str">
        <f>IF(OR($D$3="",$R$3=""),"",IF('Result Sheet'!I72="","",'Result Sheet'!I72))</f>
        <v/>
      </c>
      <c r="H72" s="458" t="str">
        <f>IF(OR($D$3="",$R$3=""),"",IF('Result Sheet'!K72="","",'Result Sheet'!K72))</f>
        <v/>
      </c>
      <c r="I72" s="459" t="str">
        <f>IF(OR($D$3="",$R$3=""),"",IF('Result Sheet'!J72="","",'Result Sheet'!J72))</f>
        <v/>
      </c>
      <c r="J72" s="460" t="str">
        <f>IF(OR(B72=0,B72=""),"",IF($R$3="","",IF($R$3=$AN$8,'Result Sheet'!L72,IF($R$3=$AN$9,'Result Sheet'!AD72,IF($R$3=$AN$10,'Result Sheet'!AV72,IF($R$3=$AN$11,'Result Sheet'!BN72,IF($R$3=$AN$12,'Result Sheet'!CF72,IF($R$3=$AN$13,'Result Sheet'!CP72,IF($R$3=$AN$14,'Result Sheet'!CZ72,"")))))))))</f>
        <v/>
      </c>
      <c r="K72" s="460" t="str">
        <f>IF(OR(B72=0,B72=""),"",IF($R$3="","",IF($R$3=$AN$8,'Result Sheet'!M72,IF($R$3=$AN$9,'Result Sheet'!AE72,IF($R$3=$AN$10,'Result Sheet'!AW72,IF($R$3=$AN$11,'Result Sheet'!BO72,IF($R$3=$AN$12,'Result Sheet'!CG72,IF($R$3=$AN$13,'Result Sheet'!CQ72,IF($R$3=$AN$14,'Result Sheet'!DA72,"")))))))))</f>
        <v/>
      </c>
      <c r="L72" s="460" t="str">
        <f>IF(OR(B72=0,B72=""),"",IF($R$3="","",IF($R$3=$AN$8,'Result Sheet'!N72,IF($R$3=$AN$9,'Result Sheet'!AF72,IF($R$3=$AN$10,'Result Sheet'!AX72,IF($R$3=$AN$11,'Result Sheet'!BP72,IF($R$3=$AN$12,'Result Sheet'!CH72,IF($R$3=$AN$13,'Result Sheet'!CR72,IF($R$3=$AN$14,'Result Sheet'!DB72,"")))))))))</f>
        <v/>
      </c>
      <c r="M72" s="462" t="str">
        <f t="shared" si="0"/>
        <v/>
      </c>
      <c r="N72" s="460" t="str">
        <f>IF($R$3=$AN$8,'Result Sheet'!P72,IF($R$3=$AN$9,'Result Sheet'!AH72,IF($R$3=$AN$10,'Result Sheet'!AZ72,IF($R$3=$AN$11,'Result Sheet'!BR72,""))))</f>
        <v/>
      </c>
      <c r="O72" s="460" t="str">
        <f>IF($R$3=$AN$8,'Result Sheet'!Q72,IF($R$3=$AN$9,'Result Sheet'!AI72,IF($R$3=$AN$10,'Result Sheet'!BA72,IF($R$3=$AN$11,'Result Sheet'!BS72,""))))</f>
        <v/>
      </c>
      <c r="P72" s="461" t="str">
        <f>IF(OR($D$3="",$R$3=""),"",IF(B72="","",IF(AND(O72="NA",N72="NA"),"NA",IF($R$3=$AN$12,'Result Sheet'!CI72,IF($R$3=$AN$13,'Result Sheet'!CS72,IF($R$3=$AN$14,'Result Sheet'!DC72,IF($R$3=$AN$15,'Result Sheet'!DJ72,IF($R$3=$AN$16,'Result Sheet'!DN72,SUM(N72:O72)))))))))</f>
        <v/>
      </c>
      <c r="Q72" s="462" t="str">
        <f t="shared" si="1"/>
        <v/>
      </c>
      <c r="R72" s="463" t="str">
        <f>IF($R$3=$AN$8,'Result Sheet'!T72,IF($R$3=$AN$9,'Result Sheet'!AL72,IF($R$3=$AN$10,'Result Sheet'!BD72,IF($R$3=$AN$11,'Result Sheet'!BV72,""))))</f>
        <v/>
      </c>
      <c r="S72" s="463" t="str">
        <f>IF($R$3=$AN$8,'Result Sheet'!U72,IF($R$3=$AN$9,'Result Sheet'!AM72,IF($R$3=$AN$10,'Result Sheet'!BE72,IF($R$3=$AN$11,'Result Sheet'!BW72,""))))</f>
        <v/>
      </c>
      <c r="T72" s="464" t="str">
        <f>IF(OR($D$3="",$R$3=""),"",IF(B72="","",IF(AND(R72="NA",S72="NA"),"NA",IF($R$3=$AN$12,'Result Sheet'!CJ72,IF($R$3=$AN$13,'Result Sheet'!CT72,IF($R$3=$AN$14,'Result Sheet'!DD72,IF($R$3=$AN$15,'Result Sheet'!DK72,IF($R$3=$AN$16,'Result Sheet'!DO72,SUM(R72:S72)))))))))</f>
        <v/>
      </c>
      <c r="U72" s="462" t="str">
        <f t="shared" si="2"/>
        <v/>
      </c>
      <c r="V72" s="465">
        <f t="shared" si="3"/>
        <v>0</v>
      </c>
      <c r="W72" s="465" t="str">
        <f t="shared" si="4"/>
        <v/>
      </c>
      <c r="X72" s="465" t="str">
        <f t="shared" si="5"/>
        <v/>
      </c>
      <c r="Y72" s="465" t="str">
        <f t="shared" si="6"/>
        <v/>
      </c>
      <c r="Z72" s="465" t="str">
        <f t="shared" si="7"/>
        <v/>
      </c>
      <c r="AA72" s="466" t="str">
        <f t="shared" si="8"/>
        <v/>
      </c>
    </row>
    <row r="73" spans="1:27">
      <c r="A73" s="453">
        <f>IF('Result Sheet'!A73="","",'Result Sheet'!A73)</f>
        <v>66</v>
      </c>
      <c r="B73" s="454" t="str">
        <f>IF(OR($D$3="",$R$3=""),"",IF('Result Sheet'!B73="","",'Result Sheet'!B73))</f>
        <v/>
      </c>
      <c r="C73" s="455" t="str">
        <f>IF(OR($D$3="",$R$3=""),"",IF('Result Sheet'!F73="","",'Result Sheet'!F73))</f>
        <v/>
      </c>
      <c r="D73" s="456" t="str">
        <f>IF(OR($D$3="",$R$3=""),"",IF('Result Sheet'!E73="","",'Result Sheet'!E73))</f>
        <v/>
      </c>
      <c r="E73" s="457" t="str">
        <f>IF(OR($D$3="",$R$3=""),"",IF('Result Sheet'!G73="","",'Result Sheet'!G73))</f>
        <v/>
      </c>
      <c r="F73" s="457" t="str">
        <f>IF(OR($D$3="",$R$3=""),"",IF('Result Sheet'!H73="","",'Result Sheet'!H73))</f>
        <v/>
      </c>
      <c r="G73" s="457" t="str">
        <f>IF(OR($D$3="",$R$3=""),"",IF('Result Sheet'!I73="","",'Result Sheet'!I73))</f>
        <v/>
      </c>
      <c r="H73" s="458" t="str">
        <f>IF(OR($D$3="",$R$3=""),"",IF('Result Sheet'!K73="","",'Result Sheet'!K73))</f>
        <v/>
      </c>
      <c r="I73" s="459" t="str">
        <f>IF(OR($D$3="",$R$3=""),"",IF('Result Sheet'!J73="","",'Result Sheet'!J73))</f>
        <v/>
      </c>
      <c r="J73" s="460" t="str">
        <f>IF(OR(B73=0,B73=""),"",IF($R$3="","",IF($R$3=$AN$8,'Result Sheet'!L73,IF($R$3=$AN$9,'Result Sheet'!AD73,IF($R$3=$AN$10,'Result Sheet'!AV73,IF($R$3=$AN$11,'Result Sheet'!BN73,IF($R$3=$AN$12,'Result Sheet'!CF73,IF($R$3=$AN$13,'Result Sheet'!CP73,IF($R$3=$AN$14,'Result Sheet'!CZ73,"")))))))))</f>
        <v/>
      </c>
      <c r="K73" s="460" t="str">
        <f>IF(OR(B73=0,B73=""),"",IF($R$3="","",IF($R$3=$AN$8,'Result Sheet'!M73,IF($R$3=$AN$9,'Result Sheet'!AE73,IF($R$3=$AN$10,'Result Sheet'!AW73,IF($R$3=$AN$11,'Result Sheet'!BO73,IF($R$3=$AN$12,'Result Sheet'!CG73,IF($R$3=$AN$13,'Result Sheet'!CQ73,IF($R$3=$AN$14,'Result Sheet'!DA73,"")))))))))</f>
        <v/>
      </c>
      <c r="L73" s="460" t="str">
        <f>IF(OR(B73=0,B73=""),"",IF($R$3="","",IF($R$3=$AN$8,'Result Sheet'!N73,IF($R$3=$AN$9,'Result Sheet'!AF73,IF($R$3=$AN$10,'Result Sheet'!AX73,IF($R$3=$AN$11,'Result Sheet'!BP73,IF($R$3=$AN$12,'Result Sheet'!CH73,IF($R$3=$AN$13,'Result Sheet'!CR73,IF($R$3=$AN$14,'Result Sheet'!DB73,"")))))))))</f>
        <v/>
      </c>
      <c r="M73" s="462" t="str">
        <f t="shared" ref="M73:M136" si="9">IF(OR(B73="",$D$3="",$R$3=""),"",IF(AND(J73="",K73="",L73=""),"",IF(AND(J73="NA",K73="NA",L73="NA"),"NA",IF(AND(J73="AB",K73="AB",L73="NA"),"AB",SUM(J73:L73)))))</f>
        <v/>
      </c>
      <c r="N73" s="460" t="str">
        <f>IF($R$3=$AN$8,'Result Sheet'!P73,IF($R$3=$AN$9,'Result Sheet'!AH73,IF($R$3=$AN$10,'Result Sheet'!AZ73,IF($R$3=$AN$11,'Result Sheet'!BR73,""))))</f>
        <v/>
      </c>
      <c r="O73" s="460" t="str">
        <f>IF($R$3=$AN$8,'Result Sheet'!Q73,IF($R$3=$AN$9,'Result Sheet'!AI73,IF($R$3=$AN$10,'Result Sheet'!BA73,IF($R$3=$AN$11,'Result Sheet'!BS73,""))))</f>
        <v/>
      </c>
      <c r="P73" s="461" t="str">
        <f>IF(OR($D$3="",$R$3=""),"",IF(B73="","",IF(AND(O73="NA",N73="NA"),"NA",IF($R$3=$AN$12,'Result Sheet'!CI73,IF($R$3=$AN$13,'Result Sheet'!CS73,IF($R$3=$AN$14,'Result Sheet'!DC73,IF($R$3=$AN$15,'Result Sheet'!DJ73,IF($R$3=$AN$16,'Result Sheet'!DN73,SUM(N73:O73)))))))))</f>
        <v/>
      </c>
      <c r="Q73" s="462" t="str">
        <f t="shared" ref="Q73:Q136" si="10">IF(P73="","",IF(M73="","",IF(AND(P73="NA",M73="NA"),"NA",IF(AND(P73="AB",M73="AB"),"AB",SUM(M73,P73)))))</f>
        <v/>
      </c>
      <c r="R73" s="463" t="str">
        <f>IF($R$3=$AN$8,'Result Sheet'!T73,IF($R$3=$AN$9,'Result Sheet'!AL73,IF($R$3=$AN$10,'Result Sheet'!BD73,IF($R$3=$AN$11,'Result Sheet'!BV73,""))))</f>
        <v/>
      </c>
      <c r="S73" s="463" t="str">
        <f>IF($R$3=$AN$8,'Result Sheet'!U73,IF($R$3=$AN$9,'Result Sheet'!AM73,IF($R$3=$AN$10,'Result Sheet'!BE73,IF($R$3=$AN$11,'Result Sheet'!BW73,""))))</f>
        <v/>
      </c>
      <c r="T73" s="464" t="str">
        <f>IF(OR($D$3="",$R$3=""),"",IF(B73="","",IF(AND(R73="NA",S73="NA"),"NA",IF($R$3=$AN$12,'Result Sheet'!CJ73,IF($R$3=$AN$13,'Result Sheet'!CT73,IF($R$3=$AN$14,'Result Sheet'!DD73,IF($R$3=$AN$15,'Result Sheet'!DK73,IF($R$3=$AN$16,'Result Sheet'!DO73,SUM(R73:S73)))))))))</f>
        <v/>
      </c>
      <c r="U73" s="462" t="str">
        <f t="shared" ref="U73:U136" si="11">IF(T73="","",IF(AND(Q73="AB",T73="AB"),"AB",SUM(Q73,T73)))</f>
        <v/>
      </c>
      <c r="V73" s="465">
        <f t="shared" ref="V73:V136" si="12">COUNTIF(J73:L73,"NA")*$J$7+(COUNTIF(J73:L73,"ML")*$J$7)+(COUNTIF(N73,"ML")*$N$7)+(COUNTIF(O73,"ML")*$O$7)+(COUNTIF(R73,"ML")*$R$7)+(COUNTIF(S73,"ML")*$S$7)</f>
        <v>0</v>
      </c>
      <c r="W73" s="465" t="str">
        <f t="shared" ref="W73:W136" si="13">IF(OR(B73="NSO",B73=0,B73=""),"",IF(OR($R$3=$AN$12,$R$3=$AN$13,$R$3=$AN$14,$R$3=$AN$15,$R$3=$AN$16),$U$7,IF($R$3=$AN$9,IF(AND(J73="",K73="",L73=""),15-V73,IF(AND(J73="NA",K73="NA",L73="NA"),15-V73,IF(AND(N73="",O73=""),35-V73,IF(AND(R73="",S73=""),50-V73,100-V73)))),IF(AND(J73="",K73="",L73=""),30-V73,IF(AND(J73="NA",K73="NA",L73="NA"),30-V73,IF(AND(N73="",O73=""),70-V73,IF(AND(R73="",S73=""),100-V73,200-V73)))))))</f>
        <v/>
      </c>
      <c r="X73" s="465" t="str">
        <f t="shared" ref="X73:X136" si="14">IF(AND(OR(J73="ab",J73="ml"),OR(K73="ab",K73="ml"),OR(N73="ab",N73="ml")),"AB",IF(AND(OR(J73="ab",J73="ml"),OR(N73="ab",N73="ml"),OR(R73="ab",R73="ml")),"AB",IF(AND(OR(K73="ab",K73="ml"),OR(L73="ab",L73="ml"),OR(N73="ab",N73="ml")),"AB",IF(AND(OR(K73="ab",K73="ml"),OR(L73="ab",L73="ml"),OR(R73="ab",R73="ml")),"AB",""))))</f>
        <v/>
      </c>
      <c r="Y73" s="465" t="str">
        <f t="shared" ref="Y73:Y136" si="15">IF(OR(B73="NSO",B73="",$R$3=""),"",IF(U73=0,"",IF(OR($R$3=$AN$12,$R$3=$AN$13,$R$3=$AN$14,$R$3=$AN$15,$R$3=$AN$16),"P",IF(OR(X73="AB",R73="ab"),"AB",IF(R73="ML","RE",IF(AND(U73&gt;=36%*W73,R73&gt;=$R$7*20%),"P",IF(AND(U73&gt;=34%*W73,R73&gt;=$R$7*20%),"G2",IF(AND(U73&gt;=31%*W73,R73&gt;=$R$7*20%),"G1",IF(AND(U73&gt;=25%*W73,R73&gt;=$R$7*20%),"S","F")))))))))</f>
        <v/>
      </c>
      <c r="Z73" s="465" t="str">
        <f t="shared" ref="Z73:Z136" si="16">IF(OR(Y73="",Y73=0,Y73="S",Y73="RE",Y73="F",Y73="AB"),"",IF(U73&gt;=75%*W73,"I",IF(U73&gt;=60%*W73,"I",IF(U73&gt;=48%*W73,"II",IF(U73&gt;=36%*W73,"III","")))))</f>
        <v/>
      </c>
      <c r="AA73" s="466" t="str">
        <f t="shared" ref="AA73:AA136" si="17">IF(U73="","",IF(OR(Y73="",Y73=0,Y73="RE",Y73="AB",B73="NSO"),"",IF(OR($R$3=$AN$12,$R$3=$AN$13,$R$3=$AN$14),IF(U73&gt;90%*W73,"A+",IF(U73&gt;75%*W73,"A",IF(U73&gt;=60%*W73,"B",IF(U73&gt;=40%*W73,"C","D")))),IF(U73&gt;85%*W73,"A",IF(U73&gt;70%*W73,"B",IF(U73&gt;=50%*W73,"C",IF(U73&gt;=30%*W73,"D","E")))))))</f>
        <v/>
      </c>
    </row>
    <row r="74" spans="1:27">
      <c r="A74" s="453">
        <f>IF('Result Sheet'!A74="","",'Result Sheet'!A74)</f>
        <v>67</v>
      </c>
      <c r="B74" s="454" t="str">
        <f>IF(OR($D$3="",$R$3=""),"",IF('Result Sheet'!B74="","",'Result Sheet'!B74))</f>
        <v/>
      </c>
      <c r="C74" s="455" t="str">
        <f>IF(OR($D$3="",$R$3=""),"",IF('Result Sheet'!F74="","",'Result Sheet'!F74))</f>
        <v/>
      </c>
      <c r="D74" s="456" t="str">
        <f>IF(OR($D$3="",$R$3=""),"",IF('Result Sheet'!E74="","",'Result Sheet'!E74))</f>
        <v/>
      </c>
      <c r="E74" s="457" t="str">
        <f>IF(OR($D$3="",$R$3=""),"",IF('Result Sheet'!G74="","",'Result Sheet'!G74))</f>
        <v/>
      </c>
      <c r="F74" s="457" t="str">
        <f>IF(OR($D$3="",$R$3=""),"",IF('Result Sheet'!H74="","",'Result Sheet'!H74))</f>
        <v/>
      </c>
      <c r="G74" s="457" t="str">
        <f>IF(OR($D$3="",$R$3=""),"",IF('Result Sheet'!I74="","",'Result Sheet'!I74))</f>
        <v/>
      </c>
      <c r="H74" s="458" t="str">
        <f>IF(OR($D$3="",$R$3=""),"",IF('Result Sheet'!K74="","",'Result Sheet'!K74))</f>
        <v/>
      </c>
      <c r="I74" s="459" t="str">
        <f>IF(OR($D$3="",$R$3=""),"",IF('Result Sheet'!J74="","",'Result Sheet'!J74))</f>
        <v/>
      </c>
      <c r="J74" s="460" t="str">
        <f>IF(OR(B74=0,B74=""),"",IF($R$3="","",IF($R$3=$AN$8,'Result Sheet'!L74,IF($R$3=$AN$9,'Result Sheet'!AD74,IF($R$3=$AN$10,'Result Sheet'!AV74,IF($R$3=$AN$11,'Result Sheet'!BN74,IF($R$3=$AN$12,'Result Sheet'!CF74,IF($R$3=$AN$13,'Result Sheet'!CP74,IF($R$3=$AN$14,'Result Sheet'!CZ74,"")))))))))</f>
        <v/>
      </c>
      <c r="K74" s="460" t="str">
        <f>IF(OR(B74=0,B74=""),"",IF($R$3="","",IF($R$3=$AN$8,'Result Sheet'!M74,IF($R$3=$AN$9,'Result Sheet'!AE74,IF($R$3=$AN$10,'Result Sheet'!AW74,IF($R$3=$AN$11,'Result Sheet'!BO74,IF($R$3=$AN$12,'Result Sheet'!CG74,IF($R$3=$AN$13,'Result Sheet'!CQ74,IF($R$3=$AN$14,'Result Sheet'!DA74,"")))))))))</f>
        <v/>
      </c>
      <c r="L74" s="460" t="str">
        <f>IF(OR(B74=0,B74=""),"",IF($R$3="","",IF($R$3=$AN$8,'Result Sheet'!N74,IF($R$3=$AN$9,'Result Sheet'!AF74,IF($R$3=$AN$10,'Result Sheet'!AX74,IF($R$3=$AN$11,'Result Sheet'!BP74,IF($R$3=$AN$12,'Result Sheet'!CH74,IF($R$3=$AN$13,'Result Sheet'!CR74,IF($R$3=$AN$14,'Result Sheet'!DB74,"")))))))))</f>
        <v/>
      </c>
      <c r="M74" s="462" t="str">
        <f t="shared" si="9"/>
        <v/>
      </c>
      <c r="N74" s="460" t="str">
        <f>IF($R$3=$AN$8,'Result Sheet'!P74,IF($R$3=$AN$9,'Result Sheet'!AH74,IF($R$3=$AN$10,'Result Sheet'!AZ74,IF($R$3=$AN$11,'Result Sheet'!BR74,""))))</f>
        <v/>
      </c>
      <c r="O74" s="460" t="str">
        <f>IF($R$3=$AN$8,'Result Sheet'!Q74,IF($R$3=$AN$9,'Result Sheet'!AI74,IF($R$3=$AN$10,'Result Sheet'!BA74,IF($R$3=$AN$11,'Result Sheet'!BS74,""))))</f>
        <v/>
      </c>
      <c r="P74" s="461" t="str">
        <f>IF(OR($D$3="",$R$3=""),"",IF(B74="","",IF(AND(O74="NA",N74="NA"),"NA",IF($R$3=$AN$12,'Result Sheet'!CI74,IF($R$3=$AN$13,'Result Sheet'!CS74,IF($R$3=$AN$14,'Result Sheet'!DC74,IF($R$3=$AN$15,'Result Sheet'!DJ74,IF($R$3=$AN$16,'Result Sheet'!DN74,SUM(N74:O74)))))))))</f>
        <v/>
      </c>
      <c r="Q74" s="462" t="str">
        <f t="shared" si="10"/>
        <v/>
      </c>
      <c r="R74" s="463" t="str">
        <f>IF($R$3=$AN$8,'Result Sheet'!T74,IF($R$3=$AN$9,'Result Sheet'!AL74,IF($R$3=$AN$10,'Result Sheet'!BD74,IF($R$3=$AN$11,'Result Sheet'!BV74,""))))</f>
        <v/>
      </c>
      <c r="S74" s="463" t="str">
        <f>IF($R$3=$AN$8,'Result Sheet'!U74,IF($R$3=$AN$9,'Result Sheet'!AM74,IF($R$3=$AN$10,'Result Sheet'!BE74,IF($R$3=$AN$11,'Result Sheet'!BW74,""))))</f>
        <v/>
      </c>
      <c r="T74" s="464" t="str">
        <f>IF(OR($D$3="",$R$3=""),"",IF(B74="","",IF(AND(R74="NA",S74="NA"),"NA",IF($R$3=$AN$12,'Result Sheet'!CJ74,IF($R$3=$AN$13,'Result Sheet'!CT74,IF($R$3=$AN$14,'Result Sheet'!DD74,IF($R$3=$AN$15,'Result Sheet'!DK74,IF($R$3=$AN$16,'Result Sheet'!DO74,SUM(R74:S74)))))))))</f>
        <v/>
      </c>
      <c r="U74" s="462" t="str">
        <f t="shared" si="11"/>
        <v/>
      </c>
      <c r="V74" s="465">
        <f t="shared" si="12"/>
        <v>0</v>
      </c>
      <c r="W74" s="465" t="str">
        <f t="shared" si="13"/>
        <v/>
      </c>
      <c r="X74" s="465" t="str">
        <f t="shared" si="14"/>
        <v/>
      </c>
      <c r="Y74" s="465" t="str">
        <f t="shared" si="15"/>
        <v/>
      </c>
      <c r="Z74" s="465" t="str">
        <f t="shared" si="16"/>
        <v/>
      </c>
      <c r="AA74" s="466" t="str">
        <f t="shared" si="17"/>
        <v/>
      </c>
    </row>
    <row r="75" spans="1:27">
      <c r="A75" s="453">
        <f>IF('Result Sheet'!A75="","",'Result Sheet'!A75)</f>
        <v>68</v>
      </c>
      <c r="B75" s="454" t="str">
        <f>IF(OR($D$3="",$R$3=""),"",IF('Result Sheet'!B75="","",'Result Sheet'!B75))</f>
        <v/>
      </c>
      <c r="C75" s="455" t="str">
        <f>IF(OR($D$3="",$R$3=""),"",IF('Result Sheet'!F75="","",'Result Sheet'!F75))</f>
        <v/>
      </c>
      <c r="D75" s="456" t="str">
        <f>IF(OR($D$3="",$R$3=""),"",IF('Result Sheet'!E75="","",'Result Sheet'!E75))</f>
        <v/>
      </c>
      <c r="E75" s="457" t="str">
        <f>IF(OR($D$3="",$R$3=""),"",IF('Result Sheet'!G75="","",'Result Sheet'!G75))</f>
        <v/>
      </c>
      <c r="F75" s="457" t="str">
        <f>IF(OR($D$3="",$R$3=""),"",IF('Result Sheet'!H75="","",'Result Sheet'!H75))</f>
        <v/>
      </c>
      <c r="G75" s="457" t="str">
        <f>IF(OR($D$3="",$R$3=""),"",IF('Result Sheet'!I75="","",'Result Sheet'!I75))</f>
        <v/>
      </c>
      <c r="H75" s="458" t="str">
        <f>IF(OR($D$3="",$R$3=""),"",IF('Result Sheet'!K75="","",'Result Sheet'!K75))</f>
        <v/>
      </c>
      <c r="I75" s="459" t="str">
        <f>IF(OR($D$3="",$R$3=""),"",IF('Result Sheet'!J75="","",'Result Sheet'!J75))</f>
        <v/>
      </c>
      <c r="J75" s="460" t="str">
        <f>IF(OR(B75=0,B75=""),"",IF($R$3="","",IF($R$3=$AN$8,'Result Sheet'!L75,IF($R$3=$AN$9,'Result Sheet'!AD75,IF($R$3=$AN$10,'Result Sheet'!AV75,IF($R$3=$AN$11,'Result Sheet'!BN75,IF($R$3=$AN$12,'Result Sheet'!CF75,IF($R$3=$AN$13,'Result Sheet'!CP75,IF($R$3=$AN$14,'Result Sheet'!CZ75,"")))))))))</f>
        <v/>
      </c>
      <c r="K75" s="460" t="str">
        <f>IF(OR(B75=0,B75=""),"",IF($R$3="","",IF($R$3=$AN$8,'Result Sheet'!M75,IF($R$3=$AN$9,'Result Sheet'!AE75,IF($R$3=$AN$10,'Result Sheet'!AW75,IF($R$3=$AN$11,'Result Sheet'!BO75,IF($R$3=$AN$12,'Result Sheet'!CG75,IF($R$3=$AN$13,'Result Sheet'!CQ75,IF($R$3=$AN$14,'Result Sheet'!DA75,"")))))))))</f>
        <v/>
      </c>
      <c r="L75" s="460" t="str">
        <f>IF(OR(B75=0,B75=""),"",IF($R$3="","",IF($R$3=$AN$8,'Result Sheet'!N75,IF($R$3=$AN$9,'Result Sheet'!AF75,IF($R$3=$AN$10,'Result Sheet'!AX75,IF($R$3=$AN$11,'Result Sheet'!BP75,IF($R$3=$AN$12,'Result Sheet'!CH75,IF($R$3=$AN$13,'Result Sheet'!CR75,IF($R$3=$AN$14,'Result Sheet'!DB75,"")))))))))</f>
        <v/>
      </c>
      <c r="M75" s="462" t="str">
        <f t="shared" si="9"/>
        <v/>
      </c>
      <c r="N75" s="460" t="str">
        <f>IF($R$3=$AN$8,'Result Sheet'!P75,IF($R$3=$AN$9,'Result Sheet'!AH75,IF($R$3=$AN$10,'Result Sheet'!AZ75,IF($R$3=$AN$11,'Result Sheet'!BR75,""))))</f>
        <v/>
      </c>
      <c r="O75" s="460" t="str">
        <f>IF($R$3=$AN$8,'Result Sheet'!Q75,IF($R$3=$AN$9,'Result Sheet'!AI75,IF($R$3=$AN$10,'Result Sheet'!BA75,IF($R$3=$AN$11,'Result Sheet'!BS75,""))))</f>
        <v/>
      </c>
      <c r="P75" s="461" t="str">
        <f>IF(OR($D$3="",$R$3=""),"",IF(B75="","",IF(AND(O75="NA",N75="NA"),"NA",IF($R$3=$AN$12,'Result Sheet'!CI75,IF($R$3=$AN$13,'Result Sheet'!CS75,IF($R$3=$AN$14,'Result Sheet'!DC75,IF($R$3=$AN$15,'Result Sheet'!DJ75,IF($R$3=$AN$16,'Result Sheet'!DN75,SUM(N75:O75)))))))))</f>
        <v/>
      </c>
      <c r="Q75" s="462" t="str">
        <f t="shared" si="10"/>
        <v/>
      </c>
      <c r="R75" s="463" t="str">
        <f>IF($R$3=$AN$8,'Result Sheet'!T75,IF($R$3=$AN$9,'Result Sheet'!AL75,IF($R$3=$AN$10,'Result Sheet'!BD75,IF($R$3=$AN$11,'Result Sheet'!BV75,""))))</f>
        <v/>
      </c>
      <c r="S75" s="463" t="str">
        <f>IF($R$3=$AN$8,'Result Sheet'!U75,IF($R$3=$AN$9,'Result Sheet'!AM75,IF($R$3=$AN$10,'Result Sheet'!BE75,IF($R$3=$AN$11,'Result Sheet'!BW75,""))))</f>
        <v/>
      </c>
      <c r="T75" s="464" t="str">
        <f>IF(OR($D$3="",$R$3=""),"",IF(B75="","",IF(AND(R75="NA",S75="NA"),"NA",IF($R$3=$AN$12,'Result Sheet'!CJ75,IF($R$3=$AN$13,'Result Sheet'!CT75,IF($R$3=$AN$14,'Result Sheet'!DD75,IF($R$3=$AN$15,'Result Sheet'!DK75,IF($R$3=$AN$16,'Result Sheet'!DO75,SUM(R75:S75)))))))))</f>
        <v/>
      </c>
      <c r="U75" s="462" t="str">
        <f t="shared" si="11"/>
        <v/>
      </c>
      <c r="V75" s="465">
        <f t="shared" si="12"/>
        <v>0</v>
      </c>
      <c r="W75" s="465" t="str">
        <f t="shared" si="13"/>
        <v/>
      </c>
      <c r="X75" s="465" t="str">
        <f t="shared" si="14"/>
        <v/>
      </c>
      <c r="Y75" s="465" t="str">
        <f t="shared" si="15"/>
        <v/>
      </c>
      <c r="Z75" s="465" t="str">
        <f t="shared" si="16"/>
        <v/>
      </c>
      <c r="AA75" s="466" t="str">
        <f t="shared" si="17"/>
        <v/>
      </c>
    </row>
    <row r="76" spans="1:27">
      <c r="A76" s="453">
        <f>IF('Result Sheet'!A76="","",'Result Sheet'!A76)</f>
        <v>69</v>
      </c>
      <c r="B76" s="454" t="str">
        <f>IF(OR($D$3="",$R$3=""),"",IF('Result Sheet'!B76="","",'Result Sheet'!B76))</f>
        <v/>
      </c>
      <c r="C76" s="455" t="str">
        <f>IF(OR($D$3="",$R$3=""),"",IF('Result Sheet'!F76="","",'Result Sheet'!F76))</f>
        <v/>
      </c>
      <c r="D76" s="456" t="str">
        <f>IF(OR($D$3="",$R$3=""),"",IF('Result Sheet'!E76="","",'Result Sheet'!E76))</f>
        <v/>
      </c>
      <c r="E76" s="457" t="str">
        <f>IF(OR($D$3="",$R$3=""),"",IF('Result Sheet'!G76="","",'Result Sheet'!G76))</f>
        <v/>
      </c>
      <c r="F76" s="457" t="str">
        <f>IF(OR($D$3="",$R$3=""),"",IF('Result Sheet'!H76="","",'Result Sheet'!H76))</f>
        <v/>
      </c>
      <c r="G76" s="457" t="str">
        <f>IF(OR($D$3="",$R$3=""),"",IF('Result Sheet'!I76="","",'Result Sheet'!I76))</f>
        <v/>
      </c>
      <c r="H76" s="458" t="str">
        <f>IF(OR($D$3="",$R$3=""),"",IF('Result Sheet'!K76="","",'Result Sheet'!K76))</f>
        <v/>
      </c>
      <c r="I76" s="459" t="str">
        <f>IF(OR($D$3="",$R$3=""),"",IF('Result Sheet'!J76="","",'Result Sheet'!J76))</f>
        <v/>
      </c>
      <c r="J76" s="460" t="str">
        <f>IF(OR(B76=0,B76=""),"",IF($R$3="","",IF($R$3=$AN$8,'Result Sheet'!L76,IF($R$3=$AN$9,'Result Sheet'!AD76,IF($R$3=$AN$10,'Result Sheet'!AV76,IF($R$3=$AN$11,'Result Sheet'!BN76,IF($R$3=$AN$12,'Result Sheet'!CF76,IF($R$3=$AN$13,'Result Sheet'!CP76,IF($R$3=$AN$14,'Result Sheet'!CZ76,"")))))))))</f>
        <v/>
      </c>
      <c r="K76" s="460" t="str">
        <f>IF(OR(B76=0,B76=""),"",IF($R$3="","",IF($R$3=$AN$8,'Result Sheet'!M76,IF($R$3=$AN$9,'Result Sheet'!AE76,IF($R$3=$AN$10,'Result Sheet'!AW76,IF($R$3=$AN$11,'Result Sheet'!BO76,IF($R$3=$AN$12,'Result Sheet'!CG76,IF($R$3=$AN$13,'Result Sheet'!CQ76,IF($R$3=$AN$14,'Result Sheet'!DA76,"")))))))))</f>
        <v/>
      </c>
      <c r="L76" s="460" t="str">
        <f>IF(OR(B76=0,B76=""),"",IF($R$3="","",IF($R$3=$AN$8,'Result Sheet'!N76,IF($R$3=$AN$9,'Result Sheet'!AF76,IF($R$3=$AN$10,'Result Sheet'!AX76,IF($R$3=$AN$11,'Result Sheet'!BP76,IF($R$3=$AN$12,'Result Sheet'!CH76,IF($R$3=$AN$13,'Result Sheet'!CR76,IF($R$3=$AN$14,'Result Sheet'!DB76,"")))))))))</f>
        <v/>
      </c>
      <c r="M76" s="462" t="str">
        <f t="shared" si="9"/>
        <v/>
      </c>
      <c r="N76" s="460" t="str">
        <f>IF($R$3=$AN$8,'Result Sheet'!P76,IF($R$3=$AN$9,'Result Sheet'!AH76,IF($R$3=$AN$10,'Result Sheet'!AZ76,IF($R$3=$AN$11,'Result Sheet'!BR76,""))))</f>
        <v/>
      </c>
      <c r="O76" s="460" t="str">
        <f>IF($R$3=$AN$8,'Result Sheet'!Q76,IF($R$3=$AN$9,'Result Sheet'!AI76,IF($R$3=$AN$10,'Result Sheet'!BA76,IF($R$3=$AN$11,'Result Sheet'!BS76,""))))</f>
        <v/>
      </c>
      <c r="P76" s="461" t="str">
        <f>IF(OR($D$3="",$R$3=""),"",IF(B76="","",IF(AND(O76="NA",N76="NA"),"NA",IF($R$3=$AN$12,'Result Sheet'!CI76,IF($R$3=$AN$13,'Result Sheet'!CS76,IF($R$3=$AN$14,'Result Sheet'!DC76,IF($R$3=$AN$15,'Result Sheet'!DJ76,IF($R$3=$AN$16,'Result Sheet'!DN76,SUM(N76:O76)))))))))</f>
        <v/>
      </c>
      <c r="Q76" s="462" t="str">
        <f t="shared" si="10"/>
        <v/>
      </c>
      <c r="R76" s="463" t="str">
        <f>IF($R$3=$AN$8,'Result Sheet'!T76,IF($R$3=$AN$9,'Result Sheet'!AL76,IF($R$3=$AN$10,'Result Sheet'!BD76,IF($R$3=$AN$11,'Result Sheet'!BV76,""))))</f>
        <v/>
      </c>
      <c r="S76" s="463" t="str">
        <f>IF($R$3=$AN$8,'Result Sheet'!U76,IF($R$3=$AN$9,'Result Sheet'!AM76,IF($R$3=$AN$10,'Result Sheet'!BE76,IF($R$3=$AN$11,'Result Sheet'!BW76,""))))</f>
        <v/>
      </c>
      <c r="T76" s="464" t="str">
        <f>IF(OR($D$3="",$R$3=""),"",IF(B76="","",IF(AND(R76="NA",S76="NA"),"NA",IF($R$3=$AN$12,'Result Sheet'!CJ76,IF($R$3=$AN$13,'Result Sheet'!CT76,IF($R$3=$AN$14,'Result Sheet'!DD76,IF($R$3=$AN$15,'Result Sheet'!DK76,IF($R$3=$AN$16,'Result Sheet'!DO76,SUM(R76:S76)))))))))</f>
        <v/>
      </c>
      <c r="U76" s="462" t="str">
        <f t="shared" si="11"/>
        <v/>
      </c>
      <c r="V76" s="465">
        <f t="shared" si="12"/>
        <v>0</v>
      </c>
      <c r="W76" s="465" t="str">
        <f t="shared" si="13"/>
        <v/>
      </c>
      <c r="X76" s="465" t="str">
        <f t="shared" si="14"/>
        <v/>
      </c>
      <c r="Y76" s="465" t="str">
        <f t="shared" si="15"/>
        <v/>
      </c>
      <c r="Z76" s="465" t="str">
        <f t="shared" si="16"/>
        <v/>
      </c>
      <c r="AA76" s="466" t="str">
        <f t="shared" si="17"/>
        <v/>
      </c>
    </row>
    <row r="77" spans="1:27">
      <c r="A77" s="453">
        <f>IF('Result Sheet'!A77="","",'Result Sheet'!A77)</f>
        <v>70</v>
      </c>
      <c r="B77" s="454" t="str">
        <f>IF(OR($D$3="",$R$3=""),"",IF('Result Sheet'!B77="","",'Result Sheet'!B77))</f>
        <v/>
      </c>
      <c r="C77" s="455" t="str">
        <f>IF(OR($D$3="",$R$3=""),"",IF('Result Sheet'!F77="","",'Result Sheet'!F77))</f>
        <v/>
      </c>
      <c r="D77" s="456" t="str">
        <f>IF(OR($D$3="",$R$3=""),"",IF('Result Sheet'!E77="","",'Result Sheet'!E77))</f>
        <v/>
      </c>
      <c r="E77" s="457" t="str">
        <f>IF(OR($D$3="",$R$3=""),"",IF('Result Sheet'!G77="","",'Result Sheet'!G77))</f>
        <v/>
      </c>
      <c r="F77" s="457" t="str">
        <f>IF(OR($D$3="",$R$3=""),"",IF('Result Sheet'!H77="","",'Result Sheet'!H77))</f>
        <v/>
      </c>
      <c r="G77" s="457" t="str">
        <f>IF(OR($D$3="",$R$3=""),"",IF('Result Sheet'!I77="","",'Result Sheet'!I77))</f>
        <v/>
      </c>
      <c r="H77" s="458" t="str">
        <f>IF(OR($D$3="",$R$3=""),"",IF('Result Sheet'!K77="","",'Result Sheet'!K77))</f>
        <v/>
      </c>
      <c r="I77" s="459" t="str">
        <f>IF(OR($D$3="",$R$3=""),"",IF('Result Sheet'!J77="","",'Result Sheet'!J77))</f>
        <v/>
      </c>
      <c r="J77" s="460" t="str">
        <f>IF(OR(B77=0,B77=""),"",IF($R$3="","",IF($R$3=$AN$8,'Result Sheet'!L77,IF($R$3=$AN$9,'Result Sheet'!AD77,IF($R$3=$AN$10,'Result Sheet'!AV77,IF($R$3=$AN$11,'Result Sheet'!BN77,IF($R$3=$AN$12,'Result Sheet'!CF77,IF($R$3=$AN$13,'Result Sheet'!CP77,IF($R$3=$AN$14,'Result Sheet'!CZ77,"")))))))))</f>
        <v/>
      </c>
      <c r="K77" s="460" t="str">
        <f>IF(OR(B77=0,B77=""),"",IF($R$3="","",IF($R$3=$AN$8,'Result Sheet'!M77,IF($R$3=$AN$9,'Result Sheet'!AE77,IF($R$3=$AN$10,'Result Sheet'!AW77,IF($R$3=$AN$11,'Result Sheet'!BO77,IF($R$3=$AN$12,'Result Sheet'!CG77,IF($R$3=$AN$13,'Result Sheet'!CQ77,IF($R$3=$AN$14,'Result Sheet'!DA77,"")))))))))</f>
        <v/>
      </c>
      <c r="L77" s="460" t="str">
        <f>IF(OR(B77=0,B77=""),"",IF($R$3="","",IF($R$3=$AN$8,'Result Sheet'!N77,IF($R$3=$AN$9,'Result Sheet'!AF77,IF($R$3=$AN$10,'Result Sheet'!AX77,IF($R$3=$AN$11,'Result Sheet'!BP77,IF($R$3=$AN$12,'Result Sheet'!CH77,IF($R$3=$AN$13,'Result Sheet'!CR77,IF($R$3=$AN$14,'Result Sheet'!DB77,"")))))))))</f>
        <v/>
      </c>
      <c r="M77" s="462" t="str">
        <f t="shared" si="9"/>
        <v/>
      </c>
      <c r="N77" s="460" t="str">
        <f>IF($R$3=$AN$8,'Result Sheet'!P77,IF($R$3=$AN$9,'Result Sheet'!AH77,IF($R$3=$AN$10,'Result Sheet'!AZ77,IF($R$3=$AN$11,'Result Sheet'!BR77,""))))</f>
        <v/>
      </c>
      <c r="O77" s="460" t="str">
        <f>IF($R$3=$AN$8,'Result Sheet'!Q77,IF($R$3=$AN$9,'Result Sheet'!AI77,IF($R$3=$AN$10,'Result Sheet'!BA77,IF($R$3=$AN$11,'Result Sheet'!BS77,""))))</f>
        <v/>
      </c>
      <c r="P77" s="461" t="str">
        <f>IF(OR($D$3="",$R$3=""),"",IF(B77="","",IF(AND(O77="NA",N77="NA"),"NA",IF($R$3=$AN$12,'Result Sheet'!CI77,IF($R$3=$AN$13,'Result Sheet'!CS77,IF($R$3=$AN$14,'Result Sheet'!DC77,IF($R$3=$AN$15,'Result Sheet'!DJ77,IF($R$3=$AN$16,'Result Sheet'!DN77,SUM(N77:O77)))))))))</f>
        <v/>
      </c>
      <c r="Q77" s="462" t="str">
        <f t="shared" si="10"/>
        <v/>
      </c>
      <c r="R77" s="463" t="str">
        <f>IF($R$3=$AN$8,'Result Sheet'!T77,IF($R$3=$AN$9,'Result Sheet'!AL77,IF($R$3=$AN$10,'Result Sheet'!BD77,IF($R$3=$AN$11,'Result Sheet'!BV77,""))))</f>
        <v/>
      </c>
      <c r="S77" s="463" t="str">
        <f>IF($R$3=$AN$8,'Result Sheet'!U77,IF($R$3=$AN$9,'Result Sheet'!AM77,IF($R$3=$AN$10,'Result Sheet'!BE77,IF($R$3=$AN$11,'Result Sheet'!BW77,""))))</f>
        <v/>
      </c>
      <c r="T77" s="464" t="str">
        <f>IF(OR($D$3="",$R$3=""),"",IF(B77="","",IF(AND(R77="NA",S77="NA"),"NA",IF($R$3=$AN$12,'Result Sheet'!CJ77,IF($R$3=$AN$13,'Result Sheet'!CT77,IF($R$3=$AN$14,'Result Sheet'!DD77,IF($R$3=$AN$15,'Result Sheet'!DK77,IF($R$3=$AN$16,'Result Sheet'!DO77,SUM(R77:S77)))))))))</f>
        <v/>
      </c>
      <c r="U77" s="462" t="str">
        <f t="shared" si="11"/>
        <v/>
      </c>
      <c r="V77" s="465">
        <f t="shared" si="12"/>
        <v>0</v>
      </c>
      <c r="W77" s="465" t="str">
        <f t="shared" si="13"/>
        <v/>
      </c>
      <c r="X77" s="465" t="str">
        <f t="shared" si="14"/>
        <v/>
      </c>
      <c r="Y77" s="465" t="str">
        <f t="shared" si="15"/>
        <v/>
      </c>
      <c r="Z77" s="465" t="str">
        <f t="shared" si="16"/>
        <v/>
      </c>
      <c r="AA77" s="466" t="str">
        <f t="shared" si="17"/>
        <v/>
      </c>
    </row>
    <row r="78" spans="1:27">
      <c r="A78" s="453">
        <f>IF('Result Sheet'!A78="","",'Result Sheet'!A78)</f>
        <v>71</v>
      </c>
      <c r="B78" s="454" t="str">
        <f>IF(OR($D$3="",$R$3=""),"",IF('Result Sheet'!B78="","",'Result Sheet'!B78))</f>
        <v/>
      </c>
      <c r="C78" s="455" t="str">
        <f>IF(OR($D$3="",$R$3=""),"",IF('Result Sheet'!F78="","",'Result Sheet'!F78))</f>
        <v/>
      </c>
      <c r="D78" s="456" t="str">
        <f>IF(OR($D$3="",$R$3=""),"",IF('Result Sheet'!E78="","",'Result Sheet'!E78))</f>
        <v/>
      </c>
      <c r="E78" s="457" t="str">
        <f>IF(OR($D$3="",$R$3=""),"",IF('Result Sheet'!G78="","",'Result Sheet'!G78))</f>
        <v/>
      </c>
      <c r="F78" s="457" t="str">
        <f>IF(OR($D$3="",$R$3=""),"",IF('Result Sheet'!H78="","",'Result Sheet'!H78))</f>
        <v/>
      </c>
      <c r="G78" s="457" t="str">
        <f>IF(OR($D$3="",$R$3=""),"",IF('Result Sheet'!I78="","",'Result Sheet'!I78))</f>
        <v/>
      </c>
      <c r="H78" s="458" t="str">
        <f>IF(OR($D$3="",$R$3=""),"",IF('Result Sheet'!K78="","",'Result Sheet'!K78))</f>
        <v/>
      </c>
      <c r="I78" s="459" t="str">
        <f>IF(OR($D$3="",$R$3=""),"",IF('Result Sheet'!J78="","",'Result Sheet'!J78))</f>
        <v/>
      </c>
      <c r="J78" s="460" t="str">
        <f>IF(OR(B78=0,B78=""),"",IF($R$3="","",IF($R$3=$AN$8,'Result Sheet'!L78,IF($R$3=$AN$9,'Result Sheet'!AD78,IF($R$3=$AN$10,'Result Sheet'!AV78,IF($R$3=$AN$11,'Result Sheet'!BN78,IF($R$3=$AN$12,'Result Sheet'!CF78,IF($R$3=$AN$13,'Result Sheet'!CP78,IF($R$3=$AN$14,'Result Sheet'!CZ78,"")))))))))</f>
        <v/>
      </c>
      <c r="K78" s="460" t="str">
        <f>IF(OR(B78=0,B78=""),"",IF($R$3="","",IF($R$3=$AN$8,'Result Sheet'!M78,IF($R$3=$AN$9,'Result Sheet'!AE78,IF($R$3=$AN$10,'Result Sheet'!AW78,IF($R$3=$AN$11,'Result Sheet'!BO78,IF($R$3=$AN$12,'Result Sheet'!CG78,IF($R$3=$AN$13,'Result Sheet'!CQ78,IF($R$3=$AN$14,'Result Sheet'!DA78,"")))))))))</f>
        <v/>
      </c>
      <c r="L78" s="460" t="str">
        <f>IF(OR(B78=0,B78=""),"",IF($R$3="","",IF($R$3=$AN$8,'Result Sheet'!N78,IF($R$3=$AN$9,'Result Sheet'!AF78,IF($R$3=$AN$10,'Result Sheet'!AX78,IF($R$3=$AN$11,'Result Sheet'!BP78,IF($R$3=$AN$12,'Result Sheet'!CH78,IF($R$3=$AN$13,'Result Sheet'!CR78,IF($R$3=$AN$14,'Result Sheet'!DB78,"")))))))))</f>
        <v/>
      </c>
      <c r="M78" s="462" t="str">
        <f t="shared" si="9"/>
        <v/>
      </c>
      <c r="N78" s="460" t="str">
        <f>IF($R$3=$AN$8,'Result Sheet'!P78,IF($R$3=$AN$9,'Result Sheet'!AH78,IF($R$3=$AN$10,'Result Sheet'!AZ78,IF($R$3=$AN$11,'Result Sheet'!BR78,""))))</f>
        <v/>
      </c>
      <c r="O78" s="460" t="str">
        <f>IF($R$3=$AN$8,'Result Sheet'!Q78,IF($R$3=$AN$9,'Result Sheet'!AI78,IF($R$3=$AN$10,'Result Sheet'!BA78,IF($R$3=$AN$11,'Result Sheet'!BS78,""))))</f>
        <v/>
      </c>
      <c r="P78" s="461" t="str">
        <f>IF(OR($D$3="",$R$3=""),"",IF(B78="","",IF(AND(O78="NA",N78="NA"),"NA",IF($R$3=$AN$12,'Result Sheet'!CI78,IF($R$3=$AN$13,'Result Sheet'!CS78,IF($R$3=$AN$14,'Result Sheet'!DC78,IF($R$3=$AN$15,'Result Sheet'!DJ78,IF($R$3=$AN$16,'Result Sheet'!DN78,SUM(N78:O78)))))))))</f>
        <v/>
      </c>
      <c r="Q78" s="462" t="str">
        <f t="shared" si="10"/>
        <v/>
      </c>
      <c r="R78" s="463" t="str">
        <f>IF($R$3=$AN$8,'Result Sheet'!T78,IF($R$3=$AN$9,'Result Sheet'!AL78,IF($R$3=$AN$10,'Result Sheet'!BD78,IF($R$3=$AN$11,'Result Sheet'!BV78,""))))</f>
        <v/>
      </c>
      <c r="S78" s="463" t="str">
        <f>IF($R$3=$AN$8,'Result Sheet'!U78,IF($R$3=$AN$9,'Result Sheet'!AM78,IF($R$3=$AN$10,'Result Sheet'!BE78,IF($R$3=$AN$11,'Result Sheet'!BW78,""))))</f>
        <v/>
      </c>
      <c r="T78" s="464" t="str">
        <f>IF(OR($D$3="",$R$3=""),"",IF(B78="","",IF(AND(R78="NA",S78="NA"),"NA",IF($R$3=$AN$12,'Result Sheet'!CJ78,IF($R$3=$AN$13,'Result Sheet'!CT78,IF($R$3=$AN$14,'Result Sheet'!DD78,IF($R$3=$AN$15,'Result Sheet'!DK78,IF($R$3=$AN$16,'Result Sheet'!DO78,SUM(R78:S78)))))))))</f>
        <v/>
      </c>
      <c r="U78" s="462" t="str">
        <f t="shared" si="11"/>
        <v/>
      </c>
      <c r="V78" s="465">
        <f t="shared" si="12"/>
        <v>0</v>
      </c>
      <c r="W78" s="465" t="str">
        <f t="shared" si="13"/>
        <v/>
      </c>
      <c r="X78" s="465" t="str">
        <f t="shared" si="14"/>
        <v/>
      </c>
      <c r="Y78" s="465" t="str">
        <f t="shared" si="15"/>
        <v/>
      </c>
      <c r="Z78" s="465" t="str">
        <f t="shared" si="16"/>
        <v/>
      </c>
      <c r="AA78" s="466" t="str">
        <f t="shared" si="17"/>
        <v/>
      </c>
    </row>
    <row r="79" spans="1:27">
      <c r="A79" s="453">
        <f>IF('Result Sheet'!A79="","",'Result Sheet'!A79)</f>
        <v>72</v>
      </c>
      <c r="B79" s="454" t="str">
        <f>IF(OR($D$3="",$R$3=""),"",IF('Result Sheet'!B79="","",'Result Sheet'!B79))</f>
        <v/>
      </c>
      <c r="C79" s="455" t="str">
        <f>IF(OR($D$3="",$R$3=""),"",IF('Result Sheet'!F79="","",'Result Sheet'!F79))</f>
        <v/>
      </c>
      <c r="D79" s="456" t="str">
        <f>IF(OR($D$3="",$R$3=""),"",IF('Result Sheet'!E79="","",'Result Sheet'!E79))</f>
        <v/>
      </c>
      <c r="E79" s="457" t="str">
        <f>IF(OR($D$3="",$R$3=""),"",IF('Result Sheet'!G79="","",'Result Sheet'!G79))</f>
        <v/>
      </c>
      <c r="F79" s="457" t="str">
        <f>IF(OR($D$3="",$R$3=""),"",IF('Result Sheet'!H79="","",'Result Sheet'!H79))</f>
        <v/>
      </c>
      <c r="G79" s="457" t="str">
        <f>IF(OR($D$3="",$R$3=""),"",IF('Result Sheet'!I79="","",'Result Sheet'!I79))</f>
        <v/>
      </c>
      <c r="H79" s="458" t="str">
        <f>IF(OR($D$3="",$R$3=""),"",IF('Result Sheet'!K79="","",'Result Sheet'!K79))</f>
        <v/>
      </c>
      <c r="I79" s="459" t="str">
        <f>IF(OR($D$3="",$R$3=""),"",IF('Result Sheet'!J79="","",'Result Sheet'!J79))</f>
        <v/>
      </c>
      <c r="J79" s="460" t="str">
        <f>IF(OR(B79=0,B79=""),"",IF($R$3="","",IF($R$3=$AN$8,'Result Sheet'!L79,IF($R$3=$AN$9,'Result Sheet'!AD79,IF($R$3=$AN$10,'Result Sheet'!AV79,IF($R$3=$AN$11,'Result Sheet'!BN79,IF($R$3=$AN$12,'Result Sheet'!CF79,IF($R$3=$AN$13,'Result Sheet'!CP79,IF($R$3=$AN$14,'Result Sheet'!CZ79,"")))))))))</f>
        <v/>
      </c>
      <c r="K79" s="460" t="str">
        <f>IF(OR(B79=0,B79=""),"",IF($R$3="","",IF($R$3=$AN$8,'Result Sheet'!M79,IF($R$3=$AN$9,'Result Sheet'!AE79,IF($R$3=$AN$10,'Result Sheet'!AW79,IF($R$3=$AN$11,'Result Sheet'!BO79,IF($R$3=$AN$12,'Result Sheet'!CG79,IF($R$3=$AN$13,'Result Sheet'!CQ79,IF($R$3=$AN$14,'Result Sheet'!DA79,"")))))))))</f>
        <v/>
      </c>
      <c r="L79" s="460" t="str">
        <f>IF(OR(B79=0,B79=""),"",IF($R$3="","",IF($R$3=$AN$8,'Result Sheet'!N79,IF($R$3=$AN$9,'Result Sheet'!AF79,IF($R$3=$AN$10,'Result Sheet'!AX79,IF($R$3=$AN$11,'Result Sheet'!BP79,IF($R$3=$AN$12,'Result Sheet'!CH79,IF($R$3=$AN$13,'Result Sheet'!CR79,IF($R$3=$AN$14,'Result Sheet'!DB79,"")))))))))</f>
        <v/>
      </c>
      <c r="M79" s="462" t="str">
        <f t="shared" si="9"/>
        <v/>
      </c>
      <c r="N79" s="460" t="str">
        <f>IF($R$3=$AN$8,'Result Sheet'!P79,IF($R$3=$AN$9,'Result Sheet'!AH79,IF($R$3=$AN$10,'Result Sheet'!AZ79,IF($R$3=$AN$11,'Result Sheet'!BR79,""))))</f>
        <v/>
      </c>
      <c r="O79" s="460" t="str">
        <f>IF($R$3=$AN$8,'Result Sheet'!Q79,IF($R$3=$AN$9,'Result Sheet'!AI79,IF($R$3=$AN$10,'Result Sheet'!BA79,IF($R$3=$AN$11,'Result Sheet'!BS79,""))))</f>
        <v/>
      </c>
      <c r="P79" s="461" t="str">
        <f>IF(OR($D$3="",$R$3=""),"",IF(B79="","",IF(AND(O79="NA",N79="NA"),"NA",IF($R$3=$AN$12,'Result Sheet'!CI79,IF($R$3=$AN$13,'Result Sheet'!CS79,IF($R$3=$AN$14,'Result Sheet'!DC79,IF($R$3=$AN$15,'Result Sheet'!DJ79,IF($R$3=$AN$16,'Result Sheet'!DN79,SUM(N79:O79)))))))))</f>
        <v/>
      </c>
      <c r="Q79" s="462" t="str">
        <f t="shared" si="10"/>
        <v/>
      </c>
      <c r="R79" s="463" t="str">
        <f>IF($R$3=$AN$8,'Result Sheet'!T79,IF($R$3=$AN$9,'Result Sheet'!AL79,IF($R$3=$AN$10,'Result Sheet'!BD79,IF($R$3=$AN$11,'Result Sheet'!BV79,""))))</f>
        <v/>
      </c>
      <c r="S79" s="463" t="str">
        <f>IF($R$3=$AN$8,'Result Sheet'!U79,IF($R$3=$AN$9,'Result Sheet'!AM79,IF($R$3=$AN$10,'Result Sheet'!BE79,IF($R$3=$AN$11,'Result Sheet'!BW79,""))))</f>
        <v/>
      </c>
      <c r="T79" s="464" t="str">
        <f>IF(OR($D$3="",$R$3=""),"",IF(B79="","",IF(AND(R79="NA",S79="NA"),"NA",IF($R$3=$AN$12,'Result Sheet'!CJ79,IF($R$3=$AN$13,'Result Sheet'!CT79,IF($R$3=$AN$14,'Result Sheet'!DD79,IF($R$3=$AN$15,'Result Sheet'!DK79,IF($R$3=$AN$16,'Result Sheet'!DO79,SUM(R79:S79)))))))))</f>
        <v/>
      </c>
      <c r="U79" s="462" t="str">
        <f t="shared" si="11"/>
        <v/>
      </c>
      <c r="V79" s="465">
        <f t="shared" si="12"/>
        <v>0</v>
      </c>
      <c r="W79" s="465" t="str">
        <f t="shared" si="13"/>
        <v/>
      </c>
      <c r="X79" s="465" t="str">
        <f t="shared" si="14"/>
        <v/>
      </c>
      <c r="Y79" s="465" t="str">
        <f t="shared" si="15"/>
        <v/>
      </c>
      <c r="Z79" s="465" t="str">
        <f t="shared" si="16"/>
        <v/>
      </c>
      <c r="AA79" s="466" t="str">
        <f t="shared" si="17"/>
        <v/>
      </c>
    </row>
    <row r="80" spans="1:27">
      <c r="A80" s="453">
        <f>IF('Result Sheet'!A80="","",'Result Sheet'!A80)</f>
        <v>73</v>
      </c>
      <c r="B80" s="454" t="str">
        <f>IF(OR($D$3="",$R$3=""),"",IF('Result Sheet'!B80="","",'Result Sheet'!B80))</f>
        <v/>
      </c>
      <c r="C80" s="455" t="str">
        <f>IF(OR($D$3="",$R$3=""),"",IF('Result Sheet'!F80="","",'Result Sheet'!F80))</f>
        <v/>
      </c>
      <c r="D80" s="456" t="str">
        <f>IF(OR($D$3="",$R$3=""),"",IF('Result Sheet'!E80="","",'Result Sheet'!E80))</f>
        <v/>
      </c>
      <c r="E80" s="457" t="str">
        <f>IF(OR($D$3="",$R$3=""),"",IF('Result Sheet'!G80="","",'Result Sheet'!G80))</f>
        <v/>
      </c>
      <c r="F80" s="457" t="str">
        <f>IF(OR($D$3="",$R$3=""),"",IF('Result Sheet'!H80="","",'Result Sheet'!H80))</f>
        <v/>
      </c>
      <c r="G80" s="457" t="str">
        <f>IF(OR($D$3="",$R$3=""),"",IF('Result Sheet'!I80="","",'Result Sheet'!I80))</f>
        <v/>
      </c>
      <c r="H80" s="458" t="str">
        <f>IF(OR($D$3="",$R$3=""),"",IF('Result Sheet'!K80="","",'Result Sheet'!K80))</f>
        <v/>
      </c>
      <c r="I80" s="459" t="str">
        <f>IF(OR($D$3="",$R$3=""),"",IF('Result Sheet'!J80="","",'Result Sheet'!J80))</f>
        <v/>
      </c>
      <c r="J80" s="460" t="str">
        <f>IF(OR(B80=0,B80=""),"",IF($R$3="","",IF($R$3=$AN$8,'Result Sheet'!L80,IF($R$3=$AN$9,'Result Sheet'!AD80,IF($R$3=$AN$10,'Result Sheet'!AV80,IF($R$3=$AN$11,'Result Sheet'!BN80,IF($R$3=$AN$12,'Result Sheet'!CF80,IF($R$3=$AN$13,'Result Sheet'!CP80,IF($R$3=$AN$14,'Result Sheet'!CZ80,"")))))))))</f>
        <v/>
      </c>
      <c r="K80" s="460" t="str">
        <f>IF(OR(B80=0,B80=""),"",IF($R$3="","",IF($R$3=$AN$8,'Result Sheet'!M80,IF($R$3=$AN$9,'Result Sheet'!AE80,IF($R$3=$AN$10,'Result Sheet'!AW80,IF($R$3=$AN$11,'Result Sheet'!BO80,IF($R$3=$AN$12,'Result Sheet'!CG80,IF($R$3=$AN$13,'Result Sheet'!CQ80,IF($R$3=$AN$14,'Result Sheet'!DA80,"")))))))))</f>
        <v/>
      </c>
      <c r="L80" s="460" t="str">
        <f>IF(OR(B80=0,B80=""),"",IF($R$3="","",IF($R$3=$AN$8,'Result Sheet'!N80,IF($R$3=$AN$9,'Result Sheet'!AF80,IF($R$3=$AN$10,'Result Sheet'!AX80,IF($R$3=$AN$11,'Result Sheet'!BP80,IF($R$3=$AN$12,'Result Sheet'!CH80,IF($R$3=$AN$13,'Result Sheet'!CR80,IF($R$3=$AN$14,'Result Sheet'!DB80,"")))))))))</f>
        <v/>
      </c>
      <c r="M80" s="462" t="str">
        <f t="shared" si="9"/>
        <v/>
      </c>
      <c r="N80" s="460" t="str">
        <f>IF($R$3=$AN$8,'Result Sheet'!P80,IF($R$3=$AN$9,'Result Sheet'!AH80,IF($R$3=$AN$10,'Result Sheet'!AZ80,IF($R$3=$AN$11,'Result Sheet'!BR80,""))))</f>
        <v/>
      </c>
      <c r="O80" s="460" t="str">
        <f>IF($R$3=$AN$8,'Result Sheet'!Q80,IF($R$3=$AN$9,'Result Sheet'!AI80,IF($R$3=$AN$10,'Result Sheet'!BA80,IF($R$3=$AN$11,'Result Sheet'!BS80,""))))</f>
        <v/>
      </c>
      <c r="P80" s="461" t="str">
        <f>IF(OR($D$3="",$R$3=""),"",IF(B80="","",IF(AND(O80="NA",N80="NA"),"NA",IF($R$3=$AN$12,'Result Sheet'!CI80,IF($R$3=$AN$13,'Result Sheet'!CS80,IF($R$3=$AN$14,'Result Sheet'!DC80,IF($R$3=$AN$15,'Result Sheet'!DJ80,IF($R$3=$AN$16,'Result Sheet'!DN80,SUM(N80:O80)))))))))</f>
        <v/>
      </c>
      <c r="Q80" s="462" t="str">
        <f t="shared" si="10"/>
        <v/>
      </c>
      <c r="R80" s="463" t="str">
        <f>IF($R$3=$AN$8,'Result Sheet'!T80,IF($R$3=$AN$9,'Result Sheet'!AL80,IF($R$3=$AN$10,'Result Sheet'!BD80,IF($R$3=$AN$11,'Result Sheet'!BV80,""))))</f>
        <v/>
      </c>
      <c r="S80" s="463" t="str">
        <f>IF($R$3=$AN$8,'Result Sheet'!U80,IF($R$3=$AN$9,'Result Sheet'!AM80,IF($R$3=$AN$10,'Result Sheet'!BE80,IF($R$3=$AN$11,'Result Sheet'!BW80,""))))</f>
        <v/>
      </c>
      <c r="T80" s="464" t="str">
        <f>IF(OR($D$3="",$R$3=""),"",IF(B80="","",IF(AND(R80="NA",S80="NA"),"NA",IF($R$3=$AN$12,'Result Sheet'!CJ80,IF($R$3=$AN$13,'Result Sheet'!CT80,IF($R$3=$AN$14,'Result Sheet'!DD80,IF($R$3=$AN$15,'Result Sheet'!DK80,IF($R$3=$AN$16,'Result Sheet'!DO80,SUM(R80:S80)))))))))</f>
        <v/>
      </c>
      <c r="U80" s="462" t="str">
        <f t="shared" si="11"/>
        <v/>
      </c>
      <c r="V80" s="465">
        <f t="shared" si="12"/>
        <v>0</v>
      </c>
      <c r="W80" s="465" t="str">
        <f t="shared" si="13"/>
        <v/>
      </c>
      <c r="X80" s="465" t="str">
        <f t="shared" si="14"/>
        <v/>
      </c>
      <c r="Y80" s="465" t="str">
        <f t="shared" si="15"/>
        <v/>
      </c>
      <c r="Z80" s="465" t="str">
        <f t="shared" si="16"/>
        <v/>
      </c>
      <c r="AA80" s="466" t="str">
        <f t="shared" si="17"/>
        <v/>
      </c>
    </row>
    <row r="81" spans="1:27">
      <c r="A81" s="453">
        <f>IF('Result Sheet'!A81="","",'Result Sheet'!A81)</f>
        <v>74</v>
      </c>
      <c r="B81" s="454" t="str">
        <f>IF(OR($D$3="",$R$3=""),"",IF('Result Sheet'!B81="","",'Result Sheet'!B81))</f>
        <v/>
      </c>
      <c r="C81" s="455" t="str">
        <f>IF(OR($D$3="",$R$3=""),"",IF('Result Sheet'!F81="","",'Result Sheet'!F81))</f>
        <v/>
      </c>
      <c r="D81" s="456" t="str">
        <f>IF(OR($D$3="",$R$3=""),"",IF('Result Sheet'!E81="","",'Result Sheet'!E81))</f>
        <v/>
      </c>
      <c r="E81" s="457" t="str">
        <f>IF(OR($D$3="",$R$3=""),"",IF('Result Sheet'!G81="","",'Result Sheet'!G81))</f>
        <v/>
      </c>
      <c r="F81" s="457" t="str">
        <f>IF(OR($D$3="",$R$3=""),"",IF('Result Sheet'!H81="","",'Result Sheet'!H81))</f>
        <v/>
      </c>
      <c r="G81" s="457" t="str">
        <f>IF(OR($D$3="",$R$3=""),"",IF('Result Sheet'!I81="","",'Result Sheet'!I81))</f>
        <v/>
      </c>
      <c r="H81" s="458" t="str">
        <f>IF(OR($D$3="",$R$3=""),"",IF('Result Sheet'!K81="","",'Result Sheet'!K81))</f>
        <v/>
      </c>
      <c r="I81" s="459" t="str">
        <f>IF(OR($D$3="",$R$3=""),"",IF('Result Sheet'!J81="","",'Result Sheet'!J81))</f>
        <v/>
      </c>
      <c r="J81" s="460" t="str">
        <f>IF(OR(B81=0,B81=""),"",IF($R$3="","",IF($R$3=$AN$8,'Result Sheet'!L81,IF($R$3=$AN$9,'Result Sheet'!AD81,IF($R$3=$AN$10,'Result Sheet'!AV81,IF($R$3=$AN$11,'Result Sheet'!BN81,IF($R$3=$AN$12,'Result Sheet'!CF81,IF($R$3=$AN$13,'Result Sheet'!CP81,IF($R$3=$AN$14,'Result Sheet'!CZ81,"")))))))))</f>
        <v/>
      </c>
      <c r="K81" s="460" t="str">
        <f>IF(OR(B81=0,B81=""),"",IF($R$3="","",IF($R$3=$AN$8,'Result Sheet'!M81,IF($R$3=$AN$9,'Result Sheet'!AE81,IF($R$3=$AN$10,'Result Sheet'!AW81,IF($R$3=$AN$11,'Result Sheet'!BO81,IF($R$3=$AN$12,'Result Sheet'!CG81,IF($R$3=$AN$13,'Result Sheet'!CQ81,IF($R$3=$AN$14,'Result Sheet'!DA81,"")))))))))</f>
        <v/>
      </c>
      <c r="L81" s="460" t="str">
        <f>IF(OR(B81=0,B81=""),"",IF($R$3="","",IF($R$3=$AN$8,'Result Sheet'!N81,IF($R$3=$AN$9,'Result Sheet'!AF81,IF($R$3=$AN$10,'Result Sheet'!AX81,IF($R$3=$AN$11,'Result Sheet'!BP81,IF($R$3=$AN$12,'Result Sheet'!CH81,IF($R$3=$AN$13,'Result Sheet'!CR81,IF($R$3=$AN$14,'Result Sheet'!DB81,"")))))))))</f>
        <v/>
      </c>
      <c r="M81" s="462" t="str">
        <f t="shared" si="9"/>
        <v/>
      </c>
      <c r="N81" s="460" t="str">
        <f>IF($R$3=$AN$8,'Result Sheet'!P81,IF($R$3=$AN$9,'Result Sheet'!AH81,IF($R$3=$AN$10,'Result Sheet'!AZ81,IF($R$3=$AN$11,'Result Sheet'!BR81,""))))</f>
        <v/>
      </c>
      <c r="O81" s="460" t="str">
        <f>IF($R$3=$AN$8,'Result Sheet'!Q81,IF($R$3=$AN$9,'Result Sheet'!AI81,IF($R$3=$AN$10,'Result Sheet'!BA81,IF($R$3=$AN$11,'Result Sheet'!BS81,""))))</f>
        <v/>
      </c>
      <c r="P81" s="461" t="str">
        <f>IF(OR($D$3="",$R$3=""),"",IF(B81="","",IF(AND(O81="NA",N81="NA"),"NA",IF($R$3=$AN$12,'Result Sheet'!CI81,IF($R$3=$AN$13,'Result Sheet'!CS81,IF($R$3=$AN$14,'Result Sheet'!DC81,IF($R$3=$AN$15,'Result Sheet'!DJ81,IF($R$3=$AN$16,'Result Sheet'!DN81,SUM(N81:O81)))))))))</f>
        <v/>
      </c>
      <c r="Q81" s="462" t="str">
        <f t="shared" si="10"/>
        <v/>
      </c>
      <c r="R81" s="463" t="str">
        <f>IF($R$3=$AN$8,'Result Sheet'!T81,IF($R$3=$AN$9,'Result Sheet'!AL81,IF($R$3=$AN$10,'Result Sheet'!BD81,IF($R$3=$AN$11,'Result Sheet'!BV81,""))))</f>
        <v/>
      </c>
      <c r="S81" s="463" t="str">
        <f>IF($R$3=$AN$8,'Result Sheet'!U81,IF($R$3=$AN$9,'Result Sheet'!AM81,IF($R$3=$AN$10,'Result Sheet'!BE81,IF($R$3=$AN$11,'Result Sheet'!BW81,""))))</f>
        <v/>
      </c>
      <c r="T81" s="464" t="str">
        <f>IF(OR($D$3="",$R$3=""),"",IF(B81="","",IF(AND(R81="NA",S81="NA"),"NA",IF($R$3=$AN$12,'Result Sheet'!CJ81,IF($R$3=$AN$13,'Result Sheet'!CT81,IF($R$3=$AN$14,'Result Sheet'!DD81,IF($R$3=$AN$15,'Result Sheet'!DK81,IF($R$3=$AN$16,'Result Sheet'!DO81,SUM(R81:S81)))))))))</f>
        <v/>
      </c>
      <c r="U81" s="462" t="str">
        <f t="shared" si="11"/>
        <v/>
      </c>
      <c r="V81" s="465">
        <f t="shared" si="12"/>
        <v>0</v>
      </c>
      <c r="W81" s="465" t="str">
        <f t="shared" si="13"/>
        <v/>
      </c>
      <c r="X81" s="465" t="str">
        <f t="shared" si="14"/>
        <v/>
      </c>
      <c r="Y81" s="465" t="str">
        <f t="shared" si="15"/>
        <v/>
      </c>
      <c r="Z81" s="465" t="str">
        <f t="shared" si="16"/>
        <v/>
      </c>
      <c r="AA81" s="466" t="str">
        <f t="shared" si="17"/>
        <v/>
      </c>
    </row>
    <row r="82" spans="1:27">
      <c r="A82" s="453">
        <f>IF('Result Sheet'!A82="","",'Result Sheet'!A82)</f>
        <v>75</v>
      </c>
      <c r="B82" s="454" t="str">
        <f>IF(OR($D$3="",$R$3=""),"",IF('Result Sheet'!B82="","",'Result Sheet'!B82))</f>
        <v/>
      </c>
      <c r="C82" s="455" t="str">
        <f>IF(OR($D$3="",$R$3=""),"",IF('Result Sheet'!F82="","",'Result Sheet'!F82))</f>
        <v/>
      </c>
      <c r="D82" s="456" t="str">
        <f>IF(OR($D$3="",$R$3=""),"",IF('Result Sheet'!E82="","",'Result Sheet'!E82))</f>
        <v/>
      </c>
      <c r="E82" s="457" t="str">
        <f>IF(OR($D$3="",$R$3=""),"",IF('Result Sheet'!G82="","",'Result Sheet'!G82))</f>
        <v/>
      </c>
      <c r="F82" s="457" t="str">
        <f>IF(OR($D$3="",$R$3=""),"",IF('Result Sheet'!H82="","",'Result Sheet'!H82))</f>
        <v/>
      </c>
      <c r="G82" s="457" t="str">
        <f>IF(OR($D$3="",$R$3=""),"",IF('Result Sheet'!I82="","",'Result Sheet'!I82))</f>
        <v/>
      </c>
      <c r="H82" s="458" t="str">
        <f>IF(OR($D$3="",$R$3=""),"",IF('Result Sheet'!K82="","",'Result Sheet'!K82))</f>
        <v/>
      </c>
      <c r="I82" s="459" t="str">
        <f>IF(OR($D$3="",$R$3=""),"",IF('Result Sheet'!J82="","",'Result Sheet'!J82))</f>
        <v/>
      </c>
      <c r="J82" s="460" t="str">
        <f>IF(OR(B82=0,B82=""),"",IF($R$3="","",IF($R$3=$AN$8,'Result Sheet'!L82,IF($R$3=$AN$9,'Result Sheet'!AD82,IF($R$3=$AN$10,'Result Sheet'!AV82,IF($R$3=$AN$11,'Result Sheet'!BN82,IF($R$3=$AN$12,'Result Sheet'!CF82,IF($R$3=$AN$13,'Result Sheet'!CP82,IF($R$3=$AN$14,'Result Sheet'!CZ82,"")))))))))</f>
        <v/>
      </c>
      <c r="K82" s="460" t="str">
        <f>IF(OR(B82=0,B82=""),"",IF($R$3="","",IF($R$3=$AN$8,'Result Sheet'!M82,IF($R$3=$AN$9,'Result Sheet'!AE82,IF($R$3=$AN$10,'Result Sheet'!AW82,IF($R$3=$AN$11,'Result Sheet'!BO82,IF($R$3=$AN$12,'Result Sheet'!CG82,IF($R$3=$AN$13,'Result Sheet'!CQ82,IF($R$3=$AN$14,'Result Sheet'!DA82,"")))))))))</f>
        <v/>
      </c>
      <c r="L82" s="460" t="str">
        <f>IF(OR(B82=0,B82=""),"",IF($R$3="","",IF($R$3=$AN$8,'Result Sheet'!N82,IF($R$3=$AN$9,'Result Sheet'!AF82,IF($R$3=$AN$10,'Result Sheet'!AX82,IF($R$3=$AN$11,'Result Sheet'!BP82,IF($R$3=$AN$12,'Result Sheet'!CH82,IF($R$3=$AN$13,'Result Sheet'!CR82,IF($R$3=$AN$14,'Result Sheet'!DB82,"")))))))))</f>
        <v/>
      </c>
      <c r="M82" s="462" t="str">
        <f t="shared" si="9"/>
        <v/>
      </c>
      <c r="N82" s="460" t="str">
        <f>IF($R$3=$AN$8,'Result Sheet'!P82,IF($R$3=$AN$9,'Result Sheet'!AH82,IF($R$3=$AN$10,'Result Sheet'!AZ82,IF($R$3=$AN$11,'Result Sheet'!BR82,""))))</f>
        <v/>
      </c>
      <c r="O82" s="460" t="str">
        <f>IF($R$3=$AN$8,'Result Sheet'!Q82,IF($R$3=$AN$9,'Result Sheet'!AI82,IF($R$3=$AN$10,'Result Sheet'!BA82,IF($R$3=$AN$11,'Result Sheet'!BS82,""))))</f>
        <v/>
      </c>
      <c r="P82" s="461" t="str">
        <f>IF(OR($D$3="",$R$3=""),"",IF(B82="","",IF(AND(O82="NA",N82="NA"),"NA",IF($R$3=$AN$12,'Result Sheet'!CI82,IF($R$3=$AN$13,'Result Sheet'!CS82,IF($R$3=$AN$14,'Result Sheet'!DC82,IF($R$3=$AN$15,'Result Sheet'!DJ82,IF($R$3=$AN$16,'Result Sheet'!DN82,SUM(N82:O82)))))))))</f>
        <v/>
      </c>
      <c r="Q82" s="462" t="str">
        <f t="shared" si="10"/>
        <v/>
      </c>
      <c r="R82" s="463" t="str">
        <f>IF($R$3=$AN$8,'Result Sheet'!T82,IF($R$3=$AN$9,'Result Sheet'!AL82,IF($R$3=$AN$10,'Result Sheet'!BD82,IF($R$3=$AN$11,'Result Sheet'!BV82,""))))</f>
        <v/>
      </c>
      <c r="S82" s="463" t="str">
        <f>IF($R$3=$AN$8,'Result Sheet'!U82,IF($R$3=$AN$9,'Result Sheet'!AM82,IF($R$3=$AN$10,'Result Sheet'!BE82,IF($R$3=$AN$11,'Result Sheet'!BW82,""))))</f>
        <v/>
      </c>
      <c r="T82" s="464" t="str">
        <f>IF(OR($D$3="",$R$3=""),"",IF(B82="","",IF(AND(R82="NA",S82="NA"),"NA",IF($R$3=$AN$12,'Result Sheet'!CJ82,IF($R$3=$AN$13,'Result Sheet'!CT82,IF($R$3=$AN$14,'Result Sheet'!DD82,IF($R$3=$AN$15,'Result Sheet'!DK82,IF($R$3=$AN$16,'Result Sheet'!DO82,SUM(R82:S82)))))))))</f>
        <v/>
      </c>
      <c r="U82" s="462" t="str">
        <f t="shared" si="11"/>
        <v/>
      </c>
      <c r="V82" s="465">
        <f t="shared" si="12"/>
        <v>0</v>
      </c>
      <c r="W82" s="465" t="str">
        <f t="shared" si="13"/>
        <v/>
      </c>
      <c r="X82" s="465" t="str">
        <f t="shared" si="14"/>
        <v/>
      </c>
      <c r="Y82" s="465" t="str">
        <f t="shared" si="15"/>
        <v/>
      </c>
      <c r="Z82" s="465" t="str">
        <f t="shared" si="16"/>
        <v/>
      </c>
      <c r="AA82" s="466" t="str">
        <f t="shared" si="17"/>
        <v/>
      </c>
    </row>
    <row r="83" spans="1:27">
      <c r="A83" s="453">
        <f>IF('Result Sheet'!A83="","",'Result Sheet'!A83)</f>
        <v>76</v>
      </c>
      <c r="B83" s="454" t="str">
        <f>IF(OR($D$3="",$R$3=""),"",IF('Result Sheet'!B83="","",'Result Sheet'!B83))</f>
        <v/>
      </c>
      <c r="C83" s="455" t="str">
        <f>IF(OR($D$3="",$R$3=""),"",IF('Result Sheet'!F83="","",'Result Sheet'!F83))</f>
        <v/>
      </c>
      <c r="D83" s="456" t="str">
        <f>IF(OR($D$3="",$R$3=""),"",IF('Result Sheet'!E83="","",'Result Sheet'!E83))</f>
        <v/>
      </c>
      <c r="E83" s="457" t="str">
        <f>IF(OR($D$3="",$R$3=""),"",IF('Result Sheet'!G83="","",'Result Sheet'!G83))</f>
        <v/>
      </c>
      <c r="F83" s="457" t="str">
        <f>IF(OR($D$3="",$R$3=""),"",IF('Result Sheet'!H83="","",'Result Sheet'!H83))</f>
        <v/>
      </c>
      <c r="G83" s="457" t="str">
        <f>IF(OR($D$3="",$R$3=""),"",IF('Result Sheet'!I83="","",'Result Sheet'!I83))</f>
        <v/>
      </c>
      <c r="H83" s="458" t="str">
        <f>IF(OR($D$3="",$R$3=""),"",IF('Result Sheet'!K83="","",'Result Sheet'!K83))</f>
        <v/>
      </c>
      <c r="I83" s="459" t="str">
        <f>IF(OR($D$3="",$R$3=""),"",IF('Result Sheet'!J83="","",'Result Sheet'!J83))</f>
        <v/>
      </c>
      <c r="J83" s="460" t="str">
        <f>IF(OR(B83=0,B83=""),"",IF($R$3="","",IF($R$3=$AN$8,'Result Sheet'!L83,IF($R$3=$AN$9,'Result Sheet'!AD83,IF($R$3=$AN$10,'Result Sheet'!AV83,IF($R$3=$AN$11,'Result Sheet'!BN83,IF($R$3=$AN$12,'Result Sheet'!CF83,IF($R$3=$AN$13,'Result Sheet'!CP83,IF($R$3=$AN$14,'Result Sheet'!CZ83,"")))))))))</f>
        <v/>
      </c>
      <c r="K83" s="460" t="str">
        <f>IF(OR(B83=0,B83=""),"",IF($R$3="","",IF($R$3=$AN$8,'Result Sheet'!M83,IF($R$3=$AN$9,'Result Sheet'!AE83,IF($R$3=$AN$10,'Result Sheet'!AW83,IF($R$3=$AN$11,'Result Sheet'!BO83,IF($R$3=$AN$12,'Result Sheet'!CG83,IF($R$3=$AN$13,'Result Sheet'!CQ83,IF($R$3=$AN$14,'Result Sheet'!DA83,"")))))))))</f>
        <v/>
      </c>
      <c r="L83" s="460" t="str">
        <f>IF(OR(B83=0,B83=""),"",IF($R$3="","",IF($R$3=$AN$8,'Result Sheet'!N83,IF($R$3=$AN$9,'Result Sheet'!AF83,IF($R$3=$AN$10,'Result Sheet'!AX83,IF($R$3=$AN$11,'Result Sheet'!BP83,IF($R$3=$AN$12,'Result Sheet'!CH83,IF($R$3=$AN$13,'Result Sheet'!CR83,IF($R$3=$AN$14,'Result Sheet'!DB83,"")))))))))</f>
        <v/>
      </c>
      <c r="M83" s="462" t="str">
        <f t="shared" si="9"/>
        <v/>
      </c>
      <c r="N83" s="460" t="str">
        <f>IF($R$3=$AN$8,'Result Sheet'!P83,IF($R$3=$AN$9,'Result Sheet'!AH83,IF($R$3=$AN$10,'Result Sheet'!AZ83,IF($R$3=$AN$11,'Result Sheet'!BR83,""))))</f>
        <v/>
      </c>
      <c r="O83" s="460" t="str">
        <f>IF($R$3=$AN$8,'Result Sheet'!Q83,IF($R$3=$AN$9,'Result Sheet'!AI83,IF($R$3=$AN$10,'Result Sheet'!BA83,IF($R$3=$AN$11,'Result Sheet'!BS83,""))))</f>
        <v/>
      </c>
      <c r="P83" s="461" t="str">
        <f>IF(OR($D$3="",$R$3=""),"",IF(B83="","",IF(AND(O83="NA",N83="NA"),"NA",IF($R$3=$AN$12,'Result Sheet'!CI83,IF($R$3=$AN$13,'Result Sheet'!CS83,IF($R$3=$AN$14,'Result Sheet'!DC83,IF($R$3=$AN$15,'Result Sheet'!DJ83,IF($R$3=$AN$16,'Result Sheet'!DN83,SUM(N83:O83)))))))))</f>
        <v/>
      </c>
      <c r="Q83" s="462" t="str">
        <f t="shared" si="10"/>
        <v/>
      </c>
      <c r="R83" s="463" t="str">
        <f>IF($R$3=$AN$8,'Result Sheet'!T83,IF($R$3=$AN$9,'Result Sheet'!AL83,IF($R$3=$AN$10,'Result Sheet'!BD83,IF($R$3=$AN$11,'Result Sheet'!BV83,""))))</f>
        <v/>
      </c>
      <c r="S83" s="463" t="str">
        <f>IF($R$3=$AN$8,'Result Sheet'!U83,IF($R$3=$AN$9,'Result Sheet'!AM83,IF($R$3=$AN$10,'Result Sheet'!BE83,IF($R$3=$AN$11,'Result Sheet'!BW83,""))))</f>
        <v/>
      </c>
      <c r="T83" s="464" t="str">
        <f>IF(OR($D$3="",$R$3=""),"",IF(B83="","",IF(AND(R83="NA",S83="NA"),"NA",IF($R$3=$AN$12,'Result Sheet'!CJ83,IF($R$3=$AN$13,'Result Sheet'!CT83,IF($R$3=$AN$14,'Result Sheet'!DD83,IF($R$3=$AN$15,'Result Sheet'!DK83,IF($R$3=$AN$16,'Result Sheet'!DO83,SUM(R83:S83)))))))))</f>
        <v/>
      </c>
      <c r="U83" s="462" t="str">
        <f t="shared" si="11"/>
        <v/>
      </c>
      <c r="V83" s="465">
        <f t="shared" si="12"/>
        <v>0</v>
      </c>
      <c r="W83" s="465" t="str">
        <f t="shared" si="13"/>
        <v/>
      </c>
      <c r="X83" s="465" t="str">
        <f t="shared" si="14"/>
        <v/>
      </c>
      <c r="Y83" s="465" t="str">
        <f t="shared" si="15"/>
        <v/>
      </c>
      <c r="Z83" s="465" t="str">
        <f t="shared" si="16"/>
        <v/>
      </c>
      <c r="AA83" s="466" t="str">
        <f t="shared" si="17"/>
        <v/>
      </c>
    </row>
    <row r="84" spans="1:27">
      <c r="A84" s="453">
        <f>IF('Result Sheet'!A84="","",'Result Sheet'!A84)</f>
        <v>77</v>
      </c>
      <c r="B84" s="454" t="str">
        <f>IF(OR($D$3="",$R$3=""),"",IF('Result Sheet'!B84="","",'Result Sheet'!B84))</f>
        <v/>
      </c>
      <c r="C84" s="455" t="str">
        <f>IF(OR($D$3="",$R$3=""),"",IF('Result Sheet'!F84="","",'Result Sheet'!F84))</f>
        <v/>
      </c>
      <c r="D84" s="456" t="str">
        <f>IF(OR($D$3="",$R$3=""),"",IF('Result Sheet'!E84="","",'Result Sheet'!E84))</f>
        <v/>
      </c>
      <c r="E84" s="457" t="str">
        <f>IF(OR($D$3="",$R$3=""),"",IF('Result Sheet'!G84="","",'Result Sheet'!G84))</f>
        <v/>
      </c>
      <c r="F84" s="457" t="str">
        <f>IF(OR($D$3="",$R$3=""),"",IF('Result Sheet'!H84="","",'Result Sheet'!H84))</f>
        <v/>
      </c>
      <c r="G84" s="457" t="str">
        <f>IF(OR($D$3="",$R$3=""),"",IF('Result Sheet'!I84="","",'Result Sheet'!I84))</f>
        <v/>
      </c>
      <c r="H84" s="458" t="str">
        <f>IF(OR($D$3="",$R$3=""),"",IF('Result Sheet'!K84="","",'Result Sheet'!K84))</f>
        <v/>
      </c>
      <c r="I84" s="459" t="str">
        <f>IF(OR($D$3="",$R$3=""),"",IF('Result Sheet'!J84="","",'Result Sheet'!J84))</f>
        <v/>
      </c>
      <c r="J84" s="460" t="str">
        <f>IF(OR(B84=0,B84=""),"",IF($R$3="","",IF($R$3=$AN$8,'Result Sheet'!L84,IF($R$3=$AN$9,'Result Sheet'!AD84,IF($R$3=$AN$10,'Result Sheet'!AV84,IF($R$3=$AN$11,'Result Sheet'!BN84,IF($R$3=$AN$12,'Result Sheet'!CF84,IF($R$3=$AN$13,'Result Sheet'!CP84,IF($R$3=$AN$14,'Result Sheet'!CZ84,"")))))))))</f>
        <v/>
      </c>
      <c r="K84" s="460" t="str">
        <f>IF(OR(B84=0,B84=""),"",IF($R$3="","",IF($R$3=$AN$8,'Result Sheet'!M84,IF($R$3=$AN$9,'Result Sheet'!AE84,IF($R$3=$AN$10,'Result Sheet'!AW84,IF($R$3=$AN$11,'Result Sheet'!BO84,IF($R$3=$AN$12,'Result Sheet'!CG84,IF($R$3=$AN$13,'Result Sheet'!CQ84,IF($R$3=$AN$14,'Result Sheet'!DA84,"")))))))))</f>
        <v/>
      </c>
      <c r="L84" s="460" t="str">
        <f>IF(OR(B84=0,B84=""),"",IF($R$3="","",IF($R$3=$AN$8,'Result Sheet'!N84,IF($R$3=$AN$9,'Result Sheet'!AF84,IF($R$3=$AN$10,'Result Sheet'!AX84,IF($R$3=$AN$11,'Result Sheet'!BP84,IF($R$3=$AN$12,'Result Sheet'!CH84,IF($R$3=$AN$13,'Result Sheet'!CR84,IF($R$3=$AN$14,'Result Sheet'!DB84,"")))))))))</f>
        <v/>
      </c>
      <c r="M84" s="462" t="str">
        <f t="shared" si="9"/>
        <v/>
      </c>
      <c r="N84" s="460" t="str">
        <f>IF($R$3=$AN$8,'Result Sheet'!P84,IF($R$3=$AN$9,'Result Sheet'!AH84,IF($R$3=$AN$10,'Result Sheet'!AZ84,IF($R$3=$AN$11,'Result Sheet'!BR84,""))))</f>
        <v/>
      </c>
      <c r="O84" s="460" t="str">
        <f>IF($R$3=$AN$8,'Result Sheet'!Q84,IF($R$3=$AN$9,'Result Sheet'!AI84,IF($R$3=$AN$10,'Result Sheet'!BA84,IF($R$3=$AN$11,'Result Sheet'!BS84,""))))</f>
        <v/>
      </c>
      <c r="P84" s="461" t="str">
        <f>IF(OR($D$3="",$R$3=""),"",IF(B84="","",IF(AND(O84="NA",N84="NA"),"NA",IF($R$3=$AN$12,'Result Sheet'!CI84,IF($R$3=$AN$13,'Result Sheet'!CS84,IF($R$3=$AN$14,'Result Sheet'!DC84,IF($R$3=$AN$15,'Result Sheet'!DJ84,IF($R$3=$AN$16,'Result Sheet'!DN84,SUM(N84:O84)))))))))</f>
        <v/>
      </c>
      <c r="Q84" s="462" t="str">
        <f t="shared" si="10"/>
        <v/>
      </c>
      <c r="R84" s="463" t="str">
        <f>IF($R$3=$AN$8,'Result Sheet'!T84,IF($R$3=$AN$9,'Result Sheet'!AL84,IF($R$3=$AN$10,'Result Sheet'!BD84,IF($R$3=$AN$11,'Result Sheet'!BV84,""))))</f>
        <v/>
      </c>
      <c r="S84" s="463" t="str">
        <f>IF($R$3=$AN$8,'Result Sheet'!U84,IF($R$3=$AN$9,'Result Sheet'!AM84,IF($R$3=$AN$10,'Result Sheet'!BE84,IF($R$3=$AN$11,'Result Sheet'!BW84,""))))</f>
        <v/>
      </c>
      <c r="T84" s="464" t="str">
        <f>IF(OR($D$3="",$R$3=""),"",IF(B84="","",IF(AND(R84="NA",S84="NA"),"NA",IF($R$3=$AN$12,'Result Sheet'!CJ84,IF($R$3=$AN$13,'Result Sheet'!CT84,IF($R$3=$AN$14,'Result Sheet'!DD84,IF($R$3=$AN$15,'Result Sheet'!DK84,IF($R$3=$AN$16,'Result Sheet'!DO84,SUM(R84:S84)))))))))</f>
        <v/>
      </c>
      <c r="U84" s="462" t="str">
        <f t="shared" si="11"/>
        <v/>
      </c>
      <c r="V84" s="465">
        <f t="shared" si="12"/>
        <v>0</v>
      </c>
      <c r="W84" s="465" t="str">
        <f t="shared" si="13"/>
        <v/>
      </c>
      <c r="X84" s="465" t="str">
        <f t="shared" si="14"/>
        <v/>
      </c>
      <c r="Y84" s="465" t="str">
        <f t="shared" si="15"/>
        <v/>
      </c>
      <c r="Z84" s="465" t="str">
        <f t="shared" si="16"/>
        <v/>
      </c>
      <c r="AA84" s="466" t="str">
        <f t="shared" si="17"/>
        <v/>
      </c>
    </row>
    <row r="85" spans="1:27">
      <c r="A85" s="453">
        <f>IF('Result Sheet'!A85="","",'Result Sheet'!A85)</f>
        <v>78</v>
      </c>
      <c r="B85" s="454" t="str">
        <f>IF(OR($D$3="",$R$3=""),"",IF('Result Sheet'!B85="","",'Result Sheet'!B85))</f>
        <v/>
      </c>
      <c r="C85" s="455" t="str">
        <f>IF(OR($D$3="",$R$3=""),"",IF('Result Sheet'!F85="","",'Result Sheet'!F85))</f>
        <v/>
      </c>
      <c r="D85" s="456" t="str">
        <f>IF(OR($D$3="",$R$3=""),"",IF('Result Sheet'!E85="","",'Result Sheet'!E85))</f>
        <v/>
      </c>
      <c r="E85" s="457" t="str">
        <f>IF(OR($D$3="",$R$3=""),"",IF('Result Sheet'!G85="","",'Result Sheet'!G85))</f>
        <v/>
      </c>
      <c r="F85" s="457" t="str">
        <f>IF(OR($D$3="",$R$3=""),"",IF('Result Sheet'!H85="","",'Result Sheet'!H85))</f>
        <v/>
      </c>
      <c r="G85" s="457" t="str">
        <f>IF(OR($D$3="",$R$3=""),"",IF('Result Sheet'!I85="","",'Result Sheet'!I85))</f>
        <v/>
      </c>
      <c r="H85" s="458" t="str">
        <f>IF(OR($D$3="",$R$3=""),"",IF('Result Sheet'!K85="","",'Result Sheet'!K85))</f>
        <v/>
      </c>
      <c r="I85" s="459" t="str">
        <f>IF(OR($D$3="",$R$3=""),"",IF('Result Sheet'!J85="","",'Result Sheet'!J85))</f>
        <v/>
      </c>
      <c r="J85" s="460" t="str">
        <f>IF(OR(B85=0,B85=""),"",IF($R$3="","",IF($R$3=$AN$8,'Result Sheet'!L85,IF($R$3=$AN$9,'Result Sheet'!AD85,IF($R$3=$AN$10,'Result Sheet'!AV85,IF($R$3=$AN$11,'Result Sheet'!BN85,IF($R$3=$AN$12,'Result Sheet'!CF85,IF($R$3=$AN$13,'Result Sheet'!CP85,IF($R$3=$AN$14,'Result Sheet'!CZ85,"")))))))))</f>
        <v/>
      </c>
      <c r="K85" s="460" t="str">
        <f>IF(OR(B85=0,B85=""),"",IF($R$3="","",IF($R$3=$AN$8,'Result Sheet'!M85,IF($R$3=$AN$9,'Result Sheet'!AE85,IF($R$3=$AN$10,'Result Sheet'!AW85,IF($R$3=$AN$11,'Result Sheet'!BO85,IF($R$3=$AN$12,'Result Sheet'!CG85,IF($R$3=$AN$13,'Result Sheet'!CQ85,IF($R$3=$AN$14,'Result Sheet'!DA85,"")))))))))</f>
        <v/>
      </c>
      <c r="L85" s="460" t="str">
        <f>IF(OR(B85=0,B85=""),"",IF($R$3="","",IF($R$3=$AN$8,'Result Sheet'!N85,IF($R$3=$AN$9,'Result Sheet'!AF85,IF($R$3=$AN$10,'Result Sheet'!AX85,IF($R$3=$AN$11,'Result Sheet'!BP85,IF($R$3=$AN$12,'Result Sheet'!CH85,IF($R$3=$AN$13,'Result Sheet'!CR85,IF($R$3=$AN$14,'Result Sheet'!DB85,"")))))))))</f>
        <v/>
      </c>
      <c r="M85" s="462" t="str">
        <f t="shared" si="9"/>
        <v/>
      </c>
      <c r="N85" s="460" t="str">
        <f>IF($R$3=$AN$8,'Result Sheet'!P85,IF($R$3=$AN$9,'Result Sheet'!AH85,IF($R$3=$AN$10,'Result Sheet'!AZ85,IF($R$3=$AN$11,'Result Sheet'!BR85,""))))</f>
        <v/>
      </c>
      <c r="O85" s="460" t="str">
        <f>IF($R$3=$AN$8,'Result Sheet'!Q85,IF($R$3=$AN$9,'Result Sheet'!AI85,IF($R$3=$AN$10,'Result Sheet'!BA85,IF($R$3=$AN$11,'Result Sheet'!BS85,""))))</f>
        <v/>
      </c>
      <c r="P85" s="461" t="str">
        <f>IF(OR($D$3="",$R$3=""),"",IF(B85="","",IF(AND(O85="NA",N85="NA"),"NA",IF($R$3=$AN$12,'Result Sheet'!CI85,IF($R$3=$AN$13,'Result Sheet'!CS85,IF($R$3=$AN$14,'Result Sheet'!DC85,IF($R$3=$AN$15,'Result Sheet'!DJ85,IF($R$3=$AN$16,'Result Sheet'!DN85,SUM(N85:O85)))))))))</f>
        <v/>
      </c>
      <c r="Q85" s="462" t="str">
        <f t="shared" si="10"/>
        <v/>
      </c>
      <c r="R85" s="463" t="str">
        <f>IF($R$3=$AN$8,'Result Sheet'!T85,IF($R$3=$AN$9,'Result Sheet'!AL85,IF($R$3=$AN$10,'Result Sheet'!BD85,IF($R$3=$AN$11,'Result Sheet'!BV85,""))))</f>
        <v/>
      </c>
      <c r="S85" s="463" t="str">
        <f>IF($R$3=$AN$8,'Result Sheet'!U85,IF($R$3=$AN$9,'Result Sheet'!AM85,IF($R$3=$AN$10,'Result Sheet'!BE85,IF($R$3=$AN$11,'Result Sheet'!BW85,""))))</f>
        <v/>
      </c>
      <c r="T85" s="464" t="str">
        <f>IF(OR($D$3="",$R$3=""),"",IF(B85="","",IF(AND(R85="NA",S85="NA"),"NA",IF($R$3=$AN$12,'Result Sheet'!CJ85,IF($R$3=$AN$13,'Result Sheet'!CT85,IF($R$3=$AN$14,'Result Sheet'!DD85,IF($R$3=$AN$15,'Result Sheet'!DK85,IF($R$3=$AN$16,'Result Sheet'!DO85,SUM(R85:S85)))))))))</f>
        <v/>
      </c>
      <c r="U85" s="462" t="str">
        <f t="shared" si="11"/>
        <v/>
      </c>
      <c r="V85" s="465">
        <f t="shared" si="12"/>
        <v>0</v>
      </c>
      <c r="W85" s="465" t="str">
        <f t="shared" si="13"/>
        <v/>
      </c>
      <c r="X85" s="465" t="str">
        <f t="shared" si="14"/>
        <v/>
      </c>
      <c r="Y85" s="465" t="str">
        <f t="shared" si="15"/>
        <v/>
      </c>
      <c r="Z85" s="465" t="str">
        <f t="shared" si="16"/>
        <v/>
      </c>
      <c r="AA85" s="466" t="str">
        <f t="shared" si="17"/>
        <v/>
      </c>
    </row>
    <row r="86" spans="1:27">
      <c r="A86" s="453">
        <f>IF('Result Sheet'!A86="","",'Result Sheet'!A86)</f>
        <v>79</v>
      </c>
      <c r="B86" s="454" t="str">
        <f>IF(OR($D$3="",$R$3=""),"",IF('Result Sheet'!B86="","",'Result Sheet'!B86))</f>
        <v/>
      </c>
      <c r="C86" s="455" t="str">
        <f>IF(OR($D$3="",$R$3=""),"",IF('Result Sheet'!F86="","",'Result Sheet'!F86))</f>
        <v/>
      </c>
      <c r="D86" s="456" t="str">
        <f>IF(OR($D$3="",$R$3=""),"",IF('Result Sheet'!E86="","",'Result Sheet'!E86))</f>
        <v/>
      </c>
      <c r="E86" s="457" t="str">
        <f>IF(OR($D$3="",$R$3=""),"",IF('Result Sheet'!G86="","",'Result Sheet'!G86))</f>
        <v/>
      </c>
      <c r="F86" s="457" t="str">
        <f>IF(OR($D$3="",$R$3=""),"",IF('Result Sheet'!H86="","",'Result Sheet'!H86))</f>
        <v/>
      </c>
      <c r="G86" s="457" t="str">
        <f>IF(OR($D$3="",$R$3=""),"",IF('Result Sheet'!I86="","",'Result Sheet'!I86))</f>
        <v/>
      </c>
      <c r="H86" s="458" t="str">
        <f>IF(OR($D$3="",$R$3=""),"",IF('Result Sheet'!K86="","",'Result Sheet'!K86))</f>
        <v/>
      </c>
      <c r="I86" s="459" t="str">
        <f>IF(OR($D$3="",$R$3=""),"",IF('Result Sheet'!J86="","",'Result Sheet'!J86))</f>
        <v/>
      </c>
      <c r="J86" s="460" t="str">
        <f>IF(OR(B86=0,B86=""),"",IF($R$3="","",IF($R$3=$AN$8,'Result Sheet'!L86,IF($R$3=$AN$9,'Result Sheet'!AD86,IF($R$3=$AN$10,'Result Sheet'!AV86,IF($R$3=$AN$11,'Result Sheet'!BN86,IF($R$3=$AN$12,'Result Sheet'!CF86,IF($R$3=$AN$13,'Result Sheet'!CP86,IF($R$3=$AN$14,'Result Sheet'!CZ86,"")))))))))</f>
        <v/>
      </c>
      <c r="K86" s="460" t="str">
        <f>IF(OR(B86=0,B86=""),"",IF($R$3="","",IF($R$3=$AN$8,'Result Sheet'!M86,IF($R$3=$AN$9,'Result Sheet'!AE86,IF($R$3=$AN$10,'Result Sheet'!AW86,IF($R$3=$AN$11,'Result Sheet'!BO86,IF($R$3=$AN$12,'Result Sheet'!CG86,IF($R$3=$AN$13,'Result Sheet'!CQ86,IF($R$3=$AN$14,'Result Sheet'!DA86,"")))))))))</f>
        <v/>
      </c>
      <c r="L86" s="460" t="str">
        <f>IF(OR(B86=0,B86=""),"",IF($R$3="","",IF($R$3=$AN$8,'Result Sheet'!N86,IF($R$3=$AN$9,'Result Sheet'!AF86,IF($R$3=$AN$10,'Result Sheet'!AX86,IF($R$3=$AN$11,'Result Sheet'!BP86,IF($R$3=$AN$12,'Result Sheet'!CH86,IF($R$3=$AN$13,'Result Sheet'!CR86,IF($R$3=$AN$14,'Result Sheet'!DB86,"")))))))))</f>
        <v/>
      </c>
      <c r="M86" s="462" t="str">
        <f t="shared" si="9"/>
        <v/>
      </c>
      <c r="N86" s="460" t="str">
        <f>IF($R$3=$AN$8,'Result Sheet'!P86,IF($R$3=$AN$9,'Result Sheet'!AH86,IF($R$3=$AN$10,'Result Sheet'!AZ86,IF($R$3=$AN$11,'Result Sheet'!BR86,""))))</f>
        <v/>
      </c>
      <c r="O86" s="460" t="str">
        <f>IF($R$3=$AN$8,'Result Sheet'!Q86,IF($R$3=$AN$9,'Result Sheet'!AI86,IF($R$3=$AN$10,'Result Sheet'!BA86,IF($R$3=$AN$11,'Result Sheet'!BS86,""))))</f>
        <v/>
      </c>
      <c r="P86" s="461" t="str">
        <f>IF(OR($D$3="",$R$3=""),"",IF(B86="","",IF(AND(O86="NA",N86="NA"),"NA",IF($R$3=$AN$12,'Result Sheet'!CI86,IF($R$3=$AN$13,'Result Sheet'!CS86,IF($R$3=$AN$14,'Result Sheet'!DC86,IF($R$3=$AN$15,'Result Sheet'!DJ86,IF($R$3=$AN$16,'Result Sheet'!DN86,SUM(N86:O86)))))))))</f>
        <v/>
      </c>
      <c r="Q86" s="462" t="str">
        <f t="shared" si="10"/>
        <v/>
      </c>
      <c r="R86" s="463" t="str">
        <f>IF($R$3=$AN$8,'Result Sheet'!T86,IF($R$3=$AN$9,'Result Sheet'!AL86,IF($R$3=$AN$10,'Result Sheet'!BD86,IF($R$3=$AN$11,'Result Sheet'!BV86,""))))</f>
        <v/>
      </c>
      <c r="S86" s="463" t="str">
        <f>IF($R$3=$AN$8,'Result Sheet'!U86,IF($R$3=$AN$9,'Result Sheet'!AM86,IF($R$3=$AN$10,'Result Sheet'!BE86,IF($R$3=$AN$11,'Result Sheet'!BW86,""))))</f>
        <v/>
      </c>
      <c r="T86" s="464" t="str">
        <f>IF(OR($D$3="",$R$3=""),"",IF(B86="","",IF(AND(R86="NA",S86="NA"),"NA",IF($R$3=$AN$12,'Result Sheet'!CJ86,IF($R$3=$AN$13,'Result Sheet'!CT86,IF($R$3=$AN$14,'Result Sheet'!DD86,IF($R$3=$AN$15,'Result Sheet'!DK86,IF($R$3=$AN$16,'Result Sheet'!DO86,SUM(R86:S86)))))))))</f>
        <v/>
      </c>
      <c r="U86" s="462" t="str">
        <f t="shared" si="11"/>
        <v/>
      </c>
      <c r="V86" s="465">
        <f t="shared" si="12"/>
        <v>0</v>
      </c>
      <c r="W86" s="465" t="str">
        <f t="shared" si="13"/>
        <v/>
      </c>
      <c r="X86" s="465" t="str">
        <f t="shared" si="14"/>
        <v/>
      </c>
      <c r="Y86" s="465" t="str">
        <f t="shared" si="15"/>
        <v/>
      </c>
      <c r="Z86" s="465" t="str">
        <f t="shared" si="16"/>
        <v/>
      </c>
      <c r="AA86" s="466" t="str">
        <f t="shared" si="17"/>
        <v/>
      </c>
    </row>
    <row r="87" spans="1:27">
      <c r="A87" s="453">
        <f>IF('Result Sheet'!A87="","",'Result Sheet'!A87)</f>
        <v>80</v>
      </c>
      <c r="B87" s="454" t="str">
        <f>IF(OR($D$3="",$R$3=""),"",IF('Result Sheet'!B87="","",'Result Sheet'!B87))</f>
        <v/>
      </c>
      <c r="C87" s="455" t="str">
        <f>IF(OR($D$3="",$R$3=""),"",IF('Result Sheet'!F87="","",'Result Sheet'!F87))</f>
        <v/>
      </c>
      <c r="D87" s="456" t="str">
        <f>IF(OR($D$3="",$R$3=""),"",IF('Result Sheet'!E87="","",'Result Sheet'!E87))</f>
        <v/>
      </c>
      <c r="E87" s="457" t="str">
        <f>IF(OR($D$3="",$R$3=""),"",IF('Result Sheet'!G87="","",'Result Sheet'!G87))</f>
        <v/>
      </c>
      <c r="F87" s="457" t="str">
        <f>IF(OR($D$3="",$R$3=""),"",IF('Result Sheet'!H87="","",'Result Sheet'!H87))</f>
        <v/>
      </c>
      <c r="G87" s="457" t="str">
        <f>IF(OR($D$3="",$R$3=""),"",IF('Result Sheet'!I87="","",'Result Sheet'!I87))</f>
        <v/>
      </c>
      <c r="H87" s="458" t="str">
        <f>IF(OR($D$3="",$R$3=""),"",IF('Result Sheet'!K87="","",'Result Sheet'!K87))</f>
        <v/>
      </c>
      <c r="I87" s="459" t="str">
        <f>IF(OR($D$3="",$R$3=""),"",IF('Result Sheet'!J87="","",'Result Sheet'!J87))</f>
        <v/>
      </c>
      <c r="J87" s="460" t="str">
        <f>IF(OR(B87=0,B87=""),"",IF($R$3="","",IF($R$3=$AN$8,'Result Sheet'!L87,IF($R$3=$AN$9,'Result Sheet'!AD87,IF($R$3=$AN$10,'Result Sheet'!AV87,IF($R$3=$AN$11,'Result Sheet'!BN87,IF($R$3=$AN$12,'Result Sheet'!CF87,IF($R$3=$AN$13,'Result Sheet'!CP87,IF($R$3=$AN$14,'Result Sheet'!CZ87,"")))))))))</f>
        <v/>
      </c>
      <c r="K87" s="460" t="str">
        <f>IF(OR(B87=0,B87=""),"",IF($R$3="","",IF($R$3=$AN$8,'Result Sheet'!M87,IF($R$3=$AN$9,'Result Sheet'!AE87,IF($R$3=$AN$10,'Result Sheet'!AW87,IF($R$3=$AN$11,'Result Sheet'!BO87,IF($R$3=$AN$12,'Result Sheet'!CG87,IF($R$3=$AN$13,'Result Sheet'!CQ87,IF($R$3=$AN$14,'Result Sheet'!DA87,"")))))))))</f>
        <v/>
      </c>
      <c r="L87" s="460" t="str">
        <f>IF(OR(B87=0,B87=""),"",IF($R$3="","",IF($R$3=$AN$8,'Result Sheet'!N87,IF($R$3=$AN$9,'Result Sheet'!AF87,IF($R$3=$AN$10,'Result Sheet'!AX87,IF($R$3=$AN$11,'Result Sheet'!BP87,IF($R$3=$AN$12,'Result Sheet'!CH87,IF($R$3=$AN$13,'Result Sheet'!CR87,IF($R$3=$AN$14,'Result Sheet'!DB87,"")))))))))</f>
        <v/>
      </c>
      <c r="M87" s="462" t="str">
        <f t="shared" si="9"/>
        <v/>
      </c>
      <c r="N87" s="460" t="str">
        <f>IF($R$3=$AN$8,'Result Sheet'!P87,IF($R$3=$AN$9,'Result Sheet'!AH87,IF($R$3=$AN$10,'Result Sheet'!AZ87,IF($R$3=$AN$11,'Result Sheet'!BR87,""))))</f>
        <v/>
      </c>
      <c r="O87" s="460" t="str">
        <f>IF($R$3=$AN$8,'Result Sheet'!Q87,IF($R$3=$AN$9,'Result Sheet'!AI87,IF($R$3=$AN$10,'Result Sheet'!BA87,IF($R$3=$AN$11,'Result Sheet'!BS87,""))))</f>
        <v/>
      </c>
      <c r="P87" s="461" t="str">
        <f>IF(OR($D$3="",$R$3=""),"",IF(B87="","",IF(AND(O87="NA",N87="NA"),"NA",IF($R$3=$AN$12,'Result Sheet'!CI87,IF($R$3=$AN$13,'Result Sheet'!CS87,IF($R$3=$AN$14,'Result Sheet'!DC87,IF($R$3=$AN$15,'Result Sheet'!DJ87,IF($R$3=$AN$16,'Result Sheet'!DN87,SUM(N87:O87)))))))))</f>
        <v/>
      </c>
      <c r="Q87" s="462" t="str">
        <f t="shared" si="10"/>
        <v/>
      </c>
      <c r="R87" s="463" t="str">
        <f>IF($R$3=$AN$8,'Result Sheet'!T87,IF($R$3=$AN$9,'Result Sheet'!AL87,IF($R$3=$AN$10,'Result Sheet'!BD87,IF($R$3=$AN$11,'Result Sheet'!BV87,""))))</f>
        <v/>
      </c>
      <c r="S87" s="463" t="str">
        <f>IF($R$3=$AN$8,'Result Sheet'!U87,IF($R$3=$AN$9,'Result Sheet'!AM87,IF($R$3=$AN$10,'Result Sheet'!BE87,IF($R$3=$AN$11,'Result Sheet'!BW87,""))))</f>
        <v/>
      </c>
      <c r="T87" s="464" t="str">
        <f>IF(OR($D$3="",$R$3=""),"",IF(B87="","",IF(AND(R87="NA",S87="NA"),"NA",IF($R$3=$AN$12,'Result Sheet'!CJ87,IF($R$3=$AN$13,'Result Sheet'!CT87,IF($R$3=$AN$14,'Result Sheet'!DD87,IF($R$3=$AN$15,'Result Sheet'!DK87,IF($R$3=$AN$16,'Result Sheet'!DO87,SUM(R87:S87)))))))))</f>
        <v/>
      </c>
      <c r="U87" s="462" t="str">
        <f t="shared" si="11"/>
        <v/>
      </c>
      <c r="V87" s="465">
        <f t="shared" si="12"/>
        <v>0</v>
      </c>
      <c r="W87" s="465" t="str">
        <f t="shared" si="13"/>
        <v/>
      </c>
      <c r="X87" s="465" t="str">
        <f t="shared" si="14"/>
        <v/>
      </c>
      <c r="Y87" s="465" t="str">
        <f t="shared" si="15"/>
        <v/>
      </c>
      <c r="Z87" s="465" t="str">
        <f t="shared" si="16"/>
        <v/>
      </c>
      <c r="AA87" s="466" t="str">
        <f t="shared" si="17"/>
        <v/>
      </c>
    </row>
    <row r="88" spans="1:27">
      <c r="A88" s="453">
        <f>IF('Result Sheet'!A88="","",'Result Sheet'!A88)</f>
        <v>81</v>
      </c>
      <c r="B88" s="454" t="str">
        <f>IF(OR($D$3="",$R$3=""),"",IF('Result Sheet'!B88="","",'Result Sheet'!B88))</f>
        <v/>
      </c>
      <c r="C88" s="455" t="str">
        <f>IF(OR($D$3="",$R$3=""),"",IF('Result Sheet'!F88="","",'Result Sheet'!F88))</f>
        <v/>
      </c>
      <c r="D88" s="456" t="str">
        <f>IF(OR($D$3="",$R$3=""),"",IF('Result Sheet'!E88="","",'Result Sheet'!E88))</f>
        <v/>
      </c>
      <c r="E88" s="457" t="str">
        <f>IF(OR($D$3="",$R$3=""),"",IF('Result Sheet'!G88="","",'Result Sheet'!G88))</f>
        <v/>
      </c>
      <c r="F88" s="457" t="str">
        <f>IF(OR($D$3="",$R$3=""),"",IF('Result Sheet'!H88="","",'Result Sheet'!H88))</f>
        <v/>
      </c>
      <c r="G88" s="457" t="str">
        <f>IF(OR($D$3="",$R$3=""),"",IF('Result Sheet'!I88="","",'Result Sheet'!I88))</f>
        <v/>
      </c>
      <c r="H88" s="458" t="str">
        <f>IF(OR($D$3="",$R$3=""),"",IF('Result Sheet'!K88="","",'Result Sheet'!K88))</f>
        <v/>
      </c>
      <c r="I88" s="459" t="str">
        <f>IF(OR($D$3="",$R$3=""),"",IF('Result Sheet'!J88="","",'Result Sheet'!J88))</f>
        <v/>
      </c>
      <c r="J88" s="460" t="str">
        <f>IF(OR(B88=0,B88=""),"",IF($R$3="","",IF($R$3=$AN$8,'Result Sheet'!L88,IF($R$3=$AN$9,'Result Sheet'!AD88,IF($R$3=$AN$10,'Result Sheet'!AV88,IF($R$3=$AN$11,'Result Sheet'!BN88,IF($R$3=$AN$12,'Result Sheet'!CF88,IF($R$3=$AN$13,'Result Sheet'!CP88,IF($R$3=$AN$14,'Result Sheet'!CZ88,"")))))))))</f>
        <v/>
      </c>
      <c r="K88" s="460" t="str">
        <f>IF(OR(B88=0,B88=""),"",IF($R$3="","",IF($R$3=$AN$8,'Result Sheet'!M88,IF($R$3=$AN$9,'Result Sheet'!AE88,IF($R$3=$AN$10,'Result Sheet'!AW88,IF($R$3=$AN$11,'Result Sheet'!BO88,IF($R$3=$AN$12,'Result Sheet'!CG88,IF($R$3=$AN$13,'Result Sheet'!CQ88,IF($R$3=$AN$14,'Result Sheet'!DA88,"")))))))))</f>
        <v/>
      </c>
      <c r="L88" s="460" t="str">
        <f>IF(OR(B88=0,B88=""),"",IF($R$3="","",IF($R$3=$AN$8,'Result Sheet'!N88,IF($R$3=$AN$9,'Result Sheet'!AF88,IF($R$3=$AN$10,'Result Sheet'!AX88,IF($R$3=$AN$11,'Result Sheet'!BP88,IF($R$3=$AN$12,'Result Sheet'!CH88,IF($R$3=$AN$13,'Result Sheet'!CR88,IF($R$3=$AN$14,'Result Sheet'!DB88,"")))))))))</f>
        <v/>
      </c>
      <c r="M88" s="462" t="str">
        <f t="shared" si="9"/>
        <v/>
      </c>
      <c r="N88" s="460" t="str">
        <f>IF($R$3=$AN$8,'Result Sheet'!P88,IF($R$3=$AN$9,'Result Sheet'!AH88,IF($R$3=$AN$10,'Result Sheet'!AZ88,IF($R$3=$AN$11,'Result Sheet'!BR88,""))))</f>
        <v/>
      </c>
      <c r="O88" s="460" t="str">
        <f>IF($R$3=$AN$8,'Result Sheet'!Q88,IF($R$3=$AN$9,'Result Sheet'!AI88,IF($R$3=$AN$10,'Result Sheet'!BA88,IF($R$3=$AN$11,'Result Sheet'!BS88,""))))</f>
        <v/>
      </c>
      <c r="P88" s="461" t="str">
        <f>IF(OR($D$3="",$R$3=""),"",IF(B88="","",IF(AND(O88="NA",N88="NA"),"NA",IF($R$3=$AN$12,'Result Sheet'!CI88,IF($R$3=$AN$13,'Result Sheet'!CS88,IF($R$3=$AN$14,'Result Sheet'!DC88,IF($R$3=$AN$15,'Result Sheet'!DJ88,IF($R$3=$AN$16,'Result Sheet'!DN88,SUM(N88:O88)))))))))</f>
        <v/>
      </c>
      <c r="Q88" s="462" t="str">
        <f t="shared" si="10"/>
        <v/>
      </c>
      <c r="R88" s="463" t="str">
        <f>IF($R$3=$AN$8,'Result Sheet'!T88,IF($R$3=$AN$9,'Result Sheet'!AL88,IF($R$3=$AN$10,'Result Sheet'!BD88,IF($R$3=$AN$11,'Result Sheet'!BV88,""))))</f>
        <v/>
      </c>
      <c r="S88" s="463" t="str">
        <f>IF($R$3=$AN$8,'Result Sheet'!U88,IF($R$3=$AN$9,'Result Sheet'!AM88,IF($R$3=$AN$10,'Result Sheet'!BE88,IF($R$3=$AN$11,'Result Sheet'!BW88,""))))</f>
        <v/>
      </c>
      <c r="T88" s="464" t="str">
        <f>IF(OR($D$3="",$R$3=""),"",IF(B88="","",IF(AND(R88="NA",S88="NA"),"NA",IF($R$3=$AN$12,'Result Sheet'!CJ88,IF($R$3=$AN$13,'Result Sheet'!CT88,IF($R$3=$AN$14,'Result Sheet'!DD88,IF($R$3=$AN$15,'Result Sheet'!DK88,IF($R$3=$AN$16,'Result Sheet'!DO88,SUM(R88:S88)))))))))</f>
        <v/>
      </c>
      <c r="U88" s="462" t="str">
        <f t="shared" si="11"/>
        <v/>
      </c>
      <c r="V88" s="465">
        <f t="shared" si="12"/>
        <v>0</v>
      </c>
      <c r="W88" s="465" t="str">
        <f t="shared" si="13"/>
        <v/>
      </c>
      <c r="X88" s="465" t="str">
        <f t="shared" si="14"/>
        <v/>
      </c>
      <c r="Y88" s="465" t="str">
        <f t="shared" si="15"/>
        <v/>
      </c>
      <c r="Z88" s="465" t="str">
        <f t="shared" si="16"/>
        <v/>
      </c>
      <c r="AA88" s="466" t="str">
        <f t="shared" si="17"/>
        <v/>
      </c>
    </row>
    <row r="89" spans="1:27">
      <c r="A89" s="453">
        <f>IF('Result Sheet'!A89="","",'Result Sheet'!A89)</f>
        <v>82</v>
      </c>
      <c r="B89" s="454" t="str">
        <f>IF(OR($D$3="",$R$3=""),"",IF('Result Sheet'!B89="","",'Result Sheet'!B89))</f>
        <v/>
      </c>
      <c r="C89" s="455" t="str">
        <f>IF(OR($D$3="",$R$3=""),"",IF('Result Sheet'!F89="","",'Result Sheet'!F89))</f>
        <v/>
      </c>
      <c r="D89" s="456" t="str">
        <f>IF(OR($D$3="",$R$3=""),"",IF('Result Sheet'!E89="","",'Result Sheet'!E89))</f>
        <v/>
      </c>
      <c r="E89" s="457" t="str">
        <f>IF(OR($D$3="",$R$3=""),"",IF('Result Sheet'!G89="","",'Result Sheet'!G89))</f>
        <v/>
      </c>
      <c r="F89" s="457" t="str">
        <f>IF(OR($D$3="",$R$3=""),"",IF('Result Sheet'!H89="","",'Result Sheet'!H89))</f>
        <v/>
      </c>
      <c r="G89" s="457" t="str">
        <f>IF(OR($D$3="",$R$3=""),"",IF('Result Sheet'!I89="","",'Result Sheet'!I89))</f>
        <v/>
      </c>
      <c r="H89" s="458" t="str">
        <f>IF(OR($D$3="",$R$3=""),"",IF('Result Sheet'!K89="","",'Result Sheet'!K89))</f>
        <v/>
      </c>
      <c r="I89" s="459" t="str">
        <f>IF(OR($D$3="",$R$3=""),"",IF('Result Sheet'!J89="","",'Result Sheet'!J89))</f>
        <v/>
      </c>
      <c r="J89" s="460" t="str">
        <f>IF(OR(B89=0,B89=""),"",IF($R$3="","",IF($R$3=$AN$8,'Result Sheet'!L89,IF($R$3=$AN$9,'Result Sheet'!AD89,IF($R$3=$AN$10,'Result Sheet'!AV89,IF($R$3=$AN$11,'Result Sheet'!BN89,IF($R$3=$AN$12,'Result Sheet'!CF89,IF($R$3=$AN$13,'Result Sheet'!CP89,IF($R$3=$AN$14,'Result Sheet'!CZ89,"")))))))))</f>
        <v/>
      </c>
      <c r="K89" s="460" t="str">
        <f>IF(OR(B89=0,B89=""),"",IF($R$3="","",IF($R$3=$AN$8,'Result Sheet'!M89,IF($R$3=$AN$9,'Result Sheet'!AE89,IF($R$3=$AN$10,'Result Sheet'!AW89,IF($R$3=$AN$11,'Result Sheet'!BO89,IF($R$3=$AN$12,'Result Sheet'!CG89,IF($R$3=$AN$13,'Result Sheet'!CQ89,IF($R$3=$AN$14,'Result Sheet'!DA89,"")))))))))</f>
        <v/>
      </c>
      <c r="L89" s="460" t="str">
        <f>IF(OR(B89=0,B89=""),"",IF($R$3="","",IF($R$3=$AN$8,'Result Sheet'!N89,IF($R$3=$AN$9,'Result Sheet'!AF89,IF($R$3=$AN$10,'Result Sheet'!AX89,IF($R$3=$AN$11,'Result Sheet'!BP89,IF($R$3=$AN$12,'Result Sheet'!CH89,IF($R$3=$AN$13,'Result Sheet'!CR89,IF($R$3=$AN$14,'Result Sheet'!DB89,"")))))))))</f>
        <v/>
      </c>
      <c r="M89" s="462" t="str">
        <f t="shared" si="9"/>
        <v/>
      </c>
      <c r="N89" s="460" t="str">
        <f>IF($R$3=$AN$8,'Result Sheet'!P89,IF($R$3=$AN$9,'Result Sheet'!AH89,IF($R$3=$AN$10,'Result Sheet'!AZ89,IF($R$3=$AN$11,'Result Sheet'!BR89,""))))</f>
        <v/>
      </c>
      <c r="O89" s="460" t="str">
        <f>IF($R$3=$AN$8,'Result Sheet'!Q89,IF($R$3=$AN$9,'Result Sheet'!AI89,IF($R$3=$AN$10,'Result Sheet'!BA89,IF($R$3=$AN$11,'Result Sheet'!BS89,""))))</f>
        <v/>
      </c>
      <c r="P89" s="461" t="str">
        <f>IF(OR($D$3="",$R$3=""),"",IF(B89="","",IF(AND(O89="NA",N89="NA"),"NA",IF($R$3=$AN$12,'Result Sheet'!CI89,IF($R$3=$AN$13,'Result Sheet'!CS89,IF($R$3=$AN$14,'Result Sheet'!DC89,IF($R$3=$AN$15,'Result Sheet'!DJ89,IF($R$3=$AN$16,'Result Sheet'!DN89,SUM(N89:O89)))))))))</f>
        <v/>
      </c>
      <c r="Q89" s="462" t="str">
        <f t="shared" si="10"/>
        <v/>
      </c>
      <c r="R89" s="463" t="str">
        <f>IF($R$3=$AN$8,'Result Sheet'!T89,IF($R$3=$AN$9,'Result Sheet'!AL89,IF($R$3=$AN$10,'Result Sheet'!BD89,IF($R$3=$AN$11,'Result Sheet'!BV89,""))))</f>
        <v/>
      </c>
      <c r="S89" s="463" t="str">
        <f>IF($R$3=$AN$8,'Result Sheet'!U89,IF($R$3=$AN$9,'Result Sheet'!AM89,IF($R$3=$AN$10,'Result Sheet'!BE89,IF($R$3=$AN$11,'Result Sheet'!BW89,""))))</f>
        <v/>
      </c>
      <c r="T89" s="464" t="str">
        <f>IF(OR($D$3="",$R$3=""),"",IF(B89="","",IF(AND(R89="NA",S89="NA"),"NA",IF($R$3=$AN$12,'Result Sheet'!CJ89,IF($R$3=$AN$13,'Result Sheet'!CT89,IF($R$3=$AN$14,'Result Sheet'!DD89,IF($R$3=$AN$15,'Result Sheet'!DK89,IF($R$3=$AN$16,'Result Sheet'!DO89,SUM(R89:S89)))))))))</f>
        <v/>
      </c>
      <c r="U89" s="462" t="str">
        <f t="shared" si="11"/>
        <v/>
      </c>
      <c r="V89" s="465">
        <f t="shared" si="12"/>
        <v>0</v>
      </c>
      <c r="W89" s="465" t="str">
        <f t="shared" si="13"/>
        <v/>
      </c>
      <c r="X89" s="465" t="str">
        <f t="shared" si="14"/>
        <v/>
      </c>
      <c r="Y89" s="465" t="str">
        <f t="shared" si="15"/>
        <v/>
      </c>
      <c r="Z89" s="465" t="str">
        <f t="shared" si="16"/>
        <v/>
      </c>
      <c r="AA89" s="466" t="str">
        <f t="shared" si="17"/>
        <v/>
      </c>
    </row>
    <row r="90" spans="1:27">
      <c r="A90" s="453">
        <f>IF('Result Sheet'!A90="","",'Result Sheet'!A90)</f>
        <v>83</v>
      </c>
      <c r="B90" s="454" t="str">
        <f>IF(OR($D$3="",$R$3=""),"",IF('Result Sheet'!B90="","",'Result Sheet'!B90))</f>
        <v/>
      </c>
      <c r="C90" s="455" t="str">
        <f>IF(OR($D$3="",$R$3=""),"",IF('Result Sheet'!F90="","",'Result Sheet'!F90))</f>
        <v/>
      </c>
      <c r="D90" s="456" t="str">
        <f>IF(OR($D$3="",$R$3=""),"",IF('Result Sheet'!E90="","",'Result Sheet'!E90))</f>
        <v/>
      </c>
      <c r="E90" s="457" t="str">
        <f>IF(OR($D$3="",$R$3=""),"",IF('Result Sheet'!G90="","",'Result Sheet'!G90))</f>
        <v/>
      </c>
      <c r="F90" s="457" t="str">
        <f>IF(OR($D$3="",$R$3=""),"",IF('Result Sheet'!H90="","",'Result Sheet'!H90))</f>
        <v/>
      </c>
      <c r="G90" s="457" t="str">
        <f>IF(OR($D$3="",$R$3=""),"",IF('Result Sheet'!I90="","",'Result Sheet'!I90))</f>
        <v/>
      </c>
      <c r="H90" s="458" t="str">
        <f>IF(OR($D$3="",$R$3=""),"",IF('Result Sheet'!K90="","",'Result Sheet'!K90))</f>
        <v/>
      </c>
      <c r="I90" s="459" t="str">
        <f>IF(OR($D$3="",$R$3=""),"",IF('Result Sheet'!J90="","",'Result Sheet'!J90))</f>
        <v/>
      </c>
      <c r="J90" s="460" t="str">
        <f>IF(OR(B90=0,B90=""),"",IF($R$3="","",IF($R$3=$AN$8,'Result Sheet'!L90,IF($R$3=$AN$9,'Result Sheet'!AD90,IF($R$3=$AN$10,'Result Sheet'!AV90,IF($R$3=$AN$11,'Result Sheet'!BN90,IF($R$3=$AN$12,'Result Sheet'!CF90,IF($R$3=$AN$13,'Result Sheet'!CP90,IF($R$3=$AN$14,'Result Sheet'!CZ90,"")))))))))</f>
        <v/>
      </c>
      <c r="K90" s="460" t="str">
        <f>IF(OR(B90=0,B90=""),"",IF($R$3="","",IF($R$3=$AN$8,'Result Sheet'!M90,IF($R$3=$AN$9,'Result Sheet'!AE90,IF($R$3=$AN$10,'Result Sheet'!AW90,IF($R$3=$AN$11,'Result Sheet'!BO90,IF($R$3=$AN$12,'Result Sheet'!CG90,IF($R$3=$AN$13,'Result Sheet'!CQ90,IF($R$3=$AN$14,'Result Sheet'!DA90,"")))))))))</f>
        <v/>
      </c>
      <c r="L90" s="460" t="str">
        <f>IF(OR(B90=0,B90=""),"",IF($R$3="","",IF($R$3=$AN$8,'Result Sheet'!N90,IF($R$3=$AN$9,'Result Sheet'!AF90,IF($R$3=$AN$10,'Result Sheet'!AX90,IF($R$3=$AN$11,'Result Sheet'!BP90,IF($R$3=$AN$12,'Result Sheet'!CH90,IF($R$3=$AN$13,'Result Sheet'!CR90,IF($R$3=$AN$14,'Result Sheet'!DB90,"")))))))))</f>
        <v/>
      </c>
      <c r="M90" s="462" t="str">
        <f t="shared" si="9"/>
        <v/>
      </c>
      <c r="N90" s="460" t="str">
        <f>IF($R$3=$AN$8,'Result Sheet'!P90,IF($R$3=$AN$9,'Result Sheet'!AH90,IF($R$3=$AN$10,'Result Sheet'!AZ90,IF($R$3=$AN$11,'Result Sheet'!BR90,""))))</f>
        <v/>
      </c>
      <c r="O90" s="460" t="str">
        <f>IF($R$3=$AN$8,'Result Sheet'!Q90,IF($R$3=$AN$9,'Result Sheet'!AI90,IF($R$3=$AN$10,'Result Sheet'!BA90,IF($R$3=$AN$11,'Result Sheet'!BS90,""))))</f>
        <v/>
      </c>
      <c r="P90" s="461" t="str">
        <f>IF(OR($D$3="",$R$3=""),"",IF(B90="","",IF(AND(O90="NA",N90="NA"),"NA",IF($R$3=$AN$12,'Result Sheet'!CI90,IF($R$3=$AN$13,'Result Sheet'!CS90,IF($R$3=$AN$14,'Result Sheet'!DC90,IF($R$3=$AN$15,'Result Sheet'!DJ90,IF($R$3=$AN$16,'Result Sheet'!DN90,SUM(N90:O90)))))))))</f>
        <v/>
      </c>
      <c r="Q90" s="462" t="str">
        <f t="shared" si="10"/>
        <v/>
      </c>
      <c r="R90" s="463" t="str">
        <f>IF($R$3=$AN$8,'Result Sheet'!T90,IF($R$3=$AN$9,'Result Sheet'!AL90,IF($R$3=$AN$10,'Result Sheet'!BD90,IF($R$3=$AN$11,'Result Sheet'!BV90,""))))</f>
        <v/>
      </c>
      <c r="S90" s="463" t="str">
        <f>IF($R$3=$AN$8,'Result Sheet'!U90,IF($R$3=$AN$9,'Result Sheet'!AM90,IF($R$3=$AN$10,'Result Sheet'!BE90,IF($R$3=$AN$11,'Result Sheet'!BW90,""))))</f>
        <v/>
      </c>
      <c r="T90" s="464" t="str">
        <f>IF(OR($D$3="",$R$3=""),"",IF(B90="","",IF(AND(R90="NA",S90="NA"),"NA",IF($R$3=$AN$12,'Result Sheet'!CJ90,IF($R$3=$AN$13,'Result Sheet'!CT90,IF($R$3=$AN$14,'Result Sheet'!DD90,IF($R$3=$AN$15,'Result Sheet'!DK90,IF($R$3=$AN$16,'Result Sheet'!DO90,SUM(R90:S90)))))))))</f>
        <v/>
      </c>
      <c r="U90" s="462" t="str">
        <f t="shared" si="11"/>
        <v/>
      </c>
      <c r="V90" s="465">
        <f t="shared" si="12"/>
        <v>0</v>
      </c>
      <c r="W90" s="465" t="str">
        <f t="shared" si="13"/>
        <v/>
      </c>
      <c r="X90" s="465" t="str">
        <f t="shared" si="14"/>
        <v/>
      </c>
      <c r="Y90" s="465" t="str">
        <f t="shared" si="15"/>
        <v/>
      </c>
      <c r="Z90" s="465" t="str">
        <f t="shared" si="16"/>
        <v/>
      </c>
      <c r="AA90" s="466" t="str">
        <f t="shared" si="17"/>
        <v/>
      </c>
    </row>
    <row r="91" spans="1:27">
      <c r="A91" s="453">
        <f>IF('Result Sheet'!A91="","",'Result Sheet'!A91)</f>
        <v>84</v>
      </c>
      <c r="B91" s="454" t="str">
        <f>IF(OR($D$3="",$R$3=""),"",IF('Result Sheet'!B91="","",'Result Sheet'!B91))</f>
        <v/>
      </c>
      <c r="C91" s="455" t="str">
        <f>IF(OR($D$3="",$R$3=""),"",IF('Result Sheet'!F91="","",'Result Sheet'!F91))</f>
        <v/>
      </c>
      <c r="D91" s="456" t="str">
        <f>IF(OR($D$3="",$R$3=""),"",IF('Result Sheet'!E91="","",'Result Sheet'!E91))</f>
        <v/>
      </c>
      <c r="E91" s="457" t="str">
        <f>IF(OR($D$3="",$R$3=""),"",IF('Result Sheet'!G91="","",'Result Sheet'!G91))</f>
        <v/>
      </c>
      <c r="F91" s="457" t="str">
        <f>IF(OR($D$3="",$R$3=""),"",IF('Result Sheet'!H91="","",'Result Sheet'!H91))</f>
        <v/>
      </c>
      <c r="G91" s="457" t="str">
        <f>IF(OR($D$3="",$R$3=""),"",IF('Result Sheet'!I91="","",'Result Sheet'!I91))</f>
        <v/>
      </c>
      <c r="H91" s="458" t="str">
        <f>IF(OR($D$3="",$R$3=""),"",IF('Result Sheet'!K91="","",'Result Sheet'!K91))</f>
        <v/>
      </c>
      <c r="I91" s="459" t="str">
        <f>IF(OR($D$3="",$R$3=""),"",IF('Result Sheet'!J91="","",'Result Sheet'!J91))</f>
        <v/>
      </c>
      <c r="J91" s="460" t="str">
        <f>IF(OR(B91=0,B91=""),"",IF($R$3="","",IF($R$3=$AN$8,'Result Sheet'!L91,IF($R$3=$AN$9,'Result Sheet'!AD91,IF($R$3=$AN$10,'Result Sheet'!AV91,IF($R$3=$AN$11,'Result Sheet'!BN91,IF($R$3=$AN$12,'Result Sheet'!CF91,IF($R$3=$AN$13,'Result Sheet'!CP91,IF($R$3=$AN$14,'Result Sheet'!CZ91,"")))))))))</f>
        <v/>
      </c>
      <c r="K91" s="460" t="str">
        <f>IF(OR(B91=0,B91=""),"",IF($R$3="","",IF($R$3=$AN$8,'Result Sheet'!M91,IF($R$3=$AN$9,'Result Sheet'!AE91,IF($R$3=$AN$10,'Result Sheet'!AW91,IF($R$3=$AN$11,'Result Sheet'!BO91,IF($R$3=$AN$12,'Result Sheet'!CG91,IF($R$3=$AN$13,'Result Sheet'!CQ91,IF($R$3=$AN$14,'Result Sheet'!DA91,"")))))))))</f>
        <v/>
      </c>
      <c r="L91" s="460" t="str">
        <f>IF(OR(B91=0,B91=""),"",IF($R$3="","",IF($R$3=$AN$8,'Result Sheet'!N91,IF($R$3=$AN$9,'Result Sheet'!AF91,IF($R$3=$AN$10,'Result Sheet'!AX91,IF($R$3=$AN$11,'Result Sheet'!BP91,IF($R$3=$AN$12,'Result Sheet'!CH91,IF($R$3=$AN$13,'Result Sheet'!CR91,IF($R$3=$AN$14,'Result Sheet'!DB91,"")))))))))</f>
        <v/>
      </c>
      <c r="M91" s="462" t="str">
        <f t="shared" si="9"/>
        <v/>
      </c>
      <c r="N91" s="460" t="str">
        <f>IF($R$3=$AN$8,'Result Sheet'!P91,IF($R$3=$AN$9,'Result Sheet'!AH91,IF($R$3=$AN$10,'Result Sheet'!AZ91,IF($R$3=$AN$11,'Result Sheet'!BR91,""))))</f>
        <v/>
      </c>
      <c r="O91" s="460" t="str">
        <f>IF($R$3=$AN$8,'Result Sheet'!Q91,IF($R$3=$AN$9,'Result Sheet'!AI91,IF($R$3=$AN$10,'Result Sheet'!BA91,IF($R$3=$AN$11,'Result Sheet'!BS91,""))))</f>
        <v/>
      </c>
      <c r="P91" s="461" t="str">
        <f>IF(OR($D$3="",$R$3=""),"",IF(B91="","",IF(AND(O91="NA",N91="NA"),"NA",IF($R$3=$AN$12,'Result Sheet'!CI91,IF($R$3=$AN$13,'Result Sheet'!CS91,IF($R$3=$AN$14,'Result Sheet'!DC91,IF($R$3=$AN$15,'Result Sheet'!DJ91,IF($R$3=$AN$16,'Result Sheet'!DN91,SUM(N91:O91)))))))))</f>
        <v/>
      </c>
      <c r="Q91" s="462" t="str">
        <f t="shared" si="10"/>
        <v/>
      </c>
      <c r="R91" s="463" t="str">
        <f>IF($R$3=$AN$8,'Result Sheet'!T91,IF($R$3=$AN$9,'Result Sheet'!AL91,IF($R$3=$AN$10,'Result Sheet'!BD91,IF($R$3=$AN$11,'Result Sheet'!BV91,""))))</f>
        <v/>
      </c>
      <c r="S91" s="463" t="str">
        <f>IF($R$3=$AN$8,'Result Sheet'!U91,IF($R$3=$AN$9,'Result Sheet'!AM91,IF($R$3=$AN$10,'Result Sheet'!BE91,IF($R$3=$AN$11,'Result Sheet'!BW91,""))))</f>
        <v/>
      </c>
      <c r="T91" s="464" t="str">
        <f>IF(OR($D$3="",$R$3=""),"",IF(B91="","",IF(AND(R91="NA",S91="NA"),"NA",IF($R$3=$AN$12,'Result Sheet'!CJ91,IF($R$3=$AN$13,'Result Sheet'!CT91,IF($R$3=$AN$14,'Result Sheet'!DD91,IF($R$3=$AN$15,'Result Sheet'!DK91,IF($R$3=$AN$16,'Result Sheet'!DO91,SUM(R91:S91)))))))))</f>
        <v/>
      </c>
      <c r="U91" s="462" t="str">
        <f t="shared" si="11"/>
        <v/>
      </c>
      <c r="V91" s="465">
        <f t="shared" si="12"/>
        <v>0</v>
      </c>
      <c r="W91" s="465" t="str">
        <f t="shared" si="13"/>
        <v/>
      </c>
      <c r="X91" s="465" t="str">
        <f t="shared" si="14"/>
        <v/>
      </c>
      <c r="Y91" s="465" t="str">
        <f t="shared" si="15"/>
        <v/>
      </c>
      <c r="Z91" s="465" t="str">
        <f t="shared" si="16"/>
        <v/>
      </c>
      <c r="AA91" s="466" t="str">
        <f t="shared" si="17"/>
        <v/>
      </c>
    </row>
    <row r="92" spans="1:27">
      <c r="A92" s="453">
        <f>IF('Result Sheet'!A92="","",'Result Sheet'!A92)</f>
        <v>85</v>
      </c>
      <c r="B92" s="454" t="str">
        <f>IF(OR($D$3="",$R$3=""),"",IF('Result Sheet'!B92="","",'Result Sheet'!B92))</f>
        <v/>
      </c>
      <c r="C92" s="455" t="str">
        <f>IF(OR($D$3="",$R$3=""),"",IF('Result Sheet'!F92="","",'Result Sheet'!F92))</f>
        <v/>
      </c>
      <c r="D92" s="456" t="str">
        <f>IF(OR($D$3="",$R$3=""),"",IF('Result Sheet'!E92="","",'Result Sheet'!E92))</f>
        <v/>
      </c>
      <c r="E92" s="457" t="str">
        <f>IF(OR($D$3="",$R$3=""),"",IF('Result Sheet'!G92="","",'Result Sheet'!G92))</f>
        <v/>
      </c>
      <c r="F92" s="457" t="str">
        <f>IF(OR($D$3="",$R$3=""),"",IF('Result Sheet'!H92="","",'Result Sheet'!H92))</f>
        <v/>
      </c>
      <c r="G92" s="457" t="str">
        <f>IF(OR($D$3="",$R$3=""),"",IF('Result Sheet'!I92="","",'Result Sheet'!I92))</f>
        <v/>
      </c>
      <c r="H92" s="458" t="str">
        <f>IF(OR($D$3="",$R$3=""),"",IF('Result Sheet'!K92="","",'Result Sheet'!K92))</f>
        <v/>
      </c>
      <c r="I92" s="459" t="str">
        <f>IF(OR($D$3="",$R$3=""),"",IF('Result Sheet'!J92="","",'Result Sheet'!J92))</f>
        <v/>
      </c>
      <c r="J92" s="460" t="str">
        <f>IF(OR(B92=0,B92=""),"",IF($R$3="","",IF($R$3=$AN$8,'Result Sheet'!L92,IF($R$3=$AN$9,'Result Sheet'!AD92,IF($R$3=$AN$10,'Result Sheet'!AV92,IF($R$3=$AN$11,'Result Sheet'!BN92,IF($R$3=$AN$12,'Result Sheet'!CF92,IF($R$3=$AN$13,'Result Sheet'!CP92,IF($R$3=$AN$14,'Result Sheet'!CZ92,"")))))))))</f>
        <v/>
      </c>
      <c r="K92" s="460" t="str">
        <f>IF(OR(B92=0,B92=""),"",IF($R$3="","",IF($R$3=$AN$8,'Result Sheet'!M92,IF($R$3=$AN$9,'Result Sheet'!AE92,IF($R$3=$AN$10,'Result Sheet'!AW92,IF($R$3=$AN$11,'Result Sheet'!BO92,IF($R$3=$AN$12,'Result Sheet'!CG92,IF($R$3=$AN$13,'Result Sheet'!CQ92,IF($R$3=$AN$14,'Result Sheet'!DA92,"")))))))))</f>
        <v/>
      </c>
      <c r="L92" s="460" t="str">
        <f>IF(OR(B92=0,B92=""),"",IF($R$3="","",IF($R$3=$AN$8,'Result Sheet'!N92,IF($R$3=$AN$9,'Result Sheet'!AF92,IF($R$3=$AN$10,'Result Sheet'!AX92,IF($R$3=$AN$11,'Result Sheet'!BP92,IF($R$3=$AN$12,'Result Sheet'!CH92,IF($R$3=$AN$13,'Result Sheet'!CR92,IF($R$3=$AN$14,'Result Sheet'!DB92,"")))))))))</f>
        <v/>
      </c>
      <c r="M92" s="462" t="str">
        <f t="shared" si="9"/>
        <v/>
      </c>
      <c r="N92" s="460" t="str">
        <f>IF($R$3=$AN$8,'Result Sheet'!P92,IF($R$3=$AN$9,'Result Sheet'!AH92,IF($R$3=$AN$10,'Result Sheet'!AZ92,IF($R$3=$AN$11,'Result Sheet'!BR92,""))))</f>
        <v/>
      </c>
      <c r="O92" s="460" t="str">
        <f>IF($R$3=$AN$8,'Result Sheet'!Q92,IF($R$3=$AN$9,'Result Sheet'!AI92,IF($R$3=$AN$10,'Result Sheet'!BA92,IF($R$3=$AN$11,'Result Sheet'!BS92,""))))</f>
        <v/>
      </c>
      <c r="P92" s="461" t="str">
        <f>IF(OR($D$3="",$R$3=""),"",IF(B92="","",IF(AND(O92="NA",N92="NA"),"NA",IF($R$3=$AN$12,'Result Sheet'!CI92,IF($R$3=$AN$13,'Result Sheet'!CS92,IF($R$3=$AN$14,'Result Sheet'!DC92,IF($R$3=$AN$15,'Result Sheet'!DJ92,IF($R$3=$AN$16,'Result Sheet'!DN92,SUM(N92:O92)))))))))</f>
        <v/>
      </c>
      <c r="Q92" s="462" t="str">
        <f t="shared" si="10"/>
        <v/>
      </c>
      <c r="R92" s="463" t="str">
        <f>IF($R$3=$AN$8,'Result Sheet'!T92,IF($R$3=$AN$9,'Result Sheet'!AL92,IF($R$3=$AN$10,'Result Sheet'!BD92,IF($R$3=$AN$11,'Result Sheet'!BV92,""))))</f>
        <v/>
      </c>
      <c r="S92" s="463" t="str">
        <f>IF($R$3=$AN$8,'Result Sheet'!U92,IF($R$3=$AN$9,'Result Sheet'!AM92,IF($R$3=$AN$10,'Result Sheet'!BE92,IF($R$3=$AN$11,'Result Sheet'!BW92,""))))</f>
        <v/>
      </c>
      <c r="T92" s="464" t="str">
        <f>IF(OR($D$3="",$R$3=""),"",IF(B92="","",IF(AND(R92="NA",S92="NA"),"NA",IF($R$3=$AN$12,'Result Sheet'!CJ92,IF($R$3=$AN$13,'Result Sheet'!CT92,IF($R$3=$AN$14,'Result Sheet'!DD92,IF($R$3=$AN$15,'Result Sheet'!DK92,IF($R$3=$AN$16,'Result Sheet'!DO92,SUM(R92:S92)))))))))</f>
        <v/>
      </c>
      <c r="U92" s="462" t="str">
        <f t="shared" si="11"/>
        <v/>
      </c>
      <c r="V92" s="465">
        <f t="shared" si="12"/>
        <v>0</v>
      </c>
      <c r="W92" s="465" t="str">
        <f t="shared" si="13"/>
        <v/>
      </c>
      <c r="X92" s="465" t="str">
        <f t="shared" si="14"/>
        <v/>
      </c>
      <c r="Y92" s="465" t="str">
        <f t="shared" si="15"/>
        <v/>
      </c>
      <c r="Z92" s="465" t="str">
        <f t="shared" si="16"/>
        <v/>
      </c>
      <c r="AA92" s="466" t="str">
        <f t="shared" si="17"/>
        <v/>
      </c>
    </row>
    <row r="93" spans="1:27">
      <c r="A93" s="453">
        <f>IF('Result Sheet'!A93="","",'Result Sheet'!A93)</f>
        <v>86</v>
      </c>
      <c r="B93" s="454" t="str">
        <f>IF(OR($D$3="",$R$3=""),"",IF('Result Sheet'!B93="","",'Result Sheet'!B93))</f>
        <v/>
      </c>
      <c r="C93" s="455" t="str">
        <f>IF(OR($D$3="",$R$3=""),"",IF('Result Sheet'!F93="","",'Result Sheet'!F93))</f>
        <v/>
      </c>
      <c r="D93" s="456" t="str">
        <f>IF(OR($D$3="",$R$3=""),"",IF('Result Sheet'!E93="","",'Result Sheet'!E93))</f>
        <v/>
      </c>
      <c r="E93" s="457" t="str">
        <f>IF(OR($D$3="",$R$3=""),"",IF('Result Sheet'!G93="","",'Result Sheet'!G93))</f>
        <v/>
      </c>
      <c r="F93" s="457" t="str">
        <f>IF(OR($D$3="",$R$3=""),"",IF('Result Sheet'!H93="","",'Result Sheet'!H93))</f>
        <v/>
      </c>
      <c r="G93" s="457" t="str">
        <f>IF(OR($D$3="",$R$3=""),"",IF('Result Sheet'!I93="","",'Result Sheet'!I93))</f>
        <v/>
      </c>
      <c r="H93" s="458" t="str">
        <f>IF(OR($D$3="",$R$3=""),"",IF('Result Sheet'!K93="","",'Result Sheet'!K93))</f>
        <v/>
      </c>
      <c r="I93" s="459" t="str">
        <f>IF(OR($D$3="",$R$3=""),"",IF('Result Sheet'!J93="","",'Result Sheet'!J93))</f>
        <v/>
      </c>
      <c r="J93" s="460" t="str">
        <f>IF(OR(B93=0,B93=""),"",IF($R$3="","",IF($R$3=$AN$8,'Result Sheet'!L93,IF($R$3=$AN$9,'Result Sheet'!AD93,IF($R$3=$AN$10,'Result Sheet'!AV93,IF($R$3=$AN$11,'Result Sheet'!BN93,IF($R$3=$AN$12,'Result Sheet'!CF93,IF($R$3=$AN$13,'Result Sheet'!CP93,IF($R$3=$AN$14,'Result Sheet'!CZ93,"")))))))))</f>
        <v/>
      </c>
      <c r="K93" s="460" t="str">
        <f>IF(OR(B93=0,B93=""),"",IF($R$3="","",IF($R$3=$AN$8,'Result Sheet'!M93,IF($R$3=$AN$9,'Result Sheet'!AE93,IF($R$3=$AN$10,'Result Sheet'!AW93,IF($R$3=$AN$11,'Result Sheet'!BO93,IF($R$3=$AN$12,'Result Sheet'!CG93,IF($R$3=$AN$13,'Result Sheet'!CQ93,IF($R$3=$AN$14,'Result Sheet'!DA93,"")))))))))</f>
        <v/>
      </c>
      <c r="L93" s="460" t="str">
        <f>IF(OR(B93=0,B93=""),"",IF($R$3="","",IF($R$3=$AN$8,'Result Sheet'!N93,IF($R$3=$AN$9,'Result Sheet'!AF93,IF($R$3=$AN$10,'Result Sheet'!AX93,IF($R$3=$AN$11,'Result Sheet'!BP93,IF($R$3=$AN$12,'Result Sheet'!CH93,IF($R$3=$AN$13,'Result Sheet'!CR93,IF($R$3=$AN$14,'Result Sheet'!DB93,"")))))))))</f>
        <v/>
      </c>
      <c r="M93" s="462" t="str">
        <f t="shared" si="9"/>
        <v/>
      </c>
      <c r="N93" s="460" t="str">
        <f>IF($R$3=$AN$8,'Result Sheet'!P93,IF($R$3=$AN$9,'Result Sheet'!AH93,IF($R$3=$AN$10,'Result Sheet'!AZ93,IF($R$3=$AN$11,'Result Sheet'!BR93,""))))</f>
        <v/>
      </c>
      <c r="O93" s="460" t="str">
        <f>IF($R$3=$AN$8,'Result Sheet'!Q93,IF($R$3=$AN$9,'Result Sheet'!AI93,IF($R$3=$AN$10,'Result Sheet'!BA93,IF($R$3=$AN$11,'Result Sheet'!BS93,""))))</f>
        <v/>
      </c>
      <c r="P93" s="461" t="str">
        <f>IF(OR($D$3="",$R$3=""),"",IF(B93="","",IF(AND(O93="NA",N93="NA"),"NA",IF($R$3=$AN$12,'Result Sheet'!CI93,IF($R$3=$AN$13,'Result Sheet'!CS93,IF($R$3=$AN$14,'Result Sheet'!DC93,IF($R$3=$AN$15,'Result Sheet'!DJ93,IF($R$3=$AN$16,'Result Sheet'!DN93,SUM(N93:O93)))))))))</f>
        <v/>
      </c>
      <c r="Q93" s="462" t="str">
        <f t="shared" si="10"/>
        <v/>
      </c>
      <c r="R93" s="463" t="str">
        <f>IF($R$3=$AN$8,'Result Sheet'!T93,IF($R$3=$AN$9,'Result Sheet'!AL93,IF($R$3=$AN$10,'Result Sheet'!BD93,IF($R$3=$AN$11,'Result Sheet'!BV93,""))))</f>
        <v/>
      </c>
      <c r="S93" s="463" t="str">
        <f>IF($R$3=$AN$8,'Result Sheet'!U93,IF($R$3=$AN$9,'Result Sheet'!AM93,IF($R$3=$AN$10,'Result Sheet'!BE93,IF($R$3=$AN$11,'Result Sheet'!BW93,""))))</f>
        <v/>
      </c>
      <c r="T93" s="464" t="str">
        <f>IF(OR($D$3="",$R$3=""),"",IF(B93="","",IF(AND(R93="NA",S93="NA"),"NA",IF($R$3=$AN$12,'Result Sheet'!CJ93,IF($R$3=$AN$13,'Result Sheet'!CT93,IF($R$3=$AN$14,'Result Sheet'!DD93,IF($R$3=$AN$15,'Result Sheet'!DK93,IF($R$3=$AN$16,'Result Sheet'!DO93,SUM(R93:S93)))))))))</f>
        <v/>
      </c>
      <c r="U93" s="462" t="str">
        <f t="shared" si="11"/>
        <v/>
      </c>
      <c r="V93" s="465">
        <f t="shared" si="12"/>
        <v>0</v>
      </c>
      <c r="W93" s="465" t="str">
        <f t="shared" si="13"/>
        <v/>
      </c>
      <c r="X93" s="465" t="str">
        <f t="shared" si="14"/>
        <v/>
      </c>
      <c r="Y93" s="465" t="str">
        <f t="shared" si="15"/>
        <v/>
      </c>
      <c r="Z93" s="465" t="str">
        <f t="shared" si="16"/>
        <v/>
      </c>
      <c r="AA93" s="466" t="str">
        <f t="shared" si="17"/>
        <v/>
      </c>
    </row>
    <row r="94" spans="1:27">
      <c r="A94" s="453">
        <f>IF('Result Sheet'!A94="","",'Result Sheet'!A94)</f>
        <v>87</v>
      </c>
      <c r="B94" s="454" t="str">
        <f>IF(OR($D$3="",$R$3=""),"",IF('Result Sheet'!B94="","",'Result Sheet'!B94))</f>
        <v/>
      </c>
      <c r="C94" s="455" t="str">
        <f>IF(OR($D$3="",$R$3=""),"",IF('Result Sheet'!F94="","",'Result Sheet'!F94))</f>
        <v/>
      </c>
      <c r="D94" s="456" t="str">
        <f>IF(OR($D$3="",$R$3=""),"",IF('Result Sheet'!E94="","",'Result Sheet'!E94))</f>
        <v/>
      </c>
      <c r="E94" s="457" t="str">
        <f>IF(OR($D$3="",$R$3=""),"",IF('Result Sheet'!G94="","",'Result Sheet'!G94))</f>
        <v/>
      </c>
      <c r="F94" s="457" t="str">
        <f>IF(OR($D$3="",$R$3=""),"",IF('Result Sheet'!H94="","",'Result Sheet'!H94))</f>
        <v/>
      </c>
      <c r="G94" s="457" t="str">
        <f>IF(OR($D$3="",$R$3=""),"",IF('Result Sheet'!I94="","",'Result Sheet'!I94))</f>
        <v/>
      </c>
      <c r="H94" s="458" t="str">
        <f>IF(OR($D$3="",$R$3=""),"",IF('Result Sheet'!K94="","",'Result Sheet'!K94))</f>
        <v/>
      </c>
      <c r="I94" s="459" t="str">
        <f>IF(OR($D$3="",$R$3=""),"",IF('Result Sheet'!J94="","",'Result Sheet'!J94))</f>
        <v/>
      </c>
      <c r="J94" s="460" t="str">
        <f>IF(OR(B94=0,B94=""),"",IF($R$3="","",IF($R$3=$AN$8,'Result Sheet'!L94,IF($R$3=$AN$9,'Result Sheet'!AD94,IF($R$3=$AN$10,'Result Sheet'!AV94,IF($R$3=$AN$11,'Result Sheet'!BN94,IF($R$3=$AN$12,'Result Sheet'!CF94,IF($R$3=$AN$13,'Result Sheet'!CP94,IF($R$3=$AN$14,'Result Sheet'!CZ94,"")))))))))</f>
        <v/>
      </c>
      <c r="K94" s="460" t="str">
        <f>IF(OR(B94=0,B94=""),"",IF($R$3="","",IF($R$3=$AN$8,'Result Sheet'!M94,IF($R$3=$AN$9,'Result Sheet'!AE94,IF($R$3=$AN$10,'Result Sheet'!AW94,IF($R$3=$AN$11,'Result Sheet'!BO94,IF($R$3=$AN$12,'Result Sheet'!CG94,IF($R$3=$AN$13,'Result Sheet'!CQ94,IF($R$3=$AN$14,'Result Sheet'!DA94,"")))))))))</f>
        <v/>
      </c>
      <c r="L94" s="460" t="str">
        <f>IF(OR(B94=0,B94=""),"",IF($R$3="","",IF($R$3=$AN$8,'Result Sheet'!N94,IF($R$3=$AN$9,'Result Sheet'!AF94,IF($R$3=$AN$10,'Result Sheet'!AX94,IF($R$3=$AN$11,'Result Sheet'!BP94,IF($R$3=$AN$12,'Result Sheet'!CH94,IF($R$3=$AN$13,'Result Sheet'!CR94,IF($R$3=$AN$14,'Result Sheet'!DB94,"")))))))))</f>
        <v/>
      </c>
      <c r="M94" s="462" t="str">
        <f t="shared" si="9"/>
        <v/>
      </c>
      <c r="N94" s="460" t="str">
        <f>IF($R$3=$AN$8,'Result Sheet'!P94,IF($R$3=$AN$9,'Result Sheet'!AH94,IF($R$3=$AN$10,'Result Sheet'!AZ94,IF($R$3=$AN$11,'Result Sheet'!BR94,""))))</f>
        <v/>
      </c>
      <c r="O94" s="460" t="str">
        <f>IF($R$3=$AN$8,'Result Sheet'!Q94,IF($R$3=$AN$9,'Result Sheet'!AI94,IF($R$3=$AN$10,'Result Sheet'!BA94,IF($R$3=$AN$11,'Result Sheet'!BS94,""))))</f>
        <v/>
      </c>
      <c r="P94" s="461" t="str">
        <f>IF(OR($D$3="",$R$3=""),"",IF(B94="","",IF(AND(O94="NA",N94="NA"),"NA",IF($R$3=$AN$12,'Result Sheet'!CI94,IF($R$3=$AN$13,'Result Sheet'!CS94,IF($R$3=$AN$14,'Result Sheet'!DC94,IF($R$3=$AN$15,'Result Sheet'!DJ94,IF($R$3=$AN$16,'Result Sheet'!DN94,SUM(N94:O94)))))))))</f>
        <v/>
      </c>
      <c r="Q94" s="462" t="str">
        <f t="shared" si="10"/>
        <v/>
      </c>
      <c r="R94" s="463" t="str">
        <f>IF($R$3=$AN$8,'Result Sheet'!T94,IF($R$3=$AN$9,'Result Sheet'!AL94,IF($R$3=$AN$10,'Result Sheet'!BD94,IF($R$3=$AN$11,'Result Sheet'!BV94,""))))</f>
        <v/>
      </c>
      <c r="S94" s="463" t="str">
        <f>IF($R$3=$AN$8,'Result Sheet'!U94,IF($R$3=$AN$9,'Result Sheet'!AM94,IF($R$3=$AN$10,'Result Sheet'!BE94,IF($R$3=$AN$11,'Result Sheet'!BW94,""))))</f>
        <v/>
      </c>
      <c r="T94" s="464" t="str">
        <f>IF(OR($D$3="",$R$3=""),"",IF(B94="","",IF(AND(R94="NA",S94="NA"),"NA",IF($R$3=$AN$12,'Result Sheet'!CJ94,IF($R$3=$AN$13,'Result Sheet'!CT94,IF($R$3=$AN$14,'Result Sheet'!DD94,IF($R$3=$AN$15,'Result Sheet'!DK94,IF($R$3=$AN$16,'Result Sheet'!DO94,SUM(R94:S94)))))))))</f>
        <v/>
      </c>
      <c r="U94" s="462" t="str">
        <f t="shared" si="11"/>
        <v/>
      </c>
      <c r="V94" s="465">
        <f t="shared" si="12"/>
        <v>0</v>
      </c>
      <c r="W94" s="465" t="str">
        <f t="shared" si="13"/>
        <v/>
      </c>
      <c r="X94" s="465" t="str">
        <f t="shared" si="14"/>
        <v/>
      </c>
      <c r="Y94" s="465" t="str">
        <f t="shared" si="15"/>
        <v/>
      </c>
      <c r="Z94" s="465" t="str">
        <f t="shared" si="16"/>
        <v/>
      </c>
      <c r="AA94" s="466" t="str">
        <f t="shared" si="17"/>
        <v/>
      </c>
    </row>
    <row r="95" spans="1:27">
      <c r="A95" s="453">
        <f>IF('Result Sheet'!A95="","",'Result Sheet'!A95)</f>
        <v>88</v>
      </c>
      <c r="B95" s="454" t="str">
        <f>IF(OR($D$3="",$R$3=""),"",IF('Result Sheet'!B95="","",'Result Sheet'!B95))</f>
        <v/>
      </c>
      <c r="C95" s="455" t="str">
        <f>IF(OR($D$3="",$R$3=""),"",IF('Result Sheet'!F95="","",'Result Sheet'!F95))</f>
        <v/>
      </c>
      <c r="D95" s="456" t="str">
        <f>IF(OR($D$3="",$R$3=""),"",IF('Result Sheet'!E95="","",'Result Sheet'!E95))</f>
        <v/>
      </c>
      <c r="E95" s="457" t="str">
        <f>IF(OR($D$3="",$R$3=""),"",IF('Result Sheet'!G95="","",'Result Sheet'!G95))</f>
        <v/>
      </c>
      <c r="F95" s="457" t="str">
        <f>IF(OR($D$3="",$R$3=""),"",IF('Result Sheet'!H95="","",'Result Sheet'!H95))</f>
        <v/>
      </c>
      <c r="G95" s="457" t="str">
        <f>IF(OR($D$3="",$R$3=""),"",IF('Result Sheet'!I95="","",'Result Sheet'!I95))</f>
        <v/>
      </c>
      <c r="H95" s="458" t="str">
        <f>IF(OR($D$3="",$R$3=""),"",IF('Result Sheet'!K95="","",'Result Sheet'!K95))</f>
        <v/>
      </c>
      <c r="I95" s="459" t="str">
        <f>IF(OR($D$3="",$R$3=""),"",IF('Result Sheet'!J95="","",'Result Sheet'!J95))</f>
        <v/>
      </c>
      <c r="J95" s="460" t="str">
        <f>IF(OR(B95=0,B95=""),"",IF($R$3="","",IF($R$3=$AN$8,'Result Sheet'!L95,IF($R$3=$AN$9,'Result Sheet'!AD95,IF($R$3=$AN$10,'Result Sheet'!AV95,IF($R$3=$AN$11,'Result Sheet'!BN95,IF($R$3=$AN$12,'Result Sheet'!CF95,IF($R$3=$AN$13,'Result Sheet'!CP95,IF($R$3=$AN$14,'Result Sheet'!CZ95,"")))))))))</f>
        <v/>
      </c>
      <c r="K95" s="460" t="str">
        <f>IF(OR(B95=0,B95=""),"",IF($R$3="","",IF($R$3=$AN$8,'Result Sheet'!M95,IF($R$3=$AN$9,'Result Sheet'!AE95,IF($R$3=$AN$10,'Result Sheet'!AW95,IF($R$3=$AN$11,'Result Sheet'!BO95,IF($R$3=$AN$12,'Result Sheet'!CG95,IF($R$3=$AN$13,'Result Sheet'!CQ95,IF($R$3=$AN$14,'Result Sheet'!DA95,"")))))))))</f>
        <v/>
      </c>
      <c r="L95" s="460" t="str">
        <f>IF(OR(B95=0,B95=""),"",IF($R$3="","",IF($R$3=$AN$8,'Result Sheet'!N95,IF($R$3=$AN$9,'Result Sheet'!AF95,IF($R$3=$AN$10,'Result Sheet'!AX95,IF($R$3=$AN$11,'Result Sheet'!BP95,IF($R$3=$AN$12,'Result Sheet'!CH95,IF($R$3=$AN$13,'Result Sheet'!CR95,IF($R$3=$AN$14,'Result Sheet'!DB95,"")))))))))</f>
        <v/>
      </c>
      <c r="M95" s="462" t="str">
        <f t="shared" si="9"/>
        <v/>
      </c>
      <c r="N95" s="460" t="str">
        <f>IF($R$3=$AN$8,'Result Sheet'!P95,IF($R$3=$AN$9,'Result Sheet'!AH95,IF($R$3=$AN$10,'Result Sheet'!AZ95,IF($R$3=$AN$11,'Result Sheet'!BR95,""))))</f>
        <v/>
      </c>
      <c r="O95" s="460" t="str">
        <f>IF($R$3=$AN$8,'Result Sheet'!Q95,IF($R$3=$AN$9,'Result Sheet'!AI95,IF($R$3=$AN$10,'Result Sheet'!BA95,IF($R$3=$AN$11,'Result Sheet'!BS95,""))))</f>
        <v/>
      </c>
      <c r="P95" s="461" t="str">
        <f>IF(OR($D$3="",$R$3=""),"",IF(B95="","",IF(AND(O95="NA",N95="NA"),"NA",IF($R$3=$AN$12,'Result Sheet'!CI95,IF($R$3=$AN$13,'Result Sheet'!CS95,IF($R$3=$AN$14,'Result Sheet'!DC95,IF($R$3=$AN$15,'Result Sheet'!DJ95,IF($R$3=$AN$16,'Result Sheet'!DN95,SUM(N95:O95)))))))))</f>
        <v/>
      </c>
      <c r="Q95" s="462" t="str">
        <f t="shared" si="10"/>
        <v/>
      </c>
      <c r="R95" s="463" t="str">
        <f>IF($R$3=$AN$8,'Result Sheet'!T95,IF($R$3=$AN$9,'Result Sheet'!AL95,IF($R$3=$AN$10,'Result Sheet'!BD95,IF($R$3=$AN$11,'Result Sheet'!BV95,""))))</f>
        <v/>
      </c>
      <c r="S95" s="463" t="str">
        <f>IF($R$3=$AN$8,'Result Sheet'!U95,IF($R$3=$AN$9,'Result Sheet'!AM95,IF($R$3=$AN$10,'Result Sheet'!BE95,IF($R$3=$AN$11,'Result Sheet'!BW95,""))))</f>
        <v/>
      </c>
      <c r="T95" s="464" t="str">
        <f>IF(OR($D$3="",$R$3=""),"",IF(B95="","",IF(AND(R95="NA",S95="NA"),"NA",IF($R$3=$AN$12,'Result Sheet'!CJ95,IF($R$3=$AN$13,'Result Sheet'!CT95,IF($R$3=$AN$14,'Result Sheet'!DD95,IF($R$3=$AN$15,'Result Sheet'!DK95,IF($R$3=$AN$16,'Result Sheet'!DO95,SUM(R95:S95)))))))))</f>
        <v/>
      </c>
      <c r="U95" s="462" t="str">
        <f t="shared" si="11"/>
        <v/>
      </c>
      <c r="V95" s="465">
        <f t="shared" si="12"/>
        <v>0</v>
      </c>
      <c r="W95" s="465" t="str">
        <f t="shared" si="13"/>
        <v/>
      </c>
      <c r="X95" s="465" t="str">
        <f t="shared" si="14"/>
        <v/>
      </c>
      <c r="Y95" s="465" t="str">
        <f t="shared" si="15"/>
        <v/>
      </c>
      <c r="Z95" s="465" t="str">
        <f t="shared" si="16"/>
        <v/>
      </c>
      <c r="AA95" s="466" t="str">
        <f t="shared" si="17"/>
        <v/>
      </c>
    </row>
    <row r="96" spans="1:27">
      <c r="A96" s="453">
        <f>IF('Result Sheet'!A96="","",'Result Sheet'!A96)</f>
        <v>89</v>
      </c>
      <c r="B96" s="454" t="str">
        <f>IF(OR($D$3="",$R$3=""),"",IF('Result Sheet'!B96="","",'Result Sheet'!B96))</f>
        <v/>
      </c>
      <c r="C96" s="455" t="str">
        <f>IF(OR($D$3="",$R$3=""),"",IF('Result Sheet'!F96="","",'Result Sheet'!F96))</f>
        <v/>
      </c>
      <c r="D96" s="456" t="str">
        <f>IF(OR($D$3="",$R$3=""),"",IF('Result Sheet'!E96="","",'Result Sheet'!E96))</f>
        <v/>
      </c>
      <c r="E96" s="457" t="str">
        <f>IF(OR($D$3="",$R$3=""),"",IF('Result Sheet'!G96="","",'Result Sheet'!G96))</f>
        <v/>
      </c>
      <c r="F96" s="457" t="str">
        <f>IF(OR($D$3="",$R$3=""),"",IF('Result Sheet'!H96="","",'Result Sheet'!H96))</f>
        <v/>
      </c>
      <c r="G96" s="457" t="str">
        <f>IF(OR($D$3="",$R$3=""),"",IF('Result Sheet'!I96="","",'Result Sheet'!I96))</f>
        <v/>
      </c>
      <c r="H96" s="458" t="str">
        <f>IF(OR($D$3="",$R$3=""),"",IF('Result Sheet'!K96="","",'Result Sheet'!K96))</f>
        <v/>
      </c>
      <c r="I96" s="459" t="str">
        <f>IF(OR($D$3="",$R$3=""),"",IF('Result Sheet'!J96="","",'Result Sheet'!J96))</f>
        <v/>
      </c>
      <c r="J96" s="460" t="str">
        <f>IF(OR(B96=0,B96=""),"",IF($R$3="","",IF($R$3=$AN$8,'Result Sheet'!L96,IF($R$3=$AN$9,'Result Sheet'!AD96,IF($R$3=$AN$10,'Result Sheet'!AV96,IF($R$3=$AN$11,'Result Sheet'!BN96,IF($R$3=$AN$12,'Result Sheet'!CF96,IF($R$3=$AN$13,'Result Sheet'!CP96,IF($R$3=$AN$14,'Result Sheet'!CZ96,"")))))))))</f>
        <v/>
      </c>
      <c r="K96" s="460" t="str">
        <f>IF(OR(B96=0,B96=""),"",IF($R$3="","",IF($R$3=$AN$8,'Result Sheet'!M96,IF($R$3=$AN$9,'Result Sheet'!AE96,IF($R$3=$AN$10,'Result Sheet'!AW96,IF($R$3=$AN$11,'Result Sheet'!BO96,IF($R$3=$AN$12,'Result Sheet'!CG96,IF($R$3=$AN$13,'Result Sheet'!CQ96,IF($R$3=$AN$14,'Result Sheet'!DA96,"")))))))))</f>
        <v/>
      </c>
      <c r="L96" s="460" t="str">
        <f>IF(OR(B96=0,B96=""),"",IF($R$3="","",IF($R$3=$AN$8,'Result Sheet'!N96,IF($R$3=$AN$9,'Result Sheet'!AF96,IF($R$3=$AN$10,'Result Sheet'!AX96,IF($R$3=$AN$11,'Result Sheet'!BP96,IF($R$3=$AN$12,'Result Sheet'!CH96,IF($R$3=$AN$13,'Result Sheet'!CR96,IF($R$3=$AN$14,'Result Sheet'!DB96,"")))))))))</f>
        <v/>
      </c>
      <c r="M96" s="462" t="str">
        <f t="shared" si="9"/>
        <v/>
      </c>
      <c r="N96" s="460" t="str">
        <f>IF($R$3=$AN$8,'Result Sheet'!P96,IF($R$3=$AN$9,'Result Sheet'!AH96,IF($R$3=$AN$10,'Result Sheet'!AZ96,IF($R$3=$AN$11,'Result Sheet'!BR96,""))))</f>
        <v/>
      </c>
      <c r="O96" s="460" t="str">
        <f>IF($R$3=$AN$8,'Result Sheet'!Q96,IF($R$3=$AN$9,'Result Sheet'!AI96,IF($R$3=$AN$10,'Result Sheet'!BA96,IF($R$3=$AN$11,'Result Sheet'!BS96,""))))</f>
        <v/>
      </c>
      <c r="P96" s="461" t="str">
        <f>IF(OR($D$3="",$R$3=""),"",IF(B96="","",IF(AND(O96="NA",N96="NA"),"NA",IF($R$3=$AN$12,'Result Sheet'!CI96,IF($R$3=$AN$13,'Result Sheet'!CS96,IF($R$3=$AN$14,'Result Sheet'!DC96,IF($R$3=$AN$15,'Result Sheet'!DJ96,IF($R$3=$AN$16,'Result Sheet'!DN96,SUM(N96:O96)))))))))</f>
        <v/>
      </c>
      <c r="Q96" s="462" t="str">
        <f t="shared" si="10"/>
        <v/>
      </c>
      <c r="R96" s="463" t="str">
        <f>IF($R$3=$AN$8,'Result Sheet'!T96,IF($R$3=$AN$9,'Result Sheet'!AL96,IF($R$3=$AN$10,'Result Sheet'!BD96,IF($R$3=$AN$11,'Result Sheet'!BV96,""))))</f>
        <v/>
      </c>
      <c r="S96" s="463" t="str">
        <f>IF($R$3=$AN$8,'Result Sheet'!U96,IF($R$3=$AN$9,'Result Sheet'!AM96,IF($R$3=$AN$10,'Result Sheet'!BE96,IF($R$3=$AN$11,'Result Sheet'!BW96,""))))</f>
        <v/>
      </c>
      <c r="T96" s="464" t="str">
        <f>IF(OR($D$3="",$R$3=""),"",IF(B96="","",IF(AND(R96="NA",S96="NA"),"NA",IF($R$3=$AN$12,'Result Sheet'!CJ96,IF($R$3=$AN$13,'Result Sheet'!CT96,IF($R$3=$AN$14,'Result Sheet'!DD96,IF($R$3=$AN$15,'Result Sheet'!DK96,IF($R$3=$AN$16,'Result Sheet'!DO96,SUM(R96:S96)))))))))</f>
        <v/>
      </c>
      <c r="U96" s="462" t="str">
        <f t="shared" si="11"/>
        <v/>
      </c>
      <c r="V96" s="465">
        <f t="shared" si="12"/>
        <v>0</v>
      </c>
      <c r="W96" s="465" t="str">
        <f t="shared" si="13"/>
        <v/>
      </c>
      <c r="X96" s="465" t="str">
        <f t="shared" si="14"/>
        <v/>
      </c>
      <c r="Y96" s="465" t="str">
        <f t="shared" si="15"/>
        <v/>
      </c>
      <c r="Z96" s="465" t="str">
        <f t="shared" si="16"/>
        <v/>
      </c>
      <c r="AA96" s="466" t="str">
        <f t="shared" si="17"/>
        <v/>
      </c>
    </row>
    <row r="97" spans="1:27">
      <c r="A97" s="453">
        <f>IF('Result Sheet'!A97="","",'Result Sheet'!A97)</f>
        <v>90</v>
      </c>
      <c r="B97" s="454" t="str">
        <f>IF(OR($D$3="",$R$3=""),"",IF('Result Sheet'!B97="","",'Result Sheet'!B97))</f>
        <v/>
      </c>
      <c r="C97" s="455" t="str">
        <f>IF(OR($D$3="",$R$3=""),"",IF('Result Sheet'!F97="","",'Result Sheet'!F97))</f>
        <v/>
      </c>
      <c r="D97" s="456" t="str">
        <f>IF(OR($D$3="",$R$3=""),"",IF('Result Sheet'!E97="","",'Result Sheet'!E97))</f>
        <v/>
      </c>
      <c r="E97" s="457" t="str">
        <f>IF(OR($D$3="",$R$3=""),"",IF('Result Sheet'!G97="","",'Result Sheet'!G97))</f>
        <v/>
      </c>
      <c r="F97" s="457" t="str">
        <f>IF(OR($D$3="",$R$3=""),"",IF('Result Sheet'!H97="","",'Result Sheet'!H97))</f>
        <v/>
      </c>
      <c r="G97" s="457" t="str">
        <f>IF(OR($D$3="",$R$3=""),"",IF('Result Sheet'!I97="","",'Result Sheet'!I97))</f>
        <v/>
      </c>
      <c r="H97" s="458" t="str">
        <f>IF(OR($D$3="",$R$3=""),"",IF('Result Sheet'!K97="","",'Result Sheet'!K97))</f>
        <v/>
      </c>
      <c r="I97" s="459" t="str">
        <f>IF(OR($D$3="",$R$3=""),"",IF('Result Sheet'!J97="","",'Result Sheet'!J97))</f>
        <v/>
      </c>
      <c r="J97" s="460" t="str">
        <f>IF(OR(B97=0,B97=""),"",IF($R$3="","",IF($R$3=$AN$8,'Result Sheet'!L97,IF($R$3=$AN$9,'Result Sheet'!AD97,IF($R$3=$AN$10,'Result Sheet'!AV97,IF($R$3=$AN$11,'Result Sheet'!BN97,IF($R$3=$AN$12,'Result Sheet'!CF97,IF($R$3=$AN$13,'Result Sheet'!CP97,IF($R$3=$AN$14,'Result Sheet'!CZ97,"")))))))))</f>
        <v/>
      </c>
      <c r="K97" s="460" t="str">
        <f>IF(OR(B97=0,B97=""),"",IF($R$3="","",IF($R$3=$AN$8,'Result Sheet'!M97,IF($R$3=$AN$9,'Result Sheet'!AE97,IF($R$3=$AN$10,'Result Sheet'!AW97,IF($R$3=$AN$11,'Result Sheet'!BO97,IF($R$3=$AN$12,'Result Sheet'!CG97,IF($R$3=$AN$13,'Result Sheet'!CQ97,IF($R$3=$AN$14,'Result Sheet'!DA97,"")))))))))</f>
        <v/>
      </c>
      <c r="L97" s="460" t="str">
        <f>IF(OR(B97=0,B97=""),"",IF($R$3="","",IF($R$3=$AN$8,'Result Sheet'!N97,IF($R$3=$AN$9,'Result Sheet'!AF97,IF($R$3=$AN$10,'Result Sheet'!AX97,IF($R$3=$AN$11,'Result Sheet'!BP97,IF($R$3=$AN$12,'Result Sheet'!CH97,IF($R$3=$AN$13,'Result Sheet'!CR97,IF($R$3=$AN$14,'Result Sheet'!DB97,"")))))))))</f>
        <v/>
      </c>
      <c r="M97" s="462" t="str">
        <f t="shared" si="9"/>
        <v/>
      </c>
      <c r="N97" s="460" t="str">
        <f>IF($R$3=$AN$8,'Result Sheet'!P97,IF($R$3=$AN$9,'Result Sheet'!AH97,IF($R$3=$AN$10,'Result Sheet'!AZ97,IF($R$3=$AN$11,'Result Sheet'!BR97,""))))</f>
        <v/>
      </c>
      <c r="O97" s="460" t="str">
        <f>IF($R$3=$AN$8,'Result Sheet'!Q97,IF($R$3=$AN$9,'Result Sheet'!AI97,IF($R$3=$AN$10,'Result Sheet'!BA97,IF($R$3=$AN$11,'Result Sheet'!BS97,""))))</f>
        <v/>
      </c>
      <c r="P97" s="461" t="str">
        <f>IF(OR($D$3="",$R$3=""),"",IF(B97="","",IF(AND(O97="NA",N97="NA"),"NA",IF($R$3=$AN$12,'Result Sheet'!CI97,IF($R$3=$AN$13,'Result Sheet'!CS97,IF($R$3=$AN$14,'Result Sheet'!DC97,IF($R$3=$AN$15,'Result Sheet'!DJ97,IF($R$3=$AN$16,'Result Sheet'!DN97,SUM(N97:O97)))))))))</f>
        <v/>
      </c>
      <c r="Q97" s="462" t="str">
        <f t="shared" si="10"/>
        <v/>
      </c>
      <c r="R97" s="463" t="str">
        <f>IF($R$3=$AN$8,'Result Sheet'!T97,IF($R$3=$AN$9,'Result Sheet'!AL97,IF($R$3=$AN$10,'Result Sheet'!BD97,IF($R$3=$AN$11,'Result Sheet'!BV97,""))))</f>
        <v/>
      </c>
      <c r="S97" s="463" t="str">
        <f>IF($R$3=$AN$8,'Result Sheet'!U97,IF($R$3=$AN$9,'Result Sheet'!AM97,IF($R$3=$AN$10,'Result Sheet'!BE97,IF($R$3=$AN$11,'Result Sheet'!BW97,""))))</f>
        <v/>
      </c>
      <c r="T97" s="464" t="str">
        <f>IF(OR($D$3="",$R$3=""),"",IF(B97="","",IF(AND(R97="NA",S97="NA"),"NA",IF($R$3=$AN$12,'Result Sheet'!CJ97,IF($R$3=$AN$13,'Result Sheet'!CT97,IF($R$3=$AN$14,'Result Sheet'!DD97,IF($R$3=$AN$15,'Result Sheet'!DK97,IF($R$3=$AN$16,'Result Sheet'!DO97,SUM(R97:S97)))))))))</f>
        <v/>
      </c>
      <c r="U97" s="462" t="str">
        <f t="shared" si="11"/>
        <v/>
      </c>
      <c r="V97" s="465">
        <f t="shared" si="12"/>
        <v>0</v>
      </c>
      <c r="W97" s="465" t="str">
        <f t="shared" si="13"/>
        <v/>
      </c>
      <c r="X97" s="465" t="str">
        <f t="shared" si="14"/>
        <v/>
      </c>
      <c r="Y97" s="465" t="str">
        <f t="shared" si="15"/>
        <v/>
      </c>
      <c r="Z97" s="465" t="str">
        <f t="shared" si="16"/>
        <v/>
      </c>
      <c r="AA97" s="466" t="str">
        <f t="shared" si="17"/>
        <v/>
      </c>
    </row>
    <row r="98" spans="1:27">
      <c r="A98" s="453">
        <f>IF('Result Sheet'!A98="","",'Result Sheet'!A98)</f>
        <v>91</v>
      </c>
      <c r="B98" s="454" t="str">
        <f>IF(OR($D$3="",$R$3=""),"",IF('Result Sheet'!B98="","",'Result Sheet'!B98))</f>
        <v/>
      </c>
      <c r="C98" s="455" t="str">
        <f>IF(OR($D$3="",$R$3=""),"",IF('Result Sheet'!F98="","",'Result Sheet'!F98))</f>
        <v/>
      </c>
      <c r="D98" s="456" t="str">
        <f>IF(OR($D$3="",$R$3=""),"",IF('Result Sheet'!E98="","",'Result Sheet'!E98))</f>
        <v/>
      </c>
      <c r="E98" s="457" t="str">
        <f>IF(OR($D$3="",$R$3=""),"",IF('Result Sheet'!G98="","",'Result Sheet'!G98))</f>
        <v/>
      </c>
      <c r="F98" s="457" t="str">
        <f>IF(OR($D$3="",$R$3=""),"",IF('Result Sheet'!H98="","",'Result Sheet'!H98))</f>
        <v/>
      </c>
      <c r="G98" s="457" t="str">
        <f>IF(OR($D$3="",$R$3=""),"",IF('Result Sheet'!I98="","",'Result Sheet'!I98))</f>
        <v/>
      </c>
      <c r="H98" s="458" t="str">
        <f>IF(OR($D$3="",$R$3=""),"",IF('Result Sheet'!K98="","",'Result Sheet'!K98))</f>
        <v/>
      </c>
      <c r="I98" s="459" t="str">
        <f>IF(OR($D$3="",$R$3=""),"",IF('Result Sheet'!J98="","",'Result Sheet'!J98))</f>
        <v/>
      </c>
      <c r="J98" s="460" t="str">
        <f>IF(OR(B98=0,B98=""),"",IF($R$3="","",IF($R$3=$AN$8,'Result Sheet'!L98,IF($R$3=$AN$9,'Result Sheet'!AD98,IF($R$3=$AN$10,'Result Sheet'!AV98,IF($R$3=$AN$11,'Result Sheet'!BN98,IF($R$3=$AN$12,'Result Sheet'!CF98,IF($R$3=$AN$13,'Result Sheet'!CP98,IF($R$3=$AN$14,'Result Sheet'!CZ98,"")))))))))</f>
        <v/>
      </c>
      <c r="K98" s="460" t="str">
        <f>IF(OR(B98=0,B98=""),"",IF($R$3="","",IF($R$3=$AN$8,'Result Sheet'!M98,IF($R$3=$AN$9,'Result Sheet'!AE98,IF($R$3=$AN$10,'Result Sheet'!AW98,IF($R$3=$AN$11,'Result Sheet'!BO98,IF($R$3=$AN$12,'Result Sheet'!CG98,IF($R$3=$AN$13,'Result Sheet'!CQ98,IF($R$3=$AN$14,'Result Sheet'!DA98,"")))))))))</f>
        <v/>
      </c>
      <c r="L98" s="460" t="str">
        <f>IF(OR(B98=0,B98=""),"",IF($R$3="","",IF($R$3=$AN$8,'Result Sheet'!N98,IF($R$3=$AN$9,'Result Sheet'!AF98,IF($R$3=$AN$10,'Result Sheet'!AX98,IF($R$3=$AN$11,'Result Sheet'!BP98,IF($R$3=$AN$12,'Result Sheet'!CH98,IF($R$3=$AN$13,'Result Sheet'!CR98,IF($R$3=$AN$14,'Result Sheet'!DB98,"")))))))))</f>
        <v/>
      </c>
      <c r="M98" s="462" t="str">
        <f t="shared" si="9"/>
        <v/>
      </c>
      <c r="N98" s="460" t="str">
        <f>IF($R$3=$AN$8,'Result Sheet'!P98,IF($R$3=$AN$9,'Result Sheet'!AH98,IF($R$3=$AN$10,'Result Sheet'!AZ98,IF($R$3=$AN$11,'Result Sheet'!BR98,""))))</f>
        <v/>
      </c>
      <c r="O98" s="460" t="str">
        <f>IF($R$3=$AN$8,'Result Sheet'!Q98,IF($R$3=$AN$9,'Result Sheet'!AI98,IF($R$3=$AN$10,'Result Sheet'!BA98,IF($R$3=$AN$11,'Result Sheet'!BS98,""))))</f>
        <v/>
      </c>
      <c r="P98" s="461" t="str">
        <f>IF(OR($D$3="",$R$3=""),"",IF(B98="","",IF(AND(O98="NA",N98="NA"),"NA",IF($R$3=$AN$12,'Result Sheet'!CI98,IF($R$3=$AN$13,'Result Sheet'!CS98,IF($R$3=$AN$14,'Result Sheet'!DC98,IF($R$3=$AN$15,'Result Sheet'!DJ98,IF($R$3=$AN$16,'Result Sheet'!DN98,SUM(N98:O98)))))))))</f>
        <v/>
      </c>
      <c r="Q98" s="462" t="str">
        <f t="shared" si="10"/>
        <v/>
      </c>
      <c r="R98" s="463" t="str">
        <f>IF($R$3=$AN$8,'Result Sheet'!T98,IF($R$3=$AN$9,'Result Sheet'!AL98,IF($R$3=$AN$10,'Result Sheet'!BD98,IF($R$3=$AN$11,'Result Sheet'!BV98,""))))</f>
        <v/>
      </c>
      <c r="S98" s="463" t="str">
        <f>IF($R$3=$AN$8,'Result Sheet'!U98,IF($R$3=$AN$9,'Result Sheet'!AM98,IF($R$3=$AN$10,'Result Sheet'!BE98,IF($R$3=$AN$11,'Result Sheet'!BW98,""))))</f>
        <v/>
      </c>
      <c r="T98" s="464" t="str">
        <f>IF(OR($D$3="",$R$3=""),"",IF(B98="","",IF(AND(R98="NA",S98="NA"),"NA",IF($R$3=$AN$12,'Result Sheet'!CJ98,IF($R$3=$AN$13,'Result Sheet'!CT98,IF($R$3=$AN$14,'Result Sheet'!DD98,IF($R$3=$AN$15,'Result Sheet'!DK98,IF($R$3=$AN$16,'Result Sheet'!DO98,SUM(R98:S98)))))))))</f>
        <v/>
      </c>
      <c r="U98" s="462" t="str">
        <f t="shared" si="11"/>
        <v/>
      </c>
      <c r="V98" s="465">
        <f t="shared" si="12"/>
        <v>0</v>
      </c>
      <c r="W98" s="465" t="str">
        <f t="shared" si="13"/>
        <v/>
      </c>
      <c r="X98" s="465" t="str">
        <f t="shared" si="14"/>
        <v/>
      </c>
      <c r="Y98" s="465" t="str">
        <f t="shared" si="15"/>
        <v/>
      </c>
      <c r="Z98" s="465" t="str">
        <f t="shared" si="16"/>
        <v/>
      </c>
      <c r="AA98" s="466" t="str">
        <f t="shared" si="17"/>
        <v/>
      </c>
    </row>
    <row r="99" spans="1:27">
      <c r="A99" s="453">
        <f>IF('Result Sheet'!A99="","",'Result Sheet'!A99)</f>
        <v>92</v>
      </c>
      <c r="B99" s="454" t="str">
        <f>IF(OR($D$3="",$R$3=""),"",IF('Result Sheet'!B99="","",'Result Sheet'!B99))</f>
        <v/>
      </c>
      <c r="C99" s="455" t="str">
        <f>IF(OR($D$3="",$R$3=""),"",IF('Result Sheet'!F99="","",'Result Sheet'!F99))</f>
        <v/>
      </c>
      <c r="D99" s="456" t="str">
        <f>IF(OR($D$3="",$R$3=""),"",IF('Result Sheet'!E99="","",'Result Sheet'!E99))</f>
        <v/>
      </c>
      <c r="E99" s="457" t="str">
        <f>IF(OR($D$3="",$R$3=""),"",IF('Result Sheet'!G99="","",'Result Sheet'!G99))</f>
        <v/>
      </c>
      <c r="F99" s="457" t="str">
        <f>IF(OR($D$3="",$R$3=""),"",IF('Result Sheet'!H99="","",'Result Sheet'!H99))</f>
        <v/>
      </c>
      <c r="G99" s="457" t="str">
        <f>IF(OR($D$3="",$R$3=""),"",IF('Result Sheet'!I99="","",'Result Sheet'!I99))</f>
        <v/>
      </c>
      <c r="H99" s="458" t="str">
        <f>IF(OR($D$3="",$R$3=""),"",IF('Result Sheet'!K99="","",'Result Sheet'!K99))</f>
        <v/>
      </c>
      <c r="I99" s="459" t="str">
        <f>IF(OR($D$3="",$R$3=""),"",IF('Result Sheet'!J99="","",'Result Sheet'!J99))</f>
        <v/>
      </c>
      <c r="J99" s="460" t="str">
        <f>IF(OR(B99=0,B99=""),"",IF($R$3="","",IF($R$3=$AN$8,'Result Sheet'!L99,IF($R$3=$AN$9,'Result Sheet'!AD99,IF($R$3=$AN$10,'Result Sheet'!AV99,IF($R$3=$AN$11,'Result Sheet'!BN99,IF($R$3=$AN$12,'Result Sheet'!CF99,IF($R$3=$AN$13,'Result Sheet'!CP99,IF($R$3=$AN$14,'Result Sheet'!CZ99,"")))))))))</f>
        <v/>
      </c>
      <c r="K99" s="460" t="str">
        <f>IF(OR(B99=0,B99=""),"",IF($R$3="","",IF($R$3=$AN$8,'Result Sheet'!M99,IF($R$3=$AN$9,'Result Sheet'!AE99,IF($R$3=$AN$10,'Result Sheet'!AW99,IF($R$3=$AN$11,'Result Sheet'!BO99,IF($R$3=$AN$12,'Result Sheet'!CG99,IF($R$3=$AN$13,'Result Sheet'!CQ99,IF($R$3=$AN$14,'Result Sheet'!DA99,"")))))))))</f>
        <v/>
      </c>
      <c r="L99" s="460" t="str">
        <f>IF(OR(B99=0,B99=""),"",IF($R$3="","",IF($R$3=$AN$8,'Result Sheet'!N99,IF($R$3=$AN$9,'Result Sheet'!AF99,IF($R$3=$AN$10,'Result Sheet'!AX99,IF($R$3=$AN$11,'Result Sheet'!BP99,IF($R$3=$AN$12,'Result Sheet'!CH99,IF($R$3=$AN$13,'Result Sheet'!CR99,IF($R$3=$AN$14,'Result Sheet'!DB99,"")))))))))</f>
        <v/>
      </c>
      <c r="M99" s="462" t="str">
        <f t="shared" si="9"/>
        <v/>
      </c>
      <c r="N99" s="460" t="str">
        <f>IF($R$3=$AN$8,'Result Sheet'!P99,IF($R$3=$AN$9,'Result Sheet'!AH99,IF($R$3=$AN$10,'Result Sheet'!AZ99,IF($R$3=$AN$11,'Result Sheet'!BR99,""))))</f>
        <v/>
      </c>
      <c r="O99" s="460" t="str">
        <f>IF($R$3=$AN$8,'Result Sheet'!Q99,IF($R$3=$AN$9,'Result Sheet'!AI99,IF($R$3=$AN$10,'Result Sheet'!BA99,IF($R$3=$AN$11,'Result Sheet'!BS99,""))))</f>
        <v/>
      </c>
      <c r="P99" s="461" t="str">
        <f>IF(OR($D$3="",$R$3=""),"",IF(B99="","",IF(AND(O99="NA",N99="NA"),"NA",IF($R$3=$AN$12,'Result Sheet'!CI99,IF($R$3=$AN$13,'Result Sheet'!CS99,IF($R$3=$AN$14,'Result Sheet'!DC99,IF($R$3=$AN$15,'Result Sheet'!DJ99,IF($R$3=$AN$16,'Result Sheet'!DN99,SUM(N99:O99)))))))))</f>
        <v/>
      </c>
      <c r="Q99" s="462" t="str">
        <f t="shared" si="10"/>
        <v/>
      </c>
      <c r="R99" s="463" t="str">
        <f>IF($R$3=$AN$8,'Result Sheet'!T99,IF($R$3=$AN$9,'Result Sheet'!AL99,IF($R$3=$AN$10,'Result Sheet'!BD99,IF($R$3=$AN$11,'Result Sheet'!BV99,""))))</f>
        <v/>
      </c>
      <c r="S99" s="463" t="str">
        <f>IF($R$3=$AN$8,'Result Sheet'!U99,IF($R$3=$AN$9,'Result Sheet'!AM99,IF($R$3=$AN$10,'Result Sheet'!BE99,IF($R$3=$AN$11,'Result Sheet'!BW99,""))))</f>
        <v/>
      </c>
      <c r="T99" s="464" t="str">
        <f>IF(OR($D$3="",$R$3=""),"",IF(B99="","",IF(AND(R99="NA",S99="NA"),"NA",IF($R$3=$AN$12,'Result Sheet'!CJ99,IF($R$3=$AN$13,'Result Sheet'!CT99,IF($R$3=$AN$14,'Result Sheet'!DD99,IF($R$3=$AN$15,'Result Sheet'!DK99,IF($R$3=$AN$16,'Result Sheet'!DO99,SUM(R99:S99)))))))))</f>
        <v/>
      </c>
      <c r="U99" s="462" t="str">
        <f t="shared" si="11"/>
        <v/>
      </c>
      <c r="V99" s="465">
        <f t="shared" si="12"/>
        <v>0</v>
      </c>
      <c r="W99" s="465" t="str">
        <f t="shared" si="13"/>
        <v/>
      </c>
      <c r="X99" s="465" t="str">
        <f t="shared" si="14"/>
        <v/>
      </c>
      <c r="Y99" s="465" t="str">
        <f t="shared" si="15"/>
        <v/>
      </c>
      <c r="Z99" s="465" t="str">
        <f t="shared" si="16"/>
        <v/>
      </c>
      <c r="AA99" s="466" t="str">
        <f t="shared" si="17"/>
        <v/>
      </c>
    </row>
    <row r="100" spans="1:27">
      <c r="A100" s="453">
        <f>IF('Result Sheet'!A100="","",'Result Sheet'!A100)</f>
        <v>93</v>
      </c>
      <c r="B100" s="454" t="str">
        <f>IF(OR($D$3="",$R$3=""),"",IF('Result Sheet'!B100="","",'Result Sheet'!B100))</f>
        <v/>
      </c>
      <c r="C100" s="455" t="str">
        <f>IF(OR($D$3="",$R$3=""),"",IF('Result Sheet'!F100="","",'Result Sheet'!F100))</f>
        <v/>
      </c>
      <c r="D100" s="456" t="str">
        <f>IF(OR($D$3="",$R$3=""),"",IF('Result Sheet'!E100="","",'Result Sheet'!E100))</f>
        <v/>
      </c>
      <c r="E100" s="457" t="str">
        <f>IF(OR($D$3="",$R$3=""),"",IF('Result Sheet'!G100="","",'Result Sheet'!G100))</f>
        <v/>
      </c>
      <c r="F100" s="457" t="str">
        <f>IF(OR($D$3="",$R$3=""),"",IF('Result Sheet'!H100="","",'Result Sheet'!H100))</f>
        <v/>
      </c>
      <c r="G100" s="457" t="str">
        <f>IF(OR($D$3="",$R$3=""),"",IF('Result Sheet'!I100="","",'Result Sheet'!I100))</f>
        <v/>
      </c>
      <c r="H100" s="458" t="str">
        <f>IF(OR($D$3="",$R$3=""),"",IF('Result Sheet'!K100="","",'Result Sheet'!K100))</f>
        <v/>
      </c>
      <c r="I100" s="459" t="str">
        <f>IF(OR($D$3="",$R$3=""),"",IF('Result Sheet'!J100="","",'Result Sheet'!J100))</f>
        <v/>
      </c>
      <c r="J100" s="460" t="str">
        <f>IF(OR(B100=0,B100=""),"",IF($R$3="","",IF($R$3=$AN$8,'Result Sheet'!L100,IF($R$3=$AN$9,'Result Sheet'!AD100,IF($R$3=$AN$10,'Result Sheet'!AV100,IF($R$3=$AN$11,'Result Sheet'!BN100,IF($R$3=$AN$12,'Result Sheet'!CF100,IF($R$3=$AN$13,'Result Sheet'!CP100,IF($R$3=$AN$14,'Result Sheet'!CZ100,"")))))))))</f>
        <v/>
      </c>
      <c r="K100" s="460" t="str">
        <f>IF(OR(B100=0,B100=""),"",IF($R$3="","",IF($R$3=$AN$8,'Result Sheet'!M100,IF($R$3=$AN$9,'Result Sheet'!AE100,IF($R$3=$AN$10,'Result Sheet'!AW100,IF($R$3=$AN$11,'Result Sheet'!BO100,IF($R$3=$AN$12,'Result Sheet'!CG100,IF($R$3=$AN$13,'Result Sheet'!CQ100,IF($R$3=$AN$14,'Result Sheet'!DA100,"")))))))))</f>
        <v/>
      </c>
      <c r="L100" s="460" t="str">
        <f>IF(OR(B100=0,B100=""),"",IF($R$3="","",IF($R$3=$AN$8,'Result Sheet'!N100,IF($R$3=$AN$9,'Result Sheet'!AF100,IF($R$3=$AN$10,'Result Sheet'!AX100,IF($R$3=$AN$11,'Result Sheet'!BP100,IF($R$3=$AN$12,'Result Sheet'!CH100,IF($R$3=$AN$13,'Result Sheet'!CR100,IF($R$3=$AN$14,'Result Sheet'!DB100,"")))))))))</f>
        <v/>
      </c>
      <c r="M100" s="462" t="str">
        <f t="shared" si="9"/>
        <v/>
      </c>
      <c r="N100" s="460" t="str">
        <f>IF($R$3=$AN$8,'Result Sheet'!P100,IF($R$3=$AN$9,'Result Sheet'!AH100,IF($R$3=$AN$10,'Result Sheet'!AZ100,IF($R$3=$AN$11,'Result Sheet'!BR100,""))))</f>
        <v/>
      </c>
      <c r="O100" s="460" t="str">
        <f>IF($R$3=$AN$8,'Result Sheet'!Q100,IF($R$3=$AN$9,'Result Sheet'!AI100,IF($R$3=$AN$10,'Result Sheet'!BA100,IF($R$3=$AN$11,'Result Sheet'!BS100,""))))</f>
        <v/>
      </c>
      <c r="P100" s="461" t="str">
        <f>IF(OR($D$3="",$R$3=""),"",IF(B100="","",IF(AND(O100="NA",N100="NA"),"NA",IF($R$3=$AN$12,'Result Sheet'!CI100,IF($R$3=$AN$13,'Result Sheet'!CS100,IF($R$3=$AN$14,'Result Sheet'!DC100,IF($R$3=$AN$15,'Result Sheet'!DJ100,IF($R$3=$AN$16,'Result Sheet'!DN100,SUM(N100:O100)))))))))</f>
        <v/>
      </c>
      <c r="Q100" s="462" t="str">
        <f t="shared" si="10"/>
        <v/>
      </c>
      <c r="R100" s="463" t="str">
        <f>IF($R$3=$AN$8,'Result Sheet'!T100,IF($R$3=$AN$9,'Result Sheet'!AL100,IF($R$3=$AN$10,'Result Sheet'!BD100,IF($R$3=$AN$11,'Result Sheet'!BV100,""))))</f>
        <v/>
      </c>
      <c r="S100" s="463" t="str">
        <f>IF($R$3=$AN$8,'Result Sheet'!U100,IF($R$3=$AN$9,'Result Sheet'!AM100,IF($R$3=$AN$10,'Result Sheet'!BE100,IF($R$3=$AN$11,'Result Sheet'!BW100,""))))</f>
        <v/>
      </c>
      <c r="T100" s="464" t="str">
        <f>IF(OR($D$3="",$R$3=""),"",IF(B100="","",IF(AND(R100="NA",S100="NA"),"NA",IF($R$3=$AN$12,'Result Sheet'!CJ100,IF($R$3=$AN$13,'Result Sheet'!CT100,IF($R$3=$AN$14,'Result Sheet'!DD100,IF($R$3=$AN$15,'Result Sheet'!DK100,IF($R$3=$AN$16,'Result Sheet'!DO100,SUM(R100:S100)))))))))</f>
        <v/>
      </c>
      <c r="U100" s="462" t="str">
        <f t="shared" si="11"/>
        <v/>
      </c>
      <c r="V100" s="465">
        <f t="shared" si="12"/>
        <v>0</v>
      </c>
      <c r="W100" s="465" t="str">
        <f t="shared" si="13"/>
        <v/>
      </c>
      <c r="X100" s="465" t="str">
        <f t="shared" si="14"/>
        <v/>
      </c>
      <c r="Y100" s="465" t="str">
        <f t="shared" si="15"/>
        <v/>
      </c>
      <c r="Z100" s="465" t="str">
        <f t="shared" si="16"/>
        <v/>
      </c>
      <c r="AA100" s="466" t="str">
        <f t="shared" si="17"/>
        <v/>
      </c>
    </row>
    <row r="101" spans="1:27">
      <c r="A101" s="453">
        <f>IF('Result Sheet'!A101="","",'Result Sheet'!A101)</f>
        <v>94</v>
      </c>
      <c r="B101" s="454" t="str">
        <f>IF(OR($D$3="",$R$3=""),"",IF('Result Sheet'!B101="","",'Result Sheet'!B101))</f>
        <v/>
      </c>
      <c r="C101" s="455" t="str">
        <f>IF(OR($D$3="",$R$3=""),"",IF('Result Sheet'!F101="","",'Result Sheet'!F101))</f>
        <v/>
      </c>
      <c r="D101" s="456" t="str">
        <f>IF(OR($D$3="",$R$3=""),"",IF('Result Sheet'!E101="","",'Result Sheet'!E101))</f>
        <v/>
      </c>
      <c r="E101" s="457" t="str">
        <f>IF(OR($D$3="",$R$3=""),"",IF('Result Sheet'!G101="","",'Result Sheet'!G101))</f>
        <v/>
      </c>
      <c r="F101" s="457" t="str">
        <f>IF(OR($D$3="",$R$3=""),"",IF('Result Sheet'!H101="","",'Result Sheet'!H101))</f>
        <v/>
      </c>
      <c r="G101" s="457" t="str">
        <f>IF(OR($D$3="",$R$3=""),"",IF('Result Sheet'!I101="","",'Result Sheet'!I101))</f>
        <v/>
      </c>
      <c r="H101" s="458" t="str">
        <f>IF(OR($D$3="",$R$3=""),"",IF('Result Sheet'!K101="","",'Result Sheet'!K101))</f>
        <v/>
      </c>
      <c r="I101" s="459" t="str">
        <f>IF(OR($D$3="",$R$3=""),"",IF('Result Sheet'!J101="","",'Result Sheet'!J101))</f>
        <v/>
      </c>
      <c r="J101" s="460" t="str">
        <f>IF(OR(B101=0,B101=""),"",IF($R$3="","",IF($R$3=$AN$8,'Result Sheet'!L101,IF($R$3=$AN$9,'Result Sheet'!AD101,IF($R$3=$AN$10,'Result Sheet'!AV101,IF($R$3=$AN$11,'Result Sheet'!BN101,IF($R$3=$AN$12,'Result Sheet'!CF101,IF($R$3=$AN$13,'Result Sheet'!CP101,IF($R$3=$AN$14,'Result Sheet'!CZ101,"")))))))))</f>
        <v/>
      </c>
      <c r="K101" s="460" t="str">
        <f>IF(OR(B101=0,B101=""),"",IF($R$3="","",IF($R$3=$AN$8,'Result Sheet'!M101,IF($R$3=$AN$9,'Result Sheet'!AE101,IF($R$3=$AN$10,'Result Sheet'!AW101,IF($R$3=$AN$11,'Result Sheet'!BO101,IF($R$3=$AN$12,'Result Sheet'!CG101,IF($R$3=$AN$13,'Result Sheet'!CQ101,IF($R$3=$AN$14,'Result Sheet'!DA101,"")))))))))</f>
        <v/>
      </c>
      <c r="L101" s="460" t="str">
        <f>IF(OR(B101=0,B101=""),"",IF($R$3="","",IF($R$3=$AN$8,'Result Sheet'!N101,IF($R$3=$AN$9,'Result Sheet'!AF101,IF($R$3=$AN$10,'Result Sheet'!AX101,IF($R$3=$AN$11,'Result Sheet'!BP101,IF($R$3=$AN$12,'Result Sheet'!CH101,IF($R$3=$AN$13,'Result Sheet'!CR101,IF($R$3=$AN$14,'Result Sheet'!DB101,"")))))))))</f>
        <v/>
      </c>
      <c r="M101" s="462" t="str">
        <f t="shared" si="9"/>
        <v/>
      </c>
      <c r="N101" s="460" t="str">
        <f>IF($R$3=$AN$8,'Result Sheet'!P101,IF($R$3=$AN$9,'Result Sheet'!AH101,IF($R$3=$AN$10,'Result Sheet'!AZ101,IF($R$3=$AN$11,'Result Sheet'!BR101,""))))</f>
        <v/>
      </c>
      <c r="O101" s="460" t="str">
        <f>IF($R$3=$AN$8,'Result Sheet'!Q101,IF($R$3=$AN$9,'Result Sheet'!AI101,IF($R$3=$AN$10,'Result Sheet'!BA101,IF($R$3=$AN$11,'Result Sheet'!BS101,""))))</f>
        <v/>
      </c>
      <c r="P101" s="461" t="str">
        <f>IF(OR($D$3="",$R$3=""),"",IF(B101="","",IF(AND(O101="NA",N101="NA"),"NA",IF($R$3=$AN$12,'Result Sheet'!CI101,IF($R$3=$AN$13,'Result Sheet'!CS101,IF($R$3=$AN$14,'Result Sheet'!DC101,IF($R$3=$AN$15,'Result Sheet'!DJ101,IF($R$3=$AN$16,'Result Sheet'!DN101,SUM(N101:O101)))))))))</f>
        <v/>
      </c>
      <c r="Q101" s="462" t="str">
        <f t="shared" si="10"/>
        <v/>
      </c>
      <c r="R101" s="463" t="str">
        <f>IF($R$3=$AN$8,'Result Sheet'!T101,IF($R$3=$AN$9,'Result Sheet'!AL101,IF($R$3=$AN$10,'Result Sheet'!BD101,IF($R$3=$AN$11,'Result Sheet'!BV101,""))))</f>
        <v/>
      </c>
      <c r="S101" s="463" t="str">
        <f>IF($R$3=$AN$8,'Result Sheet'!U101,IF($R$3=$AN$9,'Result Sheet'!AM101,IF($R$3=$AN$10,'Result Sheet'!BE101,IF($R$3=$AN$11,'Result Sheet'!BW101,""))))</f>
        <v/>
      </c>
      <c r="T101" s="464" t="str">
        <f>IF(OR($D$3="",$R$3=""),"",IF(B101="","",IF(AND(R101="NA",S101="NA"),"NA",IF($R$3=$AN$12,'Result Sheet'!CJ101,IF($R$3=$AN$13,'Result Sheet'!CT101,IF($R$3=$AN$14,'Result Sheet'!DD101,IF($R$3=$AN$15,'Result Sheet'!DK101,IF($R$3=$AN$16,'Result Sheet'!DO101,SUM(R101:S101)))))))))</f>
        <v/>
      </c>
      <c r="U101" s="462" t="str">
        <f t="shared" si="11"/>
        <v/>
      </c>
      <c r="V101" s="465">
        <f t="shared" si="12"/>
        <v>0</v>
      </c>
      <c r="W101" s="465" t="str">
        <f t="shared" si="13"/>
        <v/>
      </c>
      <c r="X101" s="465" t="str">
        <f t="shared" si="14"/>
        <v/>
      </c>
      <c r="Y101" s="465" t="str">
        <f t="shared" si="15"/>
        <v/>
      </c>
      <c r="Z101" s="465" t="str">
        <f t="shared" si="16"/>
        <v/>
      </c>
      <c r="AA101" s="466" t="str">
        <f t="shared" si="17"/>
        <v/>
      </c>
    </row>
    <row r="102" spans="1:27">
      <c r="A102" s="453">
        <f>IF('Result Sheet'!A102="","",'Result Sheet'!A102)</f>
        <v>95</v>
      </c>
      <c r="B102" s="454" t="str">
        <f>IF(OR($D$3="",$R$3=""),"",IF('Result Sheet'!B102="","",'Result Sheet'!B102))</f>
        <v/>
      </c>
      <c r="C102" s="455" t="str">
        <f>IF(OR($D$3="",$R$3=""),"",IF('Result Sheet'!F102="","",'Result Sheet'!F102))</f>
        <v/>
      </c>
      <c r="D102" s="456" t="str">
        <f>IF(OR($D$3="",$R$3=""),"",IF('Result Sheet'!E102="","",'Result Sheet'!E102))</f>
        <v/>
      </c>
      <c r="E102" s="457" t="str">
        <f>IF(OR($D$3="",$R$3=""),"",IF('Result Sheet'!G102="","",'Result Sheet'!G102))</f>
        <v/>
      </c>
      <c r="F102" s="457" t="str">
        <f>IF(OR($D$3="",$R$3=""),"",IF('Result Sheet'!H102="","",'Result Sheet'!H102))</f>
        <v/>
      </c>
      <c r="G102" s="457" t="str">
        <f>IF(OR($D$3="",$R$3=""),"",IF('Result Sheet'!I102="","",'Result Sheet'!I102))</f>
        <v/>
      </c>
      <c r="H102" s="458" t="str">
        <f>IF(OR($D$3="",$R$3=""),"",IF('Result Sheet'!K102="","",'Result Sheet'!K102))</f>
        <v/>
      </c>
      <c r="I102" s="459" t="str">
        <f>IF(OR($D$3="",$R$3=""),"",IF('Result Sheet'!J102="","",'Result Sheet'!J102))</f>
        <v/>
      </c>
      <c r="J102" s="460" t="str">
        <f>IF(OR(B102=0,B102=""),"",IF($R$3="","",IF($R$3=$AN$8,'Result Sheet'!L102,IF($R$3=$AN$9,'Result Sheet'!AD102,IF($R$3=$AN$10,'Result Sheet'!AV102,IF($R$3=$AN$11,'Result Sheet'!BN102,IF($R$3=$AN$12,'Result Sheet'!CF102,IF($R$3=$AN$13,'Result Sheet'!CP102,IF($R$3=$AN$14,'Result Sheet'!CZ102,"")))))))))</f>
        <v/>
      </c>
      <c r="K102" s="460" t="str">
        <f>IF(OR(B102=0,B102=""),"",IF($R$3="","",IF($R$3=$AN$8,'Result Sheet'!M102,IF($R$3=$AN$9,'Result Sheet'!AE102,IF($R$3=$AN$10,'Result Sheet'!AW102,IF($R$3=$AN$11,'Result Sheet'!BO102,IF($R$3=$AN$12,'Result Sheet'!CG102,IF($R$3=$AN$13,'Result Sheet'!CQ102,IF($R$3=$AN$14,'Result Sheet'!DA102,"")))))))))</f>
        <v/>
      </c>
      <c r="L102" s="460" t="str">
        <f>IF(OR(B102=0,B102=""),"",IF($R$3="","",IF($R$3=$AN$8,'Result Sheet'!N102,IF($R$3=$AN$9,'Result Sheet'!AF102,IF($R$3=$AN$10,'Result Sheet'!AX102,IF($R$3=$AN$11,'Result Sheet'!BP102,IF($R$3=$AN$12,'Result Sheet'!CH102,IF($R$3=$AN$13,'Result Sheet'!CR102,IF($R$3=$AN$14,'Result Sheet'!DB102,"")))))))))</f>
        <v/>
      </c>
      <c r="M102" s="462" t="str">
        <f t="shared" si="9"/>
        <v/>
      </c>
      <c r="N102" s="460" t="str">
        <f>IF($R$3=$AN$8,'Result Sheet'!P102,IF($R$3=$AN$9,'Result Sheet'!AH102,IF($R$3=$AN$10,'Result Sheet'!AZ102,IF($R$3=$AN$11,'Result Sheet'!BR102,""))))</f>
        <v/>
      </c>
      <c r="O102" s="460" t="str">
        <f>IF($R$3=$AN$8,'Result Sheet'!Q102,IF($R$3=$AN$9,'Result Sheet'!AI102,IF($R$3=$AN$10,'Result Sheet'!BA102,IF($R$3=$AN$11,'Result Sheet'!BS102,""))))</f>
        <v/>
      </c>
      <c r="P102" s="461" t="str">
        <f>IF(OR($D$3="",$R$3=""),"",IF(B102="","",IF(AND(O102="NA",N102="NA"),"NA",IF($R$3=$AN$12,'Result Sheet'!CI102,IF($R$3=$AN$13,'Result Sheet'!CS102,IF($R$3=$AN$14,'Result Sheet'!DC102,IF($R$3=$AN$15,'Result Sheet'!DJ102,IF($R$3=$AN$16,'Result Sheet'!DN102,SUM(N102:O102)))))))))</f>
        <v/>
      </c>
      <c r="Q102" s="462" t="str">
        <f t="shared" si="10"/>
        <v/>
      </c>
      <c r="R102" s="463" t="str">
        <f>IF($R$3=$AN$8,'Result Sheet'!T102,IF($R$3=$AN$9,'Result Sheet'!AL102,IF($R$3=$AN$10,'Result Sheet'!BD102,IF($R$3=$AN$11,'Result Sheet'!BV102,""))))</f>
        <v/>
      </c>
      <c r="S102" s="463" t="str">
        <f>IF($R$3=$AN$8,'Result Sheet'!U102,IF($R$3=$AN$9,'Result Sheet'!AM102,IF($R$3=$AN$10,'Result Sheet'!BE102,IF($R$3=$AN$11,'Result Sheet'!BW102,""))))</f>
        <v/>
      </c>
      <c r="T102" s="464" t="str">
        <f>IF(OR($D$3="",$R$3=""),"",IF(B102="","",IF(AND(R102="NA",S102="NA"),"NA",IF($R$3=$AN$12,'Result Sheet'!CJ102,IF($R$3=$AN$13,'Result Sheet'!CT102,IF($R$3=$AN$14,'Result Sheet'!DD102,IF($R$3=$AN$15,'Result Sheet'!DK102,IF($R$3=$AN$16,'Result Sheet'!DO102,SUM(R102:S102)))))))))</f>
        <v/>
      </c>
      <c r="U102" s="462" t="str">
        <f t="shared" si="11"/>
        <v/>
      </c>
      <c r="V102" s="465">
        <f t="shared" si="12"/>
        <v>0</v>
      </c>
      <c r="W102" s="465" t="str">
        <f t="shared" si="13"/>
        <v/>
      </c>
      <c r="X102" s="465" t="str">
        <f t="shared" si="14"/>
        <v/>
      </c>
      <c r="Y102" s="465" t="str">
        <f t="shared" si="15"/>
        <v/>
      </c>
      <c r="Z102" s="465" t="str">
        <f t="shared" si="16"/>
        <v/>
      </c>
      <c r="AA102" s="466" t="str">
        <f t="shared" si="17"/>
        <v/>
      </c>
    </row>
    <row r="103" spans="1:27">
      <c r="A103" s="453">
        <f>IF('Result Sheet'!A103="","",'Result Sheet'!A103)</f>
        <v>96</v>
      </c>
      <c r="B103" s="454" t="str">
        <f>IF(OR($D$3="",$R$3=""),"",IF('Result Sheet'!B103="","",'Result Sheet'!B103))</f>
        <v/>
      </c>
      <c r="C103" s="455" t="str">
        <f>IF(OR($D$3="",$R$3=""),"",IF('Result Sheet'!F103="","",'Result Sheet'!F103))</f>
        <v/>
      </c>
      <c r="D103" s="456" t="str">
        <f>IF(OR($D$3="",$R$3=""),"",IF('Result Sheet'!E103="","",'Result Sheet'!E103))</f>
        <v/>
      </c>
      <c r="E103" s="457" t="str">
        <f>IF(OR($D$3="",$R$3=""),"",IF('Result Sheet'!G103="","",'Result Sheet'!G103))</f>
        <v/>
      </c>
      <c r="F103" s="457" t="str">
        <f>IF(OR($D$3="",$R$3=""),"",IF('Result Sheet'!H103="","",'Result Sheet'!H103))</f>
        <v/>
      </c>
      <c r="G103" s="457" t="str">
        <f>IF(OR($D$3="",$R$3=""),"",IF('Result Sheet'!I103="","",'Result Sheet'!I103))</f>
        <v/>
      </c>
      <c r="H103" s="458" t="str">
        <f>IF(OR($D$3="",$R$3=""),"",IF('Result Sheet'!K103="","",'Result Sheet'!K103))</f>
        <v/>
      </c>
      <c r="I103" s="459" t="str">
        <f>IF(OR($D$3="",$R$3=""),"",IF('Result Sheet'!J103="","",'Result Sheet'!J103))</f>
        <v/>
      </c>
      <c r="J103" s="460" t="str">
        <f>IF(OR(B103=0,B103=""),"",IF($R$3="","",IF($R$3=$AN$8,'Result Sheet'!L103,IF($R$3=$AN$9,'Result Sheet'!AD103,IF($R$3=$AN$10,'Result Sheet'!AV103,IF($R$3=$AN$11,'Result Sheet'!BN103,IF($R$3=$AN$12,'Result Sheet'!CF103,IF($R$3=$AN$13,'Result Sheet'!CP103,IF($R$3=$AN$14,'Result Sheet'!CZ103,"")))))))))</f>
        <v/>
      </c>
      <c r="K103" s="460" t="str">
        <f>IF(OR(B103=0,B103=""),"",IF($R$3="","",IF($R$3=$AN$8,'Result Sheet'!M103,IF($R$3=$AN$9,'Result Sheet'!AE103,IF($R$3=$AN$10,'Result Sheet'!AW103,IF($R$3=$AN$11,'Result Sheet'!BO103,IF($R$3=$AN$12,'Result Sheet'!CG103,IF($R$3=$AN$13,'Result Sheet'!CQ103,IF($R$3=$AN$14,'Result Sheet'!DA103,"")))))))))</f>
        <v/>
      </c>
      <c r="L103" s="460" t="str">
        <f>IF(OR(B103=0,B103=""),"",IF($R$3="","",IF($R$3=$AN$8,'Result Sheet'!N103,IF($R$3=$AN$9,'Result Sheet'!AF103,IF($R$3=$AN$10,'Result Sheet'!AX103,IF($R$3=$AN$11,'Result Sheet'!BP103,IF($R$3=$AN$12,'Result Sheet'!CH103,IF($R$3=$AN$13,'Result Sheet'!CR103,IF($R$3=$AN$14,'Result Sheet'!DB103,"")))))))))</f>
        <v/>
      </c>
      <c r="M103" s="462" t="str">
        <f t="shared" si="9"/>
        <v/>
      </c>
      <c r="N103" s="460" t="str">
        <f>IF($R$3=$AN$8,'Result Sheet'!P103,IF($R$3=$AN$9,'Result Sheet'!AH103,IF($R$3=$AN$10,'Result Sheet'!AZ103,IF($R$3=$AN$11,'Result Sheet'!BR103,""))))</f>
        <v/>
      </c>
      <c r="O103" s="460" t="str">
        <f>IF($R$3=$AN$8,'Result Sheet'!Q103,IF($R$3=$AN$9,'Result Sheet'!AI103,IF($R$3=$AN$10,'Result Sheet'!BA103,IF($R$3=$AN$11,'Result Sheet'!BS103,""))))</f>
        <v/>
      </c>
      <c r="P103" s="461" t="str">
        <f>IF(OR($D$3="",$R$3=""),"",IF(B103="","",IF(AND(O103="NA",N103="NA"),"NA",IF($R$3=$AN$12,'Result Sheet'!CI103,IF($R$3=$AN$13,'Result Sheet'!CS103,IF($R$3=$AN$14,'Result Sheet'!DC103,IF($R$3=$AN$15,'Result Sheet'!DJ103,IF($R$3=$AN$16,'Result Sheet'!DN103,SUM(N103:O103)))))))))</f>
        <v/>
      </c>
      <c r="Q103" s="462" t="str">
        <f t="shared" si="10"/>
        <v/>
      </c>
      <c r="R103" s="463" t="str">
        <f>IF($R$3=$AN$8,'Result Sheet'!T103,IF($R$3=$AN$9,'Result Sheet'!AL103,IF($R$3=$AN$10,'Result Sheet'!BD103,IF($R$3=$AN$11,'Result Sheet'!BV103,""))))</f>
        <v/>
      </c>
      <c r="S103" s="463" t="str">
        <f>IF($R$3=$AN$8,'Result Sheet'!U103,IF($R$3=$AN$9,'Result Sheet'!AM103,IF($R$3=$AN$10,'Result Sheet'!BE103,IF($R$3=$AN$11,'Result Sheet'!BW103,""))))</f>
        <v/>
      </c>
      <c r="T103" s="464" t="str">
        <f>IF(OR($D$3="",$R$3=""),"",IF(B103="","",IF(AND(R103="NA",S103="NA"),"NA",IF($R$3=$AN$12,'Result Sheet'!CJ103,IF($R$3=$AN$13,'Result Sheet'!CT103,IF($R$3=$AN$14,'Result Sheet'!DD103,IF($R$3=$AN$15,'Result Sheet'!DK103,IF($R$3=$AN$16,'Result Sheet'!DO103,SUM(R103:S103)))))))))</f>
        <v/>
      </c>
      <c r="U103" s="462" t="str">
        <f t="shared" si="11"/>
        <v/>
      </c>
      <c r="V103" s="465">
        <f t="shared" si="12"/>
        <v>0</v>
      </c>
      <c r="W103" s="465" t="str">
        <f t="shared" si="13"/>
        <v/>
      </c>
      <c r="X103" s="465" t="str">
        <f t="shared" si="14"/>
        <v/>
      </c>
      <c r="Y103" s="465" t="str">
        <f t="shared" si="15"/>
        <v/>
      </c>
      <c r="Z103" s="465" t="str">
        <f t="shared" si="16"/>
        <v/>
      </c>
      <c r="AA103" s="466" t="str">
        <f t="shared" si="17"/>
        <v/>
      </c>
    </row>
    <row r="104" spans="1:27">
      <c r="A104" s="453">
        <f>IF('Result Sheet'!A104="","",'Result Sheet'!A104)</f>
        <v>97</v>
      </c>
      <c r="B104" s="454" t="str">
        <f>IF(OR($D$3="",$R$3=""),"",IF('Result Sheet'!B104="","",'Result Sheet'!B104))</f>
        <v/>
      </c>
      <c r="C104" s="455" t="str">
        <f>IF(OR($D$3="",$R$3=""),"",IF('Result Sheet'!F104="","",'Result Sheet'!F104))</f>
        <v/>
      </c>
      <c r="D104" s="456" t="str">
        <f>IF(OR($D$3="",$R$3=""),"",IF('Result Sheet'!E104="","",'Result Sheet'!E104))</f>
        <v/>
      </c>
      <c r="E104" s="457" t="str">
        <f>IF(OR($D$3="",$R$3=""),"",IF('Result Sheet'!G104="","",'Result Sheet'!G104))</f>
        <v/>
      </c>
      <c r="F104" s="457" t="str">
        <f>IF(OR($D$3="",$R$3=""),"",IF('Result Sheet'!H104="","",'Result Sheet'!H104))</f>
        <v/>
      </c>
      <c r="G104" s="457" t="str">
        <f>IF(OR($D$3="",$R$3=""),"",IF('Result Sheet'!I104="","",'Result Sheet'!I104))</f>
        <v/>
      </c>
      <c r="H104" s="458" t="str">
        <f>IF(OR($D$3="",$R$3=""),"",IF('Result Sheet'!K104="","",'Result Sheet'!K104))</f>
        <v/>
      </c>
      <c r="I104" s="459" t="str">
        <f>IF(OR($D$3="",$R$3=""),"",IF('Result Sheet'!J104="","",'Result Sheet'!J104))</f>
        <v/>
      </c>
      <c r="J104" s="460" t="str">
        <f>IF(OR(B104=0,B104=""),"",IF($R$3="","",IF($R$3=$AN$8,'Result Sheet'!L104,IF($R$3=$AN$9,'Result Sheet'!AD104,IF($R$3=$AN$10,'Result Sheet'!AV104,IF($R$3=$AN$11,'Result Sheet'!BN104,IF($R$3=$AN$12,'Result Sheet'!CF104,IF($R$3=$AN$13,'Result Sheet'!CP104,IF($R$3=$AN$14,'Result Sheet'!CZ104,"")))))))))</f>
        <v/>
      </c>
      <c r="K104" s="460" t="str">
        <f>IF(OR(B104=0,B104=""),"",IF($R$3="","",IF($R$3=$AN$8,'Result Sheet'!M104,IF($R$3=$AN$9,'Result Sheet'!AE104,IF($R$3=$AN$10,'Result Sheet'!AW104,IF($R$3=$AN$11,'Result Sheet'!BO104,IF($R$3=$AN$12,'Result Sheet'!CG104,IF($R$3=$AN$13,'Result Sheet'!CQ104,IF($R$3=$AN$14,'Result Sheet'!DA104,"")))))))))</f>
        <v/>
      </c>
      <c r="L104" s="460" t="str">
        <f>IF(OR(B104=0,B104=""),"",IF($R$3="","",IF($R$3=$AN$8,'Result Sheet'!N104,IF($R$3=$AN$9,'Result Sheet'!AF104,IF($R$3=$AN$10,'Result Sheet'!AX104,IF($R$3=$AN$11,'Result Sheet'!BP104,IF($R$3=$AN$12,'Result Sheet'!CH104,IF($R$3=$AN$13,'Result Sheet'!CR104,IF($R$3=$AN$14,'Result Sheet'!DB104,"")))))))))</f>
        <v/>
      </c>
      <c r="M104" s="462" t="str">
        <f t="shared" si="9"/>
        <v/>
      </c>
      <c r="N104" s="460" t="str">
        <f>IF($R$3=$AN$8,'Result Sheet'!P104,IF($R$3=$AN$9,'Result Sheet'!AH104,IF($R$3=$AN$10,'Result Sheet'!AZ104,IF($R$3=$AN$11,'Result Sheet'!BR104,""))))</f>
        <v/>
      </c>
      <c r="O104" s="460" t="str">
        <f>IF($R$3=$AN$8,'Result Sheet'!Q104,IF($R$3=$AN$9,'Result Sheet'!AI104,IF($R$3=$AN$10,'Result Sheet'!BA104,IF($R$3=$AN$11,'Result Sheet'!BS104,""))))</f>
        <v/>
      </c>
      <c r="P104" s="461" t="str">
        <f>IF(OR($D$3="",$R$3=""),"",IF(B104="","",IF(AND(O104="NA",N104="NA"),"NA",IF($R$3=$AN$12,'Result Sheet'!CI104,IF($R$3=$AN$13,'Result Sheet'!CS104,IF($R$3=$AN$14,'Result Sheet'!DC104,IF($R$3=$AN$15,'Result Sheet'!DJ104,IF($R$3=$AN$16,'Result Sheet'!DN104,SUM(N104:O104)))))))))</f>
        <v/>
      </c>
      <c r="Q104" s="462" t="str">
        <f t="shared" si="10"/>
        <v/>
      </c>
      <c r="R104" s="463" t="str">
        <f>IF($R$3=$AN$8,'Result Sheet'!T104,IF($R$3=$AN$9,'Result Sheet'!AL104,IF($R$3=$AN$10,'Result Sheet'!BD104,IF($R$3=$AN$11,'Result Sheet'!BV104,""))))</f>
        <v/>
      </c>
      <c r="S104" s="463" t="str">
        <f>IF($R$3=$AN$8,'Result Sheet'!U104,IF($R$3=$AN$9,'Result Sheet'!AM104,IF($R$3=$AN$10,'Result Sheet'!BE104,IF($R$3=$AN$11,'Result Sheet'!BW104,""))))</f>
        <v/>
      </c>
      <c r="T104" s="464" t="str">
        <f>IF(OR($D$3="",$R$3=""),"",IF(B104="","",IF(AND(R104="NA",S104="NA"),"NA",IF($R$3=$AN$12,'Result Sheet'!CJ104,IF($R$3=$AN$13,'Result Sheet'!CT104,IF($R$3=$AN$14,'Result Sheet'!DD104,IF($R$3=$AN$15,'Result Sheet'!DK104,IF($R$3=$AN$16,'Result Sheet'!DO104,SUM(R104:S104)))))))))</f>
        <v/>
      </c>
      <c r="U104" s="462" t="str">
        <f t="shared" si="11"/>
        <v/>
      </c>
      <c r="V104" s="465">
        <f t="shared" si="12"/>
        <v>0</v>
      </c>
      <c r="W104" s="465" t="str">
        <f t="shared" si="13"/>
        <v/>
      </c>
      <c r="X104" s="465" t="str">
        <f t="shared" si="14"/>
        <v/>
      </c>
      <c r="Y104" s="465" t="str">
        <f t="shared" si="15"/>
        <v/>
      </c>
      <c r="Z104" s="465" t="str">
        <f t="shared" si="16"/>
        <v/>
      </c>
      <c r="AA104" s="466" t="str">
        <f t="shared" si="17"/>
        <v/>
      </c>
    </row>
    <row r="105" spans="1:27">
      <c r="A105" s="453">
        <f>IF('Result Sheet'!A105="","",'Result Sheet'!A105)</f>
        <v>98</v>
      </c>
      <c r="B105" s="454" t="str">
        <f>IF(OR($D$3="",$R$3=""),"",IF('Result Sheet'!B105="","",'Result Sheet'!B105))</f>
        <v/>
      </c>
      <c r="C105" s="455" t="str">
        <f>IF(OR($D$3="",$R$3=""),"",IF('Result Sheet'!F105="","",'Result Sheet'!F105))</f>
        <v/>
      </c>
      <c r="D105" s="456" t="str">
        <f>IF(OR($D$3="",$R$3=""),"",IF('Result Sheet'!E105="","",'Result Sheet'!E105))</f>
        <v/>
      </c>
      <c r="E105" s="457" t="str">
        <f>IF(OR($D$3="",$R$3=""),"",IF('Result Sheet'!G105="","",'Result Sheet'!G105))</f>
        <v/>
      </c>
      <c r="F105" s="457" t="str">
        <f>IF(OR($D$3="",$R$3=""),"",IF('Result Sheet'!H105="","",'Result Sheet'!H105))</f>
        <v/>
      </c>
      <c r="G105" s="457" t="str">
        <f>IF(OR($D$3="",$R$3=""),"",IF('Result Sheet'!I105="","",'Result Sheet'!I105))</f>
        <v/>
      </c>
      <c r="H105" s="458" t="str">
        <f>IF(OR($D$3="",$R$3=""),"",IF('Result Sheet'!K105="","",'Result Sheet'!K105))</f>
        <v/>
      </c>
      <c r="I105" s="459" t="str">
        <f>IF(OR($D$3="",$R$3=""),"",IF('Result Sheet'!J105="","",'Result Sheet'!J105))</f>
        <v/>
      </c>
      <c r="J105" s="460" t="str">
        <f>IF(OR(B105=0,B105=""),"",IF($R$3="","",IF($R$3=$AN$8,'Result Sheet'!L105,IF($R$3=$AN$9,'Result Sheet'!AD105,IF($R$3=$AN$10,'Result Sheet'!AV105,IF($R$3=$AN$11,'Result Sheet'!BN105,IF($R$3=$AN$12,'Result Sheet'!CF105,IF($R$3=$AN$13,'Result Sheet'!CP105,IF($R$3=$AN$14,'Result Sheet'!CZ105,"")))))))))</f>
        <v/>
      </c>
      <c r="K105" s="460" t="str">
        <f>IF(OR(B105=0,B105=""),"",IF($R$3="","",IF($R$3=$AN$8,'Result Sheet'!M105,IF($R$3=$AN$9,'Result Sheet'!AE105,IF($R$3=$AN$10,'Result Sheet'!AW105,IF($R$3=$AN$11,'Result Sheet'!BO105,IF($R$3=$AN$12,'Result Sheet'!CG105,IF($R$3=$AN$13,'Result Sheet'!CQ105,IF($R$3=$AN$14,'Result Sheet'!DA105,"")))))))))</f>
        <v/>
      </c>
      <c r="L105" s="460" t="str">
        <f>IF(OR(B105=0,B105=""),"",IF($R$3="","",IF($R$3=$AN$8,'Result Sheet'!N105,IF($R$3=$AN$9,'Result Sheet'!AF105,IF($R$3=$AN$10,'Result Sheet'!AX105,IF($R$3=$AN$11,'Result Sheet'!BP105,IF($R$3=$AN$12,'Result Sheet'!CH105,IF($R$3=$AN$13,'Result Sheet'!CR105,IF($R$3=$AN$14,'Result Sheet'!DB105,"")))))))))</f>
        <v/>
      </c>
      <c r="M105" s="462" t="str">
        <f t="shared" si="9"/>
        <v/>
      </c>
      <c r="N105" s="460" t="str">
        <f>IF($R$3=$AN$8,'Result Sheet'!P105,IF($R$3=$AN$9,'Result Sheet'!AH105,IF($R$3=$AN$10,'Result Sheet'!AZ105,IF($R$3=$AN$11,'Result Sheet'!BR105,""))))</f>
        <v/>
      </c>
      <c r="O105" s="460" t="str">
        <f>IF($R$3=$AN$8,'Result Sheet'!Q105,IF($R$3=$AN$9,'Result Sheet'!AI105,IF($R$3=$AN$10,'Result Sheet'!BA105,IF($R$3=$AN$11,'Result Sheet'!BS105,""))))</f>
        <v/>
      </c>
      <c r="P105" s="461" t="str">
        <f>IF(OR($D$3="",$R$3=""),"",IF(B105="","",IF(AND(O105="NA",N105="NA"),"NA",IF($R$3=$AN$12,'Result Sheet'!CI105,IF($R$3=$AN$13,'Result Sheet'!CS105,IF($R$3=$AN$14,'Result Sheet'!DC105,IF($R$3=$AN$15,'Result Sheet'!DJ105,IF($R$3=$AN$16,'Result Sheet'!DN105,SUM(N105:O105)))))))))</f>
        <v/>
      </c>
      <c r="Q105" s="462" t="str">
        <f t="shared" si="10"/>
        <v/>
      </c>
      <c r="R105" s="463" t="str">
        <f>IF($R$3=$AN$8,'Result Sheet'!T105,IF($R$3=$AN$9,'Result Sheet'!AL105,IF($R$3=$AN$10,'Result Sheet'!BD105,IF($R$3=$AN$11,'Result Sheet'!BV105,""))))</f>
        <v/>
      </c>
      <c r="S105" s="463" t="str">
        <f>IF($R$3=$AN$8,'Result Sheet'!U105,IF($R$3=$AN$9,'Result Sheet'!AM105,IF($R$3=$AN$10,'Result Sheet'!BE105,IF($R$3=$AN$11,'Result Sheet'!BW105,""))))</f>
        <v/>
      </c>
      <c r="T105" s="464" t="str">
        <f>IF(OR($D$3="",$R$3=""),"",IF(B105="","",IF(AND(R105="NA",S105="NA"),"NA",IF($R$3=$AN$12,'Result Sheet'!CJ105,IF($R$3=$AN$13,'Result Sheet'!CT105,IF($R$3=$AN$14,'Result Sheet'!DD105,IF($R$3=$AN$15,'Result Sheet'!DK105,IF($R$3=$AN$16,'Result Sheet'!DO105,SUM(R105:S105)))))))))</f>
        <v/>
      </c>
      <c r="U105" s="462" t="str">
        <f t="shared" si="11"/>
        <v/>
      </c>
      <c r="V105" s="465">
        <f t="shared" si="12"/>
        <v>0</v>
      </c>
      <c r="W105" s="465" t="str">
        <f t="shared" si="13"/>
        <v/>
      </c>
      <c r="X105" s="465" t="str">
        <f t="shared" si="14"/>
        <v/>
      </c>
      <c r="Y105" s="465" t="str">
        <f t="shared" si="15"/>
        <v/>
      </c>
      <c r="Z105" s="465" t="str">
        <f t="shared" si="16"/>
        <v/>
      </c>
      <c r="AA105" s="466" t="str">
        <f t="shared" si="17"/>
        <v/>
      </c>
    </row>
    <row r="106" spans="1:27">
      <c r="A106" s="453">
        <f>IF('Result Sheet'!A106="","",'Result Sheet'!A106)</f>
        <v>99</v>
      </c>
      <c r="B106" s="454" t="str">
        <f>IF(OR($D$3="",$R$3=""),"",IF('Result Sheet'!B106="","",'Result Sheet'!B106))</f>
        <v/>
      </c>
      <c r="C106" s="455" t="str">
        <f>IF(OR($D$3="",$R$3=""),"",IF('Result Sheet'!F106="","",'Result Sheet'!F106))</f>
        <v/>
      </c>
      <c r="D106" s="456" t="str">
        <f>IF(OR($D$3="",$R$3=""),"",IF('Result Sheet'!E106="","",'Result Sheet'!E106))</f>
        <v/>
      </c>
      <c r="E106" s="457" t="str">
        <f>IF(OR($D$3="",$R$3=""),"",IF('Result Sheet'!G106="","",'Result Sheet'!G106))</f>
        <v/>
      </c>
      <c r="F106" s="457" t="str">
        <f>IF(OR($D$3="",$R$3=""),"",IF('Result Sheet'!H106="","",'Result Sheet'!H106))</f>
        <v/>
      </c>
      <c r="G106" s="457" t="str">
        <f>IF(OR($D$3="",$R$3=""),"",IF('Result Sheet'!I106="","",'Result Sheet'!I106))</f>
        <v/>
      </c>
      <c r="H106" s="458" t="str">
        <f>IF(OR($D$3="",$R$3=""),"",IF('Result Sheet'!K106="","",'Result Sheet'!K106))</f>
        <v/>
      </c>
      <c r="I106" s="459" t="str">
        <f>IF(OR($D$3="",$R$3=""),"",IF('Result Sheet'!J106="","",'Result Sheet'!J106))</f>
        <v/>
      </c>
      <c r="J106" s="460" t="str">
        <f>IF(OR(B106=0,B106=""),"",IF($R$3="","",IF($R$3=$AN$8,'Result Sheet'!L106,IF($R$3=$AN$9,'Result Sheet'!AD106,IF($R$3=$AN$10,'Result Sheet'!AV106,IF($R$3=$AN$11,'Result Sheet'!BN106,IF($R$3=$AN$12,'Result Sheet'!CF106,IF($R$3=$AN$13,'Result Sheet'!CP106,IF($R$3=$AN$14,'Result Sheet'!CZ106,"")))))))))</f>
        <v/>
      </c>
      <c r="K106" s="460" t="str">
        <f>IF(OR(B106=0,B106=""),"",IF($R$3="","",IF($R$3=$AN$8,'Result Sheet'!M106,IF($R$3=$AN$9,'Result Sheet'!AE106,IF($R$3=$AN$10,'Result Sheet'!AW106,IF($R$3=$AN$11,'Result Sheet'!BO106,IF($R$3=$AN$12,'Result Sheet'!CG106,IF($R$3=$AN$13,'Result Sheet'!CQ106,IF($R$3=$AN$14,'Result Sheet'!DA106,"")))))))))</f>
        <v/>
      </c>
      <c r="L106" s="460" t="str">
        <f>IF(OR(B106=0,B106=""),"",IF($R$3="","",IF($R$3=$AN$8,'Result Sheet'!N106,IF($R$3=$AN$9,'Result Sheet'!AF106,IF($R$3=$AN$10,'Result Sheet'!AX106,IF($R$3=$AN$11,'Result Sheet'!BP106,IF($R$3=$AN$12,'Result Sheet'!CH106,IF($R$3=$AN$13,'Result Sheet'!CR106,IF($R$3=$AN$14,'Result Sheet'!DB106,"")))))))))</f>
        <v/>
      </c>
      <c r="M106" s="462" t="str">
        <f t="shared" si="9"/>
        <v/>
      </c>
      <c r="N106" s="460" t="str">
        <f>IF($R$3=$AN$8,'Result Sheet'!P106,IF($R$3=$AN$9,'Result Sheet'!AH106,IF($R$3=$AN$10,'Result Sheet'!AZ106,IF($R$3=$AN$11,'Result Sheet'!BR106,""))))</f>
        <v/>
      </c>
      <c r="O106" s="460" t="str">
        <f>IF($R$3=$AN$8,'Result Sheet'!Q106,IF($R$3=$AN$9,'Result Sheet'!AI106,IF($R$3=$AN$10,'Result Sheet'!BA106,IF($R$3=$AN$11,'Result Sheet'!BS106,""))))</f>
        <v/>
      </c>
      <c r="P106" s="461" t="str">
        <f>IF(OR($D$3="",$R$3=""),"",IF(B106="","",IF(AND(O106="NA",N106="NA"),"NA",IF($R$3=$AN$12,'Result Sheet'!CI106,IF($R$3=$AN$13,'Result Sheet'!CS106,IF($R$3=$AN$14,'Result Sheet'!DC106,IF($R$3=$AN$15,'Result Sheet'!DJ106,IF($R$3=$AN$16,'Result Sheet'!DN106,SUM(N106:O106)))))))))</f>
        <v/>
      </c>
      <c r="Q106" s="462" t="str">
        <f t="shared" si="10"/>
        <v/>
      </c>
      <c r="R106" s="463" t="str">
        <f>IF($R$3=$AN$8,'Result Sheet'!T106,IF($R$3=$AN$9,'Result Sheet'!AL106,IF($R$3=$AN$10,'Result Sheet'!BD106,IF($R$3=$AN$11,'Result Sheet'!BV106,""))))</f>
        <v/>
      </c>
      <c r="S106" s="463" t="str">
        <f>IF($R$3=$AN$8,'Result Sheet'!U106,IF($R$3=$AN$9,'Result Sheet'!AM106,IF($R$3=$AN$10,'Result Sheet'!BE106,IF($R$3=$AN$11,'Result Sheet'!BW106,""))))</f>
        <v/>
      </c>
      <c r="T106" s="464" t="str">
        <f>IF(OR($D$3="",$R$3=""),"",IF(B106="","",IF(AND(R106="NA",S106="NA"),"NA",IF($R$3=$AN$12,'Result Sheet'!CJ106,IF($R$3=$AN$13,'Result Sheet'!CT106,IF($R$3=$AN$14,'Result Sheet'!DD106,IF($R$3=$AN$15,'Result Sheet'!DK106,IF($R$3=$AN$16,'Result Sheet'!DO106,SUM(R106:S106)))))))))</f>
        <v/>
      </c>
      <c r="U106" s="462" t="str">
        <f t="shared" si="11"/>
        <v/>
      </c>
      <c r="V106" s="465">
        <f t="shared" si="12"/>
        <v>0</v>
      </c>
      <c r="W106" s="465" t="str">
        <f t="shared" si="13"/>
        <v/>
      </c>
      <c r="X106" s="465" t="str">
        <f t="shared" si="14"/>
        <v/>
      </c>
      <c r="Y106" s="465" t="str">
        <f t="shared" si="15"/>
        <v/>
      </c>
      <c r="Z106" s="465" t="str">
        <f t="shared" si="16"/>
        <v/>
      </c>
      <c r="AA106" s="466" t="str">
        <f t="shared" si="17"/>
        <v/>
      </c>
    </row>
    <row r="107" spans="1:27">
      <c r="A107" s="453">
        <f>IF('Result Sheet'!A107="","",'Result Sheet'!A107)</f>
        <v>100</v>
      </c>
      <c r="B107" s="454" t="str">
        <f>IF(OR($D$3="",$R$3=""),"",IF('Result Sheet'!B107="","",'Result Sheet'!B107))</f>
        <v/>
      </c>
      <c r="C107" s="455" t="str">
        <f>IF(OR($D$3="",$R$3=""),"",IF('Result Sheet'!F107="","",'Result Sheet'!F107))</f>
        <v/>
      </c>
      <c r="D107" s="456" t="str">
        <f>IF(OR($D$3="",$R$3=""),"",IF('Result Sheet'!E107="","",'Result Sheet'!E107))</f>
        <v/>
      </c>
      <c r="E107" s="457" t="str">
        <f>IF(OR($D$3="",$R$3=""),"",IF('Result Sheet'!G107="","",'Result Sheet'!G107))</f>
        <v/>
      </c>
      <c r="F107" s="457" t="str">
        <f>IF(OR($D$3="",$R$3=""),"",IF('Result Sheet'!H107="","",'Result Sheet'!H107))</f>
        <v/>
      </c>
      <c r="G107" s="457" t="str">
        <f>IF(OR($D$3="",$R$3=""),"",IF('Result Sheet'!I107="","",'Result Sheet'!I107))</f>
        <v/>
      </c>
      <c r="H107" s="458" t="str">
        <f>IF(OR($D$3="",$R$3=""),"",IF('Result Sheet'!K107="","",'Result Sheet'!K107))</f>
        <v/>
      </c>
      <c r="I107" s="459" t="str">
        <f>IF(OR($D$3="",$R$3=""),"",IF('Result Sheet'!J107="","",'Result Sheet'!J107))</f>
        <v/>
      </c>
      <c r="J107" s="460" t="str">
        <f>IF(OR(B107=0,B107=""),"",IF($R$3="","",IF($R$3=$AN$8,'Result Sheet'!L107,IF($R$3=$AN$9,'Result Sheet'!AD107,IF($R$3=$AN$10,'Result Sheet'!AV107,IF($R$3=$AN$11,'Result Sheet'!BN107,IF($R$3=$AN$12,'Result Sheet'!CF107,IF($R$3=$AN$13,'Result Sheet'!CP107,IF($R$3=$AN$14,'Result Sheet'!CZ107,"")))))))))</f>
        <v/>
      </c>
      <c r="K107" s="460" t="str">
        <f>IF(OR(B107=0,B107=""),"",IF($R$3="","",IF($R$3=$AN$8,'Result Sheet'!M107,IF($R$3=$AN$9,'Result Sheet'!AE107,IF($R$3=$AN$10,'Result Sheet'!AW107,IF($R$3=$AN$11,'Result Sheet'!BO107,IF($R$3=$AN$12,'Result Sheet'!CG107,IF($R$3=$AN$13,'Result Sheet'!CQ107,IF($R$3=$AN$14,'Result Sheet'!DA107,"")))))))))</f>
        <v/>
      </c>
      <c r="L107" s="460" t="str">
        <f>IF(OR(B107=0,B107=""),"",IF($R$3="","",IF($R$3=$AN$8,'Result Sheet'!N107,IF($R$3=$AN$9,'Result Sheet'!AF107,IF($R$3=$AN$10,'Result Sheet'!AX107,IF($R$3=$AN$11,'Result Sheet'!BP107,IF($R$3=$AN$12,'Result Sheet'!CH107,IF($R$3=$AN$13,'Result Sheet'!CR107,IF($R$3=$AN$14,'Result Sheet'!DB107,"")))))))))</f>
        <v/>
      </c>
      <c r="M107" s="462" t="str">
        <f t="shared" si="9"/>
        <v/>
      </c>
      <c r="N107" s="460" t="str">
        <f>IF($R$3=$AN$8,'Result Sheet'!P107,IF($R$3=$AN$9,'Result Sheet'!AH107,IF($R$3=$AN$10,'Result Sheet'!AZ107,IF($R$3=$AN$11,'Result Sheet'!BR107,""))))</f>
        <v/>
      </c>
      <c r="O107" s="460" t="str">
        <f>IF($R$3=$AN$8,'Result Sheet'!Q107,IF($R$3=$AN$9,'Result Sheet'!AI107,IF($R$3=$AN$10,'Result Sheet'!BA107,IF($R$3=$AN$11,'Result Sheet'!BS107,""))))</f>
        <v/>
      </c>
      <c r="P107" s="461" t="str">
        <f>IF(OR($D$3="",$R$3=""),"",IF(B107="","",IF(AND(O107="NA",N107="NA"),"NA",IF($R$3=$AN$12,'Result Sheet'!CI107,IF($R$3=$AN$13,'Result Sheet'!CS107,IF($R$3=$AN$14,'Result Sheet'!DC107,IF($R$3=$AN$15,'Result Sheet'!DJ107,IF($R$3=$AN$16,'Result Sheet'!DN107,SUM(N107:O107)))))))))</f>
        <v/>
      </c>
      <c r="Q107" s="462" t="str">
        <f t="shared" si="10"/>
        <v/>
      </c>
      <c r="R107" s="463" t="str">
        <f>IF($R$3=$AN$8,'Result Sheet'!T107,IF($R$3=$AN$9,'Result Sheet'!AL107,IF($R$3=$AN$10,'Result Sheet'!BD107,IF($R$3=$AN$11,'Result Sheet'!BV107,""))))</f>
        <v/>
      </c>
      <c r="S107" s="463" t="str">
        <f>IF($R$3=$AN$8,'Result Sheet'!U107,IF($R$3=$AN$9,'Result Sheet'!AM107,IF($R$3=$AN$10,'Result Sheet'!BE107,IF($R$3=$AN$11,'Result Sheet'!BW107,""))))</f>
        <v/>
      </c>
      <c r="T107" s="464" t="str">
        <f>IF(OR($D$3="",$R$3=""),"",IF(B107="","",IF(AND(R107="NA",S107="NA"),"NA",IF($R$3=$AN$12,'Result Sheet'!CJ107,IF($R$3=$AN$13,'Result Sheet'!CT107,IF($R$3=$AN$14,'Result Sheet'!DD107,IF($R$3=$AN$15,'Result Sheet'!DK107,IF($R$3=$AN$16,'Result Sheet'!DO107,SUM(R107:S107)))))))))</f>
        <v/>
      </c>
      <c r="U107" s="462" t="str">
        <f t="shared" si="11"/>
        <v/>
      </c>
      <c r="V107" s="465">
        <f t="shared" si="12"/>
        <v>0</v>
      </c>
      <c r="W107" s="465" t="str">
        <f t="shared" si="13"/>
        <v/>
      </c>
      <c r="X107" s="465" t="str">
        <f t="shared" si="14"/>
        <v/>
      </c>
      <c r="Y107" s="465" t="str">
        <f t="shared" si="15"/>
        <v/>
      </c>
      <c r="Z107" s="465" t="str">
        <f t="shared" si="16"/>
        <v/>
      </c>
      <c r="AA107" s="466" t="str">
        <f t="shared" si="17"/>
        <v/>
      </c>
    </row>
    <row r="108" spans="1:27">
      <c r="A108" s="453">
        <f>IF('Result Sheet'!A108="","",'Result Sheet'!A108)</f>
        <v>101</v>
      </c>
      <c r="B108" s="454" t="str">
        <f>IF(OR($D$3="",$R$3=""),"",IF('Result Sheet'!B108="","",'Result Sheet'!B108))</f>
        <v/>
      </c>
      <c r="C108" s="455" t="str">
        <f>IF(OR($D$3="",$R$3=""),"",IF('Result Sheet'!F108="","",'Result Sheet'!F108))</f>
        <v/>
      </c>
      <c r="D108" s="456" t="str">
        <f>IF(OR($D$3="",$R$3=""),"",IF('Result Sheet'!E108="","",'Result Sheet'!E108))</f>
        <v/>
      </c>
      <c r="E108" s="457" t="str">
        <f>IF(OR($D$3="",$R$3=""),"",IF('Result Sheet'!G108="","",'Result Sheet'!G108))</f>
        <v/>
      </c>
      <c r="F108" s="457" t="str">
        <f>IF(OR($D$3="",$R$3=""),"",IF('Result Sheet'!H108="","",'Result Sheet'!H108))</f>
        <v/>
      </c>
      <c r="G108" s="457" t="str">
        <f>IF(OR($D$3="",$R$3=""),"",IF('Result Sheet'!I108="","",'Result Sheet'!I108))</f>
        <v/>
      </c>
      <c r="H108" s="458" t="str">
        <f>IF(OR($D$3="",$R$3=""),"",IF('Result Sheet'!K108="","",'Result Sheet'!K108))</f>
        <v/>
      </c>
      <c r="I108" s="459" t="str">
        <f>IF(OR($D$3="",$R$3=""),"",IF('Result Sheet'!J108="","",'Result Sheet'!J108))</f>
        <v/>
      </c>
      <c r="J108" s="460" t="str">
        <f>IF(OR(B108=0,B108=""),"",IF($R$3="","",IF($R$3=$AN$8,'Result Sheet'!L108,IF($R$3=$AN$9,'Result Sheet'!AD108,IF($R$3=$AN$10,'Result Sheet'!AV108,IF($R$3=$AN$11,'Result Sheet'!BN108,IF($R$3=$AN$12,'Result Sheet'!CF108,IF($R$3=$AN$13,'Result Sheet'!CP108,IF($R$3=$AN$14,'Result Sheet'!CZ108,"")))))))))</f>
        <v/>
      </c>
      <c r="K108" s="460" t="str">
        <f>IF(OR(B108=0,B108=""),"",IF($R$3="","",IF($R$3=$AN$8,'Result Sheet'!M108,IF($R$3=$AN$9,'Result Sheet'!AE108,IF($R$3=$AN$10,'Result Sheet'!AW108,IF($R$3=$AN$11,'Result Sheet'!BO108,IF($R$3=$AN$12,'Result Sheet'!CG108,IF($R$3=$AN$13,'Result Sheet'!CQ108,IF($R$3=$AN$14,'Result Sheet'!DA108,"")))))))))</f>
        <v/>
      </c>
      <c r="L108" s="460" t="str">
        <f>IF(OR(B108=0,B108=""),"",IF($R$3="","",IF($R$3=$AN$8,'Result Sheet'!N108,IF($R$3=$AN$9,'Result Sheet'!AF108,IF($R$3=$AN$10,'Result Sheet'!AX108,IF($R$3=$AN$11,'Result Sheet'!BP108,IF($R$3=$AN$12,'Result Sheet'!CH108,IF($R$3=$AN$13,'Result Sheet'!CR108,IF($R$3=$AN$14,'Result Sheet'!DB108,"")))))))))</f>
        <v/>
      </c>
      <c r="M108" s="462" t="str">
        <f t="shared" si="9"/>
        <v/>
      </c>
      <c r="N108" s="460" t="str">
        <f>IF($R$3=$AN$8,'Result Sheet'!P108,IF($R$3=$AN$9,'Result Sheet'!AH108,IF($R$3=$AN$10,'Result Sheet'!AZ108,IF($R$3=$AN$11,'Result Sheet'!BR108,""))))</f>
        <v/>
      </c>
      <c r="O108" s="460" t="str">
        <f>IF($R$3=$AN$8,'Result Sheet'!Q108,IF($R$3=$AN$9,'Result Sheet'!AI108,IF($R$3=$AN$10,'Result Sheet'!BA108,IF($R$3=$AN$11,'Result Sheet'!BS108,""))))</f>
        <v/>
      </c>
      <c r="P108" s="461" t="str">
        <f>IF(OR($D$3="",$R$3=""),"",IF(B108="","",IF(AND(O108="NA",N108="NA"),"NA",IF($R$3=$AN$12,'Result Sheet'!CI108,IF($R$3=$AN$13,'Result Sheet'!CS108,IF($R$3=$AN$14,'Result Sheet'!DC108,IF($R$3=$AN$15,'Result Sheet'!DJ108,IF($R$3=$AN$16,'Result Sheet'!DN108,SUM(N108:O108)))))))))</f>
        <v/>
      </c>
      <c r="Q108" s="462" t="str">
        <f t="shared" si="10"/>
        <v/>
      </c>
      <c r="R108" s="463" t="str">
        <f>IF($R$3=$AN$8,'Result Sheet'!T108,IF($R$3=$AN$9,'Result Sheet'!AL108,IF($R$3=$AN$10,'Result Sheet'!BD108,IF($R$3=$AN$11,'Result Sheet'!BV108,""))))</f>
        <v/>
      </c>
      <c r="S108" s="463" t="str">
        <f>IF($R$3=$AN$8,'Result Sheet'!U108,IF($R$3=$AN$9,'Result Sheet'!AM108,IF($R$3=$AN$10,'Result Sheet'!BE108,IF($R$3=$AN$11,'Result Sheet'!BW108,""))))</f>
        <v/>
      </c>
      <c r="T108" s="464" t="str">
        <f>IF(OR($D$3="",$R$3=""),"",IF(B108="","",IF(AND(R108="NA",S108="NA"),"NA",IF($R$3=$AN$12,'Result Sheet'!CJ108,IF($R$3=$AN$13,'Result Sheet'!CT108,IF($R$3=$AN$14,'Result Sheet'!DD108,IF($R$3=$AN$15,'Result Sheet'!DK108,IF($R$3=$AN$16,'Result Sheet'!DO108,SUM(R108:S108)))))))))</f>
        <v/>
      </c>
      <c r="U108" s="462" t="str">
        <f t="shared" si="11"/>
        <v/>
      </c>
      <c r="V108" s="465">
        <f t="shared" si="12"/>
        <v>0</v>
      </c>
      <c r="W108" s="465" t="str">
        <f t="shared" si="13"/>
        <v/>
      </c>
      <c r="X108" s="465" t="str">
        <f t="shared" si="14"/>
        <v/>
      </c>
      <c r="Y108" s="465" t="str">
        <f t="shared" si="15"/>
        <v/>
      </c>
      <c r="Z108" s="465" t="str">
        <f t="shared" si="16"/>
        <v/>
      </c>
      <c r="AA108" s="466" t="str">
        <f t="shared" si="17"/>
        <v/>
      </c>
    </row>
    <row r="109" spans="1:27">
      <c r="A109" s="453">
        <f>IF('Result Sheet'!A109="","",'Result Sheet'!A109)</f>
        <v>102</v>
      </c>
      <c r="B109" s="454" t="str">
        <f>IF(OR($D$3="",$R$3=""),"",IF('Result Sheet'!B109="","",'Result Sheet'!B109))</f>
        <v/>
      </c>
      <c r="C109" s="455" t="str">
        <f>IF(OR($D$3="",$R$3=""),"",IF('Result Sheet'!F109="","",'Result Sheet'!F109))</f>
        <v/>
      </c>
      <c r="D109" s="456" t="str">
        <f>IF(OR($D$3="",$R$3=""),"",IF('Result Sheet'!E109="","",'Result Sheet'!E109))</f>
        <v/>
      </c>
      <c r="E109" s="457" t="str">
        <f>IF(OR($D$3="",$R$3=""),"",IF('Result Sheet'!G109="","",'Result Sheet'!G109))</f>
        <v/>
      </c>
      <c r="F109" s="457" t="str">
        <f>IF(OR($D$3="",$R$3=""),"",IF('Result Sheet'!H109="","",'Result Sheet'!H109))</f>
        <v/>
      </c>
      <c r="G109" s="457" t="str">
        <f>IF(OR($D$3="",$R$3=""),"",IF('Result Sheet'!I109="","",'Result Sheet'!I109))</f>
        <v/>
      </c>
      <c r="H109" s="458" t="str">
        <f>IF(OR($D$3="",$R$3=""),"",IF('Result Sheet'!K109="","",'Result Sheet'!K109))</f>
        <v/>
      </c>
      <c r="I109" s="459" t="str">
        <f>IF(OR($D$3="",$R$3=""),"",IF('Result Sheet'!J109="","",'Result Sheet'!J109))</f>
        <v/>
      </c>
      <c r="J109" s="460" t="str">
        <f>IF(OR(B109=0,B109=""),"",IF($R$3="","",IF($R$3=$AN$8,'Result Sheet'!L109,IF($R$3=$AN$9,'Result Sheet'!AD109,IF($R$3=$AN$10,'Result Sheet'!AV109,IF($R$3=$AN$11,'Result Sheet'!BN109,IF($R$3=$AN$12,'Result Sheet'!CF109,IF($R$3=$AN$13,'Result Sheet'!CP109,IF($R$3=$AN$14,'Result Sheet'!CZ109,"")))))))))</f>
        <v/>
      </c>
      <c r="K109" s="460" t="str">
        <f>IF(OR(B109=0,B109=""),"",IF($R$3="","",IF($R$3=$AN$8,'Result Sheet'!M109,IF($R$3=$AN$9,'Result Sheet'!AE109,IF($R$3=$AN$10,'Result Sheet'!AW109,IF($R$3=$AN$11,'Result Sheet'!BO109,IF($R$3=$AN$12,'Result Sheet'!CG109,IF($R$3=$AN$13,'Result Sheet'!CQ109,IF($R$3=$AN$14,'Result Sheet'!DA109,"")))))))))</f>
        <v/>
      </c>
      <c r="L109" s="460" t="str">
        <f>IF(OR(B109=0,B109=""),"",IF($R$3="","",IF($R$3=$AN$8,'Result Sheet'!N109,IF($R$3=$AN$9,'Result Sheet'!AF109,IF($R$3=$AN$10,'Result Sheet'!AX109,IF($R$3=$AN$11,'Result Sheet'!BP109,IF($R$3=$AN$12,'Result Sheet'!CH109,IF($R$3=$AN$13,'Result Sheet'!CR109,IF($R$3=$AN$14,'Result Sheet'!DB109,"")))))))))</f>
        <v/>
      </c>
      <c r="M109" s="462" t="str">
        <f t="shared" si="9"/>
        <v/>
      </c>
      <c r="N109" s="460" t="str">
        <f>IF($R$3=$AN$8,'Result Sheet'!P109,IF($R$3=$AN$9,'Result Sheet'!AH109,IF($R$3=$AN$10,'Result Sheet'!AZ109,IF($R$3=$AN$11,'Result Sheet'!BR109,""))))</f>
        <v/>
      </c>
      <c r="O109" s="460" t="str">
        <f>IF($R$3=$AN$8,'Result Sheet'!Q109,IF($R$3=$AN$9,'Result Sheet'!AI109,IF($R$3=$AN$10,'Result Sheet'!BA109,IF($R$3=$AN$11,'Result Sheet'!BS109,""))))</f>
        <v/>
      </c>
      <c r="P109" s="461" t="str">
        <f>IF(OR($D$3="",$R$3=""),"",IF(B109="","",IF(AND(O109="NA",N109="NA"),"NA",IF($R$3=$AN$12,'Result Sheet'!CI109,IF($R$3=$AN$13,'Result Sheet'!CS109,IF($R$3=$AN$14,'Result Sheet'!DC109,IF($R$3=$AN$15,'Result Sheet'!DJ109,IF($R$3=$AN$16,'Result Sheet'!DN109,SUM(N109:O109)))))))))</f>
        <v/>
      </c>
      <c r="Q109" s="462" t="str">
        <f t="shared" si="10"/>
        <v/>
      </c>
      <c r="R109" s="463" t="str">
        <f>IF($R$3=$AN$8,'Result Sheet'!T109,IF($R$3=$AN$9,'Result Sheet'!AL109,IF($R$3=$AN$10,'Result Sheet'!BD109,IF($R$3=$AN$11,'Result Sheet'!BV109,""))))</f>
        <v/>
      </c>
      <c r="S109" s="463" t="str">
        <f>IF($R$3=$AN$8,'Result Sheet'!U109,IF($R$3=$AN$9,'Result Sheet'!AM109,IF($R$3=$AN$10,'Result Sheet'!BE109,IF($R$3=$AN$11,'Result Sheet'!BW109,""))))</f>
        <v/>
      </c>
      <c r="T109" s="464" t="str">
        <f>IF(OR($D$3="",$R$3=""),"",IF(B109="","",IF(AND(R109="NA",S109="NA"),"NA",IF($R$3=$AN$12,'Result Sheet'!CJ109,IF($R$3=$AN$13,'Result Sheet'!CT109,IF($R$3=$AN$14,'Result Sheet'!DD109,IF($R$3=$AN$15,'Result Sheet'!DK109,IF($R$3=$AN$16,'Result Sheet'!DO109,SUM(R109:S109)))))))))</f>
        <v/>
      </c>
      <c r="U109" s="462" t="str">
        <f t="shared" si="11"/>
        <v/>
      </c>
      <c r="V109" s="465">
        <f t="shared" si="12"/>
        <v>0</v>
      </c>
      <c r="W109" s="465" t="str">
        <f t="shared" si="13"/>
        <v/>
      </c>
      <c r="X109" s="465" t="str">
        <f t="shared" si="14"/>
        <v/>
      </c>
      <c r="Y109" s="465" t="str">
        <f t="shared" si="15"/>
        <v/>
      </c>
      <c r="Z109" s="465" t="str">
        <f t="shared" si="16"/>
        <v/>
      </c>
      <c r="AA109" s="466" t="str">
        <f t="shared" si="17"/>
        <v/>
      </c>
    </row>
    <row r="110" spans="1:27">
      <c r="A110" s="453">
        <f>IF('Result Sheet'!A110="","",'Result Sheet'!A110)</f>
        <v>103</v>
      </c>
      <c r="B110" s="454" t="str">
        <f>IF(OR($D$3="",$R$3=""),"",IF('Result Sheet'!B110="","",'Result Sheet'!B110))</f>
        <v/>
      </c>
      <c r="C110" s="455" t="str">
        <f>IF(OR($D$3="",$R$3=""),"",IF('Result Sheet'!F110="","",'Result Sheet'!F110))</f>
        <v/>
      </c>
      <c r="D110" s="456" t="str">
        <f>IF(OR($D$3="",$R$3=""),"",IF('Result Sheet'!E110="","",'Result Sheet'!E110))</f>
        <v/>
      </c>
      <c r="E110" s="457" t="str">
        <f>IF(OR($D$3="",$R$3=""),"",IF('Result Sheet'!G110="","",'Result Sheet'!G110))</f>
        <v/>
      </c>
      <c r="F110" s="457" t="str">
        <f>IF(OR($D$3="",$R$3=""),"",IF('Result Sheet'!H110="","",'Result Sheet'!H110))</f>
        <v/>
      </c>
      <c r="G110" s="457" t="str">
        <f>IF(OR($D$3="",$R$3=""),"",IF('Result Sheet'!I110="","",'Result Sheet'!I110))</f>
        <v/>
      </c>
      <c r="H110" s="458" t="str">
        <f>IF(OR($D$3="",$R$3=""),"",IF('Result Sheet'!K110="","",'Result Sheet'!K110))</f>
        <v/>
      </c>
      <c r="I110" s="459" t="str">
        <f>IF(OR($D$3="",$R$3=""),"",IF('Result Sheet'!J110="","",'Result Sheet'!J110))</f>
        <v/>
      </c>
      <c r="J110" s="460" t="str">
        <f>IF(OR(B110=0,B110=""),"",IF($R$3="","",IF($R$3=$AN$8,'Result Sheet'!L110,IF($R$3=$AN$9,'Result Sheet'!AD110,IF($R$3=$AN$10,'Result Sheet'!AV110,IF($R$3=$AN$11,'Result Sheet'!BN110,IF($R$3=$AN$12,'Result Sheet'!CF110,IF($R$3=$AN$13,'Result Sheet'!CP110,IF($R$3=$AN$14,'Result Sheet'!CZ110,"")))))))))</f>
        <v/>
      </c>
      <c r="K110" s="460" t="str">
        <f>IF(OR(B110=0,B110=""),"",IF($R$3="","",IF($R$3=$AN$8,'Result Sheet'!M110,IF($R$3=$AN$9,'Result Sheet'!AE110,IF($R$3=$AN$10,'Result Sheet'!AW110,IF($R$3=$AN$11,'Result Sheet'!BO110,IF($R$3=$AN$12,'Result Sheet'!CG110,IF($R$3=$AN$13,'Result Sheet'!CQ110,IF($R$3=$AN$14,'Result Sheet'!DA110,"")))))))))</f>
        <v/>
      </c>
      <c r="L110" s="460" t="str">
        <f>IF(OR(B110=0,B110=""),"",IF($R$3="","",IF($R$3=$AN$8,'Result Sheet'!N110,IF($R$3=$AN$9,'Result Sheet'!AF110,IF($R$3=$AN$10,'Result Sheet'!AX110,IF($R$3=$AN$11,'Result Sheet'!BP110,IF($R$3=$AN$12,'Result Sheet'!CH110,IF($R$3=$AN$13,'Result Sheet'!CR110,IF($R$3=$AN$14,'Result Sheet'!DB110,"")))))))))</f>
        <v/>
      </c>
      <c r="M110" s="462" t="str">
        <f t="shared" si="9"/>
        <v/>
      </c>
      <c r="N110" s="460" t="str">
        <f>IF($R$3=$AN$8,'Result Sheet'!P110,IF($R$3=$AN$9,'Result Sheet'!AH110,IF($R$3=$AN$10,'Result Sheet'!AZ110,IF($R$3=$AN$11,'Result Sheet'!BR110,""))))</f>
        <v/>
      </c>
      <c r="O110" s="460" t="str">
        <f>IF($R$3=$AN$8,'Result Sheet'!Q110,IF($R$3=$AN$9,'Result Sheet'!AI110,IF($R$3=$AN$10,'Result Sheet'!BA110,IF($R$3=$AN$11,'Result Sheet'!BS110,""))))</f>
        <v/>
      </c>
      <c r="P110" s="461" t="str">
        <f>IF(OR($D$3="",$R$3=""),"",IF(B110="","",IF(AND(O110="NA",N110="NA"),"NA",IF($R$3=$AN$12,'Result Sheet'!CI110,IF($R$3=$AN$13,'Result Sheet'!CS110,IF($R$3=$AN$14,'Result Sheet'!DC110,IF($R$3=$AN$15,'Result Sheet'!DJ110,IF($R$3=$AN$16,'Result Sheet'!DN110,SUM(N110:O110)))))))))</f>
        <v/>
      </c>
      <c r="Q110" s="462" t="str">
        <f t="shared" si="10"/>
        <v/>
      </c>
      <c r="R110" s="463" t="str">
        <f>IF($R$3=$AN$8,'Result Sheet'!T110,IF($R$3=$AN$9,'Result Sheet'!AL110,IF($R$3=$AN$10,'Result Sheet'!BD110,IF($R$3=$AN$11,'Result Sheet'!BV110,""))))</f>
        <v/>
      </c>
      <c r="S110" s="463" t="str">
        <f>IF($R$3=$AN$8,'Result Sheet'!U110,IF($R$3=$AN$9,'Result Sheet'!AM110,IF($R$3=$AN$10,'Result Sheet'!BE110,IF($R$3=$AN$11,'Result Sheet'!BW110,""))))</f>
        <v/>
      </c>
      <c r="T110" s="464" t="str">
        <f>IF(OR($D$3="",$R$3=""),"",IF(B110="","",IF(AND(R110="NA",S110="NA"),"NA",IF($R$3=$AN$12,'Result Sheet'!CJ110,IF($R$3=$AN$13,'Result Sheet'!CT110,IF($R$3=$AN$14,'Result Sheet'!DD110,IF($R$3=$AN$15,'Result Sheet'!DK110,IF($R$3=$AN$16,'Result Sheet'!DO110,SUM(R110:S110)))))))))</f>
        <v/>
      </c>
      <c r="U110" s="462" t="str">
        <f t="shared" si="11"/>
        <v/>
      </c>
      <c r="V110" s="465">
        <f t="shared" si="12"/>
        <v>0</v>
      </c>
      <c r="W110" s="465" t="str">
        <f t="shared" si="13"/>
        <v/>
      </c>
      <c r="X110" s="465" t="str">
        <f t="shared" si="14"/>
        <v/>
      </c>
      <c r="Y110" s="465" t="str">
        <f t="shared" si="15"/>
        <v/>
      </c>
      <c r="Z110" s="465" t="str">
        <f t="shared" si="16"/>
        <v/>
      </c>
      <c r="AA110" s="466" t="str">
        <f t="shared" si="17"/>
        <v/>
      </c>
    </row>
    <row r="111" spans="1:27">
      <c r="A111" s="453">
        <f>IF('Result Sheet'!A111="","",'Result Sheet'!A111)</f>
        <v>104</v>
      </c>
      <c r="B111" s="454" t="str">
        <f>IF(OR($D$3="",$R$3=""),"",IF('Result Sheet'!B111="","",'Result Sheet'!B111))</f>
        <v/>
      </c>
      <c r="C111" s="455" t="str">
        <f>IF(OR($D$3="",$R$3=""),"",IF('Result Sheet'!F111="","",'Result Sheet'!F111))</f>
        <v/>
      </c>
      <c r="D111" s="456" t="str">
        <f>IF(OR($D$3="",$R$3=""),"",IF('Result Sheet'!E111="","",'Result Sheet'!E111))</f>
        <v/>
      </c>
      <c r="E111" s="457" t="str">
        <f>IF(OR($D$3="",$R$3=""),"",IF('Result Sheet'!G111="","",'Result Sheet'!G111))</f>
        <v/>
      </c>
      <c r="F111" s="457" t="str">
        <f>IF(OR($D$3="",$R$3=""),"",IF('Result Sheet'!H111="","",'Result Sheet'!H111))</f>
        <v/>
      </c>
      <c r="G111" s="457" t="str">
        <f>IF(OR($D$3="",$R$3=""),"",IF('Result Sheet'!I111="","",'Result Sheet'!I111))</f>
        <v/>
      </c>
      <c r="H111" s="458" t="str">
        <f>IF(OR($D$3="",$R$3=""),"",IF('Result Sheet'!K111="","",'Result Sheet'!K111))</f>
        <v/>
      </c>
      <c r="I111" s="459" t="str">
        <f>IF(OR($D$3="",$R$3=""),"",IF('Result Sheet'!J111="","",'Result Sheet'!J111))</f>
        <v/>
      </c>
      <c r="J111" s="460" t="str">
        <f>IF(OR(B111=0,B111=""),"",IF($R$3="","",IF($R$3=$AN$8,'Result Sheet'!L111,IF($R$3=$AN$9,'Result Sheet'!AD111,IF($R$3=$AN$10,'Result Sheet'!AV111,IF($R$3=$AN$11,'Result Sheet'!BN111,IF($R$3=$AN$12,'Result Sheet'!CF111,IF($R$3=$AN$13,'Result Sheet'!CP111,IF($R$3=$AN$14,'Result Sheet'!CZ111,"")))))))))</f>
        <v/>
      </c>
      <c r="K111" s="460" t="str">
        <f>IF(OR(B111=0,B111=""),"",IF($R$3="","",IF($R$3=$AN$8,'Result Sheet'!M111,IF($R$3=$AN$9,'Result Sheet'!AE111,IF($R$3=$AN$10,'Result Sheet'!AW111,IF($R$3=$AN$11,'Result Sheet'!BO111,IF($R$3=$AN$12,'Result Sheet'!CG111,IF($R$3=$AN$13,'Result Sheet'!CQ111,IF($R$3=$AN$14,'Result Sheet'!DA111,"")))))))))</f>
        <v/>
      </c>
      <c r="L111" s="460" t="str">
        <f>IF(OR(B111=0,B111=""),"",IF($R$3="","",IF($R$3=$AN$8,'Result Sheet'!N111,IF($R$3=$AN$9,'Result Sheet'!AF111,IF($R$3=$AN$10,'Result Sheet'!AX111,IF($R$3=$AN$11,'Result Sheet'!BP111,IF($R$3=$AN$12,'Result Sheet'!CH111,IF($R$3=$AN$13,'Result Sheet'!CR111,IF($R$3=$AN$14,'Result Sheet'!DB111,"")))))))))</f>
        <v/>
      </c>
      <c r="M111" s="462" t="str">
        <f t="shared" si="9"/>
        <v/>
      </c>
      <c r="N111" s="460" t="str">
        <f>IF($R$3=$AN$8,'Result Sheet'!P111,IF($R$3=$AN$9,'Result Sheet'!AH111,IF($R$3=$AN$10,'Result Sheet'!AZ111,IF($R$3=$AN$11,'Result Sheet'!BR111,""))))</f>
        <v/>
      </c>
      <c r="O111" s="460" t="str">
        <f>IF($R$3=$AN$8,'Result Sheet'!Q111,IF($R$3=$AN$9,'Result Sheet'!AI111,IF($R$3=$AN$10,'Result Sheet'!BA111,IF($R$3=$AN$11,'Result Sheet'!BS111,""))))</f>
        <v/>
      </c>
      <c r="P111" s="461" t="str">
        <f>IF(OR($D$3="",$R$3=""),"",IF(B111="","",IF(AND(O111="NA",N111="NA"),"NA",IF($R$3=$AN$12,'Result Sheet'!CI111,IF($R$3=$AN$13,'Result Sheet'!CS111,IF($R$3=$AN$14,'Result Sheet'!DC111,IF($R$3=$AN$15,'Result Sheet'!DJ111,IF($R$3=$AN$16,'Result Sheet'!DN111,SUM(N111:O111)))))))))</f>
        <v/>
      </c>
      <c r="Q111" s="462" t="str">
        <f t="shared" si="10"/>
        <v/>
      </c>
      <c r="R111" s="463" t="str">
        <f>IF($R$3=$AN$8,'Result Sheet'!T111,IF($R$3=$AN$9,'Result Sheet'!AL111,IF($R$3=$AN$10,'Result Sheet'!BD111,IF($R$3=$AN$11,'Result Sheet'!BV111,""))))</f>
        <v/>
      </c>
      <c r="S111" s="463" t="str">
        <f>IF($R$3=$AN$8,'Result Sheet'!U111,IF($R$3=$AN$9,'Result Sheet'!AM111,IF($R$3=$AN$10,'Result Sheet'!BE111,IF($R$3=$AN$11,'Result Sheet'!BW111,""))))</f>
        <v/>
      </c>
      <c r="T111" s="464" t="str">
        <f>IF(OR($D$3="",$R$3=""),"",IF(B111="","",IF(AND(R111="NA",S111="NA"),"NA",IF($R$3=$AN$12,'Result Sheet'!CJ111,IF($R$3=$AN$13,'Result Sheet'!CT111,IF($R$3=$AN$14,'Result Sheet'!DD111,IF($R$3=$AN$15,'Result Sheet'!DK111,IF($R$3=$AN$16,'Result Sheet'!DO111,SUM(R111:S111)))))))))</f>
        <v/>
      </c>
      <c r="U111" s="462" t="str">
        <f t="shared" si="11"/>
        <v/>
      </c>
      <c r="V111" s="465">
        <f t="shared" si="12"/>
        <v>0</v>
      </c>
      <c r="W111" s="465" t="str">
        <f t="shared" si="13"/>
        <v/>
      </c>
      <c r="X111" s="465" t="str">
        <f t="shared" si="14"/>
        <v/>
      </c>
      <c r="Y111" s="465" t="str">
        <f t="shared" si="15"/>
        <v/>
      </c>
      <c r="Z111" s="465" t="str">
        <f t="shared" si="16"/>
        <v/>
      </c>
      <c r="AA111" s="466" t="str">
        <f t="shared" si="17"/>
        <v/>
      </c>
    </row>
    <row r="112" spans="1:27">
      <c r="A112" s="453">
        <f>IF('Result Sheet'!A112="","",'Result Sheet'!A112)</f>
        <v>105</v>
      </c>
      <c r="B112" s="454" t="str">
        <f>IF(OR($D$3="",$R$3=""),"",IF('Result Sheet'!B112="","",'Result Sheet'!B112))</f>
        <v/>
      </c>
      <c r="C112" s="455" t="str">
        <f>IF(OR($D$3="",$R$3=""),"",IF('Result Sheet'!F112="","",'Result Sheet'!F112))</f>
        <v/>
      </c>
      <c r="D112" s="456" t="str">
        <f>IF(OR($D$3="",$R$3=""),"",IF('Result Sheet'!E112="","",'Result Sheet'!E112))</f>
        <v/>
      </c>
      <c r="E112" s="457" t="str">
        <f>IF(OR($D$3="",$R$3=""),"",IF('Result Sheet'!G112="","",'Result Sheet'!G112))</f>
        <v/>
      </c>
      <c r="F112" s="457" t="str">
        <f>IF(OR($D$3="",$R$3=""),"",IF('Result Sheet'!H112="","",'Result Sheet'!H112))</f>
        <v/>
      </c>
      <c r="G112" s="457" t="str">
        <f>IF(OR($D$3="",$R$3=""),"",IF('Result Sheet'!I112="","",'Result Sheet'!I112))</f>
        <v/>
      </c>
      <c r="H112" s="458" t="str">
        <f>IF(OR($D$3="",$R$3=""),"",IF('Result Sheet'!K112="","",'Result Sheet'!K112))</f>
        <v/>
      </c>
      <c r="I112" s="459" t="str">
        <f>IF(OR($D$3="",$R$3=""),"",IF('Result Sheet'!J112="","",'Result Sheet'!J112))</f>
        <v/>
      </c>
      <c r="J112" s="460" t="str">
        <f>IF(OR(B112=0,B112=""),"",IF($R$3="","",IF($R$3=$AN$8,'Result Sheet'!L112,IF($R$3=$AN$9,'Result Sheet'!AD112,IF($R$3=$AN$10,'Result Sheet'!AV112,IF($R$3=$AN$11,'Result Sheet'!BN112,IF($R$3=$AN$12,'Result Sheet'!CF112,IF($R$3=$AN$13,'Result Sheet'!CP112,IF($R$3=$AN$14,'Result Sheet'!CZ112,"")))))))))</f>
        <v/>
      </c>
      <c r="K112" s="460" t="str">
        <f>IF(OR(B112=0,B112=""),"",IF($R$3="","",IF($R$3=$AN$8,'Result Sheet'!M112,IF($R$3=$AN$9,'Result Sheet'!AE112,IF($R$3=$AN$10,'Result Sheet'!AW112,IF($R$3=$AN$11,'Result Sheet'!BO112,IF($R$3=$AN$12,'Result Sheet'!CG112,IF($R$3=$AN$13,'Result Sheet'!CQ112,IF($R$3=$AN$14,'Result Sheet'!DA112,"")))))))))</f>
        <v/>
      </c>
      <c r="L112" s="460" t="str">
        <f>IF(OR(B112=0,B112=""),"",IF($R$3="","",IF($R$3=$AN$8,'Result Sheet'!N112,IF($R$3=$AN$9,'Result Sheet'!AF112,IF($R$3=$AN$10,'Result Sheet'!AX112,IF($R$3=$AN$11,'Result Sheet'!BP112,IF($R$3=$AN$12,'Result Sheet'!CH112,IF($R$3=$AN$13,'Result Sheet'!CR112,IF($R$3=$AN$14,'Result Sheet'!DB112,"")))))))))</f>
        <v/>
      </c>
      <c r="M112" s="462" t="str">
        <f t="shared" si="9"/>
        <v/>
      </c>
      <c r="N112" s="460" t="str">
        <f>IF($R$3=$AN$8,'Result Sheet'!P112,IF($R$3=$AN$9,'Result Sheet'!AH112,IF($R$3=$AN$10,'Result Sheet'!AZ112,IF($R$3=$AN$11,'Result Sheet'!BR112,""))))</f>
        <v/>
      </c>
      <c r="O112" s="460" t="str">
        <f>IF($R$3=$AN$8,'Result Sheet'!Q112,IF($R$3=$AN$9,'Result Sheet'!AI112,IF($R$3=$AN$10,'Result Sheet'!BA112,IF($R$3=$AN$11,'Result Sheet'!BS112,""))))</f>
        <v/>
      </c>
      <c r="P112" s="461" t="str">
        <f>IF(OR($D$3="",$R$3=""),"",IF(B112="","",IF(AND(O112="NA",N112="NA"),"NA",IF($R$3=$AN$12,'Result Sheet'!CI112,IF($R$3=$AN$13,'Result Sheet'!CS112,IF($R$3=$AN$14,'Result Sheet'!DC112,IF($R$3=$AN$15,'Result Sheet'!DJ112,IF($R$3=$AN$16,'Result Sheet'!DN112,SUM(N112:O112)))))))))</f>
        <v/>
      </c>
      <c r="Q112" s="462" t="str">
        <f t="shared" si="10"/>
        <v/>
      </c>
      <c r="R112" s="463" t="str">
        <f>IF($R$3=$AN$8,'Result Sheet'!T112,IF($R$3=$AN$9,'Result Sheet'!AL112,IF($R$3=$AN$10,'Result Sheet'!BD112,IF($R$3=$AN$11,'Result Sheet'!BV112,""))))</f>
        <v/>
      </c>
      <c r="S112" s="463" t="str">
        <f>IF($R$3=$AN$8,'Result Sheet'!U112,IF($R$3=$AN$9,'Result Sheet'!AM112,IF($R$3=$AN$10,'Result Sheet'!BE112,IF($R$3=$AN$11,'Result Sheet'!BW112,""))))</f>
        <v/>
      </c>
      <c r="T112" s="464" t="str">
        <f>IF(OR($D$3="",$R$3=""),"",IF(B112="","",IF(AND(R112="NA",S112="NA"),"NA",IF($R$3=$AN$12,'Result Sheet'!CJ112,IF($R$3=$AN$13,'Result Sheet'!CT112,IF($R$3=$AN$14,'Result Sheet'!DD112,IF($R$3=$AN$15,'Result Sheet'!DK112,IF($R$3=$AN$16,'Result Sheet'!DO112,SUM(R112:S112)))))))))</f>
        <v/>
      </c>
      <c r="U112" s="462" t="str">
        <f t="shared" si="11"/>
        <v/>
      </c>
      <c r="V112" s="465">
        <f t="shared" si="12"/>
        <v>0</v>
      </c>
      <c r="W112" s="465" t="str">
        <f t="shared" si="13"/>
        <v/>
      </c>
      <c r="X112" s="465" t="str">
        <f t="shared" si="14"/>
        <v/>
      </c>
      <c r="Y112" s="465" t="str">
        <f t="shared" si="15"/>
        <v/>
      </c>
      <c r="Z112" s="465" t="str">
        <f t="shared" si="16"/>
        <v/>
      </c>
      <c r="AA112" s="466" t="str">
        <f t="shared" si="17"/>
        <v/>
      </c>
    </row>
    <row r="113" spans="1:27">
      <c r="A113" s="453">
        <f>IF('Result Sheet'!A113="","",'Result Sheet'!A113)</f>
        <v>106</v>
      </c>
      <c r="B113" s="454" t="str">
        <f>IF(OR($D$3="",$R$3=""),"",IF('Result Sheet'!B113="","",'Result Sheet'!B113))</f>
        <v/>
      </c>
      <c r="C113" s="455" t="str">
        <f>IF(OR($D$3="",$R$3=""),"",IF('Result Sheet'!F113="","",'Result Sheet'!F113))</f>
        <v/>
      </c>
      <c r="D113" s="456" t="str">
        <f>IF(OR($D$3="",$R$3=""),"",IF('Result Sheet'!E113="","",'Result Sheet'!E113))</f>
        <v/>
      </c>
      <c r="E113" s="457" t="str">
        <f>IF(OR($D$3="",$R$3=""),"",IF('Result Sheet'!G113="","",'Result Sheet'!G113))</f>
        <v/>
      </c>
      <c r="F113" s="457" t="str">
        <f>IF(OR($D$3="",$R$3=""),"",IF('Result Sheet'!H113="","",'Result Sheet'!H113))</f>
        <v/>
      </c>
      <c r="G113" s="457" t="str">
        <f>IF(OR($D$3="",$R$3=""),"",IF('Result Sheet'!I113="","",'Result Sheet'!I113))</f>
        <v/>
      </c>
      <c r="H113" s="458" t="str">
        <f>IF(OR($D$3="",$R$3=""),"",IF('Result Sheet'!K113="","",'Result Sheet'!K113))</f>
        <v/>
      </c>
      <c r="I113" s="459" t="str">
        <f>IF(OR($D$3="",$R$3=""),"",IF('Result Sheet'!J113="","",'Result Sheet'!J113))</f>
        <v/>
      </c>
      <c r="J113" s="460" t="str">
        <f>IF(OR(B113=0,B113=""),"",IF($R$3="","",IF($R$3=$AN$8,'Result Sheet'!L113,IF($R$3=$AN$9,'Result Sheet'!AD113,IF($R$3=$AN$10,'Result Sheet'!AV113,IF($R$3=$AN$11,'Result Sheet'!BN113,IF($R$3=$AN$12,'Result Sheet'!CF113,IF($R$3=$AN$13,'Result Sheet'!CP113,IF($R$3=$AN$14,'Result Sheet'!CZ113,"")))))))))</f>
        <v/>
      </c>
      <c r="K113" s="460" t="str">
        <f>IF(OR(B113=0,B113=""),"",IF($R$3="","",IF($R$3=$AN$8,'Result Sheet'!M113,IF($R$3=$AN$9,'Result Sheet'!AE113,IF($R$3=$AN$10,'Result Sheet'!AW113,IF($R$3=$AN$11,'Result Sheet'!BO113,IF($R$3=$AN$12,'Result Sheet'!CG113,IF($R$3=$AN$13,'Result Sheet'!CQ113,IF($R$3=$AN$14,'Result Sheet'!DA113,"")))))))))</f>
        <v/>
      </c>
      <c r="L113" s="460" t="str">
        <f>IF(OR(B113=0,B113=""),"",IF($R$3="","",IF($R$3=$AN$8,'Result Sheet'!N113,IF($R$3=$AN$9,'Result Sheet'!AF113,IF($R$3=$AN$10,'Result Sheet'!AX113,IF($R$3=$AN$11,'Result Sheet'!BP113,IF($R$3=$AN$12,'Result Sheet'!CH113,IF($R$3=$AN$13,'Result Sheet'!CR113,IF($R$3=$AN$14,'Result Sheet'!DB113,"")))))))))</f>
        <v/>
      </c>
      <c r="M113" s="462" t="str">
        <f t="shared" si="9"/>
        <v/>
      </c>
      <c r="N113" s="460" t="str">
        <f>IF($R$3=$AN$8,'Result Sheet'!P113,IF($R$3=$AN$9,'Result Sheet'!AH113,IF($R$3=$AN$10,'Result Sheet'!AZ113,IF($R$3=$AN$11,'Result Sheet'!BR113,""))))</f>
        <v/>
      </c>
      <c r="O113" s="460" t="str">
        <f>IF($R$3=$AN$8,'Result Sheet'!Q113,IF($R$3=$AN$9,'Result Sheet'!AI113,IF($R$3=$AN$10,'Result Sheet'!BA113,IF($R$3=$AN$11,'Result Sheet'!BS113,""))))</f>
        <v/>
      </c>
      <c r="P113" s="461" t="str">
        <f>IF(OR($D$3="",$R$3=""),"",IF(B113="","",IF(AND(O113="NA",N113="NA"),"NA",IF($R$3=$AN$12,'Result Sheet'!CI113,IF($R$3=$AN$13,'Result Sheet'!CS113,IF($R$3=$AN$14,'Result Sheet'!DC113,IF($R$3=$AN$15,'Result Sheet'!DJ113,IF($R$3=$AN$16,'Result Sheet'!DN113,SUM(N113:O113)))))))))</f>
        <v/>
      </c>
      <c r="Q113" s="462" t="str">
        <f t="shared" si="10"/>
        <v/>
      </c>
      <c r="R113" s="463" t="str">
        <f>IF($R$3=$AN$8,'Result Sheet'!T113,IF($R$3=$AN$9,'Result Sheet'!AL113,IF($R$3=$AN$10,'Result Sheet'!BD113,IF($R$3=$AN$11,'Result Sheet'!BV113,""))))</f>
        <v/>
      </c>
      <c r="S113" s="463" t="str">
        <f>IF($R$3=$AN$8,'Result Sheet'!U113,IF($R$3=$AN$9,'Result Sheet'!AM113,IF($R$3=$AN$10,'Result Sheet'!BE113,IF($R$3=$AN$11,'Result Sheet'!BW113,""))))</f>
        <v/>
      </c>
      <c r="T113" s="464" t="str">
        <f>IF(OR($D$3="",$R$3=""),"",IF(B113="","",IF(AND(R113="NA",S113="NA"),"NA",IF($R$3=$AN$12,'Result Sheet'!CJ113,IF($R$3=$AN$13,'Result Sheet'!CT113,IF($R$3=$AN$14,'Result Sheet'!DD113,IF($R$3=$AN$15,'Result Sheet'!DK113,IF($R$3=$AN$16,'Result Sheet'!DO113,SUM(R113:S113)))))))))</f>
        <v/>
      </c>
      <c r="U113" s="462" t="str">
        <f t="shared" si="11"/>
        <v/>
      </c>
      <c r="V113" s="465">
        <f t="shared" si="12"/>
        <v>0</v>
      </c>
      <c r="W113" s="465" t="str">
        <f t="shared" si="13"/>
        <v/>
      </c>
      <c r="X113" s="465" t="str">
        <f t="shared" si="14"/>
        <v/>
      </c>
      <c r="Y113" s="465" t="str">
        <f t="shared" si="15"/>
        <v/>
      </c>
      <c r="Z113" s="465" t="str">
        <f t="shared" si="16"/>
        <v/>
      </c>
      <c r="AA113" s="466" t="str">
        <f t="shared" si="17"/>
        <v/>
      </c>
    </row>
    <row r="114" spans="1:27">
      <c r="A114" s="453">
        <f>IF('Result Sheet'!A114="","",'Result Sheet'!A114)</f>
        <v>107</v>
      </c>
      <c r="B114" s="454" t="str">
        <f>IF(OR($D$3="",$R$3=""),"",IF('Result Sheet'!B114="","",'Result Sheet'!B114))</f>
        <v/>
      </c>
      <c r="C114" s="455" t="str">
        <f>IF(OR($D$3="",$R$3=""),"",IF('Result Sheet'!F114="","",'Result Sheet'!F114))</f>
        <v/>
      </c>
      <c r="D114" s="456" t="str">
        <f>IF(OR($D$3="",$R$3=""),"",IF('Result Sheet'!E114="","",'Result Sheet'!E114))</f>
        <v/>
      </c>
      <c r="E114" s="457" t="str">
        <f>IF(OR($D$3="",$R$3=""),"",IF('Result Sheet'!G114="","",'Result Sheet'!G114))</f>
        <v/>
      </c>
      <c r="F114" s="457" t="str">
        <f>IF(OR($D$3="",$R$3=""),"",IF('Result Sheet'!H114="","",'Result Sheet'!H114))</f>
        <v/>
      </c>
      <c r="G114" s="457" t="str">
        <f>IF(OR($D$3="",$R$3=""),"",IF('Result Sheet'!I114="","",'Result Sheet'!I114))</f>
        <v/>
      </c>
      <c r="H114" s="458" t="str">
        <f>IF(OR($D$3="",$R$3=""),"",IF('Result Sheet'!K114="","",'Result Sheet'!K114))</f>
        <v/>
      </c>
      <c r="I114" s="459" t="str">
        <f>IF(OR($D$3="",$R$3=""),"",IF('Result Sheet'!J114="","",'Result Sheet'!J114))</f>
        <v/>
      </c>
      <c r="J114" s="460" t="str">
        <f>IF(OR(B114=0,B114=""),"",IF($R$3="","",IF($R$3=$AN$8,'Result Sheet'!L114,IF($R$3=$AN$9,'Result Sheet'!AD114,IF($R$3=$AN$10,'Result Sheet'!AV114,IF($R$3=$AN$11,'Result Sheet'!BN114,IF($R$3=$AN$12,'Result Sheet'!CF114,IF($R$3=$AN$13,'Result Sheet'!CP114,IF($R$3=$AN$14,'Result Sheet'!CZ114,"")))))))))</f>
        <v/>
      </c>
      <c r="K114" s="460" t="str">
        <f>IF(OR(B114=0,B114=""),"",IF($R$3="","",IF($R$3=$AN$8,'Result Sheet'!M114,IF($R$3=$AN$9,'Result Sheet'!AE114,IF($R$3=$AN$10,'Result Sheet'!AW114,IF($R$3=$AN$11,'Result Sheet'!BO114,IF($R$3=$AN$12,'Result Sheet'!CG114,IF($R$3=$AN$13,'Result Sheet'!CQ114,IF($R$3=$AN$14,'Result Sheet'!DA114,"")))))))))</f>
        <v/>
      </c>
      <c r="L114" s="460" t="str">
        <f>IF(OR(B114=0,B114=""),"",IF($R$3="","",IF($R$3=$AN$8,'Result Sheet'!N114,IF($R$3=$AN$9,'Result Sheet'!AF114,IF($R$3=$AN$10,'Result Sheet'!AX114,IF($R$3=$AN$11,'Result Sheet'!BP114,IF($R$3=$AN$12,'Result Sheet'!CH114,IF($R$3=$AN$13,'Result Sheet'!CR114,IF($R$3=$AN$14,'Result Sheet'!DB114,"")))))))))</f>
        <v/>
      </c>
      <c r="M114" s="462" t="str">
        <f t="shared" si="9"/>
        <v/>
      </c>
      <c r="N114" s="460" t="str">
        <f>IF($R$3=$AN$8,'Result Sheet'!P114,IF($R$3=$AN$9,'Result Sheet'!AH114,IF($R$3=$AN$10,'Result Sheet'!AZ114,IF($R$3=$AN$11,'Result Sheet'!BR114,""))))</f>
        <v/>
      </c>
      <c r="O114" s="460" t="str">
        <f>IF($R$3=$AN$8,'Result Sheet'!Q114,IF($R$3=$AN$9,'Result Sheet'!AI114,IF($R$3=$AN$10,'Result Sheet'!BA114,IF($R$3=$AN$11,'Result Sheet'!BS114,""))))</f>
        <v/>
      </c>
      <c r="P114" s="461" t="str">
        <f>IF(OR($D$3="",$R$3=""),"",IF(B114="","",IF(AND(O114="NA",N114="NA"),"NA",IF($R$3=$AN$12,'Result Sheet'!CI114,IF($R$3=$AN$13,'Result Sheet'!CS114,IF($R$3=$AN$14,'Result Sheet'!DC114,IF($R$3=$AN$15,'Result Sheet'!DJ114,IF($R$3=$AN$16,'Result Sheet'!DN114,SUM(N114:O114)))))))))</f>
        <v/>
      </c>
      <c r="Q114" s="462" t="str">
        <f t="shared" si="10"/>
        <v/>
      </c>
      <c r="R114" s="463" t="str">
        <f>IF($R$3=$AN$8,'Result Sheet'!T114,IF($R$3=$AN$9,'Result Sheet'!AL114,IF($R$3=$AN$10,'Result Sheet'!BD114,IF($R$3=$AN$11,'Result Sheet'!BV114,""))))</f>
        <v/>
      </c>
      <c r="S114" s="463" t="str">
        <f>IF($R$3=$AN$8,'Result Sheet'!U114,IF($R$3=$AN$9,'Result Sheet'!AM114,IF($R$3=$AN$10,'Result Sheet'!BE114,IF($R$3=$AN$11,'Result Sheet'!BW114,""))))</f>
        <v/>
      </c>
      <c r="T114" s="464" t="str">
        <f>IF(OR($D$3="",$R$3=""),"",IF(B114="","",IF(AND(R114="NA",S114="NA"),"NA",IF($R$3=$AN$12,'Result Sheet'!CJ114,IF($R$3=$AN$13,'Result Sheet'!CT114,IF($R$3=$AN$14,'Result Sheet'!DD114,IF($R$3=$AN$15,'Result Sheet'!DK114,IF($R$3=$AN$16,'Result Sheet'!DO114,SUM(R114:S114)))))))))</f>
        <v/>
      </c>
      <c r="U114" s="462" t="str">
        <f t="shared" si="11"/>
        <v/>
      </c>
      <c r="V114" s="465">
        <f t="shared" si="12"/>
        <v>0</v>
      </c>
      <c r="W114" s="465" t="str">
        <f t="shared" si="13"/>
        <v/>
      </c>
      <c r="X114" s="465" t="str">
        <f t="shared" si="14"/>
        <v/>
      </c>
      <c r="Y114" s="465" t="str">
        <f t="shared" si="15"/>
        <v/>
      </c>
      <c r="Z114" s="465" t="str">
        <f t="shared" si="16"/>
        <v/>
      </c>
      <c r="AA114" s="466" t="str">
        <f t="shared" si="17"/>
        <v/>
      </c>
    </row>
    <row r="115" spans="1:27">
      <c r="A115" s="453">
        <f>IF('Result Sheet'!A115="","",'Result Sheet'!A115)</f>
        <v>108</v>
      </c>
      <c r="B115" s="454" t="str">
        <f>IF(OR($D$3="",$R$3=""),"",IF('Result Sheet'!B115="","",'Result Sheet'!B115))</f>
        <v/>
      </c>
      <c r="C115" s="455" t="str">
        <f>IF(OR($D$3="",$R$3=""),"",IF('Result Sheet'!F115="","",'Result Sheet'!F115))</f>
        <v/>
      </c>
      <c r="D115" s="456" t="str">
        <f>IF(OR($D$3="",$R$3=""),"",IF('Result Sheet'!E115="","",'Result Sheet'!E115))</f>
        <v/>
      </c>
      <c r="E115" s="457" t="str">
        <f>IF(OR($D$3="",$R$3=""),"",IF('Result Sheet'!G115="","",'Result Sheet'!G115))</f>
        <v/>
      </c>
      <c r="F115" s="457" t="str">
        <f>IF(OR($D$3="",$R$3=""),"",IF('Result Sheet'!H115="","",'Result Sheet'!H115))</f>
        <v/>
      </c>
      <c r="G115" s="457" t="str">
        <f>IF(OR($D$3="",$R$3=""),"",IF('Result Sheet'!I115="","",'Result Sheet'!I115))</f>
        <v/>
      </c>
      <c r="H115" s="458" t="str">
        <f>IF(OR($D$3="",$R$3=""),"",IF('Result Sheet'!K115="","",'Result Sheet'!K115))</f>
        <v/>
      </c>
      <c r="I115" s="459" t="str">
        <f>IF(OR($D$3="",$R$3=""),"",IF('Result Sheet'!J115="","",'Result Sheet'!J115))</f>
        <v/>
      </c>
      <c r="J115" s="460" t="str">
        <f>IF(OR(B115=0,B115=""),"",IF($R$3="","",IF($R$3=$AN$8,'Result Sheet'!L115,IF($R$3=$AN$9,'Result Sheet'!AD115,IF($R$3=$AN$10,'Result Sheet'!AV115,IF($R$3=$AN$11,'Result Sheet'!BN115,IF($R$3=$AN$12,'Result Sheet'!CF115,IF($R$3=$AN$13,'Result Sheet'!CP115,IF($R$3=$AN$14,'Result Sheet'!CZ115,"")))))))))</f>
        <v/>
      </c>
      <c r="K115" s="460" t="str">
        <f>IF(OR(B115=0,B115=""),"",IF($R$3="","",IF($R$3=$AN$8,'Result Sheet'!M115,IF($R$3=$AN$9,'Result Sheet'!AE115,IF($R$3=$AN$10,'Result Sheet'!AW115,IF($R$3=$AN$11,'Result Sheet'!BO115,IF($R$3=$AN$12,'Result Sheet'!CG115,IF($R$3=$AN$13,'Result Sheet'!CQ115,IF($R$3=$AN$14,'Result Sheet'!DA115,"")))))))))</f>
        <v/>
      </c>
      <c r="L115" s="460" t="str">
        <f>IF(OR(B115=0,B115=""),"",IF($R$3="","",IF($R$3=$AN$8,'Result Sheet'!N115,IF($R$3=$AN$9,'Result Sheet'!AF115,IF($R$3=$AN$10,'Result Sheet'!AX115,IF($R$3=$AN$11,'Result Sheet'!BP115,IF($R$3=$AN$12,'Result Sheet'!CH115,IF($R$3=$AN$13,'Result Sheet'!CR115,IF($R$3=$AN$14,'Result Sheet'!DB115,"")))))))))</f>
        <v/>
      </c>
      <c r="M115" s="462" t="str">
        <f t="shared" si="9"/>
        <v/>
      </c>
      <c r="N115" s="460" t="str">
        <f>IF($R$3=$AN$8,'Result Sheet'!P115,IF($R$3=$AN$9,'Result Sheet'!AH115,IF($R$3=$AN$10,'Result Sheet'!AZ115,IF($R$3=$AN$11,'Result Sheet'!BR115,""))))</f>
        <v/>
      </c>
      <c r="O115" s="460" t="str">
        <f>IF($R$3=$AN$8,'Result Sheet'!Q115,IF($R$3=$AN$9,'Result Sheet'!AI115,IF($R$3=$AN$10,'Result Sheet'!BA115,IF($R$3=$AN$11,'Result Sheet'!BS115,""))))</f>
        <v/>
      </c>
      <c r="P115" s="461" t="str">
        <f>IF(OR($D$3="",$R$3=""),"",IF(B115="","",IF(AND(O115="NA",N115="NA"),"NA",IF($R$3=$AN$12,'Result Sheet'!CI115,IF($R$3=$AN$13,'Result Sheet'!CS115,IF($R$3=$AN$14,'Result Sheet'!DC115,IF($R$3=$AN$15,'Result Sheet'!DJ115,IF($R$3=$AN$16,'Result Sheet'!DN115,SUM(N115:O115)))))))))</f>
        <v/>
      </c>
      <c r="Q115" s="462" t="str">
        <f t="shared" si="10"/>
        <v/>
      </c>
      <c r="R115" s="463" t="str">
        <f>IF($R$3=$AN$8,'Result Sheet'!T115,IF($R$3=$AN$9,'Result Sheet'!AL115,IF($R$3=$AN$10,'Result Sheet'!BD115,IF($R$3=$AN$11,'Result Sheet'!BV115,""))))</f>
        <v/>
      </c>
      <c r="S115" s="463" t="str">
        <f>IF($R$3=$AN$8,'Result Sheet'!U115,IF($R$3=$AN$9,'Result Sheet'!AM115,IF($R$3=$AN$10,'Result Sheet'!BE115,IF($R$3=$AN$11,'Result Sheet'!BW115,""))))</f>
        <v/>
      </c>
      <c r="T115" s="464" t="str">
        <f>IF(OR($D$3="",$R$3=""),"",IF(B115="","",IF(AND(R115="NA",S115="NA"),"NA",IF($R$3=$AN$12,'Result Sheet'!CJ115,IF($R$3=$AN$13,'Result Sheet'!CT115,IF($R$3=$AN$14,'Result Sheet'!DD115,IF($R$3=$AN$15,'Result Sheet'!DK115,IF($R$3=$AN$16,'Result Sheet'!DO115,SUM(R115:S115)))))))))</f>
        <v/>
      </c>
      <c r="U115" s="462" t="str">
        <f t="shared" si="11"/>
        <v/>
      </c>
      <c r="V115" s="465">
        <f t="shared" si="12"/>
        <v>0</v>
      </c>
      <c r="W115" s="465" t="str">
        <f t="shared" si="13"/>
        <v/>
      </c>
      <c r="X115" s="465" t="str">
        <f t="shared" si="14"/>
        <v/>
      </c>
      <c r="Y115" s="465" t="str">
        <f t="shared" si="15"/>
        <v/>
      </c>
      <c r="Z115" s="465" t="str">
        <f t="shared" si="16"/>
        <v/>
      </c>
      <c r="AA115" s="466" t="str">
        <f t="shared" si="17"/>
        <v/>
      </c>
    </row>
    <row r="116" spans="1:27">
      <c r="A116" s="453">
        <f>IF('Result Sheet'!A116="","",'Result Sheet'!A116)</f>
        <v>109</v>
      </c>
      <c r="B116" s="454" t="str">
        <f>IF(OR($D$3="",$R$3=""),"",IF('Result Sheet'!B116="","",'Result Sheet'!B116))</f>
        <v/>
      </c>
      <c r="C116" s="455" t="str">
        <f>IF(OR($D$3="",$R$3=""),"",IF('Result Sheet'!F116="","",'Result Sheet'!F116))</f>
        <v/>
      </c>
      <c r="D116" s="456" t="str">
        <f>IF(OR($D$3="",$R$3=""),"",IF('Result Sheet'!E116="","",'Result Sheet'!E116))</f>
        <v/>
      </c>
      <c r="E116" s="457" t="str">
        <f>IF(OR($D$3="",$R$3=""),"",IF('Result Sheet'!G116="","",'Result Sheet'!G116))</f>
        <v/>
      </c>
      <c r="F116" s="457" t="str">
        <f>IF(OR($D$3="",$R$3=""),"",IF('Result Sheet'!H116="","",'Result Sheet'!H116))</f>
        <v/>
      </c>
      <c r="G116" s="457" t="str">
        <f>IF(OR($D$3="",$R$3=""),"",IF('Result Sheet'!I116="","",'Result Sheet'!I116))</f>
        <v/>
      </c>
      <c r="H116" s="458" t="str">
        <f>IF(OR($D$3="",$R$3=""),"",IF('Result Sheet'!K116="","",'Result Sheet'!K116))</f>
        <v/>
      </c>
      <c r="I116" s="459" t="str">
        <f>IF(OR($D$3="",$R$3=""),"",IF('Result Sheet'!J116="","",'Result Sheet'!J116))</f>
        <v/>
      </c>
      <c r="J116" s="460" t="str">
        <f>IF(OR(B116=0,B116=""),"",IF($R$3="","",IF($R$3=$AN$8,'Result Sheet'!L116,IF($R$3=$AN$9,'Result Sheet'!AD116,IF($R$3=$AN$10,'Result Sheet'!AV116,IF($R$3=$AN$11,'Result Sheet'!BN116,IF($R$3=$AN$12,'Result Sheet'!CF116,IF($R$3=$AN$13,'Result Sheet'!CP116,IF($R$3=$AN$14,'Result Sheet'!CZ116,"")))))))))</f>
        <v/>
      </c>
      <c r="K116" s="460" t="str">
        <f>IF(OR(B116=0,B116=""),"",IF($R$3="","",IF($R$3=$AN$8,'Result Sheet'!M116,IF($R$3=$AN$9,'Result Sheet'!AE116,IF($R$3=$AN$10,'Result Sheet'!AW116,IF($R$3=$AN$11,'Result Sheet'!BO116,IF($R$3=$AN$12,'Result Sheet'!CG116,IF($R$3=$AN$13,'Result Sheet'!CQ116,IF($R$3=$AN$14,'Result Sheet'!DA116,"")))))))))</f>
        <v/>
      </c>
      <c r="L116" s="460" t="str">
        <f>IF(OR(B116=0,B116=""),"",IF($R$3="","",IF($R$3=$AN$8,'Result Sheet'!N116,IF($R$3=$AN$9,'Result Sheet'!AF116,IF($R$3=$AN$10,'Result Sheet'!AX116,IF($R$3=$AN$11,'Result Sheet'!BP116,IF($R$3=$AN$12,'Result Sheet'!CH116,IF($R$3=$AN$13,'Result Sheet'!CR116,IF($R$3=$AN$14,'Result Sheet'!DB116,"")))))))))</f>
        <v/>
      </c>
      <c r="M116" s="462" t="str">
        <f t="shared" si="9"/>
        <v/>
      </c>
      <c r="N116" s="460" t="str">
        <f>IF($R$3=$AN$8,'Result Sheet'!P116,IF($R$3=$AN$9,'Result Sheet'!AH116,IF($R$3=$AN$10,'Result Sheet'!AZ116,IF($R$3=$AN$11,'Result Sheet'!BR116,""))))</f>
        <v/>
      </c>
      <c r="O116" s="460" t="str">
        <f>IF($R$3=$AN$8,'Result Sheet'!Q116,IF($R$3=$AN$9,'Result Sheet'!AI116,IF($R$3=$AN$10,'Result Sheet'!BA116,IF($R$3=$AN$11,'Result Sheet'!BS116,""))))</f>
        <v/>
      </c>
      <c r="P116" s="461" t="str">
        <f>IF(OR($D$3="",$R$3=""),"",IF(B116="","",IF(AND(O116="NA",N116="NA"),"NA",IF($R$3=$AN$12,'Result Sheet'!CI116,IF($R$3=$AN$13,'Result Sheet'!CS116,IF($R$3=$AN$14,'Result Sheet'!DC116,IF($R$3=$AN$15,'Result Sheet'!DJ116,IF($R$3=$AN$16,'Result Sheet'!DN116,SUM(N116:O116)))))))))</f>
        <v/>
      </c>
      <c r="Q116" s="462" t="str">
        <f t="shared" si="10"/>
        <v/>
      </c>
      <c r="R116" s="463" t="str">
        <f>IF($R$3=$AN$8,'Result Sheet'!T116,IF($R$3=$AN$9,'Result Sheet'!AL116,IF($R$3=$AN$10,'Result Sheet'!BD116,IF($R$3=$AN$11,'Result Sheet'!BV116,""))))</f>
        <v/>
      </c>
      <c r="S116" s="463" t="str">
        <f>IF($R$3=$AN$8,'Result Sheet'!U116,IF($R$3=$AN$9,'Result Sheet'!AM116,IF($R$3=$AN$10,'Result Sheet'!BE116,IF($R$3=$AN$11,'Result Sheet'!BW116,""))))</f>
        <v/>
      </c>
      <c r="T116" s="464" t="str">
        <f>IF(OR($D$3="",$R$3=""),"",IF(B116="","",IF(AND(R116="NA",S116="NA"),"NA",IF($R$3=$AN$12,'Result Sheet'!CJ116,IF($R$3=$AN$13,'Result Sheet'!CT116,IF($R$3=$AN$14,'Result Sheet'!DD116,IF($R$3=$AN$15,'Result Sheet'!DK116,IF($R$3=$AN$16,'Result Sheet'!DO116,SUM(R116:S116)))))))))</f>
        <v/>
      </c>
      <c r="U116" s="462" t="str">
        <f t="shared" si="11"/>
        <v/>
      </c>
      <c r="V116" s="465">
        <f t="shared" si="12"/>
        <v>0</v>
      </c>
      <c r="W116" s="465" t="str">
        <f t="shared" si="13"/>
        <v/>
      </c>
      <c r="X116" s="465" t="str">
        <f t="shared" si="14"/>
        <v/>
      </c>
      <c r="Y116" s="465" t="str">
        <f t="shared" si="15"/>
        <v/>
      </c>
      <c r="Z116" s="465" t="str">
        <f t="shared" si="16"/>
        <v/>
      </c>
      <c r="AA116" s="466" t="str">
        <f t="shared" si="17"/>
        <v/>
      </c>
    </row>
    <row r="117" spans="1:27">
      <c r="A117" s="453">
        <f>IF('Result Sheet'!A117="","",'Result Sheet'!A117)</f>
        <v>110</v>
      </c>
      <c r="B117" s="454" t="str">
        <f>IF(OR($D$3="",$R$3=""),"",IF('Result Sheet'!B117="","",'Result Sheet'!B117))</f>
        <v/>
      </c>
      <c r="C117" s="455" t="str">
        <f>IF(OR($D$3="",$R$3=""),"",IF('Result Sheet'!F117="","",'Result Sheet'!F117))</f>
        <v/>
      </c>
      <c r="D117" s="456" t="str">
        <f>IF(OR($D$3="",$R$3=""),"",IF('Result Sheet'!E117="","",'Result Sheet'!E117))</f>
        <v/>
      </c>
      <c r="E117" s="457" t="str">
        <f>IF(OR($D$3="",$R$3=""),"",IF('Result Sheet'!G117="","",'Result Sheet'!G117))</f>
        <v/>
      </c>
      <c r="F117" s="457" t="str">
        <f>IF(OR($D$3="",$R$3=""),"",IF('Result Sheet'!H117="","",'Result Sheet'!H117))</f>
        <v/>
      </c>
      <c r="G117" s="457" t="str">
        <f>IF(OR($D$3="",$R$3=""),"",IF('Result Sheet'!I117="","",'Result Sheet'!I117))</f>
        <v/>
      </c>
      <c r="H117" s="458" t="str">
        <f>IF(OR($D$3="",$R$3=""),"",IF('Result Sheet'!K117="","",'Result Sheet'!K117))</f>
        <v/>
      </c>
      <c r="I117" s="459" t="str">
        <f>IF(OR($D$3="",$R$3=""),"",IF('Result Sheet'!J117="","",'Result Sheet'!J117))</f>
        <v/>
      </c>
      <c r="J117" s="460" t="str">
        <f>IF(OR(B117=0,B117=""),"",IF($R$3="","",IF($R$3=$AN$8,'Result Sheet'!L117,IF($R$3=$AN$9,'Result Sheet'!AD117,IF($R$3=$AN$10,'Result Sheet'!AV117,IF($R$3=$AN$11,'Result Sheet'!BN117,IF($R$3=$AN$12,'Result Sheet'!CF117,IF($R$3=$AN$13,'Result Sheet'!CP117,IF($R$3=$AN$14,'Result Sheet'!CZ117,"")))))))))</f>
        <v/>
      </c>
      <c r="K117" s="460" t="str">
        <f>IF(OR(B117=0,B117=""),"",IF($R$3="","",IF($R$3=$AN$8,'Result Sheet'!M117,IF($R$3=$AN$9,'Result Sheet'!AE117,IF($R$3=$AN$10,'Result Sheet'!AW117,IF($R$3=$AN$11,'Result Sheet'!BO117,IF($R$3=$AN$12,'Result Sheet'!CG117,IF($R$3=$AN$13,'Result Sheet'!CQ117,IF($R$3=$AN$14,'Result Sheet'!DA117,"")))))))))</f>
        <v/>
      </c>
      <c r="L117" s="460" t="str">
        <f>IF(OR(B117=0,B117=""),"",IF($R$3="","",IF($R$3=$AN$8,'Result Sheet'!N117,IF($R$3=$AN$9,'Result Sheet'!AF117,IF($R$3=$AN$10,'Result Sheet'!AX117,IF($R$3=$AN$11,'Result Sheet'!BP117,IF($R$3=$AN$12,'Result Sheet'!CH117,IF($R$3=$AN$13,'Result Sheet'!CR117,IF($R$3=$AN$14,'Result Sheet'!DB117,"")))))))))</f>
        <v/>
      </c>
      <c r="M117" s="462" t="str">
        <f t="shared" si="9"/>
        <v/>
      </c>
      <c r="N117" s="460" t="str">
        <f>IF($R$3=$AN$8,'Result Sheet'!P117,IF($R$3=$AN$9,'Result Sheet'!AH117,IF($R$3=$AN$10,'Result Sheet'!AZ117,IF($R$3=$AN$11,'Result Sheet'!BR117,""))))</f>
        <v/>
      </c>
      <c r="O117" s="460" t="str">
        <f>IF($R$3=$AN$8,'Result Sheet'!Q117,IF($R$3=$AN$9,'Result Sheet'!AI117,IF($R$3=$AN$10,'Result Sheet'!BA117,IF($R$3=$AN$11,'Result Sheet'!BS117,""))))</f>
        <v/>
      </c>
      <c r="P117" s="461" t="str">
        <f>IF(OR($D$3="",$R$3=""),"",IF(B117="","",IF(AND(O117="NA",N117="NA"),"NA",IF($R$3=$AN$12,'Result Sheet'!CI117,IF($R$3=$AN$13,'Result Sheet'!CS117,IF($R$3=$AN$14,'Result Sheet'!DC117,IF($R$3=$AN$15,'Result Sheet'!DJ117,IF($R$3=$AN$16,'Result Sheet'!DN117,SUM(N117:O117)))))))))</f>
        <v/>
      </c>
      <c r="Q117" s="462" t="str">
        <f t="shared" si="10"/>
        <v/>
      </c>
      <c r="R117" s="463" t="str">
        <f>IF($R$3=$AN$8,'Result Sheet'!T117,IF($R$3=$AN$9,'Result Sheet'!AL117,IF($R$3=$AN$10,'Result Sheet'!BD117,IF($R$3=$AN$11,'Result Sheet'!BV117,""))))</f>
        <v/>
      </c>
      <c r="S117" s="463" t="str">
        <f>IF($R$3=$AN$8,'Result Sheet'!U117,IF($R$3=$AN$9,'Result Sheet'!AM117,IF($R$3=$AN$10,'Result Sheet'!BE117,IF($R$3=$AN$11,'Result Sheet'!BW117,""))))</f>
        <v/>
      </c>
      <c r="T117" s="464" t="str">
        <f>IF(OR($D$3="",$R$3=""),"",IF(B117="","",IF(AND(R117="NA",S117="NA"),"NA",IF($R$3=$AN$12,'Result Sheet'!CJ117,IF($R$3=$AN$13,'Result Sheet'!CT117,IF($R$3=$AN$14,'Result Sheet'!DD117,IF($R$3=$AN$15,'Result Sheet'!DK117,IF($R$3=$AN$16,'Result Sheet'!DO117,SUM(R117:S117)))))))))</f>
        <v/>
      </c>
      <c r="U117" s="462" t="str">
        <f t="shared" si="11"/>
        <v/>
      </c>
      <c r="V117" s="465">
        <f t="shared" si="12"/>
        <v>0</v>
      </c>
      <c r="W117" s="465" t="str">
        <f t="shared" si="13"/>
        <v/>
      </c>
      <c r="X117" s="465" t="str">
        <f t="shared" si="14"/>
        <v/>
      </c>
      <c r="Y117" s="465" t="str">
        <f t="shared" si="15"/>
        <v/>
      </c>
      <c r="Z117" s="465" t="str">
        <f t="shared" si="16"/>
        <v/>
      </c>
      <c r="AA117" s="466" t="str">
        <f t="shared" si="17"/>
        <v/>
      </c>
    </row>
    <row r="118" spans="1:27">
      <c r="A118" s="453">
        <f>IF('Result Sheet'!A118="","",'Result Sheet'!A118)</f>
        <v>111</v>
      </c>
      <c r="B118" s="454" t="str">
        <f>IF(OR($D$3="",$R$3=""),"",IF('Result Sheet'!B118="","",'Result Sheet'!B118))</f>
        <v/>
      </c>
      <c r="C118" s="455" t="str">
        <f>IF(OR($D$3="",$R$3=""),"",IF('Result Sheet'!F118="","",'Result Sheet'!F118))</f>
        <v/>
      </c>
      <c r="D118" s="456" t="str">
        <f>IF(OR($D$3="",$R$3=""),"",IF('Result Sheet'!E118="","",'Result Sheet'!E118))</f>
        <v/>
      </c>
      <c r="E118" s="457" t="str">
        <f>IF(OR($D$3="",$R$3=""),"",IF('Result Sheet'!G118="","",'Result Sheet'!G118))</f>
        <v/>
      </c>
      <c r="F118" s="457" t="str">
        <f>IF(OR($D$3="",$R$3=""),"",IF('Result Sheet'!H118="","",'Result Sheet'!H118))</f>
        <v/>
      </c>
      <c r="G118" s="457" t="str">
        <f>IF(OR($D$3="",$R$3=""),"",IF('Result Sheet'!I118="","",'Result Sheet'!I118))</f>
        <v/>
      </c>
      <c r="H118" s="458" t="str">
        <f>IF(OR($D$3="",$R$3=""),"",IF('Result Sheet'!K118="","",'Result Sheet'!K118))</f>
        <v/>
      </c>
      <c r="I118" s="459" t="str">
        <f>IF(OR($D$3="",$R$3=""),"",IF('Result Sheet'!J118="","",'Result Sheet'!J118))</f>
        <v/>
      </c>
      <c r="J118" s="460" t="str">
        <f>IF(OR(B118=0,B118=""),"",IF($R$3="","",IF($R$3=$AN$8,'Result Sheet'!L118,IF($R$3=$AN$9,'Result Sheet'!AD118,IF($R$3=$AN$10,'Result Sheet'!AV118,IF($R$3=$AN$11,'Result Sheet'!BN118,IF($R$3=$AN$12,'Result Sheet'!CF118,IF($R$3=$AN$13,'Result Sheet'!CP118,IF($R$3=$AN$14,'Result Sheet'!CZ118,"")))))))))</f>
        <v/>
      </c>
      <c r="K118" s="460" t="str">
        <f>IF(OR(B118=0,B118=""),"",IF($R$3="","",IF($R$3=$AN$8,'Result Sheet'!M118,IF($R$3=$AN$9,'Result Sheet'!AE118,IF($R$3=$AN$10,'Result Sheet'!AW118,IF($R$3=$AN$11,'Result Sheet'!BO118,IF($R$3=$AN$12,'Result Sheet'!CG118,IF($R$3=$AN$13,'Result Sheet'!CQ118,IF($R$3=$AN$14,'Result Sheet'!DA118,"")))))))))</f>
        <v/>
      </c>
      <c r="L118" s="460" t="str">
        <f>IF(OR(B118=0,B118=""),"",IF($R$3="","",IF($R$3=$AN$8,'Result Sheet'!N118,IF($R$3=$AN$9,'Result Sheet'!AF118,IF($R$3=$AN$10,'Result Sheet'!AX118,IF($R$3=$AN$11,'Result Sheet'!BP118,IF($R$3=$AN$12,'Result Sheet'!CH118,IF($R$3=$AN$13,'Result Sheet'!CR118,IF($R$3=$AN$14,'Result Sheet'!DB118,"")))))))))</f>
        <v/>
      </c>
      <c r="M118" s="462" t="str">
        <f t="shared" si="9"/>
        <v/>
      </c>
      <c r="N118" s="460" t="str">
        <f>IF($R$3=$AN$8,'Result Sheet'!P118,IF($R$3=$AN$9,'Result Sheet'!AH118,IF($R$3=$AN$10,'Result Sheet'!AZ118,IF($R$3=$AN$11,'Result Sheet'!BR118,""))))</f>
        <v/>
      </c>
      <c r="O118" s="460" t="str">
        <f>IF($R$3=$AN$8,'Result Sheet'!Q118,IF($R$3=$AN$9,'Result Sheet'!AI118,IF($R$3=$AN$10,'Result Sheet'!BA118,IF($R$3=$AN$11,'Result Sheet'!BS118,""))))</f>
        <v/>
      </c>
      <c r="P118" s="461" t="str">
        <f>IF(OR($D$3="",$R$3=""),"",IF(B118="","",IF(AND(O118="NA",N118="NA"),"NA",IF($R$3=$AN$12,'Result Sheet'!CI118,IF($R$3=$AN$13,'Result Sheet'!CS118,IF($R$3=$AN$14,'Result Sheet'!DC118,IF($R$3=$AN$15,'Result Sheet'!DJ118,IF($R$3=$AN$16,'Result Sheet'!DN118,SUM(N118:O118)))))))))</f>
        <v/>
      </c>
      <c r="Q118" s="462" t="str">
        <f t="shared" si="10"/>
        <v/>
      </c>
      <c r="R118" s="463" t="str">
        <f>IF($R$3=$AN$8,'Result Sheet'!T118,IF($R$3=$AN$9,'Result Sheet'!AL118,IF($R$3=$AN$10,'Result Sheet'!BD118,IF($R$3=$AN$11,'Result Sheet'!BV118,""))))</f>
        <v/>
      </c>
      <c r="S118" s="463" t="str">
        <f>IF($R$3=$AN$8,'Result Sheet'!U118,IF($R$3=$AN$9,'Result Sheet'!AM118,IF($R$3=$AN$10,'Result Sheet'!BE118,IF($R$3=$AN$11,'Result Sheet'!BW118,""))))</f>
        <v/>
      </c>
      <c r="T118" s="464" t="str">
        <f>IF(OR($D$3="",$R$3=""),"",IF(B118="","",IF(AND(R118="NA",S118="NA"),"NA",IF($R$3=$AN$12,'Result Sheet'!CJ118,IF($R$3=$AN$13,'Result Sheet'!CT118,IF($R$3=$AN$14,'Result Sheet'!DD118,IF($R$3=$AN$15,'Result Sheet'!DK118,IF($R$3=$AN$16,'Result Sheet'!DO118,SUM(R118:S118)))))))))</f>
        <v/>
      </c>
      <c r="U118" s="462" t="str">
        <f t="shared" si="11"/>
        <v/>
      </c>
      <c r="V118" s="465">
        <f t="shared" si="12"/>
        <v>0</v>
      </c>
      <c r="W118" s="465" t="str">
        <f t="shared" si="13"/>
        <v/>
      </c>
      <c r="X118" s="465" t="str">
        <f t="shared" si="14"/>
        <v/>
      </c>
      <c r="Y118" s="465" t="str">
        <f t="shared" si="15"/>
        <v/>
      </c>
      <c r="Z118" s="465" t="str">
        <f t="shared" si="16"/>
        <v/>
      </c>
      <c r="AA118" s="466" t="str">
        <f t="shared" si="17"/>
        <v/>
      </c>
    </row>
    <row r="119" spans="1:27">
      <c r="A119" s="453">
        <f>IF('Result Sheet'!A119="","",'Result Sheet'!A119)</f>
        <v>112</v>
      </c>
      <c r="B119" s="454" t="str">
        <f>IF(OR($D$3="",$R$3=""),"",IF('Result Sheet'!B119="","",'Result Sheet'!B119))</f>
        <v/>
      </c>
      <c r="C119" s="455" t="str">
        <f>IF(OR($D$3="",$R$3=""),"",IF('Result Sheet'!F119="","",'Result Sheet'!F119))</f>
        <v/>
      </c>
      <c r="D119" s="456" t="str">
        <f>IF(OR($D$3="",$R$3=""),"",IF('Result Sheet'!E119="","",'Result Sheet'!E119))</f>
        <v/>
      </c>
      <c r="E119" s="457" t="str">
        <f>IF(OR($D$3="",$R$3=""),"",IF('Result Sheet'!G119="","",'Result Sheet'!G119))</f>
        <v/>
      </c>
      <c r="F119" s="457" t="str">
        <f>IF(OR($D$3="",$R$3=""),"",IF('Result Sheet'!H119="","",'Result Sheet'!H119))</f>
        <v/>
      </c>
      <c r="G119" s="457" t="str">
        <f>IF(OR($D$3="",$R$3=""),"",IF('Result Sheet'!I119="","",'Result Sheet'!I119))</f>
        <v/>
      </c>
      <c r="H119" s="458" t="str">
        <f>IF(OR($D$3="",$R$3=""),"",IF('Result Sheet'!K119="","",'Result Sheet'!K119))</f>
        <v/>
      </c>
      <c r="I119" s="459" t="str">
        <f>IF(OR($D$3="",$R$3=""),"",IF('Result Sheet'!J119="","",'Result Sheet'!J119))</f>
        <v/>
      </c>
      <c r="J119" s="460" t="str">
        <f>IF(OR(B119=0,B119=""),"",IF($R$3="","",IF($R$3=$AN$8,'Result Sheet'!L119,IF($R$3=$AN$9,'Result Sheet'!AD119,IF($R$3=$AN$10,'Result Sheet'!AV119,IF($R$3=$AN$11,'Result Sheet'!BN119,IF($R$3=$AN$12,'Result Sheet'!CF119,IF($R$3=$AN$13,'Result Sheet'!CP119,IF($R$3=$AN$14,'Result Sheet'!CZ119,"")))))))))</f>
        <v/>
      </c>
      <c r="K119" s="460" t="str">
        <f>IF(OR(B119=0,B119=""),"",IF($R$3="","",IF($R$3=$AN$8,'Result Sheet'!M119,IF($R$3=$AN$9,'Result Sheet'!AE119,IF($R$3=$AN$10,'Result Sheet'!AW119,IF($R$3=$AN$11,'Result Sheet'!BO119,IF($R$3=$AN$12,'Result Sheet'!CG119,IF($R$3=$AN$13,'Result Sheet'!CQ119,IF($R$3=$AN$14,'Result Sheet'!DA119,"")))))))))</f>
        <v/>
      </c>
      <c r="L119" s="460" t="str">
        <f>IF(OR(B119=0,B119=""),"",IF($R$3="","",IF($R$3=$AN$8,'Result Sheet'!N119,IF($R$3=$AN$9,'Result Sheet'!AF119,IF($R$3=$AN$10,'Result Sheet'!AX119,IF($R$3=$AN$11,'Result Sheet'!BP119,IF($R$3=$AN$12,'Result Sheet'!CH119,IF($R$3=$AN$13,'Result Sheet'!CR119,IF($R$3=$AN$14,'Result Sheet'!DB119,"")))))))))</f>
        <v/>
      </c>
      <c r="M119" s="462" t="str">
        <f t="shared" si="9"/>
        <v/>
      </c>
      <c r="N119" s="460" t="str">
        <f>IF($R$3=$AN$8,'Result Sheet'!P119,IF($R$3=$AN$9,'Result Sheet'!AH119,IF($R$3=$AN$10,'Result Sheet'!AZ119,IF($R$3=$AN$11,'Result Sheet'!BR119,""))))</f>
        <v/>
      </c>
      <c r="O119" s="460" t="str">
        <f>IF($R$3=$AN$8,'Result Sheet'!Q119,IF($R$3=$AN$9,'Result Sheet'!AI119,IF($R$3=$AN$10,'Result Sheet'!BA119,IF($R$3=$AN$11,'Result Sheet'!BS119,""))))</f>
        <v/>
      </c>
      <c r="P119" s="461" t="str">
        <f>IF(OR($D$3="",$R$3=""),"",IF(B119="","",IF(AND(O119="NA",N119="NA"),"NA",IF($R$3=$AN$12,'Result Sheet'!CI119,IF($R$3=$AN$13,'Result Sheet'!CS119,IF($R$3=$AN$14,'Result Sheet'!DC119,IF($R$3=$AN$15,'Result Sheet'!DJ119,IF($R$3=$AN$16,'Result Sheet'!DN119,SUM(N119:O119)))))))))</f>
        <v/>
      </c>
      <c r="Q119" s="462" t="str">
        <f t="shared" si="10"/>
        <v/>
      </c>
      <c r="R119" s="463" t="str">
        <f>IF($R$3=$AN$8,'Result Sheet'!T119,IF($R$3=$AN$9,'Result Sheet'!AL119,IF($R$3=$AN$10,'Result Sheet'!BD119,IF($R$3=$AN$11,'Result Sheet'!BV119,""))))</f>
        <v/>
      </c>
      <c r="S119" s="463" t="str">
        <f>IF($R$3=$AN$8,'Result Sheet'!U119,IF($R$3=$AN$9,'Result Sheet'!AM119,IF($R$3=$AN$10,'Result Sheet'!BE119,IF($R$3=$AN$11,'Result Sheet'!BW119,""))))</f>
        <v/>
      </c>
      <c r="T119" s="464" t="str">
        <f>IF(OR($D$3="",$R$3=""),"",IF(B119="","",IF(AND(R119="NA",S119="NA"),"NA",IF($R$3=$AN$12,'Result Sheet'!CJ119,IF($R$3=$AN$13,'Result Sheet'!CT119,IF($R$3=$AN$14,'Result Sheet'!DD119,IF($R$3=$AN$15,'Result Sheet'!DK119,IF($R$3=$AN$16,'Result Sheet'!DO119,SUM(R119:S119)))))))))</f>
        <v/>
      </c>
      <c r="U119" s="462" t="str">
        <f t="shared" si="11"/>
        <v/>
      </c>
      <c r="V119" s="465">
        <f t="shared" si="12"/>
        <v>0</v>
      </c>
      <c r="W119" s="465" t="str">
        <f t="shared" si="13"/>
        <v/>
      </c>
      <c r="X119" s="465" t="str">
        <f t="shared" si="14"/>
        <v/>
      </c>
      <c r="Y119" s="465" t="str">
        <f t="shared" si="15"/>
        <v/>
      </c>
      <c r="Z119" s="465" t="str">
        <f t="shared" si="16"/>
        <v/>
      </c>
      <c r="AA119" s="466" t="str">
        <f t="shared" si="17"/>
        <v/>
      </c>
    </row>
    <row r="120" spans="1:27">
      <c r="A120" s="453">
        <f>IF('Result Sheet'!A120="","",'Result Sheet'!A120)</f>
        <v>113</v>
      </c>
      <c r="B120" s="454" t="str">
        <f>IF(OR($D$3="",$R$3=""),"",IF('Result Sheet'!B120="","",'Result Sheet'!B120))</f>
        <v/>
      </c>
      <c r="C120" s="455" t="str">
        <f>IF(OR($D$3="",$R$3=""),"",IF('Result Sheet'!F120="","",'Result Sheet'!F120))</f>
        <v/>
      </c>
      <c r="D120" s="456" t="str">
        <f>IF(OR($D$3="",$R$3=""),"",IF('Result Sheet'!E120="","",'Result Sheet'!E120))</f>
        <v/>
      </c>
      <c r="E120" s="457" t="str">
        <f>IF(OR($D$3="",$R$3=""),"",IF('Result Sheet'!G120="","",'Result Sheet'!G120))</f>
        <v/>
      </c>
      <c r="F120" s="457" t="str">
        <f>IF(OR($D$3="",$R$3=""),"",IF('Result Sheet'!H120="","",'Result Sheet'!H120))</f>
        <v/>
      </c>
      <c r="G120" s="457" t="str">
        <f>IF(OR($D$3="",$R$3=""),"",IF('Result Sheet'!I120="","",'Result Sheet'!I120))</f>
        <v/>
      </c>
      <c r="H120" s="458" t="str">
        <f>IF(OR($D$3="",$R$3=""),"",IF('Result Sheet'!K120="","",'Result Sheet'!K120))</f>
        <v/>
      </c>
      <c r="I120" s="459" t="str">
        <f>IF(OR($D$3="",$R$3=""),"",IF('Result Sheet'!J120="","",'Result Sheet'!J120))</f>
        <v/>
      </c>
      <c r="J120" s="460" t="str">
        <f>IF(OR(B120=0,B120=""),"",IF($R$3="","",IF($R$3=$AN$8,'Result Sheet'!L120,IF($R$3=$AN$9,'Result Sheet'!AD120,IF($R$3=$AN$10,'Result Sheet'!AV120,IF($R$3=$AN$11,'Result Sheet'!BN120,IF($R$3=$AN$12,'Result Sheet'!CF120,IF($R$3=$AN$13,'Result Sheet'!CP120,IF($R$3=$AN$14,'Result Sheet'!CZ120,"")))))))))</f>
        <v/>
      </c>
      <c r="K120" s="460" t="str">
        <f>IF(OR(B120=0,B120=""),"",IF($R$3="","",IF($R$3=$AN$8,'Result Sheet'!M120,IF($R$3=$AN$9,'Result Sheet'!AE120,IF($R$3=$AN$10,'Result Sheet'!AW120,IF($R$3=$AN$11,'Result Sheet'!BO120,IF($R$3=$AN$12,'Result Sheet'!CG120,IF($R$3=$AN$13,'Result Sheet'!CQ120,IF($R$3=$AN$14,'Result Sheet'!DA120,"")))))))))</f>
        <v/>
      </c>
      <c r="L120" s="460" t="str">
        <f>IF(OR(B120=0,B120=""),"",IF($R$3="","",IF($R$3=$AN$8,'Result Sheet'!N120,IF($R$3=$AN$9,'Result Sheet'!AF120,IF($R$3=$AN$10,'Result Sheet'!AX120,IF($R$3=$AN$11,'Result Sheet'!BP120,IF($R$3=$AN$12,'Result Sheet'!CH120,IF($R$3=$AN$13,'Result Sheet'!CR120,IF($R$3=$AN$14,'Result Sheet'!DB120,"")))))))))</f>
        <v/>
      </c>
      <c r="M120" s="462" t="str">
        <f t="shared" si="9"/>
        <v/>
      </c>
      <c r="N120" s="460" t="str">
        <f>IF($R$3=$AN$8,'Result Sheet'!P120,IF($R$3=$AN$9,'Result Sheet'!AH120,IF($R$3=$AN$10,'Result Sheet'!AZ120,IF($R$3=$AN$11,'Result Sheet'!BR120,""))))</f>
        <v/>
      </c>
      <c r="O120" s="460" t="str">
        <f>IF($R$3=$AN$8,'Result Sheet'!Q120,IF($R$3=$AN$9,'Result Sheet'!AI120,IF($R$3=$AN$10,'Result Sheet'!BA120,IF($R$3=$AN$11,'Result Sheet'!BS120,""))))</f>
        <v/>
      </c>
      <c r="P120" s="461" t="str">
        <f>IF(OR($D$3="",$R$3=""),"",IF(B120="","",IF(AND(O120="NA",N120="NA"),"NA",IF($R$3=$AN$12,'Result Sheet'!CI120,IF($R$3=$AN$13,'Result Sheet'!CS120,IF($R$3=$AN$14,'Result Sheet'!DC120,IF($R$3=$AN$15,'Result Sheet'!DJ120,IF($R$3=$AN$16,'Result Sheet'!DN120,SUM(N120:O120)))))))))</f>
        <v/>
      </c>
      <c r="Q120" s="462" t="str">
        <f t="shared" si="10"/>
        <v/>
      </c>
      <c r="R120" s="463" t="str">
        <f>IF($R$3=$AN$8,'Result Sheet'!T120,IF($R$3=$AN$9,'Result Sheet'!AL120,IF($R$3=$AN$10,'Result Sheet'!BD120,IF($R$3=$AN$11,'Result Sheet'!BV120,""))))</f>
        <v/>
      </c>
      <c r="S120" s="463" t="str">
        <f>IF($R$3=$AN$8,'Result Sheet'!U120,IF($R$3=$AN$9,'Result Sheet'!AM120,IF($R$3=$AN$10,'Result Sheet'!BE120,IF($R$3=$AN$11,'Result Sheet'!BW120,""))))</f>
        <v/>
      </c>
      <c r="T120" s="464" t="str">
        <f>IF(OR($D$3="",$R$3=""),"",IF(B120="","",IF(AND(R120="NA",S120="NA"),"NA",IF($R$3=$AN$12,'Result Sheet'!CJ120,IF($R$3=$AN$13,'Result Sheet'!CT120,IF($R$3=$AN$14,'Result Sheet'!DD120,IF($R$3=$AN$15,'Result Sheet'!DK120,IF($R$3=$AN$16,'Result Sheet'!DO120,SUM(R120:S120)))))))))</f>
        <v/>
      </c>
      <c r="U120" s="462" t="str">
        <f t="shared" si="11"/>
        <v/>
      </c>
      <c r="V120" s="465">
        <f t="shared" si="12"/>
        <v>0</v>
      </c>
      <c r="W120" s="465" t="str">
        <f t="shared" si="13"/>
        <v/>
      </c>
      <c r="X120" s="465" t="str">
        <f t="shared" si="14"/>
        <v/>
      </c>
      <c r="Y120" s="465" t="str">
        <f t="shared" si="15"/>
        <v/>
      </c>
      <c r="Z120" s="465" t="str">
        <f t="shared" si="16"/>
        <v/>
      </c>
      <c r="AA120" s="466" t="str">
        <f t="shared" si="17"/>
        <v/>
      </c>
    </row>
    <row r="121" spans="1:27">
      <c r="A121" s="453">
        <f>IF('Result Sheet'!A121="","",'Result Sheet'!A121)</f>
        <v>114</v>
      </c>
      <c r="B121" s="454" t="str">
        <f>IF(OR($D$3="",$R$3=""),"",IF('Result Sheet'!B121="","",'Result Sheet'!B121))</f>
        <v/>
      </c>
      <c r="C121" s="455" t="str">
        <f>IF(OR($D$3="",$R$3=""),"",IF('Result Sheet'!F121="","",'Result Sheet'!F121))</f>
        <v/>
      </c>
      <c r="D121" s="456" t="str">
        <f>IF(OR($D$3="",$R$3=""),"",IF('Result Sheet'!E121="","",'Result Sheet'!E121))</f>
        <v/>
      </c>
      <c r="E121" s="457" t="str">
        <f>IF(OR($D$3="",$R$3=""),"",IF('Result Sheet'!G121="","",'Result Sheet'!G121))</f>
        <v/>
      </c>
      <c r="F121" s="457" t="str">
        <f>IF(OR($D$3="",$R$3=""),"",IF('Result Sheet'!H121="","",'Result Sheet'!H121))</f>
        <v/>
      </c>
      <c r="G121" s="457" t="str">
        <f>IF(OR($D$3="",$R$3=""),"",IF('Result Sheet'!I121="","",'Result Sheet'!I121))</f>
        <v/>
      </c>
      <c r="H121" s="458" t="str">
        <f>IF(OR($D$3="",$R$3=""),"",IF('Result Sheet'!K121="","",'Result Sheet'!K121))</f>
        <v/>
      </c>
      <c r="I121" s="459" t="str">
        <f>IF(OR($D$3="",$R$3=""),"",IF('Result Sheet'!J121="","",'Result Sheet'!J121))</f>
        <v/>
      </c>
      <c r="J121" s="460" t="str">
        <f>IF(OR(B121=0,B121=""),"",IF($R$3="","",IF($R$3=$AN$8,'Result Sheet'!L121,IF($R$3=$AN$9,'Result Sheet'!AD121,IF($R$3=$AN$10,'Result Sheet'!AV121,IF($R$3=$AN$11,'Result Sheet'!BN121,IF($R$3=$AN$12,'Result Sheet'!CF121,IF($R$3=$AN$13,'Result Sheet'!CP121,IF($R$3=$AN$14,'Result Sheet'!CZ121,"")))))))))</f>
        <v/>
      </c>
      <c r="K121" s="460" t="str">
        <f>IF(OR(B121=0,B121=""),"",IF($R$3="","",IF($R$3=$AN$8,'Result Sheet'!M121,IF($R$3=$AN$9,'Result Sheet'!AE121,IF($R$3=$AN$10,'Result Sheet'!AW121,IF($R$3=$AN$11,'Result Sheet'!BO121,IF($R$3=$AN$12,'Result Sheet'!CG121,IF($R$3=$AN$13,'Result Sheet'!CQ121,IF($R$3=$AN$14,'Result Sheet'!DA121,"")))))))))</f>
        <v/>
      </c>
      <c r="L121" s="460" t="str">
        <f>IF(OR(B121=0,B121=""),"",IF($R$3="","",IF($R$3=$AN$8,'Result Sheet'!N121,IF($R$3=$AN$9,'Result Sheet'!AF121,IF($R$3=$AN$10,'Result Sheet'!AX121,IF($R$3=$AN$11,'Result Sheet'!BP121,IF($R$3=$AN$12,'Result Sheet'!CH121,IF($R$3=$AN$13,'Result Sheet'!CR121,IF($R$3=$AN$14,'Result Sheet'!DB121,"")))))))))</f>
        <v/>
      </c>
      <c r="M121" s="462" t="str">
        <f t="shared" si="9"/>
        <v/>
      </c>
      <c r="N121" s="460" t="str">
        <f>IF($R$3=$AN$8,'Result Sheet'!P121,IF($R$3=$AN$9,'Result Sheet'!AH121,IF($R$3=$AN$10,'Result Sheet'!AZ121,IF($R$3=$AN$11,'Result Sheet'!BR121,""))))</f>
        <v/>
      </c>
      <c r="O121" s="460" t="str">
        <f>IF($R$3=$AN$8,'Result Sheet'!Q121,IF($R$3=$AN$9,'Result Sheet'!AI121,IF($R$3=$AN$10,'Result Sheet'!BA121,IF($R$3=$AN$11,'Result Sheet'!BS121,""))))</f>
        <v/>
      </c>
      <c r="P121" s="461" t="str">
        <f>IF(OR($D$3="",$R$3=""),"",IF(B121="","",IF(AND(O121="NA",N121="NA"),"NA",IF($R$3=$AN$12,'Result Sheet'!CI121,IF($R$3=$AN$13,'Result Sheet'!CS121,IF($R$3=$AN$14,'Result Sheet'!DC121,IF($R$3=$AN$15,'Result Sheet'!DJ121,IF($R$3=$AN$16,'Result Sheet'!DN121,SUM(N121:O121)))))))))</f>
        <v/>
      </c>
      <c r="Q121" s="462" t="str">
        <f t="shared" si="10"/>
        <v/>
      </c>
      <c r="R121" s="463" t="str">
        <f>IF($R$3=$AN$8,'Result Sheet'!T121,IF($R$3=$AN$9,'Result Sheet'!AL121,IF($R$3=$AN$10,'Result Sheet'!BD121,IF($R$3=$AN$11,'Result Sheet'!BV121,""))))</f>
        <v/>
      </c>
      <c r="S121" s="463" t="str">
        <f>IF($R$3=$AN$8,'Result Sheet'!U121,IF($R$3=$AN$9,'Result Sheet'!AM121,IF($R$3=$AN$10,'Result Sheet'!BE121,IF($R$3=$AN$11,'Result Sheet'!BW121,""))))</f>
        <v/>
      </c>
      <c r="T121" s="464" t="str">
        <f>IF(OR($D$3="",$R$3=""),"",IF(B121="","",IF(AND(R121="NA",S121="NA"),"NA",IF($R$3=$AN$12,'Result Sheet'!CJ121,IF($R$3=$AN$13,'Result Sheet'!CT121,IF($R$3=$AN$14,'Result Sheet'!DD121,IF($R$3=$AN$15,'Result Sheet'!DK121,IF($R$3=$AN$16,'Result Sheet'!DO121,SUM(R121:S121)))))))))</f>
        <v/>
      </c>
      <c r="U121" s="462" t="str">
        <f t="shared" si="11"/>
        <v/>
      </c>
      <c r="V121" s="465">
        <f t="shared" si="12"/>
        <v>0</v>
      </c>
      <c r="W121" s="465" t="str">
        <f t="shared" si="13"/>
        <v/>
      </c>
      <c r="X121" s="465" t="str">
        <f t="shared" si="14"/>
        <v/>
      </c>
      <c r="Y121" s="465" t="str">
        <f t="shared" si="15"/>
        <v/>
      </c>
      <c r="Z121" s="465" t="str">
        <f t="shared" si="16"/>
        <v/>
      </c>
      <c r="AA121" s="466" t="str">
        <f t="shared" si="17"/>
        <v/>
      </c>
    </row>
    <row r="122" spans="1:27">
      <c r="A122" s="453">
        <f>IF('Result Sheet'!A122="","",'Result Sheet'!A122)</f>
        <v>115</v>
      </c>
      <c r="B122" s="454" t="str">
        <f>IF(OR($D$3="",$R$3=""),"",IF('Result Sheet'!B122="","",'Result Sheet'!B122))</f>
        <v/>
      </c>
      <c r="C122" s="455" t="str">
        <f>IF(OR($D$3="",$R$3=""),"",IF('Result Sheet'!F122="","",'Result Sheet'!F122))</f>
        <v/>
      </c>
      <c r="D122" s="456" t="str">
        <f>IF(OR($D$3="",$R$3=""),"",IF('Result Sheet'!E122="","",'Result Sheet'!E122))</f>
        <v/>
      </c>
      <c r="E122" s="457" t="str">
        <f>IF(OR($D$3="",$R$3=""),"",IF('Result Sheet'!G122="","",'Result Sheet'!G122))</f>
        <v/>
      </c>
      <c r="F122" s="457" t="str">
        <f>IF(OR($D$3="",$R$3=""),"",IF('Result Sheet'!H122="","",'Result Sheet'!H122))</f>
        <v/>
      </c>
      <c r="G122" s="457" t="str">
        <f>IF(OR($D$3="",$R$3=""),"",IF('Result Sheet'!I122="","",'Result Sheet'!I122))</f>
        <v/>
      </c>
      <c r="H122" s="458" t="str">
        <f>IF(OR($D$3="",$R$3=""),"",IF('Result Sheet'!K122="","",'Result Sheet'!K122))</f>
        <v/>
      </c>
      <c r="I122" s="459" t="str">
        <f>IF(OR($D$3="",$R$3=""),"",IF('Result Sheet'!J122="","",'Result Sheet'!J122))</f>
        <v/>
      </c>
      <c r="J122" s="460" t="str">
        <f>IF(OR(B122=0,B122=""),"",IF($R$3="","",IF($R$3=$AN$8,'Result Sheet'!L122,IF($R$3=$AN$9,'Result Sheet'!AD122,IF($R$3=$AN$10,'Result Sheet'!AV122,IF($R$3=$AN$11,'Result Sheet'!BN122,IF($R$3=$AN$12,'Result Sheet'!CF122,IF($R$3=$AN$13,'Result Sheet'!CP122,IF($R$3=$AN$14,'Result Sheet'!CZ122,"")))))))))</f>
        <v/>
      </c>
      <c r="K122" s="460" t="str">
        <f>IF(OR(B122=0,B122=""),"",IF($R$3="","",IF($R$3=$AN$8,'Result Sheet'!M122,IF($R$3=$AN$9,'Result Sheet'!AE122,IF($R$3=$AN$10,'Result Sheet'!AW122,IF($R$3=$AN$11,'Result Sheet'!BO122,IF($R$3=$AN$12,'Result Sheet'!CG122,IF($R$3=$AN$13,'Result Sheet'!CQ122,IF($R$3=$AN$14,'Result Sheet'!DA122,"")))))))))</f>
        <v/>
      </c>
      <c r="L122" s="460" t="str">
        <f>IF(OR(B122=0,B122=""),"",IF($R$3="","",IF($R$3=$AN$8,'Result Sheet'!N122,IF($R$3=$AN$9,'Result Sheet'!AF122,IF($R$3=$AN$10,'Result Sheet'!AX122,IF($R$3=$AN$11,'Result Sheet'!BP122,IF($R$3=$AN$12,'Result Sheet'!CH122,IF($R$3=$AN$13,'Result Sheet'!CR122,IF($R$3=$AN$14,'Result Sheet'!DB122,"")))))))))</f>
        <v/>
      </c>
      <c r="M122" s="462" t="str">
        <f t="shared" si="9"/>
        <v/>
      </c>
      <c r="N122" s="460" t="str">
        <f>IF($R$3=$AN$8,'Result Sheet'!P122,IF($R$3=$AN$9,'Result Sheet'!AH122,IF($R$3=$AN$10,'Result Sheet'!AZ122,IF($R$3=$AN$11,'Result Sheet'!BR122,""))))</f>
        <v/>
      </c>
      <c r="O122" s="460" t="str">
        <f>IF($R$3=$AN$8,'Result Sheet'!Q122,IF($R$3=$AN$9,'Result Sheet'!AI122,IF($R$3=$AN$10,'Result Sheet'!BA122,IF($R$3=$AN$11,'Result Sheet'!BS122,""))))</f>
        <v/>
      </c>
      <c r="P122" s="461" t="str">
        <f>IF(OR($D$3="",$R$3=""),"",IF(B122="","",IF(AND(O122="NA",N122="NA"),"NA",IF($R$3=$AN$12,'Result Sheet'!CI122,IF($R$3=$AN$13,'Result Sheet'!CS122,IF($R$3=$AN$14,'Result Sheet'!DC122,IF($R$3=$AN$15,'Result Sheet'!DJ122,IF($R$3=$AN$16,'Result Sheet'!DN122,SUM(N122:O122)))))))))</f>
        <v/>
      </c>
      <c r="Q122" s="462" t="str">
        <f t="shared" si="10"/>
        <v/>
      </c>
      <c r="R122" s="463" t="str">
        <f>IF($R$3=$AN$8,'Result Sheet'!T122,IF($R$3=$AN$9,'Result Sheet'!AL122,IF($R$3=$AN$10,'Result Sheet'!BD122,IF($R$3=$AN$11,'Result Sheet'!BV122,""))))</f>
        <v/>
      </c>
      <c r="S122" s="463" t="str">
        <f>IF($R$3=$AN$8,'Result Sheet'!U122,IF($R$3=$AN$9,'Result Sheet'!AM122,IF($R$3=$AN$10,'Result Sheet'!BE122,IF($R$3=$AN$11,'Result Sheet'!BW122,""))))</f>
        <v/>
      </c>
      <c r="T122" s="464" t="str">
        <f>IF(OR($D$3="",$R$3=""),"",IF(B122="","",IF(AND(R122="NA",S122="NA"),"NA",IF($R$3=$AN$12,'Result Sheet'!CJ122,IF($R$3=$AN$13,'Result Sheet'!CT122,IF($R$3=$AN$14,'Result Sheet'!DD122,IF($R$3=$AN$15,'Result Sheet'!DK122,IF($R$3=$AN$16,'Result Sheet'!DO122,SUM(R122:S122)))))))))</f>
        <v/>
      </c>
      <c r="U122" s="462" t="str">
        <f t="shared" si="11"/>
        <v/>
      </c>
      <c r="V122" s="465">
        <f t="shared" si="12"/>
        <v>0</v>
      </c>
      <c r="W122" s="465" t="str">
        <f t="shared" si="13"/>
        <v/>
      </c>
      <c r="X122" s="465" t="str">
        <f t="shared" si="14"/>
        <v/>
      </c>
      <c r="Y122" s="465" t="str">
        <f t="shared" si="15"/>
        <v/>
      </c>
      <c r="Z122" s="465" t="str">
        <f t="shared" si="16"/>
        <v/>
      </c>
      <c r="AA122" s="466" t="str">
        <f t="shared" si="17"/>
        <v/>
      </c>
    </row>
    <row r="123" spans="1:27">
      <c r="A123" s="453">
        <f>IF('Result Sheet'!A123="","",'Result Sheet'!A123)</f>
        <v>116</v>
      </c>
      <c r="B123" s="454" t="str">
        <f>IF(OR($D$3="",$R$3=""),"",IF('Result Sheet'!B123="","",'Result Sheet'!B123))</f>
        <v/>
      </c>
      <c r="C123" s="455" t="str">
        <f>IF(OR($D$3="",$R$3=""),"",IF('Result Sheet'!F123="","",'Result Sheet'!F123))</f>
        <v/>
      </c>
      <c r="D123" s="456" t="str">
        <f>IF(OR($D$3="",$R$3=""),"",IF('Result Sheet'!E123="","",'Result Sheet'!E123))</f>
        <v/>
      </c>
      <c r="E123" s="457" t="str">
        <f>IF(OR($D$3="",$R$3=""),"",IF('Result Sheet'!G123="","",'Result Sheet'!G123))</f>
        <v/>
      </c>
      <c r="F123" s="457" t="str">
        <f>IF(OR($D$3="",$R$3=""),"",IF('Result Sheet'!H123="","",'Result Sheet'!H123))</f>
        <v/>
      </c>
      <c r="G123" s="457" t="str">
        <f>IF(OR($D$3="",$R$3=""),"",IF('Result Sheet'!I123="","",'Result Sheet'!I123))</f>
        <v/>
      </c>
      <c r="H123" s="458" t="str">
        <f>IF(OR($D$3="",$R$3=""),"",IF('Result Sheet'!K123="","",'Result Sheet'!K123))</f>
        <v/>
      </c>
      <c r="I123" s="459" t="str">
        <f>IF(OR($D$3="",$R$3=""),"",IF('Result Sheet'!J123="","",'Result Sheet'!J123))</f>
        <v/>
      </c>
      <c r="J123" s="460" t="str">
        <f>IF(OR(B123=0,B123=""),"",IF($R$3="","",IF($R$3=$AN$8,'Result Sheet'!L123,IF($R$3=$AN$9,'Result Sheet'!AD123,IF($R$3=$AN$10,'Result Sheet'!AV123,IF($R$3=$AN$11,'Result Sheet'!BN123,IF($R$3=$AN$12,'Result Sheet'!CF123,IF($R$3=$AN$13,'Result Sheet'!CP123,IF($R$3=$AN$14,'Result Sheet'!CZ123,"")))))))))</f>
        <v/>
      </c>
      <c r="K123" s="460" t="str">
        <f>IF(OR(B123=0,B123=""),"",IF($R$3="","",IF($R$3=$AN$8,'Result Sheet'!M123,IF($R$3=$AN$9,'Result Sheet'!AE123,IF($R$3=$AN$10,'Result Sheet'!AW123,IF($R$3=$AN$11,'Result Sheet'!BO123,IF($R$3=$AN$12,'Result Sheet'!CG123,IF($R$3=$AN$13,'Result Sheet'!CQ123,IF($R$3=$AN$14,'Result Sheet'!DA123,"")))))))))</f>
        <v/>
      </c>
      <c r="L123" s="460" t="str">
        <f>IF(OR(B123=0,B123=""),"",IF($R$3="","",IF($R$3=$AN$8,'Result Sheet'!N123,IF($R$3=$AN$9,'Result Sheet'!AF123,IF($R$3=$AN$10,'Result Sheet'!AX123,IF($R$3=$AN$11,'Result Sheet'!BP123,IF($R$3=$AN$12,'Result Sheet'!CH123,IF($R$3=$AN$13,'Result Sheet'!CR123,IF($R$3=$AN$14,'Result Sheet'!DB123,"")))))))))</f>
        <v/>
      </c>
      <c r="M123" s="462" t="str">
        <f t="shared" si="9"/>
        <v/>
      </c>
      <c r="N123" s="460" t="str">
        <f>IF($R$3=$AN$8,'Result Sheet'!P123,IF($R$3=$AN$9,'Result Sheet'!AH123,IF($R$3=$AN$10,'Result Sheet'!AZ123,IF($R$3=$AN$11,'Result Sheet'!BR123,""))))</f>
        <v/>
      </c>
      <c r="O123" s="460" t="str">
        <f>IF($R$3=$AN$8,'Result Sheet'!Q123,IF($R$3=$AN$9,'Result Sheet'!AI123,IF($R$3=$AN$10,'Result Sheet'!BA123,IF($R$3=$AN$11,'Result Sheet'!BS123,""))))</f>
        <v/>
      </c>
      <c r="P123" s="461" t="str">
        <f>IF(OR($D$3="",$R$3=""),"",IF(B123="","",IF(AND(O123="NA",N123="NA"),"NA",IF($R$3=$AN$12,'Result Sheet'!CI123,IF($R$3=$AN$13,'Result Sheet'!CS123,IF($R$3=$AN$14,'Result Sheet'!DC123,IF($R$3=$AN$15,'Result Sheet'!DJ123,IF($R$3=$AN$16,'Result Sheet'!DN123,SUM(N123:O123)))))))))</f>
        <v/>
      </c>
      <c r="Q123" s="462" t="str">
        <f t="shared" si="10"/>
        <v/>
      </c>
      <c r="R123" s="463" t="str">
        <f>IF($R$3=$AN$8,'Result Sheet'!T123,IF($R$3=$AN$9,'Result Sheet'!AL123,IF($R$3=$AN$10,'Result Sheet'!BD123,IF($R$3=$AN$11,'Result Sheet'!BV123,""))))</f>
        <v/>
      </c>
      <c r="S123" s="463" t="str">
        <f>IF($R$3=$AN$8,'Result Sheet'!U123,IF($R$3=$AN$9,'Result Sheet'!AM123,IF($R$3=$AN$10,'Result Sheet'!BE123,IF($R$3=$AN$11,'Result Sheet'!BW123,""))))</f>
        <v/>
      </c>
      <c r="T123" s="464" t="str">
        <f>IF(OR($D$3="",$R$3=""),"",IF(B123="","",IF(AND(R123="NA",S123="NA"),"NA",IF($R$3=$AN$12,'Result Sheet'!CJ123,IF($R$3=$AN$13,'Result Sheet'!CT123,IF($R$3=$AN$14,'Result Sheet'!DD123,IF($R$3=$AN$15,'Result Sheet'!DK123,IF($R$3=$AN$16,'Result Sheet'!DO123,SUM(R123:S123)))))))))</f>
        <v/>
      </c>
      <c r="U123" s="462" t="str">
        <f t="shared" si="11"/>
        <v/>
      </c>
      <c r="V123" s="465">
        <f t="shared" si="12"/>
        <v>0</v>
      </c>
      <c r="W123" s="465" t="str">
        <f t="shared" si="13"/>
        <v/>
      </c>
      <c r="X123" s="465" t="str">
        <f t="shared" si="14"/>
        <v/>
      </c>
      <c r="Y123" s="465" t="str">
        <f t="shared" si="15"/>
        <v/>
      </c>
      <c r="Z123" s="465" t="str">
        <f t="shared" si="16"/>
        <v/>
      </c>
      <c r="AA123" s="466" t="str">
        <f t="shared" si="17"/>
        <v/>
      </c>
    </row>
    <row r="124" spans="1:27">
      <c r="A124" s="453">
        <f>IF('Result Sheet'!A124="","",'Result Sheet'!A124)</f>
        <v>117</v>
      </c>
      <c r="B124" s="454" t="str">
        <f>IF(OR($D$3="",$R$3=""),"",IF('Result Sheet'!B124="","",'Result Sheet'!B124))</f>
        <v/>
      </c>
      <c r="C124" s="455" t="str">
        <f>IF(OR($D$3="",$R$3=""),"",IF('Result Sheet'!F124="","",'Result Sheet'!F124))</f>
        <v/>
      </c>
      <c r="D124" s="456" t="str">
        <f>IF(OR($D$3="",$R$3=""),"",IF('Result Sheet'!E124="","",'Result Sheet'!E124))</f>
        <v/>
      </c>
      <c r="E124" s="457" t="str">
        <f>IF(OR($D$3="",$R$3=""),"",IF('Result Sheet'!G124="","",'Result Sheet'!G124))</f>
        <v/>
      </c>
      <c r="F124" s="457" t="str">
        <f>IF(OR($D$3="",$R$3=""),"",IF('Result Sheet'!H124="","",'Result Sheet'!H124))</f>
        <v/>
      </c>
      <c r="G124" s="457" t="str">
        <f>IF(OR($D$3="",$R$3=""),"",IF('Result Sheet'!I124="","",'Result Sheet'!I124))</f>
        <v/>
      </c>
      <c r="H124" s="458" t="str">
        <f>IF(OR($D$3="",$R$3=""),"",IF('Result Sheet'!K124="","",'Result Sheet'!K124))</f>
        <v/>
      </c>
      <c r="I124" s="459" t="str">
        <f>IF(OR($D$3="",$R$3=""),"",IF('Result Sheet'!J124="","",'Result Sheet'!J124))</f>
        <v/>
      </c>
      <c r="J124" s="460" t="str">
        <f>IF(OR(B124=0,B124=""),"",IF($R$3="","",IF($R$3=$AN$8,'Result Sheet'!L124,IF($R$3=$AN$9,'Result Sheet'!AD124,IF($R$3=$AN$10,'Result Sheet'!AV124,IF($R$3=$AN$11,'Result Sheet'!BN124,IF($R$3=$AN$12,'Result Sheet'!CF124,IF($R$3=$AN$13,'Result Sheet'!CP124,IF($R$3=$AN$14,'Result Sheet'!CZ124,"")))))))))</f>
        <v/>
      </c>
      <c r="K124" s="460" t="str">
        <f>IF(OR(B124=0,B124=""),"",IF($R$3="","",IF($R$3=$AN$8,'Result Sheet'!M124,IF($R$3=$AN$9,'Result Sheet'!AE124,IF($R$3=$AN$10,'Result Sheet'!AW124,IF($R$3=$AN$11,'Result Sheet'!BO124,IF($R$3=$AN$12,'Result Sheet'!CG124,IF($R$3=$AN$13,'Result Sheet'!CQ124,IF($R$3=$AN$14,'Result Sheet'!DA124,"")))))))))</f>
        <v/>
      </c>
      <c r="L124" s="460" t="str">
        <f>IF(OR(B124=0,B124=""),"",IF($R$3="","",IF($R$3=$AN$8,'Result Sheet'!N124,IF($R$3=$AN$9,'Result Sheet'!AF124,IF($R$3=$AN$10,'Result Sheet'!AX124,IF($R$3=$AN$11,'Result Sheet'!BP124,IF($R$3=$AN$12,'Result Sheet'!CH124,IF($R$3=$AN$13,'Result Sheet'!CR124,IF($R$3=$AN$14,'Result Sheet'!DB124,"")))))))))</f>
        <v/>
      </c>
      <c r="M124" s="462" t="str">
        <f t="shared" si="9"/>
        <v/>
      </c>
      <c r="N124" s="460" t="str">
        <f>IF($R$3=$AN$8,'Result Sheet'!P124,IF($R$3=$AN$9,'Result Sheet'!AH124,IF($R$3=$AN$10,'Result Sheet'!AZ124,IF($R$3=$AN$11,'Result Sheet'!BR124,""))))</f>
        <v/>
      </c>
      <c r="O124" s="460" t="str">
        <f>IF($R$3=$AN$8,'Result Sheet'!Q124,IF($R$3=$AN$9,'Result Sheet'!AI124,IF($R$3=$AN$10,'Result Sheet'!BA124,IF($R$3=$AN$11,'Result Sheet'!BS124,""))))</f>
        <v/>
      </c>
      <c r="P124" s="461" t="str">
        <f>IF(OR($D$3="",$R$3=""),"",IF(B124="","",IF(AND(O124="NA",N124="NA"),"NA",IF($R$3=$AN$12,'Result Sheet'!CI124,IF($R$3=$AN$13,'Result Sheet'!CS124,IF($R$3=$AN$14,'Result Sheet'!DC124,IF($R$3=$AN$15,'Result Sheet'!DJ124,IF($R$3=$AN$16,'Result Sheet'!DN124,SUM(N124:O124)))))))))</f>
        <v/>
      </c>
      <c r="Q124" s="462" t="str">
        <f t="shared" si="10"/>
        <v/>
      </c>
      <c r="R124" s="463" t="str">
        <f>IF($R$3=$AN$8,'Result Sheet'!T124,IF($R$3=$AN$9,'Result Sheet'!AL124,IF($R$3=$AN$10,'Result Sheet'!BD124,IF($R$3=$AN$11,'Result Sheet'!BV124,""))))</f>
        <v/>
      </c>
      <c r="S124" s="463" t="str">
        <f>IF($R$3=$AN$8,'Result Sheet'!U124,IF($R$3=$AN$9,'Result Sheet'!AM124,IF($R$3=$AN$10,'Result Sheet'!BE124,IF($R$3=$AN$11,'Result Sheet'!BW124,""))))</f>
        <v/>
      </c>
      <c r="T124" s="464" t="str">
        <f>IF(OR($D$3="",$R$3=""),"",IF(B124="","",IF(AND(R124="NA",S124="NA"),"NA",IF($R$3=$AN$12,'Result Sheet'!CJ124,IF($R$3=$AN$13,'Result Sheet'!CT124,IF($R$3=$AN$14,'Result Sheet'!DD124,IF($R$3=$AN$15,'Result Sheet'!DK124,IF($R$3=$AN$16,'Result Sheet'!DO124,SUM(R124:S124)))))))))</f>
        <v/>
      </c>
      <c r="U124" s="462" t="str">
        <f t="shared" si="11"/>
        <v/>
      </c>
      <c r="V124" s="465">
        <f t="shared" si="12"/>
        <v>0</v>
      </c>
      <c r="W124" s="465" t="str">
        <f t="shared" si="13"/>
        <v/>
      </c>
      <c r="X124" s="465" t="str">
        <f t="shared" si="14"/>
        <v/>
      </c>
      <c r="Y124" s="465" t="str">
        <f t="shared" si="15"/>
        <v/>
      </c>
      <c r="Z124" s="465" t="str">
        <f t="shared" si="16"/>
        <v/>
      </c>
      <c r="AA124" s="466" t="str">
        <f t="shared" si="17"/>
        <v/>
      </c>
    </row>
    <row r="125" spans="1:27">
      <c r="A125" s="453">
        <f>IF('Result Sheet'!A125="","",'Result Sheet'!A125)</f>
        <v>118</v>
      </c>
      <c r="B125" s="454" t="str">
        <f>IF(OR($D$3="",$R$3=""),"",IF('Result Sheet'!B125="","",'Result Sheet'!B125))</f>
        <v/>
      </c>
      <c r="C125" s="455" t="str">
        <f>IF(OR($D$3="",$R$3=""),"",IF('Result Sheet'!F125="","",'Result Sheet'!F125))</f>
        <v/>
      </c>
      <c r="D125" s="456" t="str">
        <f>IF(OR($D$3="",$R$3=""),"",IF('Result Sheet'!E125="","",'Result Sheet'!E125))</f>
        <v/>
      </c>
      <c r="E125" s="457" t="str">
        <f>IF(OR($D$3="",$R$3=""),"",IF('Result Sheet'!G125="","",'Result Sheet'!G125))</f>
        <v/>
      </c>
      <c r="F125" s="457" t="str">
        <f>IF(OR($D$3="",$R$3=""),"",IF('Result Sheet'!H125="","",'Result Sheet'!H125))</f>
        <v/>
      </c>
      <c r="G125" s="457" t="str">
        <f>IF(OR($D$3="",$R$3=""),"",IF('Result Sheet'!I125="","",'Result Sheet'!I125))</f>
        <v/>
      </c>
      <c r="H125" s="458" t="str">
        <f>IF(OR($D$3="",$R$3=""),"",IF('Result Sheet'!K125="","",'Result Sheet'!K125))</f>
        <v/>
      </c>
      <c r="I125" s="459" t="str">
        <f>IF(OR($D$3="",$R$3=""),"",IF('Result Sheet'!J125="","",'Result Sheet'!J125))</f>
        <v/>
      </c>
      <c r="J125" s="460" t="str">
        <f>IF(OR(B125=0,B125=""),"",IF($R$3="","",IF($R$3=$AN$8,'Result Sheet'!L125,IF($R$3=$AN$9,'Result Sheet'!AD125,IF($R$3=$AN$10,'Result Sheet'!AV125,IF($R$3=$AN$11,'Result Sheet'!BN125,IF($R$3=$AN$12,'Result Sheet'!CF125,IF($R$3=$AN$13,'Result Sheet'!CP125,IF($R$3=$AN$14,'Result Sheet'!CZ125,"")))))))))</f>
        <v/>
      </c>
      <c r="K125" s="460" t="str">
        <f>IF(OR(B125=0,B125=""),"",IF($R$3="","",IF($R$3=$AN$8,'Result Sheet'!M125,IF($R$3=$AN$9,'Result Sheet'!AE125,IF($R$3=$AN$10,'Result Sheet'!AW125,IF($R$3=$AN$11,'Result Sheet'!BO125,IF($R$3=$AN$12,'Result Sheet'!CG125,IF($R$3=$AN$13,'Result Sheet'!CQ125,IF($R$3=$AN$14,'Result Sheet'!DA125,"")))))))))</f>
        <v/>
      </c>
      <c r="L125" s="460" t="str">
        <f>IF(OR(B125=0,B125=""),"",IF($R$3="","",IF($R$3=$AN$8,'Result Sheet'!N125,IF($R$3=$AN$9,'Result Sheet'!AF125,IF($R$3=$AN$10,'Result Sheet'!AX125,IF($R$3=$AN$11,'Result Sheet'!BP125,IF($R$3=$AN$12,'Result Sheet'!CH125,IF($R$3=$AN$13,'Result Sheet'!CR125,IF($R$3=$AN$14,'Result Sheet'!DB125,"")))))))))</f>
        <v/>
      </c>
      <c r="M125" s="462" t="str">
        <f t="shared" si="9"/>
        <v/>
      </c>
      <c r="N125" s="460" t="str">
        <f>IF($R$3=$AN$8,'Result Sheet'!P125,IF($R$3=$AN$9,'Result Sheet'!AH125,IF($R$3=$AN$10,'Result Sheet'!AZ125,IF($R$3=$AN$11,'Result Sheet'!BR125,""))))</f>
        <v/>
      </c>
      <c r="O125" s="460" t="str">
        <f>IF($R$3=$AN$8,'Result Sheet'!Q125,IF($R$3=$AN$9,'Result Sheet'!AI125,IF($R$3=$AN$10,'Result Sheet'!BA125,IF($R$3=$AN$11,'Result Sheet'!BS125,""))))</f>
        <v/>
      </c>
      <c r="P125" s="461" t="str">
        <f>IF(OR($D$3="",$R$3=""),"",IF(B125="","",IF(AND(O125="NA",N125="NA"),"NA",IF($R$3=$AN$12,'Result Sheet'!CI125,IF($R$3=$AN$13,'Result Sheet'!CS125,IF($R$3=$AN$14,'Result Sheet'!DC125,IF($R$3=$AN$15,'Result Sheet'!DJ125,IF($R$3=$AN$16,'Result Sheet'!DN125,SUM(N125:O125)))))))))</f>
        <v/>
      </c>
      <c r="Q125" s="462" t="str">
        <f t="shared" si="10"/>
        <v/>
      </c>
      <c r="R125" s="463" t="str">
        <f>IF($R$3=$AN$8,'Result Sheet'!T125,IF($R$3=$AN$9,'Result Sheet'!AL125,IF($R$3=$AN$10,'Result Sheet'!BD125,IF($R$3=$AN$11,'Result Sheet'!BV125,""))))</f>
        <v/>
      </c>
      <c r="S125" s="463" t="str">
        <f>IF($R$3=$AN$8,'Result Sheet'!U125,IF($R$3=$AN$9,'Result Sheet'!AM125,IF($R$3=$AN$10,'Result Sheet'!BE125,IF($R$3=$AN$11,'Result Sheet'!BW125,""))))</f>
        <v/>
      </c>
      <c r="T125" s="464" t="str">
        <f>IF(OR($D$3="",$R$3=""),"",IF(B125="","",IF(AND(R125="NA",S125="NA"),"NA",IF($R$3=$AN$12,'Result Sheet'!CJ125,IF($R$3=$AN$13,'Result Sheet'!CT125,IF($R$3=$AN$14,'Result Sheet'!DD125,IF($R$3=$AN$15,'Result Sheet'!DK125,IF($R$3=$AN$16,'Result Sheet'!DO125,SUM(R125:S125)))))))))</f>
        <v/>
      </c>
      <c r="U125" s="462" t="str">
        <f t="shared" si="11"/>
        <v/>
      </c>
      <c r="V125" s="465">
        <f t="shared" si="12"/>
        <v>0</v>
      </c>
      <c r="W125" s="465" t="str">
        <f t="shared" si="13"/>
        <v/>
      </c>
      <c r="X125" s="465" t="str">
        <f t="shared" si="14"/>
        <v/>
      </c>
      <c r="Y125" s="465" t="str">
        <f t="shared" si="15"/>
        <v/>
      </c>
      <c r="Z125" s="465" t="str">
        <f t="shared" si="16"/>
        <v/>
      </c>
      <c r="AA125" s="466" t="str">
        <f t="shared" si="17"/>
        <v/>
      </c>
    </row>
    <row r="126" spans="1:27">
      <c r="A126" s="453">
        <f>IF('Result Sheet'!A126="","",'Result Sheet'!A126)</f>
        <v>119</v>
      </c>
      <c r="B126" s="454" t="str">
        <f>IF(OR($D$3="",$R$3=""),"",IF('Result Sheet'!B126="","",'Result Sheet'!B126))</f>
        <v/>
      </c>
      <c r="C126" s="455" t="str">
        <f>IF(OR($D$3="",$R$3=""),"",IF('Result Sheet'!F126="","",'Result Sheet'!F126))</f>
        <v/>
      </c>
      <c r="D126" s="456" t="str">
        <f>IF(OR($D$3="",$R$3=""),"",IF('Result Sheet'!E126="","",'Result Sheet'!E126))</f>
        <v/>
      </c>
      <c r="E126" s="457" t="str">
        <f>IF(OR($D$3="",$R$3=""),"",IF('Result Sheet'!G126="","",'Result Sheet'!G126))</f>
        <v/>
      </c>
      <c r="F126" s="457" t="str">
        <f>IF(OR($D$3="",$R$3=""),"",IF('Result Sheet'!H126="","",'Result Sheet'!H126))</f>
        <v/>
      </c>
      <c r="G126" s="457" t="str">
        <f>IF(OR($D$3="",$R$3=""),"",IF('Result Sheet'!I126="","",'Result Sheet'!I126))</f>
        <v/>
      </c>
      <c r="H126" s="458" t="str">
        <f>IF(OR($D$3="",$R$3=""),"",IF('Result Sheet'!K126="","",'Result Sheet'!K126))</f>
        <v/>
      </c>
      <c r="I126" s="459" t="str">
        <f>IF(OR($D$3="",$R$3=""),"",IF('Result Sheet'!J126="","",'Result Sheet'!J126))</f>
        <v/>
      </c>
      <c r="J126" s="460" t="str">
        <f>IF(OR(B126=0,B126=""),"",IF($R$3="","",IF($R$3=$AN$8,'Result Sheet'!L126,IF($R$3=$AN$9,'Result Sheet'!AD126,IF($R$3=$AN$10,'Result Sheet'!AV126,IF($R$3=$AN$11,'Result Sheet'!BN126,IF($R$3=$AN$12,'Result Sheet'!CF126,IF($R$3=$AN$13,'Result Sheet'!CP126,IF($R$3=$AN$14,'Result Sheet'!CZ126,"")))))))))</f>
        <v/>
      </c>
      <c r="K126" s="460" t="str">
        <f>IF(OR(B126=0,B126=""),"",IF($R$3="","",IF($R$3=$AN$8,'Result Sheet'!M126,IF($R$3=$AN$9,'Result Sheet'!AE126,IF($R$3=$AN$10,'Result Sheet'!AW126,IF($R$3=$AN$11,'Result Sheet'!BO126,IF($R$3=$AN$12,'Result Sheet'!CG126,IF($R$3=$AN$13,'Result Sheet'!CQ126,IF($R$3=$AN$14,'Result Sheet'!DA126,"")))))))))</f>
        <v/>
      </c>
      <c r="L126" s="460" t="str">
        <f>IF(OR(B126=0,B126=""),"",IF($R$3="","",IF($R$3=$AN$8,'Result Sheet'!N126,IF($R$3=$AN$9,'Result Sheet'!AF126,IF($R$3=$AN$10,'Result Sheet'!AX126,IF($R$3=$AN$11,'Result Sheet'!BP126,IF($R$3=$AN$12,'Result Sheet'!CH126,IF($R$3=$AN$13,'Result Sheet'!CR126,IF($R$3=$AN$14,'Result Sheet'!DB126,"")))))))))</f>
        <v/>
      </c>
      <c r="M126" s="462" t="str">
        <f t="shared" si="9"/>
        <v/>
      </c>
      <c r="N126" s="460" t="str">
        <f>IF($R$3=$AN$8,'Result Sheet'!P126,IF($R$3=$AN$9,'Result Sheet'!AH126,IF($R$3=$AN$10,'Result Sheet'!AZ126,IF($R$3=$AN$11,'Result Sheet'!BR126,""))))</f>
        <v/>
      </c>
      <c r="O126" s="460" t="str">
        <f>IF($R$3=$AN$8,'Result Sheet'!Q126,IF($R$3=$AN$9,'Result Sheet'!AI126,IF($R$3=$AN$10,'Result Sheet'!BA126,IF($R$3=$AN$11,'Result Sheet'!BS126,""))))</f>
        <v/>
      </c>
      <c r="P126" s="461" t="str">
        <f>IF(OR($D$3="",$R$3=""),"",IF(B126="","",IF(AND(O126="NA",N126="NA"),"NA",IF($R$3=$AN$12,'Result Sheet'!CI126,IF($R$3=$AN$13,'Result Sheet'!CS126,IF($R$3=$AN$14,'Result Sheet'!DC126,IF($R$3=$AN$15,'Result Sheet'!DJ126,IF($R$3=$AN$16,'Result Sheet'!DN126,SUM(N126:O126)))))))))</f>
        <v/>
      </c>
      <c r="Q126" s="462" t="str">
        <f t="shared" si="10"/>
        <v/>
      </c>
      <c r="R126" s="463" t="str">
        <f>IF($R$3=$AN$8,'Result Sheet'!T126,IF($R$3=$AN$9,'Result Sheet'!AL126,IF($R$3=$AN$10,'Result Sheet'!BD126,IF($R$3=$AN$11,'Result Sheet'!BV126,""))))</f>
        <v/>
      </c>
      <c r="S126" s="463" t="str">
        <f>IF($R$3=$AN$8,'Result Sheet'!U126,IF($R$3=$AN$9,'Result Sheet'!AM126,IF($R$3=$AN$10,'Result Sheet'!BE126,IF($R$3=$AN$11,'Result Sheet'!BW126,""))))</f>
        <v/>
      </c>
      <c r="T126" s="464" t="str">
        <f>IF(OR($D$3="",$R$3=""),"",IF(B126="","",IF(AND(R126="NA",S126="NA"),"NA",IF($R$3=$AN$12,'Result Sheet'!CJ126,IF($R$3=$AN$13,'Result Sheet'!CT126,IF($R$3=$AN$14,'Result Sheet'!DD126,IF($R$3=$AN$15,'Result Sheet'!DK126,IF($R$3=$AN$16,'Result Sheet'!DO126,SUM(R126:S126)))))))))</f>
        <v/>
      </c>
      <c r="U126" s="462" t="str">
        <f t="shared" si="11"/>
        <v/>
      </c>
      <c r="V126" s="465">
        <f t="shared" si="12"/>
        <v>0</v>
      </c>
      <c r="W126" s="465" t="str">
        <f t="shared" si="13"/>
        <v/>
      </c>
      <c r="X126" s="465" t="str">
        <f t="shared" si="14"/>
        <v/>
      </c>
      <c r="Y126" s="465" t="str">
        <f t="shared" si="15"/>
        <v/>
      </c>
      <c r="Z126" s="465" t="str">
        <f t="shared" si="16"/>
        <v/>
      </c>
      <c r="AA126" s="466" t="str">
        <f t="shared" si="17"/>
        <v/>
      </c>
    </row>
    <row r="127" spans="1:27">
      <c r="A127" s="453">
        <f>IF('Result Sheet'!A127="","",'Result Sheet'!A127)</f>
        <v>120</v>
      </c>
      <c r="B127" s="454" t="str">
        <f>IF(OR($D$3="",$R$3=""),"",IF('Result Sheet'!B127="","",'Result Sheet'!B127))</f>
        <v/>
      </c>
      <c r="C127" s="455" t="str">
        <f>IF(OR($D$3="",$R$3=""),"",IF('Result Sheet'!F127="","",'Result Sheet'!F127))</f>
        <v/>
      </c>
      <c r="D127" s="456" t="str">
        <f>IF(OR($D$3="",$R$3=""),"",IF('Result Sheet'!E127="","",'Result Sheet'!E127))</f>
        <v/>
      </c>
      <c r="E127" s="457" t="str">
        <f>IF(OR($D$3="",$R$3=""),"",IF('Result Sheet'!G127="","",'Result Sheet'!G127))</f>
        <v/>
      </c>
      <c r="F127" s="457" t="str">
        <f>IF(OR($D$3="",$R$3=""),"",IF('Result Sheet'!H127="","",'Result Sheet'!H127))</f>
        <v/>
      </c>
      <c r="G127" s="457" t="str">
        <f>IF(OR($D$3="",$R$3=""),"",IF('Result Sheet'!I127="","",'Result Sheet'!I127))</f>
        <v/>
      </c>
      <c r="H127" s="458" t="str">
        <f>IF(OR($D$3="",$R$3=""),"",IF('Result Sheet'!K127="","",'Result Sheet'!K127))</f>
        <v/>
      </c>
      <c r="I127" s="459" t="str">
        <f>IF(OR($D$3="",$R$3=""),"",IF('Result Sheet'!J127="","",'Result Sheet'!J127))</f>
        <v/>
      </c>
      <c r="J127" s="460" t="str">
        <f>IF(OR(B127=0,B127=""),"",IF($R$3="","",IF($R$3=$AN$8,'Result Sheet'!L127,IF($R$3=$AN$9,'Result Sheet'!AD127,IF($R$3=$AN$10,'Result Sheet'!AV127,IF($R$3=$AN$11,'Result Sheet'!BN127,IF($R$3=$AN$12,'Result Sheet'!CF127,IF($R$3=$AN$13,'Result Sheet'!CP127,IF($R$3=$AN$14,'Result Sheet'!CZ127,"")))))))))</f>
        <v/>
      </c>
      <c r="K127" s="460" t="str">
        <f>IF(OR(B127=0,B127=""),"",IF($R$3="","",IF($R$3=$AN$8,'Result Sheet'!M127,IF($R$3=$AN$9,'Result Sheet'!AE127,IF($R$3=$AN$10,'Result Sheet'!AW127,IF($R$3=$AN$11,'Result Sheet'!BO127,IF($R$3=$AN$12,'Result Sheet'!CG127,IF($R$3=$AN$13,'Result Sheet'!CQ127,IF($R$3=$AN$14,'Result Sheet'!DA127,"")))))))))</f>
        <v/>
      </c>
      <c r="L127" s="460" t="str">
        <f>IF(OR(B127=0,B127=""),"",IF($R$3="","",IF($R$3=$AN$8,'Result Sheet'!N127,IF($R$3=$AN$9,'Result Sheet'!AF127,IF($R$3=$AN$10,'Result Sheet'!AX127,IF($R$3=$AN$11,'Result Sheet'!BP127,IF($R$3=$AN$12,'Result Sheet'!CH127,IF($R$3=$AN$13,'Result Sheet'!CR127,IF($R$3=$AN$14,'Result Sheet'!DB127,"")))))))))</f>
        <v/>
      </c>
      <c r="M127" s="462" t="str">
        <f t="shared" si="9"/>
        <v/>
      </c>
      <c r="N127" s="460" t="str">
        <f>IF($R$3=$AN$8,'Result Sheet'!P127,IF($R$3=$AN$9,'Result Sheet'!AH127,IF($R$3=$AN$10,'Result Sheet'!AZ127,IF($R$3=$AN$11,'Result Sheet'!BR127,""))))</f>
        <v/>
      </c>
      <c r="O127" s="460" t="str">
        <f>IF($R$3=$AN$8,'Result Sheet'!Q127,IF($R$3=$AN$9,'Result Sheet'!AI127,IF($R$3=$AN$10,'Result Sheet'!BA127,IF($R$3=$AN$11,'Result Sheet'!BS127,""))))</f>
        <v/>
      </c>
      <c r="P127" s="461" t="str">
        <f>IF(OR($D$3="",$R$3=""),"",IF(B127="","",IF(AND(O127="NA",N127="NA"),"NA",IF($R$3=$AN$12,'Result Sheet'!CI127,IF($R$3=$AN$13,'Result Sheet'!CS127,IF($R$3=$AN$14,'Result Sheet'!DC127,IF($R$3=$AN$15,'Result Sheet'!DJ127,IF($R$3=$AN$16,'Result Sheet'!DN127,SUM(N127:O127)))))))))</f>
        <v/>
      </c>
      <c r="Q127" s="462" t="str">
        <f t="shared" si="10"/>
        <v/>
      </c>
      <c r="R127" s="463" t="str">
        <f>IF($R$3=$AN$8,'Result Sheet'!T127,IF($R$3=$AN$9,'Result Sheet'!AL127,IF($R$3=$AN$10,'Result Sheet'!BD127,IF($R$3=$AN$11,'Result Sheet'!BV127,""))))</f>
        <v/>
      </c>
      <c r="S127" s="463" t="str">
        <f>IF($R$3=$AN$8,'Result Sheet'!U127,IF($R$3=$AN$9,'Result Sheet'!AM127,IF($R$3=$AN$10,'Result Sheet'!BE127,IF($R$3=$AN$11,'Result Sheet'!BW127,""))))</f>
        <v/>
      </c>
      <c r="T127" s="464" t="str">
        <f>IF(OR($D$3="",$R$3=""),"",IF(B127="","",IF(AND(R127="NA",S127="NA"),"NA",IF($R$3=$AN$12,'Result Sheet'!CJ127,IF($R$3=$AN$13,'Result Sheet'!CT127,IF($R$3=$AN$14,'Result Sheet'!DD127,IF($R$3=$AN$15,'Result Sheet'!DK127,IF($R$3=$AN$16,'Result Sheet'!DO127,SUM(R127:S127)))))))))</f>
        <v/>
      </c>
      <c r="U127" s="462" t="str">
        <f t="shared" si="11"/>
        <v/>
      </c>
      <c r="V127" s="465">
        <f t="shared" si="12"/>
        <v>0</v>
      </c>
      <c r="W127" s="465" t="str">
        <f t="shared" si="13"/>
        <v/>
      </c>
      <c r="X127" s="465" t="str">
        <f t="shared" si="14"/>
        <v/>
      </c>
      <c r="Y127" s="465" t="str">
        <f t="shared" si="15"/>
        <v/>
      </c>
      <c r="Z127" s="465" t="str">
        <f t="shared" si="16"/>
        <v/>
      </c>
      <c r="AA127" s="466" t="str">
        <f t="shared" si="17"/>
        <v/>
      </c>
    </row>
    <row r="128" spans="1:27">
      <c r="A128" s="453">
        <f>IF('Result Sheet'!A128="","",'Result Sheet'!A128)</f>
        <v>121</v>
      </c>
      <c r="B128" s="454" t="str">
        <f>IF(OR($D$3="",$R$3=""),"",IF('Result Sheet'!B128="","",'Result Sheet'!B128))</f>
        <v/>
      </c>
      <c r="C128" s="455" t="str">
        <f>IF(OR($D$3="",$R$3=""),"",IF('Result Sheet'!F128="","",'Result Sheet'!F128))</f>
        <v/>
      </c>
      <c r="D128" s="456" t="str">
        <f>IF(OR($D$3="",$R$3=""),"",IF('Result Sheet'!E128="","",'Result Sheet'!E128))</f>
        <v/>
      </c>
      <c r="E128" s="457" t="str">
        <f>IF(OR($D$3="",$R$3=""),"",IF('Result Sheet'!G128="","",'Result Sheet'!G128))</f>
        <v/>
      </c>
      <c r="F128" s="457" t="str">
        <f>IF(OR($D$3="",$R$3=""),"",IF('Result Sheet'!H128="","",'Result Sheet'!H128))</f>
        <v/>
      </c>
      <c r="G128" s="457" t="str">
        <f>IF(OR($D$3="",$R$3=""),"",IF('Result Sheet'!I128="","",'Result Sheet'!I128))</f>
        <v/>
      </c>
      <c r="H128" s="458" t="str">
        <f>IF(OR($D$3="",$R$3=""),"",IF('Result Sheet'!K128="","",'Result Sheet'!K128))</f>
        <v/>
      </c>
      <c r="I128" s="459" t="str">
        <f>IF(OR($D$3="",$R$3=""),"",IF('Result Sheet'!J128="","",'Result Sheet'!J128))</f>
        <v/>
      </c>
      <c r="J128" s="460" t="str">
        <f>IF(OR(B128=0,B128=""),"",IF($R$3="","",IF($R$3=$AN$8,'Result Sheet'!L128,IF($R$3=$AN$9,'Result Sheet'!AD128,IF($R$3=$AN$10,'Result Sheet'!AV128,IF($R$3=$AN$11,'Result Sheet'!BN128,IF($R$3=$AN$12,'Result Sheet'!CF128,IF($R$3=$AN$13,'Result Sheet'!CP128,IF($R$3=$AN$14,'Result Sheet'!CZ128,"")))))))))</f>
        <v/>
      </c>
      <c r="K128" s="460" t="str">
        <f>IF(OR(B128=0,B128=""),"",IF($R$3="","",IF($R$3=$AN$8,'Result Sheet'!M128,IF($R$3=$AN$9,'Result Sheet'!AE128,IF($R$3=$AN$10,'Result Sheet'!AW128,IF($R$3=$AN$11,'Result Sheet'!BO128,IF($R$3=$AN$12,'Result Sheet'!CG128,IF($R$3=$AN$13,'Result Sheet'!CQ128,IF($R$3=$AN$14,'Result Sheet'!DA128,"")))))))))</f>
        <v/>
      </c>
      <c r="L128" s="460" t="str">
        <f>IF(OR(B128=0,B128=""),"",IF($R$3="","",IF($R$3=$AN$8,'Result Sheet'!N128,IF($R$3=$AN$9,'Result Sheet'!AF128,IF($R$3=$AN$10,'Result Sheet'!AX128,IF($R$3=$AN$11,'Result Sheet'!BP128,IF($R$3=$AN$12,'Result Sheet'!CH128,IF($R$3=$AN$13,'Result Sheet'!CR128,IF($R$3=$AN$14,'Result Sheet'!DB128,"")))))))))</f>
        <v/>
      </c>
      <c r="M128" s="462" t="str">
        <f t="shared" si="9"/>
        <v/>
      </c>
      <c r="N128" s="460" t="str">
        <f>IF($R$3=$AN$8,'Result Sheet'!P128,IF($R$3=$AN$9,'Result Sheet'!AH128,IF($R$3=$AN$10,'Result Sheet'!AZ128,IF($R$3=$AN$11,'Result Sheet'!BR128,""))))</f>
        <v/>
      </c>
      <c r="O128" s="460" t="str">
        <f>IF($R$3=$AN$8,'Result Sheet'!Q128,IF($R$3=$AN$9,'Result Sheet'!AI128,IF($R$3=$AN$10,'Result Sheet'!BA128,IF($R$3=$AN$11,'Result Sheet'!BS128,""))))</f>
        <v/>
      </c>
      <c r="P128" s="461" t="str">
        <f>IF(OR($D$3="",$R$3=""),"",IF(B128="","",IF(AND(O128="NA",N128="NA"),"NA",IF($R$3=$AN$12,'Result Sheet'!CI128,IF($R$3=$AN$13,'Result Sheet'!CS128,IF($R$3=$AN$14,'Result Sheet'!DC128,IF($R$3=$AN$15,'Result Sheet'!DJ128,IF($R$3=$AN$16,'Result Sheet'!DN128,SUM(N128:O128)))))))))</f>
        <v/>
      </c>
      <c r="Q128" s="462" t="str">
        <f t="shared" si="10"/>
        <v/>
      </c>
      <c r="R128" s="463" t="str">
        <f>IF($R$3=$AN$8,'Result Sheet'!T128,IF($R$3=$AN$9,'Result Sheet'!AL128,IF($R$3=$AN$10,'Result Sheet'!BD128,IF($R$3=$AN$11,'Result Sheet'!BV128,""))))</f>
        <v/>
      </c>
      <c r="S128" s="463" t="str">
        <f>IF($R$3=$AN$8,'Result Sheet'!U128,IF($R$3=$AN$9,'Result Sheet'!AM128,IF($R$3=$AN$10,'Result Sheet'!BE128,IF($R$3=$AN$11,'Result Sheet'!BW128,""))))</f>
        <v/>
      </c>
      <c r="T128" s="464" t="str">
        <f>IF(OR($D$3="",$R$3=""),"",IF(B128="","",IF(AND(R128="NA",S128="NA"),"NA",IF($R$3=$AN$12,'Result Sheet'!CJ128,IF($R$3=$AN$13,'Result Sheet'!CT128,IF($R$3=$AN$14,'Result Sheet'!DD128,IF($R$3=$AN$15,'Result Sheet'!DK128,IF($R$3=$AN$16,'Result Sheet'!DO128,SUM(R128:S128)))))))))</f>
        <v/>
      </c>
      <c r="U128" s="462" t="str">
        <f t="shared" si="11"/>
        <v/>
      </c>
      <c r="V128" s="465">
        <f t="shared" si="12"/>
        <v>0</v>
      </c>
      <c r="W128" s="465" t="str">
        <f t="shared" si="13"/>
        <v/>
      </c>
      <c r="X128" s="465" t="str">
        <f t="shared" si="14"/>
        <v/>
      </c>
      <c r="Y128" s="465" t="str">
        <f t="shared" si="15"/>
        <v/>
      </c>
      <c r="Z128" s="465" t="str">
        <f t="shared" si="16"/>
        <v/>
      </c>
      <c r="AA128" s="466" t="str">
        <f t="shared" si="17"/>
        <v/>
      </c>
    </row>
    <row r="129" spans="1:27">
      <c r="A129" s="453">
        <f>IF('Result Sheet'!A129="","",'Result Sheet'!A129)</f>
        <v>122</v>
      </c>
      <c r="B129" s="454" t="str">
        <f>IF(OR($D$3="",$R$3=""),"",IF('Result Sheet'!B129="","",'Result Sheet'!B129))</f>
        <v/>
      </c>
      <c r="C129" s="455" t="str">
        <f>IF(OR($D$3="",$R$3=""),"",IF('Result Sheet'!F129="","",'Result Sheet'!F129))</f>
        <v/>
      </c>
      <c r="D129" s="456" t="str">
        <f>IF(OR($D$3="",$R$3=""),"",IF('Result Sheet'!E129="","",'Result Sheet'!E129))</f>
        <v/>
      </c>
      <c r="E129" s="457" t="str">
        <f>IF(OR($D$3="",$R$3=""),"",IF('Result Sheet'!G129="","",'Result Sheet'!G129))</f>
        <v/>
      </c>
      <c r="F129" s="457" t="str">
        <f>IF(OR($D$3="",$R$3=""),"",IF('Result Sheet'!H129="","",'Result Sheet'!H129))</f>
        <v/>
      </c>
      <c r="G129" s="457" t="str">
        <f>IF(OR($D$3="",$R$3=""),"",IF('Result Sheet'!I129="","",'Result Sheet'!I129))</f>
        <v/>
      </c>
      <c r="H129" s="458" t="str">
        <f>IF(OR($D$3="",$R$3=""),"",IF('Result Sheet'!K129="","",'Result Sheet'!K129))</f>
        <v/>
      </c>
      <c r="I129" s="459" t="str">
        <f>IF(OR($D$3="",$R$3=""),"",IF('Result Sheet'!J129="","",'Result Sheet'!J129))</f>
        <v/>
      </c>
      <c r="J129" s="460" t="str">
        <f>IF(OR(B129=0,B129=""),"",IF($R$3="","",IF($R$3=$AN$8,'Result Sheet'!L129,IF($R$3=$AN$9,'Result Sheet'!AD129,IF($R$3=$AN$10,'Result Sheet'!AV129,IF($R$3=$AN$11,'Result Sheet'!BN129,IF($R$3=$AN$12,'Result Sheet'!CF129,IF($R$3=$AN$13,'Result Sheet'!CP129,IF($R$3=$AN$14,'Result Sheet'!CZ129,"")))))))))</f>
        <v/>
      </c>
      <c r="K129" s="460" t="str">
        <f>IF(OR(B129=0,B129=""),"",IF($R$3="","",IF($R$3=$AN$8,'Result Sheet'!M129,IF($R$3=$AN$9,'Result Sheet'!AE129,IF($R$3=$AN$10,'Result Sheet'!AW129,IF($R$3=$AN$11,'Result Sheet'!BO129,IF($R$3=$AN$12,'Result Sheet'!CG129,IF($R$3=$AN$13,'Result Sheet'!CQ129,IF($R$3=$AN$14,'Result Sheet'!DA129,"")))))))))</f>
        <v/>
      </c>
      <c r="L129" s="460" t="str">
        <f>IF(OR(B129=0,B129=""),"",IF($R$3="","",IF($R$3=$AN$8,'Result Sheet'!N129,IF($R$3=$AN$9,'Result Sheet'!AF129,IF($R$3=$AN$10,'Result Sheet'!AX129,IF($R$3=$AN$11,'Result Sheet'!BP129,IF($R$3=$AN$12,'Result Sheet'!CH129,IF($R$3=$AN$13,'Result Sheet'!CR129,IF($R$3=$AN$14,'Result Sheet'!DB129,"")))))))))</f>
        <v/>
      </c>
      <c r="M129" s="462" t="str">
        <f t="shared" si="9"/>
        <v/>
      </c>
      <c r="N129" s="460" t="str">
        <f>IF($R$3=$AN$8,'Result Sheet'!P129,IF($R$3=$AN$9,'Result Sheet'!AH129,IF($R$3=$AN$10,'Result Sheet'!AZ129,IF($R$3=$AN$11,'Result Sheet'!BR129,""))))</f>
        <v/>
      </c>
      <c r="O129" s="460" t="str">
        <f>IF($R$3=$AN$8,'Result Sheet'!Q129,IF($R$3=$AN$9,'Result Sheet'!AI129,IF($R$3=$AN$10,'Result Sheet'!BA129,IF($R$3=$AN$11,'Result Sheet'!BS129,""))))</f>
        <v/>
      </c>
      <c r="P129" s="461" t="str">
        <f>IF(OR($D$3="",$R$3=""),"",IF(B129="","",IF(AND(O129="NA",N129="NA"),"NA",IF($R$3=$AN$12,'Result Sheet'!CI129,IF($R$3=$AN$13,'Result Sheet'!CS129,IF($R$3=$AN$14,'Result Sheet'!DC129,IF($R$3=$AN$15,'Result Sheet'!DJ129,IF($R$3=$AN$16,'Result Sheet'!DN129,SUM(N129:O129)))))))))</f>
        <v/>
      </c>
      <c r="Q129" s="462" t="str">
        <f t="shared" si="10"/>
        <v/>
      </c>
      <c r="R129" s="463" t="str">
        <f>IF($R$3=$AN$8,'Result Sheet'!T129,IF($R$3=$AN$9,'Result Sheet'!AL129,IF($R$3=$AN$10,'Result Sheet'!BD129,IF($R$3=$AN$11,'Result Sheet'!BV129,""))))</f>
        <v/>
      </c>
      <c r="S129" s="463" t="str">
        <f>IF($R$3=$AN$8,'Result Sheet'!U129,IF($R$3=$AN$9,'Result Sheet'!AM129,IF($R$3=$AN$10,'Result Sheet'!BE129,IF($R$3=$AN$11,'Result Sheet'!BW129,""))))</f>
        <v/>
      </c>
      <c r="T129" s="464" t="str">
        <f>IF(OR($D$3="",$R$3=""),"",IF(B129="","",IF(AND(R129="NA",S129="NA"),"NA",IF($R$3=$AN$12,'Result Sheet'!CJ129,IF($R$3=$AN$13,'Result Sheet'!CT129,IF($R$3=$AN$14,'Result Sheet'!DD129,IF($R$3=$AN$15,'Result Sheet'!DK129,IF($R$3=$AN$16,'Result Sheet'!DO129,SUM(R129:S129)))))))))</f>
        <v/>
      </c>
      <c r="U129" s="462" t="str">
        <f t="shared" si="11"/>
        <v/>
      </c>
      <c r="V129" s="465">
        <f t="shared" si="12"/>
        <v>0</v>
      </c>
      <c r="W129" s="465" t="str">
        <f t="shared" si="13"/>
        <v/>
      </c>
      <c r="X129" s="465" t="str">
        <f t="shared" si="14"/>
        <v/>
      </c>
      <c r="Y129" s="465" t="str">
        <f t="shared" si="15"/>
        <v/>
      </c>
      <c r="Z129" s="465" t="str">
        <f t="shared" si="16"/>
        <v/>
      </c>
      <c r="AA129" s="466" t="str">
        <f t="shared" si="17"/>
        <v/>
      </c>
    </row>
    <row r="130" spans="1:27">
      <c r="A130" s="453">
        <f>IF('Result Sheet'!A130="","",'Result Sheet'!A130)</f>
        <v>123</v>
      </c>
      <c r="B130" s="454" t="str">
        <f>IF(OR($D$3="",$R$3=""),"",IF('Result Sheet'!B130="","",'Result Sheet'!B130))</f>
        <v/>
      </c>
      <c r="C130" s="455" t="str">
        <f>IF(OR($D$3="",$R$3=""),"",IF('Result Sheet'!F130="","",'Result Sheet'!F130))</f>
        <v/>
      </c>
      <c r="D130" s="456" t="str">
        <f>IF(OR($D$3="",$R$3=""),"",IF('Result Sheet'!E130="","",'Result Sheet'!E130))</f>
        <v/>
      </c>
      <c r="E130" s="457" t="str">
        <f>IF(OR($D$3="",$R$3=""),"",IF('Result Sheet'!G130="","",'Result Sheet'!G130))</f>
        <v/>
      </c>
      <c r="F130" s="457" t="str">
        <f>IF(OR($D$3="",$R$3=""),"",IF('Result Sheet'!H130="","",'Result Sheet'!H130))</f>
        <v/>
      </c>
      <c r="G130" s="457" t="str">
        <f>IF(OR($D$3="",$R$3=""),"",IF('Result Sheet'!I130="","",'Result Sheet'!I130))</f>
        <v/>
      </c>
      <c r="H130" s="458" t="str">
        <f>IF(OR($D$3="",$R$3=""),"",IF('Result Sheet'!K130="","",'Result Sheet'!K130))</f>
        <v/>
      </c>
      <c r="I130" s="459" t="str">
        <f>IF(OR($D$3="",$R$3=""),"",IF('Result Sheet'!J130="","",'Result Sheet'!J130))</f>
        <v/>
      </c>
      <c r="J130" s="460" t="str">
        <f>IF(OR(B130=0,B130=""),"",IF($R$3="","",IF($R$3=$AN$8,'Result Sheet'!L130,IF($R$3=$AN$9,'Result Sheet'!AD130,IF($R$3=$AN$10,'Result Sheet'!AV130,IF($R$3=$AN$11,'Result Sheet'!BN130,IF($R$3=$AN$12,'Result Sheet'!CF130,IF($R$3=$AN$13,'Result Sheet'!CP130,IF($R$3=$AN$14,'Result Sheet'!CZ130,"")))))))))</f>
        <v/>
      </c>
      <c r="K130" s="460" t="str">
        <f>IF(OR(B130=0,B130=""),"",IF($R$3="","",IF($R$3=$AN$8,'Result Sheet'!M130,IF($R$3=$AN$9,'Result Sheet'!AE130,IF($R$3=$AN$10,'Result Sheet'!AW130,IF($R$3=$AN$11,'Result Sheet'!BO130,IF($R$3=$AN$12,'Result Sheet'!CG130,IF($R$3=$AN$13,'Result Sheet'!CQ130,IF($R$3=$AN$14,'Result Sheet'!DA130,"")))))))))</f>
        <v/>
      </c>
      <c r="L130" s="460" t="str">
        <f>IF(OR(B130=0,B130=""),"",IF($R$3="","",IF($R$3=$AN$8,'Result Sheet'!N130,IF($R$3=$AN$9,'Result Sheet'!AF130,IF($R$3=$AN$10,'Result Sheet'!AX130,IF($R$3=$AN$11,'Result Sheet'!BP130,IF($R$3=$AN$12,'Result Sheet'!CH130,IF($R$3=$AN$13,'Result Sheet'!CR130,IF($R$3=$AN$14,'Result Sheet'!DB130,"")))))))))</f>
        <v/>
      </c>
      <c r="M130" s="462" t="str">
        <f t="shared" si="9"/>
        <v/>
      </c>
      <c r="N130" s="460" t="str">
        <f>IF($R$3=$AN$8,'Result Sheet'!P130,IF($R$3=$AN$9,'Result Sheet'!AH130,IF($R$3=$AN$10,'Result Sheet'!AZ130,IF($R$3=$AN$11,'Result Sheet'!BR130,""))))</f>
        <v/>
      </c>
      <c r="O130" s="460" t="str">
        <f>IF($R$3=$AN$8,'Result Sheet'!Q130,IF($R$3=$AN$9,'Result Sheet'!AI130,IF($R$3=$AN$10,'Result Sheet'!BA130,IF($R$3=$AN$11,'Result Sheet'!BS130,""))))</f>
        <v/>
      </c>
      <c r="P130" s="461" t="str">
        <f>IF(OR($D$3="",$R$3=""),"",IF(B130="","",IF(AND(O130="NA",N130="NA"),"NA",IF($R$3=$AN$12,'Result Sheet'!CI130,IF($R$3=$AN$13,'Result Sheet'!CS130,IF($R$3=$AN$14,'Result Sheet'!DC130,IF($R$3=$AN$15,'Result Sheet'!DJ130,IF($R$3=$AN$16,'Result Sheet'!DN130,SUM(N130:O130)))))))))</f>
        <v/>
      </c>
      <c r="Q130" s="462" t="str">
        <f t="shared" si="10"/>
        <v/>
      </c>
      <c r="R130" s="463" t="str">
        <f>IF($R$3=$AN$8,'Result Sheet'!T130,IF($R$3=$AN$9,'Result Sheet'!AL130,IF($R$3=$AN$10,'Result Sheet'!BD130,IF($R$3=$AN$11,'Result Sheet'!BV130,""))))</f>
        <v/>
      </c>
      <c r="S130" s="463" t="str">
        <f>IF($R$3=$AN$8,'Result Sheet'!U130,IF($R$3=$AN$9,'Result Sheet'!AM130,IF($R$3=$AN$10,'Result Sheet'!BE130,IF($R$3=$AN$11,'Result Sheet'!BW130,""))))</f>
        <v/>
      </c>
      <c r="T130" s="464" t="str">
        <f>IF(OR($D$3="",$R$3=""),"",IF(B130="","",IF(AND(R130="NA",S130="NA"),"NA",IF($R$3=$AN$12,'Result Sheet'!CJ130,IF($R$3=$AN$13,'Result Sheet'!CT130,IF($R$3=$AN$14,'Result Sheet'!DD130,IF($R$3=$AN$15,'Result Sheet'!DK130,IF($R$3=$AN$16,'Result Sheet'!DO130,SUM(R130:S130)))))))))</f>
        <v/>
      </c>
      <c r="U130" s="462" t="str">
        <f t="shared" si="11"/>
        <v/>
      </c>
      <c r="V130" s="465">
        <f t="shared" si="12"/>
        <v>0</v>
      </c>
      <c r="W130" s="465" t="str">
        <f t="shared" si="13"/>
        <v/>
      </c>
      <c r="X130" s="465" t="str">
        <f t="shared" si="14"/>
        <v/>
      </c>
      <c r="Y130" s="465" t="str">
        <f t="shared" si="15"/>
        <v/>
      </c>
      <c r="Z130" s="465" t="str">
        <f t="shared" si="16"/>
        <v/>
      </c>
      <c r="AA130" s="466" t="str">
        <f t="shared" si="17"/>
        <v/>
      </c>
    </row>
    <row r="131" spans="1:27">
      <c r="A131" s="453">
        <f>IF('Result Sheet'!A131="","",'Result Sheet'!A131)</f>
        <v>124</v>
      </c>
      <c r="B131" s="454" t="str">
        <f>IF(OR($D$3="",$R$3=""),"",IF('Result Sheet'!B131="","",'Result Sheet'!B131))</f>
        <v/>
      </c>
      <c r="C131" s="455" t="str">
        <f>IF(OR($D$3="",$R$3=""),"",IF('Result Sheet'!F131="","",'Result Sheet'!F131))</f>
        <v/>
      </c>
      <c r="D131" s="456" t="str">
        <f>IF(OR($D$3="",$R$3=""),"",IF('Result Sheet'!E131="","",'Result Sheet'!E131))</f>
        <v/>
      </c>
      <c r="E131" s="457" t="str">
        <f>IF(OR($D$3="",$R$3=""),"",IF('Result Sheet'!G131="","",'Result Sheet'!G131))</f>
        <v/>
      </c>
      <c r="F131" s="457" t="str">
        <f>IF(OR($D$3="",$R$3=""),"",IF('Result Sheet'!H131="","",'Result Sheet'!H131))</f>
        <v/>
      </c>
      <c r="G131" s="457" t="str">
        <f>IF(OR($D$3="",$R$3=""),"",IF('Result Sheet'!I131="","",'Result Sheet'!I131))</f>
        <v/>
      </c>
      <c r="H131" s="458" t="str">
        <f>IF(OR($D$3="",$R$3=""),"",IF('Result Sheet'!K131="","",'Result Sheet'!K131))</f>
        <v/>
      </c>
      <c r="I131" s="459" t="str">
        <f>IF(OR($D$3="",$R$3=""),"",IF('Result Sheet'!J131="","",'Result Sheet'!J131))</f>
        <v/>
      </c>
      <c r="J131" s="460" t="str">
        <f>IF(OR(B131=0,B131=""),"",IF($R$3="","",IF($R$3=$AN$8,'Result Sheet'!L131,IF($R$3=$AN$9,'Result Sheet'!AD131,IF($R$3=$AN$10,'Result Sheet'!AV131,IF($R$3=$AN$11,'Result Sheet'!BN131,IF($R$3=$AN$12,'Result Sheet'!CF131,IF($R$3=$AN$13,'Result Sheet'!CP131,IF($R$3=$AN$14,'Result Sheet'!CZ131,"")))))))))</f>
        <v/>
      </c>
      <c r="K131" s="460" t="str">
        <f>IF(OR(B131=0,B131=""),"",IF($R$3="","",IF($R$3=$AN$8,'Result Sheet'!M131,IF($R$3=$AN$9,'Result Sheet'!AE131,IF($R$3=$AN$10,'Result Sheet'!AW131,IF($R$3=$AN$11,'Result Sheet'!BO131,IF($R$3=$AN$12,'Result Sheet'!CG131,IF($R$3=$AN$13,'Result Sheet'!CQ131,IF($R$3=$AN$14,'Result Sheet'!DA131,"")))))))))</f>
        <v/>
      </c>
      <c r="L131" s="460" t="str">
        <f>IF(OR(B131=0,B131=""),"",IF($R$3="","",IF($R$3=$AN$8,'Result Sheet'!N131,IF($R$3=$AN$9,'Result Sheet'!AF131,IF($R$3=$AN$10,'Result Sheet'!AX131,IF($R$3=$AN$11,'Result Sheet'!BP131,IF($R$3=$AN$12,'Result Sheet'!CH131,IF($R$3=$AN$13,'Result Sheet'!CR131,IF($R$3=$AN$14,'Result Sheet'!DB131,"")))))))))</f>
        <v/>
      </c>
      <c r="M131" s="462" t="str">
        <f t="shared" si="9"/>
        <v/>
      </c>
      <c r="N131" s="460" t="str">
        <f>IF($R$3=$AN$8,'Result Sheet'!P131,IF($R$3=$AN$9,'Result Sheet'!AH131,IF($R$3=$AN$10,'Result Sheet'!AZ131,IF($R$3=$AN$11,'Result Sheet'!BR131,""))))</f>
        <v/>
      </c>
      <c r="O131" s="460" t="str">
        <f>IF($R$3=$AN$8,'Result Sheet'!Q131,IF($R$3=$AN$9,'Result Sheet'!AI131,IF($R$3=$AN$10,'Result Sheet'!BA131,IF($R$3=$AN$11,'Result Sheet'!BS131,""))))</f>
        <v/>
      </c>
      <c r="P131" s="461" t="str">
        <f>IF(OR($D$3="",$R$3=""),"",IF(B131="","",IF(AND(O131="NA",N131="NA"),"NA",IF($R$3=$AN$12,'Result Sheet'!CI131,IF($R$3=$AN$13,'Result Sheet'!CS131,IF($R$3=$AN$14,'Result Sheet'!DC131,IF($R$3=$AN$15,'Result Sheet'!DJ131,IF($R$3=$AN$16,'Result Sheet'!DN131,SUM(N131:O131)))))))))</f>
        <v/>
      </c>
      <c r="Q131" s="462" t="str">
        <f t="shared" si="10"/>
        <v/>
      </c>
      <c r="R131" s="463" t="str">
        <f>IF($R$3=$AN$8,'Result Sheet'!T131,IF($R$3=$AN$9,'Result Sheet'!AL131,IF($R$3=$AN$10,'Result Sheet'!BD131,IF($R$3=$AN$11,'Result Sheet'!BV131,""))))</f>
        <v/>
      </c>
      <c r="S131" s="463" t="str">
        <f>IF($R$3=$AN$8,'Result Sheet'!U131,IF($R$3=$AN$9,'Result Sheet'!AM131,IF($R$3=$AN$10,'Result Sheet'!BE131,IF($R$3=$AN$11,'Result Sheet'!BW131,""))))</f>
        <v/>
      </c>
      <c r="T131" s="464" t="str">
        <f>IF(OR($D$3="",$R$3=""),"",IF(B131="","",IF(AND(R131="NA",S131="NA"),"NA",IF($R$3=$AN$12,'Result Sheet'!CJ131,IF($R$3=$AN$13,'Result Sheet'!CT131,IF($R$3=$AN$14,'Result Sheet'!DD131,IF($R$3=$AN$15,'Result Sheet'!DK131,IF($R$3=$AN$16,'Result Sheet'!DO131,SUM(R131:S131)))))))))</f>
        <v/>
      </c>
      <c r="U131" s="462" t="str">
        <f t="shared" si="11"/>
        <v/>
      </c>
      <c r="V131" s="465">
        <f t="shared" si="12"/>
        <v>0</v>
      </c>
      <c r="W131" s="465" t="str">
        <f t="shared" si="13"/>
        <v/>
      </c>
      <c r="X131" s="465" t="str">
        <f t="shared" si="14"/>
        <v/>
      </c>
      <c r="Y131" s="465" t="str">
        <f t="shared" si="15"/>
        <v/>
      </c>
      <c r="Z131" s="465" t="str">
        <f t="shared" si="16"/>
        <v/>
      </c>
      <c r="AA131" s="466" t="str">
        <f t="shared" si="17"/>
        <v/>
      </c>
    </row>
    <row r="132" spans="1:27">
      <c r="A132" s="453">
        <f>IF('Result Sheet'!A132="","",'Result Sheet'!A132)</f>
        <v>125</v>
      </c>
      <c r="B132" s="454" t="str">
        <f>IF(OR($D$3="",$R$3=""),"",IF('Result Sheet'!B132="","",'Result Sheet'!B132))</f>
        <v/>
      </c>
      <c r="C132" s="455" t="str">
        <f>IF(OR($D$3="",$R$3=""),"",IF('Result Sheet'!F132="","",'Result Sheet'!F132))</f>
        <v/>
      </c>
      <c r="D132" s="456" t="str">
        <f>IF(OR($D$3="",$R$3=""),"",IF('Result Sheet'!E132="","",'Result Sheet'!E132))</f>
        <v/>
      </c>
      <c r="E132" s="457" t="str">
        <f>IF(OR($D$3="",$R$3=""),"",IF('Result Sheet'!G132="","",'Result Sheet'!G132))</f>
        <v/>
      </c>
      <c r="F132" s="457" t="str">
        <f>IF(OR($D$3="",$R$3=""),"",IF('Result Sheet'!H132="","",'Result Sheet'!H132))</f>
        <v/>
      </c>
      <c r="G132" s="457" t="str">
        <f>IF(OR($D$3="",$R$3=""),"",IF('Result Sheet'!I132="","",'Result Sheet'!I132))</f>
        <v/>
      </c>
      <c r="H132" s="458" t="str">
        <f>IF(OR($D$3="",$R$3=""),"",IF('Result Sheet'!K132="","",'Result Sheet'!K132))</f>
        <v/>
      </c>
      <c r="I132" s="459" t="str">
        <f>IF(OR($D$3="",$R$3=""),"",IF('Result Sheet'!J132="","",'Result Sheet'!J132))</f>
        <v/>
      </c>
      <c r="J132" s="460" t="str">
        <f>IF(OR(B132=0,B132=""),"",IF($R$3="","",IF($R$3=$AN$8,'Result Sheet'!L132,IF($R$3=$AN$9,'Result Sheet'!AD132,IF($R$3=$AN$10,'Result Sheet'!AV132,IF($R$3=$AN$11,'Result Sheet'!BN132,IF($R$3=$AN$12,'Result Sheet'!CF132,IF($R$3=$AN$13,'Result Sheet'!CP132,IF($R$3=$AN$14,'Result Sheet'!CZ132,"")))))))))</f>
        <v/>
      </c>
      <c r="K132" s="460" t="str">
        <f>IF(OR(B132=0,B132=""),"",IF($R$3="","",IF($R$3=$AN$8,'Result Sheet'!M132,IF($R$3=$AN$9,'Result Sheet'!AE132,IF($R$3=$AN$10,'Result Sheet'!AW132,IF($R$3=$AN$11,'Result Sheet'!BO132,IF($R$3=$AN$12,'Result Sheet'!CG132,IF($R$3=$AN$13,'Result Sheet'!CQ132,IF($R$3=$AN$14,'Result Sheet'!DA132,"")))))))))</f>
        <v/>
      </c>
      <c r="L132" s="460" t="str">
        <f>IF(OR(B132=0,B132=""),"",IF($R$3="","",IF($R$3=$AN$8,'Result Sheet'!N132,IF($R$3=$AN$9,'Result Sheet'!AF132,IF($R$3=$AN$10,'Result Sheet'!AX132,IF($R$3=$AN$11,'Result Sheet'!BP132,IF($R$3=$AN$12,'Result Sheet'!CH132,IF($R$3=$AN$13,'Result Sheet'!CR132,IF($R$3=$AN$14,'Result Sheet'!DB132,"")))))))))</f>
        <v/>
      </c>
      <c r="M132" s="462" t="str">
        <f t="shared" si="9"/>
        <v/>
      </c>
      <c r="N132" s="460" t="str">
        <f>IF($R$3=$AN$8,'Result Sheet'!P132,IF($R$3=$AN$9,'Result Sheet'!AH132,IF($R$3=$AN$10,'Result Sheet'!AZ132,IF($R$3=$AN$11,'Result Sheet'!BR132,""))))</f>
        <v/>
      </c>
      <c r="O132" s="460" t="str">
        <f>IF($R$3=$AN$8,'Result Sheet'!Q132,IF($R$3=$AN$9,'Result Sheet'!AI132,IF($R$3=$AN$10,'Result Sheet'!BA132,IF($R$3=$AN$11,'Result Sheet'!BS132,""))))</f>
        <v/>
      </c>
      <c r="P132" s="461" t="str">
        <f>IF(OR($D$3="",$R$3=""),"",IF(B132="","",IF(AND(O132="NA",N132="NA"),"NA",IF($R$3=$AN$12,'Result Sheet'!CI132,IF($R$3=$AN$13,'Result Sheet'!CS132,IF($R$3=$AN$14,'Result Sheet'!DC132,IF($R$3=$AN$15,'Result Sheet'!DJ132,IF($R$3=$AN$16,'Result Sheet'!DN132,SUM(N132:O132)))))))))</f>
        <v/>
      </c>
      <c r="Q132" s="462" t="str">
        <f t="shared" si="10"/>
        <v/>
      </c>
      <c r="R132" s="463" t="str">
        <f>IF($R$3=$AN$8,'Result Sheet'!T132,IF($R$3=$AN$9,'Result Sheet'!AL132,IF($R$3=$AN$10,'Result Sheet'!BD132,IF($R$3=$AN$11,'Result Sheet'!BV132,""))))</f>
        <v/>
      </c>
      <c r="S132" s="463" t="str">
        <f>IF($R$3=$AN$8,'Result Sheet'!U132,IF($R$3=$AN$9,'Result Sheet'!AM132,IF($R$3=$AN$10,'Result Sheet'!BE132,IF($R$3=$AN$11,'Result Sheet'!BW132,""))))</f>
        <v/>
      </c>
      <c r="T132" s="464" t="str">
        <f>IF(OR($D$3="",$R$3=""),"",IF(B132="","",IF(AND(R132="NA",S132="NA"),"NA",IF($R$3=$AN$12,'Result Sheet'!CJ132,IF($R$3=$AN$13,'Result Sheet'!CT132,IF($R$3=$AN$14,'Result Sheet'!DD132,IF($R$3=$AN$15,'Result Sheet'!DK132,IF($R$3=$AN$16,'Result Sheet'!DO132,SUM(R132:S132)))))))))</f>
        <v/>
      </c>
      <c r="U132" s="462" t="str">
        <f t="shared" si="11"/>
        <v/>
      </c>
      <c r="V132" s="465">
        <f t="shared" si="12"/>
        <v>0</v>
      </c>
      <c r="W132" s="465" t="str">
        <f t="shared" si="13"/>
        <v/>
      </c>
      <c r="X132" s="465" t="str">
        <f t="shared" si="14"/>
        <v/>
      </c>
      <c r="Y132" s="465" t="str">
        <f t="shared" si="15"/>
        <v/>
      </c>
      <c r="Z132" s="465" t="str">
        <f t="shared" si="16"/>
        <v/>
      </c>
      <c r="AA132" s="466" t="str">
        <f t="shared" si="17"/>
        <v/>
      </c>
    </row>
    <row r="133" spans="1:27">
      <c r="A133" s="453">
        <f>IF('Result Sheet'!A133="","",'Result Sheet'!A133)</f>
        <v>126</v>
      </c>
      <c r="B133" s="454" t="str">
        <f>IF(OR($D$3="",$R$3=""),"",IF('Result Sheet'!B133="","",'Result Sheet'!B133))</f>
        <v/>
      </c>
      <c r="C133" s="455" t="str">
        <f>IF(OR($D$3="",$R$3=""),"",IF('Result Sheet'!F133="","",'Result Sheet'!F133))</f>
        <v/>
      </c>
      <c r="D133" s="456" t="str">
        <f>IF(OR($D$3="",$R$3=""),"",IF('Result Sheet'!E133="","",'Result Sheet'!E133))</f>
        <v/>
      </c>
      <c r="E133" s="457" t="str">
        <f>IF(OR($D$3="",$R$3=""),"",IF('Result Sheet'!G133="","",'Result Sheet'!G133))</f>
        <v/>
      </c>
      <c r="F133" s="457" t="str">
        <f>IF(OR($D$3="",$R$3=""),"",IF('Result Sheet'!H133="","",'Result Sheet'!H133))</f>
        <v/>
      </c>
      <c r="G133" s="457" t="str">
        <f>IF(OR($D$3="",$R$3=""),"",IF('Result Sheet'!I133="","",'Result Sheet'!I133))</f>
        <v/>
      </c>
      <c r="H133" s="458" t="str">
        <f>IF(OR($D$3="",$R$3=""),"",IF('Result Sheet'!K133="","",'Result Sheet'!K133))</f>
        <v/>
      </c>
      <c r="I133" s="459" t="str">
        <f>IF(OR($D$3="",$R$3=""),"",IF('Result Sheet'!J133="","",'Result Sheet'!J133))</f>
        <v/>
      </c>
      <c r="J133" s="460" t="str">
        <f>IF(OR(B133=0,B133=""),"",IF($R$3="","",IF($R$3=$AN$8,'Result Sheet'!L133,IF($R$3=$AN$9,'Result Sheet'!AD133,IF($R$3=$AN$10,'Result Sheet'!AV133,IF($R$3=$AN$11,'Result Sheet'!BN133,IF($R$3=$AN$12,'Result Sheet'!CF133,IF($R$3=$AN$13,'Result Sheet'!CP133,IF($R$3=$AN$14,'Result Sheet'!CZ133,"")))))))))</f>
        <v/>
      </c>
      <c r="K133" s="460" t="str">
        <f>IF(OR(B133=0,B133=""),"",IF($R$3="","",IF($R$3=$AN$8,'Result Sheet'!M133,IF($R$3=$AN$9,'Result Sheet'!AE133,IF($R$3=$AN$10,'Result Sheet'!AW133,IF($R$3=$AN$11,'Result Sheet'!BO133,IF($R$3=$AN$12,'Result Sheet'!CG133,IF($R$3=$AN$13,'Result Sheet'!CQ133,IF($R$3=$AN$14,'Result Sheet'!DA133,"")))))))))</f>
        <v/>
      </c>
      <c r="L133" s="460" t="str">
        <f>IF(OR(B133=0,B133=""),"",IF($R$3="","",IF($R$3=$AN$8,'Result Sheet'!N133,IF($R$3=$AN$9,'Result Sheet'!AF133,IF($R$3=$AN$10,'Result Sheet'!AX133,IF($R$3=$AN$11,'Result Sheet'!BP133,IF($R$3=$AN$12,'Result Sheet'!CH133,IF($R$3=$AN$13,'Result Sheet'!CR133,IF($R$3=$AN$14,'Result Sheet'!DB133,"")))))))))</f>
        <v/>
      </c>
      <c r="M133" s="462" t="str">
        <f t="shared" si="9"/>
        <v/>
      </c>
      <c r="N133" s="460" t="str">
        <f>IF($R$3=$AN$8,'Result Sheet'!P133,IF($R$3=$AN$9,'Result Sheet'!AH133,IF($R$3=$AN$10,'Result Sheet'!AZ133,IF($R$3=$AN$11,'Result Sheet'!BR133,""))))</f>
        <v/>
      </c>
      <c r="O133" s="460" t="str">
        <f>IF($R$3=$AN$8,'Result Sheet'!Q133,IF($R$3=$AN$9,'Result Sheet'!AI133,IF($R$3=$AN$10,'Result Sheet'!BA133,IF($R$3=$AN$11,'Result Sheet'!BS133,""))))</f>
        <v/>
      </c>
      <c r="P133" s="461" t="str">
        <f>IF(OR($D$3="",$R$3=""),"",IF(B133="","",IF(AND(O133="NA",N133="NA"),"NA",IF($R$3=$AN$12,'Result Sheet'!CI133,IF($R$3=$AN$13,'Result Sheet'!CS133,IF($R$3=$AN$14,'Result Sheet'!DC133,IF($R$3=$AN$15,'Result Sheet'!DJ133,IF($R$3=$AN$16,'Result Sheet'!DN133,SUM(N133:O133)))))))))</f>
        <v/>
      </c>
      <c r="Q133" s="462" t="str">
        <f t="shared" si="10"/>
        <v/>
      </c>
      <c r="R133" s="463" t="str">
        <f>IF($R$3=$AN$8,'Result Sheet'!T133,IF($R$3=$AN$9,'Result Sheet'!AL133,IF($R$3=$AN$10,'Result Sheet'!BD133,IF($R$3=$AN$11,'Result Sheet'!BV133,""))))</f>
        <v/>
      </c>
      <c r="S133" s="463" t="str">
        <f>IF($R$3=$AN$8,'Result Sheet'!U133,IF($R$3=$AN$9,'Result Sheet'!AM133,IF($R$3=$AN$10,'Result Sheet'!BE133,IF($R$3=$AN$11,'Result Sheet'!BW133,""))))</f>
        <v/>
      </c>
      <c r="T133" s="464" t="str">
        <f>IF(OR($D$3="",$R$3=""),"",IF(B133="","",IF(AND(R133="NA",S133="NA"),"NA",IF($R$3=$AN$12,'Result Sheet'!CJ133,IF($R$3=$AN$13,'Result Sheet'!CT133,IF($R$3=$AN$14,'Result Sheet'!DD133,IF($R$3=$AN$15,'Result Sheet'!DK133,IF($R$3=$AN$16,'Result Sheet'!DO133,SUM(R133:S133)))))))))</f>
        <v/>
      </c>
      <c r="U133" s="462" t="str">
        <f t="shared" si="11"/>
        <v/>
      </c>
      <c r="V133" s="465">
        <f t="shared" si="12"/>
        <v>0</v>
      </c>
      <c r="W133" s="465" t="str">
        <f t="shared" si="13"/>
        <v/>
      </c>
      <c r="X133" s="465" t="str">
        <f t="shared" si="14"/>
        <v/>
      </c>
      <c r="Y133" s="465" t="str">
        <f t="shared" si="15"/>
        <v/>
      </c>
      <c r="Z133" s="465" t="str">
        <f t="shared" si="16"/>
        <v/>
      </c>
      <c r="AA133" s="466" t="str">
        <f t="shared" si="17"/>
        <v/>
      </c>
    </row>
    <row r="134" spans="1:27">
      <c r="A134" s="453">
        <f>IF('Result Sheet'!A134="","",'Result Sheet'!A134)</f>
        <v>127</v>
      </c>
      <c r="B134" s="454" t="str">
        <f>IF(OR($D$3="",$R$3=""),"",IF('Result Sheet'!B134="","",'Result Sheet'!B134))</f>
        <v/>
      </c>
      <c r="C134" s="455" t="str">
        <f>IF(OR($D$3="",$R$3=""),"",IF('Result Sheet'!F134="","",'Result Sheet'!F134))</f>
        <v/>
      </c>
      <c r="D134" s="456" t="str">
        <f>IF(OR($D$3="",$R$3=""),"",IF('Result Sheet'!E134="","",'Result Sheet'!E134))</f>
        <v/>
      </c>
      <c r="E134" s="457" t="str">
        <f>IF(OR($D$3="",$R$3=""),"",IF('Result Sheet'!G134="","",'Result Sheet'!G134))</f>
        <v/>
      </c>
      <c r="F134" s="457" t="str">
        <f>IF(OR($D$3="",$R$3=""),"",IF('Result Sheet'!H134="","",'Result Sheet'!H134))</f>
        <v/>
      </c>
      <c r="G134" s="457" t="str">
        <f>IF(OR($D$3="",$R$3=""),"",IF('Result Sheet'!I134="","",'Result Sheet'!I134))</f>
        <v/>
      </c>
      <c r="H134" s="458" t="str">
        <f>IF(OR($D$3="",$R$3=""),"",IF('Result Sheet'!K134="","",'Result Sheet'!K134))</f>
        <v/>
      </c>
      <c r="I134" s="459" t="str">
        <f>IF(OR($D$3="",$R$3=""),"",IF('Result Sheet'!J134="","",'Result Sheet'!J134))</f>
        <v/>
      </c>
      <c r="J134" s="460" t="str">
        <f>IF(OR(B134=0,B134=""),"",IF($R$3="","",IF($R$3=$AN$8,'Result Sheet'!L134,IF($R$3=$AN$9,'Result Sheet'!AD134,IF($R$3=$AN$10,'Result Sheet'!AV134,IF($R$3=$AN$11,'Result Sheet'!BN134,IF($R$3=$AN$12,'Result Sheet'!CF134,IF($R$3=$AN$13,'Result Sheet'!CP134,IF($R$3=$AN$14,'Result Sheet'!CZ134,"")))))))))</f>
        <v/>
      </c>
      <c r="K134" s="460" t="str">
        <f>IF(OR(B134=0,B134=""),"",IF($R$3="","",IF($R$3=$AN$8,'Result Sheet'!M134,IF($R$3=$AN$9,'Result Sheet'!AE134,IF($R$3=$AN$10,'Result Sheet'!AW134,IF($R$3=$AN$11,'Result Sheet'!BO134,IF($R$3=$AN$12,'Result Sheet'!CG134,IF($R$3=$AN$13,'Result Sheet'!CQ134,IF($R$3=$AN$14,'Result Sheet'!DA134,"")))))))))</f>
        <v/>
      </c>
      <c r="L134" s="460" t="str">
        <f>IF(OR(B134=0,B134=""),"",IF($R$3="","",IF($R$3=$AN$8,'Result Sheet'!N134,IF($R$3=$AN$9,'Result Sheet'!AF134,IF($R$3=$AN$10,'Result Sheet'!AX134,IF($R$3=$AN$11,'Result Sheet'!BP134,IF($R$3=$AN$12,'Result Sheet'!CH134,IF($R$3=$AN$13,'Result Sheet'!CR134,IF($R$3=$AN$14,'Result Sheet'!DB134,"")))))))))</f>
        <v/>
      </c>
      <c r="M134" s="462" t="str">
        <f t="shared" si="9"/>
        <v/>
      </c>
      <c r="N134" s="460" t="str">
        <f>IF($R$3=$AN$8,'Result Sheet'!P134,IF($R$3=$AN$9,'Result Sheet'!AH134,IF($R$3=$AN$10,'Result Sheet'!AZ134,IF($R$3=$AN$11,'Result Sheet'!BR134,""))))</f>
        <v/>
      </c>
      <c r="O134" s="460" t="str">
        <f>IF($R$3=$AN$8,'Result Sheet'!Q134,IF($R$3=$AN$9,'Result Sheet'!AI134,IF($R$3=$AN$10,'Result Sheet'!BA134,IF($R$3=$AN$11,'Result Sheet'!BS134,""))))</f>
        <v/>
      </c>
      <c r="P134" s="461" t="str">
        <f>IF(OR($D$3="",$R$3=""),"",IF(B134="","",IF(AND(O134="NA",N134="NA"),"NA",IF($R$3=$AN$12,'Result Sheet'!CI134,IF($R$3=$AN$13,'Result Sheet'!CS134,IF($R$3=$AN$14,'Result Sheet'!DC134,IF($R$3=$AN$15,'Result Sheet'!DJ134,IF($R$3=$AN$16,'Result Sheet'!DN134,SUM(N134:O134)))))))))</f>
        <v/>
      </c>
      <c r="Q134" s="462" t="str">
        <f t="shared" si="10"/>
        <v/>
      </c>
      <c r="R134" s="463" t="str">
        <f>IF($R$3=$AN$8,'Result Sheet'!T134,IF($R$3=$AN$9,'Result Sheet'!AL134,IF($R$3=$AN$10,'Result Sheet'!BD134,IF($R$3=$AN$11,'Result Sheet'!BV134,""))))</f>
        <v/>
      </c>
      <c r="S134" s="463" t="str">
        <f>IF($R$3=$AN$8,'Result Sheet'!U134,IF($R$3=$AN$9,'Result Sheet'!AM134,IF($R$3=$AN$10,'Result Sheet'!BE134,IF($R$3=$AN$11,'Result Sheet'!BW134,""))))</f>
        <v/>
      </c>
      <c r="T134" s="464" t="str">
        <f>IF(OR($D$3="",$R$3=""),"",IF(B134="","",IF(AND(R134="NA",S134="NA"),"NA",IF($R$3=$AN$12,'Result Sheet'!CJ134,IF($R$3=$AN$13,'Result Sheet'!CT134,IF($R$3=$AN$14,'Result Sheet'!DD134,IF($R$3=$AN$15,'Result Sheet'!DK134,IF($R$3=$AN$16,'Result Sheet'!DO134,SUM(R134:S134)))))))))</f>
        <v/>
      </c>
      <c r="U134" s="462" t="str">
        <f t="shared" si="11"/>
        <v/>
      </c>
      <c r="V134" s="465">
        <f t="shared" si="12"/>
        <v>0</v>
      </c>
      <c r="W134" s="465" t="str">
        <f t="shared" si="13"/>
        <v/>
      </c>
      <c r="X134" s="465" t="str">
        <f t="shared" si="14"/>
        <v/>
      </c>
      <c r="Y134" s="465" t="str">
        <f t="shared" si="15"/>
        <v/>
      </c>
      <c r="Z134" s="465" t="str">
        <f t="shared" si="16"/>
        <v/>
      </c>
      <c r="AA134" s="466" t="str">
        <f t="shared" si="17"/>
        <v/>
      </c>
    </row>
    <row r="135" spans="1:27">
      <c r="A135" s="453">
        <f>IF('Result Sheet'!A135="","",'Result Sheet'!A135)</f>
        <v>128</v>
      </c>
      <c r="B135" s="454" t="str">
        <f>IF(OR($D$3="",$R$3=""),"",IF('Result Sheet'!B135="","",'Result Sheet'!B135))</f>
        <v/>
      </c>
      <c r="C135" s="455" t="str">
        <f>IF(OR($D$3="",$R$3=""),"",IF('Result Sheet'!F135="","",'Result Sheet'!F135))</f>
        <v/>
      </c>
      <c r="D135" s="456" t="str">
        <f>IF(OR($D$3="",$R$3=""),"",IF('Result Sheet'!E135="","",'Result Sheet'!E135))</f>
        <v/>
      </c>
      <c r="E135" s="457" t="str">
        <f>IF(OR($D$3="",$R$3=""),"",IF('Result Sheet'!G135="","",'Result Sheet'!G135))</f>
        <v/>
      </c>
      <c r="F135" s="457" t="str">
        <f>IF(OR($D$3="",$R$3=""),"",IF('Result Sheet'!H135="","",'Result Sheet'!H135))</f>
        <v/>
      </c>
      <c r="G135" s="457" t="str">
        <f>IF(OR($D$3="",$R$3=""),"",IF('Result Sheet'!I135="","",'Result Sheet'!I135))</f>
        <v/>
      </c>
      <c r="H135" s="458" t="str">
        <f>IF(OR($D$3="",$R$3=""),"",IF('Result Sheet'!K135="","",'Result Sheet'!K135))</f>
        <v/>
      </c>
      <c r="I135" s="459" t="str">
        <f>IF(OR($D$3="",$R$3=""),"",IF('Result Sheet'!J135="","",'Result Sheet'!J135))</f>
        <v/>
      </c>
      <c r="J135" s="460" t="str">
        <f>IF(OR(B135=0,B135=""),"",IF($R$3="","",IF($R$3=$AN$8,'Result Sheet'!L135,IF($R$3=$AN$9,'Result Sheet'!AD135,IF($R$3=$AN$10,'Result Sheet'!AV135,IF($R$3=$AN$11,'Result Sheet'!BN135,IF($R$3=$AN$12,'Result Sheet'!CF135,IF($R$3=$AN$13,'Result Sheet'!CP135,IF($R$3=$AN$14,'Result Sheet'!CZ135,"")))))))))</f>
        <v/>
      </c>
      <c r="K135" s="460" t="str">
        <f>IF(OR(B135=0,B135=""),"",IF($R$3="","",IF($R$3=$AN$8,'Result Sheet'!M135,IF($R$3=$AN$9,'Result Sheet'!AE135,IF($R$3=$AN$10,'Result Sheet'!AW135,IF($R$3=$AN$11,'Result Sheet'!BO135,IF($R$3=$AN$12,'Result Sheet'!CG135,IF($R$3=$AN$13,'Result Sheet'!CQ135,IF($R$3=$AN$14,'Result Sheet'!DA135,"")))))))))</f>
        <v/>
      </c>
      <c r="L135" s="460" t="str">
        <f>IF(OR(B135=0,B135=""),"",IF($R$3="","",IF($R$3=$AN$8,'Result Sheet'!N135,IF($R$3=$AN$9,'Result Sheet'!AF135,IF($R$3=$AN$10,'Result Sheet'!AX135,IF($R$3=$AN$11,'Result Sheet'!BP135,IF($R$3=$AN$12,'Result Sheet'!CH135,IF($R$3=$AN$13,'Result Sheet'!CR135,IF($R$3=$AN$14,'Result Sheet'!DB135,"")))))))))</f>
        <v/>
      </c>
      <c r="M135" s="462" t="str">
        <f t="shared" si="9"/>
        <v/>
      </c>
      <c r="N135" s="460" t="str">
        <f>IF($R$3=$AN$8,'Result Sheet'!P135,IF($R$3=$AN$9,'Result Sheet'!AH135,IF($R$3=$AN$10,'Result Sheet'!AZ135,IF($R$3=$AN$11,'Result Sheet'!BR135,""))))</f>
        <v/>
      </c>
      <c r="O135" s="460" t="str">
        <f>IF($R$3=$AN$8,'Result Sheet'!Q135,IF($R$3=$AN$9,'Result Sheet'!AI135,IF($R$3=$AN$10,'Result Sheet'!BA135,IF($R$3=$AN$11,'Result Sheet'!BS135,""))))</f>
        <v/>
      </c>
      <c r="P135" s="461" t="str">
        <f>IF(OR($D$3="",$R$3=""),"",IF(B135="","",IF(AND(O135="NA",N135="NA"),"NA",IF($R$3=$AN$12,'Result Sheet'!CI135,IF($R$3=$AN$13,'Result Sheet'!CS135,IF($R$3=$AN$14,'Result Sheet'!DC135,IF($R$3=$AN$15,'Result Sheet'!DJ135,IF($R$3=$AN$16,'Result Sheet'!DN135,SUM(N135:O135)))))))))</f>
        <v/>
      </c>
      <c r="Q135" s="462" t="str">
        <f t="shared" si="10"/>
        <v/>
      </c>
      <c r="R135" s="463" t="str">
        <f>IF($R$3=$AN$8,'Result Sheet'!T135,IF($R$3=$AN$9,'Result Sheet'!AL135,IF($R$3=$AN$10,'Result Sheet'!BD135,IF($R$3=$AN$11,'Result Sheet'!BV135,""))))</f>
        <v/>
      </c>
      <c r="S135" s="463" t="str">
        <f>IF($R$3=$AN$8,'Result Sheet'!U135,IF($R$3=$AN$9,'Result Sheet'!AM135,IF($R$3=$AN$10,'Result Sheet'!BE135,IF($R$3=$AN$11,'Result Sheet'!BW135,""))))</f>
        <v/>
      </c>
      <c r="T135" s="464" t="str">
        <f>IF(OR($D$3="",$R$3=""),"",IF(B135="","",IF(AND(R135="NA",S135="NA"),"NA",IF($R$3=$AN$12,'Result Sheet'!CJ135,IF($R$3=$AN$13,'Result Sheet'!CT135,IF($R$3=$AN$14,'Result Sheet'!DD135,IF($R$3=$AN$15,'Result Sheet'!DK135,IF($R$3=$AN$16,'Result Sheet'!DO135,SUM(R135:S135)))))))))</f>
        <v/>
      </c>
      <c r="U135" s="462" t="str">
        <f t="shared" si="11"/>
        <v/>
      </c>
      <c r="V135" s="465">
        <f t="shared" si="12"/>
        <v>0</v>
      </c>
      <c r="W135" s="465" t="str">
        <f t="shared" si="13"/>
        <v/>
      </c>
      <c r="X135" s="465" t="str">
        <f t="shared" si="14"/>
        <v/>
      </c>
      <c r="Y135" s="465" t="str">
        <f t="shared" si="15"/>
        <v/>
      </c>
      <c r="Z135" s="465" t="str">
        <f t="shared" si="16"/>
        <v/>
      </c>
      <c r="AA135" s="466" t="str">
        <f t="shared" si="17"/>
        <v/>
      </c>
    </row>
    <row r="136" spans="1:27">
      <c r="A136" s="453">
        <f>IF('Result Sheet'!A136="","",'Result Sheet'!A136)</f>
        <v>129</v>
      </c>
      <c r="B136" s="454" t="str">
        <f>IF(OR($D$3="",$R$3=""),"",IF('Result Sheet'!B136="","",'Result Sheet'!B136))</f>
        <v/>
      </c>
      <c r="C136" s="455" t="str">
        <f>IF(OR($D$3="",$R$3=""),"",IF('Result Sheet'!F136="","",'Result Sheet'!F136))</f>
        <v/>
      </c>
      <c r="D136" s="456" t="str">
        <f>IF(OR($D$3="",$R$3=""),"",IF('Result Sheet'!E136="","",'Result Sheet'!E136))</f>
        <v/>
      </c>
      <c r="E136" s="457" t="str">
        <f>IF(OR($D$3="",$R$3=""),"",IF('Result Sheet'!G136="","",'Result Sheet'!G136))</f>
        <v/>
      </c>
      <c r="F136" s="457" t="str">
        <f>IF(OR($D$3="",$R$3=""),"",IF('Result Sheet'!H136="","",'Result Sheet'!H136))</f>
        <v/>
      </c>
      <c r="G136" s="457" t="str">
        <f>IF(OR($D$3="",$R$3=""),"",IF('Result Sheet'!I136="","",'Result Sheet'!I136))</f>
        <v/>
      </c>
      <c r="H136" s="458" t="str">
        <f>IF(OR($D$3="",$R$3=""),"",IF('Result Sheet'!K136="","",'Result Sheet'!K136))</f>
        <v/>
      </c>
      <c r="I136" s="459" t="str">
        <f>IF(OR($D$3="",$R$3=""),"",IF('Result Sheet'!J136="","",'Result Sheet'!J136))</f>
        <v/>
      </c>
      <c r="J136" s="460" t="str">
        <f>IF(OR(B136=0,B136=""),"",IF($R$3="","",IF($R$3=$AN$8,'Result Sheet'!L136,IF($R$3=$AN$9,'Result Sheet'!AD136,IF($R$3=$AN$10,'Result Sheet'!AV136,IF($R$3=$AN$11,'Result Sheet'!BN136,IF($R$3=$AN$12,'Result Sheet'!CF136,IF($R$3=$AN$13,'Result Sheet'!CP136,IF($R$3=$AN$14,'Result Sheet'!CZ136,"")))))))))</f>
        <v/>
      </c>
      <c r="K136" s="460" t="str">
        <f>IF(OR(B136=0,B136=""),"",IF($R$3="","",IF($R$3=$AN$8,'Result Sheet'!M136,IF($R$3=$AN$9,'Result Sheet'!AE136,IF($R$3=$AN$10,'Result Sheet'!AW136,IF($R$3=$AN$11,'Result Sheet'!BO136,IF($R$3=$AN$12,'Result Sheet'!CG136,IF($R$3=$AN$13,'Result Sheet'!CQ136,IF($R$3=$AN$14,'Result Sheet'!DA136,"")))))))))</f>
        <v/>
      </c>
      <c r="L136" s="460" t="str">
        <f>IF(OR(B136=0,B136=""),"",IF($R$3="","",IF($R$3=$AN$8,'Result Sheet'!N136,IF($R$3=$AN$9,'Result Sheet'!AF136,IF($R$3=$AN$10,'Result Sheet'!AX136,IF($R$3=$AN$11,'Result Sheet'!BP136,IF($R$3=$AN$12,'Result Sheet'!CH136,IF($R$3=$AN$13,'Result Sheet'!CR136,IF($R$3=$AN$14,'Result Sheet'!DB136,"")))))))))</f>
        <v/>
      </c>
      <c r="M136" s="462" t="str">
        <f t="shared" si="9"/>
        <v/>
      </c>
      <c r="N136" s="460" t="str">
        <f>IF($R$3=$AN$8,'Result Sheet'!P136,IF($R$3=$AN$9,'Result Sheet'!AH136,IF($R$3=$AN$10,'Result Sheet'!AZ136,IF($R$3=$AN$11,'Result Sheet'!BR136,""))))</f>
        <v/>
      </c>
      <c r="O136" s="460" t="str">
        <f>IF($R$3=$AN$8,'Result Sheet'!Q136,IF($R$3=$AN$9,'Result Sheet'!AI136,IF($R$3=$AN$10,'Result Sheet'!BA136,IF($R$3=$AN$11,'Result Sheet'!BS136,""))))</f>
        <v/>
      </c>
      <c r="P136" s="461" t="str">
        <f>IF(OR($D$3="",$R$3=""),"",IF(B136="","",IF(AND(O136="NA",N136="NA"),"NA",IF($R$3=$AN$12,'Result Sheet'!CI136,IF($R$3=$AN$13,'Result Sheet'!CS136,IF($R$3=$AN$14,'Result Sheet'!DC136,IF($R$3=$AN$15,'Result Sheet'!DJ136,IF($R$3=$AN$16,'Result Sheet'!DN136,SUM(N136:O136)))))))))</f>
        <v/>
      </c>
      <c r="Q136" s="462" t="str">
        <f t="shared" si="10"/>
        <v/>
      </c>
      <c r="R136" s="463" t="str">
        <f>IF($R$3=$AN$8,'Result Sheet'!T136,IF($R$3=$AN$9,'Result Sheet'!AL136,IF($R$3=$AN$10,'Result Sheet'!BD136,IF($R$3=$AN$11,'Result Sheet'!BV136,""))))</f>
        <v/>
      </c>
      <c r="S136" s="463" t="str">
        <f>IF($R$3=$AN$8,'Result Sheet'!U136,IF($R$3=$AN$9,'Result Sheet'!AM136,IF($R$3=$AN$10,'Result Sheet'!BE136,IF($R$3=$AN$11,'Result Sheet'!BW136,""))))</f>
        <v/>
      </c>
      <c r="T136" s="464" t="str">
        <f>IF(OR($D$3="",$R$3=""),"",IF(B136="","",IF(AND(R136="NA",S136="NA"),"NA",IF($R$3=$AN$12,'Result Sheet'!CJ136,IF($R$3=$AN$13,'Result Sheet'!CT136,IF($R$3=$AN$14,'Result Sheet'!DD136,IF($R$3=$AN$15,'Result Sheet'!DK136,IF($R$3=$AN$16,'Result Sheet'!DO136,SUM(R136:S136)))))))))</f>
        <v/>
      </c>
      <c r="U136" s="462" t="str">
        <f t="shared" si="11"/>
        <v/>
      </c>
      <c r="V136" s="465">
        <f t="shared" si="12"/>
        <v>0</v>
      </c>
      <c r="W136" s="465" t="str">
        <f t="shared" si="13"/>
        <v/>
      </c>
      <c r="X136" s="465" t="str">
        <f t="shared" si="14"/>
        <v/>
      </c>
      <c r="Y136" s="465" t="str">
        <f t="shared" si="15"/>
        <v/>
      </c>
      <c r="Z136" s="465" t="str">
        <f t="shared" si="16"/>
        <v/>
      </c>
      <c r="AA136" s="466" t="str">
        <f t="shared" si="17"/>
        <v/>
      </c>
    </row>
    <row r="137" spans="1:27">
      <c r="A137" s="453">
        <f>IF('Result Sheet'!A137="","",'Result Sheet'!A137)</f>
        <v>130</v>
      </c>
      <c r="B137" s="454" t="str">
        <f>IF(OR($D$3="",$R$3=""),"",IF('Result Sheet'!B137="","",'Result Sheet'!B137))</f>
        <v/>
      </c>
      <c r="C137" s="455" t="str">
        <f>IF(OR($D$3="",$R$3=""),"",IF('Result Sheet'!F137="","",'Result Sheet'!F137))</f>
        <v/>
      </c>
      <c r="D137" s="456" t="str">
        <f>IF(OR($D$3="",$R$3=""),"",IF('Result Sheet'!E137="","",'Result Sheet'!E137))</f>
        <v/>
      </c>
      <c r="E137" s="457" t="str">
        <f>IF(OR($D$3="",$R$3=""),"",IF('Result Sheet'!G137="","",'Result Sheet'!G137))</f>
        <v/>
      </c>
      <c r="F137" s="457" t="str">
        <f>IF(OR($D$3="",$R$3=""),"",IF('Result Sheet'!H137="","",'Result Sheet'!H137))</f>
        <v/>
      </c>
      <c r="G137" s="457" t="str">
        <f>IF(OR($D$3="",$R$3=""),"",IF('Result Sheet'!I137="","",'Result Sheet'!I137))</f>
        <v/>
      </c>
      <c r="H137" s="458" t="str">
        <f>IF(OR($D$3="",$R$3=""),"",IF('Result Sheet'!K137="","",'Result Sheet'!K137))</f>
        <v/>
      </c>
      <c r="I137" s="459" t="str">
        <f>IF(OR($D$3="",$R$3=""),"",IF('Result Sheet'!J137="","",'Result Sheet'!J137))</f>
        <v/>
      </c>
      <c r="J137" s="460" t="str">
        <f>IF(OR(B137=0,B137=""),"",IF($R$3="","",IF($R$3=$AN$8,'Result Sheet'!L137,IF($R$3=$AN$9,'Result Sheet'!AD137,IF($R$3=$AN$10,'Result Sheet'!AV137,IF($R$3=$AN$11,'Result Sheet'!BN137,IF($R$3=$AN$12,'Result Sheet'!CF137,IF($R$3=$AN$13,'Result Sheet'!CP137,IF($R$3=$AN$14,'Result Sheet'!CZ137,"")))))))))</f>
        <v/>
      </c>
      <c r="K137" s="460" t="str">
        <f>IF(OR(B137=0,B137=""),"",IF($R$3="","",IF($R$3=$AN$8,'Result Sheet'!M137,IF($R$3=$AN$9,'Result Sheet'!AE137,IF($R$3=$AN$10,'Result Sheet'!AW137,IF($R$3=$AN$11,'Result Sheet'!BO137,IF($R$3=$AN$12,'Result Sheet'!CG137,IF($R$3=$AN$13,'Result Sheet'!CQ137,IF($R$3=$AN$14,'Result Sheet'!DA137,"")))))))))</f>
        <v/>
      </c>
      <c r="L137" s="460" t="str">
        <f>IF(OR(B137=0,B137=""),"",IF($R$3="","",IF($R$3=$AN$8,'Result Sheet'!N137,IF($R$3=$AN$9,'Result Sheet'!AF137,IF($R$3=$AN$10,'Result Sheet'!AX137,IF($R$3=$AN$11,'Result Sheet'!BP137,IF($R$3=$AN$12,'Result Sheet'!CH137,IF($R$3=$AN$13,'Result Sheet'!CR137,IF($R$3=$AN$14,'Result Sheet'!DB137,"")))))))))</f>
        <v/>
      </c>
      <c r="M137" s="462" t="str">
        <f t="shared" ref="M137:M200" si="18">IF(OR(B137="",$D$3="",$R$3=""),"",IF(AND(J137="",K137="",L137=""),"",IF(AND(J137="NA",K137="NA",L137="NA"),"NA",IF(AND(J137="AB",K137="AB",L137="NA"),"AB",SUM(J137:L137)))))</f>
        <v/>
      </c>
      <c r="N137" s="460" t="str">
        <f>IF($R$3=$AN$8,'Result Sheet'!P137,IF($R$3=$AN$9,'Result Sheet'!AH137,IF($R$3=$AN$10,'Result Sheet'!AZ137,IF($R$3=$AN$11,'Result Sheet'!BR137,""))))</f>
        <v/>
      </c>
      <c r="O137" s="460" t="str">
        <f>IF($R$3=$AN$8,'Result Sheet'!Q137,IF($R$3=$AN$9,'Result Sheet'!AI137,IF($R$3=$AN$10,'Result Sheet'!BA137,IF($R$3=$AN$11,'Result Sheet'!BS137,""))))</f>
        <v/>
      </c>
      <c r="P137" s="461" t="str">
        <f>IF(OR($D$3="",$R$3=""),"",IF(B137="","",IF(AND(O137="NA",N137="NA"),"NA",IF($R$3=$AN$12,'Result Sheet'!CI137,IF($R$3=$AN$13,'Result Sheet'!CS137,IF($R$3=$AN$14,'Result Sheet'!DC137,IF($R$3=$AN$15,'Result Sheet'!DJ137,IF($R$3=$AN$16,'Result Sheet'!DN137,SUM(N137:O137)))))))))</f>
        <v/>
      </c>
      <c r="Q137" s="462" t="str">
        <f t="shared" ref="Q137:Q200" si="19">IF(P137="","",IF(M137="","",IF(AND(P137="NA",M137="NA"),"NA",IF(AND(P137="AB",M137="AB"),"AB",SUM(M137,P137)))))</f>
        <v/>
      </c>
      <c r="R137" s="463" t="str">
        <f>IF($R$3=$AN$8,'Result Sheet'!T137,IF($R$3=$AN$9,'Result Sheet'!AL137,IF($R$3=$AN$10,'Result Sheet'!BD137,IF($R$3=$AN$11,'Result Sheet'!BV137,""))))</f>
        <v/>
      </c>
      <c r="S137" s="463" t="str">
        <f>IF($R$3=$AN$8,'Result Sheet'!U137,IF($R$3=$AN$9,'Result Sheet'!AM137,IF($R$3=$AN$10,'Result Sheet'!BE137,IF($R$3=$AN$11,'Result Sheet'!BW137,""))))</f>
        <v/>
      </c>
      <c r="T137" s="464" t="str">
        <f>IF(OR($D$3="",$R$3=""),"",IF(B137="","",IF(AND(R137="NA",S137="NA"),"NA",IF($R$3=$AN$12,'Result Sheet'!CJ137,IF($R$3=$AN$13,'Result Sheet'!CT137,IF($R$3=$AN$14,'Result Sheet'!DD137,IF($R$3=$AN$15,'Result Sheet'!DK137,IF($R$3=$AN$16,'Result Sheet'!DO137,SUM(R137:S137)))))))))</f>
        <v/>
      </c>
      <c r="U137" s="462" t="str">
        <f t="shared" ref="U137:U200" si="20">IF(T137="","",IF(AND(Q137="AB",T137="AB"),"AB",SUM(Q137,T137)))</f>
        <v/>
      </c>
      <c r="V137" s="465">
        <f t="shared" ref="V137:V200" si="21">COUNTIF(J137:L137,"NA")*$J$7+(COUNTIF(J137:L137,"ML")*$J$7)+(COUNTIF(N137,"ML")*$N$7)+(COUNTIF(O137,"ML")*$O$7)+(COUNTIF(R137,"ML")*$R$7)+(COUNTIF(S137,"ML")*$S$7)</f>
        <v>0</v>
      </c>
      <c r="W137" s="465" t="str">
        <f t="shared" ref="W137:W200" si="22">IF(OR(B137="NSO",B137=0,B137=""),"",IF(OR($R$3=$AN$12,$R$3=$AN$13,$R$3=$AN$14,$R$3=$AN$15,$R$3=$AN$16),$U$7,IF($R$3=$AN$9,IF(AND(J137="",K137="",L137=""),15-V137,IF(AND(J137="NA",K137="NA",L137="NA"),15-V137,IF(AND(N137="",O137=""),35-V137,IF(AND(R137="",S137=""),50-V137,100-V137)))),IF(AND(J137="",K137="",L137=""),30-V137,IF(AND(J137="NA",K137="NA",L137="NA"),30-V137,IF(AND(N137="",O137=""),70-V137,IF(AND(R137="",S137=""),100-V137,200-V137)))))))</f>
        <v/>
      </c>
      <c r="X137" s="465" t="str">
        <f t="shared" ref="X137:X200" si="23">IF(AND(OR(J137="ab",J137="ml"),OR(K137="ab",K137="ml"),OR(N137="ab",N137="ml")),"AB",IF(AND(OR(J137="ab",J137="ml"),OR(N137="ab",N137="ml"),OR(R137="ab",R137="ml")),"AB",IF(AND(OR(K137="ab",K137="ml"),OR(L137="ab",L137="ml"),OR(N137="ab",N137="ml")),"AB",IF(AND(OR(K137="ab",K137="ml"),OR(L137="ab",L137="ml"),OR(R137="ab",R137="ml")),"AB",""))))</f>
        <v/>
      </c>
      <c r="Y137" s="465" t="str">
        <f t="shared" ref="Y137:Y200" si="24">IF(OR(B137="NSO",B137="",$R$3=""),"",IF(U137=0,"",IF(OR($R$3=$AN$12,$R$3=$AN$13,$R$3=$AN$14,$R$3=$AN$15,$R$3=$AN$16),"P",IF(OR(X137="AB",R137="ab"),"AB",IF(R137="ML","RE",IF(AND(U137&gt;=36%*W137,R137&gt;=$R$7*20%),"P",IF(AND(U137&gt;=34%*W137,R137&gt;=$R$7*20%),"G2",IF(AND(U137&gt;=31%*W137,R137&gt;=$R$7*20%),"G1",IF(AND(U137&gt;=25%*W137,R137&gt;=$R$7*20%),"S","F")))))))))</f>
        <v/>
      </c>
      <c r="Z137" s="465" t="str">
        <f t="shared" ref="Z137:Z200" si="25">IF(OR(Y137="",Y137=0,Y137="S",Y137="RE",Y137="F",Y137="AB"),"",IF(U137&gt;=75%*W137,"I",IF(U137&gt;=60%*W137,"I",IF(U137&gt;=48%*W137,"II",IF(U137&gt;=36%*W137,"III","")))))</f>
        <v/>
      </c>
      <c r="AA137" s="466" t="str">
        <f t="shared" ref="AA137:AA200" si="26">IF(U137="","",IF(OR(Y137="",Y137=0,Y137="RE",Y137="AB",B137="NSO"),"",IF(OR($R$3=$AN$12,$R$3=$AN$13,$R$3=$AN$14),IF(U137&gt;90%*W137,"A+",IF(U137&gt;75%*W137,"A",IF(U137&gt;=60%*W137,"B",IF(U137&gt;=40%*W137,"C","D")))),IF(U137&gt;85%*W137,"A",IF(U137&gt;70%*W137,"B",IF(U137&gt;=50%*W137,"C",IF(U137&gt;=30%*W137,"D","E")))))))</f>
        <v/>
      </c>
    </row>
    <row r="138" spans="1:27">
      <c r="A138" s="453">
        <f>IF('Result Sheet'!A138="","",'Result Sheet'!A138)</f>
        <v>131</v>
      </c>
      <c r="B138" s="454" t="str">
        <f>IF(OR($D$3="",$R$3=""),"",IF('Result Sheet'!B138="","",'Result Sheet'!B138))</f>
        <v/>
      </c>
      <c r="C138" s="455" t="str">
        <f>IF(OR($D$3="",$R$3=""),"",IF('Result Sheet'!F138="","",'Result Sheet'!F138))</f>
        <v/>
      </c>
      <c r="D138" s="456" t="str">
        <f>IF(OR($D$3="",$R$3=""),"",IF('Result Sheet'!E138="","",'Result Sheet'!E138))</f>
        <v/>
      </c>
      <c r="E138" s="457" t="str">
        <f>IF(OR($D$3="",$R$3=""),"",IF('Result Sheet'!G138="","",'Result Sheet'!G138))</f>
        <v/>
      </c>
      <c r="F138" s="457" t="str">
        <f>IF(OR($D$3="",$R$3=""),"",IF('Result Sheet'!H138="","",'Result Sheet'!H138))</f>
        <v/>
      </c>
      <c r="G138" s="457" t="str">
        <f>IF(OR($D$3="",$R$3=""),"",IF('Result Sheet'!I138="","",'Result Sheet'!I138))</f>
        <v/>
      </c>
      <c r="H138" s="458" t="str">
        <f>IF(OR($D$3="",$R$3=""),"",IF('Result Sheet'!K138="","",'Result Sheet'!K138))</f>
        <v/>
      </c>
      <c r="I138" s="459" t="str">
        <f>IF(OR($D$3="",$R$3=""),"",IF('Result Sheet'!J138="","",'Result Sheet'!J138))</f>
        <v/>
      </c>
      <c r="J138" s="460" t="str">
        <f>IF(OR(B138=0,B138=""),"",IF($R$3="","",IF($R$3=$AN$8,'Result Sheet'!L138,IF($R$3=$AN$9,'Result Sheet'!AD138,IF($R$3=$AN$10,'Result Sheet'!AV138,IF($R$3=$AN$11,'Result Sheet'!BN138,IF($R$3=$AN$12,'Result Sheet'!CF138,IF($R$3=$AN$13,'Result Sheet'!CP138,IF($R$3=$AN$14,'Result Sheet'!CZ138,"")))))))))</f>
        <v/>
      </c>
      <c r="K138" s="460" t="str">
        <f>IF(OR(B138=0,B138=""),"",IF($R$3="","",IF($R$3=$AN$8,'Result Sheet'!M138,IF($R$3=$AN$9,'Result Sheet'!AE138,IF($R$3=$AN$10,'Result Sheet'!AW138,IF($R$3=$AN$11,'Result Sheet'!BO138,IF($R$3=$AN$12,'Result Sheet'!CG138,IF($R$3=$AN$13,'Result Sheet'!CQ138,IF($R$3=$AN$14,'Result Sheet'!DA138,"")))))))))</f>
        <v/>
      </c>
      <c r="L138" s="460" t="str">
        <f>IF(OR(B138=0,B138=""),"",IF($R$3="","",IF($R$3=$AN$8,'Result Sheet'!N138,IF($R$3=$AN$9,'Result Sheet'!AF138,IF($R$3=$AN$10,'Result Sheet'!AX138,IF($R$3=$AN$11,'Result Sheet'!BP138,IF($R$3=$AN$12,'Result Sheet'!CH138,IF($R$3=$AN$13,'Result Sheet'!CR138,IF($R$3=$AN$14,'Result Sheet'!DB138,"")))))))))</f>
        <v/>
      </c>
      <c r="M138" s="462" t="str">
        <f t="shared" si="18"/>
        <v/>
      </c>
      <c r="N138" s="460" t="str">
        <f>IF($R$3=$AN$8,'Result Sheet'!P138,IF($R$3=$AN$9,'Result Sheet'!AH138,IF($R$3=$AN$10,'Result Sheet'!AZ138,IF($R$3=$AN$11,'Result Sheet'!BR138,""))))</f>
        <v/>
      </c>
      <c r="O138" s="460" t="str">
        <f>IF($R$3=$AN$8,'Result Sheet'!Q138,IF($R$3=$AN$9,'Result Sheet'!AI138,IF($R$3=$AN$10,'Result Sheet'!BA138,IF($R$3=$AN$11,'Result Sheet'!BS138,""))))</f>
        <v/>
      </c>
      <c r="P138" s="461" t="str">
        <f>IF(OR($D$3="",$R$3=""),"",IF(B138="","",IF(AND(O138="NA",N138="NA"),"NA",IF($R$3=$AN$12,'Result Sheet'!CI138,IF($R$3=$AN$13,'Result Sheet'!CS138,IF($R$3=$AN$14,'Result Sheet'!DC138,IF($R$3=$AN$15,'Result Sheet'!DJ138,IF($R$3=$AN$16,'Result Sheet'!DN138,SUM(N138:O138)))))))))</f>
        <v/>
      </c>
      <c r="Q138" s="462" t="str">
        <f t="shared" si="19"/>
        <v/>
      </c>
      <c r="R138" s="463" t="str">
        <f>IF($R$3=$AN$8,'Result Sheet'!T138,IF($R$3=$AN$9,'Result Sheet'!AL138,IF($R$3=$AN$10,'Result Sheet'!BD138,IF($R$3=$AN$11,'Result Sheet'!BV138,""))))</f>
        <v/>
      </c>
      <c r="S138" s="463" t="str">
        <f>IF($R$3=$AN$8,'Result Sheet'!U138,IF($R$3=$AN$9,'Result Sheet'!AM138,IF($R$3=$AN$10,'Result Sheet'!BE138,IF($R$3=$AN$11,'Result Sheet'!BW138,""))))</f>
        <v/>
      </c>
      <c r="T138" s="464" t="str">
        <f>IF(OR($D$3="",$R$3=""),"",IF(B138="","",IF(AND(R138="NA",S138="NA"),"NA",IF($R$3=$AN$12,'Result Sheet'!CJ138,IF($R$3=$AN$13,'Result Sheet'!CT138,IF($R$3=$AN$14,'Result Sheet'!DD138,IF($R$3=$AN$15,'Result Sheet'!DK138,IF($R$3=$AN$16,'Result Sheet'!DO138,SUM(R138:S138)))))))))</f>
        <v/>
      </c>
      <c r="U138" s="462" t="str">
        <f t="shared" si="20"/>
        <v/>
      </c>
      <c r="V138" s="465">
        <f t="shared" si="21"/>
        <v>0</v>
      </c>
      <c r="W138" s="465" t="str">
        <f t="shared" si="22"/>
        <v/>
      </c>
      <c r="X138" s="465" t="str">
        <f t="shared" si="23"/>
        <v/>
      </c>
      <c r="Y138" s="465" t="str">
        <f t="shared" si="24"/>
        <v/>
      </c>
      <c r="Z138" s="465" t="str">
        <f t="shared" si="25"/>
        <v/>
      </c>
      <c r="AA138" s="466" t="str">
        <f t="shared" si="26"/>
        <v/>
      </c>
    </row>
    <row r="139" spans="1:27">
      <c r="A139" s="453">
        <f>IF('Result Sheet'!A139="","",'Result Sheet'!A139)</f>
        <v>132</v>
      </c>
      <c r="B139" s="454" t="str">
        <f>IF(OR($D$3="",$R$3=""),"",IF('Result Sheet'!B139="","",'Result Sheet'!B139))</f>
        <v/>
      </c>
      <c r="C139" s="455" t="str">
        <f>IF(OR($D$3="",$R$3=""),"",IF('Result Sheet'!F139="","",'Result Sheet'!F139))</f>
        <v/>
      </c>
      <c r="D139" s="456" t="str">
        <f>IF(OR($D$3="",$R$3=""),"",IF('Result Sheet'!E139="","",'Result Sheet'!E139))</f>
        <v/>
      </c>
      <c r="E139" s="457" t="str">
        <f>IF(OR($D$3="",$R$3=""),"",IF('Result Sheet'!G139="","",'Result Sheet'!G139))</f>
        <v/>
      </c>
      <c r="F139" s="457" t="str">
        <f>IF(OR($D$3="",$R$3=""),"",IF('Result Sheet'!H139="","",'Result Sheet'!H139))</f>
        <v/>
      </c>
      <c r="G139" s="457" t="str">
        <f>IF(OR($D$3="",$R$3=""),"",IF('Result Sheet'!I139="","",'Result Sheet'!I139))</f>
        <v/>
      </c>
      <c r="H139" s="458" t="str">
        <f>IF(OR($D$3="",$R$3=""),"",IF('Result Sheet'!K139="","",'Result Sheet'!K139))</f>
        <v/>
      </c>
      <c r="I139" s="459" t="str">
        <f>IF(OR($D$3="",$R$3=""),"",IF('Result Sheet'!J139="","",'Result Sheet'!J139))</f>
        <v/>
      </c>
      <c r="J139" s="460" t="str">
        <f>IF(OR(B139=0,B139=""),"",IF($R$3="","",IF($R$3=$AN$8,'Result Sheet'!L139,IF($R$3=$AN$9,'Result Sheet'!AD139,IF($R$3=$AN$10,'Result Sheet'!AV139,IF($R$3=$AN$11,'Result Sheet'!BN139,IF($R$3=$AN$12,'Result Sheet'!CF139,IF($R$3=$AN$13,'Result Sheet'!CP139,IF($R$3=$AN$14,'Result Sheet'!CZ139,"")))))))))</f>
        <v/>
      </c>
      <c r="K139" s="460" t="str">
        <f>IF(OR(B139=0,B139=""),"",IF($R$3="","",IF($R$3=$AN$8,'Result Sheet'!M139,IF($R$3=$AN$9,'Result Sheet'!AE139,IF($R$3=$AN$10,'Result Sheet'!AW139,IF($R$3=$AN$11,'Result Sheet'!BO139,IF($R$3=$AN$12,'Result Sheet'!CG139,IF($R$3=$AN$13,'Result Sheet'!CQ139,IF($R$3=$AN$14,'Result Sheet'!DA139,"")))))))))</f>
        <v/>
      </c>
      <c r="L139" s="460" t="str">
        <f>IF(OR(B139=0,B139=""),"",IF($R$3="","",IF($R$3=$AN$8,'Result Sheet'!N139,IF($R$3=$AN$9,'Result Sheet'!AF139,IF($R$3=$AN$10,'Result Sheet'!AX139,IF($R$3=$AN$11,'Result Sheet'!BP139,IF($R$3=$AN$12,'Result Sheet'!CH139,IF($R$3=$AN$13,'Result Sheet'!CR139,IF($R$3=$AN$14,'Result Sheet'!DB139,"")))))))))</f>
        <v/>
      </c>
      <c r="M139" s="462" t="str">
        <f t="shared" si="18"/>
        <v/>
      </c>
      <c r="N139" s="460" t="str">
        <f>IF($R$3=$AN$8,'Result Sheet'!P139,IF($R$3=$AN$9,'Result Sheet'!AH139,IF($R$3=$AN$10,'Result Sheet'!AZ139,IF($R$3=$AN$11,'Result Sheet'!BR139,""))))</f>
        <v/>
      </c>
      <c r="O139" s="460" t="str">
        <f>IF($R$3=$AN$8,'Result Sheet'!Q139,IF($R$3=$AN$9,'Result Sheet'!AI139,IF($R$3=$AN$10,'Result Sheet'!BA139,IF($R$3=$AN$11,'Result Sheet'!BS139,""))))</f>
        <v/>
      </c>
      <c r="P139" s="461" t="str">
        <f>IF(OR($D$3="",$R$3=""),"",IF(B139="","",IF(AND(O139="NA",N139="NA"),"NA",IF($R$3=$AN$12,'Result Sheet'!CI139,IF($R$3=$AN$13,'Result Sheet'!CS139,IF($R$3=$AN$14,'Result Sheet'!DC139,IF($R$3=$AN$15,'Result Sheet'!DJ139,IF($R$3=$AN$16,'Result Sheet'!DN139,SUM(N139:O139)))))))))</f>
        <v/>
      </c>
      <c r="Q139" s="462" t="str">
        <f t="shared" si="19"/>
        <v/>
      </c>
      <c r="R139" s="463" t="str">
        <f>IF($R$3=$AN$8,'Result Sheet'!T139,IF($R$3=$AN$9,'Result Sheet'!AL139,IF($R$3=$AN$10,'Result Sheet'!BD139,IF($R$3=$AN$11,'Result Sheet'!BV139,""))))</f>
        <v/>
      </c>
      <c r="S139" s="463" t="str">
        <f>IF($R$3=$AN$8,'Result Sheet'!U139,IF($R$3=$AN$9,'Result Sheet'!AM139,IF($R$3=$AN$10,'Result Sheet'!BE139,IF($R$3=$AN$11,'Result Sheet'!BW139,""))))</f>
        <v/>
      </c>
      <c r="T139" s="464" t="str">
        <f>IF(OR($D$3="",$R$3=""),"",IF(B139="","",IF(AND(R139="NA",S139="NA"),"NA",IF($R$3=$AN$12,'Result Sheet'!CJ139,IF($R$3=$AN$13,'Result Sheet'!CT139,IF($R$3=$AN$14,'Result Sheet'!DD139,IF($R$3=$AN$15,'Result Sheet'!DK139,IF($R$3=$AN$16,'Result Sheet'!DO139,SUM(R139:S139)))))))))</f>
        <v/>
      </c>
      <c r="U139" s="462" t="str">
        <f t="shared" si="20"/>
        <v/>
      </c>
      <c r="V139" s="465">
        <f t="shared" si="21"/>
        <v>0</v>
      </c>
      <c r="W139" s="465" t="str">
        <f t="shared" si="22"/>
        <v/>
      </c>
      <c r="X139" s="465" t="str">
        <f t="shared" si="23"/>
        <v/>
      </c>
      <c r="Y139" s="465" t="str">
        <f t="shared" si="24"/>
        <v/>
      </c>
      <c r="Z139" s="465" t="str">
        <f t="shared" si="25"/>
        <v/>
      </c>
      <c r="AA139" s="466" t="str">
        <f t="shared" si="26"/>
        <v/>
      </c>
    </row>
    <row r="140" spans="1:27">
      <c r="A140" s="453">
        <f>IF('Result Sheet'!A140="","",'Result Sheet'!A140)</f>
        <v>133</v>
      </c>
      <c r="B140" s="454" t="str">
        <f>IF(OR($D$3="",$R$3=""),"",IF('Result Sheet'!B140="","",'Result Sheet'!B140))</f>
        <v/>
      </c>
      <c r="C140" s="455" t="str">
        <f>IF(OR($D$3="",$R$3=""),"",IF('Result Sheet'!F140="","",'Result Sheet'!F140))</f>
        <v/>
      </c>
      <c r="D140" s="456" t="str">
        <f>IF(OR($D$3="",$R$3=""),"",IF('Result Sheet'!E140="","",'Result Sheet'!E140))</f>
        <v/>
      </c>
      <c r="E140" s="457" t="str">
        <f>IF(OR($D$3="",$R$3=""),"",IF('Result Sheet'!G140="","",'Result Sheet'!G140))</f>
        <v/>
      </c>
      <c r="F140" s="457" t="str">
        <f>IF(OR($D$3="",$R$3=""),"",IF('Result Sheet'!H140="","",'Result Sheet'!H140))</f>
        <v/>
      </c>
      <c r="G140" s="457" t="str">
        <f>IF(OR($D$3="",$R$3=""),"",IF('Result Sheet'!I140="","",'Result Sheet'!I140))</f>
        <v/>
      </c>
      <c r="H140" s="458" t="str">
        <f>IF(OR($D$3="",$R$3=""),"",IF('Result Sheet'!K140="","",'Result Sheet'!K140))</f>
        <v/>
      </c>
      <c r="I140" s="459" t="str">
        <f>IF(OR($D$3="",$R$3=""),"",IF('Result Sheet'!J140="","",'Result Sheet'!J140))</f>
        <v/>
      </c>
      <c r="J140" s="460" t="str">
        <f>IF(OR(B140=0,B140=""),"",IF($R$3="","",IF($R$3=$AN$8,'Result Sheet'!L140,IF($R$3=$AN$9,'Result Sheet'!AD140,IF($R$3=$AN$10,'Result Sheet'!AV140,IF($R$3=$AN$11,'Result Sheet'!BN140,IF($R$3=$AN$12,'Result Sheet'!CF140,IF($R$3=$AN$13,'Result Sheet'!CP140,IF($R$3=$AN$14,'Result Sheet'!CZ140,"")))))))))</f>
        <v/>
      </c>
      <c r="K140" s="460" t="str">
        <f>IF(OR(B140=0,B140=""),"",IF($R$3="","",IF($R$3=$AN$8,'Result Sheet'!M140,IF($R$3=$AN$9,'Result Sheet'!AE140,IF($R$3=$AN$10,'Result Sheet'!AW140,IF($R$3=$AN$11,'Result Sheet'!BO140,IF($R$3=$AN$12,'Result Sheet'!CG140,IF($R$3=$AN$13,'Result Sheet'!CQ140,IF($R$3=$AN$14,'Result Sheet'!DA140,"")))))))))</f>
        <v/>
      </c>
      <c r="L140" s="460" t="str">
        <f>IF(OR(B140=0,B140=""),"",IF($R$3="","",IF($R$3=$AN$8,'Result Sheet'!N140,IF($R$3=$AN$9,'Result Sheet'!AF140,IF($R$3=$AN$10,'Result Sheet'!AX140,IF($R$3=$AN$11,'Result Sheet'!BP140,IF($R$3=$AN$12,'Result Sheet'!CH140,IF($R$3=$AN$13,'Result Sheet'!CR140,IF($R$3=$AN$14,'Result Sheet'!DB140,"")))))))))</f>
        <v/>
      </c>
      <c r="M140" s="462" t="str">
        <f t="shared" si="18"/>
        <v/>
      </c>
      <c r="N140" s="460" t="str">
        <f>IF($R$3=$AN$8,'Result Sheet'!P140,IF($R$3=$AN$9,'Result Sheet'!AH140,IF($R$3=$AN$10,'Result Sheet'!AZ140,IF($R$3=$AN$11,'Result Sheet'!BR140,""))))</f>
        <v/>
      </c>
      <c r="O140" s="460" t="str">
        <f>IF($R$3=$AN$8,'Result Sheet'!Q140,IF($R$3=$AN$9,'Result Sheet'!AI140,IF($R$3=$AN$10,'Result Sheet'!BA140,IF($R$3=$AN$11,'Result Sheet'!BS140,""))))</f>
        <v/>
      </c>
      <c r="P140" s="461" t="str">
        <f>IF(OR($D$3="",$R$3=""),"",IF(B140="","",IF(AND(O140="NA",N140="NA"),"NA",IF($R$3=$AN$12,'Result Sheet'!CI140,IF($R$3=$AN$13,'Result Sheet'!CS140,IF($R$3=$AN$14,'Result Sheet'!DC140,IF($R$3=$AN$15,'Result Sheet'!DJ140,IF($R$3=$AN$16,'Result Sheet'!DN140,SUM(N140:O140)))))))))</f>
        <v/>
      </c>
      <c r="Q140" s="462" t="str">
        <f t="shared" si="19"/>
        <v/>
      </c>
      <c r="R140" s="463" t="str">
        <f>IF($R$3=$AN$8,'Result Sheet'!T140,IF($R$3=$AN$9,'Result Sheet'!AL140,IF($R$3=$AN$10,'Result Sheet'!BD140,IF($R$3=$AN$11,'Result Sheet'!BV140,""))))</f>
        <v/>
      </c>
      <c r="S140" s="463" t="str">
        <f>IF($R$3=$AN$8,'Result Sheet'!U140,IF($R$3=$AN$9,'Result Sheet'!AM140,IF($R$3=$AN$10,'Result Sheet'!BE140,IF($R$3=$AN$11,'Result Sheet'!BW140,""))))</f>
        <v/>
      </c>
      <c r="T140" s="464" t="str">
        <f>IF(OR($D$3="",$R$3=""),"",IF(B140="","",IF(AND(R140="NA",S140="NA"),"NA",IF($R$3=$AN$12,'Result Sheet'!CJ140,IF($R$3=$AN$13,'Result Sheet'!CT140,IF($R$3=$AN$14,'Result Sheet'!DD140,IF($R$3=$AN$15,'Result Sheet'!DK140,IF($R$3=$AN$16,'Result Sheet'!DO140,SUM(R140:S140)))))))))</f>
        <v/>
      </c>
      <c r="U140" s="462" t="str">
        <f t="shared" si="20"/>
        <v/>
      </c>
      <c r="V140" s="465">
        <f t="shared" si="21"/>
        <v>0</v>
      </c>
      <c r="W140" s="465" t="str">
        <f t="shared" si="22"/>
        <v/>
      </c>
      <c r="X140" s="465" t="str">
        <f t="shared" si="23"/>
        <v/>
      </c>
      <c r="Y140" s="465" t="str">
        <f t="shared" si="24"/>
        <v/>
      </c>
      <c r="Z140" s="465" t="str">
        <f t="shared" si="25"/>
        <v/>
      </c>
      <c r="AA140" s="466" t="str">
        <f t="shared" si="26"/>
        <v/>
      </c>
    </row>
    <row r="141" spans="1:27">
      <c r="A141" s="453">
        <f>IF('Result Sheet'!A141="","",'Result Sheet'!A141)</f>
        <v>134</v>
      </c>
      <c r="B141" s="454" t="str">
        <f>IF(OR($D$3="",$R$3=""),"",IF('Result Sheet'!B141="","",'Result Sheet'!B141))</f>
        <v/>
      </c>
      <c r="C141" s="455" t="str">
        <f>IF(OR($D$3="",$R$3=""),"",IF('Result Sheet'!F141="","",'Result Sheet'!F141))</f>
        <v/>
      </c>
      <c r="D141" s="456" t="str">
        <f>IF(OR($D$3="",$R$3=""),"",IF('Result Sheet'!E141="","",'Result Sheet'!E141))</f>
        <v/>
      </c>
      <c r="E141" s="457" t="str">
        <f>IF(OR($D$3="",$R$3=""),"",IF('Result Sheet'!G141="","",'Result Sheet'!G141))</f>
        <v/>
      </c>
      <c r="F141" s="457" t="str">
        <f>IF(OR($D$3="",$R$3=""),"",IF('Result Sheet'!H141="","",'Result Sheet'!H141))</f>
        <v/>
      </c>
      <c r="G141" s="457" t="str">
        <f>IF(OR($D$3="",$R$3=""),"",IF('Result Sheet'!I141="","",'Result Sheet'!I141))</f>
        <v/>
      </c>
      <c r="H141" s="458" t="str">
        <f>IF(OR($D$3="",$R$3=""),"",IF('Result Sheet'!K141="","",'Result Sheet'!K141))</f>
        <v/>
      </c>
      <c r="I141" s="459" t="str">
        <f>IF(OR($D$3="",$R$3=""),"",IF('Result Sheet'!J141="","",'Result Sheet'!J141))</f>
        <v/>
      </c>
      <c r="J141" s="460" t="str">
        <f>IF(OR(B141=0,B141=""),"",IF($R$3="","",IF($R$3=$AN$8,'Result Sheet'!L141,IF($R$3=$AN$9,'Result Sheet'!AD141,IF($R$3=$AN$10,'Result Sheet'!AV141,IF($R$3=$AN$11,'Result Sheet'!BN141,IF($R$3=$AN$12,'Result Sheet'!CF141,IF($R$3=$AN$13,'Result Sheet'!CP141,IF($R$3=$AN$14,'Result Sheet'!CZ141,"")))))))))</f>
        <v/>
      </c>
      <c r="K141" s="460" t="str">
        <f>IF(OR(B141=0,B141=""),"",IF($R$3="","",IF($R$3=$AN$8,'Result Sheet'!M141,IF($R$3=$AN$9,'Result Sheet'!AE141,IF($R$3=$AN$10,'Result Sheet'!AW141,IF($R$3=$AN$11,'Result Sheet'!BO141,IF($R$3=$AN$12,'Result Sheet'!CG141,IF($R$3=$AN$13,'Result Sheet'!CQ141,IF($R$3=$AN$14,'Result Sheet'!DA141,"")))))))))</f>
        <v/>
      </c>
      <c r="L141" s="460" t="str">
        <f>IF(OR(B141=0,B141=""),"",IF($R$3="","",IF($R$3=$AN$8,'Result Sheet'!N141,IF($R$3=$AN$9,'Result Sheet'!AF141,IF($R$3=$AN$10,'Result Sheet'!AX141,IF($R$3=$AN$11,'Result Sheet'!BP141,IF($R$3=$AN$12,'Result Sheet'!CH141,IF($R$3=$AN$13,'Result Sheet'!CR141,IF($R$3=$AN$14,'Result Sheet'!DB141,"")))))))))</f>
        <v/>
      </c>
      <c r="M141" s="462" t="str">
        <f t="shared" si="18"/>
        <v/>
      </c>
      <c r="N141" s="460" t="str">
        <f>IF($R$3=$AN$8,'Result Sheet'!P141,IF($R$3=$AN$9,'Result Sheet'!AH141,IF($R$3=$AN$10,'Result Sheet'!AZ141,IF($R$3=$AN$11,'Result Sheet'!BR141,""))))</f>
        <v/>
      </c>
      <c r="O141" s="460" t="str">
        <f>IF($R$3=$AN$8,'Result Sheet'!Q141,IF($R$3=$AN$9,'Result Sheet'!AI141,IF($R$3=$AN$10,'Result Sheet'!BA141,IF($R$3=$AN$11,'Result Sheet'!BS141,""))))</f>
        <v/>
      </c>
      <c r="P141" s="461" t="str">
        <f>IF(OR($D$3="",$R$3=""),"",IF(B141="","",IF(AND(O141="NA",N141="NA"),"NA",IF($R$3=$AN$12,'Result Sheet'!CI141,IF($R$3=$AN$13,'Result Sheet'!CS141,IF($R$3=$AN$14,'Result Sheet'!DC141,IF($R$3=$AN$15,'Result Sheet'!DJ141,IF($R$3=$AN$16,'Result Sheet'!DN141,SUM(N141:O141)))))))))</f>
        <v/>
      </c>
      <c r="Q141" s="462" t="str">
        <f t="shared" si="19"/>
        <v/>
      </c>
      <c r="R141" s="463" t="str">
        <f>IF($R$3=$AN$8,'Result Sheet'!T141,IF($R$3=$AN$9,'Result Sheet'!AL141,IF($R$3=$AN$10,'Result Sheet'!BD141,IF($R$3=$AN$11,'Result Sheet'!BV141,""))))</f>
        <v/>
      </c>
      <c r="S141" s="463" t="str">
        <f>IF($R$3=$AN$8,'Result Sheet'!U141,IF($R$3=$AN$9,'Result Sheet'!AM141,IF($R$3=$AN$10,'Result Sheet'!BE141,IF($R$3=$AN$11,'Result Sheet'!BW141,""))))</f>
        <v/>
      </c>
      <c r="T141" s="464" t="str">
        <f>IF(OR($D$3="",$R$3=""),"",IF(B141="","",IF(AND(R141="NA",S141="NA"),"NA",IF($R$3=$AN$12,'Result Sheet'!CJ141,IF($R$3=$AN$13,'Result Sheet'!CT141,IF($R$3=$AN$14,'Result Sheet'!DD141,IF($R$3=$AN$15,'Result Sheet'!DK141,IF($R$3=$AN$16,'Result Sheet'!DO141,SUM(R141:S141)))))))))</f>
        <v/>
      </c>
      <c r="U141" s="462" t="str">
        <f t="shared" si="20"/>
        <v/>
      </c>
      <c r="V141" s="465">
        <f t="shared" si="21"/>
        <v>0</v>
      </c>
      <c r="W141" s="465" t="str">
        <f t="shared" si="22"/>
        <v/>
      </c>
      <c r="X141" s="465" t="str">
        <f t="shared" si="23"/>
        <v/>
      </c>
      <c r="Y141" s="465" t="str">
        <f t="shared" si="24"/>
        <v/>
      </c>
      <c r="Z141" s="465" t="str">
        <f t="shared" si="25"/>
        <v/>
      </c>
      <c r="AA141" s="466" t="str">
        <f t="shared" si="26"/>
        <v/>
      </c>
    </row>
    <row r="142" spans="1:27">
      <c r="A142" s="453">
        <f>IF('Result Sheet'!A142="","",'Result Sheet'!A142)</f>
        <v>135</v>
      </c>
      <c r="B142" s="454" t="str">
        <f>IF(OR($D$3="",$R$3=""),"",IF('Result Sheet'!B142="","",'Result Sheet'!B142))</f>
        <v/>
      </c>
      <c r="C142" s="455" t="str">
        <f>IF(OR($D$3="",$R$3=""),"",IF('Result Sheet'!F142="","",'Result Sheet'!F142))</f>
        <v/>
      </c>
      <c r="D142" s="456" t="str">
        <f>IF(OR($D$3="",$R$3=""),"",IF('Result Sheet'!E142="","",'Result Sheet'!E142))</f>
        <v/>
      </c>
      <c r="E142" s="457" t="str">
        <f>IF(OR($D$3="",$R$3=""),"",IF('Result Sheet'!G142="","",'Result Sheet'!G142))</f>
        <v/>
      </c>
      <c r="F142" s="457" t="str">
        <f>IF(OR($D$3="",$R$3=""),"",IF('Result Sheet'!H142="","",'Result Sheet'!H142))</f>
        <v/>
      </c>
      <c r="G142" s="457" t="str">
        <f>IF(OR($D$3="",$R$3=""),"",IF('Result Sheet'!I142="","",'Result Sheet'!I142))</f>
        <v/>
      </c>
      <c r="H142" s="458" t="str">
        <f>IF(OR($D$3="",$R$3=""),"",IF('Result Sheet'!K142="","",'Result Sheet'!K142))</f>
        <v/>
      </c>
      <c r="I142" s="459" t="str">
        <f>IF(OR($D$3="",$R$3=""),"",IF('Result Sheet'!J142="","",'Result Sheet'!J142))</f>
        <v/>
      </c>
      <c r="J142" s="460" t="str">
        <f>IF(OR(B142=0,B142=""),"",IF($R$3="","",IF($R$3=$AN$8,'Result Sheet'!L142,IF($R$3=$AN$9,'Result Sheet'!AD142,IF($R$3=$AN$10,'Result Sheet'!AV142,IF($R$3=$AN$11,'Result Sheet'!BN142,IF($R$3=$AN$12,'Result Sheet'!CF142,IF($R$3=$AN$13,'Result Sheet'!CP142,IF($R$3=$AN$14,'Result Sheet'!CZ142,"")))))))))</f>
        <v/>
      </c>
      <c r="K142" s="460" t="str">
        <f>IF(OR(B142=0,B142=""),"",IF($R$3="","",IF($R$3=$AN$8,'Result Sheet'!M142,IF($R$3=$AN$9,'Result Sheet'!AE142,IF($R$3=$AN$10,'Result Sheet'!AW142,IF($R$3=$AN$11,'Result Sheet'!BO142,IF($R$3=$AN$12,'Result Sheet'!CG142,IF($R$3=$AN$13,'Result Sheet'!CQ142,IF($R$3=$AN$14,'Result Sheet'!DA142,"")))))))))</f>
        <v/>
      </c>
      <c r="L142" s="460" t="str">
        <f>IF(OR(B142=0,B142=""),"",IF($R$3="","",IF($R$3=$AN$8,'Result Sheet'!N142,IF($R$3=$AN$9,'Result Sheet'!AF142,IF($R$3=$AN$10,'Result Sheet'!AX142,IF($R$3=$AN$11,'Result Sheet'!BP142,IF($R$3=$AN$12,'Result Sheet'!CH142,IF($R$3=$AN$13,'Result Sheet'!CR142,IF($R$3=$AN$14,'Result Sheet'!DB142,"")))))))))</f>
        <v/>
      </c>
      <c r="M142" s="462" t="str">
        <f t="shared" si="18"/>
        <v/>
      </c>
      <c r="N142" s="460" t="str">
        <f>IF($R$3=$AN$8,'Result Sheet'!P142,IF($R$3=$AN$9,'Result Sheet'!AH142,IF($R$3=$AN$10,'Result Sheet'!AZ142,IF($R$3=$AN$11,'Result Sheet'!BR142,""))))</f>
        <v/>
      </c>
      <c r="O142" s="460" t="str">
        <f>IF($R$3=$AN$8,'Result Sheet'!Q142,IF($R$3=$AN$9,'Result Sheet'!AI142,IF($R$3=$AN$10,'Result Sheet'!BA142,IF($R$3=$AN$11,'Result Sheet'!BS142,""))))</f>
        <v/>
      </c>
      <c r="P142" s="461" t="str">
        <f>IF(OR($D$3="",$R$3=""),"",IF(B142="","",IF(AND(O142="NA",N142="NA"),"NA",IF($R$3=$AN$12,'Result Sheet'!CI142,IF($R$3=$AN$13,'Result Sheet'!CS142,IF($R$3=$AN$14,'Result Sheet'!DC142,IF($R$3=$AN$15,'Result Sheet'!DJ142,IF($R$3=$AN$16,'Result Sheet'!DN142,SUM(N142:O142)))))))))</f>
        <v/>
      </c>
      <c r="Q142" s="462" t="str">
        <f t="shared" si="19"/>
        <v/>
      </c>
      <c r="R142" s="463" t="str">
        <f>IF($R$3=$AN$8,'Result Sheet'!T142,IF($R$3=$AN$9,'Result Sheet'!AL142,IF($R$3=$AN$10,'Result Sheet'!BD142,IF($R$3=$AN$11,'Result Sheet'!BV142,""))))</f>
        <v/>
      </c>
      <c r="S142" s="463" t="str">
        <f>IF($R$3=$AN$8,'Result Sheet'!U142,IF($R$3=$AN$9,'Result Sheet'!AM142,IF($R$3=$AN$10,'Result Sheet'!BE142,IF($R$3=$AN$11,'Result Sheet'!BW142,""))))</f>
        <v/>
      </c>
      <c r="T142" s="464" t="str">
        <f>IF(OR($D$3="",$R$3=""),"",IF(B142="","",IF(AND(R142="NA",S142="NA"),"NA",IF($R$3=$AN$12,'Result Sheet'!CJ142,IF($R$3=$AN$13,'Result Sheet'!CT142,IF($R$3=$AN$14,'Result Sheet'!DD142,IF($R$3=$AN$15,'Result Sheet'!DK142,IF($R$3=$AN$16,'Result Sheet'!DO142,SUM(R142:S142)))))))))</f>
        <v/>
      </c>
      <c r="U142" s="462" t="str">
        <f t="shared" si="20"/>
        <v/>
      </c>
      <c r="V142" s="465">
        <f t="shared" si="21"/>
        <v>0</v>
      </c>
      <c r="W142" s="465" t="str">
        <f t="shared" si="22"/>
        <v/>
      </c>
      <c r="X142" s="465" t="str">
        <f t="shared" si="23"/>
        <v/>
      </c>
      <c r="Y142" s="465" t="str">
        <f t="shared" si="24"/>
        <v/>
      </c>
      <c r="Z142" s="465" t="str">
        <f t="shared" si="25"/>
        <v/>
      </c>
      <c r="AA142" s="466" t="str">
        <f t="shared" si="26"/>
        <v/>
      </c>
    </row>
    <row r="143" spans="1:27">
      <c r="A143" s="453">
        <f>IF('Result Sheet'!A143="","",'Result Sheet'!A143)</f>
        <v>136</v>
      </c>
      <c r="B143" s="454" t="str">
        <f>IF(OR($D$3="",$R$3=""),"",IF('Result Sheet'!B143="","",'Result Sheet'!B143))</f>
        <v/>
      </c>
      <c r="C143" s="455" t="str">
        <f>IF(OR($D$3="",$R$3=""),"",IF('Result Sheet'!F143="","",'Result Sheet'!F143))</f>
        <v/>
      </c>
      <c r="D143" s="456" t="str">
        <f>IF(OR($D$3="",$R$3=""),"",IF('Result Sheet'!E143="","",'Result Sheet'!E143))</f>
        <v/>
      </c>
      <c r="E143" s="457" t="str">
        <f>IF(OR($D$3="",$R$3=""),"",IF('Result Sheet'!G143="","",'Result Sheet'!G143))</f>
        <v/>
      </c>
      <c r="F143" s="457" t="str">
        <f>IF(OR($D$3="",$R$3=""),"",IF('Result Sheet'!H143="","",'Result Sheet'!H143))</f>
        <v/>
      </c>
      <c r="G143" s="457" t="str">
        <f>IF(OR($D$3="",$R$3=""),"",IF('Result Sheet'!I143="","",'Result Sheet'!I143))</f>
        <v/>
      </c>
      <c r="H143" s="458" t="str">
        <f>IF(OR($D$3="",$R$3=""),"",IF('Result Sheet'!K143="","",'Result Sheet'!K143))</f>
        <v/>
      </c>
      <c r="I143" s="459" t="str">
        <f>IF(OR($D$3="",$R$3=""),"",IF('Result Sheet'!J143="","",'Result Sheet'!J143))</f>
        <v/>
      </c>
      <c r="J143" s="460" t="str">
        <f>IF(OR(B143=0,B143=""),"",IF($R$3="","",IF($R$3=$AN$8,'Result Sheet'!L143,IF($R$3=$AN$9,'Result Sheet'!AD143,IF($R$3=$AN$10,'Result Sheet'!AV143,IF($R$3=$AN$11,'Result Sheet'!BN143,IF($R$3=$AN$12,'Result Sheet'!CF143,IF($R$3=$AN$13,'Result Sheet'!CP143,IF($R$3=$AN$14,'Result Sheet'!CZ143,"")))))))))</f>
        <v/>
      </c>
      <c r="K143" s="460" t="str">
        <f>IF(OR(B143=0,B143=""),"",IF($R$3="","",IF($R$3=$AN$8,'Result Sheet'!M143,IF($R$3=$AN$9,'Result Sheet'!AE143,IF($R$3=$AN$10,'Result Sheet'!AW143,IF($R$3=$AN$11,'Result Sheet'!BO143,IF($R$3=$AN$12,'Result Sheet'!CG143,IF($R$3=$AN$13,'Result Sheet'!CQ143,IF($R$3=$AN$14,'Result Sheet'!DA143,"")))))))))</f>
        <v/>
      </c>
      <c r="L143" s="460" t="str">
        <f>IF(OR(B143=0,B143=""),"",IF($R$3="","",IF($R$3=$AN$8,'Result Sheet'!N143,IF($R$3=$AN$9,'Result Sheet'!AF143,IF($R$3=$AN$10,'Result Sheet'!AX143,IF($R$3=$AN$11,'Result Sheet'!BP143,IF($R$3=$AN$12,'Result Sheet'!CH143,IF($R$3=$AN$13,'Result Sheet'!CR143,IF($R$3=$AN$14,'Result Sheet'!DB143,"")))))))))</f>
        <v/>
      </c>
      <c r="M143" s="462" t="str">
        <f t="shared" si="18"/>
        <v/>
      </c>
      <c r="N143" s="460" t="str">
        <f>IF($R$3=$AN$8,'Result Sheet'!P143,IF($R$3=$AN$9,'Result Sheet'!AH143,IF($R$3=$AN$10,'Result Sheet'!AZ143,IF($R$3=$AN$11,'Result Sheet'!BR143,""))))</f>
        <v/>
      </c>
      <c r="O143" s="460" t="str">
        <f>IF($R$3=$AN$8,'Result Sheet'!Q143,IF($R$3=$AN$9,'Result Sheet'!AI143,IF($R$3=$AN$10,'Result Sheet'!BA143,IF($R$3=$AN$11,'Result Sheet'!BS143,""))))</f>
        <v/>
      </c>
      <c r="P143" s="461" t="str">
        <f>IF(OR($D$3="",$R$3=""),"",IF(B143="","",IF(AND(O143="NA",N143="NA"),"NA",IF($R$3=$AN$12,'Result Sheet'!CI143,IF($R$3=$AN$13,'Result Sheet'!CS143,IF($R$3=$AN$14,'Result Sheet'!DC143,IF($R$3=$AN$15,'Result Sheet'!DJ143,IF($R$3=$AN$16,'Result Sheet'!DN143,SUM(N143:O143)))))))))</f>
        <v/>
      </c>
      <c r="Q143" s="462" t="str">
        <f t="shared" si="19"/>
        <v/>
      </c>
      <c r="R143" s="463" t="str">
        <f>IF($R$3=$AN$8,'Result Sheet'!T143,IF($R$3=$AN$9,'Result Sheet'!AL143,IF($R$3=$AN$10,'Result Sheet'!BD143,IF($R$3=$AN$11,'Result Sheet'!BV143,""))))</f>
        <v/>
      </c>
      <c r="S143" s="463" t="str">
        <f>IF($R$3=$AN$8,'Result Sheet'!U143,IF($R$3=$AN$9,'Result Sheet'!AM143,IF($R$3=$AN$10,'Result Sheet'!BE143,IF($R$3=$AN$11,'Result Sheet'!BW143,""))))</f>
        <v/>
      </c>
      <c r="T143" s="464" t="str">
        <f>IF(OR($D$3="",$R$3=""),"",IF(B143="","",IF(AND(R143="NA",S143="NA"),"NA",IF($R$3=$AN$12,'Result Sheet'!CJ143,IF($R$3=$AN$13,'Result Sheet'!CT143,IF($R$3=$AN$14,'Result Sheet'!DD143,IF($R$3=$AN$15,'Result Sheet'!DK143,IF($R$3=$AN$16,'Result Sheet'!DO143,SUM(R143:S143)))))))))</f>
        <v/>
      </c>
      <c r="U143" s="462" t="str">
        <f t="shared" si="20"/>
        <v/>
      </c>
      <c r="V143" s="465">
        <f t="shared" si="21"/>
        <v>0</v>
      </c>
      <c r="W143" s="465" t="str">
        <f t="shared" si="22"/>
        <v/>
      </c>
      <c r="X143" s="465" t="str">
        <f t="shared" si="23"/>
        <v/>
      </c>
      <c r="Y143" s="465" t="str">
        <f t="shared" si="24"/>
        <v/>
      </c>
      <c r="Z143" s="465" t="str">
        <f t="shared" si="25"/>
        <v/>
      </c>
      <c r="AA143" s="466" t="str">
        <f t="shared" si="26"/>
        <v/>
      </c>
    </row>
    <row r="144" spans="1:27">
      <c r="A144" s="453">
        <f>IF('Result Sheet'!A144="","",'Result Sheet'!A144)</f>
        <v>137</v>
      </c>
      <c r="B144" s="454" t="str">
        <f>IF(OR($D$3="",$R$3=""),"",IF('Result Sheet'!B144="","",'Result Sheet'!B144))</f>
        <v/>
      </c>
      <c r="C144" s="455" t="str">
        <f>IF(OR($D$3="",$R$3=""),"",IF('Result Sheet'!F144="","",'Result Sheet'!F144))</f>
        <v/>
      </c>
      <c r="D144" s="456" t="str">
        <f>IF(OR($D$3="",$R$3=""),"",IF('Result Sheet'!E144="","",'Result Sheet'!E144))</f>
        <v/>
      </c>
      <c r="E144" s="457" t="str">
        <f>IF(OR($D$3="",$R$3=""),"",IF('Result Sheet'!G144="","",'Result Sheet'!G144))</f>
        <v/>
      </c>
      <c r="F144" s="457" t="str">
        <f>IF(OR($D$3="",$R$3=""),"",IF('Result Sheet'!H144="","",'Result Sheet'!H144))</f>
        <v/>
      </c>
      <c r="G144" s="457" t="str">
        <f>IF(OR($D$3="",$R$3=""),"",IF('Result Sheet'!I144="","",'Result Sheet'!I144))</f>
        <v/>
      </c>
      <c r="H144" s="458" t="str">
        <f>IF(OR($D$3="",$R$3=""),"",IF('Result Sheet'!K144="","",'Result Sheet'!K144))</f>
        <v/>
      </c>
      <c r="I144" s="459" t="str">
        <f>IF(OR($D$3="",$R$3=""),"",IF('Result Sheet'!J144="","",'Result Sheet'!J144))</f>
        <v/>
      </c>
      <c r="J144" s="460" t="str">
        <f>IF(OR(B144=0,B144=""),"",IF($R$3="","",IF($R$3=$AN$8,'Result Sheet'!L144,IF($R$3=$AN$9,'Result Sheet'!AD144,IF($R$3=$AN$10,'Result Sheet'!AV144,IF($R$3=$AN$11,'Result Sheet'!BN144,IF($R$3=$AN$12,'Result Sheet'!CF144,IF($R$3=$AN$13,'Result Sheet'!CP144,IF($R$3=$AN$14,'Result Sheet'!CZ144,"")))))))))</f>
        <v/>
      </c>
      <c r="K144" s="460" t="str">
        <f>IF(OR(B144=0,B144=""),"",IF($R$3="","",IF($R$3=$AN$8,'Result Sheet'!M144,IF($R$3=$AN$9,'Result Sheet'!AE144,IF($R$3=$AN$10,'Result Sheet'!AW144,IF($R$3=$AN$11,'Result Sheet'!BO144,IF($R$3=$AN$12,'Result Sheet'!CG144,IF($R$3=$AN$13,'Result Sheet'!CQ144,IF($R$3=$AN$14,'Result Sheet'!DA144,"")))))))))</f>
        <v/>
      </c>
      <c r="L144" s="460" t="str">
        <f>IF(OR(B144=0,B144=""),"",IF($R$3="","",IF($R$3=$AN$8,'Result Sheet'!N144,IF($R$3=$AN$9,'Result Sheet'!AF144,IF($R$3=$AN$10,'Result Sheet'!AX144,IF($R$3=$AN$11,'Result Sheet'!BP144,IF($R$3=$AN$12,'Result Sheet'!CH144,IF($R$3=$AN$13,'Result Sheet'!CR144,IF($R$3=$AN$14,'Result Sheet'!DB144,"")))))))))</f>
        <v/>
      </c>
      <c r="M144" s="462" t="str">
        <f t="shared" si="18"/>
        <v/>
      </c>
      <c r="N144" s="460" t="str">
        <f>IF($R$3=$AN$8,'Result Sheet'!P144,IF($R$3=$AN$9,'Result Sheet'!AH144,IF($R$3=$AN$10,'Result Sheet'!AZ144,IF($R$3=$AN$11,'Result Sheet'!BR144,""))))</f>
        <v/>
      </c>
      <c r="O144" s="460" t="str">
        <f>IF($R$3=$AN$8,'Result Sheet'!Q144,IF($R$3=$AN$9,'Result Sheet'!AI144,IF($R$3=$AN$10,'Result Sheet'!BA144,IF($R$3=$AN$11,'Result Sheet'!BS144,""))))</f>
        <v/>
      </c>
      <c r="P144" s="461" t="str">
        <f>IF(OR($D$3="",$R$3=""),"",IF(B144="","",IF(AND(O144="NA",N144="NA"),"NA",IF($R$3=$AN$12,'Result Sheet'!CI144,IF($R$3=$AN$13,'Result Sheet'!CS144,IF($R$3=$AN$14,'Result Sheet'!DC144,IF($R$3=$AN$15,'Result Sheet'!DJ144,IF($R$3=$AN$16,'Result Sheet'!DN144,SUM(N144:O144)))))))))</f>
        <v/>
      </c>
      <c r="Q144" s="462" t="str">
        <f t="shared" si="19"/>
        <v/>
      </c>
      <c r="R144" s="463" t="str">
        <f>IF($R$3=$AN$8,'Result Sheet'!T144,IF($R$3=$AN$9,'Result Sheet'!AL144,IF($R$3=$AN$10,'Result Sheet'!BD144,IF($R$3=$AN$11,'Result Sheet'!BV144,""))))</f>
        <v/>
      </c>
      <c r="S144" s="463" t="str">
        <f>IF($R$3=$AN$8,'Result Sheet'!U144,IF($R$3=$AN$9,'Result Sheet'!AM144,IF($R$3=$AN$10,'Result Sheet'!BE144,IF($R$3=$AN$11,'Result Sheet'!BW144,""))))</f>
        <v/>
      </c>
      <c r="T144" s="464" t="str">
        <f>IF(OR($D$3="",$R$3=""),"",IF(B144="","",IF(AND(R144="NA",S144="NA"),"NA",IF($R$3=$AN$12,'Result Sheet'!CJ144,IF($R$3=$AN$13,'Result Sheet'!CT144,IF($R$3=$AN$14,'Result Sheet'!DD144,IF($R$3=$AN$15,'Result Sheet'!DK144,IF($R$3=$AN$16,'Result Sheet'!DO144,SUM(R144:S144)))))))))</f>
        <v/>
      </c>
      <c r="U144" s="462" t="str">
        <f t="shared" si="20"/>
        <v/>
      </c>
      <c r="V144" s="465">
        <f t="shared" si="21"/>
        <v>0</v>
      </c>
      <c r="W144" s="465" t="str">
        <f t="shared" si="22"/>
        <v/>
      </c>
      <c r="X144" s="465" t="str">
        <f t="shared" si="23"/>
        <v/>
      </c>
      <c r="Y144" s="465" t="str">
        <f t="shared" si="24"/>
        <v/>
      </c>
      <c r="Z144" s="465" t="str">
        <f t="shared" si="25"/>
        <v/>
      </c>
      <c r="AA144" s="466" t="str">
        <f t="shared" si="26"/>
        <v/>
      </c>
    </row>
    <row r="145" spans="1:27">
      <c r="A145" s="453">
        <f>IF('Result Sheet'!A145="","",'Result Sheet'!A145)</f>
        <v>138</v>
      </c>
      <c r="B145" s="454" t="str">
        <f>IF(OR($D$3="",$R$3=""),"",IF('Result Sheet'!B145="","",'Result Sheet'!B145))</f>
        <v/>
      </c>
      <c r="C145" s="455" t="str">
        <f>IF(OR($D$3="",$R$3=""),"",IF('Result Sheet'!F145="","",'Result Sheet'!F145))</f>
        <v/>
      </c>
      <c r="D145" s="456" t="str">
        <f>IF(OR($D$3="",$R$3=""),"",IF('Result Sheet'!E145="","",'Result Sheet'!E145))</f>
        <v/>
      </c>
      <c r="E145" s="457" t="str">
        <f>IF(OR($D$3="",$R$3=""),"",IF('Result Sheet'!G145="","",'Result Sheet'!G145))</f>
        <v/>
      </c>
      <c r="F145" s="457" t="str">
        <f>IF(OR($D$3="",$R$3=""),"",IF('Result Sheet'!H145="","",'Result Sheet'!H145))</f>
        <v/>
      </c>
      <c r="G145" s="457" t="str">
        <f>IF(OR($D$3="",$R$3=""),"",IF('Result Sheet'!I145="","",'Result Sheet'!I145))</f>
        <v/>
      </c>
      <c r="H145" s="458" t="str">
        <f>IF(OR($D$3="",$R$3=""),"",IF('Result Sheet'!K145="","",'Result Sheet'!K145))</f>
        <v/>
      </c>
      <c r="I145" s="459" t="str">
        <f>IF(OR($D$3="",$R$3=""),"",IF('Result Sheet'!J145="","",'Result Sheet'!J145))</f>
        <v/>
      </c>
      <c r="J145" s="460" t="str">
        <f>IF(OR(B145=0,B145=""),"",IF($R$3="","",IF($R$3=$AN$8,'Result Sheet'!L145,IF($R$3=$AN$9,'Result Sheet'!AD145,IF($R$3=$AN$10,'Result Sheet'!AV145,IF($R$3=$AN$11,'Result Sheet'!BN145,IF($R$3=$AN$12,'Result Sheet'!CF145,IF($R$3=$AN$13,'Result Sheet'!CP145,IF($R$3=$AN$14,'Result Sheet'!CZ145,"")))))))))</f>
        <v/>
      </c>
      <c r="K145" s="460" t="str">
        <f>IF(OR(B145=0,B145=""),"",IF($R$3="","",IF($R$3=$AN$8,'Result Sheet'!M145,IF($R$3=$AN$9,'Result Sheet'!AE145,IF($R$3=$AN$10,'Result Sheet'!AW145,IF($R$3=$AN$11,'Result Sheet'!BO145,IF($R$3=$AN$12,'Result Sheet'!CG145,IF($R$3=$AN$13,'Result Sheet'!CQ145,IF($R$3=$AN$14,'Result Sheet'!DA145,"")))))))))</f>
        <v/>
      </c>
      <c r="L145" s="460" t="str">
        <f>IF(OR(B145=0,B145=""),"",IF($R$3="","",IF($R$3=$AN$8,'Result Sheet'!N145,IF($R$3=$AN$9,'Result Sheet'!AF145,IF($R$3=$AN$10,'Result Sheet'!AX145,IF($R$3=$AN$11,'Result Sheet'!BP145,IF($R$3=$AN$12,'Result Sheet'!CH145,IF($R$3=$AN$13,'Result Sheet'!CR145,IF($R$3=$AN$14,'Result Sheet'!DB145,"")))))))))</f>
        <v/>
      </c>
      <c r="M145" s="462" t="str">
        <f t="shared" si="18"/>
        <v/>
      </c>
      <c r="N145" s="460" t="str">
        <f>IF($R$3=$AN$8,'Result Sheet'!P145,IF($R$3=$AN$9,'Result Sheet'!AH145,IF($R$3=$AN$10,'Result Sheet'!AZ145,IF($R$3=$AN$11,'Result Sheet'!BR145,""))))</f>
        <v/>
      </c>
      <c r="O145" s="460" t="str">
        <f>IF($R$3=$AN$8,'Result Sheet'!Q145,IF($R$3=$AN$9,'Result Sheet'!AI145,IF($R$3=$AN$10,'Result Sheet'!BA145,IF($R$3=$AN$11,'Result Sheet'!BS145,""))))</f>
        <v/>
      </c>
      <c r="P145" s="461" t="str">
        <f>IF(OR($D$3="",$R$3=""),"",IF(B145="","",IF(AND(O145="NA",N145="NA"),"NA",IF($R$3=$AN$12,'Result Sheet'!CI145,IF($R$3=$AN$13,'Result Sheet'!CS145,IF($R$3=$AN$14,'Result Sheet'!DC145,IF($R$3=$AN$15,'Result Sheet'!DJ145,IF($R$3=$AN$16,'Result Sheet'!DN145,SUM(N145:O145)))))))))</f>
        <v/>
      </c>
      <c r="Q145" s="462" t="str">
        <f t="shared" si="19"/>
        <v/>
      </c>
      <c r="R145" s="463" t="str">
        <f>IF($R$3=$AN$8,'Result Sheet'!T145,IF($R$3=$AN$9,'Result Sheet'!AL145,IF($R$3=$AN$10,'Result Sheet'!BD145,IF($R$3=$AN$11,'Result Sheet'!BV145,""))))</f>
        <v/>
      </c>
      <c r="S145" s="463" t="str">
        <f>IF($R$3=$AN$8,'Result Sheet'!U145,IF($R$3=$AN$9,'Result Sheet'!AM145,IF($R$3=$AN$10,'Result Sheet'!BE145,IF($R$3=$AN$11,'Result Sheet'!BW145,""))))</f>
        <v/>
      </c>
      <c r="T145" s="464" t="str">
        <f>IF(OR($D$3="",$R$3=""),"",IF(B145="","",IF(AND(R145="NA",S145="NA"),"NA",IF($R$3=$AN$12,'Result Sheet'!CJ145,IF($R$3=$AN$13,'Result Sheet'!CT145,IF($R$3=$AN$14,'Result Sheet'!DD145,IF($R$3=$AN$15,'Result Sheet'!DK145,IF($R$3=$AN$16,'Result Sheet'!DO145,SUM(R145:S145)))))))))</f>
        <v/>
      </c>
      <c r="U145" s="462" t="str">
        <f t="shared" si="20"/>
        <v/>
      </c>
      <c r="V145" s="465">
        <f t="shared" si="21"/>
        <v>0</v>
      </c>
      <c r="W145" s="465" t="str">
        <f t="shared" si="22"/>
        <v/>
      </c>
      <c r="X145" s="465" t="str">
        <f t="shared" si="23"/>
        <v/>
      </c>
      <c r="Y145" s="465" t="str">
        <f t="shared" si="24"/>
        <v/>
      </c>
      <c r="Z145" s="465" t="str">
        <f t="shared" si="25"/>
        <v/>
      </c>
      <c r="AA145" s="466" t="str">
        <f t="shared" si="26"/>
        <v/>
      </c>
    </row>
    <row r="146" spans="1:27">
      <c r="A146" s="453">
        <f>IF('Result Sheet'!A146="","",'Result Sheet'!A146)</f>
        <v>139</v>
      </c>
      <c r="B146" s="454" t="str">
        <f>IF(OR($D$3="",$R$3=""),"",IF('Result Sheet'!B146="","",'Result Sheet'!B146))</f>
        <v/>
      </c>
      <c r="C146" s="455" t="str">
        <f>IF(OR($D$3="",$R$3=""),"",IF('Result Sheet'!F146="","",'Result Sheet'!F146))</f>
        <v/>
      </c>
      <c r="D146" s="456" t="str">
        <f>IF(OR($D$3="",$R$3=""),"",IF('Result Sheet'!E146="","",'Result Sheet'!E146))</f>
        <v/>
      </c>
      <c r="E146" s="457" t="str">
        <f>IF(OR($D$3="",$R$3=""),"",IF('Result Sheet'!G146="","",'Result Sheet'!G146))</f>
        <v/>
      </c>
      <c r="F146" s="457" t="str">
        <f>IF(OR($D$3="",$R$3=""),"",IF('Result Sheet'!H146="","",'Result Sheet'!H146))</f>
        <v/>
      </c>
      <c r="G146" s="457" t="str">
        <f>IF(OR($D$3="",$R$3=""),"",IF('Result Sheet'!I146="","",'Result Sheet'!I146))</f>
        <v/>
      </c>
      <c r="H146" s="458" t="str">
        <f>IF(OR($D$3="",$R$3=""),"",IF('Result Sheet'!K146="","",'Result Sheet'!K146))</f>
        <v/>
      </c>
      <c r="I146" s="459" t="str">
        <f>IF(OR($D$3="",$R$3=""),"",IF('Result Sheet'!J146="","",'Result Sheet'!J146))</f>
        <v/>
      </c>
      <c r="J146" s="460" t="str">
        <f>IF(OR(B146=0,B146=""),"",IF($R$3="","",IF($R$3=$AN$8,'Result Sheet'!L146,IF($R$3=$AN$9,'Result Sheet'!AD146,IF($R$3=$AN$10,'Result Sheet'!AV146,IF($R$3=$AN$11,'Result Sheet'!BN146,IF($R$3=$AN$12,'Result Sheet'!CF146,IF($R$3=$AN$13,'Result Sheet'!CP146,IF($R$3=$AN$14,'Result Sheet'!CZ146,"")))))))))</f>
        <v/>
      </c>
      <c r="K146" s="460" t="str">
        <f>IF(OR(B146=0,B146=""),"",IF($R$3="","",IF($R$3=$AN$8,'Result Sheet'!M146,IF($R$3=$AN$9,'Result Sheet'!AE146,IF($R$3=$AN$10,'Result Sheet'!AW146,IF($R$3=$AN$11,'Result Sheet'!BO146,IF($R$3=$AN$12,'Result Sheet'!CG146,IF($R$3=$AN$13,'Result Sheet'!CQ146,IF($R$3=$AN$14,'Result Sheet'!DA146,"")))))))))</f>
        <v/>
      </c>
      <c r="L146" s="460" t="str">
        <f>IF(OR(B146=0,B146=""),"",IF($R$3="","",IF($R$3=$AN$8,'Result Sheet'!N146,IF($R$3=$AN$9,'Result Sheet'!AF146,IF($R$3=$AN$10,'Result Sheet'!AX146,IF($R$3=$AN$11,'Result Sheet'!BP146,IF($R$3=$AN$12,'Result Sheet'!CH146,IF($R$3=$AN$13,'Result Sheet'!CR146,IF($R$3=$AN$14,'Result Sheet'!DB146,"")))))))))</f>
        <v/>
      </c>
      <c r="M146" s="462" t="str">
        <f t="shared" si="18"/>
        <v/>
      </c>
      <c r="N146" s="460" t="str">
        <f>IF($R$3=$AN$8,'Result Sheet'!P146,IF($R$3=$AN$9,'Result Sheet'!AH146,IF($R$3=$AN$10,'Result Sheet'!AZ146,IF($R$3=$AN$11,'Result Sheet'!BR146,""))))</f>
        <v/>
      </c>
      <c r="O146" s="460" t="str">
        <f>IF($R$3=$AN$8,'Result Sheet'!Q146,IF($R$3=$AN$9,'Result Sheet'!AI146,IF($R$3=$AN$10,'Result Sheet'!BA146,IF($R$3=$AN$11,'Result Sheet'!BS146,""))))</f>
        <v/>
      </c>
      <c r="P146" s="461" t="str">
        <f>IF(OR($D$3="",$R$3=""),"",IF(B146="","",IF(AND(O146="NA",N146="NA"),"NA",IF($R$3=$AN$12,'Result Sheet'!CI146,IF($R$3=$AN$13,'Result Sheet'!CS146,IF($R$3=$AN$14,'Result Sheet'!DC146,IF($R$3=$AN$15,'Result Sheet'!DJ146,IF($R$3=$AN$16,'Result Sheet'!DN146,SUM(N146:O146)))))))))</f>
        <v/>
      </c>
      <c r="Q146" s="462" t="str">
        <f t="shared" si="19"/>
        <v/>
      </c>
      <c r="R146" s="463" t="str">
        <f>IF($R$3=$AN$8,'Result Sheet'!T146,IF($R$3=$AN$9,'Result Sheet'!AL146,IF($R$3=$AN$10,'Result Sheet'!BD146,IF($R$3=$AN$11,'Result Sheet'!BV146,""))))</f>
        <v/>
      </c>
      <c r="S146" s="463" t="str">
        <f>IF($R$3=$AN$8,'Result Sheet'!U146,IF($R$3=$AN$9,'Result Sheet'!AM146,IF($R$3=$AN$10,'Result Sheet'!BE146,IF($R$3=$AN$11,'Result Sheet'!BW146,""))))</f>
        <v/>
      </c>
      <c r="T146" s="464" t="str">
        <f>IF(OR($D$3="",$R$3=""),"",IF(B146="","",IF(AND(R146="NA",S146="NA"),"NA",IF($R$3=$AN$12,'Result Sheet'!CJ146,IF($R$3=$AN$13,'Result Sheet'!CT146,IF($R$3=$AN$14,'Result Sheet'!DD146,IF($R$3=$AN$15,'Result Sheet'!DK146,IF($R$3=$AN$16,'Result Sheet'!DO146,SUM(R146:S146)))))))))</f>
        <v/>
      </c>
      <c r="U146" s="462" t="str">
        <f t="shared" si="20"/>
        <v/>
      </c>
      <c r="V146" s="465">
        <f t="shared" si="21"/>
        <v>0</v>
      </c>
      <c r="W146" s="465" t="str">
        <f t="shared" si="22"/>
        <v/>
      </c>
      <c r="X146" s="465" t="str">
        <f t="shared" si="23"/>
        <v/>
      </c>
      <c r="Y146" s="465" t="str">
        <f t="shared" si="24"/>
        <v/>
      </c>
      <c r="Z146" s="465" t="str">
        <f t="shared" si="25"/>
        <v/>
      </c>
      <c r="AA146" s="466" t="str">
        <f t="shared" si="26"/>
        <v/>
      </c>
    </row>
    <row r="147" spans="1:27">
      <c r="A147" s="453">
        <f>IF('Result Sheet'!A147="","",'Result Sheet'!A147)</f>
        <v>140</v>
      </c>
      <c r="B147" s="454" t="str">
        <f>IF(OR($D$3="",$R$3=""),"",IF('Result Sheet'!B147="","",'Result Sheet'!B147))</f>
        <v/>
      </c>
      <c r="C147" s="455" t="str">
        <f>IF(OR($D$3="",$R$3=""),"",IF('Result Sheet'!F147="","",'Result Sheet'!F147))</f>
        <v/>
      </c>
      <c r="D147" s="456" t="str">
        <f>IF(OR($D$3="",$R$3=""),"",IF('Result Sheet'!E147="","",'Result Sheet'!E147))</f>
        <v/>
      </c>
      <c r="E147" s="457" t="str">
        <f>IF(OR($D$3="",$R$3=""),"",IF('Result Sheet'!G147="","",'Result Sheet'!G147))</f>
        <v/>
      </c>
      <c r="F147" s="457" t="str">
        <f>IF(OR($D$3="",$R$3=""),"",IF('Result Sheet'!H147="","",'Result Sheet'!H147))</f>
        <v/>
      </c>
      <c r="G147" s="457" t="str">
        <f>IF(OR($D$3="",$R$3=""),"",IF('Result Sheet'!I147="","",'Result Sheet'!I147))</f>
        <v/>
      </c>
      <c r="H147" s="458" t="str">
        <f>IF(OR($D$3="",$R$3=""),"",IF('Result Sheet'!K147="","",'Result Sheet'!K147))</f>
        <v/>
      </c>
      <c r="I147" s="459" t="str">
        <f>IF(OR($D$3="",$R$3=""),"",IF('Result Sheet'!J147="","",'Result Sheet'!J147))</f>
        <v/>
      </c>
      <c r="J147" s="460" t="str">
        <f>IF(OR(B147=0,B147=""),"",IF($R$3="","",IF($R$3=$AN$8,'Result Sheet'!L147,IF($R$3=$AN$9,'Result Sheet'!AD147,IF($R$3=$AN$10,'Result Sheet'!AV147,IF($R$3=$AN$11,'Result Sheet'!BN147,IF($R$3=$AN$12,'Result Sheet'!CF147,IF($R$3=$AN$13,'Result Sheet'!CP147,IF($R$3=$AN$14,'Result Sheet'!CZ147,"")))))))))</f>
        <v/>
      </c>
      <c r="K147" s="460" t="str">
        <f>IF(OR(B147=0,B147=""),"",IF($R$3="","",IF($R$3=$AN$8,'Result Sheet'!M147,IF($R$3=$AN$9,'Result Sheet'!AE147,IF($R$3=$AN$10,'Result Sheet'!AW147,IF($R$3=$AN$11,'Result Sheet'!BO147,IF($R$3=$AN$12,'Result Sheet'!CG147,IF($R$3=$AN$13,'Result Sheet'!CQ147,IF($R$3=$AN$14,'Result Sheet'!DA147,"")))))))))</f>
        <v/>
      </c>
      <c r="L147" s="460" t="str">
        <f>IF(OR(B147=0,B147=""),"",IF($R$3="","",IF($R$3=$AN$8,'Result Sheet'!N147,IF($R$3=$AN$9,'Result Sheet'!AF147,IF($R$3=$AN$10,'Result Sheet'!AX147,IF($R$3=$AN$11,'Result Sheet'!BP147,IF($R$3=$AN$12,'Result Sheet'!CH147,IF($R$3=$AN$13,'Result Sheet'!CR147,IF($R$3=$AN$14,'Result Sheet'!DB147,"")))))))))</f>
        <v/>
      </c>
      <c r="M147" s="462" t="str">
        <f t="shared" si="18"/>
        <v/>
      </c>
      <c r="N147" s="460" t="str">
        <f>IF($R$3=$AN$8,'Result Sheet'!P147,IF($R$3=$AN$9,'Result Sheet'!AH147,IF($R$3=$AN$10,'Result Sheet'!AZ147,IF($R$3=$AN$11,'Result Sheet'!BR147,""))))</f>
        <v/>
      </c>
      <c r="O147" s="460" t="str">
        <f>IF($R$3=$AN$8,'Result Sheet'!Q147,IF($R$3=$AN$9,'Result Sheet'!AI147,IF($R$3=$AN$10,'Result Sheet'!BA147,IF($R$3=$AN$11,'Result Sheet'!BS147,""))))</f>
        <v/>
      </c>
      <c r="P147" s="461" t="str">
        <f>IF(OR($D$3="",$R$3=""),"",IF(B147="","",IF(AND(O147="NA",N147="NA"),"NA",IF($R$3=$AN$12,'Result Sheet'!CI147,IF($R$3=$AN$13,'Result Sheet'!CS147,IF($R$3=$AN$14,'Result Sheet'!DC147,IF($R$3=$AN$15,'Result Sheet'!DJ147,IF($R$3=$AN$16,'Result Sheet'!DN147,SUM(N147:O147)))))))))</f>
        <v/>
      </c>
      <c r="Q147" s="462" t="str">
        <f t="shared" si="19"/>
        <v/>
      </c>
      <c r="R147" s="463" t="str">
        <f>IF($R$3=$AN$8,'Result Sheet'!T147,IF($R$3=$AN$9,'Result Sheet'!AL147,IF($R$3=$AN$10,'Result Sheet'!BD147,IF($R$3=$AN$11,'Result Sheet'!BV147,""))))</f>
        <v/>
      </c>
      <c r="S147" s="463" t="str">
        <f>IF($R$3=$AN$8,'Result Sheet'!U147,IF($R$3=$AN$9,'Result Sheet'!AM147,IF($R$3=$AN$10,'Result Sheet'!BE147,IF($R$3=$AN$11,'Result Sheet'!BW147,""))))</f>
        <v/>
      </c>
      <c r="T147" s="464" t="str">
        <f>IF(OR($D$3="",$R$3=""),"",IF(B147="","",IF(AND(R147="NA",S147="NA"),"NA",IF($R$3=$AN$12,'Result Sheet'!CJ147,IF($R$3=$AN$13,'Result Sheet'!CT147,IF($R$3=$AN$14,'Result Sheet'!DD147,IF($R$3=$AN$15,'Result Sheet'!DK147,IF($R$3=$AN$16,'Result Sheet'!DO147,SUM(R147:S147)))))))))</f>
        <v/>
      </c>
      <c r="U147" s="462" t="str">
        <f t="shared" si="20"/>
        <v/>
      </c>
      <c r="V147" s="465">
        <f t="shared" si="21"/>
        <v>0</v>
      </c>
      <c r="W147" s="465" t="str">
        <f t="shared" si="22"/>
        <v/>
      </c>
      <c r="X147" s="465" t="str">
        <f t="shared" si="23"/>
        <v/>
      </c>
      <c r="Y147" s="465" t="str">
        <f t="shared" si="24"/>
        <v/>
      </c>
      <c r="Z147" s="465" t="str">
        <f t="shared" si="25"/>
        <v/>
      </c>
      <c r="AA147" s="466" t="str">
        <f t="shared" si="26"/>
        <v/>
      </c>
    </row>
    <row r="148" spans="1:27">
      <c r="A148" s="453">
        <f>IF('Result Sheet'!A148="","",'Result Sheet'!A148)</f>
        <v>141</v>
      </c>
      <c r="B148" s="454" t="str">
        <f>IF(OR($D$3="",$R$3=""),"",IF('Result Sheet'!B148="","",'Result Sheet'!B148))</f>
        <v/>
      </c>
      <c r="C148" s="455" t="str">
        <f>IF(OR($D$3="",$R$3=""),"",IF('Result Sheet'!F148="","",'Result Sheet'!F148))</f>
        <v/>
      </c>
      <c r="D148" s="456" t="str">
        <f>IF(OR($D$3="",$R$3=""),"",IF('Result Sheet'!E148="","",'Result Sheet'!E148))</f>
        <v/>
      </c>
      <c r="E148" s="457" t="str">
        <f>IF(OR($D$3="",$R$3=""),"",IF('Result Sheet'!G148="","",'Result Sheet'!G148))</f>
        <v/>
      </c>
      <c r="F148" s="457" t="str">
        <f>IF(OR($D$3="",$R$3=""),"",IF('Result Sheet'!H148="","",'Result Sheet'!H148))</f>
        <v/>
      </c>
      <c r="G148" s="457" t="str">
        <f>IF(OR($D$3="",$R$3=""),"",IF('Result Sheet'!I148="","",'Result Sheet'!I148))</f>
        <v/>
      </c>
      <c r="H148" s="458" t="str">
        <f>IF(OR($D$3="",$R$3=""),"",IF('Result Sheet'!K148="","",'Result Sheet'!K148))</f>
        <v/>
      </c>
      <c r="I148" s="459" t="str">
        <f>IF(OR($D$3="",$R$3=""),"",IF('Result Sheet'!J148="","",'Result Sheet'!J148))</f>
        <v/>
      </c>
      <c r="J148" s="460" t="str">
        <f>IF(OR(B148=0,B148=""),"",IF($R$3="","",IF($R$3=$AN$8,'Result Sheet'!L148,IF($R$3=$AN$9,'Result Sheet'!AD148,IF($R$3=$AN$10,'Result Sheet'!AV148,IF($R$3=$AN$11,'Result Sheet'!BN148,IF($R$3=$AN$12,'Result Sheet'!CF148,IF($R$3=$AN$13,'Result Sheet'!CP148,IF($R$3=$AN$14,'Result Sheet'!CZ148,"")))))))))</f>
        <v/>
      </c>
      <c r="K148" s="460" t="str">
        <f>IF(OR(B148=0,B148=""),"",IF($R$3="","",IF($R$3=$AN$8,'Result Sheet'!M148,IF($R$3=$AN$9,'Result Sheet'!AE148,IF($R$3=$AN$10,'Result Sheet'!AW148,IF($R$3=$AN$11,'Result Sheet'!BO148,IF($R$3=$AN$12,'Result Sheet'!CG148,IF($R$3=$AN$13,'Result Sheet'!CQ148,IF($R$3=$AN$14,'Result Sheet'!DA148,"")))))))))</f>
        <v/>
      </c>
      <c r="L148" s="460" t="str">
        <f>IF(OR(B148=0,B148=""),"",IF($R$3="","",IF($R$3=$AN$8,'Result Sheet'!N148,IF($R$3=$AN$9,'Result Sheet'!AF148,IF($R$3=$AN$10,'Result Sheet'!AX148,IF($R$3=$AN$11,'Result Sheet'!BP148,IF($R$3=$AN$12,'Result Sheet'!CH148,IF($R$3=$AN$13,'Result Sheet'!CR148,IF($R$3=$AN$14,'Result Sheet'!DB148,"")))))))))</f>
        <v/>
      </c>
      <c r="M148" s="462" t="str">
        <f t="shared" si="18"/>
        <v/>
      </c>
      <c r="N148" s="460" t="str">
        <f>IF($R$3=$AN$8,'Result Sheet'!P148,IF($R$3=$AN$9,'Result Sheet'!AH148,IF($R$3=$AN$10,'Result Sheet'!AZ148,IF($R$3=$AN$11,'Result Sheet'!BR148,""))))</f>
        <v/>
      </c>
      <c r="O148" s="460" t="str">
        <f>IF($R$3=$AN$8,'Result Sheet'!Q148,IF($R$3=$AN$9,'Result Sheet'!AI148,IF($R$3=$AN$10,'Result Sheet'!BA148,IF($R$3=$AN$11,'Result Sheet'!BS148,""))))</f>
        <v/>
      </c>
      <c r="P148" s="461" t="str">
        <f>IF(OR($D$3="",$R$3=""),"",IF(B148="","",IF(AND(O148="NA",N148="NA"),"NA",IF($R$3=$AN$12,'Result Sheet'!CI148,IF($R$3=$AN$13,'Result Sheet'!CS148,IF($R$3=$AN$14,'Result Sheet'!DC148,IF($R$3=$AN$15,'Result Sheet'!DJ148,IF($R$3=$AN$16,'Result Sheet'!DN148,SUM(N148:O148)))))))))</f>
        <v/>
      </c>
      <c r="Q148" s="462" t="str">
        <f t="shared" si="19"/>
        <v/>
      </c>
      <c r="R148" s="463" t="str">
        <f>IF($R$3=$AN$8,'Result Sheet'!T148,IF($R$3=$AN$9,'Result Sheet'!AL148,IF($R$3=$AN$10,'Result Sheet'!BD148,IF($R$3=$AN$11,'Result Sheet'!BV148,""))))</f>
        <v/>
      </c>
      <c r="S148" s="463" t="str">
        <f>IF($R$3=$AN$8,'Result Sheet'!U148,IF($R$3=$AN$9,'Result Sheet'!AM148,IF($R$3=$AN$10,'Result Sheet'!BE148,IF($R$3=$AN$11,'Result Sheet'!BW148,""))))</f>
        <v/>
      </c>
      <c r="T148" s="464" t="str">
        <f>IF(OR($D$3="",$R$3=""),"",IF(B148="","",IF(AND(R148="NA",S148="NA"),"NA",IF($R$3=$AN$12,'Result Sheet'!CJ148,IF($R$3=$AN$13,'Result Sheet'!CT148,IF($R$3=$AN$14,'Result Sheet'!DD148,IF($R$3=$AN$15,'Result Sheet'!DK148,IF($R$3=$AN$16,'Result Sheet'!DO148,SUM(R148:S148)))))))))</f>
        <v/>
      </c>
      <c r="U148" s="462" t="str">
        <f t="shared" si="20"/>
        <v/>
      </c>
      <c r="V148" s="465">
        <f t="shared" si="21"/>
        <v>0</v>
      </c>
      <c r="W148" s="465" t="str">
        <f t="shared" si="22"/>
        <v/>
      </c>
      <c r="X148" s="465" t="str">
        <f t="shared" si="23"/>
        <v/>
      </c>
      <c r="Y148" s="465" t="str">
        <f t="shared" si="24"/>
        <v/>
      </c>
      <c r="Z148" s="465" t="str">
        <f t="shared" si="25"/>
        <v/>
      </c>
      <c r="AA148" s="466" t="str">
        <f t="shared" si="26"/>
        <v/>
      </c>
    </row>
    <row r="149" spans="1:27">
      <c r="A149" s="453">
        <f>IF('Result Sheet'!A149="","",'Result Sheet'!A149)</f>
        <v>142</v>
      </c>
      <c r="B149" s="454" t="str">
        <f>IF(OR($D$3="",$R$3=""),"",IF('Result Sheet'!B149="","",'Result Sheet'!B149))</f>
        <v/>
      </c>
      <c r="C149" s="455" t="str">
        <f>IF(OR($D$3="",$R$3=""),"",IF('Result Sheet'!F149="","",'Result Sheet'!F149))</f>
        <v/>
      </c>
      <c r="D149" s="456" t="str">
        <f>IF(OR($D$3="",$R$3=""),"",IF('Result Sheet'!E149="","",'Result Sheet'!E149))</f>
        <v/>
      </c>
      <c r="E149" s="457" t="str">
        <f>IF(OR($D$3="",$R$3=""),"",IF('Result Sheet'!G149="","",'Result Sheet'!G149))</f>
        <v/>
      </c>
      <c r="F149" s="457" t="str">
        <f>IF(OR($D$3="",$R$3=""),"",IF('Result Sheet'!H149="","",'Result Sheet'!H149))</f>
        <v/>
      </c>
      <c r="G149" s="457" t="str">
        <f>IF(OR($D$3="",$R$3=""),"",IF('Result Sheet'!I149="","",'Result Sheet'!I149))</f>
        <v/>
      </c>
      <c r="H149" s="458" t="str">
        <f>IF(OR($D$3="",$R$3=""),"",IF('Result Sheet'!K149="","",'Result Sheet'!K149))</f>
        <v/>
      </c>
      <c r="I149" s="459" t="str">
        <f>IF(OR($D$3="",$R$3=""),"",IF('Result Sheet'!J149="","",'Result Sheet'!J149))</f>
        <v/>
      </c>
      <c r="J149" s="460" t="str">
        <f>IF(OR(B149=0,B149=""),"",IF($R$3="","",IF($R$3=$AN$8,'Result Sheet'!L149,IF($R$3=$AN$9,'Result Sheet'!AD149,IF($R$3=$AN$10,'Result Sheet'!AV149,IF($R$3=$AN$11,'Result Sheet'!BN149,IF($R$3=$AN$12,'Result Sheet'!CF149,IF($R$3=$AN$13,'Result Sheet'!CP149,IF($R$3=$AN$14,'Result Sheet'!CZ149,"")))))))))</f>
        <v/>
      </c>
      <c r="K149" s="460" t="str">
        <f>IF(OR(B149=0,B149=""),"",IF($R$3="","",IF($R$3=$AN$8,'Result Sheet'!M149,IF($R$3=$AN$9,'Result Sheet'!AE149,IF($R$3=$AN$10,'Result Sheet'!AW149,IF($R$3=$AN$11,'Result Sheet'!BO149,IF($R$3=$AN$12,'Result Sheet'!CG149,IF($R$3=$AN$13,'Result Sheet'!CQ149,IF($R$3=$AN$14,'Result Sheet'!DA149,"")))))))))</f>
        <v/>
      </c>
      <c r="L149" s="460" t="str">
        <f>IF(OR(B149=0,B149=""),"",IF($R$3="","",IF($R$3=$AN$8,'Result Sheet'!N149,IF($R$3=$AN$9,'Result Sheet'!AF149,IF($R$3=$AN$10,'Result Sheet'!AX149,IF($R$3=$AN$11,'Result Sheet'!BP149,IF($R$3=$AN$12,'Result Sheet'!CH149,IF($R$3=$AN$13,'Result Sheet'!CR149,IF($R$3=$AN$14,'Result Sheet'!DB149,"")))))))))</f>
        <v/>
      </c>
      <c r="M149" s="462" t="str">
        <f t="shared" si="18"/>
        <v/>
      </c>
      <c r="N149" s="460" t="str">
        <f>IF($R$3=$AN$8,'Result Sheet'!P149,IF($R$3=$AN$9,'Result Sheet'!AH149,IF($R$3=$AN$10,'Result Sheet'!AZ149,IF($R$3=$AN$11,'Result Sheet'!BR149,""))))</f>
        <v/>
      </c>
      <c r="O149" s="460" t="str">
        <f>IF($R$3=$AN$8,'Result Sheet'!Q149,IF($R$3=$AN$9,'Result Sheet'!AI149,IF($R$3=$AN$10,'Result Sheet'!BA149,IF($R$3=$AN$11,'Result Sheet'!BS149,""))))</f>
        <v/>
      </c>
      <c r="P149" s="461" t="str">
        <f>IF(OR($D$3="",$R$3=""),"",IF(B149="","",IF(AND(O149="NA",N149="NA"),"NA",IF($R$3=$AN$12,'Result Sheet'!CI149,IF($R$3=$AN$13,'Result Sheet'!CS149,IF($R$3=$AN$14,'Result Sheet'!DC149,IF($R$3=$AN$15,'Result Sheet'!DJ149,IF($R$3=$AN$16,'Result Sheet'!DN149,SUM(N149:O149)))))))))</f>
        <v/>
      </c>
      <c r="Q149" s="462" t="str">
        <f t="shared" si="19"/>
        <v/>
      </c>
      <c r="R149" s="463" t="str">
        <f>IF($R$3=$AN$8,'Result Sheet'!T149,IF($R$3=$AN$9,'Result Sheet'!AL149,IF($R$3=$AN$10,'Result Sheet'!BD149,IF($R$3=$AN$11,'Result Sheet'!BV149,""))))</f>
        <v/>
      </c>
      <c r="S149" s="463" t="str">
        <f>IF($R$3=$AN$8,'Result Sheet'!U149,IF($R$3=$AN$9,'Result Sheet'!AM149,IF($R$3=$AN$10,'Result Sheet'!BE149,IF($R$3=$AN$11,'Result Sheet'!BW149,""))))</f>
        <v/>
      </c>
      <c r="T149" s="464" t="str">
        <f>IF(OR($D$3="",$R$3=""),"",IF(B149="","",IF(AND(R149="NA",S149="NA"),"NA",IF($R$3=$AN$12,'Result Sheet'!CJ149,IF($R$3=$AN$13,'Result Sheet'!CT149,IF($R$3=$AN$14,'Result Sheet'!DD149,IF($R$3=$AN$15,'Result Sheet'!DK149,IF($R$3=$AN$16,'Result Sheet'!DO149,SUM(R149:S149)))))))))</f>
        <v/>
      </c>
      <c r="U149" s="462" t="str">
        <f t="shared" si="20"/>
        <v/>
      </c>
      <c r="V149" s="465">
        <f t="shared" si="21"/>
        <v>0</v>
      </c>
      <c r="W149" s="465" t="str">
        <f t="shared" si="22"/>
        <v/>
      </c>
      <c r="X149" s="465" t="str">
        <f t="shared" si="23"/>
        <v/>
      </c>
      <c r="Y149" s="465" t="str">
        <f t="shared" si="24"/>
        <v/>
      </c>
      <c r="Z149" s="465" t="str">
        <f t="shared" si="25"/>
        <v/>
      </c>
      <c r="AA149" s="466" t="str">
        <f t="shared" si="26"/>
        <v/>
      </c>
    </row>
    <row r="150" spans="1:27">
      <c r="A150" s="453">
        <f>IF('Result Sheet'!A150="","",'Result Sheet'!A150)</f>
        <v>143</v>
      </c>
      <c r="B150" s="454" t="str">
        <f>IF(OR($D$3="",$R$3=""),"",IF('Result Sheet'!B150="","",'Result Sheet'!B150))</f>
        <v/>
      </c>
      <c r="C150" s="455" t="str">
        <f>IF(OR($D$3="",$R$3=""),"",IF('Result Sheet'!F150="","",'Result Sheet'!F150))</f>
        <v/>
      </c>
      <c r="D150" s="456" t="str">
        <f>IF(OR($D$3="",$R$3=""),"",IF('Result Sheet'!E150="","",'Result Sheet'!E150))</f>
        <v/>
      </c>
      <c r="E150" s="457" t="str">
        <f>IF(OR($D$3="",$R$3=""),"",IF('Result Sheet'!G150="","",'Result Sheet'!G150))</f>
        <v/>
      </c>
      <c r="F150" s="457" t="str">
        <f>IF(OR($D$3="",$R$3=""),"",IF('Result Sheet'!H150="","",'Result Sheet'!H150))</f>
        <v/>
      </c>
      <c r="G150" s="457" t="str">
        <f>IF(OR($D$3="",$R$3=""),"",IF('Result Sheet'!I150="","",'Result Sheet'!I150))</f>
        <v/>
      </c>
      <c r="H150" s="458" t="str">
        <f>IF(OR($D$3="",$R$3=""),"",IF('Result Sheet'!K150="","",'Result Sheet'!K150))</f>
        <v/>
      </c>
      <c r="I150" s="459" t="str">
        <f>IF(OR($D$3="",$R$3=""),"",IF('Result Sheet'!J150="","",'Result Sheet'!J150))</f>
        <v/>
      </c>
      <c r="J150" s="460" t="str">
        <f>IF(OR(B150=0,B150=""),"",IF($R$3="","",IF($R$3=$AN$8,'Result Sheet'!L150,IF($R$3=$AN$9,'Result Sheet'!AD150,IF($R$3=$AN$10,'Result Sheet'!AV150,IF($R$3=$AN$11,'Result Sheet'!BN150,IF($R$3=$AN$12,'Result Sheet'!CF150,IF($R$3=$AN$13,'Result Sheet'!CP150,IF($R$3=$AN$14,'Result Sheet'!CZ150,"")))))))))</f>
        <v/>
      </c>
      <c r="K150" s="460" t="str">
        <f>IF(OR(B150=0,B150=""),"",IF($R$3="","",IF($R$3=$AN$8,'Result Sheet'!M150,IF($R$3=$AN$9,'Result Sheet'!AE150,IF($R$3=$AN$10,'Result Sheet'!AW150,IF($R$3=$AN$11,'Result Sheet'!BO150,IF($R$3=$AN$12,'Result Sheet'!CG150,IF($R$3=$AN$13,'Result Sheet'!CQ150,IF($R$3=$AN$14,'Result Sheet'!DA150,"")))))))))</f>
        <v/>
      </c>
      <c r="L150" s="460" t="str">
        <f>IF(OR(B150=0,B150=""),"",IF($R$3="","",IF($R$3=$AN$8,'Result Sheet'!N150,IF($R$3=$AN$9,'Result Sheet'!AF150,IF($R$3=$AN$10,'Result Sheet'!AX150,IF($R$3=$AN$11,'Result Sheet'!BP150,IF($R$3=$AN$12,'Result Sheet'!CH150,IF($R$3=$AN$13,'Result Sheet'!CR150,IF($R$3=$AN$14,'Result Sheet'!DB150,"")))))))))</f>
        <v/>
      </c>
      <c r="M150" s="462" t="str">
        <f t="shared" si="18"/>
        <v/>
      </c>
      <c r="N150" s="460" t="str">
        <f>IF($R$3=$AN$8,'Result Sheet'!P150,IF($R$3=$AN$9,'Result Sheet'!AH150,IF($R$3=$AN$10,'Result Sheet'!AZ150,IF($R$3=$AN$11,'Result Sheet'!BR150,""))))</f>
        <v/>
      </c>
      <c r="O150" s="460" t="str">
        <f>IF($R$3=$AN$8,'Result Sheet'!Q150,IF($R$3=$AN$9,'Result Sheet'!AI150,IF($R$3=$AN$10,'Result Sheet'!BA150,IF($R$3=$AN$11,'Result Sheet'!BS150,""))))</f>
        <v/>
      </c>
      <c r="P150" s="461" t="str">
        <f>IF(OR($D$3="",$R$3=""),"",IF(B150="","",IF(AND(O150="NA",N150="NA"),"NA",IF($R$3=$AN$12,'Result Sheet'!CI150,IF($R$3=$AN$13,'Result Sheet'!CS150,IF($R$3=$AN$14,'Result Sheet'!DC150,IF($R$3=$AN$15,'Result Sheet'!DJ150,IF($R$3=$AN$16,'Result Sheet'!DN150,SUM(N150:O150)))))))))</f>
        <v/>
      </c>
      <c r="Q150" s="462" t="str">
        <f t="shared" si="19"/>
        <v/>
      </c>
      <c r="R150" s="463" t="str">
        <f>IF($R$3=$AN$8,'Result Sheet'!T150,IF($R$3=$AN$9,'Result Sheet'!AL150,IF($R$3=$AN$10,'Result Sheet'!BD150,IF($R$3=$AN$11,'Result Sheet'!BV150,""))))</f>
        <v/>
      </c>
      <c r="S150" s="463" t="str">
        <f>IF($R$3=$AN$8,'Result Sheet'!U150,IF($R$3=$AN$9,'Result Sheet'!AM150,IF($R$3=$AN$10,'Result Sheet'!BE150,IF($R$3=$AN$11,'Result Sheet'!BW150,""))))</f>
        <v/>
      </c>
      <c r="T150" s="464" t="str">
        <f>IF(OR($D$3="",$R$3=""),"",IF(B150="","",IF(AND(R150="NA",S150="NA"),"NA",IF($R$3=$AN$12,'Result Sheet'!CJ150,IF($R$3=$AN$13,'Result Sheet'!CT150,IF($R$3=$AN$14,'Result Sheet'!DD150,IF($R$3=$AN$15,'Result Sheet'!DK150,IF($R$3=$AN$16,'Result Sheet'!DO150,SUM(R150:S150)))))))))</f>
        <v/>
      </c>
      <c r="U150" s="462" t="str">
        <f t="shared" si="20"/>
        <v/>
      </c>
      <c r="V150" s="465">
        <f t="shared" si="21"/>
        <v>0</v>
      </c>
      <c r="W150" s="465" t="str">
        <f t="shared" si="22"/>
        <v/>
      </c>
      <c r="X150" s="465" t="str">
        <f t="shared" si="23"/>
        <v/>
      </c>
      <c r="Y150" s="465" t="str">
        <f t="shared" si="24"/>
        <v/>
      </c>
      <c r="Z150" s="465" t="str">
        <f t="shared" si="25"/>
        <v/>
      </c>
      <c r="AA150" s="466" t="str">
        <f t="shared" si="26"/>
        <v/>
      </c>
    </row>
    <row r="151" spans="1:27">
      <c r="A151" s="453">
        <f>IF('Result Sheet'!A151="","",'Result Sheet'!A151)</f>
        <v>144</v>
      </c>
      <c r="B151" s="454" t="str">
        <f>IF(OR($D$3="",$R$3=""),"",IF('Result Sheet'!B151="","",'Result Sheet'!B151))</f>
        <v/>
      </c>
      <c r="C151" s="455" t="str">
        <f>IF(OR($D$3="",$R$3=""),"",IF('Result Sheet'!F151="","",'Result Sheet'!F151))</f>
        <v/>
      </c>
      <c r="D151" s="456" t="str">
        <f>IF(OR($D$3="",$R$3=""),"",IF('Result Sheet'!E151="","",'Result Sheet'!E151))</f>
        <v/>
      </c>
      <c r="E151" s="457" t="str">
        <f>IF(OR($D$3="",$R$3=""),"",IF('Result Sheet'!G151="","",'Result Sheet'!G151))</f>
        <v/>
      </c>
      <c r="F151" s="457" t="str">
        <f>IF(OR($D$3="",$R$3=""),"",IF('Result Sheet'!H151="","",'Result Sheet'!H151))</f>
        <v/>
      </c>
      <c r="G151" s="457" t="str">
        <f>IF(OR($D$3="",$R$3=""),"",IF('Result Sheet'!I151="","",'Result Sheet'!I151))</f>
        <v/>
      </c>
      <c r="H151" s="458" t="str">
        <f>IF(OR($D$3="",$R$3=""),"",IF('Result Sheet'!K151="","",'Result Sheet'!K151))</f>
        <v/>
      </c>
      <c r="I151" s="459" t="str">
        <f>IF(OR($D$3="",$R$3=""),"",IF('Result Sheet'!J151="","",'Result Sheet'!J151))</f>
        <v/>
      </c>
      <c r="J151" s="460" t="str">
        <f>IF(OR(B151=0,B151=""),"",IF($R$3="","",IF($R$3=$AN$8,'Result Sheet'!L151,IF($R$3=$AN$9,'Result Sheet'!AD151,IF($R$3=$AN$10,'Result Sheet'!AV151,IF($R$3=$AN$11,'Result Sheet'!BN151,IF($R$3=$AN$12,'Result Sheet'!CF151,IF($R$3=$AN$13,'Result Sheet'!CP151,IF($R$3=$AN$14,'Result Sheet'!CZ151,"")))))))))</f>
        <v/>
      </c>
      <c r="K151" s="460" t="str">
        <f>IF(OR(B151=0,B151=""),"",IF($R$3="","",IF($R$3=$AN$8,'Result Sheet'!M151,IF($R$3=$AN$9,'Result Sheet'!AE151,IF($R$3=$AN$10,'Result Sheet'!AW151,IF($R$3=$AN$11,'Result Sheet'!BO151,IF($R$3=$AN$12,'Result Sheet'!CG151,IF($R$3=$AN$13,'Result Sheet'!CQ151,IF($R$3=$AN$14,'Result Sheet'!DA151,"")))))))))</f>
        <v/>
      </c>
      <c r="L151" s="460" t="str">
        <f>IF(OR(B151=0,B151=""),"",IF($R$3="","",IF($R$3=$AN$8,'Result Sheet'!N151,IF($R$3=$AN$9,'Result Sheet'!AF151,IF($R$3=$AN$10,'Result Sheet'!AX151,IF($R$3=$AN$11,'Result Sheet'!BP151,IF($R$3=$AN$12,'Result Sheet'!CH151,IF($R$3=$AN$13,'Result Sheet'!CR151,IF($R$3=$AN$14,'Result Sheet'!DB151,"")))))))))</f>
        <v/>
      </c>
      <c r="M151" s="462" t="str">
        <f t="shared" si="18"/>
        <v/>
      </c>
      <c r="N151" s="460" t="str">
        <f>IF($R$3=$AN$8,'Result Sheet'!P151,IF($R$3=$AN$9,'Result Sheet'!AH151,IF($R$3=$AN$10,'Result Sheet'!AZ151,IF($R$3=$AN$11,'Result Sheet'!BR151,""))))</f>
        <v/>
      </c>
      <c r="O151" s="460" t="str">
        <f>IF($R$3=$AN$8,'Result Sheet'!Q151,IF($R$3=$AN$9,'Result Sheet'!AI151,IF($R$3=$AN$10,'Result Sheet'!BA151,IF($R$3=$AN$11,'Result Sheet'!BS151,""))))</f>
        <v/>
      </c>
      <c r="P151" s="461" t="str">
        <f>IF(OR($D$3="",$R$3=""),"",IF(B151="","",IF(AND(O151="NA",N151="NA"),"NA",IF($R$3=$AN$12,'Result Sheet'!CI151,IF($R$3=$AN$13,'Result Sheet'!CS151,IF($R$3=$AN$14,'Result Sheet'!DC151,IF($R$3=$AN$15,'Result Sheet'!DJ151,IF($R$3=$AN$16,'Result Sheet'!DN151,SUM(N151:O151)))))))))</f>
        <v/>
      </c>
      <c r="Q151" s="462" t="str">
        <f t="shared" si="19"/>
        <v/>
      </c>
      <c r="R151" s="463" t="str">
        <f>IF($R$3=$AN$8,'Result Sheet'!T151,IF($R$3=$AN$9,'Result Sheet'!AL151,IF($R$3=$AN$10,'Result Sheet'!BD151,IF($R$3=$AN$11,'Result Sheet'!BV151,""))))</f>
        <v/>
      </c>
      <c r="S151" s="463" t="str">
        <f>IF($R$3=$AN$8,'Result Sheet'!U151,IF($R$3=$AN$9,'Result Sheet'!AM151,IF($R$3=$AN$10,'Result Sheet'!BE151,IF($R$3=$AN$11,'Result Sheet'!BW151,""))))</f>
        <v/>
      </c>
      <c r="T151" s="464" t="str">
        <f>IF(OR($D$3="",$R$3=""),"",IF(B151="","",IF(AND(R151="NA",S151="NA"),"NA",IF($R$3=$AN$12,'Result Sheet'!CJ151,IF($R$3=$AN$13,'Result Sheet'!CT151,IF($R$3=$AN$14,'Result Sheet'!DD151,IF($R$3=$AN$15,'Result Sheet'!DK151,IF($R$3=$AN$16,'Result Sheet'!DO151,SUM(R151:S151)))))))))</f>
        <v/>
      </c>
      <c r="U151" s="462" t="str">
        <f t="shared" si="20"/>
        <v/>
      </c>
      <c r="V151" s="465">
        <f t="shared" si="21"/>
        <v>0</v>
      </c>
      <c r="W151" s="465" t="str">
        <f t="shared" si="22"/>
        <v/>
      </c>
      <c r="X151" s="465" t="str">
        <f t="shared" si="23"/>
        <v/>
      </c>
      <c r="Y151" s="465" t="str">
        <f t="shared" si="24"/>
        <v/>
      </c>
      <c r="Z151" s="465" t="str">
        <f t="shared" si="25"/>
        <v/>
      </c>
      <c r="AA151" s="466" t="str">
        <f t="shared" si="26"/>
        <v/>
      </c>
    </row>
    <row r="152" spans="1:27">
      <c r="A152" s="453">
        <f>IF('Result Sheet'!A152="","",'Result Sheet'!A152)</f>
        <v>145</v>
      </c>
      <c r="B152" s="454" t="str">
        <f>IF(OR($D$3="",$R$3=""),"",IF('Result Sheet'!B152="","",'Result Sheet'!B152))</f>
        <v/>
      </c>
      <c r="C152" s="455" t="str">
        <f>IF(OR($D$3="",$R$3=""),"",IF('Result Sheet'!F152="","",'Result Sheet'!F152))</f>
        <v/>
      </c>
      <c r="D152" s="456" t="str">
        <f>IF(OR($D$3="",$R$3=""),"",IF('Result Sheet'!E152="","",'Result Sheet'!E152))</f>
        <v/>
      </c>
      <c r="E152" s="457" t="str">
        <f>IF(OR($D$3="",$R$3=""),"",IF('Result Sheet'!G152="","",'Result Sheet'!G152))</f>
        <v/>
      </c>
      <c r="F152" s="457" t="str">
        <f>IF(OR($D$3="",$R$3=""),"",IF('Result Sheet'!H152="","",'Result Sheet'!H152))</f>
        <v/>
      </c>
      <c r="G152" s="457" t="str">
        <f>IF(OR($D$3="",$R$3=""),"",IF('Result Sheet'!I152="","",'Result Sheet'!I152))</f>
        <v/>
      </c>
      <c r="H152" s="458" t="str">
        <f>IF(OR($D$3="",$R$3=""),"",IF('Result Sheet'!K152="","",'Result Sheet'!K152))</f>
        <v/>
      </c>
      <c r="I152" s="459" t="str">
        <f>IF(OR($D$3="",$R$3=""),"",IF('Result Sheet'!J152="","",'Result Sheet'!J152))</f>
        <v/>
      </c>
      <c r="J152" s="460" t="str">
        <f>IF(OR(B152=0,B152=""),"",IF($R$3="","",IF($R$3=$AN$8,'Result Sheet'!L152,IF($R$3=$AN$9,'Result Sheet'!AD152,IF($R$3=$AN$10,'Result Sheet'!AV152,IF($R$3=$AN$11,'Result Sheet'!BN152,IF($R$3=$AN$12,'Result Sheet'!CF152,IF($R$3=$AN$13,'Result Sheet'!CP152,IF($R$3=$AN$14,'Result Sheet'!CZ152,"")))))))))</f>
        <v/>
      </c>
      <c r="K152" s="460" t="str">
        <f>IF(OR(B152=0,B152=""),"",IF($R$3="","",IF($R$3=$AN$8,'Result Sheet'!M152,IF($R$3=$AN$9,'Result Sheet'!AE152,IF($R$3=$AN$10,'Result Sheet'!AW152,IF($R$3=$AN$11,'Result Sheet'!BO152,IF($R$3=$AN$12,'Result Sheet'!CG152,IF($R$3=$AN$13,'Result Sheet'!CQ152,IF($R$3=$AN$14,'Result Sheet'!DA152,"")))))))))</f>
        <v/>
      </c>
      <c r="L152" s="460" t="str">
        <f>IF(OR(B152=0,B152=""),"",IF($R$3="","",IF($R$3=$AN$8,'Result Sheet'!N152,IF($R$3=$AN$9,'Result Sheet'!AF152,IF($R$3=$AN$10,'Result Sheet'!AX152,IF($R$3=$AN$11,'Result Sheet'!BP152,IF($R$3=$AN$12,'Result Sheet'!CH152,IF($R$3=$AN$13,'Result Sheet'!CR152,IF($R$3=$AN$14,'Result Sheet'!DB152,"")))))))))</f>
        <v/>
      </c>
      <c r="M152" s="462" t="str">
        <f t="shared" si="18"/>
        <v/>
      </c>
      <c r="N152" s="460" t="str">
        <f>IF($R$3=$AN$8,'Result Sheet'!P152,IF($R$3=$AN$9,'Result Sheet'!AH152,IF($R$3=$AN$10,'Result Sheet'!AZ152,IF($R$3=$AN$11,'Result Sheet'!BR152,""))))</f>
        <v/>
      </c>
      <c r="O152" s="460" t="str">
        <f>IF($R$3=$AN$8,'Result Sheet'!Q152,IF($R$3=$AN$9,'Result Sheet'!AI152,IF($R$3=$AN$10,'Result Sheet'!BA152,IF($R$3=$AN$11,'Result Sheet'!BS152,""))))</f>
        <v/>
      </c>
      <c r="P152" s="461" t="str">
        <f>IF(OR($D$3="",$R$3=""),"",IF(B152="","",IF(AND(O152="NA",N152="NA"),"NA",IF($R$3=$AN$12,'Result Sheet'!CI152,IF($R$3=$AN$13,'Result Sheet'!CS152,IF($R$3=$AN$14,'Result Sheet'!DC152,IF($R$3=$AN$15,'Result Sheet'!DJ152,IF($R$3=$AN$16,'Result Sheet'!DN152,SUM(N152:O152)))))))))</f>
        <v/>
      </c>
      <c r="Q152" s="462" t="str">
        <f t="shared" si="19"/>
        <v/>
      </c>
      <c r="R152" s="463" t="str">
        <f>IF($R$3=$AN$8,'Result Sheet'!T152,IF($R$3=$AN$9,'Result Sheet'!AL152,IF($R$3=$AN$10,'Result Sheet'!BD152,IF($R$3=$AN$11,'Result Sheet'!BV152,""))))</f>
        <v/>
      </c>
      <c r="S152" s="463" t="str">
        <f>IF($R$3=$AN$8,'Result Sheet'!U152,IF($R$3=$AN$9,'Result Sheet'!AM152,IF($R$3=$AN$10,'Result Sheet'!BE152,IF($R$3=$AN$11,'Result Sheet'!BW152,""))))</f>
        <v/>
      </c>
      <c r="T152" s="464" t="str">
        <f>IF(OR($D$3="",$R$3=""),"",IF(B152="","",IF(AND(R152="NA",S152="NA"),"NA",IF($R$3=$AN$12,'Result Sheet'!CJ152,IF($R$3=$AN$13,'Result Sheet'!CT152,IF($R$3=$AN$14,'Result Sheet'!DD152,IF($R$3=$AN$15,'Result Sheet'!DK152,IF($R$3=$AN$16,'Result Sheet'!DO152,SUM(R152:S152)))))))))</f>
        <v/>
      </c>
      <c r="U152" s="462" t="str">
        <f t="shared" si="20"/>
        <v/>
      </c>
      <c r="V152" s="465">
        <f t="shared" si="21"/>
        <v>0</v>
      </c>
      <c r="W152" s="465" t="str">
        <f t="shared" si="22"/>
        <v/>
      </c>
      <c r="X152" s="465" t="str">
        <f t="shared" si="23"/>
        <v/>
      </c>
      <c r="Y152" s="465" t="str">
        <f t="shared" si="24"/>
        <v/>
      </c>
      <c r="Z152" s="465" t="str">
        <f t="shared" si="25"/>
        <v/>
      </c>
      <c r="AA152" s="466" t="str">
        <f t="shared" si="26"/>
        <v/>
      </c>
    </row>
    <row r="153" spans="1:27">
      <c r="A153" s="453">
        <f>IF('Result Sheet'!A153="","",'Result Sheet'!A153)</f>
        <v>146</v>
      </c>
      <c r="B153" s="454" t="str">
        <f>IF(OR($D$3="",$R$3=""),"",IF('Result Sheet'!B153="","",'Result Sheet'!B153))</f>
        <v/>
      </c>
      <c r="C153" s="455" t="str">
        <f>IF(OR($D$3="",$R$3=""),"",IF('Result Sheet'!F153="","",'Result Sheet'!F153))</f>
        <v/>
      </c>
      <c r="D153" s="456" t="str">
        <f>IF(OR($D$3="",$R$3=""),"",IF('Result Sheet'!E153="","",'Result Sheet'!E153))</f>
        <v/>
      </c>
      <c r="E153" s="457" t="str">
        <f>IF(OR($D$3="",$R$3=""),"",IF('Result Sheet'!G153="","",'Result Sheet'!G153))</f>
        <v/>
      </c>
      <c r="F153" s="457" t="str">
        <f>IF(OR($D$3="",$R$3=""),"",IF('Result Sheet'!H153="","",'Result Sheet'!H153))</f>
        <v/>
      </c>
      <c r="G153" s="457" t="str">
        <f>IF(OR($D$3="",$R$3=""),"",IF('Result Sheet'!I153="","",'Result Sheet'!I153))</f>
        <v/>
      </c>
      <c r="H153" s="458" t="str">
        <f>IF(OR($D$3="",$R$3=""),"",IF('Result Sheet'!K153="","",'Result Sheet'!K153))</f>
        <v/>
      </c>
      <c r="I153" s="459" t="str">
        <f>IF(OR($D$3="",$R$3=""),"",IF('Result Sheet'!J153="","",'Result Sheet'!J153))</f>
        <v/>
      </c>
      <c r="J153" s="460" t="str">
        <f>IF(OR(B153=0,B153=""),"",IF($R$3="","",IF($R$3=$AN$8,'Result Sheet'!L153,IF($R$3=$AN$9,'Result Sheet'!AD153,IF($R$3=$AN$10,'Result Sheet'!AV153,IF($R$3=$AN$11,'Result Sheet'!BN153,IF($R$3=$AN$12,'Result Sheet'!CF153,IF($R$3=$AN$13,'Result Sheet'!CP153,IF($R$3=$AN$14,'Result Sheet'!CZ153,"")))))))))</f>
        <v/>
      </c>
      <c r="K153" s="460" t="str">
        <f>IF(OR(B153=0,B153=""),"",IF($R$3="","",IF($R$3=$AN$8,'Result Sheet'!M153,IF($R$3=$AN$9,'Result Sheet'!AE153,IF($R$3=$AN$10,'Result Sheet'!AW153,IF($R$3=$AN$11,'Result Sheet'!BO153,IF($R$3=$AN$12,'Result Sheet'!CG153,IF($R$3=$AN$13,'Result Sheet'!CQ153,IF($R$3=$AN$14,'Result Sheet'!DA153,"")))))))))</f>
        <v/>
      </c>
      <c r="L153" s="460" t="str">
        <f>IF(OR(B153=0,B153=""),"",IF($R$3="","",IF($R$3=$AN$8,'Result Sheet'!N153,IF($R$3=$AN$9,'Result Sheet'!AF153,IF($R$3=$AN$10,'Result Sheet'!AX153,IF($R$3=$AN$11,'Result Sheet'!BP153,IF($R$3=$AN$12,'Result Sheet'!CH153,IF($R$3=$AN$13,'Result Sheet'!CR153,IF($R$3=$AN$14,'Result Sheet'!DB153,"")))))))))</f>
        <v/>
      </c>
      <c r="M153" s="462" t="str">
        <f t="shared" si="18"/>
        <v/>
      </c>
      <c r="N153" s="460" t="str">
        <f>IF($R$3=$AN$8,'Result Sheet'!P153,IF($R$3=$AN$9,'Result Sheet'!AH153,IF($R$3=$AN$10,'Result Sheet'!AZ153,IF($R$3=$AN$11,'Result Sheet'!BR153,""))))</f>
        <v/>
      </c>
      <c r="O153" s="460" t="str">
        <f>IF($R$3=$AN$8,'Result Sheet'!Q153,IF($R$3=$AN$9,'Result Sheet'!AI153,IF($R$3=$AN$10,'Result Sheet'!BA153,IF($R$3=$AN$11,'Result Sheet'!BS153,""))))</f>
        <v/>
      </c>
      <c r="P153" s="461" t="str">
        <f>IF(OR($D$3="",$R$3=""),"",IF(B153="","",IF(AND(O153="NA",N153="NA"),"NA",IF($R$3=$AN$12,'Result Sheet'!CI153,IF($R$3=$AN$13,'Result Sheet'!CS153,IF($R$3=$AN$14,'Result Sheet'!DC153,IF($R$3=$AN$15,'Result Sheet'!DJ153,IF($R$3=$AN$16,'Result Sheet'!DN153,SUM(N153:O153)))))))))</f>
        <v/>
      </c>
      <c r="Q153" s="462" t="str">
        <f t="shared" si="19"/>
        <v/>
      </c>
      <c r="R153" s="463" t="str">
        <f>IF($R$3=$AN$8,'Result Sheet'!T153,IF($R$3=$AN$9,'Result Sheet'!AL153,IF($R$3=$AN$10,'Result Sheet'!BD153,IF($R$3=$AN$11,'Result Sheet'!BV153,""))))</f>
        <v/>
      </c>
      <c r="S153" s="463" t="str">
        <f>IF($R$3=$AN$8,'Result Sheet'!U153,IF($R$3=$AN$9,'Result Sheet'!AM153,IF($R$3=$AN$10,'Result Sheet'!BE153,IF($R$3=$AN$11,'Result Sheet'!BW153,""))))</f>
        <v/>
      </c>
      <c r="T153" s="464" t="str">
        <f>IF(OR($D$3="",$R$3=""),"",IF(B153="","",IF(AND(R153="NA",S153="NA"),"NA",IF($R$3=$AN$12,'Result Sheet'!CJ153,IF($R$3=$AN$13,'Result Sheet'!CT153,IF($R$3=$AN$14,'Result Sheet'!DD153,IF($R$3=$AN$15,'Result Sheet'!DK153,IF($R$3=$AN$16,'Result Sheet'!DO153,SUM(R153:S153)))))))))</f>
        <v/>
      </c>
      <c r="U153" s="462" t="str">
        <f t="shared" si="20"/>
        <v/>
      </c>
      <c r="V153" s="465">
        <f t="shared" si="21"/>
        <v>0</v>
      </c>
      <c r="W153" s="465" t="str">
        <f t="shared" si="22"/>
        <v/>
      </c>
      <c r="X153" s="465" t="str">
        <f t="shared" si="23"/>
        <v/>
      </c>
      <c r="Y153" s="465" t="str">
        <f t="shared" si="24"/>
        <v/>
      </c>
      <c r="Z153" s="465" t="str">
        <f t="shared" si="25"/>
        <v/>
      </c>
      <c r="AA153" s="466" t="str">
        <f t="shared" si="26"/>
        <v/>
      </c>
    </row>
    <row r="154" spans="1:27">
      <c r="A154" s="453">
        <f>IF('Result Sheet'!A154="","",'Result Sheet'!A154)</f>
        <v>147</v>
      </c>
      <c r="B154" s="454" t="str">
        <f>IF(OR($D$3="",$R$3=""),"",IF('Result Sheet'!B154="","",'Result Sheet'!B154))</f>
        <v/>
      </c>
      <c r="C154" s="455" t="str">
        <f>IF(OR($D$3="",$R$3=""),"",IF('Result Sheet'!F154="","",'Result Sheet'!F154))</f>
        <v/>
      </c>
      <c r="D154" s="456" t="str">
        <f>IF(OR($D$3="",$R$3=""),"",IF('Result Sheet'!E154="","",'Result Sheet'!E154))</f>
        <v/>
      </c>
      <c r="E154" s="457" t="str">
        <f>IF(OR($D$3="",$R$3=""),"",IF('Result Sheet'!G154="","",'Result Sheet'!G154))</f>
        <v/>
      </c>
      <c r="F154" s="457" t="str">
        <f>IF(OR($D$3="",$R$3=""),"",IF('Result Sheet'!H154="","",'Result Sheet'!H154))</f>
        <v/>
      </c>
      <c r="G154" s="457" t="str">
        <f>IF(OR($D$3="",$R$3=""),"",IF('Result Sheet'!I154="","",'Result Sheet'!I154))</f>
        <v/>
      </c>
      <c r="H154" s="458" t="str">
        <f>IF(OR($D$3="",$R$3=""),"",IF('Result Sheet'!K154="","",'Result Sheet'!K154))</f>
        <v/>
      </c>
      <c r="I154" s="459" t="str">
        <f>IF(OR($D$3="",$R$3=""),"",IF('Result Sheet'!J154="","",'Result Sheet'!J154))</f>
        <v/>
      </c>
      <c r="J154" s="460" t="str">
        <f>IF(OR(B154=0,B154=""),"",IF($R$3="","",IF($R$3=$AN$8,'Result Sheet'!L154,IF($R$3=$AN$9,'Result Sheet'!AD154,IF($R$3=$AN$10,'Result Sheet'!AV154,IF($R$3=$AN$11,'Result Sheet'!BN154,IF($R$3=$AN$12,'Result Sheet'!CF154,IF($R$3=$AN$13,'Result Sheet'!CP154,IF($R$3=$AN$14,'Result Sheet'!CZ154,"")))))))))</f>
        <v/>
      </c>
      <c r="K154" s="460" t="str">
        <f>IF(OR(B154=0,B154=""),"",IF($R$3="","",IF($R$3=$AN$8,'Result Sheet'!M154,IF($R$3=$AN$9,'Result Sheet'!AE154,IF($R$3=$AN$10,'Result Sheet'!AW154,IF($R$3=$AN$11,'Result Sheet'!BO154,IF($R$3=$AN$12,'Result Sheet'!CG154,IF($R$3=$AN$13,'Result Sheet'!CQ154,IF($R$3=$AN$14,'Result Sheet'!DA154,"")))))))))</f>
        <v/>
      </c>
      <c r="L154" s="460" t="str">
        <f>IF(OR(B154=0,B154=""),"",IF($R$3="","",IF($R$3=$AN$8,'Result Sheet'!N154,IF($R$3=$AN$9,'Result Sheet'!AF154,IF($R$3=$AN$10,'Result Sheet'!AX154,IF($R$3=$AN$11,'Result Sheet'!BP154,IF($R$3=$AN$12,'Result Sheet'!CH154,IF($R$3=$AN$13,'Result Sheet'!CR154,IF($R$3=$AN$14,'Result Sheet'!DB154,"")))))))))</f>
        <v/>
      </c>
      <c r="M154" s="462" t="str">
        <f t="shared" si="18"/>
        <v/>
      </c>
      <c r="N154" s="460" t="str">
        <f>IF($R$3=$AN$8,'Result Sheet'!P154,IF($R$3=$AN$9,'Result Sheet'!AH154,IF($R$3=$AN$10,'Result Sheet'!AZ154,IF($R$3=$AN$11,'Result Sheet'!BR154,""))))</f>
        <v/>
      </c>
      <c r="O154" s="460" t="str">
        <f>IF($R$3=$AN$8,'Result Sheet'!Q154,IF($R$3=$AN$9,'Result Sheet'!AI154,IF($R$3=$AN$10,'Result Sheet'!BA154,IF($R$3=$AN$11,'Result Sheet'!BS154,""))))</f>
        <v/>
      </c>
      <c r="P154" s="461" t="str">
        <f>IF(OR($D$3="",$R$3=""),"",IF(B154="","",IF(AND(O154="NA",N154="NA"),"NA",IF($R$3=$AN$12,'Result Sheet'!CI154,IF($R$3=$AN$13,'Result Sheet'!CS154,IF($R$3=$AN$14,'Result Sheet'!DC154,IF($R$3=$AN$15,'Result Sheet'!DJ154,IF($R$3=$AN$16,'Result Sheet'!DN154,SUM(N154:O154)))))))))</f>
        <v/>
      </c>
      <c r="Q154" s="462" t="str">
        <f t="shared" si="19"/>
        <v/>
      </c>
      <c r="R154" s="463" t="str">
        <f>IF($R$3=$AN$8,'Result Sheet'!T154,IF($R$3=$AN$9,'Result Sheet'!AL154,IF($R$3=$AN$10,'Result Sheet'!BD154,IF($R$3=$AN$11,'Result Sheet'!BV154,""))))</f>
        <v/>
      </c>
      <c r="S154" s="463" t="str">
        <f>IF($R$3=$AN$8,'Result Sheet'!U154,IF($R$3=$AN$9,'Result Sheet'!AM154,IF($R$3=$AN$10,'Result Sheet'!BE154,IF($R$3=$AN$11,'Result Sheet'!BW154,""))))</f>
        <v/>
      </c>
      <c r="T154" s="464" t="str">
        <f>IF(OR($D$3="",$R$3=""),"",IF(B154="","",IF(AND(R154="NA",S154="NA"),"NA",IF($R$3=$AN$12,'Result Sheet'!CJ154,IF($R$3=$AN$13,'Result Sheet'!CT154,IF($R$3=$AN$14,'Result Sheet'!DD154,IF($R$3=$AN$15,'Result Sheet'!DK154,IF($R$3=$AN$16,'Result Sheet'!DO154,SUM(R154:S154)))))))))</f>
        <v/>
      </c>
      <c r="U154" s="462" t="str">
        <f t="shared" si="20"/>
        <v/>
      </c>
      <c r="V154" s="465">
        <f t="shared" si="21"/>
        <v>0</v>
      </c>
      <c r="W154" s="465" t="str">
        <f t="shared" si="22"/>
        <v/>
      </c>
      <c r="X154" s="465" t="str">
        <f t="shared" si="23"/>
        <v/>
      </c>
      <c r="Y154" s="465" t="str">
        <f t="shared" si="24"/>
        <v/>
      </c>
      <c r="Z154" s="465" t="str">
        <f t="shared" si="25"/>
        <v/>
      </c>
      <c r="AA154" s="466" t="str">
        <f t="shared" si="26"/>
        <v/>
      </c>
    </row>
    <row r="155" spans="1:27">
      <c r="A155" s="453">
        <f>IF('Result Sheet'!A155="","",'Result Sheet'!A155)</f>
        <v>148</v>
      </c>
      <c r="B155" s="454" t="str">
        <f>IF(OR($D$3="",$R$3=""),"",IF('Result Sheet'!B155="","",'Result Sheet'!B155))</f>
        <v/>
      </c>
      <c r="C155" s="455" t="str">
        <f>IF(OR($D$3="",$R$3=""),"",IF('Result Sheet'!F155="","",'Result Sheet'!F155))</f>
        <v/>
      </c>
      <c r="D155" s="456" t="str">
        <f>IF(OR($D$3="",$R$3=""),"",IF('Result Sheet'!E155="","",'Result Sheet'!E155))</f>
        <v/>
      </c>
      <c r="E155" s="457" t="str">
        <f>IF(OR($D$3="",$R$3=""),"",IF('Result Sheet'!G155="","",'Result Sheet'!G155))</f>
        <v/>
      </c>
      <c r="F155" s="457" t="str">
        <f>IF(OR($D$3="",$R$3=""),"",IF('Result Sheet'!H155="","",'Result Sheet'!H155))</f>
        <v/>
      </c>
      <c r="G155" s="457" t="str">
        <f>IF(OR($D$3="",$R$3=""),"",IF('Result Sheet'!I155="","",'Result Sheet'!I155))</f>
        <v/>
      </c>
      <c r="H155" s="458" t="str">
        <f>IF(OR($D$3="",$R$3=""),"",IF('Result Sheet'!K155="","",'Result Sheet'!K155))</f>
        <v/>
      </c>
      <c r="I155" s="459" t="str">
        <f>IF(OR($D$3="",$R$3=""),"",IF('Result Sheet'!J155="","",'Result Sheet'!J155))</f>
        <v/>
      </c>
      <c r="J155" s="460" t="str">
        <f>IF(OR(B155=0,B155=""),"",IF($R$3="","",IF($R$3=$AN$8,'Result Sheet'!L155,IF($R$3=$AN$9,'Result Sheet'!AD155,IF($R$3=$AN$10,'Result Sheet'!AV155,IF($R$3=$AN$11,'Result Sheet'!BN155,IF($R$3=$AN$12,'Result Sheet'!CF155,IF($R$3=$AN$13,'Result Sheet'!CP155,IF($R$3=$AN$14,'Result Sheet'!CZ155,"")))))))))</f>
        <v/>
      </c>
      <c r="K155" s="460" t="str">
        <f>IF(OR(B155=0,B155=""),"",IF($R$3="","",IF($R$3=$AN$8,'Result Sheet'!M155,IF($R$3=$AN$9,'Result Sheet'!AE155,IF($R$3=$AN$10,'Result Sheet'!AW155,IF($R$3=$AN$11,'Result Sheet'!BO155,IF($R$3=$AN$12,'Result Sheet'!CG155,IF($R$3=$AN$13,'Result Sheet'!CQ155,IF($R$3=$AN$14,'Result Sheet'!DA155,"")))))))))</f>
        <v/>
      </c>
      <c r="L155" s="460" t="str">
        <f>IF(OR(B155=0,B155=""),"",IF($R$3="","",IF($R$3=$AN$8,'Result Sheet'!N155,IF($R$3=$AN$9,'Result Sheet'!AF155,IF($R$3=$AN$10,'Result Sheet'!AX155,IF($R$3=$AN$11,'Result Sheet'!BP155,IF($R$3=$AN$12,'Result Sheet'!CH155,IF($R$3=$AN$13,'Result Sheet'!CR155,IF($R$3=$AN$14,'Result Sheet'!DB155,"")))))))))</f>
        <v/>
      </c>
      <c r="M155" s="462" t="str">
        <f t="shared" si="18"/>
        <v/>
      </c>
      <c r="N155" s="460" t="str">
        <f>IF($R$3=$AN$8,'Result Sheet'!P155,IF($R$3=$AN$9,'Result Sheet'!AH155,IF($R$3=$AN$10,'Result Sheet'!AZ155,IF($R$3=$AN$11,'Result Sheet'!BR155,""))))</f>
        <v/>
      </c>
      <c r="O155" s="460" t="str">
        <f>IF($R$3=$AN$8,'Result Sheet'!Q155,IF($R$3=$AN$9,'Result Sheet'!AI155,IF($R$3=$AN$10,'Result Sheet'!BA155,IF($R$3=$AN$11,'Result Sheet'!BS155,""))))</f>
        <v/>
      </c>
      <c r="P155" s="461" t="str">
        <f>IF(OR($D$3="",$R$3=""),"",IF(B155="","",IF(AND(O155="NA",N155="NA"),"NA",IF($R$3=$AN$12,'Result Sheet'!CI155,IF($R$3=$AN$13,'Result Sheet'!CS155,IF($R$3=$AN$14,'Result Sheet'!DC155,IF($R$3=$AN$15,'Result Sheet'!DJ155,IF($R$3=$AN$16,'Result Sheet'!DN155,SUM(N155:O155)))))))))</f>
        <v/>
      </c>
      <c r="Q155" s="462" t="str">
        <f t="shared" si="19"/>
        <v/>
      </c>
      <c r="R155" s="463" t="str">
        <f>IF($R$3=$AN$8,'Result Sheet'!T155,IF($R$3=$AN$9,'Result Sheet'!AL155,IF($R$3=$AN$10,'Result Sheet'!BD155,IF($R$3=$AN$11,'Result Sheet'!BV155,""))))</f>
        <v/>
      </c>
      <c r="S155" s="463" t="str">
        <f>IF($R$3=$AN$8,'Result Sheet'!U155,IF($R$3=$AN$9,'Result Sheet'!AM155,IF($R$3=$AN$10,'Result Sheet'!BE155,IF($R$3=$AN$11,'Result Sheet'!BW155,""))))</f>
        <v/>
      </c>
      <c r="T155" s="464" t="str">
        <f>IF(OR($D$3="",$R$3=""),"",IF(B155="","",IF(AND(R155="NA",S155="NA"),"NA",IF($R$3=$AN$12,'Result Sheet'!CJ155,IF($R$3=$AN$13,'Result Sheet'!CT155,IF($R$3=$AN$14,'Result Sheet'!DD155,IF($R$3=$AN$15,'Result Sheet'!DK155,IF($R$3=$AN$16,'Result Sheet'!DO155,SUM(R155:S155)))))))))</f>
        <v/>
      </c>
      <c r="U155" s="462" t="str">
        <f t="shared" si="20"/>
        <v/>
      </c>
      <c r="V155" s="465">
        <f t="shared" si="21"/>
        <v>0</v>
      </c>
      <c r="W155" s="465" t="str">
        <f t="shared" si="22"/>
        <v/>
      </c>
      <c r="X155" s="465" t="str">
        <f t="shared" si="23"/>
        <v/>
      </c>
      <c r="Y155" s="465" t="str">
        <f t="shared" si="24"/>
        <v/>
      </c>
      <c r="Z155" s="465" t="str">
        <f t="shared" si="25"/>
        <v/>
      </c>
      <c r="AA155" s="466" t="str">
        <f t="shared" si="26"/>
        <v/>
      </c>
    </row>
    <row r="156" spans="1:27">
      <c r="A156" s="453">
        <f>IF('Result Sheet'!A156="","",'Result Sheet'!A156)</f>
        <v>149</v>
      </c>
      <c r="B156" s="454" t="str">
        <f>IF(OR($D$3="",$R$3=""),"",IF('Result Sheet'!B156="","",'Result Sheet'!B156))</f>
        <v/>
      </c>
      <c r="C156" s="455" t="str">
        <f>IF(OR($D$3="",$R$3=""),"",IF('Result Sheet'!F156="","",'Result Sheet'!F156))</f>
        <v/>
      </c>
      <c r="D156" s="456" t="str">
        <f>IF(OR($D$3="",$R$3=""),"",IF('Result Sheet'!E156="","",'Result Sheet'!E156))</f>
        <v/>
      </c>
      <c r="E156" s="457" t="str">
        <f>IF(OR($D$3="",$R$3=""),"",IF('Result Sheet'!G156="","",'Result Sheet'!G156))</f>
        <v/>
      </c>
      <c r="F156" s="457" t="str">
        <f>IF(OR($D$3="",$R$3=""),"",IF('Result Sheet'!H156="","",'Result Sheet'!H156))</f>
        <v/>
      </c>
      <c r="G156" s="457" t="str">
        <f>IF(OR($D$3="",$R$3=""),"",IF('Result Sheet'!I156="","",'Result Sheet'!I156))</f>
        <v/>
      </c>
      <c r="H156" s="458" t="str">
        <f>IF(OR($D$3="",$R$3=""),"",IF('Result Sheet'!K156="","",'Result Sheet'!K156))</f>
        <v/>
      </c>
      <c r="I156" s="459" t="str">
        <f>IF(OR($D$3="",$R$3=""),"",IF('Result Sheet'!J156="","",'Result Sheet'!J156))</f>
        <v/>
      </c>
      <c r="J156" s="460" t="str">
        <f>IF(OR(B156=0,B156=""),"",IF($R$3="","",IF($R$3=$AN$8,'Result Sheet'!L156,IF($R$3=$AN$9,'Result Sheet'!AD156,IF($R$3=$AN$10,'Result Sheet'!AV156,IF($R$3=$AN$11,'Result Sheet'!BN156,IF($R$3=$AN$12,'Result Sheet'!CF156,IF($R$3=$AN$13,'Result Sheet'!CP156,IF($R$3=$AN$14,'Result Sheet'!CZ156,"")))))))))</f>
        <v/>
      </c>
      <c r="K156" s="460" t="str">
        <f>IF(OR(B156=0,B156=""),"",IF($R$3="","",IF($R$3=$AN$8,'Result Sheet'!M156,IF($R$3=$AN$9,'Result Sheet'!AE156,IF($R$3=$AN$10,'Result Sheet'!AW156,IF($R$3=$AN$11,'Result Sheet'!BO156,IF($R$3=$AN$12,'Result Sheet'!CG156,IF($R$3=$AN$13,'Result Sheet'!CQ156,IF($R$3=$AN$14,'Result Sheet'!DA156,"")))))))))</f>
        <v/>
      </c>
      <c r="L156" s="460" t="str">
        <f>IF(OR(B156=0,B156=""),"",IF($R$3="","",IF($R$3=$AN$8,'Result Sheet'!N156,IF($R$3=$AN$9,'Result Sheet'!AF156,IF($R$3=$AN$10,'Result Sheet'!AX156,IF($R$3=$AN$11,'Result Sheet'!BP156,IF($R$3=$AN$12,'Result Sheet'!CH156,IF($R$3=$AN$13,'Result Sheet'!CR156,IF($R$3=$AN$14,'Result Sheet'!DB156,"")))))))))</f>
        <v/>
      </c>
      <c r="M156" s="462" t="str">
        <f t="shared" si="18"/>
        <v/>
      </c>
      <c r="N156" s="460" t="str">
        <f>IF($R$3=$AN$8,'Result Sheet'!P156,IF($R$3=$AN$9,'Result Sheet'!AH156,IF($R$3=$AN$10,'Result Sheet'!AZ156,IF($R$3=$AN$11,'Result Sheet'!BR156,""))))</f>
        <v/>
      </c>
      <c r="O156" s="460" t="str">
        <f>IF($R$3=$AN$8,'Result Sheet'!Q156,IF($R$3=$AN$9,'Result Sheet'!AI156,IF($R$3=$AN$10,'Result Sheet'!BA156,IF($R$3=$AN$11,'Result Sheet'!BS156,""))))</f>
        <v/>
      </c>
      <c r="P156" s="461" t="str">
        <f>IF(OR($D$3="",$R$3=""),"",IF(B156="","",IF(AND(O156="NA",N156="NA"),"NA",IF($R$3=$AN$12,'Result Sheet'!CI156,IF($R$3=$AN$13,'Result Sheet'!CS156,IF($R$3=$AN$14,'Result Sheet'!DC156,IF($R$3=$AN$15,'Result Sheet'!DJ156,IF($R$3=$AN$16,'Result Sheet'!DN156,SUM(N156:O156)))))))))</f>
        <v/>
      </c>
      <c r="Q156" s="462" t="str">
        <f t="shared" si="19"/>
        <v/>
      </c>
      <c r="R156" s="463" t="str">
        <f>IF($R$3=$AN$8,'Result Sheet'!T156,IF($R$3=$AN$9,'Result Sheet'!AL156,IF($R$3=$AN$10,'Result Sheet'!BD156,IF($R$3=$AN$11,'Result Sheet'!BV156,""))))</f>
        <v/>
      </c>
      <c r="S156" s="463" t="str">
        <f>IF($R$3=$AN$8,'Result Sheet'!U156,IF($R$3=$AN$9,'Result Sheet'!AM156,IF($R$3=$AN$10,'Result Sheet'!BE156,IF($R$3=$AN$11,'Result Sheet'!BW156,""))))</f>
        <v/>
      </c>
      <c r="T156" s="464" t="str">
        <f>IF(OR($D$3="",$R$3=""),"",IF(B156="","",IF(AND(R156="NA",S156="NA"),"NA",IF($R$3=$AN$12,'Result Sheet'!CJ156,IF($R$3=$AN$13,'Result Sheet'!CT156,IF($R$3=$AN$14,'Result Sheet'!DD156,IF($R$3=$AN$15,'Result Sheet'!DK156,IF($R$3=$AN$16,'Result Sheet'!DO156,SUM(R156:S156)))))))))</f>
        <v/>
      </c>
      <c r="U156" s="462" t="str">
        <f t="shared" si="20"/>
        <v/>
      </c>
      <c r="V156" s="465">
        <f t="shared" si="21"/>
        <v>0</v>
      </c>
      <c r="W156" s="465" t="str">
        <f t="shared" si="22"/>
        <v/>
      </c>
      <c r="X156" s="465" t="str">
        <f t="shared" si="23"/>
        <v/>
      </c>
      <c r="Y156" s="465" t="str">
        <f t="shared" si="24"/>
        <v/>
      </c>
      <c r="Z156" s="465" t="str">
        <f t="shared" si="25"/>
        <v/>
      </c>
      <c r="AA156" s="466" t="str">
        <f t="shared" si="26"/>
        <v/>
      </c>
    </row>
    <row r="157" spans="1:27">
      <c r="A157" s="453">
        <f>IF('Result Sheet'!A157="","",'Result Sheet'!A157)</f>
        <v>150</v>
      </c>
      <c r="B157" s="454" t="str">
        <f>IF(OR($D$3="",$R$3=""),"",IF('Result Sheet'!B157="","",'Result Sheet'!B157))</f>
        <v/>
      </c>
      <c r="C157" s="455" t="str">
        <f>IF(OR($D$3="",$R$3=""),"",IF('Result Sheet'!F157="","",'Result Sheet'!F157))</f>
        <v/>
      </c>
      <c r="D157" s="456" t="str">
        <f>IF(OR($D$3="",$R$3=""),"",IF('Result Sheet'!E157="","",'Result Sheet'!E157))</f>
        <v/>
      </c>
      <c r="E157" s="457" t="str">
        <f>IF(OR($D$3="",$R$3=""),"",IF('Result Sheet'!G157="","",'Result Sheet'!G157))</f>
        <v/>
      </c>
      <c r="F157" s="457" t="str">
        <f>IF(OR($D$3="",$R$3=""),"",IF('Result Sheet'!H157="","",'Result Sheet'!H157))</f>
        <v/>
      </c>
      <c r="G157" s="457" t="str">
        <f>IF(OR($D$3="",$R$3=""),"",IF('Result Sheet'!I157="","",'Result Sheet'!I157))</f>
        <v/>
      </c>
      <c r="H157" s="458" t="str">
        <f>IF(OR($D$3="",$R$3=""),"",IF('Result Sheet'!K157="","",'Result Sheet'!K157))</f>
        <v/>
      </c>
      <c r="I157" s="459" t="str">
        <f>IF(OR($D$3="",$R$3=""),"",IF('Result Sheet'!J157="","",'Result Sheet'!J157))</f>
        <v/>
      </c>
      <c r="J157" s="460" t="str">
        <f>IF(OR(B157=0,B157=""),"",IF($R$3="","",IF($R$3=$AN$8,'Result Sheet'!L157,IF($R$3=$AN$9,'Result Sheet'!AD157,IF($R$3=$AN$10,'Result Sheet'!AV157,IF($R$3=$AN$11,'Result Sheet'!BN157,IF($R$3=$AN$12,'Result Sheet'!CF157,IF($R$3=$AN$13,'Result Sheet'!CP157,IF($R$3=$AN$14,'Result Sheet'!CZ157,"")))))))))</f>
        <v/>
      </c>
      <c r="K157" s="460" t="str">
        <f>IF(OR(B157=0,B157=""),"",IF($R$3="","",IF($R$3=$AN$8,'Result Sheet'!M157,IF($R$3=$AN$9,'Result Sheet'!AE157,IF($R$3=$AN$10,'Result Sheet'!AW157,IF($R$3=$AN$11,'Result Sheet'!BO157,IF($R$3=$AN$12,'Result Sheet'!CG157,IF($R$3=$AN$13,'Result Sheet'!CQ157,IF($R$3=$AN$14,'Result Sheet'!DA157,"")))))))))</f>
        <v/>
      </c>
      <c r="L157" s="460" t="str">
        <f>IF(OR(B157=0,B157=""),"",IF($R$3="","",IF($R$3=$AN$8,'Result Sheet'!N157,IF($R$3=$AN$9,'Result Sheet'!AF157,IF($R$3=$AN$10,'Result Sheet'!AX157,IF($R$3=$AN$11,'Result Sheet'!BP157,IF($R$3=$AN$12,'Result Sheet'!CH157,IF($R$3=$AN$13,'Result Sheet'!CR157,IF($R$3=$AN$14,'Result Sheet'!DB157,"")))))))))</f>
        <v/>
      </c>
      <c r="M157" s="462" t="str">
        <f t="shared" si="18"/>
        <v/>
      </c>
      <c r="N157" s="460" t="str">
        <f>IF($R$3=$AN$8,'Result Sheet'!P157,IF($R$3=$AN$9,'Result Sheet'!AH157,IF($R$3=$AN$10,'Result Sheet'!AZ157,IF($R$3=$AN$11,'Result Sheet'!BR157,""))))</f>
        <v/>
      </c>
      <c r="O157" s="460" t="str">
        <f>IF($R$3=$AN$8,'Result Sheet'!Q157,IF($R$3=$AN$9,'Result Sheet'!AI157,IF($R$3=$AN$10,'Result Sheet'!BA157,IF($R$3=$AN$11,'Result Sheet'!BS157,""))))</f>
        <v/>
      </c>
      <c r="P157" s="461" t="str">
        <f>IF(OR($D$3="",$R$3=""),"",IF(B157="","",IF(AND(O157="NA",N157="NA"),"NA",IF($R$3=$AN$12,'Result Sheet'!CI157,IF($R$3=$AN$13,'Result Sheet'!CS157,IF($R$3=$AN$14,'Result Sheet'!DC157,IF($R$3=$AN$15,'Result Sheet'!DJ157,IF($R$3=$AN$16,'Result Sheet'!DN157,SUM(N157:O157)))))))))</f>
        <v/>
      </c>
      <c r="Q157" s="462" t="str">
        <f t="shared" si="19"/>
        <v/>
      </c>
      <c r="R157" s="463" t="str">
        <f>IF($R$3=$AN$8,'Result Sheet'!T157,IF($R$3=$AN$9,'Result Sheet'!AL157,IF($R$3=$AN$10,'Result Sheet'!BD157,IF($R$3=$AN$11,'Result Sheet'!BV157,""))))</f>
        <v/>
      </c>
      <c r="S157" s="463" t="str">
        <f>IF($R$3=$AN$8,'Result Sheet'!U157,IF($R$3=$AN$9,'Result Sheet'!AM157,IF($R$3=$AN$10,'Result Sheet'!BE157,IF($R$3=$AN$11,'Result Sheet'!BW157,""))))</f>
        <v/>
      </c>
      <c r="T157" s="464" t="str">
        <f>IF(OR($D$3="",$R$3=""),"",IF(B157="","",IF(AND(R157="NA",S157="NA"),"NA",IF($R$3=$AN$12,'Result Sheet'!CJ157,IF($R$3=$AN$13,'Result Sheet'!CT157,IF($R$3=$AN$14,'Result Sheet'!DD157,IF($R$3=$AN$15,'Result Sheet'!DK157,IF($R$3=$AN$16,'Result Sheet'!DO157,SUM(R157:S157)))))))))</f>
        <v/>
      </c>
      <c r="U157" s="462" t="str">
        <f t="shared" si="20"/>
        <v/>
      </c>
      <c r="V157" s="465">
        <f t="shared" si="21"/>
        <v>0</v>
      </c>
      <c r="W157" s="465" t="str">
        <f t="shared" si="22"/>
        <v/>
      </c>
      <c r="X157" s="465" t="str">
        <f t="shared" si="23"/>
        <v/>
      </c>
      <c r="Y157" s="465" t="str">
        <f t="shared" si="24"/>
        <v/>
      </c>
      <c r="Z157" s="465" t="str">
        <f t="shared" si="25"/>
        <v/>
      </c>
      <c r="AA157" s="466" t="str">
        <f t="shared" si="26"/>
        <v/>
      </c>
    </row>
    <row r="158" spans="1:27">
      <c r="A158" s="453">
        <f>IF('Result Sheet'!A158="","",'Result Sheet'!A158)</f>
        <v>151</v>
      </c>
      <c r="B158" s="454" t="str">
        <f>IF(OR($D$3="",$R$3=""),"",IF('Result Sheet'!B158="","",'Result Sheet'!B158))</f>
        <v/>
      </c>
      <c r="C158" s="455" t="str">
        <f>IF(OR($D$3="",$R$3=""),"",IF('Result Sheet'!F158="","",'Result Sheet'!F158))</f>
        <v/>
      </c>
      <c r="D158" s="456" t="str">
        <f>IF(OR($D$3="",$R$3=""),"",IF('Result Sheet'!E158="","",'Result Sheet'!E158))</f>
        <v/>
      </c>
      <c r="E158" s="457" t="str">
        <f>IF(OR($D$3="",$R$3=""),"",IF('Result Sheet'!G158="","",'Result Sheet'!G158))</f>
        <v/>
      </c>
      <c r="F158" s="457" t="str">
        <f>IF(OR($D$3="",$R$3=""),"",IF('Result Sheet'!H158="","",'Result Sheet'!H158))</f>
        <v/>
      </c>
      <c r="G158" s="457" t="str">
        <f>IF(OR($D$3="",$R$3=""),"",IF('Result Sheet'!I158="","",'Result Sheet'!I158))</f>
        <v/>
      </c>
      <c r="H158" s="458" t="str">
        <f>IF(OR($D$3="",$R$3=""),"",IF('Result Sheet'!K158="","",'Result Sheet'!K158))</f>
        <v/>
      </c>
      <c r="I158" s="459" t="str">
        <f>IF(OR($D$3="",$R$3=""),"",IF('Result Sheet'!J158="","",'Result Sheet'!J158))</f>
        <v/>
      </c>
      <c r="J158" s="460" t="str">
        <f>IF(OR(B158=0,B158=""),"",IF($R$3="","",IF($R$3=$AN$8,'Result Sheet'!L158,IF($R$3=$AN$9,'Result Sheet'!AD158,IF($R$3=$AN$10,'Result Sheet'!AV158,IF($R$3=$AN$11,'Result Sheet'!BN158,IF($R$3=$AN$12,'Result Sheet'!CF158,IF($R$3=$AN$13,'Result Sheet'!CP158,IF($R$3=$AN$14,'Result Sheet'!CZ158,"")))))))))</f>
        <v/>
      </c>
      <c r="K158" s="460" t="str">
        <f>IF(OR(B158=0,B158=""),"",IF($R$3="","",IF($R$3=$AN$8,'Result Sheet'!M158,IF($R$3=$AN$9,'Result Sheet'!AE158,IF($R$3=$AN$10,'Result Sheet'!AW158,IF($R$3=$AN$11,'Result Sheet'!BO158,IF($R$3=$AN$12,'Result Sheet'!CG158,IF($R$3=$AN$13,'Result Sheet'!CQ158,IF($R$3=$AN$14,'Result Sheet'!DA158,"")))))))))</f>
        <v/>
      </c>
      <c r="L158" s="460" t="str">
        <f>IF(OR(B158=0,B158=""),"",IF($R$3="","",IF($R$3=$AN$8,'Result Sheet'!N158,IF($R$3=$AN$9,'Result Sheet'!AF158,IF($R$3=$AN$10,'Result Sheet'!AX158,IF($R$3=$AN$11,'Result Sheet'!BP158,IF($R$3=$AN$12,'Result Sheet'!CH158,IF($R$3=$AN$13,'Result Sheet'!CR158,IF($R$3=$AN$14,'Result Sheet'!DB158,"")))))))))</f>
        <v/>
      </c>
      <c r="M158" s="462" t="str">
        <f t="shared" si="18"/>
        <v/>
      </c>
      <c r="N158" s="460" t="str">
        <f>IF($R$3=$AN$8,'Result Sheet'!P158,IF($R$3=$AN$9,'Result Sheet'!AH158,IF($R$3=$AN$10,'Result Sheet'!AZ158,IF($R$3=$AN$11,'Result Sheet'!BR158,""))))</f>
        <v/>
      </c>
      <c r="O158" s="460" t="str">
        <f>IF($R$3=$AN$8,'Result Sheet'!Q158,IF($R$3=$AN$9,'Result Sheet'!AI158,IF($R$3=$AN$10,'Result Sheet'!BA158,IF($R$3=$AN$11,'Result Sheet'!BS158,""))))</f>
        <v/>
      </c>
      <c r="P158" s="461" t="str">
        <f>IF(OR($D$3="",$R$3=""),"",IF(B158="","",IF(AND(O158="NA",N158="NA"),"NA",IF($R$3=$AN$12,'Result Sheet'!CI158,IF($R$3=$AN$13,'Result Sheet'!CS158,IF($R$3=$AN$14,'Result Sheet'!DC158,IF($R$3=$AN$15,'Result Sheet'!DJ158,IF($R$3=$AN$16,'Result Sheet'!DN158,SUM(N158:O158)))))))))</f>
        <v/>
      </c>
      <c r="Q158" s="462" t="str">
        <f t="shared" si="19"/>
        <v/>
      </c>
      <c r="R158" s="463" t="str">
        <f>IF($R$3=$AN$8,'Result Sheet'!T158,IF($R$3=$AN$9,'Result Sheet'!AL158,IF($R$3=$AN$10,'Result Sheet'!BD158,IF($R$3=$AN$11,'Result Sheet'!BV158,""))))</f>
        <v/>
      </c>
      <c r="S158" s="463" t="str">
        <f>IF($R$3=$AN$8,'Result Sheet'!U158,IF($R$3=$AN$9,'Result Sheet'!AM158,IF($R$3=$AN$10,'Result Sheet'!BE158,IF($R$3=$AN$11,'Result Sheet'!BW158,""))))</f>
        <v/>
      </c>
      <c r="T158" s="464" t="str">
        <f>IF(OR($D$3="",$R$3=""),"",IF(B158="","",IF(AND(R158="NA",S158="NA"),"NA",IF($R$3=$AN$12,'Result Sheet'!CJ158,IF($R$3=$AN$13,'Result Sheet'!CT158,IF($R$3=$AN$14,'Result Sheet'!DD158,IF($R$3=$AN$15,'Result Sheet'!DK158,IF($R$3=$AN$16,'Result Sheet'!DO158,SUM(R158:S158)))))))))</f>
        <v/>
      </c>
      <c r="U158" s="462" t="str">
        <f t="shared" si="20"/>
        <v/>
      </c>
      <c r="V158" s="465">
        <f t="shared" si="21"/>
        <v>0</v>
      </c>
      <c r="W158" s="465" t="str">
        <f t="shared" si="22"/>
        <v/>
      </c>
      <c r="X158" s="465" t="str">
        <f t="shared" si="23"/>
        <v/>
      </c>
      <c r="Y158" s="465" t="str">
        <f t="shared" si="24"/>
        <v/>
      </c>
      <c r="Z158" s="465" t="str">
        <f t="shared" si="25"/>
        <v/>
      </c>
      <c r="AA158" s="466" t="str">
        <f t="shared" si="26"/>
        <v/>
      </c>
    </row>
    <row r="159" spans="1:27">
      <c r="A159" s="453">
        <f>IF('Result Sheet'!A159="","",'Result Sheet'!A159)</f>
        <v>152</v>
      </c>
      <c r="B159" s="454" t="str">
        <f>IF(OR($D$3="",$R$3=""),"",IF('Result Sheet'!B159="","",'Result Sheet'!B159))</f>
        <v/>
      </c>
      <c r="C159" s="455" t="str">
        <f>IF(OR($D$3="",$R$3=""),"",IF('Result Sheet'!F159="","",'Result Sheet'!F159))</f>
        <v/>
      </c>
      <c r="D159" s="456" t="str">
        <f>IF(OR($D$3="",$R$3=""),"",IF('Result Sheet'!E159="","",'Result Sheet'!E159))</f>
        <v/>
      </c>
      <c r="E159" s="457" t="str">
        <f>IF(OR($D$3="",$R$3=""),"",IF('Result Sheet'!G159="","",'Result Sheet'!G159))</f>
        <v/>
      </c>
      <c r="F159" s="457" t="str">
        <f>IF(OR($D$3="",$R$3=""),"",IF('Result Sheet'!H159="","",'Result Sheet'!H159))</f>
        <v/>
      </c>
      <c r="G159" s="457" t="str">
        <f>IF(OR($D$3="",$R$3=""),"",IF('Result Sheet'!I159="","",'Result Sheet'!I159))</f>
        <v/>
      </c>
      <c r="H159" s="458" t="str">
        <f>IF(OR($D$3="",$R$3=""),"",IF('Result Sheet'!K159="","",'Result Sheet'!K159))</f>
        <v/>
      </c>
      <c r="I159" s="459" t="str">
        <f>IF(OR($D$3="",$R$3=""),"",IF('Result Sheet'!J159="","",'Result Sheet'!J159))</f>
        <v/>
      </c>
      <c r="J159" s="460" t="str">
        <f>IF(OR(B159=0,B159=""),"",IF($R$3="","",IF($R$3=$AN$8,'Result Sheet'!L159,IF($R$3=$AN$9,'Result Sheet'!AD159,IF($R$3=$AN$10,'Result Sheet'!AV159,IF($R$3=$AN$11,'Result Sheet'!BN159,IF($R$3=$AN$12,'Result Sheet'!CF159,IF($R$3=$AN$13,'Result Sheet'!CP159,IF($R$3=$AN$14,'Result Sheet'!CZ159,"")))))))))</f>
        <v/>
      </c>
      <c r="K159" s="460" t="str">
        <f>IF(OR(B159=0,B159=""),"",IF($R$3="","",IF($R$3=$AN$8,'Result Sheet'!M159,IF($R$3=$AN$9,'Result Sheet'!AE159,IF($R$3=$AN$10,'Result Sheet'!AW159,IF($R$3=$AN$11,'Result Sheet'!BO159,IF($R$3=$AN$12,'Result Sheet'!CG159,IF($R$3=$AN$13,'Result Sheet'!CQ159,IF($R$3=$AN$14,'Result Sheet'!DA159,"")))))))))</f>
        <v/>
      </c>
      <c r="L159" s="460" t="str">
        <f>IF(OR(B159=0,B159=""),"",IF($R$3="","",IF($R$3=$AN$8,'Result Sheet'!N159,IF($R$3=$AN$9,'Result Sheet'!AF159,IF($R$3=$AN$10,'Result Sheet'!AX159,IF($R$3=$AN$11,'Result Sheet'!BP159,IF($R$3=$AN$12,'Result Sheet'!CH159,IF($R$3=$AN$13,'Result Sheet'!CR159,IF($R$3=$AN$14,'Result Sheet'!DB159,"")))))))))</f>
        <v/>
      </c>
      <c r="M159" s="462" t="str">
        <f t="shared" si="18"/>
        <v/>
      </c>
      <c r="N159" s="460" t="str">
        <f>IF($R$3=$AN$8,'Result Sheet'!P159,IF($R$3=$AN$9,'Result Sheet'!AH159,IF($R$3=$AN$10,'Result Sheet'!AZ159,IF($R$3=$AN$11,'Result Sheet'!BR159,""))))</f>
        <v/>
      </c>
      <c r="O159" s="460" t="str">
        <f>IF($R$3=$AN$8,'Result Sheet'!Q159,IF($R$3=$AN$9,'Result Sheet'!AI159,IF($R$3=$AN$10,'Result Sheet'!BA159,IF($R$3=$AN$11,'Result Sheet'!BS159,""))))</f>
        <v/>
      </c>
      <c r="P159" s="461" t="str">
        <f>IF(OR($D$3="",$R$3=""),"",IF(B159="","",IF(AND(O159="NA",N159="NA"),"NA",IF($R$3=$AN$12,'Result Sheet'!CI159,IF($R$3=$AN$13,'Result Sheet'!CS159,IF($R$3=$AN$14,'Result Sheet'!DC159,IF($R$3=$AN$15,'Result Sheet'!DJ159,IF($R$3=$AN$16,'Result Sheet'!DN159,SUM(N159:O159)))))))))</f>
        <v/>
      </c>
      <c r="Q159" s="462" t="str">
        <f t="shared" si="19"/>
        <v/>
      </c>
      <c r="R159" s="463" t="str">
        <f>IF($R$3=$AN$8,'Result Sheet'!T159,IF($R$3=$AN$9,'Result Sheet'!AL159,IF($R$3=$AN$10,'Result Sheet'!BD159,IF($R$3=$AN$11,'Result Sheet'!BV159,""))))</f>
        <v/>
      </c>
      <c r="S159" s="463" t="str">
        <f>IF($R$3=$AN$8,'Result Sheet'!U159,IF($R$3=$AN$9,'Result Sheet'!AM159,IF($R$3=$AN$10,'Result Sheet'!BE159,IF($R$3=$AN$11,'Result Sheet'!BW159,""))))</f>
        <v/>
      </c>
      <c r="T159" s="464" t="str">
        <f>IF(OR($D$3="",$R$3=""),"",IF(B159="","",IF(AND(R159="NA",S159="NA"),"NA",IF($R$3=$AN$12,'Result Sheet'!CJ159,IF($R$3=$AN$13,'Result Sheet'!CT159,IF($R$3=$AN$14,'Result Sheet'!DD159,IF($R$3=$AN$15,'Result Sheet'!DK159,IF($R$3=$AN$16,'Result Sheet'!DO159,SUM(R159:S159)))))))))</f>
        <v/>
      </c>
      <c r="U159" s="462" t="str">
        <f t="shared" si="20"/>
        <v/>
      </c>
      <c r="V159" s="465">
        <f t="shared" si="21"/>
        <v>0</v>
      </c>
      <c r="W159" s="465" t="str">
        <f t="shared" si="22"/>
        <v/>
      </c>
      <c r="X159" s="465" t="str">
        <f t="shared" si="23"/>
        <v/>
      </c>
      <c r="Y159" s="465" t="str">
        <f t="shared" si="24"/>
        <v/>
      </c>
      <c r="Z159" s="465" t="str">
        <f t="shared" si="25"/>
        <v/>
      </c>
      <c r="AA159" s="466" t="str">
        <f t="shared" si="26"/>
        <v/>
      </c>
    </row>
    <row r="160" spans="1:27">
      <c r="A160" s="453">
        <f>IF('Result Sheet'!A160="","",'Result Sheet'!A160)</f>
        <v>153</v>
      </c>
      <c r="B160" s="454" t="str">
        <f>IF(OR($D$3="",$R$3=""),"",IF('Result Sheet'!B160="","",'Result Sheet'!B160))</f>
        <v/>
      </c>
      <c r="C160" s="455" t="str">
        <f>IF(OR($D$3="",$R$3=""),"",IF('Result Sheet'!F160="","",'Result Sheet'!F160))</f>
        <v/>
      </c>
      <c r="D160" s="456" t="str">
        <f>IF(OR($D$3="",$R$3=""),"",IF('Result Sheet'!E160="","",'Result Sheet'!E160))</f>
        <v/>
      </c>
      <c r="E160" s="457" t="str">
        <f>IF(OR($D$3="",$R$3=""),"",IF('Result Sheet'!G160="","",'Result Sheet'!G160))</f>
        <v/>
      </c>
      <c r="F160" s="457" t="str">
        <f>IF(OR($D$3="",$R$3=""),"",IF('Result Sheet'!H160="","",'Result Sheet'!H160))</f>
        <v/>
      </c>
      <c r="G160" s="457" t="str">
        <f>IF(OR($D$3="",$R$3=""),"",IF('Result Sheet'!I160="","",'Result Sheet'!I160))</f>
        <v/>
      </c>
      <c r="H160" s="458" t="str">
        <f>IF(OR($D$3="",$R$3=""),"",IF('Result Sheet'!K160="","",'Result Sheet'!K160))</f>
        <v/>
      </c>
      <c r="I160" s="459" t="str">
        <f>IF(OR($D$3="",$R$3=""),"",IF('Result Sheet'!J160="","",'Result Sheet'!J160))</f>
        <v/>
      </c>
      <c r="J160" s="460" t="str">
        <f>IF(OR(B160=0,B160=""),"",IF($R$3="","",IF($R$3=$AN$8,'Result Sheet'!L160,IF($R$3=$AN$9,'Result Sheet'!AD160,IF($R$3=$AN$10,'Result Sheet'!AV160,IF($R$3=$AN$11,'Result Sheet'!BN160,IF($R$3=$AN$12,'Result Sheet'!CF160,IF($R$3=$AN$13,'Result Sheet'!CP160,IF($R$3=$AN$14,'Result Sheet'!CZ160,"")))))))))</f>
        <v/>
      </c>
      <c r="K160" s="460" t="str">
        <f>IF(OR(B160=0,B160=""),"",IF($R$3="","",IF($R$3=$AN$8,'Result Sheet'!M160,IF($R$3=$AN$9,'Result Sheet'!AE160,IF($R$3=$AN$10,'Result Sheet'!AW160,IF($R$3=$AN$11,'Result Sheet'!BO160,IF($R$3=$AN$12,'Result Sheet'!CG160,IF($R$3=$AN$13,'Result Sheet'!CQ160,IF($R$3=$AN$14,'Result Sheet'!DA160,"")))))))))</f>
        <v/>
      </c>
      <c r="L160" s="460" t="str">
        <f>IF(OR(B160=0,B160=""),"",IF($R$3="","",IF($R$3=$AN$8,'Result Sheet'!N160,IF($R$3=$AN$9,'Result Sheet'!AF160,IF($R$3=$AN$10,'Result Sheet'!AX160,IF($R$3=$AN$11,'Result Sheet'!BP160,IF($R$3=$AN$12,'Result Sheet'!CH160,IF($R$3=$AN$13,'Result Sheet'!CR160,IF($R$3=$AN$14,'Result Sheet'!DB160,"")))))))))</f>
        <v/>
      </c>
      <c r="M160" s="462" t="str">
        <f t="shared" si="18"/>
        <v/>
      </c>
      <c r="N160" s="460" t="str">
        <f>IF($R$3=$AN$8,'Result Sheet'!P160,IF($R$3=$AN$9,'Result Sheet'!AH160,IF($R$3=$AN$10,'Result Sheet'!AZ160,IF($R$3=$AN$11,'Result Sheet'!BR160,""))))</f>
        <v/>
      </c>
      <c r="O160" s="460" t="str">
        <f>IF($R$3=$AN$8,'Result Sheet'!Q160,IF($R$3=$AN$9,'Result Sheet'!AI160,IF($R$3=$AN$10,'Result Sheet'!BA160,IF($R$3=$AN$11,'Result Sheet'!BS160,""))))</f>
        <v/>
      </c>
      <c r="P160" s="461" t="str">
        <f>IF(OR($D$3="",$R$3=""),"",IF(B160="","",IF(AND(O160="NA",N160="NA"),"NA",IF($R$3=$AN$12,'Result Sheet'!CI160,IF($R$3=$AN$13,'Result Sheet'!CS160,IF($R$3=$AN$14,'Result Sheet'!DC160,IF($R$3=$AN$15,'Result Sheet'!DJ160,IF($R$3=$AN$16,'Result Sheet'!DN160,SUM(N160:O160)))))))))</f>
        <v/>
      </c>
      <c r="Q160" s="462" t="str">
        <f t="shared" si="19"/>
        <v/>
      </c>
      <c r="R160" s="463" t="str">
        <f>IF($R$3=$AN$8,'Result Sheet'!T160,IF($R$3=$AN$9,'Result Sheet'!AL160,IF($R$3=$AN$10,'Result Sheet'!BD160,IF($R$3=$AN$11,'Result Sheet'!BV160,""))))</f>
        <v/>
      </c>
      <c r="S160" s="463" t="str">
        <f>IF($R$3=$AN$8,'Result Sheet'!U160,IF($R$3=$AN$9,'Result Sheet'!AM160,IF($R$3=$AN$10,'Result Sheet'!BE160,IF($R$3=$AN$11,'Result Sheet'!BW160,""))))</f>
        <v/>
      </c>
      <c r="T160" s="464" t="str">
        <f>IF(OR($D$3="",$R$3=""),"",IF(B160="","",IF(AND(R160="NA",S160="NA"),"NA",IF($R$3=$AN$12,'Result Sheet'!CJ160,IF($R$3=$AN$13,'Result Sheet'!CT160,IF($R$3=$AN$14,'Result Sheet'!DD160,IF($R$3=$AN$15,'Result Sheet'!DK160,IF($R$3=$AN$16,'Result Sheet'!DO160,SUM(R160:S160)))))))))</f>
        <v/>
      </c>
      <c r="U160" s="462" t="str">
        <f t="shared" si="20"/>
        <v/>
      </c>
      <c r="V160" s="465">
        <f t="shared" si="21"/>
        <v>0</v>
      </c>
      <c r="W160" s="465" t="str">
        <f t="shared" si="22"/>
        <v/>
      </c>
      <c r="X160" s="465" t="str">
        <f t="shared" si="23"/>
        <v/>
      </c>
      <c r="Y160" s="465" t="str">
        <f t="shared" si="24"/>
        <v/>
      </c>
      <c r="Z160" s="465" t="str">
        <f t="shared" si="25"/>
        <v/>
      </c>
      <c r="AA160" s="466" t="str">
        <f t="shared" si="26"/>
        <v/>
      </c>
    </row>
    <row r="161" spans="1:27">
      <c r="A161" s="453">
        <f>IF('Result Sheet'!A161="","",'Result Sheet'!A161)</f>
        <v>154</v>
      </c>
      <c r="B161" s="454" t="str">
        <f>IF(OR($D$3="",$R$3=""),"",IF('Result Sheet'!B161="","",'Result Sheet'!B161))</f>
        <v/>
      </c>
      <c r="C161" s="455" t="str">
        <f>IF(OR($D$3="",$R$3=""),"",IF('Result Sheet'!F161="","",'Result Sheet'!F161))</f>
        <v/>
      </c>
      <c r="D161" s="456" t="str">
        <f>IF(OR($D$3="",$R$3=""),"",IF('Result Sheet'!E161="","",'Result Sheet'!E161))</f>
        <v/>
      </c>
      <c r="E161" s="457" t="str">
        <f>IF(OR($D$3="",$R$3=""),"",IF('Result Sheet'!G161="","",'Result Sheet'!G161))</f>
        <v/>
      </c>
      <c r="F161" s="457" t="str">
        <f>IF(OR($D$3="",$R$3=""),"",IF('Result Sheet'!H161="","",'Result Sheet'!H161))</f>
        <v/>
      </c>
      <c r="G161" s="457" t="str">
        <f>IF(OR($D$3="",$R$3=""),"",IF('Result Sheet'!I161="","",'Result Sheet'!I161))</f>
        <v/>
      </c>
      <c r="H161" s="458" t="str">
        <f>IF(OR($D$3="",$R$3=""),"",IF('Result Sheet'!K161="","",'Result Sheet'!K161))</f>
        <v/>
      </c>
      <c r="I161" s="459" t="str">
        <f>IF(OR($D$3="",$R$3=""),"",IF('Result Sheet'!J161="","",'Result Sheet'!J161))</f>
        <v/>
      </c>
      <c r="J161" s="460" t="str">
        <f>IF(OR(B161=0,B161=""),"",IF($R$3="","",IF($R$3=$AN$8,'Result Sheet'!L161,IF($R$3=$AN$9,'Result Sheet'!AD161,IF($R$3=$AN$10,'Result Sheet'!AV161,IF($R$3=$AN$11,'Result Sheet'!BN161,IF($R$3=$AN$12,'Result Sheet'!CF161,IF($R$3=$AN$13,'Result Sheet'!CP161,IF($R$3=$AN$14,'Result Sheet'!CZ161,"")))))))))</f>
        <v/>
      </c>
      <c r="K161" s="460" t="str">
        <f>IF(OR(B161=0,B161=""),"",IF($R$3="","",IF($R$3=$AN$8,'Result Sheet'!M161,IF($R$3=$AN$9,'Result Sheet'!AE161,IF($R$3=$AN$10,'Result Sheet'!AW161,IF($R$3=$AN$11,'Result Sheet'!BO161,IF($R$3=$AN$12,'Result Sheet'!CG161,IF($R$3=$AN$13,'Result Sheet'!CQ161,IF($R$3=$AN$14,'Result Sheet'!DA161,"")))))))))</f>
        <v/>
      </c>
      <c r="L161" s="460" t="str">
        <f>IF(OR(B161=0,B161=""),"",IF($R$3="","",IF($R$3=$AN$8,'Result Sheet'!N161,IF($R$3=$AN$9,'Result Sheet'!AF161,IF($R$3=$AN$10,'Result Sheet'!AX161,IF($R$3=$AN$11,'Result Sheet'!BP161,IF($R$3=$AN$12,'Result Sheet'!CH161,IF($R$3=$AN$13,'Result Sheet'!CR161,IF($R$3=$AN$14,'Result Sheet'!DB161,"")))))))))</f>
        <v/>
      </c>
      <c r="M161" s="462" t="str">
        <f t="shared" si="18"/>
        <v/>
      </c>
      <c r="N161" s="460" t="str">
        <f>IF($R$3=$AN$8,'Result Sheet'!P161,IF($R$3=$AN$9,'Result Sheet'!AH161,IF($R$3=$AN$10,'Result Sheet'!AZ161,IF($R$3=$AN$11,'Result Sheet'!BR161,""))))</f>
        <v/>
      </c>
      <c r="O161" s="460" t="str">
        <f>IF($R$3=$AN$8,'Result Sheet'!Q161,IF($R$3=$AN$9,'Result Sheet'!AI161,IF($R$3=$AN$10,'Result Sheet'!BA161,IF($R$3=$AN$11,'Result Sheet'!BS161,""))))</f>
        <v/>
      </c>
      <c r="P161" s="461" t="str">
        <f>IF(OR($D$3="",$R$3=""),"",IF(B161="","",IF(AND(O161="NA",N161="NA"),"NA",IF($R$3=$AN$12,'Result Sheet'!CI161,IF($R$3=$AN$13,'Result Sheet'!CS161,IF($R$3=$AN$14,'Result Sheet'!DC161,IF($R$3=$AN$15,'Result Sheet'!DJ161,IF($R$3=$AN$16,'Result Sheet'!DN161,SUM(N161:O161)))))))))</f>
        <v/>
      </c>
      <c r="Q161" s="462" t="str">
        <f t="shared" si="19"/>
        <v/>
      </c>
      <c r="R161" s="463" t="str">
        <f>IF($R$3=$AN$8,'Result Sheet'!T161,IF($R$3=$AN$9,'Result Sheet'!AL161,IF($R$3=$AN$10,'Result Sheet'!BD161,IF($R$3=$AN$11,'Result Sheet'!BV161,""))))</f>
        <v/>
      </c>
      <c r="S161" s="463" t="str">
        <f>IF($R$3=$AN$8,'Result Sheet'!U161,IF($R$3=$AN$9,'Result Sheet'!AM161,IF($R$3=$AN$10,'Result Sheet'!BE161,IF($R$3=$AN$11,'Result Sheet'!BW161,""))))</f>
        <v/>
      </c>
      <c r="T161" s="464" t="str">
        <f>IF(OR($D$3="",$R$3=""),"",IF(B161="","",IF(AND(R161="NA",S161="NA"),"NA",IF($R$3=$AN$12,'Result Sheet'!CJ161,IF($R$3=$AN$13,'Result Sheet'!CT161,IF($R$3=$AN$14,'Result Sheet'!DD161,IF($R$3=$AN$15,'Result Sheet'!DK161,IF($R$3=$AN$16,'Result Sheet'!DO161,SUM(R161:S161)))))))))</f>
        <v/>
      </c>
      <c r="U161" s="462" t="str">
        <f t="shared" si="20"/>
        <v/>
      </c>
      <c r="V161" s="465">
        <f t="shared" si="21"/>
        <v>0</v>
      </c>
      <c r="W161" s="465" t="str">
        <f t="shared" si="22"/>
        <v/>
      </c>
      <c r="X161" s="465" t="str">
        <f t="shared" si="23"/>
        <v/>
      </c>
      <c r="Y161" s="465" t="str">
        <f t="shared" si="24"/>
        <v/>
      </c>
      <c r="Z161" s="465" t="str">
        <f t="shared" si="25"/>
        <v/>
      </c>
      <c r="AA161" s="466" t="str">
        <f t="shared" si="26"/>
        <v/>
      </c>
    </row>
    <row r="162" spans="1:27">
      <c r="A162" s="453">
        <f>IF('Result Sheet'!A162="","",'Result Sheet'!A162)</f>
        <v>155</v>
      </c>
      <c r="B162" s="454" t="str">
        <f>IF(OR($D$3="",$R$3=""),"",IF('Result Sheet'!B162="","",'Result Sheet'!B162))</f>
        <v/>
      </c>
      <c r="C162" s="455" t="str">
        <f>IF(OR($D$3="",$R$3=""),"",IF('Result Sheet'!F162="","",'Result Sheet'!F162))</f>
        <v/>
      </c>
      <c r="D162" s="456" t="str">
        <f>IF(OR($D$3="",$R$3=""),"",IF('Result Sheet'!E162="","",'Result Sheet'!E162))</f>
        <v/>
      </c>
      <c r="E162" s="457" t="str">
        <f>IF(OR($D$3="",$R$3=""),"",IF('Result Sheet'!G162="","",'Result Sheet'!G162))</f>
        <v/>
      </c>
      <c r="F162" s="457" t="str">
        <f>IF(OR($D$3="",$R$3=""),"",IF('Result Sheet'!H162="","",'Result Sheet'!H162))</f>
        <v/>
      </c>
      <c r="G162" s="457" t="str">
        <f>IF(OR($D$3="",$R$3=""),"",IF('Result Sheet'!I162="","",'Result Sheet'!I162))</f>
        <v/>
      </c>
      <c r="H162" s="458" t="str">
        <f>IF(OR($D$3="",$R$3=""),"",IF('Result Sheet'!K162="","",'Result Sheet'!K162))</f>
        <v/>
      </c>
      <c r="I162" s="459" t="str">
        <f>IF(OR($D$3="",$R$3=""),"",IF('Result Sheet'!J162="","",'Result Sheet'!J162))</f>
        <v/>
      </c>
      <c r="J162" s="460" t="str">
        <f>IF(OR(B162=0,B162=""),"",IF($R$3="","",IF($R$3=$AN$8,'Result Sheet'!L162,IF($R$3=$AN$9,'Result Sheet'!AD162,IF($R$3=$AN$10,'Result Sheet'!AV162,IF($R$3=$AN$11,'Result Sheet'!BN162,IF($R$3=$AN$12,'Result Sheet'!CF162,IF($R$3=$AN$13,'Result Sheet'!CP162,IF($R$3=$AN$14,'Result Sheet'!CZ162,"")))))))))</f>
        <v/>
      </c>
      <c r="K162" s="460" t="str">
        <f>IF(OR(B162=0,B162=""),"",IF($R$3="","",IF($R$3=$AN$8,'Result Sheet'!M162,IF($R$3=$AN$9,'Result Sheet'!AE162,IF($R$3=$AN$10,'Result Sheet'!AW162,IF($R$3=$AN$11,'Result Sheet'!BO162,IF($R$3=$AN$12,'Result Sheet'!CG162,IF($R$3=$AN$13,'Result Sheet'!CQ162,IF($R$3=$AN$14,'Result Sheet'!DA162,"")))))))))</f>
        <v/>
      </c>
      <c r="L162" s="460" t="str">
        <f>IF(OR(B162=0,B162=""),"",IF($R$3="","",IF($R$3=$AN$8,'Result Sheet'!N162,IF($R$3=$AN$9,'Result Sheet'!AF162,IF($R$3=$AN$10,'Result Sheet'!AX162,IF($R$3=$AN$11,'Result Sheet'!BP162,IF($R$3=$AN$12,'Result Sheet'!CH162,IF($R$3=$AN$13,'Result Sheet'!CR162,IF($R$3=$AN$14,'Result Sheet'!DB162,"")))))))))</f>
        <v/>
      </c>
      <c r="M162" s="462" t="str">
        <f t="shared" si="18"/>
        <v/>
      </c>
      <c r="N162" s="460" t="str">
        <f>IF($R$3=$AN$8,'Result Sheet'!P162,IF($R$3=$AN$9,'Result Sheet'!AH162,IF($R$3=$AN$10,'Result Sheet'!AZ162,IF($R$3=$AN$11,'Result Sheet'!BR162,""))))</f>
        <v/>
      </c>
      <c r="O162" s="460" t="str">
        <f>IF($R$3=$AN$8,'Result Sheet'!Q162,IF($R$3=$AN$9,'Result Sheet'!AI162,IF($R$3=$AN$10,'Result Sheet'!BA162,IF($R$3=$AN$11,'Result Sheet'!BS162,""))))</f>
        <v/>
      </c>
      <c r="P162" s="461" t="str">
        <f>IF(OR($D$3="",$R$3=""),"",IF(B162="","",IF(AND(O162="NA",N162="NA"),"NA",IF($R$3=$AN$12,'Result Sheet'!CI162,IF($R$3=$AN$13,'Result Sheet'!CS162,IF($R$3=$AN$14,'Result Sheet'!DC162,IF($R$3=$AN$15,'Result Sheet'!DJ162,IF($R$3=$AN$16,'Result Sheet'!DN162,SUM(N162:O162)))))))))</f>
        <v/>
      </c>
      <c r="Q162" s="462" t="str">
        <f t="shared" si="19"/>
        <v/>
      </c>
      <c r="R162" s="463" t="str">
        <f>IF($R$3=$AN$8,'Result Sheet'!T162,IF($R$3=$AN$9,'Result Sheet'!AL162,IF($R$3=$AN$10,'Result Sheet'!BD162,IF($R$3=$AN$11,'Result Sheet'!BV162,""))))</f>
        <v/>
      </c>
      <c r="S162" s="463" t="str">
        <f>IF($R$3=$AN$8,'Result Sheet'!U162,IF($R$3=$AN$9,'Result Sheet'!AM162,IF($R$3=$AN$10,'Result Sheet'!BE162,IF($R$3=$AN$11,'Result Sheet'!BW162,""))))</f>
        <v/>
      </c>
      <c r="T162" s="464" t="str">
        <f>IF(OR($D$3="",$R$3=""),"",IF(B162="","",IF(AND(R162="NA",S162="NA"),"NA",IF($R$3=$AN$12,'Result Sheet'!CJ162,IF($R$3=$AN$13,'Result Sheet'!CT162,IF($R$3=$AN$14,'Result Sheet'!DD162,IF($R$3=$AN$15,'Result Sheet'!DK162,IF($R$3=$AN$16,'Result Sheet'!DO162,SUM(R162:S162)))))))))</f>
        <v/>
      </c>
      <c r="U162" s="462" t="str">
        <f t="shared" si="20"/>
        <v/>
      </c>
      <c r="V162" s="465">
        <f t="shared" si="21"/>
        <v>0</v>
      </c>
      <c r="W162" s="465" t="str">
        <f t="shared" si="22"/>
        <v/>
      </c>
      <c r="X162" s="465" t="str">
        <f t="shared" si="23"/>
        <v/>
      </c>
      <c r="Y162" s="465" t="str">
        <f t="shared" si="24"/>
        <v/>
      </c>
      <c r="Z162" s="465" t="str">
        <f t="shared" si="25"/>
        <v/>
      </c>
      <c r="AA162" s="466" t="str">
        <f t="shared" si="26"/>
        <v/>
      </c>
    </row>
    <row r="163" spans="1:27">
      <c r="A163" s="453">
        <f>IF('Result Sheet'!A163="","",'Result Sheet'!A163)</f>
        <v>156</v>
      </c>
      <c r="B163" s="454" t="str">
        <f>IF(OR($D$3="",$R$3=""),"",IF('Result Sheet'!B163="","",'Result Sheet'!B163))</f>
        <v/>
      </c>
      <c r="C163" s="455" t="str">
        <f>IF(OR($D$3="",$R$3=""),"",IF('Result Sheet'!F163="","",'Result Sheet'!F163))</f>
        <v/>
      </c>
      <c r="D163" s="456" t="str">
        <f>IF(OR($D$3="",$R$3=""),"",IF('Result Sheet'!E163="","",'Result Sheet'!E163))</f>
        <v/>
      </c>
      <c r="E163" s="457" t="str">
        <f>IF(OR($D$3="",$R$3=""),"",IF('Result Sheet'!G163="","",'Result Sheet'!G163))</f>
        <v/>
      </c>
      <c r="F163" s="457" t="str">
        <f>IF(OR($D$3="",$R$3=""),"",IF('Result Sheet'!H163="","",'Result Sheet'!H163))</f>
        <v/>
      </c>
      <c r="G163" s="457" t="str">
        <f>IF(OR($D$3="",$R$3=""),"",IF('Result Sheet'!I163="","",'Result Sheet'!I163))</f>
        <v/>
      </c>
      <c r="H163" s="458" t="str">
        <f>IF(OR($D$3="",$R$3=""),"",IF('Result Sheet'!K163="","",'Result Sheet'!K163))</f>
        <v/>
      </c>
      <c r="I163" s="459" t="str">
        <f>IF(OR($D$3="",$R$3=""),"",IF('Result Sheet'!J163="","",'Result Sheet'!J163))</f>
        <v/>
      </c>
      <c r="J163" s="460" t="str">
        <f>IF(OR(B163=0,B163=""),"",IF($R$3="","",IF($R$3=$AN$8,'Result Sheet'!L163,IF($R$3=$AN$9,'Result Sheet'!AD163,IF($R$3=$AN$10,'Result Sheet'!AV163,IF($R$3=$AN$11,'Result Sheet'!BN163,IF($R$3=$AN$12,'Result Sheet'!CF163,IF($R$3=$AN$13,'Result Sheet'!CP163,IF($R$3=$AN$14,'Result Sheet'!CZ163,"")))))))))</f>
        <v/>
      </c>
      <c r="K163" s="460" t="str">
        <f>IF(OR(B163=0,B163=""),"",IF($R$3="","",IF($R$3=$AN$8,'Result Sheet'!M163,IF($R$3=$AN$9,'Result Sheet'!AE163,IF($R$3=$AN$10,'Result Sheet'!AW163,IF($R$3=$AN$11,'Result Sheet'!BO163,IF($R$3=$AN$12,'Result Sheet'!CG163,IF($R$3=$AN$13,'Result Sheet'!CQ163,IF($R$3=$AN$14,'Result Sheet'!DA163,"")))))))))</f>
        <v/>
      </c>
      <c r="L163" s="460" t="str">
        <f>IF(OR(B163=0,B163=""),"",IF($R$3="","",IF($R$3=$AN$8,'Result Sheet'!N163,IF($R$3=$AN$9,'Result Sheet'!AF163,IF($R$3=$AN$10,'Result Sheet'!AX163,IF($R$3=$AN$11,'Result Sheet'!BP163,IF($R$3=$AN$12,'Result Sheet'!CH163,IF($R$3=$AN$13,'Result Sheet'!CR163,IF($R$3=$AN$14,'Result Sheet'!DB163,"")))))))))</f>
        <v/>
      </c>
      <c r="M163" s="462" t="str">
        <f t="shared" si="18"/>
        <v/>
      </c>
      <c r="N163" s="460" t="str">
        <f>IF($R$3=$AN$8,'Result Sheet'!P163,IF($R$3=$AN$9,'Result Sheet'!AH163,IF($R$3=$AN$10,'Result Sheet'!AZ163,IF($R$3=$AN$11,'Result Sheet'!BR163,""))))</f>
        <v/>
      </c>
      <c r="O163" s="460" t="str">
        <f>IF($R$3=$AN$8,'Result Sheet'!Q163,IF($R$3=$AN$9,'Result Sheet'!AI163,IF($R$3=$AN$10,'Result Sheet'!BA163,IF($R$3=$AN$11,'Result Sheet'!BS163,""))))</f>
        <v/>
      </c>
      <c r="P163" s="461" t="str">
        <f>IF(OR($D$3="",$R$3=""),"",IF(B163="","",IF(AND(O163="NA",N163="NA"),"NA",IF($R$3=$AN$12,'Result Sheet'!CI163,IF($R$3=$AN$13,'Result Sheet'!CS163,IF($R$3=$AN$14,'Result Sheet'!DC163,IF($R$3=$AN$15,'Result Sheet'!DJ163,IF($R$3=$AN$16,'Result Sheet'!DN163,SUM(N163:O163)))))))))</f>
        <v/>
      </c>
      <c r="Q163" s="462" t="str">
        <f t="shared" si="19"/>
        <v/>
      </c>
      <c r="R163" s="463" t="str">
        <f>IF($R$3=$AN$8,'Result Sheet'!T163,IF($R$3=$AN$9,'Result Sheet'!AL163,IF($R$3=$AN$10,'Result Sheet'!BD163,IF($R$3=$AN$11,'Result Sheet'!BV163,""))))</f>
        <v/>
      </c>
      <c r="S163" s="463" t="str">
        <f>IF($R$3=$AN$8,'Result Sheet'!U163,IF($R$3=$AN$9,'Result Sheet'!AM163,IF($R$3=$AN$10,'Result Sheet'!BE163,IF($R$3=$AN$11,'Result Sheet'!BW163,""))))</f>
        <v/>
      </c>
      <c r="T163" s="464" t="str">
        <f>IF(OR($D$3="",$R$3=""),"",IF(B163="","",IF(AND(R163="NA",S163="NA"),"NA",IF($R$3=$AN$12,'Result Sheet'!CJ163,IF($R$3=$AN$13,'Result Sheet'!CT163,IF($R$3=$AN$14,'Result Sheet'!DD163,IF($R$3=$AN$15,'Result Sheet'!DK163,IF($R$3=$AN$16,'Result Sheet'!DO163,SUM(R163:S163)))))))))</f>
        <v/>
      </c>
      <c r="U163" s="462" t="str">
        <f t="shared" si="20"/>
        <v/>
      </c>
      <c r="V163" s="465">
        <f t="shared" si="21"/>
        <v>0</v>
      </c>
      <c r="W163" s="465" t="str">
        <f t="shared" si="22"/>
        <v/>
      </c>
      <c r="X163" s="465" t="str">
        <f t="shared" si="23"/>
        <v/>
      </c>
      <c r="Y163" s="465" t="str">
        <f t="shared" si="24"/>
        <v/>
      </c>
      <c r="Z163" s="465" t="str">
        <f t="shared" si="25"/>
        <v/>
      </c>
      <c r="AA163" s="466" t="str">
        <f t="shared" si="26"/>
        <v/>
      </c>
    </row>
    <row r="164" spans="1:27">
      <c r="A164" s="453">
        <f>IF('Result Sheet'!A164="","",'Result Sheet'!A164)</f>
        <v>157</v>
      </c>
      <c r="B164" s="454" t="str">
        <f>IF(OR($D$3="",$R$3=""),"",IF('Result Sheet'!B164="","",'Result Sheet'!B164))</f>
        <v/>
      </c>
      <c r="C164" s="455" t="str">
        <f>IF(OR($D$3="",$R$3=""),"",IF('Result Sheet'!F164="","",'Result Sheet'!F164))</f>
        <v/>
      </c>
      <c r="D164" s="456" t="str">
        <f>IF(OR($D$3="",$R$3=""),"",IF('Result Sheet'!E164="","",'Result Sheet'!E164))</f>
        <v/>
      </c>
      <c r="E164" s="457" t="str">
        <f>IF(OR($D$3="",$R$3=""),"",IF('Result Sheet'!G164="","",'Result Sheet'!G164))</f>
        <v/>
      </c>
      <c r="F164" s="457" t="str">
        <f>IF(OR($D$3="",$R$3=""),"",IF('Result Sheet'!H164="","",'Result Sheet'!H164))</f>
        <v/>
      </c>
      <c r="G164" s="457" t="str">
        <f>IF(OR($D$3="",$R$3=""),"",IF('Result Sheet'!I164="","",'Result Sheet'!I164))</f>
        <v/>
      </c>
      <c r="H164" s="458" t="str">
        <f>IF(OR($D$3="",$R$3=""),"",IF('Result Sheet'!K164="","",'Result Sheet'!K164))</f>
        <v/>
      </c>
      <c r="I164" s="459" t="str">
        <f>IF(OR($D$3="",$R$3=""),"",IF('Result Sheet'!J164="","",'Result Sheet'!J164))</f>
        <v/>
      </c>
      <c r="J164" s="460" t="str">
        <f>IF(OR(B164=0,B164=""),"",IF($R$3="","",IF($R$3=$AN$8,'Result Sheet'!L164,IF($R$3=$AN$9,'Result Sheet'!AD164,IF($R$3=$AN$10,'Result Sheet'!AV164,IF($R$3=$AN$11,'Result Sheet'!BN164,IF($R$3=$AN$12,'Result Sheet'!CF164,IF($R$3=$AN$13,'Result Sheet'!CP164,IF($R$3=$AN$14,'Result Sheet'!CZ164,"")))))))))</f>
        <v/>
      </c>
      <c r="K164" s="460" t="str">
        <f>IF(OR(B164=0,B164=""),"",IF($R$3="","",IF($R$3=$AN$8,'Result Sheet'!M164,IF($R$3=$AN$9,'Result Sheet'!AE164,IF($R$3=$AN$10,'Result Sheet'!AW164,IF($R$3=$AN$11,'Result Sheet'!BO164,IF($R$3=$AN$12,'Result Sheet'!CG164,IF($R$3=$AN$13,'Result Sheet'!CQ164,IF($R$3=$AN$14,'Result Sheet'!DA164,"")))))))))</f>
        <v/>
      </c>
      <c r="L164" s="460" t="str">
        <f>IF(OR(B164=0,B164=""),"",IF($R$3="","",IF($R$3=$AN$8,'Result Sheet'!N164,IF($R$3=$AN$9,'Result Sheet'!AF164,IF($R$3=$AN$10,'Result Sheet'!AX164,IF($R$3=$AN$11,'Result Sheet'!BP164,IF($R$3=$AN$12,'Result Sheet'!CH164,IF($R$3=$AN$13,'Result Sheet'!CR164,IF($R$3=$AN$14,'Result Sheet'!DB164,"")))))))))</f>
        <v/>
      </c>
      <c r="M164" s="462" t="str">
        <f t="shared" si="18"/>
        <v/>
      </c>
      <c r="N164" s="460" t="str">
        <f>IF($R$3=$AN$8,'Result Sheet'!P164,IF($R$3=$AN$9,'Result Sheet'!AH164,IF($R$3=$AN$10,'Result Sheet'!AZ164,IF($R$3=$AN$11,'Result Sheet'!BR164,""))))</f>
        <v/>
      </c>
      <c r="O164" s="460" t="str">
        <f>IF($R$3=$AN$8,'Result Sheet'!Q164,IF($R$3=$AN$9,'Result Sheet'!AI164,IF($R$3=$AN$10,'Result Sheet'!BA164,IF($R$3=$AN$11,'Result Sheet'!BS164,""))))</f>
        <v/>
      </c>
      <c r="P164" s="461" t="str">
        <f>IF(OR($D$3="",$R$3=""),"",IF(B164="","",IF(AND(O164="NA",N164="NA"),"NA",IF($R$3=$AN$12,'Result Sheet'!CI164,IF($R$3=$AN$13,'Result Sheet'!CS164,IF($R$3=$AN$14,'Result Sheet'!DC164,IF($R$3=$AN$15,'Result Sheet'!DJ164,IF($R$3=$AN$16,'Result Sheet'!DN164,SUM(N164:O164)))))))))</f>
        <v/>
      </c>
      <c r="Q164" s="462" t="str">
        <f t="shared" si="19"/>
        <v/>
      </c>
      <c r="R164" s="463" t="str">
        <f>IF($R$3=$AN$8,'Result Sheet'!T164,IF($R$3=$AN$9,'Result Sheet'!AL164,IF($R$3=$AN$10,'Result Sheet'!BD164,IF($R$3=$AN$11,'Result Sheet'!BV164,""))))</f>
        <v/>
      </c>
      <c r="S164" s="463" t="str">
        <f>IF($R$3=$AN$8,'Result Sheet'!U164,IF($R$3=$AN$9,'Result Sheet'!AM164,IF($R$3=$AN$10,'Result Sheet'!BE164,IF($R$3=$AN$11,'Result Sheet'!BW164,""))))</f>
        <v/>
      </c>
      <c r="T164" s="464" t="str">
        <f>IF(OR($D$3="",$R$3=""),"",IF(B164="","",IF(AND(R164="NA",S164="NA"),"NA",IF($R$3=$AN$12,'Result Sheet'!CJ164,IF($R$3=$AN$13,'Result Sheet'!CT164,IF($R$3=$AN$14,'Result Sheet'!DD164,IF($R$3=$AN$15,'Result Sheet'!DK164,IF($R$3=$AN$16,'Result Sheet'!DO164,SUM(R164:S164)))))))))</f>
        <v/>
      </c>
      <c r="U164" s="462" t="str">
        <f t="shared" si="20"/>
        <v/>
      </c>
      <c r="V164" s="465">
        <f t="shared" si="21"/>
        <v>0</v>
      </c>
      <c r="W164" s="465" t="str">
        <f t="shared" si="22"/>
        <v/>
      </c>
      <c r="X164" s="465" t="str">
        <f t="shared" si="23"/>
        <v/>
      </c>
      <c r="Y164" s="465" t="str">
        <f t="shared" si="24"/>
        <v/>
      </c>
      <c r="Z164" s="465" t="str">
        <f t="shared" si="25"/>
        <v/>
      </c>
      <c r="AA164" s="466" t="str">
        <f t="shared" si="26"/>
        <v/>
      </c>
    </row>
    <row r="165" spans="1:27">
      <c r="A165" s="453">
        <f>IF('Result Sheet'!A165="","",'Result Sheet'!A165)</f>
        <v>158</v>
      </c>
      <c r="B165" s="454" t="str">
        <f>IF(OR($D$3="",$R$3=""),"",IF('Result Sheet'!B165="","",'Result Sheet'!B165))</f>
        <v/>
      </c>
      <c r="C165" s="455" t="str">
        <f>IF(OR($D$3="",$R$3=""),"",IF('Result Sheet'!F165="","",'Result Sheet'!F165))</f>
        <v/>
      </c>
      <c r="D165" s="456" t="str">
        <f>IF(OR($D$3="",$R$3=""),"",IF('Result Sheet'!E165="","",'Result Sheet'!E165))</f>
        <v/>
      </c>
      <c r="E165" s="457" t="str">
        <f>IF(OR($D$3="",$R$3=""),"",IF('Result Sheet'!G165="","",'Result Sheet'!G165))</f>
        <v/>
      </c>
      <c r="F165" s="457" t="str">
        <f>IF(OR($D$3="",$R$3=""),"",IF('Result Sheet'!H165="","",'Result Sheet'!H165))</f>
        <v/>
      </c>
      <c r="G165" s="457" t="str">
        <f>IF(OR($D$3="",$R$3=""),"",IF('Result Sheet'!I165="","",'Result Sheet'!I165))</f>
        <v/>
      </c>
      <c r="H165" s="458" t="str">
        <f>IF(OR($D$3="",$R$3=""),"",IF('Result Sheet'!K165="","",'Result Sheet'!K165))</f>
        <v/>
      </c>
      <c r="I165" s="459" t="str">
        <f>IF(OR($D$3="",$R$3=""),"",IF('Result Sheet'!J165="","",'Result Sheet'!J165))</f>
        <v/>
      </c>
      <c r="J165" s="460" t="str">
        <f>IF(OR(B165=0,B165=""),"",IF($R$3="","",IF($R$3=$AN$8,'Result Sheet'!L165,IF($R$3=$AN$9,'Result Sheet'!AD165,IF($R$3=$AN$10,'Result Sheet'!AV165,IF($R$3=$AN$11,'Result Sheet'!BN165,IF($R$3=$AN$12,'Result Sheet'!CF165,IF($R$3=$AN$13,'Result Sheet'!CP165,IF($R$3=$AN$14,'Result Sheet'!CZ165,"")))))))))</f>
        <v/>
      </c>
      <c r="K165" s="460" t="str">
        <f>IF(OR(B165=0,B165=""),"",IF($R$3="","",IF($R$3=$AN$8,'Result Sheet'!M165,IF($R$3=$AN$9,'Result Sheet'!AE165,IF($R$3=$AN$10,'Result Sheet'!AW165,IF($R$3=$AN$11,'Result Sheet'!BO165,IF($R$3=$AN$12,'Result Sheet'!CG165,IF($R$3=$AN$13,'Result Sheet'!CQ165,IF($R$3=$AN$14,'Result Sheet'!DA165,"")))))))))</f>
        <v/>
      </c>
      <c r="L165" s="460" t="str">
        <f>IF(OR(B165=0,B165=""),"",IF($R$3="","",IF($R$3=$AN$8,'Result Sheet'!N165,IF($R$3=$AN$9,'Result Sheet'!AF165,IF($R$3=$AN$10,'Result Sheet'!AX165,IF($R$3=$AN$11,'Result Sheet'!BP165,IF($R$3=$AN$12,'Result Sheet'!CH165,IF($R$3=$AN$13,'Result Sheet'!CR165,IF($R$3=$AN$14,'Result Sheet'!DB165,"")))))))))</f>
        <v/>
      </c>
      <c r="M165" s="462" t="str">
        <f t="shared" si="18"/>
        <v/>
      </c>
      <c r="N165" s="460" t="str">
        <f>IF($R$3=$AN$8,'Result Sheet'!P165,IF($R$3=$AN$9,'Result Sheet'!AH165,IF($R$3=$AN$10,'Result Sheet'!AZ165,IF($R$3=$AN$11,'Result Sheet'!BR165,""))))</f>
        <v/>
      </c>
      <c r="O165" s="460" t="str">
        <f>IF($R$3=$AN$8,'Result Sheet'!Q165,IF($R$3=$AN$9,'Result Sheet'!AI165,IF($R$3=$AN$10,'Result Sheet'!BA165,IF($R$3=$AN$11,'Result Sheet'!BS165,""))))</f>
        <v/>
      </c>
      <c r="P165" s="461" t="str">
        <f>IF(OR($D$3="",$R$3=""),"",IF(B165="","",IF(AND(O165="NA",N165="NA"),"NA",IF($R$3=$AN$12,'Result Sheet'!CI165,IF($R$3=$AN$13,'Result Sheet'!CS165,IF($R$3=$AN$14,'Result Sheet'!DC165,IF($R$3=$AN$15,'Result Sheet'!DJ165,IF($R$3=$AN$16,'Result Sheet'!DN165,SUM(N165:O165)))))))))</f>
        <v/>
      </c>
      <c r="Q165" s="462" t="str">
        <f t="shared" si="19"/>
        <v/>
      </c>
      <c r="R165" s="463" t="str">
        <f>IF($R$3=$AN$8,'Result Sheet'!T165,IF($R$3=$AN$9,'Result Sheet'!AL165,IF($R$3=$AN$10,'Result Sheet'!BD165,IF($R$3=$AN$11,'Result Sheet'!BV165,""))))</f>
        <v/>
      </c>
      <c r="S165" s="463" t="str">
        <f>IF($R$3=$AN$8,'Result Sheet'!U165,IF($R$3=$AN$9,'Result Sheet'!AM165,IF($R$3=$AN$10,'Result Sheet'!BE165,IF($R$3=$AN$11,'Result Sheet'!BW165,""))))</f>
        <v/>
      </c>
      <c r="T165" s="464" t="str">
        <f>IF(OR($D$3="",$R$3=""),"",IF(B165="","",IF(AND(R165="NA",S165="NA"),"NA",IF($R$3=$AN$12,'Result Sheet'!CJ165,IF($R$3=$AN$13,'Result Sheet'!CT165,IF($R$3=$AN$14,'Result Sheet'!DD165,IF($R$3=$AN$15,'Result Sheet'!DK165,IF($R$3=$AN$16,'Result Sheet'!DO165,SUM(R165:S165)))))))))</f>
        <v/>
      </c>
      <c r="U165" s="462" t="str">
        <f t="shared" si="20"/>
        <v/>
      </c>
      <c r="V165" s="465">
        <f t="shared" si="21"/>
        <v>0</v>
      </c>
      <c r="W165" s="465" t="str">
        <f t="shared" si="22"/>
        <v/>
      </c>
      <c r="X165" s="465" t="str">
        <f t="shared" si="23"/>
        <v/>
      </c>
      <c r="Y165" s="465" t="str">
        <f t="shared" si="24"/>
        <v/>
      </c>
      <c r="Z165" s="465" t="str">
        <f t="shared" si="25"/>
        <v/>
      </c>
      <c r="AA165" s="466" t="str">
        <f t="shared" si="26"/>
        <v/>
      </c>
    </row>
    <row r="166" spans="1:27">
      <c r="A166" s="453">
        <f>IF('Result Sheet'!A166="","",'Result Sheet'!A166)</f>
        <v>159</v>
      </c>
      <c r="B166" s="454" t="str">
        <f>IF(OR($D$3="",$R$3=""),"",IF('Result Sheet'!B166="","",'Result Sheet'!B166))</f>
        <v/>
      </c>
      <c r="C166" s="455" t="str">
        <f>IF(OR($D$3="",$R$3=""),"",IF('Result Sheet'!F166="","",'Result Sheet'!F166))</f>
        <v/>
      </c>
      <c r="D166" s="456" t="str">
        <f>IF(OR($D$3="",$R$3=""),"",IF('Result Sheet'!E166="","",'Result Sheet'!E166))</f>
        <v/>
      </c>
      <c r="E166" s="457" t="str">
        <f>IF(OR($D$3="",$R$3=""),"",IF('Result Sheet'!G166="","",'Result Sheet'!G166))</f>
        <v/>
      </c>
      <c r="F166" s="457" t="str">
        <f>IF(OR($D$3="",$R$3=""),"",IF('Result Sheet'!H166="","",'Result Sheet'!H166))</f>
        <v/>
      </c>
      <c r="G166" s="457" t="str">
        <f>IF(OR($D$3="",$R$3=""),"",IF('Result Sheet'!I166="","",'Result Sheet'!I166))</f>
        <v/>
      </c>
      <c r="H166" s="458" t="str">
        <f>IF(OR($D$3="",$R$3=""),"",IF('Result Sheet'!K166="","",'Result Sheet'!K166))</f>
        <v/>
      </c>
      <c r="I166" s="459" t="str">
        <f>IF(OR($D$3="",$R$3=""),"",IF('Result Sheet'!J166="","",'Result Sheet'!J166))</f>
        <v/>
      </c>
      <c r="J166" s="460" t="str">
        <f>IF(OR(B166=0,B166=""),"",IF($R$3="","",IF($R$3=$AN$8,'Result Sheet'!L166,IF($R$3=$AN$9,'Result Sheet'!AD166,IF($R$3=$AN$10,'Result Sheet'!AV166,IF($R$3=$AN$11,'Result Sheet'!BN166,IF($R$3=$AN$12,'Result Sheet'!CF166,IF($R$3=$AN$13,'Result Sheet'!CP166,IF($R$3=$AN$14,'Result Sheet'!CZ166,"")))))))))</f>
        <v/>
      </c>
      <c r="K166" s="460" t="str">
        <f>IF(OR(B166=0,B166=""),"",IF($R$3="","",IF($R$3=$AN$8,'Result Sheet'!M166,IF($R$3=$AN$9,'Result Sheet'!AE166,IF($R$3=$AN$10,'Result Sheet'!AW166,IF($R$3=$AN$11,'Result Sheet'!BO166,IF($R$3=$AN$12,'Result Sheet'!CG166,IF($R$3=$AN$13,'Result Sheet'!CQ166,IF($R$3=$AN$14,'Result Sheet'!DA166,"")))))))))</f>
        <v/>
      </c>
      <c r="L166" s="460" t="str">
        <f>IF(OR(B166=0,B166=""),"",IF($R$3="","",IF($R$3=$AN$8,'Result Sheet'!N166,IF($R$3=$AN$9,'Result Sheet'!AF166,IF($R$3=$AN$10,'Result Sheet'!AX166,IF($R$3=$AN$11,'Result Sheet'!BP166,IF($R$3=$AN$12,'Result Sheet'!CH166,IF($R$3=$AN$13,'Result Sheet'!CR166,IF($R$3=$AN$14,'Result Sheet'!DB166,"")))))))))</f>
        <v/>
      </c>
      <c r="M166" s="462" t="str">
        <f t="shared" si="18"/>
        <v/>
      </c>
      <c r="N166" s="460" t="str">
        <f>IF($R$3=$AN$8,'Result Sheet'!P166,IF($R$3=$AN$9,'Result Sheet'!AH166,IF($R$3=$AN$10,'Result Sheet'!AZ166,IF($R$3=$AN$11,'Result Sheet'!BR166,""))))</f>
        <v/>
      </c>
      <c r="O166" s="460" t="str">
        <f>IF($R$3=$AN$8,'Result Sheet'!Q166,IF($R$3=$AN$9,'Result Sheet'!AI166,IF($R$3=$AN$10,'Result Sheet'!BA166,IF($R$3=$AN$11,'Result Sheet'!BS166,""))))</f>
        <v/>
      </c>
      <c r="P166" s="461" t="str">
        <f>IF(OR($D$3="",$R$3=""),"",IF(B166="","",IF(AND(O166="NA",N166="NA"),"NA",IF($R$3=$AN$12,'Result Sheet'!CI166,IF($R$3=$AN$13,'Result Sheet'!CS166,IF($R$3=$AN$14,'Result Sheet'!DC166,IF($R$3=$AN$15,'Result Sheet'!DJ166,IF($R$3=$AN$16,'Result Sheet'!DN166,SUM(N166:O166)))))))))</f>
        <v/>
      </c>
      <c r="Q166" s="462" t="str">
        <f t="shared" si="19"/>
        <v/>
      </c>
      <c r="R166" s="463" t="str">
        <f>IF($R$3=$AN$8,'Result Sheet'!T166,IF($R$3=$AN$9,'Result Sheet'!AL166,IF($R$3=$AN$10,'Result Sheet'!BD166,IF($R$3=$AN$11,'Result Sheet'!BV166,""))))</f>
        <v/>
      </c>
      <c r="S166" s="463" t="str">
        <f>IF($R$3=$AN$8,'Result Sheet'!U166,IF($R$3=$AN$9,'Result Sheet'!AM166,IF($R$3=$AN$10,'Result Sheet'!BE166,IF($R$3=$AN$11,'Result Sheet'!BW166,""))))</f>
        <v/>
      </c>
      <c r="T166" s="464" t="str">
        <f>IF(OR($D$3="",$R$3=""),"",IF(B166="","",IF(AND(R166="NA",S166="NA"),"NA",IF($R$3=$AN$12,'Result Sheet'!CJ166,IF($R$3=$AN$13,'Result Sheet'!CT166,IF($R$3=$AN$14,'Result Sheet'!DD166,IF($R$3=$AN$15,'Result Sheet'!DK166,IF($R$3=$AN$16,'Result Sheet'!DO166,SUM(R166:S166)))))))))</f>
        <v/>
      </c>
      <c r="U166" s="462" t="str">
        <f t="shared" si="20"/>
        <v/>
      </c>
      <c r="V166" s="465">
        <f t="shared" si="21"/>
        <v>0</v>
      </c>
      <c r="W166" s="465" t="str">
        <f t="shared" si="22"/>
        <v/>
      </c>
      <c r="X166" s="465" t="str">
        <f t="shared" si="23"/>
        <v/>
      </c>
      <c r="Y166" s="465" t="str">
        <f t="shared" si="24"/>
        <v/>
      </c>
      <c r="Z166" s="465" t="str">
        <f t="shared" si="25"/>
        <v/>
      </c>
      <c r="AA166" s="466" t="str">
        <f t="shared" si="26"/>
        <v/>
      </c>
    </row>
    <row r="167" spans="1:27">
      <c r="A167" s="453">
        <f>IF('Result Sheet'!A167="","",'Result Sheet'!A167)</f>
        <v>160</v>
      </c>
      <c r="B167" s="454" t="str">
        <f>IF(OR($D$3="",$R$3=""),"",IF('Result Sheet'!B167="","",'Result Sheet'!B167))</f>
        <v/>
      </c>
      <c r="C167" s="455" t="str">
        <f>IF(OR($D$3="",$R$3=""),"",IF('Result Sheet'!F167="","",'Result Sheet'!F167))</f>
        <v/>
      </c>
      <c r="D167" s="456" t="str">
        <f>IF(OR($D$3="",$R$3=""),"",IF('Result Sheet'!E167="","",'Result Sheet'!E167))</f>
        <v/>
      </c>
      <c r="E167" s="457" t="str">
        <f>IF(OR($D$3="",$R$3=""),"",IF('Result Sheet'!G167="","",'Result Sheet'!G167))</f>
        <v/>
      </c>
      <c r="F167" s="457" t="str">
        <f>IF(OR($D$3="",$R$3=""),"",IF('Result Sheet'!H167="","",'Result Sheet'!H167))</f>
        <v/>
      </c>
      <c r="G167" s="457" t="str">
        <f>IF(OR($D$3="",$R$3=""),"",IF('Result Sheet'!I167="","",'Result Sheet'!I167))</f>
        <v/>
      </c>
      <c r="H167" s="458" t="str">
        <f>IF(OR($D$3="",$R$3=""),"",IF('Result Sheet'!K167="","",'Result Sheet'!K167))</f>
        <v/>
      </c>
      <c r="I167" s="459" t="str">
        <f>IF(OR($D$3="",$R$3=""),"",IF('Result Sheet'!J167="","",'Result Sheet'!J167))</f>
        <v/>
      </c>
      <c r="J167" s="460" t="str">
        <f>IF(OR(B167=0,B167=""),"",IF($R$3="","",IF($R$3=$AN$8,'Result Sheet'!L167,IF($R$3=$AN$9,'Result Sheet'!AD167,IF($R$3=$AN$10,'Result Sheet'!AV167,IF($R$3=$AN$11,'Result Sheet'!BN167,IF($R$3=$AN$12,'Result Sheet'!CF167,IF($R$3=$AN$13,'Result Sheet'!CP167,IF($R$3=$AN$14,'Result Sheet'!CZ167,"")))))))))</f>
        <v/>
      </c>
      <c r="K167" s="460" t="str">
        <f>IF(OR(B167=0,B167=""),"",IF($R$3="","",IF($R$3=$AN$8,'Result Sheet'!M167,IF($R$3=$AN$9,'Result Sheet'!AE167,IF($R$3=$AN$10,'Result Sheet'!AW167,IF($R$3=$AN$11,'Result Sheet'!BO167,IF($R$3=$AN$12,'Result Sheet'!CG167,IF($R$3=$AN$13,'Result Sheet'!CQ167,IF($R$3=$AN$14,'Result Sheet'!DA167,"")))))))))</f>
        <v/>
      </c>
      <c r="L167" s="460" t="str">
        <f>IF(OR(B167=0,B167=""),"",IF($R$3="","",IF($R$3=$AN$8,'Result Sheet'!N167,IF($R$3=$AN$9,'Result Sheet'!AF167,IF($R$3=$AN$10,'Result Sheet'!AX167,IF($R$3=$AN$11,'Result Sheet'!BP167,IF($R$3=$AN$12,'Result Sheet'!CH167,IF($R$3=$AN$13,'Result Sheet'!CR167,IF($R$3=$AN$14,'Result Sheet'!DB167,"")))))))))</f>
        <v/>
      </c>
      <c r="M167" s="462" t="str">
        <f t="shared" si="18"/>
        <v/>
      </c>
      <c r="N167" s="460" t="str">
        <f>IF($R$3=$AN$8,'Result Sheet'!P167,IF($R$3=$AN$9,'Result Sheet'!AH167,IF($R$3=$AN$10,'Result Sheet'!AZ167,IF($R$3=$AN$11,'Result Sheet'!BR167,""))))</f>
        <v/>
      </c>
      <c r="O167" s="460" t="str">
        <f>IF($R$3=$AN$8,'Result Sheet'!Q167,IF($R$3=$AN$9,'Result Sheet'!AI167,IF($R$3=$AN$10,'Result Sheet'!BA167,IF($R$3=$AN$11,'Result Sheet'!BS167,""))))</f>
        <v/>
      </c>
      <c r="P167" s="461" t="str">
        <f>IF(OR($D$3="",$R$3=""),"",IF(B167="","",IF(AND(O167="NA",N167="NA"),"NA",IF($R$3=$AN$12,'Result Sheet'!CI167,IF($R$3=$AN$13,'Result Sheet'!CS167,IF($R$3=$AN$14,'Result Sheet'!DC167,IF($R$3=$AN$15,'Result Sheet'!DJ167,IF($R$3=$AN$16,'Result Sheet'!DN167,SUM(N167:O167)))))))))</f>
        <v/>
      </c>
      <c r="Q167" s="462" t="str">
        <f t="shared" si="19"/>
        <v/>
      </c>
      <c r="R167" s="463" t="str">
        <f>IF($R$3=$AN$8,'Result Sheet'!T167,IF($R$3=$AN$9,'Result Sheet'!AL167,IF($R$3=$AN$10,'Result Sheet'!BD167,IF($R$3=$AN$11,'Result Sheet'!BV167,""))))</f>
        <v/>
      </c>
      <c r="S167" s="463" t="str">
        <f>IF($R$3=$AN$8,'Result Sheet'!U167,IF($R$3=$AN$9,'Result Sheet'!AM167,IF($R$3=$AN$10,'Result Sheet'!BE167,IF($R$3=$AN$11,'Result Sheet'!BW167,""))))</f>
        <v/>
      </c>
      <c r="T167" s="464" t="str">
        <f>IF(OR($D$3="",$R$3=""),"",IF(B167="","",IF(AND(R167="NA",S167="NA"),"NA",IF($R$3=$AN$12,'Result Sheet'!CJ167,IF($R$3=$AN$13,'Result Sheet'!CT167,IF($R$3=$AN$14,'Result Sheet'!DD167,IF($R$3=$AN$15,'Result Sheet'!DK167,IF($R$3=$AN$16,'Result Sheet'!DO167,SUM(R167:S167)))))))))</f>
        <v/>
      </c>
      <c r="U167" s="462" t="str">
        <f t="shared" si="20"/>
        <v/>
      </c>
      <c r="V167" s="465">
        <f t="shared" si="21"/>
        <v>0</v>
      </c>
      <c r="W167" s="465" t="str">
        <f t="shared" si="22"/>
        <v/>
      </c>
      <c r="X167" s="465" t="str">
        <f t="shared" si="23"/>
        <v/>
      </c>
      <c r="Y167" s="465" t="str">
        <f t="shared" si="24"/>
        <v/>
      </c>
      <c r="Z167" s="465" t="str">
        <f t="shared" si="25"/>
        <v/>
      </c>
      <c r="AA167" s="466" t="str">
        <f t="shared" si="26"/>
        <v/>
      </c>
    </row>
    <row r="168" spans="1:27">
      <c r="A168" s="453">
        <f>IF('Result Sheet'!A168="","",'Result Sheet'!A168)</f>
        <v>161</v>
      </c>
      <c r="B168" s="454" t="str">
        <f>IF(OR($D$3="",$R$3=""),"",IF('Result Sheet'!B168="","",'Result Sheet'!B168))</f>
        <v/>
      </c>
      <c r="C168" s="455" t="str">
        <f>IF(OR($D$3="",$R$3=""),"",IF('Result Sheet'!F168="","",'Result Sheet'!F168))</f>
        <v/>
      </c>
      <c r="D168" s="456" t="str">
        <f>IF(OR($D$3="",$R$3=""),"",IF('Result Sheet'!E168="","",'Result Sheet'!E168))</f>
        <v/>
      </c>
      <c r="E168" s="457" t="str">
        <f>IF(OR($D$3="",$R$3=""),"",IF('Result Sheet'!G168="","",'Result Sheet'!G168))</f>
        <v/>
      </c>
      <c r="F168" s="457" t="str">
        <f>IF(OR($D$3="",$R$3=""),"",IF('Result Sheet'!H168="","",'Result Sheet'!H168))</f>
        <v/>
      </c>
      <c r="G168" s="457" t="str">
        <f>IF(OR($D$3="",$R$3=""),"",IF('Result Sheet'!I168="","",'Result Sheet'!I168))</f>
        <v/>
      </c>
      <c r="H168" s="458" t="str">
        <f>IF(OR($D$3="",$R$3=""),"",IF('Result Sheet'!K168="","",'Result Sheet'!K168))</f>
        <v/>
      </c>
      <c r="I168" s="459" t="str">
        <f>IF(OR($D$3="",$R$3=""),"",IF('Result Sheet'!J168="","",'Result Sheet'!J168))</f>
        <v/>
      </c>
      <c r="J168" s="460" t="str">
        <f>IF(OR(B168=0,B168=""),"",IF($R$3="","",IF($R$3=$AN$8,'Result Sheet'!L168,IF($R$3=$AN$9,'Result Sheet'!AD168,IF($R$3=$AN$10,'Result Sheet'!AV168,IF($R$3=$AN$11,'Result Sheet'!BN168,IF($R$3=$AN$12,'Result Sheet'!CF168,IF($R$3=$AN$13,'Result Sheet'!CP168,IF($R$3=$AN$14,'Result Sheet'!CZ168,"")))))))))</f>
        <v/>
      </c>
      <c r="K168" s="460" t="str">
        <f>IF(OR(B168=0,B168=""),"",IF($R$3="","",IF($R$3=$AN$8,'Result Sheet'!M168,IF($R$3=$AN$9,'Result Sheet'!AE168,IF($R$3=$AN$10,'Result Sheet'!AW168,IF($R$3=$AN$11,'Result Sheet'!BO168,IF($R$3=$AN$12,'Result Sheet'!CG168,IF($R$3=$AN$13,'Result Sheet'!CQ168,IF($R$3=$AN$14,'Result Sheet'!DA168,"")))))))))</f>
        <v/>
      </c>
      <c r="L168" s="460" t="str">
        <f>IF(OR(B168=0,B168=""),"",IF($R$3="","",IF($R$3=$AN$8,'Result Sheet'!N168,IF($R$3=$AN$9,'Result Sheet'!AF168,IF($R$3=$AN$10,'Result Sheet'!AX168,IF($R$3=$AN$11,'Result Sheet'!BP168,IF($R$3=$AN$12,'Result Sheet'!CH168,IF($R$3=$AN$13,'Result Sheet'!CR168,IF($R$3=$AN$14,'Result Sheet'!DB168,"")))))))))</f>
        <v/>
      </c>
      <c r="M168" s="462" t="str">
        <f t="shared" si="18"/>
        <v/>
      </c>
      <c r="N168" s="460" t="str">
        <f>IF($R$3=$AN$8,'Result Sheet'!P168,IF($R$3=$AN$9,'Result Sheet'!AH168,IF($R$3=$AN$10,'Result Sheet'!AZ168,IF($R$3=$AN$11,'Result Sheet'!BR168,""))))</f>
        <v/>
      </c>
      <c r="O168" s="460" t="str">
        <f>IF($R$3=$AN$8,'Result Sheet'!Q168,IF($R$3=$AN$9,'Result Sheet'!AI168,IF($R$3=$AN$10,'Result Sheet'!BA168,IF($R$3=$AN$11,'Result Sheet'!BS168,""))))</f>
        <v/>
      </c>
      <c r="P168" s="461" t="str">
        <f>IF(OR($D$3="",$R$3=""),"",IF(B168="","",IF(AND(O168="NA",N168="NA"),"NA",IF($R$3=$AN$12,'Result Sheet'!CI168,IF($R$3=$AN$13,'Result Sheet'!CS168,IF($R$3=$AN$14,'Result Sheet'!DC168,IF($R$3=$AN$15,'Result Sheet'!DJ168,IF($R$3=$AN$16,'Result Sheet'!DN168,SUM(N168:O168)))))))))</f>
        <v/>
      </c>
      <c r="Q168" s="462" t="str">
        <f t="shared" si="19"/>
        <v/>
      </c>
      <c r="R168" s="463" t="str">
        <f>IF($R$3=$AN$8,'Result Sheet'!T168,IF($R$3=$AN$9,'Result Sheet'!AL168,IF($R$3=$AN$10,'Result Sheet'!BD168,IF($R$3=$AN$11,'Result Sheet'!BV168,""))))</f>
        <v/>
      </c>
      <c r="S168" s="463" t="str">
        <f>IF($R$3=$AN$8,'Result Sheet'!U168,IF($R$3=$AN$9,'Result Sheet'!AM168,IF($R$3=$AN$10,'Result Sheet'!BE168,IF($R$3=$AN$11,'Result Sheet'!BW168,""))))</f>
        <v/>
      </c>
      <c r="T168" s="464" t="str">
        <f>IF(OR($D$3="",$R$3=""),"",IF(B168="","",IF(AND(R168="NA",S168="NA"),"NA",IF($R$3=$AN$12,'Result Sheet'!CJ168,IF($R$3=$AN$13,'Result Sheet'!CT168,IF($R$3=$AN$14,'Result Sheet'!DD168,IF($R$3=$AN$15,'Result Sheet'!DK168,IF($R$3=$AN$16,'Result Sheet'!DO168,SUM(R168:S168)))))))))</f>
        <v/>
      </c>
      <c r="U168" s="462" t="str">
        <f t="shared" si="20"/>
        <v/>
      </c>
      <c r="V168" s="465">
        <f t="shared" si="21"/>
        <v>0</v>
      </c>
      <c r="W168" s="465" t="str">
        <f t="shared" si="22"/>
        <v/>
      </c>
      <c r="X168" s="465" t="str">
        <f t="shared" si="23"/>
        <v/>
      </c>
      <c r="Y168" s="465" t="str">
        <f t="shared" si="24"/>
        <v/>
      </c>
      <c r="Z168" s="465" t="str">
        <f t="shared" si="25"/>
        <v/>
      </c>
      <c r="AA168" s="466" t="str">
        <f t="shared" si="26"/>
        <v/>
      </c>
    </row>
    <row r="169" spans="1:27">
      <c r="A169" s="453">
        <f>IF('Result Sheet'!A169="","",'Result Sheet'!A169)</f>
        <v>162</v>
      </c>
      <c r="B169" s="454" t="str">
        <f>IF(OR($D$3="",$R$3=""),"",IF('Result Sheet'!B169="","",'Result Sheet'!B169))</f>
        <v/>
      </c>
      <c r="C169" s="455" t="str">
        <f>IF(OR($D$3="",$R$3=""),"",IF('Result Sheet'!F169="","",'Result Sheet'!F169))</f>
        <v/>
      </c>
      <c r="D169" s="456" t="str">
        <f>IF(OR($D$3="",$R$3=""),"",IF('Result Sheet'!E169="","",'Result Sheet'!E169))</f>
        <v/>
      </c>
      <c r="E169" s="457" t="str">
        <f>IF(OR($D$3="",$R$3=""),"",IF('Result Sheet'!G169="","",'Result Sheet'!G169))</f>
        <v/>
      </c>
      <c r="F169" s="457" t="str">
        <f>IF(OR($D$3="",$R$3=""),"",IF('Result Sheet'!H169="","",'Result Sheet'!H169))</f>
        <v/>
      </c>
      <c r="G169" s="457" t="str">
        <f>IF(OR($D$3="",$R$3=""),"",IF('Result Sheet'!I169="","",'Result Sheet'!I169))</f>
        <v/>
      </c>
      <c r="H169" s="458" t="str">
        <f>IF(OR($D$3="",$R$3=""),"",IF('Result Sheet'!K169="","",'Result Sheet'!K169))</f>
        <v/>
      </c>
      <c r="I169" s="459" t="str">
        <f>IF(OR($D$3="",$R$3=""),"",IF('Result Sheet'!J169="","",'Result Sheet'!J169))</f>
        <v/>
      </c>
      <c r="J169" s="460" t="str">
        <f>IF(OR(B169=0,B169=""),"",IF($R$3="","",IF($R$3=$AN$8,'Result Sheet'!L169,IF($R$3=$AN$9,'Result Sheet'!AD169,IF($R$3=$AN$10,'Result Sheet'!AV169,IF($R$3=$AN$11,'Result Sheet'!BN169,IF($R$3=$AN$12,'Result Sheet'!CF169,IF($R$3=$AN$13,'Result Sheet'!CP169,IF($R$3=$AN$14,'Result Sheet'!CZ169,"")))))))))</f>
        <v/>
      </c>
      <c r="K169" s="460" t="str">
        <f>IF(OR(B169=0,B169=""),"",IF($R$3="","",IF($R$3=$AN$8,'Result Sheet'!M169,IF($R$3=$AN$9,'Result Sheet'!AE169,IF($R$3=$AN$10,'Result Sheet'!AW169,IF($R$3=$AN$11,'Result Sheet'!BO169,IF($R$3=$AN$12,'Result Sheet'!CG169,IF($R$3=$AN$13,'Result Sheet'!CQ169,IF($R$3=$AN$14,'Result Sheet'!DA169,"")))))))))</f>
        <v/>
      </c>
      <c r="L169" s="460" t="str">
        <f>IF(OR(B169=0,B169=""),"",IF($R$3="","",IF($R$3=$AN$8,'Result Sheet'!N169,IF($R$3=$AN$9,'Result Sheet'!AF169,IF($R$3=$AN$10,'Result Sheet'!AX169,IF($R$3=$AN$11,'Result Sheet'!BP169,IF($R$3=$AN$12,'Result Sheet'!CH169,IF($R$3=$AN$13,'Result Sheet'!CR169,IF($R$3=$AN$14,'Result Sheet'!DB169,"")))))))))</f>
        <v/>
      </c>
      <c r="M169" s="462" t="str">
        <f t="shared" si="18"/>
        <v/>
      </c>
      <c r="N169" s="460" t="str">
        <f>IF($R$3=$AN$8,'Result Sheet'!P169,IF($R$3=$AN$9,'Result Sheet'!AH169,IF($R$3=$AN$10,'Result Sheet'!AZ169,IF($R$3=$AN$11,'Result Sheet'!BR169,""))))</f>
        <v/>
      </c>
      <c r="O169" s="460" t="str">
        <f>IF($R$3=$AN$8,'Result Sheet'!Q169,IF($R$3=$AN$9,'Result Sheet'!AI169,IF($R$3=$AN$10,'Result Sheet'!BA169,IF($R$3=$AN$11,'Result Sheet'!BS169,""))))</f>
        <v/>
      </c>
      <c r="P169" s="461" t="str">
        <f>IF(OR($D$3="",$R$3=""),"",IF(B169="","",IF(AND(O169="NA",N169="NA"),"NA",IF($R$3=$AN$12,'Result Sheet'!CI169,IF($R$3=$AN$13,'Result Sheet'!CS169,IF($R$3=$AN$14,'Result Sheet'!DC169,IF($R$3=$AN$15,'Result Sheet'!DJ169,IF($R$3=$AN$16,'Result Sheet'!DN169,SUM(N169:O169)))))))))</f>
        <v/>
      </c>
      <c r="Q169" s="462" t="str">
        <f t="shared" si="19"/>
        <v/>
      </c>
      <c r="R169" s="463" t="str">
        <f>IF($R$3=$AN$8,'Result Sheet'!T169,IF($R$3=$AN$9,'Result Sheet'!AL169,IF($R$3=$AN$10,'Result Sheet'!BD169,IF($R$3=$AN$11,'Result Sheet'!BV169,""))))</f>
        <v/>
      </c>
      <c r="S169" s="463" t="str">
        <f>IF($R$3=$AN$8,'Result Sheet'!U169,IF($R$3=$AN$9,'Result Sheet'!AM169,IF($R$3=$AN$10,'Result Sheet'!BE169,IF($R$3=$AN$11,'Result Sheet'!BW169,""))))</f>
        <v/>
      </c>
      <c r="T169" s="464" t="str">
        <f>IF(OR($D$3="",$R$3=""),"",IF(B169="","",IF(AND(R169="NA",S169="NA"),"NA",IF($R$3=$AN$12,'Result Sheet'!CJ169,IF($R$3=$AN$13,'Result Sheet'!CT169,IF($R$3=$AN$14,'Result Sheet'!DD169,IF($R$3=$AN$15,'Result Sheet'!DK169,IF($R$3=$AN$16,'Result Sheet'!DO169,SUM(R169:S169)))))))))</f>
        <v/>
      </c>
      <c r="U169" s="462" t="str">
        <f t="shared" si="20"/>
        <v/>
      </c>
      <c r="V169" s="465">
        <f t="shared" si="21"/>
        <v>0</v>
      </c>
      <c r="W169" s="465" t="str">
        <f t="shared" si="22"/>
        <v/>
      </c>
      <c r="X169" s="465" t="str">
        <f t="shared" si="23"/>
        <v/>
      </c>
      <c r="Y169" s="465" t="str">
        <f t="shared" si="24"/>
        <v/>
      </c>
      <c r="Z169" s="465" t="str">
        <f t="shared" si="25"/>
        <v/>
      </c>
      <c r="AA169" s="466" t="str">
        <f t="shared" si="26"/>
        <v/>
      </c>
    </row>
    <row r="170" spans="1:27">
      <c r="A170" s="453">
        <f>IF('Result Sheet'!A170="","",'Result Sheet'!A170)</f>
        <v>163</v>
      </c>
      <c r="B170" s="454" t="str">
        <f>IF(OR($D$3="",$R$3=""),"",IF('Result Sheet'!B170="","",'Result Sheet'!B170))</f>
        <v/>
      </c>
      <c r="C170" s="455" t="str">
        <f>IF(OR($D$3="",$R$3=""),"",IF('Result Sheet'!F170="","",'Result Sheet'!F170))</f>
        <v/>
      </c>
      <c r="D170" s="456" t="str">
        <f>IF(OR($D$3="",$R$3=""),"",IF('Result Sheet'!E170="","",'Result Sheet'!E170))</f>
        <v/>
      </c>
      <c r="E170" s="457" t="str">
        <f>IF(OR($D$3="",$R$3=""),"",IF('Result Sheet'!G170="","",'Result Sheet'!G170))</f>
        <v/>
      </c>
      <c r="F170" s="457" t="str">
        <f>IF(OR($D$3="",$R$3=""),"",IF('Result Sheet'!H170="","",'Result Sheet'!H170))</f>
        <v/>
      </c>
      <c r="G170" s="457" t="str">
        <f>IF(OR($D$3="",$R$3=""),"",IF('Result Sheet'!I170="","",'Result Sheet'!I170))</f>
        <v/>
      </c>
      <c r="H170" s="458" t="str">
        <f>IF(OR($D$3="",$R$3=""),"",IF('Result Sheet'!K170="","",'Result Sheet'!K170))</f>
        <v/>
      </c>
      <c r="I170" s="459" t="str">
        <f>IF(OR($D$3="",$R$3=""),"",IF('Result Sheet'!J170="","",'Result Sheet'!J170))</f>
        <v/>
      </c>
      <c r="J170" s="460" t="str">
        <f>IF(OR(B170=0,B170=""),"",IF($R$3="","",IF($R$3=$AN$8,'Result Sheet'!L170,IF($R$3=$AN$9,'Result Sheet'!AD170,IF($R$3=$AN$10,'Result Sheet'!AV170,IF($R$3=$AN$11,'Result Sheet'!BN170,IF($R$3=$AN$12,'Result Sheet'!CF170,IF($R$3=$AN$13,'Result Sheet'!CP170,IF($R$3=$AN$14,'Result Sheet'!CZ170,"")))))))))</f>
        <v/>
      </c>
      <c r="K170" s="460" t="str">
        <f>IF(OR(B170=0,B170=""),"",IF($R$3="","",IF($R$3=$AN$8,'Result Sheet'!M170,IF($R$3=$AN$9,'Result Sheet'!AE170,IF($R$3=$AN$10,'Result Sheet'!AW170,IF($R$3=$AN$11,'Result Sheet'!BO170,IF($R$3=$AN$12,'Result Sheet'!CG170,IF($R$3=$AN$13,'Result Sheet'!CQ170,IF($R$3=$AN$14,'Result Sheet'!DA170,"")))))))))</f>
        <v/>
      </c>
      <c r="L170" s="460" t="str">
        <f>IF(OR(B170=0,B170=""),"",IF($R$3="","",IF($R$3=$AN$8,'Result Sheet'!N170,IF($R$3=$AN$9,'Result Sheet'!AF170,IF($R$3=$AN$10,'Result Sheet'!AX170,IF($R$3=$AN$11,'Result Sheet'!BP170,IF($R$3=$AN$12,'Result Sheet'!CH170,IF($R$3=$AN$13,'Result Sheet'!CR170,IF($R$3=$AN$14,'Result Sheet'!DB170,"")))))))))</f>
        <v/>
      </c>
      <c r="M170" s="462" t="str">
        <f t="shared" si="18"/>
        <v/>
      </c>
      <c r="N170" s="460" t="str">
        <f>IF($R$3=$AN$8,'Result Sheet'!P170,IF($R$3=$AN$9,'Result Sheet'!AH170,IF($R$3=$AN$10,'Result Sheet'!AZ170,IF($R$3=$AN$11,'Result Sheet'!BR170,""))))</f>
        <v/>
      </c>
      <c r="O170" s="460" t="str">
        <f>IF($R$3=$AN$8,'Result Sheet'!Q170,IF($R$3=$AN$9,'Result Sheet'!AI170,IF($R$3=$AN$10,'Result Sheet'!BA170,IF($R$3=$AN$11,'Result Sheet'!BS170,""))))</f>
        <v/>
      </c>
      <c r="P170" s="461" t="str">
        <f>IF(OR($D$3="",$R$3=""),"",IF(B170="","",IF(AND(O170="NA",N170="NA"),"NA",IF($R$3=$AN$12,'Result Sheet'!CI170,IF($R$3=$AN$13,'Result Sheet'!CS170,IF($R$3=$AN$14,'Result Sheet'!DC170,IF($R$3=$AN$15,'Result Sheet'!DJ170,IF($R$3=$AN$16,'Result Sheet'!DN170,SUM(N170:O170)))))))))</f>
        <v/>
      </c>
      <c r="Q170" s="462" t="str">
        <f t="shared" si="19"/>
        <v/>
      </c>
      <c r="R170" s="463" t="str">
        <f>IF($R$3=$AN$8,'Result Sheet'!T170,IF($R$3=$AN$9,'Result Sheet'!AL170,IF($R$3=$AN$10,'Result Sheet'!BD170,IF($R$3=$AN$11,'Result Sheet'!BV170,""))))</f>
        <v/>
      </c>
      <c r="S170" s="463" t="str">
        <f>IF($R$3=$AN$8,'Result Sheet'!U170,IF($R$3=$AN$9,'Result Sheet'!AM170,IF($R$3=$AN$10,'Result Sheet'!BE170,IF($R$3=$AN$11,'Result Sheet'!BW170,""))))</f>
        <v/>
      </c>
      <c r="T170" s="464" t="str">
        <f>IF(OR($D$3="",$R$3=""),"",IF(B170="","",IF(AND(R170="NA",S170="NA"),"NA",IF($R$3=$AN$12,'Result Sheet'!CJ170,IF($R$3=$AN$13,'Result Sheet'!CT170,IF($R$3=$AN$14,'Result Sheet'!DD170,IF($R$3=$AN$15,'Result Sheet'!DK170,IF($R$3=$AN$16,'Result Sheet'!DO170,SUM(R170:S170)))))))))</f>
        <v/>
      </c>
      <c r="U170" s="462" t="str">
        <f t="shared" si="20"/>
        <v/>
      </c>
      <c r="V170" s="465">
        <f t="shared" si="21"/>
        <v>0</v>
      </c>
      <c r="W170" s="465" t="str">
        <f t="shared" si="22"/>
        <v/>
      </c>
      <c r="X170" s="465" t="str">
        <f t="shared" si="23"/>
        <v/>
      </c>
      <c r="Y170" s="465" t="str">
        <f t="shared" si="24"/>
        <v/>
      </c>
      <c r="Z170" s="465" t="str">
        <f t="shared" si="25"/>
        <v/>
      </c>
      <c r="AA170" s="466" t="str">
        <f t="shared" si="26"/>
        <v/>
      </c>
    </row>
    <row r="171" spans="1:27">
      <c r="A171" s="453">
        <f>IF('Result Sheet'!A171="","",'Result Sheet'!A171)</f>
        <v>164</v>
      </c>
      <c r="B171" s="454" t="str">
        <f>IF(OR($D$3="",$R$3=""),"",IF('Result Sheet'!B171="","",'Result Sheet'!B171))</f>
        <v/>
      </c>
      <c r="C171" s="455" t="str">
        <f>IF(OR($D$3="",$R$3=""),"",IF('Result Sheet'!F171="","",'Result Sheet'!F171))</f>
        <v/>
      </c>
      <c r="D171" s="456" t="str">
        <f>IF(OR($D$3="",$R$3=""),"",IF('Result Sheet'!E171="","",'Result Sheet'!E171))</f>
        <v/>
      </c>
      <c r="E171" s="457" t="str">
        <f>IF(OR($D$3="",$R$3=""),"",IF('Result Sheet'!G171="","",'Result Sheet'!G171))</f>
        <v/>
      </c>
      <c r="F171" s="457" t="str">
        <f>IF(OR($D$3="",$R$3=""),"",IF('Result Sheet'!H171="","",'Result Sheet'!H171))</f>
        <v/>
      </c>
      <c r="G171" s="457" t="str">
        <f>IF(OR($D$3="",$R$3=""),"",IF('Result Sheet'!I171="","",'Result Sheet'!I171))</f>
        <v/>
      </c>
      <c r="H171" s="458" t="str">
        <f>IF(OR($D$3="",$R$3=""),"",IF('Result Sheet'!K171="","",'Result Sheet'!K171))</f>
        <v/>
      </c>
      <c r="I171" s="459" t="str">
        <f>IF(OR($D$3="",$R$3=""),"",IF('Result Sheet'!J171="","",'Result Sheet'!J171))</f>
        <v/>
      </c>
      <c r="J171" s="460" t="str">
        <f>IF(OR(B171=0,B171=""),"",IF($R$3="","",IF($R$3=$AN$8,'Result Sheet'!L171,IF($R$3=$AN$9,'Result Sheet'!AD171,IF($R$3=$AN$10,'Result Sheet'!AV171,IF($R$3=$AN$11,'Result Sheet'!BN171,IF($R$3=$AN$12,'Result Sheet'!CF171,IF($R$3=$AN$13,'Result Sheet'!CP171,IF($R$3=$AN$14,'Result Sheet'!CZ171,"")))))))))</f>
        <v/>
      </c>
      <c r="K171" s="460" t="str">
        <f>IF(OR(B171=0,B171=""),"",IF($R$3="","",IF($R$3=$AN$8,'Result Sheet'!M171,IF($R$3=$AN$9,'Result Sheet'!AE171,IF($R$3=$AN$10,'Result Sheet'!AW171,IF($R$3=$AN$11,'Result Sheet'!BO171,IF($R$3=$AN$12,'Result Sheet'!CG171,IF($R$3=$AN$13,'Result Sheet'!CQ171,IF($R$3=$AN$14,'Result Sheet'!DA171,"")))))))))</f>
        <v/>
      </c>
      <c r="L171" s="460" t="str">
        <f>IF(OR(B171=0,B171=""),"",IF($R$3="","",IF($R$3=$AN$8,'Result Sheet'!N171,IF($R$3=$AN$9,'Result Sheet'!AF171,IF($R$3=$AN$10,'Result Sheet'!AX171,IF($R$3=$AN$11,'Result Sheet'!BP171,IF($R$3=$AN$12,'Result Sheet'!CH171,IF($R$3=$AN$13,'Result Sheet'!CR171,IF($R$3=$AN$14,'Result Sheet'!DB171,"")))))))))</f>
        <v/>
      </c>
      <c r="M171" s="462" t="str">
        <f t="shared" si="18"/>
        <v/>
      </c>
      <c r="N171" s="460" t="str">
        <f>IF($R$3=$AN$8,'Result Sheet'!P171,IF($R$3=$AN$9,'Result Sheet'!AH171,IF($R$3=$AN$10,'Result Sheet'!AZ171,IF($R$3=$AN$11,'Result Sheet'!BR171,""))))</f>
        <v/>
      </c>
      <c r="O171" s="460" t="str">
        <f>IF($R$3=$AN$8,'Result Sheet'!Q171,IF($R$3=$AN$9,'Result Sheet'!AI171,IF($R$3=$AN$10,'Result Sheet'!BA171,IF($R$3=$AN$11,'Result Sheet'!BS171,""))))</f>
        <v/>
      </c>
      <c r="P171" s="461" t="str">
        <f>IF(OR($D$3="",$R$3=""),"",IF(B171="","",IF(AND(O171="NA",N171="NA"),"NA",IF($R$3=$AN$12,'Result Sheet'!CI171,IF($R$3=$AN$13,'Result Sheet'!CS171,IF($R$3=$AN$14,'Result Sheet'!DC171,IF($R$3=$AN$15,'Result Sheet'!DJ171,IF($R$3=$AN$16,'Result Sheet'!DN171,SUM(N171:O171)))))))))</f>
        <v/>
      </c>
      <c r="Q171" s="462" t="str">
        <f t="shared" si="19"/>
        <v/>
      </c>
      <c r="R171" s="463" t="str">
        <f>IF($R$3=$AN$8,'Result Sheet'!T171,IF($R$3=$AN$9,'Result Sheet'!AL171,IF($R$3=$AN$10,'Result Sheet'!BD171,IF($R$3=$AN$11,'Result Sheet'!BV171,""))))</f>
        <v/>
      </c>
      <c r="S171" s="463" t="str">
        <f>IF($R$3=$AN$8,'Result Sheet'!U171,IF($R$3=$AN$9,'Result Sheet'!AM171,IF($R$3=$AN$10,'Result Sheet'!BE171,IF($R$3=$AN$11,'Result Sheet'!BW171,""))))</f>
        <v/>
      </c>
      <c r="T171" s="464" t="str">
        <f>IF(OR($D$3="",$R$3=""),"",IF(B171="","",IF(AND(R171="NA",S171="NA"),"NA",IF($R$3=$AN$12,'Result Sheet'!CJ171,IF($R$3=$AN$13,'Result Sheet'!CT171,IF($R$3=$AN$14,'Result Sheet'!DD171,IF($R$3=$AN$15,'Result Sheet'!DK171,IF($R$3=$AN$16,'Result Sheet'!DO171,SUM(R171:S171)))))))))</f>
        <v/>
      </c>
      <c r="U171" s="462" t="str">
        <f t="shared" si="20"/>
        <v/>
      </c>
      <c r="V171" s="465">
        <f t="shared" si="21"/>
        <v>0</v>
      </c>
      <c r="W171" s="465" t="str">
        <f t="shared" si="22"/>
        <v/>
      </c>
      <c r="X171" s="465" t="str">
        <f t="shared" si="23"/>
        <v/>
      </c>
      <c r="Y171" s="465" t="str">
        <f t="shared" si="24"/>
        <v/>
      </c>
      <c r="Z171" s="465" t="str">
        <f t="shared" si="25"/>
        <v/>
      </c>
      <c r="AA171" s="466" t="str">
        <f t="shared" si="26"/>
        <v/>
      </c>
    </row>
    <row r="172" spans="1:27">
      <c r="A172" s="453">
        <f>IF('Result Sheet'!A172="","",'Result Sheet'!A172)</f>
        <v>165</v>
      </c>
      <c r="B172" s="454" t="str">
        <f>IF(OR($D$3="",$R$3=""),"",IF('Result Sheet'!B172="","",'Result Sheet'!B172))</f>
        <v/>
      </c>
      <c r="C172" s="455" t="str">
        <f>IF(OR($D$3="",$R$3=""),"",IF('Result Sheet'!F172="","",'Result Sheet'!F172))</f>
        <v/>
      </c>
      <c r="D172" s="456" t="str">
        <f>IF(OR($D$3="",$R$3=""),"",IF('Result Sheet'!E172="","",'Result Sheet'!E172))</f>
        <v/>
      </c>
      <c r="E172" s="457" t="str">
        <f>IF(OR($D$3="",$R$3=""),"",IF('Result Sheet'!G172="","",'Result Sheet'!G172))</f>
        <v/>
      </c>
      <c r="F172" s="457" t="str">
        <f>IF(OR($D$3="",$R$3=""),"",IF('Result Sheet'!H172="","",'Result Sheet'!H172))</f>
        <v/>
      </c>
      <c r="G172" s="457" t="str">
        <f>IF(OR($D$3="",$R$3=""),"",IF('Result Sheet'!I172="","",'Result Sheet'!I172))</f>
        <v/>
      </c>
      <c r="H172" s="458" t="str">
        <f>IF(OR($D$3="",$R$3=""),"",IF('Result Sheet'!K172="","",'Result Sheet'!K172))</f>
        <v/>
      </c>
      <c r="I172" s="459" t="str">
        <f>IF(OR($D$3="",$R$3=""),"",IF('Result Sheet'!J172="","",'Result Sheet'!J172))</f>
        <v/>
      </c>
      <c r="J172" s="460" t="str">
        <f>IF(OR(B172=0,B172=""),"",IF($R$3="","",IF($R$3=$AN$8,'Result Sheet'!L172,IF($R$3=$AN$9,'Result Sheet'!AD172,IF($R$3=$AN$10,'Result Sheet'!AV172,IF($R$3=$AN$11,'Result Sheet'!BN172,IF($R$3=$AN$12,'Result Sheet'!CF172,IF($R$3=$AN$13,'Result Sheet'!CP172,IF($R$3=$AN$14,'Result Sheet'!CZ172,"")))))))))</f>
        <v/>
      </c>
      <c r="K172" s="460" t="str">
        <f>IF(OR(B172=0,B172=""),"",IF($R$3="","",IF($R$3=$AN$8,'Result Sheet'!M172,IF($R$3=$AN$9,'Result Sheet'!AE172,IF($R$3=$AN$10,'Result Sheet'!AW172,IF($R$3=$AN$11,'Result Sheet'!BO172,IF($R$3=$AN$12,'Result Sheet'!CG172,IF($R$3=$AN$13,'Result Sheet'!CQ172,IF($R$3=$AN$14,'Result Sheet'!DA172,"")))))))))</f>
        <v/>
      </c>
      <c r="L172" s="460" t="str">
        <f>IF(OR(B172=0,B172=""),"",IF($R$3="","",IF($R$3=$AN$8,'Result Sheet'!N172,IF($R$3=$AN$9,'Result Sheet'!AF172,IF($R$3=$AN$10,'Result Sheet'!AX172,IF($R$3=$AN$11,'Result Sheet'!BP172,IF($R$3=$AN$12,'Result Sheet'!CH172,IF($R$3=$AN$13,'Result Sheet'!CR172,IF($R$3=$AN$14,'Result Sheet'!DB172,"")))))))))</f>
        <v/>
      </c>
      <c r="M172" s="462" t="str">
        <f t="shared" si="18"/>
        <v/>
      </c>
      <c r="N172" s="460" t="str">
        <f>IF($R$3=$AN$8,'Result Sheet'!P172,IF($R$3=$AN$9,'Result Sheet'!AH172,IF($R$3=$AN$10,'Result Sheet'!AZ172,IF($R$3=$AN$11,'Result Sheet'!BR172,""))))</f>
        <v/>
      </c>
      <c r="O172" s="460" t="str">
        <f>IF($R$3=$AN$8,'Result Sheet'!Q172,IF($R$3=$AN$9,'Result Sheet'!AI172,IF($R$3=$AN$10,'Result Sheet'!BA172,IF($R$3=$AN$11,'Result Sheet'!BS172,""))))</f>
        <v/>
      </c>
      <c r="P172" s="461" t="str">
        <f>IF(OR($D$3="",$R$3=""),"",IF(B172="","",IF(AND(O172="NA",N172="NA"),"NA",IF($R$3=$AN$12,'Result Sheet'!CI172,IF($R$3=$AN$13,'Result Sheet'!CS172,IF($R$3=$AN$14,'Result Sheet'!DC172,IF($R$3=$AN$15,'Result Sheet'!DJ172,IF($R$3=$AN$16,'Result Sheet'!DN172,SUM(N172:O172)))))))))</f>
        <v/>
      </c>
      <c r="Q172" s="462" t="str">
        <f t="shared" si="19"/>
        <v/>
      </c>
      <c r="R172" s="463" t="str">
        <f>IF($R$3=$AN$8,'Result Sheet'!T172,IF($R$3=$AN$9,'Result Sheet'!AL172,IF($R$3=$AN$10,'Result Sheet'!BD172,IF($R$3=$AN$11,'Result Sheet'!BV172,""))))</f>
        <v/>
      </c>
      <c r="S172" s="463" t="str">
        <f>IF($R$3=$AN$8,'Result Sheet'!U172,IF($R$3=$AN$9,'Result Sheet'!AM172,IF($R$3=$AN$10,'Result Sheet'!BE172,IF($R$3=$AN$11,'Result Sheet'!BW172,""))))</f>
        <v/>
      </c>
      <c r="T172" s="464" t="str">
        <f>IF(OR($D$3="",$R$3=""),"",IF(B172="","",IF(AND(R172="NA",S172="NA"),"NA",IF($R$3=$AN$12,'Result Sheet'!CJ172,IF($R$3=$AN$13,'Result Sheet'!CT172,IF($R$3=$AN$14,'Result Sheet'!DD172,IF($R$3=$AN$15,'Result Sheet'!DK172,IF($R$3=$AN$16,'Result Sheet'!DO172,SUM(R172:S172)))))))))</f>
        <v/>
      </c>
      <c r="U172" s="462" t="str">
        <f t="shared" si="20"/>
        <v/>
      </c>
      <c r="V172" s="465">
        <f t="shared" si="21"/>
        <v>0</v>
      </c>
      <c r="W172" s="465" t="str">
        <f t="shared" si="22"/>
        <v/>
      </c>
      <c r="X172" s="465" t="str">
        <f t="shared" si="23"/>
        <v/>
      </c>
      <c r="Y172" s="465" t="str">
        <f t="shared" si="24"/>
        <v/>
      </c>
      <c r="Z172" s="465" t="str">
        <f t="shared" si="25"/>
        <v/>
      </c>
      <c r="AA172" s="466" t="str">
        <f t="shared" si="26"/>
        <v/>
      </c>
    </row>
    <row r="173" spans="1:27">
      <c r="A173" s="453">
        <f>IF('Result Sheet'!A173="","",'Result Sheet'!A173)</f>
        <v>166</v>
      </c>
      <c r="B173" s="454" t="str">
        <f>IF(OR($D$3="",$R$3=""),"",IF('Result Sheet'!B173="","",'Result Sheet'!B173))</f>
        <v/>
      </c>
      <c r="C173" s="455" t="str">
        <f>IF(OR($D$3="",$R$3=""),"",IF('Result Sheet'!F173="","",'Result Sheet'!F173))</f>
        <v/>
      </c>
      <c r="D173" s="456" t="str">
        <f>IF(OR($D$3="",$R$3=""),"",IF('Result Sheet'!E173="","",'Result Sheet'!E173))</f>
        <v/>
      </c>
      <c r="E173" s="457" t="str">
        <f>IF(OR($D$3="",$R$3=""),"",IF('Result Sheet'!G173="","",'Result Sheet'!G173))</f>
        <v/>
      </c>
      <c r="F173" s="457" t="str">
        <f>IF(OR($D$3="",$R$3=""),"",IF('Result Sheet'!H173="","",'Result Sheet'!H173))</f>
        <v/>
      </c>
      <c r="G173" s="457" t="str">
        <f>IF(OR($D$3="",$R$3=""),"",IF('Result Sheet'!I173="","",'Result Sheet'!I173))</f>
        <v/>
      </c>
      <c r="H173" s="458" t="str">
        <f>IF(OR($D$3="",$R$3=""),"",IF('Result Sheet'!K173="","",'Result Sheet'!K173))</f>
        <v/>
      </c>
      <c r="I173" s="459" t="str">
        <f>IF(OR($D$3="",$R$3=""),"",IF('Result Sheet'!J173="","",'Result Sheet'!J173))</f>
        <v/>
      </c>
      <c r="J173" s="460" t="str">
        <f>IF(OR(B173=0,B173=""),"",IF($R$3="","",IF($R$3=$AN$8,'Result Sheet'!L173,IF($R$3=$AN$9,'Result Sheet'!AD173,IF($R$3=$AN$10,'Result Sheet'!AV173,IF($R$3=$AN$11,'Result Sheet'!BN173,IF($R$3=$AN$12,'Result Sheet'!CF173,IF($R$3=$AN$13,'Result Sheet'!CP173,IF($R$3=$AN$14,'Result Sheet'!CZ173,"")))))))))</f>
        <v/>
      </c>
      <c r="K173" s="460" t="str">
        <f>IF(OR(B173=0,B173=""),"",IF($R$3="","",IF($R$3=$AN$8,'Result Sheet'!M173,IF($R$3=$AN$9,'Result Sheet'!AE173,IF($R$3=$AN$10,'Result Sheet'!AW173,IF($R$3=$AN$11,'Result Sheet'!BO173,IF($R$3=$AN$12,'Result Sheet'!CG173,IF($R$3=$AN$13,'Result Sheet'!CQ173,IF($R$3=$AN$14,'Result Sheet'!DA173,"")))))))))</f>
        <v/>
      </c>
      <c r="L173" s="460" t="str">
        <f>IF(OR(B173=0,B173=""),"",IF($R$3="","",IF($R$3=$AN$8,'Result Sheet'!N173,IF($R$3=$AN$9,'Result Sheet'!AF173,IF($R$3=$AN$10,'Result Sheet'!AX173,IF($R$3=$AN$11,'Result Sheet'!BP173,IF($R$3=$AN$12,'Result Sheet'!CH173,IF($R$3=$AN$13,'Result Sheet'!CR173,IF($R$3=$AN$14,'Result Sheet'!DB173,"")))))))))</f>
        <v/>
      </c>
      <c r="M173" s="462" t="str">
        <f t="shared" si="18"/>
        <v/>
      </c>
      <c r="N173" s="460" t="str">
        <f>IF($R$3=$AN$8,'Result Sheet'!P173,IF($R$3=$AN$9,'Result Sheet'!AH173,IF($R$3=$AN$10,'Result Sheet'!AZ173,IF($R$3=$AN$11,'Result Sheet'!BR173,""))))</f>
        <v/>
      </c>
      <c r="O173" s="460" t="str">
        <f>IF($R$3=$AN$8,'Result Sheet'!Q173,IF($R$3=$AN$9,'Result Sheet'!AI173,IF($R$3=$AN$10,'Result Sheet'!BA173,IF($R$3=$AN$11,'Result Sheet'!BS173,""))))</f>
        <v/>
      </c>
      <c r="P173" s="461" t="str">
        <f>IF(OR($D$3="",$R$3=""),"",IF(B173="","",IF(AND(O173="NA",N173="NA"),"NA",IF($R$3=$AN$12,'Result Sheet'!CI173,IF($R$3=$AN$13,'Result Sheet'!CS173,IF($R$3=$AN$14,'Result Sheet'!DC173,IF($R$3=$AN$15,'Result Sheet'!DJ173,IF($R$3=$AN$16,'Result Sheet'!DN173,SUM(N173:O173)))))))))</f>
        <v/>
      </c>
      <c r="Q173" s="462" t="str">
        <f t="shared" si="19"/>
        <v/>
      </c>
      <c r="R173" s="463" t="str">
        <f>IF($R$3=$AN$8,'Result Sheet'!T173,IF($R$3=$AN$9,'Result Sheet'!AL173,IF($R$3=$AN$10,'Result Sheet'!BD173,IF($R$3=$AN$11,'Result Sheet'!BV173,""))))</f>
        <v/>
      </c>
      <c r="S173" s="463" t="str">
        <f>IF($R$3=$AN$8,'Result Sheet'!U173,IF($R$3=$AN$9,'Result Sheet'!AM173,IF($R$3=$AN$10,'Result Sheet'!BE173,IF($R$3=$AN$11,'Result Sheet'!BW173,""))))</f>
        <v/>
      </c>
      <c r="T173" s="464" t="str">
        <f>IF(OR($D$3="",$R$3=""),"",IF(B173="","",IF(AND(R173="NA",S173="NA"),"NA",IF($R$3=$AN$12,'Result Sheet'!CJ173,IF($R$3=$AN$13,'Result Sheet'!CT173,IF($R$3=$AN$14,'Result Sheet'!DD173,IF($R$3=$AN$15,'Result Sheet'!DK173,IF($R$3=$AN$16,'Result Sheet'!DO173,SUM(R173:S173)))))))))</f>
        <v/>
      </c>
      <c r="U173" s="462" t="str">
        <f t="shared" si="20"/>
        <v/>
      </c>
      <c r="V173" s="465">
        <f t="shared" si="21"/>
        <v>0</v>
      </c>
      <c r="W173" s="465" t="str">
        <f t="shared" si="22"/>
        <v/>
      </c>
      <c r="X173" s="465" t="str">
        <f t="shared" si="23"/>
        <v/>
      </c>
      <c r="Y173" s="465" t="str">
        <f t="shared" si="24"/>
        <v/>
      </c>
      <c r="Z173" s="465" t="str">
        <f t="shared" si="25"/>
        <v/>
      </c>
      <c r="AA173" s="466" t="str">
        <f t="shared" si="26"/>
        <v/>
      </c>
    </row>
    <row r="174" spans="1:27">
      <c r="A174" s="453">
        <f>IF('Result Sheet'!A174="","",'Result Sheet'!A174)</f>
        <v>167</v>
      </c>
      <c r="B174" s="454" t="str">
        <f>IF(OR($D$3="",$R$3=""),"",IF('Result Sheet'!B174="","",'Result Sheet'!B174))</f>
        <v/>
      </c>
      <c r="C174" s="455" t="str">
        <f>IF(OR($D$3="",$R$3=""),"",IF('Result Sheet'!F174="","",'Result Sheet'!F174))</f>
        <v/>
      </c>
      <c r="D174" s="456" t="str">
        <f>IF(OR($D$3="",$R$3=""),"",IF('Result Sheet'!E174="","",'Result Sheet'!E174))</f>
        <v/>
      </c>
      <c r="E174" s="457" t="str">
        <f>IF(OR($D$3="",$R$3=""),"",IF('Result Sheet'!G174="","",'Result Sheet'!G174))</f>
        <v/>
      </c>
      <c r="F174" s="457" t="str">
        <f>IF(OR($D$3="",$R$3=""),"",IF('Result Sheet'!H174="","",'Result Sheet'!H174))</f>
        <v/>
      </c>
      <c r="G174" s="457" t="str">
        <f>IF(OR($D$3="",$R$3=""),"",IF('Result Sheet'!I174="","",'Result Sheet'!I174))</f>
        <v/>
      </c>
      <c r="H174" s="458" t="str">
        <f>IF(OR($D$3="",$R$3=""),"",IF('Result Sheet'!K174="","",'Result Sheet'!K174))</f>
        <v/>
      </c>
      <c r="I174" s="459" t="str">
        <f>IF(OR($D$3="",$R$3=""),"",IF('Result Sheet'!J174="","",'Result Sheet'!J174))</f>
        <v/>
      </c>
      <c r="J174" s="460" t="str">
        <f>IF(OR(B174=0,B174=""),"",IF($R$3="","",IF($R$3=$AN$8,'Result Sheet'!L174,IF($R$3=$AN$9,'Result Sheet'!AD174,IF($R$3=$AN$10,'Result Sheet'!AV174,IF($R$3=$AN$11,'Result Sheet'!BN174,IF($R$3=$AN$12,'Result Sheet'!CF174,IF($R$3=$AN$13,'Result Sheet'!CP174,IF($R$3=$AN$14,'Result Sheet'!CZ174,"")))))))))</f>
        <v/>
      </c>
      <c r="K174" s="460" t="str">
        <f>IF(OR(B174=0,B174=""),"",IF($R$3="","",IF($R$3=$AN$8,'Result Sheet'!M174,IF($R$3=$AN$9,'Result Sheet'!AE174,IF($R$3=$AN$10,'Result Sheet'!AW174,IF($R$3=$AN$11,'Result Sheet'!BO174,IF($R$3=$AN$12,'Result Sheet'!CG174,IF($R$3=$AN$13,'Result Sheet'!CQ174,IF($R$3=$AN$14,'Result Sheet'!DA174,"")))))))))</f>
        <v/>
      </c>
      <c r="L174" s="460" t="str">
        <f>IF(OR(B174=0,B174=""),"",IF($R$3="","",IF($R$3=$AN$8,'Result Sheet'!N174,IF($R$3=$AN$9,'Result Sheet'!AF174,IF($R$3=$AN$10,'Result Sheet'!AX174,IF($R$3=$AN$11,'Result Sheet'!BP174,IF($R$3=$AN$12,'Result Sheet'!CH174,IF($R$3=$AN$13,'Result Sheet'!CR174,IF($R$3=$AN$14,'Result Sheet'!DB174,"")))))))))</f>
        <v/>
      </c>
      <c r="M174" s="462" t="str">
        <f t="shared" si="18"/>
        <v/>
      </c>
      <c r="N174" s="460" t="str">
        <f>IF($R$3=$AN$8,'Result Sheet'!P174,IF($R$3=$AN$9,'Result Sheet'!AH174,IF($R$3=$AN$10,'Result Sheet'!AZ174,IF($R$3=$AN$11,'Result Sheet'!BR174,""))))</f>
        <v/>
      </c>
      <c r="O174" s="460" t="str">
        <f>IF($R$3=$AN$8,'Result Sheet'!Q174,IF($R$3=$AN$9,'Result Sheet'!AI174,IF($R$3=$AN$10,'Result Sheet'!BA174,IF($R$3=$AN$11,'Result Sheet'!BS174,""))))</f>
        <v/>
      </c>
      <c r="P174" s="461" t="str">
        <f>IF(OR($D$3="",$R$3=""),"",IF(B174="","",IF(AND(O174="NA",N174="NA"),"NA",IF($R$3=$AN$12,'Result Sheet'!CI174,IF($R$3=$AN$13,'Result Sheet'!CS174,IF($R$3=$AN$14,'Result Sheet'!DC174,IF($R$3=$AN$15,'Result Sheet'!DJ174,IF($R$3=$AN$16,'Result Sheet'!DN174,SUM(N174:O174)))))))))</f>
        <v/>
      </c>
      <c r="Q174" s="462" t="str">
        <f t="shared" si="19"/>
        <v/>
      </c>
      <c r="R174" s="463" t="str">
        <f>IF($R$3=$AN$8,'Result Sheet'!T174,IF($R$3=$AN$9,'Result Sheet'!AL174,IF($R$3=$AN$10,'Result Sheet'!BD174,IF($R$3=$AN$11,'Result Sheet'!BV174,""))))</f>
        <v/>
      </c>
      <c r="S174" s="463" t="str">
        <f>IF($R$3=$AN$8,'Result Sheet'!U174,IF($R$3=$AN$9,'Result Sheet'!AM174,IF($R$3=$AN$10,'Result Sheet'!BE174,IF($R$3=$AN$11,'Result Sheet'!BW174,""))))</f>
        <v/>
      </c>
      <c r="T174" s="464" t="str">
        <f>IF(OR($D$3="",$R$3=""),"",IF(B174="","",IF(AND(R174="NA",S174="NA"),"NA",IF($R$3=$AN$12,'Result Sheet'!CJ174,IF($R$3=$AN$13,'Result Sheet'!CT174,IF($R$3=$AN$14,'Result Sheet'!DD174,IF($R$3=$AN$15,'Result Sheet'!DK174,IF($R$3=$AN$16,'Result Sheet'!DO174,SUM(R174:S174)))))))))</f>
        <v/>
      </c>
      <c r="U174" s="462" t="str">
        <f t="shared" si="20"/>
        <v/>
      </c>
      <c r="V174" s="465">
        <f t="shared" si="21"/>
        <v>0</v>
      </c>
      <c r="W174" s="465" t="str">
        <f t="shared" si="22"/>
        <v/>
      </c>
      <c r="X174" s="465" t="str">
        <f t="shared" si="23"/>
        <v/>
      </c>
      <c r="Y174" s="465" t="str">
        <f t="shared" si="24"/>
        <v/>
      </c>
      <c r="Z174" s="465" t="str">
        <f t="shared" si="25"/>
        <v/>
      </c>
      <c r="AA174" s="466" t="str">
        <f t="shared" si="26"/>
        <v/>
      </c>
    </row>
    <row r="175" spans="1:27">
      <c r="A175" s="453">
        <f>IF('Result Sheet'!A175="","",'Result Sheet'!A175)</f>
        <v>168</v>
      </c>
      <c r="B175" s="454" t="str">
        <f>IF(OR($D$3="",$R$3=""),"",IF('Result Sheet'!B175="","",'Result Sheet'!B175))</f>
        <v/>
      </c>
      <c r="C175" s="455" t="str">
        <f>IF(OR($D$3="",$R$3=""),"",IF('Result Sheet'!F175="","",'Result Sheet'!F175))</f>
        <v/>
      </c>
      <c r="D175" s="456" t="str">
        <f>IF(OR($D$3="",$R$3=""),"",IF('Result Sheet'!E175="","",'Result Sheet'!E175))</f>
        <v/>
      </c>
      <c r="E175" s="457" t="str">
        <f>IF(OR($D$3="",$R$3=""),"",IF('Result Sheet'!G175="","",'Result Sheet'!G175))</f>
        <v/>
      </c>
      <c r="F175" s="457" t="str">
        <f>IF(OR($D$3="",$R$3=""),"",IF('Result Sheet'!H175="","",'Result Sheet'!H175))</f>
        <v/>
      </c>
      <c r="G175" s="457" t="str">
        <f>IF(OR($D$3="",$R$3=""),"",IF('Result Sheet'!I175="","",'Result Sheet'!I175))</f>
        <v/>
      </c>
      <c r="H175" s="458" t="str">
        <f>IF(OR($D$3="",$R$3=""),"",IF('Result Sheet'!K175="","",'Result Sheet'!K175))</f>
        <v/>
      </c>
      <c r="I175" s="459" t="str">
        <f>IF(OR($D$3="",$R$3=""),"",IF('Result Sheet'!J175="","",'Result Sheet'!J175))</f>
        <v/>
      </c>
      <c r="J175" s="460" t="str">
        <f>IF(OR(B175=0,B175=""),"",IF($R$3="","",IF($R$3=$AN$8,'Result Sheet'!L175,IF($R$3=$AN$9,'Result Sheet'!AD175,IF($R$3=$AN$10,'Result Sheet'!AV175,IF($R$3=$AN$11,'Result Sheet'!BN175,IF($R$3=$AN$12,'Result Sheet'!CF175,IF($R$3=$AN$13,'Result Sheet'!CP175,IF($R$3=$AN$14,'Result Sheet'!CZ175,"")))))))))</f>
        <v/>
      </c>
      <c r="K175" s="460" t="str">
        <f>IF(OR(B175=0,B175=""),"",IF($R$3="","",IF($R$3=$AN$8,'Result Sheet'!M175,IF($R$3=$AN$9,'Result Sheet'!AE175,IF($R$3=$AN$10,'Result Sheet'!AW175,IF($R$3=$AN$11,'Result Sheet'!BO175,IF($R$3=$AN$12,'Result Sheet'!CG175,IF($R$3=$AN$13,'Result Sheet'!CQ175,IF($R$3=$AN$14,'Result Sheet'!DA175,"")))))))))</f>
        <v/>
      </c>
      <c r="L175" s="460" t="str">
        <f>IF(OR(B175=0,B175=""),"",IF($R$3="","",IF($R$3=$AN$8,'Result Sheet'!N175,IF($R$3=$AN$9,'Result Sheet'!AF175,IF($R$3=$AN$10,'Result Sheet'!AX175,IF($R$3=$AN$11,'Result Sheet'!BP175,IF($R$3=$AN$12,'Result Sheet'!CH175,IF($R$3=$AN$13,'Result Sheet'!CR175,IF($R$3=$AN$14,'Result Sheet'!DB175,"")))))))))</f>
        <v/>
      </c>
      <c r="M175" s="462" t="str">
        <f t="shared" si="18"/>
        <v/>
      </c>
      <c r="N175" s="460" t="str">
        <f>IF($R$3=$AN$8,'Result Sheet'!P175,IF($R$3=$AN$9,'Result Sheet'!AH175,IF($R$3=$AN$10,'Result Sheet'!AZ175,IF($R$3=$AN$11,'Result Sheet'!BR175,""))))</f>
        <v/>
      </c>
      <c r="O175" s="460" t="str">
        <f>IF($R$3=$AN$8,'Result Sheet'!Q175,IF($R$3=$AN$9,'Result Sheet'!AI175,IF($R$3=$AN$10,'Result Sheet'!BA175,IF($R$3=$AN$11,'Result Sheet'!BS175,""))))</f>
        <v/>
      </c>
      <c r="P175" s="461" t="str">
        <f>IF(OR($D$3="",$R$3=""),"",IF(B175="","",IF(AND(O175="NA",N175="NA"),"NA",IF($R$3=$AN$12,'Result Sheet'!CI175,IF($R$3=$AN$13,'Result Sheet'!CS175,IF($R$3=$AN$14,'Result Sheet'!DC175,IF($R$3=$AN$15,'Result Sheet'!DJ175,IF($R$3=$AN$16,'Result Sheet'!DN175,SUM(N175:O175)))))))))</f>
        <v/>
      </c>
      <c r="Q175" s="462" t="str">
        <f t="shared" si="19"/>
        <v/>
      </c>
      <c r="R175" s="463" t="str">
        <f>IF($R$3=$AN$8,'Result Sheet'!T175,IF($R$3=$AN$9,'Result Sheet'!AL175,IF($R$3=$AN$10,'Result Sheet'!BD175,IF($R$3=$AN$11,'Result Sheet'!BV175,""))))</f>
        <v/>
      </c>
      <c r="S175" s="463" t="str">
        <f>IF($R$3=$AN$8,'Result Sheet'!U175,IF($R$3=$AN$9,'Result Sheet'!AM175,IF($R$3=$AN$10,'Result Sheet'!BE175,IF($R$3=$AN$11,'Result Sheet'!BW175,""))))</f>
        <v/>
      </c>
      <c r="T175" s="464" t="str">
        <f>IF(OR($D$3="",$R$3=""),"",IF(B175="","",IF(AND(R175="NA",S175="NA"),"NA",IF($R$3=$AN$12,'Result Sheet'!CJ175,IF($R$3=$AN$13,'Result Sheet'!CT175,IF($R$3=$AN$14,'Result Sheet'!DD175,IF($R$3=$AN$15,'Result Sheet'!DK175,IF($R$3=$AN$16,'Result Sheet'!DO175,SUM(R175:S175)))))))))</f>
        <v/>
      </c>
      <c r="U175" s="462" t="str">
        <f t="shared" si="20"/>
        <v/>
      </c>
      <c r="V175" s="465">
        <f t="shared" si="21"/>
        <v>0</v>
      </c>
      <c r="W175" s="465" t="str">
        <f t="shared" si="22"/>
        <v/>
      </c>
      <c r="X175" s="465" t="str">
        <f t="shared" si="23"/>
        <v/>
      </c>
      <c r="Y175" s="465" t="str">
        <f t="shared" si="24"/>
        <v/>
      </c>
      <c r="Z175" s="465" t="str">
        <f t="shared" si="25"/>
        <v/>
      </c>
      <c r="AA175" s="466" t="str">
        <f t="shared" si="26"/>
        <v/>
      </c>
    </row>
    <row r="176" spans="1:27">
      <c r="A176" s="453">
        <f>IF('Result Sheet'!A176="","",'Result Sheet'!A176)</f>
        <v>169</v>
      </c>
      <c r="B176" s="454" t="str">
        <f>IF(OR($D$3="",$R$3=""),"",IF('Result Sheet'!B176="","",'Result Sheet'!B176))</f>
        <v/>
      </c>
      <c r="C176" s="455" t="str">
        <f>IF(OR($D$3="",$R$3=""),"",IF('Result Sheet'!F176="","",'Result Sheet'!F176))</f>
        <v/>
      </c>
      <c r="D176" s="456" t="str">
        <f>IF(OR($D$3="",$R$3=""),"",IF('Result Sheet'!E176="","",'Result Sheet'!E176))</f>
        <v/>
      </c>
      <c r="E176" s="457" t="str">
        <f>IF(OR($D$3="",$R$3=""),"",IF('Result Sheet'!G176="","",'Result Sheet'!G176))</f>
        <v/>
      </c>
      <c r="F176" s="457" t="str">
        <f>IF(OR($D$3="",$R$3=""),"",IF('Result Sheet'!H176="","",'Result Sheet'!H176))</f>
        <v/>
      </c>
      <c r="G176" s="457" t="str">
        <f>IF(OR($D$3="",$R$3=""),"",IF('Result Sheet'!I176="","",'Result Sheet'!I176))</f>
        <v/>
      </c>
      <c r="H176" s="458" t="str">
        <f>IF(OR($D$3="",$R$3=""),"",IF('Result Sheet'!K176="","",'Result Sheet'!K176))</f>
        <v/>
      </c>
      <c r="I176" s="459" t="str">
        <f>IF(OR($D$3="",$R$3=""),"",IF('Result Sheet'!J176="","",'Result Sheet'!J176))</f>
        <v/>
      </c>
      <c r="J176" s="460" t="str">
        <f>IF(OR(B176=0,B176=""),"",IF($R$3="","",IF($R$3=$AN$8,'Result Sheet'!L176,IF($R$3=$AN$9,'Result Sheet'!AD176,IF($R$3=$AN$10,'Result Sheet'!AV176,IF($R$3=$AN$11,'Result Sheet'!BN176,IF($R$3=$AN$12,'Result Sheet'!CF176,IF($R$3=$AN$13,'Result Sheet'!CP176,IF($R$3=$AN$14,'Result Sheet'!CZ176,"")))))))))</f>
        <v/>
      </c>
      <c r="K176" s="460" t="str">
        <f>IF(OR(B176=0,B176=""),"",IF($R$3="","",IF($R$3=$AN$8,'Result Sheet'!M176,IF($R$3=$AN$9,'Result Sheet'!AE176,IF($R$3=$AN$10,'Result Sheet'!AW176,IF($R$3=$AN$11,'Result Sheet'!BO176,IF($R$3=$AN$12,'Result Sheet'!CG176,IF($R$3=$AN$13,'Result Sheet'!CQ176,IF($R$3=$AN$14,'Result Sheet'!DA176,"")))))))))</f>
        <v/>
      </c>
      <c r="L176" s="460" t="str">
        <f>IF(OR(B176=0,B176=""),"",IF($R$3="","",IF($R$3=$AN$8,'Result Sheet'!N176,IF($R$3=$AN$9,'Result Sheet'!AF176,IF($R$3=$AN$10,'Result Sheet'!AX176,IF($R$3=$AN$11,'Result Sheet'!BP176,IF($R$3=$AN$12,'Result Sheet'!CH176,IF($R$3=$AN$13,'Result Sheet'!CR176,IF($R$3=$AN$14,'Result Sheet'!DB176,"")))))))))</f>
        <v/>
      </c>
      <c r="M176" s="462" t="str">
        <f t="shared" si="18"/>
        <v/>
      </c>
      <c r="N176" s="460" t="str">
        <f>IF($R$3=$AN$8,'Result Sheet'!P176,IF($R$3=$AN$9,'Result Sheet'!AH176,IF($R$3=$AN$10,'Result Sheet'!AZ176,IF($R$3=$AN$11,'Result Sheet'!BR176,""))))</f>
        <v/>
      </c>
      <c r="O176" s="460" t="str">
        <f>IF($R$3=$AN$8,'Result Sheet'!Q176,IF($R$3=$AN$9,'Result Sheet'!AI176,IF($R$3=$AN$10,'Result Sheet'!BA176,IF($R$3=$AN$11,'Result Sheet'!BS176,""))))</f>
        <v/>
      </c>
      <c r="P176" s="461" t="str">
        <f>IF(OR($D$3="",$R$3=""),"",IF(B176="","",IF(AND(O176="NA",N176="NA"),"NA",IF($R$3=$AN$12,'Result Sheet'!CI176,IF($R$3=$AN$13,'Result Sheet'!CS176,IF($R$3=$AN$14,'Result Sheet'!DC176,IF($R$3=$AN$15,'Result Sheet'!DJ176,IF($R$3=$AN$16,'Result Sheet'!DN176,SUM(N176:O176)))))))))</f>
        <v/>
      </c>
      <c r="Q176" s="462" t="str">
        <f t="shared" si="19"/>
        <v/>
      </c>
      <c r="R176" s="463" t="str">
        <f>IF($R$3=$AN$8,'Result Sheet'!T176,IF($R$3=$AN$9,'Result Sheet'!AL176,IF($R$3=$AN$10,'Result Sheet'!BD176,IF($R$3=$AN$11,'Result Sheet'!BV176,""))))</f>
        <v/>
      </c>
      <c r="S176" s="463" t="str">
        <f>IF($R$3=$AN$8,'Result Sheet'!U176,IF($R$3=$AN$9,'Result Sheet'!AM176,IF($R$3=$AN$10,'Result Sheet'!BE176,IF($R$3=$AN$11,'Result Sheet'!BW176,""))))</f>
        <v/>
      </c>
      <c r="T176" s="464" t="str">
        <f>IF(OR($D$3="",$R$3=""),"",IF(B176="","",IF(AND(R176="NA",S176="NA"),"NA",IF($R$3=$AN$12,'Result Sheet'!CJ176,IF($R$3=$AN$13,'Result Sheet'!CT176,IF($R$3=$AN$14,'Result Sheet'!DD176,IF($R$3=$AN$15,'Result Sheet'!DK176,IF($R$3=$AN$16,'Result Sheet'!DO176,SUM(R176:S176)))))))))</f>
        <v/>
      </c>
      <c r="U176" s="462" t="str">
        <f t="shared" si="20"/>
        <v/>
      </c>
      <c r="V176" s="465">
        <f t="shared" si="21"/>
        <v>0</v>
      </c>
      <c r="W176" s="465" t="str">
        <f t="shared" si="22"/>
        <v/>
      </c>
      <c r="X176" s="465" t="str">
        <f t="shared" si="23"/>
        <v/>
      </c>
      <c r="Y176" s="465" t="str">
        <f t="shared" si="24"/>
        <v/>
      </c>
      <c r="Z176" s="465" t="str">
        <f t="shared" si="25"/>
        <v/>
      </c>
      <c r="AA176" s="466" t="str">
        <f t="shared" si="26"/>
        <v/>
      </c>
    </row>
    <row r="177" spans="1:27">
      <c r="A177" s="453">
        <f>IF('Result Sheet'!A177="","",'Result Sheet'!A177)</f>
        <v>170</v>
      </c>
      <c r="B177" s="454" t="str">
        <f>IF(OR($D$3="",$R$3=""),"",IF('Result Sheet'!B177="","",'Result Sheet'!B177))</f>
        <v/>
      </c>
      <c r="C177" s="455" t="str">
        <f>IF(OR($D$3="",$R$3=""),"",IF('Result Sheet'!F177="","",'Result Sheet'!F177))</f>
        <v/>
      </c>
      <c r="D177" s="456" t="str">
        <f>IF(OR($D$3="",$R$3=""),"",IF('Result Sheet'!E177="","",'Result Sheet'!E177))</f>
        <v/>
      </c>
      <c r="E177" s="457" t="str">
        <f>IF(OR($D$3="",$R$3=""),"",IF('Result Sheet'!G177="","",'Result Sheet'!G177))</f>
        <v/>
      </c>
      <c r="F177" s="457" t="str">
        <f>IF(OR($D$3="",$R$3=""),"",IF('Result Sheet'!H177="","",'Result Sheet'!H177))</f>
        <v/>
      </c>
      <c r="G177" s="457" t="str">
        <f>IF(OR($D$3="",$R$3=""),"",IF('Result Sheet'!I177="","",'Result Sheet'!I177))</f>
        <v/>
      </c>
      <c r="H177" s="458" t="str">
        <f>IF(OR($D$3="",$R$3=""),"",IF('Result Sheet'!K177="","",'Result Sheet'!K177))</f>
        <v/>
      </c>
      <c r="I177" s="459" t="str">
        <f>IF(OR($D$3="",$R$3=""),"",IF('Result Sheet'!J177="","",'Result Sheet'!J177))</f>
        <v/>
      </c>
      <c r="J177" s="460" t="str">
        <f>IF(OR(B177=0,B177=""),"",IF($R$3="","",IF($R$3=$AN$8,'Result Sheet'!L177,IF($R$3=$AN$9,'Result Sheet'!AD177,IF($R$3=$AN$10,'Result Sheet'!AV177,IF($R$3=$AN$11,'Result Sheet'!BN177,IF($R$3=$AN$12,'Result Sheet'!CF177,IF($R$3=$AN$13,'Result Sheet'!CP177,IF($R$3=$AN$14,'Result Sheet'!CZ177,"")))))))))</f>
        <v/>
      </c>
      <c r="K177" s="460" t="str">
        <f>IF(OR(B177=0,B177=""),"",IF($R$3="","",IF($R$3=$AN$8,'Result Sheet'!M177,IF($R$3=$AN$9,'Result Sheet'!AE177,IF($R$3=$AN$10,'Result Sheet'!AW177,IF($R$3=$AN$11,'Result Sheet'!BO177,IF($R$3=$AN$12,'Result Sheet'!CG177,IF($R$3=$AN$13,'Result Sheet'!CQ177,IF($R$3=$AN$14,'Result Sheet'!DA177,"")))))))))</f>
        <v/>
      </c>
      <c r="L177" s="460" t="str">
        <f>IF(OR(B177=0,B177=""),"",IF($R$3="","",IF($R$3=$AN$8,'Result Sheet'!N177,IF($R$3=$AN$9,'Result Sheet'!AF177,IF($R$3=$AN$10,'Result Sheet'!AX177,IF($R$3=$AN$11,'Result Sheet'!BP177,IF($R$3=$AN$12,'Result Sheet'!CH177,IF($R$3=$AN$13,'Result Sheet'!CR177,IF($R$3=$AN$14,'Result Sheet'!DB177,"")))))))))</f>
        <v/>
      </c>
      <c r="M177" s="462" t="str">
        <f t="shared" si="18"/>
        <v/>
      </c>
      <c r="N177" s="460" t="str">
        <f>IF($R$3=$AN$8,'Result Sheet'!P177,IF($R$3=$AN$9,'Result Sheet'!AH177,IF($R$3=$AN$10,'Result Sheet'!AZ177,IF($R$3=$AN$11,'Result Sheet'!BR177,""))))</f>
        <v/>
      </c>
      <c r="O177" s="460" t="str">
        <f>IF($R$3=$AN$8,'Result Sheet'!Q177,IF($R$3=$AN$9,'Result Sheet'!AI177,IF($R$3=$AN$10,'Result Sheet'!BA177,IF($R$3=$AN$11,'Result Sheet'!BS177,""))))</f>
        <v/>
      </c>
      <c r="P177" s="461" t="str">
        <f>IF(OR($D$3="",$R$3=""),"",IF(B177="","",IF(AND(O177="NA",N177="NA"),"NA",IF($R$3=$AN$12,'Result Sheet'!CI177,IF($R$3=$AN$13,'Result Sheet'!CS177,IF($R$3=$AN$14,'Result Sheet'!DC177,IF($R$3=$AN$15,'Result Sheet'!DJ177,IF($R$3=$AN$16,'Result Sheet'!DN177,SUM(N177:O177)))))))))</f>
        <v/>
      </c>
      <c r="Q177" s="462" t="str">
        <f t="shared" si="19"/>
        <v/>
      </c>
      <c r="R177" s="463" t="str">
        <f>IF($R$3=$AN$8,'Result Sheet'!T177,IF($R$3=$AN$9,'Result Sheet'!AL177,IF($R$3=$AN$10,'Result Sheet'!BD177,IF($R$3=$AN$11,'Result Sheet'!BV177,""))))</f>
        <v/>
      </c>
      <c r="S177" s="463" t="str">
        <f>IF($R$3=$AN$8,'Result Sheet'!U177,IF($R$3=$AN$9,'Result Sheet'!AM177,IF($R$3=$AN$10,'Result Sheet'!BE177,IF($R$3=$AN$11,'Result Sheet'!BW177,""))))</f>
        <v/>
      </c>
      <c r="T177" s="464" t="str">
        <f>IF(OR($D$3="",$R$3=""),"",IF(B177="","",IF(AND(R177="NA",S177="NA"),"NA",IF($R$3=$AN$12,'Result Sheet'!CJ177,IF($R$3=$AN$13,'Result Sheet'!CT177,IF($R$3=$AN$14,'Result Sheet'!DD177,IF($R$3=$AN$15,'Result Sheet'!DK177,IF($R$3=$AN$16,'Result Sheet'!DO177,SUM(R177:S177)))))))))</f>
        <v/>
      </c>
      <c r="U177" s="462" t="str">
        <f t="shared" si="20"/>
        <v/>
      </c>
      <c r="V177" s="465">
        <f t="shared" si="21"/>
        <v>0</v>
      </c>
      <c r="W177" s="465" t="str">
        <f t="shared" si="22"/>
        <v/>
      </c>
      <c r="X177" s="465" t="str">
        <f t="shared" si="23"/>
        <v/>
      </c>
      <c r="Y177" s="465" t="str">
        <f t="shared" si="24"/>
        <v/>
      </c>
      <c r="Z177" s="465" t="str">
        <f t="shared" si="25"/>
        <v/>
      </c>
      <c r="AA177" s="466" t="str">
        <f t="shared" si="26"/>
        <v/>
      </c>
    </row>
    <row r="178" spans="1:27">
      <c r="A178" s="453">
        <f>IF('Result Sheet'!A178="","",'Result Sheet'!A178)</f>
        <v>171</v>
      </c>
      <c r="B178" s="454" t="str">
        <f>IF(OR($D$3="",$R$3=""),"",IF('Result Sheet'!B178="","",'Result Sheet'!B178))</f>
        <v/>
      </c>
      <c r="C178" s="455" t="str">
        <f>IF(OR($D$3="",$R$3=""),"",IF('Result Sheet'!F178="","",'Result Sheet'!F178))</f>
        <v/>
      </c>
      <c r="D178" s="456" t="str">
        <f>IF(OR($D$3="",$R$3=""),"",IF('Result Sheet'!E178="","",'Result Sheet'!E178))</f>
        <v/>
      </c>
      <c r="E178" s="457" t="str">
        <f>IF(OR($D$3="",$R$3=""),"",IF('Result Sheet'!G178="","",'Result Sheet'!G178))</f>
        <v/>
      </c>
      <c r="F178" s="457" t="str">
        <f>IF(OR($D$3="",$R$3=""),"",IF('Result Sheet'!H178="","",'Result Sheet'!H178))</f>
        <v/>
      </c>
      <c r="G178" s="457" t="str">
        <f>IF(OR($D$3="",$R$3=""),"",IF('Result Sheet'!I178="","",'Result Sheet'!I178))</f>
        <v/>
      </c>
      <c r="H178" s="458" t="str">
        <f>IF(OR($D$3="",$R$3=""),"",IF('Result Sheet'!K178="","",'Result Sheet'!K178))</f>
        <v/>
      </c>
      <c r="I178" s="459" t="str">
        <f>IF(OR($D$3="",$R$3=""),"",IF('Result Sheet'!J178="","",'Result Sheet'!J178))</f>
        <v/>
      </c>
      <c r="J178" s="460" t="str">
        <f>IF(OR(B178=0,B178=""),"",IF($R$3="","",IF($R$3=$AN$8,'Result Sheet'!L178,IF($R$3=$AN$9,'Result Sheet'!AD178,IF($R$3=$AN$10,'Result Sheet'!AV178,IF($R$3=$AN$11,'Result Sheet'!BN178,IF($R$3=$AN$12,'Result Sheet'!CF178,IF($R$3=$AN$13,'Result Sheet'!CP178,IF($R$3=$AN$14,'Result Sheet'!CZ178,"")))))))))</f>
        <v/>
      </c>
      <c r="K178" s="460" t="str">
        <f>IF(OR(B178=0,B178=""),"",IF($R$3="","",IF($R$3=$AN$8,'Result Sheet'!M178,IF($R$3=$AN$9,'Result Sheet'!AE178,IF($R$3=$AN$10,'Result Sheet'!AW178,IF($R$3=$AN$11,'Result Sheet'!BO178,IF($R$3=$AN$12,'Result Sheet'!CG178,IF($R$3=$AN$13,'Result Sheet'!CQ178,IF($R$3=$AN$14,'Result Sheet'!DA178,"")))))))))</f>
        <v/>
      </c>
      <c r="L178" s="460" t="str">
        <f>IF(OR(B178=0,B178=""),"",IF($R$3="","",IF($R$3=$AN$8,'Result Sheet'!N178,IF($R$3=$AN$9,'Result Sheet'!AF178,IF($R$3=$AN$10,'Result Sheet'!AX178,IF($R$3=$AN$11,'Result Sheet'!BP178,IF($R$3=$AN$12,'Result Sheet'!CH178,IF($R$3=$AN$13,'Result Sheet'!CR178,IF($R$3=$AN$14,'Result Sheet'!DB178,"")))))))))</f>
        <v/>
      </c>
      <c r="M178" s="462" t="str">
        <f t="shared" si="18"/>
        <v/>
      </c>
      <c r="N178" s="460" t="str">
        <f>IF($R$3=$AN$8,'Result Sheet'!P178,IF($R$3=$AN$9,'Result Sheet'!AH178,IF($R$3=$AN$10,'Result Sheet'!AZ178,IF($R$3=$AN$11,'Result Sheet'!BR178,""))))</f>
        <v/>
      </c>
      <c r="O178" s="460" t="str">
        <f>IF($R$3=$AN$8,'Result Sheet'!Q178,IF($R$3=$AN$9,'Result Sheet'!AI178,IF($R$3=$AN$10,'Result Sheet'!BA178,IF($R$3=$AN$11,'Result Sheet'!BS178,""))))</f>
        <v/>
      </c>
      <c r="P178" s="461" t="str">
        <f>IF(OR($D$3="",$R$3=""),"",IF(B178="","",IF(AND(O178="NA",N178="NA"),"NA",IF($R$3=$AN$12,'Result Sheet'!CI178,IF($R$3=$AN$13,'Result Sheet'!CS178,IF($R$3=$AN$14,'Result Sheet'!DC178,IF($R$3=$AN$15,'Result Sheet'!DJ178,IF($R$3=$AN$16,'Result Sheet'!DN178,SUM(N178:O178)))))))))</f>
        <v/>
      </c>
      <c r="Q178" s="462" t="str">
        <f t="shared" si="19"/>
        <v/>
      </c>
      <c r="R178" s="463" t="str">
        <f>IF($R$3=$AN$8,'Result Sheet'!T178,IF($R$3=$AN$9,'Result Sheet'!AL178,IF($R$3=$AN$10,'Result Sheet'!BD178,IF($R$3=$AN$11,'Result Sheet'!BV178,""))))</f>
        <v/>
      </c>
      <c r="S178" s="463" t="str">
        <f>IF($R$3=$AN$8,'Result Sheet'!U178,IF($R$3=$AN$9,'Result Sheet'!AM178,IF($R$3=$AN$10,'Result Sheet'!BE178,IF($R$3=$AN$11,'Result Sheet'!BW178,""))))</f>
        <v/>
      </c>
      <c r="T178" s="464" t="str">
        <f>IF(OR($D$3="",$R$3=""),"",IF(B178="","",IF(AND(R178="NA",S178="NA"),"NA",IF($R$3=$AN$12,'Result Sheet'!CJ178,IF($R$3=$AN$13,'Result Sheet'!CT178,IF($R$3=$AN$14,'Result Sheet'!DD178,IF($R$3=$AN$15,'Result Sheet'!DK178,IF($R$3=$AN$16,'Result Sheet'!DO178,SUM(R178:S178)))))))))</f>
        <v/>
      </c>
      <c r="U178" s="462" t="str">
        <f t="shared" si="20"/>
        <v/>
      </c>
      <c r="V178" s="465">
        <f t="shared" si="21"/>
        <v>0</v>
      </c>
      <c r="W178" s="465" t="str">
        <f t="shared" si="22"/>
        <v/>
      </c>
      <c r="X178" s="465" t="str">
        <f t="shared" si="23"/>
        <v/>
      </c>
      <c r="Y178" s="465" t="str">
        <f t="shared" si="24"/>
        <v/>
      </c>
      <c r="Z178" s="465" t="str">
        <f t="shared" si="25"/>
        <v/>
      </c>
      <c r="AA178" s="466" t="str">
        <f t="shared" si="26"/>
        <v/>
      </c>
    </row>
    <row r="179" spans="1:27">
      <c r="A179" s="453">
        <f>IF('Result Sheet'!A179="","",'Result Sheet'!A179)</f>
        <v>172</v>
      </c>
      <c r="B179" s="454" t="str">
        <f>IF(OR($D$3="",$R$3=""),"",IF('Result Sheet'!B179="","",'Result Sheet'!B179))</f>
        <v/>
      </c>
      <c r="C179" s="455" t="str">
        <f>IF(OR($D$3="",$R$3=""),"",IF('Result Sheet'!F179="","",'Result Sheet'!F179))</f>
        <v/>
      </c>
      <c r="D179" s="456" t="str">
        <f>IF(OR($D$3="",$R$3=""),"",IF('Result Sheet'!E179="","",'Result Sheet'!E179))</f>
        <v/>
      </c>
      <c r="E179" s="457" t="str">
        <f>IF(OR($D$3="",$R$3=""),"",IF('Result Sheet'!G179="","",'Result Sheet'!G179))</f>
        <v/>
      </c>
      <c r="F179" s="457" t="str">
        <f>IF(OR($D$3="",$R$3=""),"",IF('Result Sheet'!H179="","",'Result Sheet'!H179))</f>
        <v/>
      </c>
      <c r="G179" s="457" t="str">
        <f>IF(OR($D$3="",$R$3=""),"",IF('Result Sheet'!I179="","",'Result Sheet'!I179))</f>
        <v/>
      </c>
      <c r="H179" s="458" t="str">
        <f>IF(OR($D$3="",$R$3=""),"",IF('Result Sheet'!K179="","",'Result Sheet'!K179))</f>
        <v/>
      </c>
      <c r="I179" s="459" t="str">
        <f>IF(OR($D$3="",$R$3=""),"",IF('Result Sheet'!J179="","",'Result Sheet'!J179))</f>
        <v/>
      </c>
      <c r="J179" s="460" t="str">
        <f>IF(OR(B179=0,B179=""),"",IF($R$3="","",IF($R$3=$AN$8,'Result Sheet'!L179,IF($R$3=$AN$9,'Result Sheet'!AD179,IF($R$3=$AN$10,'Result Sheet'!AV179,IF($R$3=$AN$11,'Result Sheet'!BN179,IF($R$3=$AN$12,'Result Sheet'!CF179,IF($R$3=$AN$13,'Result Sheet'!CP179,IF($R$3=$AN$14,'Result Sheet'!CZ179,"")))))))))</f>
        <v/>
      </c>
      <c r="K179" s="460" t="str">
        <f>IF(OR(B179=0,B179=""),"",IF($R$3="","",IF($R$3=$AN$8,'Result Sheet'!M179,IF($R$3=$AN$9,'Result Sheet'!AE179,IF($R$3=$AN$10,'Result Sheet'!AW179,IF($R$3=$AN$11,'Result Sheet'!BO179,IF($R$3=$AN$12,'Result Sheet'!CG179,IF($R$3=$AN$13,'Result Sheet'!CQ179,IF($R$3=$AN$14,'Result Sheet'!DA179,"")))))))))</f>
        <v/>
      </c>
      <c r="L179" s="460" t="str">
        <f>IF(OR(B179=0,B179=""),"",IF($R$3="","",IF($R$3=$AN$8,'Result Sheet'!N179,IF($R$3=$AN$9,'Result Sheet'!AF179,IF($R$3=$AN$10,'Result Sheet'!AX179,IF($R$3=$AN$11,'Result Sheet'!BP179,IF($R$3=$AN$12,'Result Sheet'!CH179,IF($R$3=$AN$13,'Result Sheet'!CR179,IF($R$3=$AN$14,'Result Sheet'!DB179,"")))))))))</f>
        <v/>
      </c>
      <c r="M179" s="462" t="str">
        <f t="shared" si="18"/>
        <v/>
      </c>
      <c r="N179" s="460" t="str">
        <f>IF($R$3=$AN$8,'Result Sheet'!P179,IF($R$3=$AN$9,'Result Sheet'!AH179,IF($R$3=$AN$10,'Result Sheet'!AZ179,IF($R$3=$AN$11,'Result Sheet'!BR179,""))))</f>
        <v/>
      </c>
      <c r="O179" s="460" t="str">
        <f>IF($R$3=$AN$8,'Result Sheet'!Q179,IF($R$3=$AN$9,'Result Sheet'!AI179,IF($R$3=$AN$10,'Result Sheet'!BA179,IF($R$3=$AN$11,'Result Sheet'!BS179,""))))</f>
        <v/>
      </c>
      <c r="P179" s="461" t="str">
        <f>IF(OR($D$3="",$R$3=""),"",IF(B179="","",IF(AND(O179="NA",N179="NA"),"NA",IF($R$3=$AN$12,'Result Sheet'!CI179,IF($R$3=$AN$13,'Result Sheet'!CS179,IF($R$3=$AN$14,'Result Sheet'!DC179,IF($R$3=$AN$15,'Result Sheet'!DJ179,IF($R$3=$AN$16,'Result Sheet'!DN179,SUM(N179:O179)))))))))</f>
        <v/>
      </c>
      <c r="Q179" s="462" t="str">
        <f t="shared" si="19"/>
        <v/>
      </c>
      <c r="R179" s="463" t="str">
        <f>IF($R$3=$AN$8,'Result Sheet'!T179,IF($R$3=$AN$9,'Result Sheet'!AL179,IF($R$3=$AN$10,'Result Sheet'!BD179,IF($R$3=$AN$11,'Result Sheet'!BV179,""))))</f>
        <v/>
      </c>
      <c r="S179" s="463" t="str">
        <f>IF($R$3=$AN$8,'Result Sheet'!U179,IF($R$3=$AN$9,'Result Sheet'!AM179,IF($R$3=$AN$10,'Result Sheet'!BE179,IF($R$3=$AN$11,'Result Sheet'!BW179,""))))</f>
        <v/>
      </c>
      <c r="T179" s="464" t="str">
        <f>IF(OR($D$3="",$R$3=""),"",IF(B179="","",IF(AND(R179="NA",S179="NA"),"NA",IF($R$3=$AN$12,'Result Sheet'!CJ179,IF($R$3=$AN$13,'Result Sheet'!CT179,IF($R$3=$AN$14,'Result Sheet'!DD179,IF($R$3=$AN$15,'Result Sheet'!DK179,IF($R$3=$AN$16,'Result Sheet'!DO179,SUM(R179:S179)))))))))</f>
        <v/>
      </c>
      <c r="U179" s="462" t="str">
        <f t="shared" si="20"/>
        <v/>
      </c>
      <c r="V179" s="465">
        <f t="shared" si="21"/>
        <v>0</v>
      </c>
      <c r="W179" s="465" t="str">
        <f t="shared" si="22"/>
        <v/>
      </c>
      <c r="X179" s="465" t="str">
        <f t="shared" si="23"/>
        <v/>
      </c>
      <c r="Y179" s="465" t="str">
        <f t="shared" si="24"/>
        <v/>
      </c>
      <c r="Z179" s="465" t="str">
        <f t="shared" si="25"/>
        <v/>
      </c>
      <c r="AA179" s="466" t="str">
        <f t="shared" si="26"/>
        <v/>
      </c>
    </row>
    <row r="180" spans="1:27">
      <c r="A180" s="453">
        <f>IF('Result Sheet'!A180="","",'Result Sheet'!A180)</f>
        <v>173</v>
      </c>
      <c r="B180" s="454" t="str">
        <f>IF(OR($D$3="",$R$3=""),"",IF('Result Sheet'!B180="","",'Result Sheet'!B180))</f>
        <v/>
      </c>
      <c r="C180" s="455" t="str">
        <f>IF(OR($D$3="",$R$3=""),"",IF('Result Sheet'!F180="","",'Result Sheet'!F180))</f>
        <v/>
      </c>
      <c r="D180" s="456" t="str">
        <f>IF(OR($D$3="",$R$3=""),"",IF('Result Sheet'!E180="","",'Result Sheet'!E180))</f>
        <v/>
      </c>
      <c r="E180" s="457" t="str">
        <f>IF(OR($D$3="",$R$3=""),"",IF('Result Sheet'!G180="","",'Result Sheet'!G180))</f>
        <v/>
      </c>
      <c r="F180" s="457" t="str">
        <f>IF(OR($D$3="",$R$3=""),"",IF('Result Sheet'!H180="","",'Result Sheet'!H180))</f>
        <v/>
      </c>
      <c r="G180" s="457" t="str">
        <f>IF(OR($D$3="",$R$3=""),"",IF('Result Sheet'!I180="","",'Result Sheet'!I180))</f>
        <v/>
      </c>
      <c r="H180" s="458" t="str">
        <f>IF(OR($D$3="",$R$3=""),"",IF('Result Sheet'!K180="","",'Result Sheet'!K180))</f>
        <v/>
      </c>
      <c r="I180" s="459" t="str">
        <f>IF(OR($D$3="",$R$3=""),"",IF('Result Sheet'!J180="","",'Result Sheet'!J180))</f>
        <v/>
      </c>
      <c r="J180" s="460" t="str">
        <f>IF(OR(B180=0,B180=""),"",IF($R$3="","",IF($R$3=$AN$8,'Result Sheet'!L180,IF($R$3=$AN$9,'Result Sheet'!AD180,IF($R$3=$AN$10,'Result Sheet'!AV180,IF($R$3=$AN$11,'Result Sheet'!BN180,IF($R$3=$AN$12,'Result Sheet'!CF180,IF($R$3=$AN$13,'Result Sheet'!CP180,IF($R$3=$AN$14,'Result Sheet'!CZ180,"")))))))))</f>
        <v/>
      </c>
      <c r="K180" s="460" t="str">
        <f>IF(OR(B180=0,B180=""),"",IF($R$3="","",IF($R$3=$AN$8,'Result Sheet'!M180,IF($R$3=$AN$9,'Result Sheet'!AE180,IF($R$3=$AN$10,'Result Sheet'!AW180,IF($R$3=$AN$11,'Result Sheet'!BO180,IF($R$3=$AN$12,'Result Sheet'!CG180,IF($R$3=$AN$13,'Result Sheet'!CQ180,IF($R$3=$AN$14,'Result Sheet'!DA180,"")))))))))</f>
        <v/>
      </c>
      <c r="L180" s="460" t="str">
        <f>IF(OR(B180=0,B180=""),"",IF($R$3="","",IF($R$3=$AN$8,'Result Sheet'!N180,IF($R$3=$AN$9,'Result Sheet'!AF180,IF($R$3=$AN$10,'Result Sheet'!AX180,IF($R$3=$AN$11,'Result Sheet'!BP180,IF($R$3=$AN$12,'Result Sheet'!CH180,IF($R$3=$AN$13,'Result Sheet'!CR180,IF($R$3=$AN$14,'Result Sheet'!DB180,"")))))))))</f>
        <v/>
      </c>
      <c r="M180" s="462" t="str">
        <f t="shared" si="18"/>
        <v/>
      </c>
      <c r="N180" s="460" t="str">
        <f>IF($R$3=$AN$8,'Result Sheet'!P180,IF($R$3=$AN$9,'Result Sheet'!AH180,IF($R$3=$AN$10,'Result Sheet'!AZ180,IF($R$3=$AN$11,'Result Sheet'!BR180,""))))</f>
        <v/>
      </c>
      <c r="O180" s="460" t="str">
        <f>IF($R$3=$AN$8,'Result Sheet'!Q180,IF($R$3=$AN$9,'Result Sheet'!AI180,IF($R$3=$AN$10,'Result Sheet'!BA180,IF($R$3=$AN$11,'Result Sheet'!BS180,""))))</f>
        <v/>
      </c>
      <c r="P180" s="461" t="str">
        <f>IF(OR($D$3="",$R$3=""),"",IF(B180="","",IF(AND(O180="NA",N180="NA"),"NA",IF($R$3=$AN$12,'Result Sheet'!CI180,IF($R$3=$AN$13,'Result Sheet'!CS180,IF($R$3=$AN$14,'Result Sheet'!DC180,IF($R$3=$AN$15,'Result Sheet'!DJ180,IF($R$3=$AN$16,'Result Sheet'!DN180,SUM(N180:O180)))))))))</f>
        <v/>
      </c>
      <c r="Q180" s="462" t="str">
        <f t="shared" si="19"/>
        <v/>
      </c>
      <c r="R180" s="463" t="str">
        <f>IF($R$3=$AN$8,'Result Sheet'!T180,IF($R$3=$AN$9,'Result Sheet'!AL180,IF($R$3=$AN$10,'Result Sheet'!BD180,IF($R$3=$AN$11,'Result Sheet'!BV180,""))))</f>
        <v/>
      </c>
      <c r="S180" s="463" t="str">
        <f>IF($R$3=$AN$8,'Result Sheet'!U180,IF($R$3=$AN$9,'Result Sheet'!AM180,IF($R$3=$AN$10,'Result Sheet'!BE180,IF($R$3=$AN$11,'Result Sheet'!BW180,""))))</f>
        <v/>
      </c>
      <c r="T180" s="464" t="str">
        <f>IF(OR($D$3="",$R$3=""),"",IF(B180="","",IF(AND(R180="NA",S180="NA"),"NA",IF($R$3=$AN$12,'Result Sheet'!CJ180,IF($R$3=$AN$13,'Result Sheet'!CT180,IF($R$3=$AN$14,'Result Sheet'!DD180,IF($R$3=$AN$15,'Result Sheet'!DK180,IF($R$3=$AN$16,'Result Sheet'!DO180,SUM(R180:S180)))))))))</f>
        <v/>
      </c>
      <c r="U180" s="462" t="str">
        <f t="shared" si="20"/>
        <v/>
      </c>
      <c r="V180" s="465">
        <f t="shared" si="21"/>
        <v>0</v>
      </c>
      <c r="W180" s="465" t="str">
        <f t="shared" si="22"/>
        <v/>
      </c>
      <c r="X180" s="465" t="str">
        <f t="shared" si="23"/>
        <v/>
      </c>
      <c r="Y180" s="465" t="str">
        <f t="shared" si="24"/>
        <v/>
      </c>
      <c r="Z180" s="465" t="str">
        <f t="shared" si="25"/>
        <v/>
      </c>
      <c r="AA180" s="466" t="str">
        <f t="shared" si="26"/>
        <v/>
      </c>
    </row>
    <row r="181" spans="1:27">
      <c r="A181" s="453">
        <f>IF('Result Sheet'!A181="","",'Result Sheet'!A181)</f>
        <v>174</v>
      </c>
      <c r="B181" s="454" t="str">
        <f>IF(OR($D$3="",$R$3=""),"",IF('Result Sheet'!B181="","",'Result Sheet'!B181))</f>
        <v/>
      </c>
      <c r="C181" s="455" t="str">
        <f>IF(OR($D$3="",$R$3=""),"",IF('Result Sheet'!F181="","",'Result Sheet'!F181))</f>
        <v/>
      </c>
      <c r="D181" s="456" t="str">
        <f>IF(OR($D$3="",$R$3=""),"",IF('Result Sheet'!E181="","",'Result Sheet'!E181))</f>
        <v/>
      </c>
      <c r="E181" s="457" t="str">
        <f>IF(OR($D$3="",$R$3=""),"",IF('Result Sheet'!G181="","",'Result Sheet'!G181))</f>
        <v/>
      </c>
      <c r="F181" s="457" t="str">
        <f>IF(OR($D$3="",$R$3=""),"",IF('Result Sheet'!H181="","",'Result Sheet'!H181))</f>
        <v/>
      </c>
      <c r="G181" s="457" t="str">
        <f>IF(OR($D$3="",$R$3=""),"",IF('Result Sheet'!I181="","",'Result Sheet'!I181))</f>
        <v/>
      </c>
      <c r="H181" s="458" t="str">
        <f>IF(OR($D$3="",$R$3=""),"",IF('Result Sheet'!K181="","",'Result Sheet'!K181))</f>
        <v/>
      </c>
      <c r="I181" s="459" t="str">
        <f>IF(OR($D$3="",$R$3=""),"",IF('Result Sheet'!J181="","",'Result Sheet'!J181))</f>
        <v/>
      </c>
      <c r="J181" s="460" t="str">
        <f>IF(OR(B181=0,B181=""),"",IF($R$3="","",IF($R$3=$AN$8,'Result Sheet'!L181,IF($R$3=$AN$9,'Result Sheet'!AD181,IF($R$3=$AN$10,'Result Sheet'!AV181,IF($R$3=$AN$11,'Result Sheet'!BN181,IF($R$3=$AN$12,'Result Sheet'!CF181,IF($R$3=$AN$13,'Result Sheet'!CP181,IF($R$3=$AN$14,'Result Sheet'!CZ181,"")))))))))</f>
        <v/>
      </c>
      <c r="K181" s="460" t="str">
        <f>IF(OR(B181=0,B181=""),"",IF($R$3="","",IF($R$3=$AN$8,'Result Sheet'!M181,IF($R$3=$AN$9,'Result Sheet'!AE181,IF($R$3=$AN$10,'Result Sheet'!AW181,IF($R$3=$AN$11,'Result Sheet'!BO181,IF($R$3=$AN$12,'Result Sheet'!CG181,IF($R$3=$AN$13,'Result Sheet'!CQ181,IF($R$3=$AN$14,'Result Sheet'!DA181,"")))))))))</f>
        <v/>
      </c>
      <c r="L181" s="460" t="str">
        <f>IF(OR(B181=0,B181=""),"",IF($R$3="","",IF($R$3=$AN$8,'Result Sheet'!N181,IF($R$3=$AN$9,'Result Sheet'!AF181,IF($R$3=$AN$10,'Result Sheet'!AX181,IF($R$3=$AN$11,'Result Sheet'!BP181,IF($R$3=$AN$12,'Result Sheet'!CH181,IF($R$3=$AN$13,'Result Sheet'!CR181,IF($R$3=$AN$14,'Result Sheet'!DB181,"")))))))))</f>
        <v/>
      </c>
      <c r="M181" s="462" t="str">
        <f t="shared" si="18"/>
        <v/>
      </c>
      <c r="N181" s="460" t="str">
        <f>IF($R$3=$AN$8,'Result Sheet'!P181,IF($R$3=$AN$9,'Result Sheet'!AH181,IF($R$3=$AN$10,'Result Sheet'!AZ181,IF($R$3=$AN$11,'Result Sheet'!BR181,""))))</f>
        <v/>
      </c>
      <c r="O181" s="460" t="str">
        <f>IF($R$3=$AN$8,'Result Sheet'!Q181,IF($R$3=$AN$9,'Result Sheet'!AI181,IF($R$3=$AN$10,'Result Sheet'!BA181,IF($R$3=$AN$11,'Result Sheet'!BS181,""))))</f>
        <v/>
      </c>
      <c r="P181" s="461" t="str">
        <f>IF(OR($D$3="",$R$3=""),"",IF(B181="","",IF(AND(O181="NA",N181="NA"),"NA",IF($R$3=$AN$12,'Result Sheet'!CI181,IF($R$3=$AN$13,'Result Sheet'!CS181,IF($R$3=$AN$14,'Result Sheet'!DC181,IF($R$3=$AN$15,'Result Sheet'!DJ181,IF($R$3=$AN$16,'Result Sheet'!DN181,SUM(N181:O181)))))))))</f>
        <v/>
      </c>
      <c r="Q181" s="462" t="str">
        <f t="shared" si="19"/>
        <v/>
      </c>
      <c r="R181" s="463" t="str">
        <f>IF($R$3=$AN$8,'Result Sheet'!T181,IF($R$3=$AN$9,'Result Sheet'!AL181,IF($R$3=$AN$10,'Result Sheet'!BD181,IF($R$3=$AN$11,'Result Sheet'!BV181,""))))</f>
        <v/>
      </c>
      <c r="S181" s="463" t="str">
        <f>IF($R$3=$AN$8,'Result Sheet'!U181,IF($R$3=$AN$9,'Result Sheet'!AM181,IF($R$3=$AN$10,'Result Sheet'!BE181,IF($R$3=$AN$11,'Result Sheet'!BW181,""))))</f>
        <v/>
      </c>
      <c r="T181" s="464" t="str">
        <f>IF(OR($D$3="",$R$3=""),"",IF(B181="","",IF(AND(R181="NA",S181="NA"),"NA",IF($R$3=$AN$12,'Result Sheet'!CJ181,IF($R$3=$AN$13,'Result Sheet'!CT181,IF($R$3=$AN$14,'Result Sheet'!DD181,IF($R$3=$AN$15,'Result Sheet'!DK181,IF($R$3=$AN$16,'Result Sheet'!DO181,SUM(R181:S181)))))))))</f>
        <v/>
      </c>
      <c r="U181" s="462" t="str">
        <f t="shared" si="20"/>
        <v/>
      </c>
      <c r="V181" s="465">
        <f t="shared" si="21"/>
        <v>0</v>
      </c>
      <c r="W181" s="465" t="str">
        <f t="shared" si="22"/>
        <v/>
      </c>
      <c r="X181" s="465" t="str">
        <f t="shared" si="23"/>
        <v/>
      </c>
      <c r="Y181" s="465" t="str">
        <f t="shared" si="24"/>
        <v/>
      </c>
      <c r="Z181" s="465" t="str">
        <f t="shared" si="25"/>
        <v/>
      </c>
      <c r="AA181" s="466" t="str">
        <f t="shared" si="26"/>
        <v/>
      </c>
    </row>
    <row r="182" spans="1:27">
      <c r="A182" s="453">
        <f>IF('Result Sheet'!A182="","",'Result Sheet'!A182)</f>
        <v>175</v>
      </c>
      <c r="B182" s="454" t="str">
        <f>IF(OR($D$3="",$R$3=""),"",IF('Result Sheet'!B182="","",'Result Sheet'!B182))</f>
        <v/>
      </c>
      <c r="C182" s="455" t="str">
        <f>IF(OR($D$3="",$R$3=""),"",IF('Result Sheet'!F182="","",'Result Sheet'!F182))</f>
        <v/>
      </c>
      <c r="D182" s="456" t="str">
        <f>IF(OR($D$3="",$R$3=""),"",IF('Result Sheet'!E182="","",'Result Sheet'!E182))</f>
        <v/>
      </c>
      <c r="E182" s="457" t="str">
        <f>IF(OR($D$3="",$R$3=""),"",IF('Result Sheet'!G182="","",'Result Sheet'!G182))</f>
        <v/>
      </c>
      <c r="F182" s="457" t="str">
        <f>IF(OR($D$3="",$R$3=""),"",IF('Result Sheet'!H182="","",'Result Sheet'!H182))</f>
        <v/>
      </c>
      <c r="G182" s="457" t="str">
        <f>IF(OR($D$3="",$R$3=""),"",IF('Result Sheet'!I182="","",'Result Sheet'!I182))</f>
        <v/>
      </c>
      <c r="H182" s="458" t="str">
        <f>IF(OR($D$3="",$R$3=""),"",IF('Result Sheet'!K182="","",'Result Sheet'!K182))</f>
        <v/>
      </c>
      <c r="I182" s="459" t="str">
        <f>IF(OR($D$3="",$R$3=""),"",IF('Result Sheet'!J182="","",'Result Sheet'!J182))</f>
        <v/>
      </c>
      <c r="J182" s="460" t="str">
        <f>IF(OR(B182=0,B182=""),"",IF($R$3="","",IF($R$3=$AN$8,'Result Sheet'!L182,IF($R$3=$AN$9,'Result Sheet'!AD182,IF($R$3=$AN$10,'Result Sheet'!AV182,IF($R$3=$AN$11,'Result Sheet'!BN182,IF($R$3=$AN$12,'Result Sheet'!CF182,IF($R$3=$AN$13,'Result Sheet'!CP182,IF($R$3=$AN$14,'Result Sheet'!CZ182,"")))))))))</f>
        <v/>
      </c>
      <c r="K182" s="460" t="str">
        <f>IF(OR(B182=0,B182=""),"",IF($R$3="","",IF($R$3=$AN$8,'Result Sheet'!M182,IF($R$3=$AN$9,'Result Sheet'!AE182,IF($R$3=$AN$10,'Result Sheet'!AW182,IF($R$3=$AN$11,'Result Sheet'!BO182,IF($R$3=$AN$12,'Result Sheet'!CG182,IF($R$3=$AN$13,'Result Sheet'!CQ182,IF($R$3=$AN$14,'Result Sheet'!DA182,"")))))))))</f>
        <v/>
      </c>
      <c r="L182" s="460" t="str">
        <f>IF(OR(B182=0,B182=""),"",IF($R$3="","",IF($R$3=$AN$8,'Result Sheet'!N182,IF($R$3=$AN$9,'Result Sheet'!AF182,IF($R$3=$AN$10,'Result Sheet'!AX182,IF($R$3=$AN$11,'Result Sheet'!BP182,IF($R$3=$AN$12,'Result Sheet'!CH182,IF($R$3=$AN$13,'Result Sheet'!CR182,IF($R$3=$AN$14,'Result Sheet'!DB182,"")))))))))</f>
        <v/>
      </c>
      <c r="M182" s="462" t="str">
        <f t="shared" si="18"/>
        <v/>
      </c>
      <c r="N182" s="460" t="str">
        <f>IF($R$3=$AN$8,'Result Sheet'!P182,IF($R$3=$AN$9,'Result Sheet'!AH182,IF($R$3=$AN$10,'Result Sheet'!AZ182,IF($R$3=$AN$11,'Result Sheet'!BR182,""))))</f>
        <v/>
      </c>
      <c r="O182" s="460" t="str">
        <f>IF($R$3=$AN$8,'Result Sheet'!Q182,IF($R$3=$AN$9,'Result Sheet'!AI182,IF($R$3=$AN$10,'Result Sheet'!BA182,IF($R$3=$AN$11,'Result Sheet'!BS182,""))))</f>
        <v/>
      </c>
      <c r="P182" s="461" t="str">
        <f>IF(OR($D$3="",$R$3=""),"",IF(B182="","",IF(AND(O182="NA",N182="NA"),"NA",IF($R$3=$AN$12,'Result Sheet'!CI182,IF($R$3=$AN$13,'Result Sheet'!CS182,IF($R$3=$AN$14,'Result Sheet'!DC182,IF($R$3=$AN$15,'Result Sheet'!DJ182,IF($R$3=$AN$16,'Result Sheet'!DN182,SUM(N182:O182)))))))))</f>
        <v/>
      </c>
      <c r="Q182" s="462" t="str">
        <f t="shared" si="19"/>
        <v/>
      </c>
      <c r="R182" s="463" t="str">
        <f>IF($R$3=$AN$8,'Result Sheet'!T182,IF($R$3=$AN$9,'Result Sheet'!AL182,IF($R$3=$AN$10,'Result Sheet'!BD182,IF($R$3=$AN$11,'Result Sheet'!BV182,""))))</f>
        <v/>
      </c>
      <c r="S182" s="463" t="str">
        <f>IF($R$3=$AN$8,'Result Sheet'!U182,IF($R$3=$AN$9,'Result Sheet'!AM182,IF($R$3=$AN$10,'Result Sheet'!BE182,IF($R$3=$AN$11,'Result Sheet'!BW182,""))))</f>
        <v/>
      </c>
      <c r="T182" s="464" t="str">
        <f>IF(OR($D$3="",$R$3=""),"",IF(B182="","",IF(AND(R182="NA",S182="NA"),"NA",IF($R$3=$AN$12,'Result Sheet'!CJ182,IF($R$3=$AN$13,'Result Sheet'!CT182,IF($R$3=$AN$14,'Result Sheet'!DD182,IF($R$3=$AN$15,'Result Sheet'!DK182,IF($R$3=$AN$16,'Result Sheet'!DO182,SUM(R182:S182)))))))))</f>
        <v/>
      </c>
      <c r="U182" s="462" t="str">
        <f t="shared" si="20"/>
        <v/>
      </c>
      <c r="V182" s="465">
        <f t="shared" si="21"/>
        <v>0</v>
      </c>
      <c r="W182" s="465" t="str">
        <f t="shared" si="22"/>
        <v/>
      </c>
      <c r="X182" s="465" t="str">
        <f t="shared" si="23"/>
        <v/>
      </c>
      <c r="Y182" s="465" t="str">
        <f t="shared" si="24"/>
        <v/>
      </c>
      <c r="Z182" s="465" t="str">
        <f t="shared" si="25"/>
        <v/>
      </c>
      <c r="AA182" s="466" t="str">
        <f t="shared" si="26"/>
        <v/>
      </c>
    </row>
    <row r="183" spans="1:27">
      <c r="A183" s="453">
        <f>IF('Result Sheet'!A183="","",'Result Sheet'!A183)</f>
        <v>176</v>
      </c>
      <c r="B183" s="454" t="str">
        <f>IF(OR($D$3="",$R$3=""),"",IF('Result Sheet'!B183="","",'Result Sheet'!B183))</f>
        <v/>
      </c>
      <c r="C183" s="455" t="str">
        <f>IF(OR($D$3="",$R$3=""),"",IF('Result Sheet'!F183="","",'Result Sheet'!F183))</f>
        <v/>
      </c>
      <c r="D183" s="456" t="str">
        <f>IF(OR($D$3="",$R$3=""),"",IF('Result Sheet'!E183="","",'Result Sheet'!E183))</f>
        <v/>
      </c>
      <c r="E183" s="457" t="str">
        <f>IF(OR($D$3="",$R$3=""),"",IF('Result Sheet'!G183="","",'Result Sheet'!G183))</f>
        <v/>
      </c>
      <c r="F183" s="457" t="str">
        <f>IF(OR($D$3="",$R$3=""),"",IF('Result Sheet'!H183="","",'Result Sheet'!H183))</f>
        <v/>
      </c>
      <c r="G183" s="457" t="str">
        <f>IF(OR($D$3="",$R$3=""),"",IF('Result Sheet'!I183="","",'Result Sheet'!I183))</f>
        <v/>
      </c>
      <c r="H183" s="458" t="str">
        <f>IF(OR($D$3="",$R$3=""),"",IF('Result Sheet'!K183="","",'Result Sheet'!K183))</f>
        <v/>
      </c>
      <c r="I183" s="459" t="str">
        <f>IF(OR($D$3="",$R$3=""),"",IF('Result Sheet'!J183="","",'Result Sheet'!J183))</f>
        <v/>
      </c>
      <c r="J183" s="460" t="str">
        <f>IF(OR(B183=0,B183=""),"",IF($R$3="","",IF($R$3=$AN$8,'Result Sheet'!L183,IF($R$3=$AN$9,'Result Sheet'!AD183,IF($R$3=$AN$10,'Result Sheet'!AV183,IF($R$3=$AN$11,'Result Sheet'!BN183,IF($R$3=$AN$12,'Result Sheet'!CF183,IF($R$3=$AN$13,'Result Sheet'!CP183,IF($R$3=$AN$14,'Result Sheet'!CZ183,"")))))))))</f>
        <v/>
      </c>
      <c r="K183" s="460" t="str">
        <f>IF(OR(B183=0,B183=""),"",IF($R$3="","",IF($R$3=$AN$8,'Result Sheet'!M183,IF($R$3=$AN$9,'Result Sheet'!AE183,IF($R$3=$AN$10,'Result Sheet'!AW183,IF($R$3=$AN$11,'Result Sheet'!BO183,IF($R$3=$AN$12,'Result Sheet'!CG183,IF($R$3=$AN$13,'Result Sheet'!CQ183,IF($R$3=$AN$14,'Result Sheet'!DA183,"")))))))))</f>
        <v/>
      </c>
      <c r="L183" s="460" t="str">
        <f>IF(OR(B183=0,B183=""),"",IF($R$3="","",IF($R$3=$AN$8,'Result Sheet'!N183,IF($R$3=$AN$9,'Result Sheet'!AF183,IF($R$3=$AN$10,'Result Sheet'!AX183,IF($R$3=$AN$11,'Result Sheet'!BP183,IF($R$3=$AN$12,'Result Sheet'!CH183,IF($R$3=$AN$13,'Result Sheet'!CR183,IF($R$3=$AN$14,'Result Sheet'!DB183,"")))))))))</f>
        <v/>
      </c>
      <c r="M183" s="462" t="str">
        <f t="shared" si="18"/>
        <v/>
      </c>
      <c r="N183" s="460" t="str">
        <f>IF($R$3=$AN$8,'Result Sheet'!P183,IF($R$3=$AN$9,'Result Sheet'!AH183,IF($R$3=$AN$10,'Result Sheet'!AZ183,IF($R$3=$AN$11,'Result Sheet'!BR183,""))))</f>
        <v/>
      </c>
      <c r="O183" s="460" t="str">
        <f>IF($R$3=$AN$8,'Result Sheet'!Q183,IF($R$3=$AN$9,'Result Sheet'!AI183,IF($R$3=$AN$10,'Result Sheet'!BA183,IF($R$3=$AN$11,'Result Sheet'!BS183,""))))</f>
        <v/>
      </c>
      <c r="P183" s="461" t="str">
        <f>IF(OR($D$3="",$R$3=""),"",IF(B183="","",IF(AND(O183="NA",N183="NA"),"NA",IF($R$3=$AN$12,'Result Sheet'!CI183,IF($R$3=$AN$13,'Result Sheet'!CS183,IF($R$3=$AN$14,'Result Sheet'!DC183,IF($R$3=$AN$15,'Result Sheet'!DJ183,IF($R$3=$AN$16,'Result Sheet'!DN183,SUM(N183:O183)))))))))</f>
        <v/>
      </c>
      <c r="Q183" s="462" t="str">
        <f t="shared" si="19"/>
        <v/>
      </c>
      <c r="R183" s="463" t="str">
        <f>IF($R$3=$AN$8,'Result Sheet'!T183,IF($R$3=$AN$9,'Result Sheet'!AL183,IF($R$3=$AN$10,'Result Sheet'!BD183,IF($R$3=$AN$11,'Result Sheet'!BV183,""))))</f>
        <v/>
      </c>
      <c r="S183" s="463" t="str">
        <f>IF($R$3=$AN$8,'Result Sheet'!U183,IF($R$3=$AN$9,'Result Sheet'!AM183,IF($R$3=$AN$10,'Result Sheet'!BE183,IF($R$3=$AN$11,'Result Sheet'!BW183,""))))</f>
        <v/>
      </c>
      <c r="T183" s="464" t="str">
        <f>IF(OR($D$3="",$R$3=""),"",IF(B183="","",IF(AND(R183="NA",S183="NA"),"NA",IF($R$3=$AN$12,'Result Sheet'!CJ183,IF($R$3=$AN$13,'Result Sheet'!CT183,IF($R$3=$AN$14,'Result Sheet'!DD183,IF($R$3=$AN$15,'Result Sheet'!DK183,IF($R$3=$AN$16,'Result Sheet'!DO183,SUM(R183:S183)))))))))</f>
        <v/>
      </c>
      <c r="U183" s="462" t="str">
        <f t="shared" si="20"/>
        <v/>
      </c>
      <c r="V183" s="465">
        <f t="shared" si="21"/>
        <v>0</v>
      </c>
      <c r="W183" s="465" t="str">
        <f t="shared" si="22"/>
        <v/>
      </c>
      <c r="X183" s="465" t="str">
        <f t="shared" si="23"/>
        <v/>
      </c>
      <c r="Y183" s="465" t="str">
        <f t="shared" si="24"/>
        <v/>
      </c>
      <c r="Z183" s="465" t="str">
        <f t="shared" si="25"/>
        <v/>
      </c>
      <c r="AA183" s="466" t="str">
        <f t="shared" si="26"/>
        <v/>
      </c>
    </row>
    <row r="184" spans="1:27">
      <c r="A184" s="453">
        <f>IF('Result Sheet'!A184="","",'Result Sheet'!A184)</f>
        <v>177</v>
      </c>
      <c r="B184" s="454" t="str">
        <f>IF(OR($D$3="",$R$3=""),"",IF('Result Sheet'!B184="","",'Result Sheet'!B184))</f>
        <v/>
      </c>
      <c r="C184" s="455" t="str">
        <f>IF(OR($D$3="",$R$3=""),"",IF('Result Sheet'!F184="","",'Result Sheet'!F184))</f>
        <v/>
      </c>
      <c r="D184" s="456" t="str">
        <f>IF(OR($D$3="",$R$3=""),"",IF('Result Sheet'!E184="","",'Result Sheet'!E184))</f>
        <v/>
      </c>
      <c r="E184" s="457" t="str">
        <f>IF(OR($D$3="",$R$3=""),"",IF('Result Sheet'!G184="","",'Result Sheet'!G184))</f>
        <v/>
      </c>
      <c r="F184" s="457" t="str">
        <f>IF(OR($D$3="",$R$3=""),"",IF('Result Sheet'!H184="","",'Result Sheet'!H184))</f>
        <v/>
      </c>
      <c r="G184" s="457" t="str">
        <f>IF(OR($D$3="",$R$3=""),"",IF('Result Sheet'!I184="","",'Result Sheet'!I184))</f>
        <v/>
      </c>
      <c r="H184" s="458" t="str">
        <f>IF(OR($D$3="",$R$3=""),"",IF('Result Sheet'!K184="","",'Result Sheet'!K184))</f>
        <v/>
      </c>
      <c r="I184" s="459" t="str">
        <f>IF(OR($D$3="",$R$3=""),"",IF('Result Sheet'!J184="","",'Result Sheet'!J184))</f>
        <v/>
      </c>
      <c r="J184" s="460" t="str">
        <f>IF(OR(B184=0,B184=""),"",IF($R$3="","",IF($R$3=$AN$8,'Result Sheet'!L184,IF($R$3=$AN$9,'Result Sheet'!AD184,IF($R$3=$AN$10,'Result Sheet'!AV184,IF($R$3=$AN$11,'Result Sheet'!BN184,IF($R$3=$AN$12,'Result Sheet'!CF184,IF($R$3=$AN$13,'Result Sheet'!CP184,IF($R$3=$AN$14,'Result Sheet'!CZ184,"")))))))))</f>
        <v/>
      </c>
      <c r="K184" s="460" t="str">
        <f>IF(OR(B184=0,B184=""),"",IF($R$3="","",IF($R$3=$AN$8,'Result Sheet'!M184,IF($R$3=$AN$9,'Result Sheet'!AE184,IF($R$3=$AN$10,'Result Sheet'!AW184,IF($R$3=$AN$11,'Result Sheet'!BO184,IF($R$3=$AN$12,'Result Sheet'!CG184,IF($R$3=$AN$13,'Result Sheet'!CQ184,IF($R$3=$AN$14,'Result Sheet'!DA184,"")))))))))</f>
        <v/>
      </c>
      <c r="L184" s="460" t="str">
        <f>IF(OR(B184=0,B184=""),"",IF($R$3="","",IF($R$3=$AN$8,'Result Sheet'!N184,IF($R$3=$AN$9,'Result Sheet'!AF184,IF($R$3=$AN$10,'Result Sheet'!AX184,IF($R$3=$AN$11,'Result Sheet'!BP184,IF($R$3=$AN$12,'Result Sheet'!CH184,IF($R$3=$AN$13,'Result Sheet'!CR184,IF($R$3=$AN$14,'Result Sheet'!DB184,"")))))))))</f>
        <v/>
      </c>
      <c r="M184" s="462" t="str">
        <f t="shared" si="18"/>
        <v/>
      </c>
      <c r="N184" s="460" t="str">
        <f>IF($R$3=$AN$8,'Result Sheet'!P184,IF($R$3=$AN$9,'Result Sheet'!AH184,IF($R$3=$AN$10,'Result Sheet'!AZ184,IF($R$3=$AN$11,'Result Sheet'!BR184,""))))</f>
        <v/>
      </c>
      <c r="O184" s="460" t="str">
        <f>IF($R$3=$AN$8,'Result Sheet'!Q184,IF($R$3=$AN$9,'Result Sheet'!AI184,IF($R$3=$AN$10,'Result Sheet'!BA184,IF($R$3=$AN$11,'Result Sheet'!BS184,""))))</f>
        <v/>
      </c>
      <c r="P184" s="461" t="str">
        <f>IF(OR($D$3="",$R$3=""),"",IF(B184="","",IF(AND(O184="NA",N184="NA"),"NA",IF($R$3=$AN$12,'Result Sheet'!CI184,IF($R$3=$AN$13,'Result Sheet'!CS184,IF($R$3=$AN$14,'Result Sheet'!DC184,IF($R$3=$AN$15,'Result Sheet'!DJ184,IF($R$3=$AN$16,'Result Sheet'!DN184,SUM(N184:O184)))))))))</f>
        <v/>
      </c>
      <c r="Q184" s="462" t="str">
        <f t="shared" si="19"/>
        <v/>
      </c>
      <c r="R184" s="463" t="str">
        <f>IF($R$3=$AN$8,'Result Sheet'!T184,IF($R$3=$AN$9,'Result Sheet'!AL184,IF($R$3=$AN$10,'Result Sheet'!BD184,IF($R$3=$AN$11,'Result Sheet'!BV184,""))))</f>
        <v/>
      </c>
      <c r="S184" s="463" t="str">
        <f>IF($R$3=$AN$8,'Result Sheet'!U184,IF($R$3=$AN$9,'Result Sheet'!AM184,IF($R$3=$AN$10,'Result Sheet'!BE184,IF($R$3=$AN$11,'Result Sheet'!BW184,""))))</f>
        <v/>
      </c>
      <c r="T184" s="464" t="str">
        <f>IF(OR($D$3="",$R$3=""),"",IF(B184="","",IF(AND(R184="NA",S184="NA"),"NA",IF($R$3=$AN$12,'Result Sheet'!CJ184,IF($R$3=$AN$13,'Result Sheet'!CT184,IF($R$3=$AN$14,'Result Sheet'!DD184,IF($R$3=$AN$15,'Result Sheet'!DK184,IF($R$3=$AN$16,'Result Sheet'!DO184,SUM(R184:S184)))))))))</f>
        <v/>
      </c>
      <c r="U184" s="462" t="str">
        <f t="shared" si="20"/>
        <v/>
      </c>
      <c r="V184" s="465">
        <f t="shared" si="21"/>
        <v>0</v>
      </c>
      <c r="W184" s="465" t="str">
        <f t="shared" si="22"/>
        <v/>
      </c>
      <c r="X184" s="465" t="str">
        <f t="shared" si="23"/>
        <v/>
      </c>
      <c r="Y184" s="465" t="str">
        <f t="shared" si="24"/>
        <v/>
      </c>
      <c r="Z184" s="465" t="str">
        <f t="shared" si="25"/>
        <v/>
      </c>
      <c r="AA184" s="466" t="str">
        <f t="shared" si="26"/>
        <v/>
      </c>
    </row>
    <row r="185" spans="1:27">
      <c r="A185" s="453">
        <f>IF('Result Sheet'!A185="","",'Result Sheet'!A185)</f>
        <v>178</v>
      </c>
      <c r="B185" s="454" t="str">
        <f>IF(OR($D$3="",$R$3=""),"",IF('Result Sheet'!B185="","",'Result Sheet'!B185))</f>
        <v/>
      </c>
      <c r="C185" s="455" t="str">
        <f>IF(OR($D$3="",$R$3=""),"",IF('Result Sheet'!F185="","",'Result Sheet'!F185))</f>
        <v/>
      </c>
      <c r="D185" s="456" t="str">
        <f>IF(OR($D$3="",$R$3=""),"",IF('Result Sheet'!E185="","",'Result Sheet'!E185))</f>
        <v/>
      </c>
      <c r="E185" s="457" t="str">
        <f>IF(OR($D$3="",$R$3=""),"",IF('Result Sheet'!G185="","",'Result Sheet'!G185))</f>
        <v/>
      </c>
      <c r="F185" s="457" t="str">
        <f>IF(OR($D$3="",$R$3=""),"",IF('Result Sheet'!H185="","",'Result Sheet'!H185))</f>
        <v/>
      </c>
      <c r="G185" s="457" t="str">
        <f>IF(OR($D$3="",$R$3=""),"",IF('Result Sheet'!I185="","",'Result Sheet'!I185))</f>
        <v/>
      </c>
      <c r="H185" s="458" t="str">
        <f>IF(OR($D$3="",$R$3=""),"",IF('Result Sheet'!K185="","",'Result Sheet'!K185))</f>
        <v/>
      </c>
      <c r="I185" s="459" t="str">
        <f>IF(OR($D$3="",$R$3=""),"",IF('Result Sheet'!J185="","",'Result Sheet'!J185))</f>
        <v/>
      </c>
      <c r="J185" s="460" t="str">
        <f>IF(OR(B185=0,B185=""),"",IF($R$3="","",IF($R$3=$AN$8,'Result Sheet'!L185,IF($R$3=$AN$9,'Result Sheet'!AD185,IF($R$3=$AN$10,'Result Sheet'!AV185,IF($R$3=$AN$11,'Result Sheet'!BN185,IF($R$3=$AN$12,'Result Sheet'!CF185,IF($R$3=$AN$13,'Result Sheet'!CP185,IF($R$3=$AN$14,'Result Sheet'!CZ185,"")))))))))</f>
        <v/>
      </c>
      <c r="K185" s="460" t="str">
        <f>IF(OR(B185=0,B185=""),"",IF($R$3="","",IF($R$3=$AN$8,'Result Sheet'!M185,IF($R$3=$AN$9,'Result Sheet'!AE185,IF($R$3=$AN$10,'Result Sheet'!AW185,IF($R$3=$AN$11,'Result Sheet'!BO185,IF($R$3=$AN$12,'Result Sheet'!CG185,IF($R$3=$AN$13,'Result Sheet'!CQ185,IF($R$3=$AN$14,'Result Sheet'!DA185,"")))))))))</f>
        <v/>
      </c>
      <c r="L185" s="460" t="str">
        <f>IF(OR(B185=0,B185=""),"",IF($R$3="","",IF($R$3=$AN$8,'Result Sheet'!N185,IF($R$3=$AN$9,'Result Sheet'!AF185,IF($R$3=$AN$10,'Result Sheet'!AX185,IF($R$3=$AN$11,'Result Sheet'!BP185,IF($R$3=$AN$12,'Result Sheet'!CH185,IF($R$3=$AN$13,'Result Sheet'!CR185,IF($R$3=$AN$14,'Result Sheet'!DB185,"")))))))))</f>
        <v/>
      </c>
      <c r="M185" s="462" t="str">
        <f t="shared" si="18"/>
        <v/>
      </c>
      <c r="N185" s="460" t="str">
        <f>IF($R$3=$AN$8,'Result Sheet'!P185,IF($R$3=$AN$9,'Result Sheet'!AH185,IF($R$3=$AN$10,'Result Sheet'!AZ185,IF($R$3=$AN$11,'Result Sheet'!BR185,""))))</f>
        <v/>
      </c>
      <c r="O185" s="460" t="str">
        <f>IF($R$3=$AN$8,'Result Sheet'!Q185,IF($R$3=$AN$9,'Result Sheet'!AI185,IF($R$3=$AN$10,'Result Sheet'!BA185,IF($R$3=$AN$11,'Result Sheet'!BS185,""))))</f>
        <v/>
      </c>
      <c r="P185" s="461" t="str">
        <f>IF(OR($D$3="",$R$3=""),"",IF(B185="","",IF(AND(O185="NA",N185="NA"),"NA",IF($R$3=$AN$12,'Result Sheet'!CI185,IF($R$3=$AN$13,'Result Sheet'!CS185,IF($R$3=$AN$14,'Result Sheet'!DC185,IF($R$3=$AN$15,'Result Sheet'!DJ185,IF($R$3=$AN$16,'Result Sheet'!DN185,SUM(N185:O185)))))))))</f>
        <v/>
      </c>
      <c r="Q185" s="462" t="str">
        <f t="shared" si="19"/>
        <v/>
      </c>
      <c r="R185" s="463" t="str">
        <f>IF($R$3=$AN$8,'Result Sheet'!T185,IF($R$3=$AN$9,'Result Sheet'!AL185,IF($R$3=$AN$10,'Result Sheet'!BD185,IF($R$3=$AN$11,'Result Sheet'!BV185,""))))</f>
        <v/>
      </c>
      <c r="S185" s="463" t="str">
        <f>IF($R$3=$AN$8,'Result Sheet'!U185,IF($R$3=$AN$9,'Result Sheet'!AM185,IF($R$3=$AN$10,'Result Sheet'!BE185,IF($R$3=$AN$11,'Result Sheet'!BW185,""))))</f>
        <v/>
      </c>
      <c r="T185" s="464" t="str">
        <f>IF(OR($D$3="",$R$3=""),"",IF(B185="","",IF(AND(R185="NA",S185="NA"),"NA",IF($R$3=$AN$12,'Result Sheet'!CJ185,IF($R$3=$AN$13,'Result Sheet'!CT185,IF($R$3=$AN$14,'Result Sheet'!DD185,IF($R$3=$AN$15,'Result Sheet'!DK185,IF($R$3=$AN$16,'Result Sheet'!DO185,SUM(R185:S185)))))))))</f>
        <v/>
      </c>
      <c r="U185" s="462" t="str">
        <f t="shared" si="20"/>
        <v/>
      </c>
      <c r="V185" s="465">
        <f t="shared" si="21"/>
        <v>0</v>
      </c>
      <c r="W185" s="465" t="str">
        <f t="shared" si="22"/>
        <v/>
      </c>
      <c r="X185" s="465" t="str">
        <f t="shared" si="23"/>
        <v/>
      </c>
      <c r="Y185" s="465" t="str">
        <f t="shared" si="24"/>
        <v/>
      </c>
      <c r="Z185" s="465" t="str">
        <f t="shared" si="25"/>
        <v/>
      </c>
      <c r="AA185" s="466" t="str">
        <f t="shared" si="26"/>
        <v/>
      </c>
    </row>
    <row r="186" spans="1:27">
      <c r="A186" s="453">
        <f>IF('Result Sheet'!A186="","",'Result Sheet'!A186)</f>
        <v>179</v>
      </c>
      <c r="B186" s="454" t="str">
        <f>IF(OR($D$3="",$R$3=""),"",IF('Result Sheet'!B186="","",'Result Sheet'!B186))</f>
        <v/>
      </c>
      <c r="C186" s="455" t="str">
        <f>IF(OR($D$3="",$R$3=""),"",IF('Result Sheet'!F186="","",'Result Sheet'!F186))</f>
        <v/>
      </c>
      <c r="D186" s="456" t="str">
        <f>IF(OR($D$3="",$R$3=""),"",IF('Result Sheet'!E186="","",'Result Sheet'!E186))</f>
        <v/>
      </c>
      <c r="E186" s="457" t="str">
        <f>IF(OR($D$3="",$R$3=""),"",IF('Result Sheet'!G186="","",'Result Sheet'!G186))</f>
        <v/>
      </c>
      <c r="F186" s="457" t="str">
        <f>IF(OR($D$3="",$R$3=""),"",IF('Result Sheet'!H186="","",'Result Sheet'!H186))</f>
        <v/>
      </c>
      <c r="G186" s="457" t="str">
        <f>IF(OR($D$3="",$R$3=""),"",IF('Result Sheet'!I186="","",'Result Sheet'!I186))</f>
        <v/>
      </c>
      <c r="H186" s="458" t="str">
        <f>IF(OR($D$3="",$R$3=""),"",IF('Result Sheet'!K186="","",'Result Sheet'!K186))</f>
        <v/>
      </c>
      <c r="I186" s="459" t="str">
        <f>IF(OR($D$3="",$R$3=""),"",IF('Result Sheet'!J186="","",'Result Sheet'!J186))</f>
        <v/>
      </c>
      <c r="J186" s="460" t="str">
        <f>IF(OR(B186=0,B186=""),"",IF($R$3="","",IF($R$3=$AN$8,'Result Sheet'!L186,IF($R$3=$AN$9,'Result Sheet'!AD186,IF($R$3=$AN$10,'Result Sheet'!AV186,IF($R$3=$AN$11,'Result Sheet'!BN186,IF($R$3=$AN$12,'Result Sheet'!CF186,IF($R$3=$AN$13,'Result Sheet'!CP186,IF($R$3=$AN$14,'Result Sheet'!CZ186,"")))))))))</f>
        <v/>
      </c>
      <c r="K186" s="460" t="str">
        <f>IF(OR(B186=0,B186=""),"",IF($R$3="","",IF($R$3=$AN$8,'Result Sheet'!M186,IF($R$3=$AN$9,'Result Sheet'!AE186,IF($R$3=$AN$10,'Result Sheet'!AW186,IF($R$3=$AN$11,'Result Sheet'!BO186,IF($R$3=$AN$12,'Result Sheet'!CG186,IF($R$3=$AN$13,'Result Sheet'!CQ186,IF($R$3=$AN$14,'Result Sheet'!DA186,"")))))))))</f>
        <v/>
      </c>
      <c r="L186" s="460" t="str">
        <f>IF(OR(B186=0,B186=""),"",IF($R$3="","",IF($R$3=$AN$8,'Result Sheet'!N186,IF($R$3=$AN$9,'Result Sheet'!AF186,IF($R$3=$AN$10,'Result Sheet'!AX186,IF($R$3=$AN$11,'Result Sheet'!BP186,IF($R$3=$AN$12,'Result Sheet'!CH186,IF($R$3=$AN$13,'Result Sheet'!CR186,IF($R$3=$AN$14,'Result Sheet'!DB186,"")))))))))</f>
        <v/>
      </c>
      <c r="M186" s="462" t="str">
        <f t="shared" si="18"/>
        <v/>
      </c>
      <c r="N186" s="460" t="str">
        <f>IF($R$3=$AN$8,'Result Sheet'!P186,IF($R$3=$AN$9,'Result Sheet'!AH186,IF($R$3=$AN$10,'Result Sheet'!AZ186,IF($R$3=$AN$11,'Result Sheet'!BR186,""))))</f>
        <v/>
      </c>
      <c r="O186" s="460" t="str">
        <f>IF($R$3=$AN$8,'Result Sheet'!Q186,IF($R$3=$AN$9,'Result Sheet'!AI186,IF($R$3=$AN$10,'Result Sheet'!BA186,IF($R$3=$AN$11,'Result Sheet'!BS186,""))))</f>
        <v/>
      </c>
      <c r="P186" s="461" t="str">
        <f>IF(OR($D$3="",$R$3=""),"",IF(B186="","",IF(AND(O186="NA",N186="NA"),"NA",IF($R$3=$AN$12,'Result Sheet'!CI186,IF($R$3=$AN$13,'Result Sheet'!CS186,IF($R$3=$AN$14,'Result Sheet'!DC186,IF($R$3=$AN$15,'Result Sheet'!DJ186,IF($R$3=$AN$16,'Result Sheet'!DN186,SUM(N186:O186)))))))))</f>
        <v/>
      </c>
      <c r="Q186" s="462" t="str">
        <f t="shared" si="19"/>
        <v/>
      </c>
      <c r="R186" s="463" t="str">
        <f>IF($R$3=$AN$8,'Result Sheet'!T186,IF($R$3=$AN$9,'Result Sheet'!AL186,IF($R$3=$AN$10,'Result Sheet'!BD186,IF($R$3=$AN$11,'Result Sheet'!BV186,""))))</f>
        <v/>
      </c>
      <c r="S186" s="463" t="str">
        <f>IF($R$3=$AN$8,'Result Sheet'!U186,IF($R$3=$AN$9,'Result Sheet'!AM186,IF($R$3=$AN$10,'Result Sheet'!BE186,IF($R$3=$AN$11,'Result Sheet'!BW186,""))))</f>
        <v/>
      </c>
      <c r="T186" s="464" t="str">
        <f>IF(OR($D$3="",$R$3=""),"",IF(B186="","",IF(AND(R186="NA",S186="NA"),"NA",IF($R$3=$AN$12,'Result Sheet'!CJ186,IF($R$3=$AN$13,'Result Sheet'!CT186,IF($R$3=$AN$14,'Result Sheet'!DD186,IF($R$3=$AN$15,'Result Sheet'!DK186,IF($R$3=$AN$16,'Result Sheet'!DO186,SUM(R186:S186)))))))))</f>
        <v/>
      </c>
      <c r="U186" s="462" t="str">
        <f t="shared" si="20"/>
        <v/>
      </c>
      <c r="V186" s="465">
        <f t="shared" si="21"/>
        <v>0</v>
      </c>
      <c r="W186" s="465" t="str">
        <f t="shared" si="22"/>
        <v/>
      </c>
      <c r="X186" s="465" t="str">
        <f t="shared" si="23"/>
        <v/>
      </c>
      <c r="Y186" s="465" t="str">
        <f t="shared" si="24"/>
        <v/>
      </c>
      <c r="Z186" s="465" t="str">
        <f t="shared" si="25"/>
        <v/>
      </c>
      <c r="AA186" s="466" t="str">
        <f t="shared" si="26"/>
        <v/>
      </c>
    </row>
    <row r="187" spans="1:27">
      <c r="A187" s="453">
        <f>IF('Result Sheet'!A187="","",'Result Sheet'!A187)</f>
        <v>180</v>
      </c>
      <c r="B187" s="454" t="str">
        <f>IF(OR($D$3="",$R$3=""),"",IF('Result Sheet'!B187="","",'Result Sheet'!B187))</f>
        <v/>
      </c>
      <c r="C187" s="455" t="str">
        <f>IF(OR($D$3="",$R$3=""),"",IF('Result Sheet'!F187="","",'Result Sheet'!F187))</f>
        <v/>
      </c>
      <c r="D187" s="456" t="str">
        <f>IF(OR($D$3="",$R$3=""),"",IF('Result Sheet'!E187="","",'Result Sheet'!E187))</f>
        <v/>
      </c>
      <c r="E187" s="457" t="str">
        <f>IF(OR($D$3="",$R$3=""),"",IF('Result Sheet'!G187="","",'Result Sheet'!G187))</f>
        <v/>
      </c>
      <c r="F187" s="457" t="str">
        <f>IF(OR($D$3="",$R$3=""),"",IF('Result Sheet'!H187="","",'Result Sheet'!H187))</f>
        <v/>
      </c>
      <c r="G187" s="457" t="str">
        <f>IF(OR($D$3="",$R$3=""),"",IF('Result Sheet'!I187="","",'Result Sheet'!I187))</f>
        <v/>
      </c>
      <c r="H187" s="458" t="str">
        <f>IF(OR($D$3="",$R$3=""),"",IF('Result Sheet'!K187="","",'Result Sheet'!K187))</f>
        <v/>
      </c>
      <c r="I187" s="459" t="str">
        <f>IF(OR($D$3="",$R$3=""),"",IF('Result Sheet'!J187="","",'Result Sheet'!J187))</f>
        <v/>
      </c>
      <c r="J187" s="460" t="str">
        <f>IF(OR(B187=0,B187=""),"",IF($R$3="","",IF($R$3=$AN$8,'Result Sheet'!L187,IF($R$3=$AN$9,'Result Sheet'!AD187,IF($R$3=$AN$10,'Result Sheet'!AV187,IF($R$3=$AN$11,'Result Sheet'!BN187,IF($R$3=$AN$12,'Result Sheet'!CF187,IF($R$3=$AN$13,'Result Sheet'!CP187,IF($R$3=$AN$14,'Result Sheet'!CZ187,"")))))))))</f>
        <v/>
      </c>
      <c r="K187" s="460" t="str">
        <f>IF(OR(B187=0,B187=""),"",IF($R$3="","",IF($R$3=$AN$8,'Result Sheet'!M187,IF($R$3=$AN$9,'Result Sheet'!AE187,IF($R$3=$AN$10,'Result Sheet'!AW187,IF($R$3=$AN$11,'Result Sheet'!BO187,IF($R$3=$AN$12,'Result Sheet'!CG187,IF($R$3=$AN$13,'Result Sheet'!CQ187,IF($R$3=$AN$14,'Result Sheet'!DA187,"")))))))))</f>
        <v/>
      </c>
      <c r="L187" s="460" t="str">
        <f>IF(OR(B187=0,B187=""),"",IF($R$3="","",IF($R$3=$AN$8,'Result Sheet'!N187,IF($R$3=$AN$9,'Result Sheet'!AF187,IF($R$3=$AN$10,'Result Sheet'!AX187,IF($R$3=$AN$11,'Result Sheet'!BP187,IF($R$3=$AN$12,'Result Sheet'!CH187,IF($R$3=$AN$13,'Result Sheet'!CR187,IF($R$3=$AN$14,'Result Sheet'!DB187,"")))))))))</f>
        <v/>
      </c>
      <c r="M187" s="462" t="str">
        <f t="shared" si="18"/>
        <v/>
      </c>
      <c r="N187" s="460" t="str">
        <f>IF($R$3=$AN$8,'Result Sheet'!P187,IF($R$3=$AN$9,'Result Sheet'!AH187,IF($R$3=$AN$10,'Result Sheet'!AZ187,IF($R$3=$AN$11,'Result Sheet'!BR187,""))))</f>
        <v/>
      </c>
      <c r="O187" s="460" t="str">
        <f>IF($R$3=$AN$8,'Result Sheet'!Q187,IF($R$3=$AN$9,'Result Sheet'!AI187,IF($R$3=$AN$10,'Result Sheet'!BA187,IF($R$3=$AN$11,'Result Sheet'!BS187,""))))</f>
        <v/>
      </c>
      <c r="P187" s="461" t="str">
        <f>IF(OR($D$3="",$R$3=""),"",IF(B187="","",IF(AND(O187="NA",N187="NA"),"NA",IF($R$3=$AN$12,'Result Sheet'!CI187,IF($R$3=$AN$13,'Result Sheet'!CS187,IF($R$3=$AN$14,'Result Sheet'!DC187,IF($R$3=$AN$15,'Result Sheet'!DJ187,IF($R$3=$AN$16,'Result Sheet'!DN187,SUM(N187:O187)))))))))</f>
        <v/>
      </c>
      <c r="Q187" s="462" t="str">
        <f t="shared" si="19"/>
        <v/>
      </c>
      <c r="R187" s="463" t="str">
        <f>IF($R$3=$AN$8,'Result Sheet'!T187,IF($R$3=$AN$9,'Result Sheet'!AL187,IF($R$3=$AN$10,'Result Sheet'!BD187,IF($R$3=$AN$11,'Result Sheet'!BV187,""))))</f>
        <v/>
      </c>
      <c r="S187" s="463" t="str">
        <f>IF($R$3=$AN$8,'Result Sheet'!U187,IF($R$3=$AN$9,'Result Sheet'!AM187,IF($R$3=$AN$10,'Result Sheet'!BE187,IF($R$3=$AN$11,'Result Sheet'!BW187,""))))</f>
        <v/>
      </c>
      <c r="T187" s="464" t="str">
        <f>IF(OR($D$3="",$R$3=""),"",IF(B187="","",IF(AND(R187="NA",S187="NA"),"NA",IF($R$3=$AN$12,'Result Sheet'!CJ187,IF($R$3=$AN$13,'Result Sheet'!CT187,IF($R$3=$AN$14,'Result Sheet'!DD187,IF($R$3=$AN$15,'Result Sheet'!DK187,IF($R$3=$AN$16,'Result Sheet'!DO187,SUM(R187:S187)))))))))</f>
        <v/>
      </c>
      <c r="U187" s="462" t="str">
        <f t="shared" si="20"/>
        <v/>
      </c>
      <c r="V187" s="465">
        <f t="shared" si="21"/>
        <v>0</v>
      </c>
      <c r="W187" s="465" t="str">
        <f t="shared" si="22"/>
        <v/>
      </c>
      <c r="X187" s="465" t="str">
        <f t="shared" si="23"/>
        <v/>
      </c>
      <c r="Y187" s="465" t="str">
        <f t="shared" si="24"/>
        <v/>
      </c>
      <c r="Z187" s="465" t="str">
        <f t="shared" si="25"/>
        <v/>
      </c>
      <c r="AA187" s="466" t="str">
        <f t="shared" si="26"/>
        <v/>
      </c>
    </row>
    <row r="188" spans="1:27">
      <c r="A188" s="453">
        <f>IF('Result Sheet'!A188="","",'Result Sheet'!A188)</f>
        <v>181</v>
      </c>
      <c r="B188" s="454" t="str">
        <f>IF(OR($D$3="",$R$3=""),"",IF('Result Sheet'!B188="","",'Result Sheet'!B188))</f>
        <v/>
      </c>
      <c r="C188" s="455" t="str">
        <f>IF(OR($D$3="",$R$3=""),"",IF('Result Sheet'!F188="","",'Result Sheet'!F188))</f>
        <v/>
      </c>
      <c r="D188" s="456" t="str">
        <f>IF(OR($D$3="",$R$3=""),"",IF('Result Sheet'!E188="","",'Result Sheet'!E188))</f>
        <v/>
      </c>
      <c r="E188" s="457" t="str">
        <f>IF(OR($D$3="",$R$3=""),"",IF('Result Sheet'!G188="","",'Result Sheet'!G188))</f>
        <v/>
      </c>
      <c r="F188" s="457" t="str">
        <f>IF(OR($D$3="",$R$3=""),"",IF('Result Sheet'!H188="","",'Result Sheet'!H188))</f>
        <v/>
      </c>
      <c r="G188" s="457" t="str">
        <f>IF(OR($D$3="",$R$3=""),"",IF('Result Sheet'!I188="","",'Result Sheet'!I188))</f>
        <v/>
      </c>
      <c r="H188" s="458" t="str">
        <f>IF(OR($D$3="",$R$3=""),"",IF('Result Sheet'!K188="","",'Result Sheet'!K188))</f>
        <v/>
      </c>
      <c r="I188" s="459" t="str">
        <f>IF(OR($D$3="",$R$3=""),"",IF('Result Sheet'!J188="","",'Result Sheet'!J188))</f>
        <v/>
      </c>
      <c r="J188" s="460" t="str">
        <f>IF(OR(B188=0,B188=""),"",IF($R$3="","",IF($R$3=$AN$8,'Result Sheet'!L188,IF($R$3=$AN$9,'Result Sheet'!AD188,IF($R$3=$AN$10,'Result Sheet'!AV188,IF($R$3=$AN$11,'Result Sheet'!BN188,IF($R$3=$AN$12,'Result Sheet'!CF188,IF($R$3=$AN$13,'Result Sheet'!CP188,IF($R$3=$AN$14,'Result Sheet'!CZ188,"")))))))))</f>
        <v/>
      </c>
      <c r="K188" s="460" t="str">
        <f>IF(OR(B188=0,B188=""),"",IF($R$3="","",IF($R$3=$AN$8,'Result Sheet'!M188,IF($R$3=$AN$9,'Result Sheet'!AE188,IF($R$3=$AN$10,'Result Sheet'!AW188,IF($R$3=$AN$11,'Result Sheet'!BO188,IF($R$3=$AN$12,'Result Sheet'!CG188,IF($R$3=$AN$13,'Result Sheet'!CQ188,IF($R$3=$AN$14,'Result Sheet'!DA188,"")))))))))</f>
        <v/>
      </c>
      <c r="L188" s="460" t="str">
        <f>IF(OR(B188=0,B188=""),"",IF($R$3="","",IF($R$3=$AN$8,'Result Sheet'!N188,IF($R$3=$AN$9,'Result Sheet'!AF188,IF($R$3=$AN$10,'Result Sheet'!AX188,IF($R$3=$AN$11,'Result Sheet'!BP188,IF($R$3=$AN$12,'Result Sheet'!CH188,IF($R$3=$AN$13,'Result Sheet'!CR188,IF($R$3=$AN$14,'Result Sheet'!DB188,"")))))))))</f>
        <v/>
      </c>
      <c r="M188" s="462" t="str">
        <f t="shared" si="18"/>
        <v/>
      </c>
      <c r="N188" s="460" t="str">
        <f>IF($R$3=$AN$8,'Result Sheet'!P188,IF($R$3=$AN$9,'Result Sheet'!AH188,IF($R$3=$AN$10,'Result Sheet'!AZ188,IF($R$3=$AN$11,'Result Sheet'!BR188,""))))</f>
        <v/>
      </c>
      <c r="O188" s="460" t="str">
        <f>IF($R$3=$AN$8,'Result Sheet'!Q188,IF($R$3=$AN$9,'Result Sheet'!AI188,IF($R$3=$AN$10,'Result Sheet'!BA188,IF($R$3=$AN$11,'Result Sheet'!BS188,""))))</f>
        <v/>
      </c>
      <c r="P188" s="461" t="str">
        <f>IF(OR($D$3="",$R$3=""),"",IF(B188="","",IF(AND(O188="NA",N188="NA"),"NA",IF($R$3=$AN$12,'Result Sheet'!CI188,IF($R$3=$AN$13,'Result Sheet'!CS188,IF($R$3=$AN$14,'Result Sheet'!DC188,IF($R$3=$AN$15,'Result Sheet'!DJ188,IF($R$3=$AN$16,'Result Sheet'!DN188,SUM(N188:O188)))))))))</f>
        <v/>
      </c>
      <c r="Q188" s="462" t="str">
        <f t="shared" si="19"/>
        <v/>
      </c>
      <c r="R188" s="463" t="str">
        <f>IF($R$3=$AN$8,'Result Sheet'!T188,IF($R$3=$AN$9,'Result Sheet'!AL188,IF($R$3=$AN$10,'Result Sheet'!BD188,IF($R$3=$AN$11,'Result Sheet'!BV188,""))))</f>
        <v/>
      </c>
      <c r="S188" s="463" t="str">
        <f>IF($R$3=$AN$8,'Result Sheet'!U188,IF($R$3=$AN$9,'Result Sheet'!AM188,IF($R$3=$AN$10,'Result Sheet'!BE188,IF($R$3=$AN$11,'Result Sheet'!BW188,""))))</f>
        <v/>
      </c>
      <c r="T188" s="464" t="str">
        <f>IF(OR($D$3="",$R$3=""),"",IF(B188="","",IF(AND(R188="NA",S188="NA"),"NA",IF($R$3=$AN$12,'Result Sheet'!CJ188,IF($R$3=$AN$13,'Result Sheet'!CT188,IF($R$3=$AN$14,'Result Sheet'!DD188,IF($R$3=$AN$15,'Result Sheet'!DK188,IF($R$3=$AN$16,'Result Sheet'!DO188,SUM(R188:S188)))))))))</f>
        <v/>
      </c>
      <c r="U188" s="462" t="str">
        <f t="shared" si="20"/>
        <v/>
      </c>
      <c r="V188" s="465">
        <f t="shared" si="21"/>
        <v>0</v>
      </c>
      <c r="W188" s="465" t="str">
        <f t="shared" si="22"/>
        <v/>
      </c>
      <c r="X188" s="465" t="str">
        <f t="shared" si="23"/>
        <v/>
      </c>
      <c r="Y188" s="465" t="str">
        <f t="shared" si="24"/>
        <v/>
      </c>
      <c r="Z188" s="465" t="str">
        <f t="shared" si="25"/>
        <v/>
      </c>
      <c r="AA188" s="466" t="str">
        <f t="shared" si="26"/>
        <v/>
      </c>
    </row>
    <row r="189" spans="1:27">
      <c r="A189" s="453">
        <f>IF('Result Sheet'!A189="","",'Result Sheet'!A189)</f>
        <v>182</v>
      </c>
      <c r="B189" s="454" t="str">
        <f>IF(OR($D$3="",$R$3=""),"",IF('Result Sheet'!B189="","",'Result Sheet'!B189))</f>
        <v/>
      </c>
      <c r="C189" s="455" t="str">
        <f>IF(OR($D$3="",$R$3=""),"",IF('Result Sheet'!F189="","",'Result Sheet'!F189))</f>
        <v/>
      </c>
      <c r="D189" s="456" t="str">
        <f>IF(OR($D$3="",$R$3=""),"",IF('Result Sheet'!E189="","",'Result Sheet'!E189))</f>
        <v/>
      </c>
      <c r="E189" s="457" t="str">
        <f>IF(OR($D$3="",$R$3=""),"",IF('Result Sheet'!G189="","",'Result Sheet'!G189))</f>
        <v/>
      </c>
      <c r="F189" s="457" t="str">
        <f>IF(OR($D$3="",$R$3=""),"",IF('Result Sheet'!H189="","",'Result Sheet'!H189))</f>
        <v/>
      </c>
      <c r="G189" s="457" t="str">
        <f>IF(OR($D$3="",$R$3=""),"",IF('Result Sheet'!I189="","",'Result Sheet'!I189))</f>
        <v/>
      </c>
      <c r="H189" s="458" t="str">
        <f>IF(OR($D$3="",$R$3=""),"",IF('Result Sheet'!K189="","",'Result Sheet'!K189))</f>
        <v/>
      </c>
      <c r="I189" s="459" t="str">
        <f>IF(OR($D$3="",$R$3=""),"",IF('Result Sheet'!J189="","",'Result Sheet'!J189))</f>
        <v/>
      </c>
      <c r="J189" s="460" t="str">
        <f>IF(OR(B189=0,B189=""),"",IF($R$3="","",IF($R$3=$AN$8,'Result Sheet'!L189,IF($R$3=$AN$9,'Result Sheet'!AD189,IF($R$3=$AN$10,'Result Sheet'!AV189,IF($R$3=$AN$11,'Result Sheet'!BN189,IF($R$3=$AN$12,'Result Sheet'!CF189,IF($R$3=$AN$13,'Result Sheet'!CP189,IF($R$3=$AN$14,'Result Sheet'!CZ189,"")))))))))</f>
        <v/>
      </c>
      <c r="K189" s="460" t="str">
        <f>IF(OR(B189=0,B189=""),"",IF($R$3="","",IF($R$3=$AN$8,'Result Sheet'!M189,IF($R$3=$AN$9,'Result Sheet'!AE189,IF($R$3=$AN$10,'Result Sheet'!AW189,IF($R$3=$AN$11,'Result Sheet'!BO189,IF($R$3=$AN$12,'Result Sheet'!CG189,IF($R$3=$AN$13,'Result Sheet'!CQ189,IF($R$3=$AN$14,'Result Sheet'!DA189,"")))))))))</f>
        <v/>
      </c>
      <c r="L189" s="460" t="str">
        <f>IF(OR(B189=0,B189=""),"",IF($R$3="","",IF($R$3=$AN$8,'Result Sheet'!N189,IF($R$3=$AN$9,'Result Sheet'!AF189,IF($R$3=$AN$10,'Result Sheet'!AX189,IF($R$3=$AN$11,'Result Sheet'!BP189,IF($R$3=$AN$12,'Result Sheet'!CH189,IF($R$3=$AN$13,'Result Sheet'!CR189,IF($R$3=$AN$14,'Result Sheet'!DB189,"")))))))))</f>
        <v/>
      </c>
      <c r="M189" s="462" t="str">
        <f t="shared" si="18"/>
        <v/>
      </c>
      <c r="N189" s="460" t="str">
        <f>IF($R$3=$AN$8,'Result Sheet'!P189,IF($R$3=$AN$9,'Result Sheet'!AH189,IF($R$3=$AN$10,'Result Sheet'!AZ189,IF($R$3=$AN$11,'Result Sheet'!BR189,""))))</f>
        <v/>
      </c>
      <c r="O189" s="460" t="str">
        <f>IF($R$3=$AN$8,'Result Sheet'!Q189,IF($R$3=$AN$9,'Result Sheet'!AI189,IF($R$3=$AN$10,'Result Sheet'!BA189,IF($R$3=$AN$11,'Result Sheet'!BS189,""))))</f>
        <v/>
      </c>
      <c r="P189" s="461" t="str">
        <f>IF(OR($D$3="",$R$3=""),"",IF(B189="","",IF(AND(O189="NA",N189="NA"),"NA",IF($R$3=$AN$12,'Result Sheet'!CI189,IF($R$3=$AN$13,'Result Sheet'!CS189,IF($R$3=$AN$14,'Result Sheet'!DC189,IF($R$3=$AN$15,'Result Sheet'!DJ189,IF($R$3=$AN$16,'Result Sheet'!DN189,SUM(N189:O189)))))))))</f>
        <v/>
      </c>
      <c r="Q189" s="462" t="str">
        <f t="shared" si="19"/>
        <v/>
      </c>
      <c r="R189" s="463" t="str">
        <f>IF($R$3=$AN$8,'Result Sheet'!T189,IF($R$3=$AN$9,'Result Sheet'!AL189,IF($R$3=$AN$10,'Result Sheet'!BD189,IF($R$3=$AN$11,'Result Sheet'!BV189,""))))</f>
        <v/>
      </c>
      <c r="S189" s="463" t="str">
        <f>IF($R$3=$AN$8,'Result Sheet'!U189,IF($R$3=$AN$9,'Result Sheet'!AM189,IF($R$3=$AN$10,'Result Sheet'!BE189,IF($R$3=$AN$11,'Result Sheet'!BW189,""))))</f>
        <v/>
      </c>
      <c r="T189" s="464" t="str">
        <f>IF(OR($D$3="",$R$3=""),"",IF(B189="","",IF(AND(R189="NA",S189="NA"),"NA",IF($R$3=$AN$12,'Result Sheet'!CJ189,IF($R$3=$AN$13,'Result Sheet'!CT189,IF($R$3=$AN$14,'Result Sheet'!DD189,IF($R$3=$AN$15,'Result Sheet'!DK189,IF($R$3=$AN$16,'Result Sheet'!DO189,SUM(R189:S189)))))))))</f>
        <v/>
      </c>
      <c r="U189" s="462" t="str">
        <f t="shared" si="20"/>
        <v/>
      </c>
      <c r="V189" s="465">
        <f t="shared" si="21"/>
        <v>0</v>
      </c>
      <c r="W189" s="465" t="str">
        <f t="shared" si="22"/>
        <v/>
      </c>
      <c r="X189" s="465" t="str">
        <f t="shared" si="23"/>
        <v/>
      </c>
      <c r="Y189" s="465" t="str">
        <f t="shared" si="24"/>
        <v/>
      </c>
      <c r="Z189" s="465" t="str">
        <f t="shared" si="25"/>
        <v/>
      </c>
      <c r="AA189" s="466" t="str">
        <f t="shared" si="26"/>
        <v/>
      </c>
    </row>
    <row r="190" spans="1:27">
      <c r="A190" s="453">
        <f>IF('Result Sheet'!A190="","",'Result Sheet'!A190)</f>
        <v>183</v>
      </c>
      <c r="B190" s="454" t="str">
        <f>IF(OR($D$3="",$R$3=""),"",IF('Result Sheet'!B190="","",'Result Sheet'!B190))</f>
        <v/>
      </c>
      <c r="C190" s="455" t="str">
        <f>IF(OR($D$3="",$R$3=""),"",IF('Result Sheet'!F190="","",'Result Sheet'!F190))</f>
        <v/>
      </c>
      <c r="D190" s="456" t="str">
        <f>IF(OR($D$3="",$R$3=""),"",IF('Result Sheet'!E190="","",'Result Sheet'!E190))</f>
        <v/>
      </c>
      <c r="E190" s="457" t="str">
        <f>IF(OR($D$3="",$R$3=""),"",IF('Result Sheet'!G190="","",'Result Sheet'!G190))</f>
        <v/>
      </c>
      <c r="F190" s="457" t="str">
        <f>IF(OR($D$3="",$R$3=""),"",IF('Result Sheet'!H190="","",'Result Sheet'!H190))</f>
        <v/>
      </c>
      <c r="G190" s="457" t="str">
        <f>IF(OR($D$3="",$R$3=""),"",IF('Result Sheet'!I190="","",'Result Sheet'!I190))</f>
        <v/>
      </c>
      <c r="H190" s="458" t="str">
        <f>IF(OR($D$3="",$R$3=""),"",IF('Result Sheet'!K190="","",'Result Sheet'!K190))</f>
        <v/>
      </c>
      <c r="I190" s="459" t="str">
        <f>IF(OR($D$3="",$R$3=""),"",IF('Result Sheet'!J190="","",'Result Sheet'!J190))</f>
        <v/>
      </c>
      <c r="J190" s="460" t="str">
        <f>IF(OR(B190=0,B190=""),"",IF($R$3="","",IF($R$3=$AN$8,'Result Sheet'!L190,IF($R$3=$AN$9,'Result Sheet'!AD190,IF($R$3=$AN$10,'Result Sheet'!AV190,IF($R$3=$AN$11,'Result Sheet'!BN190,IF($R$3=$AN$12,'Result Sheet'!CF190,IF($R$3=$AN$13,'Result Sheet'!CP190,IF($R$3=$AN$14,'Result Sheet'!CZ190,"")))))))))</f>
        <v/>
      </c>
      <c r="K190" s="460" t="str">
        <f>IF(OR(B190=0,B190=""),"",IF($R$3="","",IF($R$3=$AN$8,'Result Sheet'!M190,IF($R$3=$AN$9,'Result Sheet'!AE190,IF($R$3=$AN$10,'Result Sheet'!AW190,IF($R$3=$AN$11,'Result Sheet'!BO190,IF($R$3=$AN$12,'Result Sheet'!CG190,IF($R$3=$AN$13,'Result Sheet'!CQ190,IF($R$3=$AN$14,'Result Sheet'!DA190,"")))))))))</f>
        <v/>
      </c>
      <c r="L190" s="460" t="str">
        <f>IF(OR(B190=0,B190=""),"",IF($R$3="","",IF($R$3=$AN$8,'Result Sheet'!N190,IF($R$3=$AN$9,'Result Sheet'!AF190,IF($R$3=$AN$10,'Result Sheet'!AX190,IF($R$3=$AN$11,'Result Sheet'!BP190,IF($R$3=$AN$12,'Result Sheet'!CH190,IF($R$3=$AN$13,'Result Sheet'!CR190,IF($R$3=$AN$14,'Result Sheet'!DB190,"")))))))))</f>
        <v/>
      </c>
      <c r="M190" s="462" t="str">
        <f t="shared" si="18"/>
        <v/>
      </c>
      <c r="N190" s="460" t="str">
        <f>IF($R$3=$AN$8,'Result Sheet'!P190,IF($R$3=$AN$9,'Result Sheet'!AH190,IF($R$3=$AN$10,'Result Sheet'!AZ190,IF($R$3=$AN$11,'Result Sheet'!BR190,""))))</f>
        <v/>
      </c>
      <c r="O190" s="460" t="str">
        <f>IF($R$3=$AN$8,'Result Sheet'!Q190,IF($R$3=$AN$9,'Result Sheet'!AI190,IF($R$3=$AN$10,'Result Sheet'!BA190,IF($R$3=$AN$11,'Result Sheet'!BS190,""))))</f>
        <v/>
      </c>
      <c r="P190" s="461" t="str">
        <f>IF(OR($D$3="",$R$3=""),"",IF(B190="","",IF(AND(O190="NA",N190="NA"),"NA",IF($R$3=$AN$12,'Result Sheet'!CI190,IF($R$3=$AN$13,'Result Sheet'!CS190,IF($R$3=$AN$14,'Result Sheet'!DC190,IF($R$3=$AN$15,'Result Sheet'!DJ190,IF($R$3=$AN$16,'Result Sheet'!DN190,SUM(N190:O190)))))))))</f>
        <v/>
      </c>
      <c r="Q190" s="462" t="str">
        <f t="shared" si="19"/>
        <v/>
      </c>
      <c r="R190" s="463" t="str">
        <f>IF($R$3=$AN$8,'Result Sheet'!T190,IF($R$3=$AN$9,'Result Sheet'!AL190,IF($R$3=$AN$10,'Result Sheet'!BD190,IF($R$3=$AN$11,'Result Sheet'!BV190,""))))</f>
        <v/>
      </c>
      <c r="S190" s="463" t="str">
        <f>IF($R$3=$AN$8,'Result Sheet'!U190,IF($R$3=$AN$9,'Result Sheet'!AM190,IF($R$3=$AN$10,'Result Sheet'!BE190,IF($R$3=$AN$11,'Result Sheet'!BW190,""))))</f>
        <v/>
      </c>
      <c r="T190" s="464" t="str">
        <f>IF(OR($D$3="",$R$3=""),"",IF(B190="","",IF(AND(R190="NA",S190="NA"),"NA",IF($R$3=$AN$12,'Result Sheet'!CJ190,IF($R$3=$AN$13,'Result Sheet'!CT190,IF($R$3=$AN$14,'Result Sheet'!DD190,IF($R$3=$AN$15,'Result Sheet'!DK190,IF($R$3=$AN$16,'Result Sheet'!DO190,SUM(R190:S190)))))))))</f>
        <v/>
      </c>
      <c r="U190" s="462" t="str">
        <f t="shared" si="20"/>
        <v/>
      </c>
      <c r="V190" s="465">
        <f t="shared" si="21"/>
        <v>0</v>
      </c>
      <c r="W190" s="465" t="str">
        <f t="shared" si="22"/>
        <v/>
      </c>
      <c r="X190" s="465" t="str">
        <f t="shared" si="23"/>
        <v/>
      </c>
      <c r="Y190" s="465" t="str">
        <f t="shared" si="24"/>
        <v/>
      </c>
      <c r="Z190" s="465" t="str">
        <f t="shared" si="25"/>
        <v/>
      </c>
      <c r="AA190" s="466" t="str">
        <f t="shared" si="26"/>
        <v/>
      </c>
    </row>
    <row r="191" spans="1:27">
      <c r="A191" s="453">
        <f>IF('Result Sheet'!A191="","",'Result Sheet'!A191)</f>
        <v>184</v>
      </c>
      <c r="B191" s="454" t="str">
        <f>IF(OR($D$3="",$R$3=""),"",IF('Result Sheet'!B191="","",'Result Sheet'!B191))</f>
        <v/>
      </c>
      <c r="C191" s="455" t="str">
        <f>IF(OR($D$3="",$R$3=""),"",IF('Result Sheet'!F191="","",'Result Sheet'!F191))</f>
        <v/>
      </c>
      <c r="D191" s="456" t="str">
        <f>IF(OR($D$3="",$R$3=""),"",IF('Result Sheet'!E191="","",'Result Sheet'!E191))</f>
        <v/>
      </c>
      <c r="E191" s="457" t="str">
        <f>IF(OR($D$3="",$R$3=""),"",IF('Result Sheet'!G191="","",'Result Sheet'!G191))</f>
        <v/>
      </c>
      <c r="F191" s="457" t="str">
        <f>IF(OR($D$3="",$R$3=""),"",IF('Result Sheet'!H191="","",'Result Sheet'!H191))</f>
        <v/>
      </c>
      <c r="G191" s="457" t="str">
        <f>IF(OR($D$3="",$R$3=""),"",IF('Result Sheet'!I191="","",'Result Sheet'!I191))</f>
        <v/>
      </c>
      <c r="H191" s="458" t="str">
        <f>IF(OR($D$3="",$R$3=""),"",IF('Result Sheet'!K191="","",'Result Sheet'!K191))</f>
        <v/>
      </c>
      <c r="I191" s="459" t="str">
        <f>IF(OR($D$3="",$R$3=""),"",IF('Result Sheet'!J191="","",'Result Sheet'!J191))</f>
        <v/>
      </c>
      <c r="J191" s="460" t="str">
        <f>IF(OR(B191=0,B191=""),"",IF($R$3="","",IF($R$3=$AN$8,'Result Sheet'!L191,IF($R$3=$AN$9,'Result Sheet'!AD191,IF($R$3=$AN$10,'Result Sheet'!AV191,IF($R$3=$AN$11,'Result Sheet'!BN191,IF($R$3=$AN$12,'Result Sheet'!CF191,IF($R$3=$AN$13,'Result Sheet'!CP191,IF($R$3=$AN$14,'Result Sheet'!CZ191,"")))))))))</f>
        <v/>
      </c>
      <c r="K191" s="460" t="str">
        <f>IF(OR(B191=0,B191=""),"",IF($R$3="","",IF($R$3=$AN$8,'Result Sheet'!M191,IF($R$3=$AN$9,'Result Sheet'!AE191,IF($R$3=$AN$10,'Result Sheet'!AW191,IF($R$3=$AN$11,'Result Sheet'!BO191,IF($R$3=$AN$12,'Result Sheet'!CG191,IF($R$3=$AN$13,'Result Sheet'!CQ191,IF($R$3=$AN$14,'Result Sheet'!DA191,"")))))))))</f>
        <v/>
      </c>
      <c r="L191" s="460" t="str">
        <f>IF(OR(B191=0,B191=""),"",IF($R$3="","",IF($R$3=$AN$8,'Result Sheet'!N191,IF($R$3=$AN$9,'Result Sheet'!AF191,IF($R$3=$AN$10,'Result Sheet'!AX191,IF($R$3=$AN$11,'Result Sheet'!BP191,IF($R$3=$AN$12,'Result Sheet'!CH191,IF($R$3=$AN$13,'Result Sheet'!CR191,IF($R$3=$AN$14,'Result Sheet'!DB191,"")))))))))</f>
        <v/>
      </c>
      <c r="M191" s="462" t="str">
        <f t="shared" si="18"/>
        <v/>
      </c>
      <c r="N191" s="460" t="str">
        <f>IF($R$3=$AN$8,'Result Sheet'!P191,IF($R$3=$AN$9,'Result Sheet'!AH191,IF($R$3=$AN$10,'Result Sheet'!AZ191,IF($R$3=$AN$11,'Result Sheet'!BR191,""))))</f>
        <v/>
      </c>
      <c r="O191" s="460" t="str">
        <f>IF($R$3=$AN$8,'Result Sheet'!Q191,IF($R$3=$AN$9,'Result Sheet'!AI191,IF($R$3=$AN$10,'Result Sheet'!BA191,IF($R$3=$AN$11,'Result Sheet'!BS191,""))))</f>
        <v/>
      </c>
      <c r="P191" s="461" t="str">
        <f>IF(OR($D$3="",$R$3=""),"",IF(B191="","",IF(AND(O191="NA",N191="NA"),"NA",IF($R$3=$AN$12,'Result Sheet'!CI191,IF($R$3=$AN$13,'Result Sheet'!CS191,IF($R$3=$AN$14,'Result Sheet'!DC191,IF($R$3=$AN$15,'Result Sheet'!DJ191,IF($R$3=$AN$16,'Result Sheet'!DN191,SUM(N191:O191)))))))))</f>
        <v/>
      </c>
      <c r="Q191" s="462" t="str">
        <f t="shared" si="19"/>
        <v/>
      </c>
      <c r="R191" s="463" t="str">
        <f>IF($R$3=$AN$8,'Result Sheet'!T191,IF($R$3=$AN$9,'Result Sheet'!AL191,IF($R$3=$AN$10,'Result Sheet'!BD191,IF($R$3=$AN$11,'Result Sheet'!BV191,""))))</f>
        <v/>
      </c>
      <c r="S191" s="463" t="str">
        <f>IF($R$3=$AN$8,'Result Sheet'!U191,IF($R$3=$AN$9,'Result Sheet'!AM191,IF($R$3=$AN$10,'Result Sheet'!BE191,IF($R$3=$AN$11,'Result Sheet'!BW191,""))))</f>
        <v/>
      </c>
      <c r="T191" s="464" t="str">
        <f>IF(OR($D$3="",$R$3=""),"",IF(B191="","",IF(AND(R191="NA",S191="NA"),"NA",IF($R$3=$AN$12,'Result Sheet'!CJ191,IF($R$3=$AN$13,'Result Sheet'!CT191,IF($R$3=$AN$14,'Result Sheet'!DD191,IF($R$3=$AN$15,'Result Sheet'!DK191,IF($R$3=$AN$16,'Result Sheet'!DO191,SUM(R191:S191)))))))))</f>
        <v/>
      </c>
      <c r="U191" s="462" t="str">
        <f t="shared" si="20"/>
        <v/>
      </c>
      <c r="V191" s="465">
        <f t="shared" si="21"/>
        <v>0</v>
      </c>
      <c r="W191" s="465" t="str">
        <f t="shared" si="22"/>
        <v/>
      </c>
      <c r="X191" s="465" t="str">
        <f t="shared" si="23"/>
        <v/>
      </c>
      <c r="Y191" s="465" t="str">
        <f t="shared" si="24"/>
        <v/>
      </c>
      <c r="Z191" s="465" t="str">
        <f t="shared" si="25"/>
        <v/>
      </c>
      <c r="AA191" s="466" t="str">
        <f t="shared" si="26"/>
        <v/>
      </c>
    </row>
    <row r="192" spans="1:27">
      <c r="A192" s="453">
        <f>IF('Result Sheet'!A192="","",'Result Sheet'!A192)</f>
        <v>185</v>
      </c>
      <c r="B192" s="454" t="str">
        <f>IF(OR($D$3="",$R$3=""),"",IF('Result Sheet'!B192="","",'Result Sheet'!B192))</f>
        <v/>
      </c>
      <c r="C192" s="455" t="str">
        <f>IF(OR($D$3="",$R$3=""),"",IF('Result Sheet'!F192="","",'Result Sheet'!F192))</f>
        <v/>
      </c>
      <c r="D192" s="456" t="str">
        <f>IF(OR($D$3="",$R$3=""),"",IF('Result Sheet'!E192="","",'Result Sheet'!E192))</f>
        <v/>
      </c>
      <c r="E192" s="457" t="str">
        <f>IF(OR($D$3="",$R$3=""),"",IF('Result Sheet'!G192="","",'Result Sheet'!G192))</f>
        <v/>
      </c>
      <c r="F192" s="457" t="str">
        <f>IF(OR($D$3="",$R$3=""),"",IF('Result Sheet'!H192="","",'Result Sheet'!H192))</f>
        <v/>
      </c>
      <c r="G192" s="457" t="str">
        <f>IF(OR($D$3="",$R$3=""),"",IF('Result Sheet'!I192="","",'Result Sheet'!I192))</f>
        <v/>
      </c>
      <c r="H192" s="458" t="str">
        <f>IF(OR($D$3="",$R$3=""),"",IF('Result Sheet'!K192="","",'Result Sheet'!K192))</f>
        <v/>
      </c>
      <c r="I192" s="459" t="str">
        <f>IF(OR($D$3="",$R$3=""),"",IF('Result Sheet'!J192="","",'Result Sheet'!J192))</f>
        <v/>
      </c>
      <c r="J192" s="460" t="str">
        <f>IF(OR(B192=0,B192=""),"",IF($R$3="","",IF($R$3=$AN$8,'Result Sheet'!L192,IF($R$3=$AN$9,'Result Sheet'!AD192,IF($R$3=$AN$10,'Result Sheet'!AV192,IF($R$3=$AN$11,'Result Sheet'!BN192,IF($R$3=$AN$12,'Result Sheet'!CF192,IF($R$3=$AN$13,'Result Sheet'!CP192,IF($R$3=$AN$14,'Result Sheet'!CZ192,"")))))))))</f>
        <v/>
      </c>
      <c r="K192" s="460" t="str">
        <f>IF(OR(B192=0,B192=""),"",IF($R$3="","",IF($R$3=$AN$8,'Result Sheet'!M192,IF($R$3=$AN$9,'Result Sheet'!AE192,IF($R$3=$AN$10,'Result Sheet'!AW192,IF($R$3=$AN$11,'Result Sheet'!BO192,IF($R$3=$AN$12,'Result Sheet'!CG192,IF($R$3=$AN$13,'Result Sheet'!CQ192,IF($R$3=$AN$14,'Result Sheet'!DA192,"")))))))))</f>
        <v/>
      </c>
      <c r="L192" s="460" t="str">
        <f>IF(OR(B192=0,B192=""),"",IF($R$3="","",IF($R$3=$AN$8,'Result Sheet'!N192,IF($R$3=$AN$9,'Result Sheet'!AF192,IF($R$3=$AN$10,'Result Sheet'!AX192,IF($R$3=$AN$11,'Result Sheet'!BP192,IF($R$3=$AN$12,'Result Sheet'!CH192,IF($R$3=$AN$13,'Result Sheet'!CR192,IF($R$3=$AN$14,'Result Sheet'!DB192,"")))))))))</f>
        <v/>
      </c>
      <c r="M192" s="462" t="str">
        <f t="shared" si="18"/>
        <v/>
      </c>
      <c r="N192" s="460" t="str">
        <f>IF($R$3=$AN$8,'Result Sheet'!P192,IF($R$3=$AN$9,'Result Sheet'!AH192,IF($R$3=$AN$10,'Result Sheet'!AZ192,IF($R$3=$AN$11,'Result Sheet'!BR192,""))))</f>
        <v/>
      </c>
      <c r="O192" s="460" t="str">
        <f>IF($R$3=$AN$8,'Result Sheet'!Q192,IF($R$3=$AN$9,'Result Sheet'!AI192,IF($R$3=$AN$10,'Result Sheet'!BA192,IF($R$3=$AN$11,'Result Sheet'!BS192,""))))</f>
        <v/>
      </c>
      <c r="P192" s="461" t="str">
        <f>IF(OR($D$3="",$R$3=""),"",IF(B192="","",IF(AND(O192="NA",N192="NA"),"NA",IF($R$3=$AN$12,'Result Sheet'!CI192,IF($R$3=$AN$13,'Result Sheet'!CS192,IF($R$3=$AN$14,'Result Sheet'!DC192,IF($R$3=$AN$15,'Result Sheet'!DJ192,IF($R$3=$AN$16,'Result Sheet'!DN192,SUM(N192:O192)))))))))</f>
        <v/>
      </c>
      <c r="Q192" s="462" t="str">
        <f t="shared" si="19"/>
        <v/>
      </c>
      <c r="R192" s="463" t="str">
        <f>IF($R$3=$AN$8,'Result Sheet'!T192,IF($R$3=$AN$9,'Result Sheet'!AL192,IF($R$3=$AN$10,'Result Sheet'!BD192,IF($R$3=$AN$11,'Result Sheet'!BV192,""))))</f>
        <v/>
      </c>
      <c r="S192" s="463" t="str">
        <f>IF($R$3=$AN$8,'Result Sheet'!U192,IF($R$3=$AN$9,'Result Sheet'!AM192,IF($R$3=$AN$10,'Result Sheet'!BE192,IF($R$3=$AN$11,'Result Sheet'!BW192,""))))</f>
        <v/>
      </c>
      <c r="T192" s="464" t="str">
        <f>IF(OR($D$3="",$R$3=""),"",IF(B192="","",IF(AND(R192="NA",S192="NA"),"NA",IF($R$3=$AN$12,'Result Sheet'!CJ192,IF($R$3=$AN$13,'Result Sheet'!CT192,IF($R$3=$AN$14,'Result Sheet'!DD192,IF($R$3=$AN$15,'Result Sheet'!DK192,IF($R$3=$AN$16,'Result Sheet'!DO192,SUM(R192:S192)))))))))</f>
        <v/>
      </c>
      <c r="U192" s="462" t="str">
        <f t="shared" si="20"/>
        <v/>
      </c>
      <c r="V192" s="465">
        <f t="shared" si="21"/>
        <v>0</v>
      </c>
      <c r="W192" s="465" t="str">
        <f t="shared" si="22"/>
        <v/>
      </c>
      <c r="X192" s="465" t="str">
        <f t="shared" si="23"/>
        <v/>
      </c>
      <c r="Y192" s="465" t="str">
        <f t="shared" si="24"/>
        <v/>
      </c>
      <c r="Z192" s="465" t="str">
        <f t="shared" si="25"/>
        <v/>
      </c>
      <c r="AA192" s="466" t="str">
        <f t="shared" si="26"/>
        <v/>
      </c>
    </row>
    <row r="193" spans="1:27">
      <c r="A193" s="453">
        <f>IF('Result Sheet'!A193="","",'Result Sheet'!A193)</f>
        <v>186</v>
      </c>
      <c r="B193" s="454" t="str">
        <f>IF(OR($D$3="",$R$3=""),"",IF('Result Sheet'!B193="","",'Result Sheet'!B193))</f>
        <v/>
      </c>
      <c r="C193" s="455" t="str">
        <f>IF(OR($D$3="",$R$3=""),"",IF('Result Sheet'!F193="","",'Result Sheet'!F193))</f>
        <v/>
      </c>
      <c r="D193" s="456" t="str">
        <f>IF(OR($D$3="",$R$3=""),"",IF('Result Sheet'!E193="","",'Result Sheet'!E193))</f>
        <v/>
      </c>
      <c r="E193" s="457" t="str">
        <f>IF(OR($D$3="",$R$3=""),"",IF('Result Sheet'!G193="","",'Result Sheet'!G193))</f>
        <v/>
      </c>
      <c r="F193" s="457" t="str">
        <f>IF(OR($D$3="",$R$3=""),"",IF('Result Sheet'!H193="","",'Result Sheet'!H193))</f>
        <v/>
      </c>
      <c r="G193" s="457" t="str">
        <f>IF(OR($D$3="",$R$3=""),"",IF('Result Sheet'!I193="","",'Result Sheet'!I193))</f>
        <v/>
      </c>
      <c r="H193" s="458" t="str">
        <f>IF(OR($D$3="",$R$3=""),"",IF('Result Sheet'!K193="","",'Result Sheet'!K193))</f>
        <v/>
      </c>
      <c r="I193" s="459" t="str">
        <f>IF(OR($D$3="",$R$3=""),"",IF('Result Sheet'!J193="","",'Result Sheet'!J193))</f>
        <v/>
      </c>
      <c r="J193" s="460" t="str">
        <f>IF(OR(B193=0,B193=""),"",IF($R$3="","",IF($R$3=$AN$8,'Result Sheet'!L193,IF($R$3=$AN$9,'Result Sheet'!AD193,IF($R$3=$AN$10,'Result Sheet'!AV193,IF($R$3=$AN$11,'Result Sheet'!BN193,IF($R$3=$AN$12,'Result Sheet'!CF193,IF($R$3=$AN$13,'Result Sheet'!CP193,IF($R$3=$AN$14,'Result Sheet'!CZ193,"")))))))))</f>
        <v/>
      </c>
      <c r="K193" s="460" t="str">
        <f>IF(OR(B193=0,B193=""),"",IF($R$3="","",IF($R$3=$AN$8,'Result Sheet'!M193,IF($R$3=$AN$9,'Result Sheet'!AE193,IF($R$3=$AN$10,'Result Sheet'!AW193,IF($R$3=$AN$11,'Result Sheet'!BO193,IF($R$3=$AN$12,'Result Sheet'!CG193,IF($R$3=$AN$13,'Result Sheet'!CQ193,IF($R$3=$AN$14,'Result Sheet'!DA193,"")))))))))</f>
        <v/>
      </c>
      <c r="L193" s="460" t="str">
        <f>IF(OR(B193=0,B193=""),"",IF($R$3="","",IF($R$3=$AN$8,'Result Sheet'!N193,IF($R$3=$AN$9,'Result Sheet'!AF193,IF($R$3=$AN$10,'Result Sheet'!AX193,IF($R$3=$AN$11,'Result Sheet'!BP193,IF($R$3=$AN$12,'Result Sheet'!CH193,IF($R$3=$AN$13,'Result Sheet'!CR193,IF($R$3=$AN$14,'Result Sheet'!DB193,"")))))))))</f>
        <v/>
      </c>
      <c r="M193" s="462" t="str">
        <f t="shared" si="18"/>
        <v/>
      </c>
      <c r="N193" s="460" t="str">
        <f>IF($R$3=$AN$8,'Result Sheet'!P193,IF($R$3=$AN$9,'Result Sheet'!AH193,IF($R$3=$AN$10,'Result Sheet'!AZ193,IF($R$3=$AN$11,'Result Sheet'!BR193,""))))</f>
        <v/>
      </c>
      <c r="O193" s="460" t="str">
        <f>IF($R$3=$AN$8,'Result Sheet'!Q193,IF($R$3=$AN$9,'Result Sheet'!AI193,IF($R$3=$AN$10,'Result Sheet'!BA193,IF($R$3=$AN$11,'Result Sheet'!BS193,""))))</f>
        <v/>
      </c>
      <c r="P193" s="461" t="str">
        <f>IF(OR($D$3="",$R$3=""),"",IF(B193="","",IF(AND(O193="NA",N193="NA"),"NA",IF($R$3=$AN$12,'Result Sheet'!CI193,IF($R$3=$AN$13,'Result Sheet'!CS193,IF($R$3=$AN$14,'Result Sheet'!DC193,IF($R$3=$AN$15,'Result Sheet'!DJ193,IF($R$3=$AN$16,'Result Sheet'!DN193,SUM(N193:O193)))))))))</f>
        <v/>
      </c>
      <c r="Q193" s="462" t="str">
        <f t="shared" si="19"/>
        <v/>
      </c>
      <c r="R193" s="463" t="str">
        <f>IF($R$3=$AN$8,'Result Sheet'!T193,IF($R$3=$AN$9,'Result Sheet'!AL193,IF($R$3=$AN$10,'Result Sheet'!BD193,IF($R$3=$AN$11,'Result Sheet'!BV193,""))))</f>
        <v/>
      </c>
      <c r="S193" s="463" t="str">
        <f>IF($R$3=$AN$8,'Result Sheet'!U193,IF($R$3=$AN$9,'Result Sheet'!AM193,IF($R$3=$AN$10,'Result Sheet'!BE193,IF($R$3=$AN$11,'Result Sheet'!BW193,""))))</f>
        <v/>
      </c>
      <c r="T193" s="464" t="str">
        <f>IF(OR($D$3="",$R$3=""),"",IF(B193="","",IF(AND(R193="NA",S193="NA"),"NA",IF($R$3=$AN$12,'Result Sheet'!CJ193,IF($R$3=$AN$13,'Result Sheet'!CT193,IF($R$3=$AN$14,'Result Sheet'!DD193,IF($R$3=$AN$15,'Result Sheet'!DK193,IF($R$3=$AN$16,'Result Sheet'!DO193,SUM(R193:S193)))))))))</f>
        <v/>
      </c>
      <c r="U193" s="462" t="str">
        <f t="shared" si="20"/>
        <v/>
      </c>
      <c r="V193" s="465">
        <f t="shared" si="21"/>
        <v>0</v>
      </c>
      <c r="W193" s="465" t="str">
        <f t="shared" si="22"/>
        <v/>
      </c>
      <c r="X193" s="465" t="str">
        <f t="shared" si="23"/>
        <v/>
      </c>
      <c r="Y193" s="465" t="str">
        <f t="shared" si="24"/>
        <v/>
      </c>
      <c r="Z193" s="465" t="str">
        <f t="shared" si="25"/>
        <v/>
      </c>
      <c r="AA193" s="466" t="str">
        <f t="shared" si="26"/>
        <v/>
      </c>
    </row>
    <row r="194" spans="1:27">
      <c r="A194" s="453">
        <f>IF('Result Sheet'!A194="","",'Result Sheet'!A194)</f>
        <v>187</v>
      </c>
      <c r="B194" s="454" t="str">
        <f>IF(OR($D$3="",$R$3=""),"",IF('Result Sheet'!B194="","",'Result Sheet'!B194))</f>
        <v/>
      </c>
      <c r="C194" s="455" t="str">
        <f>IF(OR($D$3="",$R$3=""),"",IF('Result Sheet'!F194="","",'Result Sheet'!F194))</f>
        <v/>
      </c>
      <c r="D194" s="456" t="str">
        <f>IF(OR($D$3="",$R$3=""),"",IF('Result Sheet'!E194="","",'Result Sheet'!E194))</f>
        <v/>
      </c>
      <c r="E194" s="457" t="str">
        <f>IF(OR($D$3="",$R$3=""),"",IF('Result Sheet'!G194="","",'Result Sheet'!G194))</f>
        <v/>
      </c>
      <c r="F194" s="457" t="str">
        <f>IF(OR($D$3="",$R$3=""),"",IF('Result Sheet'!H194="","",'Result Sheet'!H194))</f>
        <v/>
      </c>
      <c r="G194" s="457" t="str">
        <f>IF(OR($D$3="",$R$3=""),"",IF('Result Sheet'!I194="","",'Result Sheet'!I194))</f>
        <v/>
      </c>
      <c r="H194" s="458" t="str">
        <f>IF(OR($D$3="",$R$3=""),"",IF('Result Sheet'!K194="","",'Result Sheet'!K194))</f>
        <v/>
      </c>
      <c r="I194" s="459" t="str">
        <f>IF(OR($D$3="",$R$3=""),"",IF('Result Sheet'!J194="","",'Result Sheet'!J194))</f>
        <v/>
      </c>
      <c r="J194" s="460" t="str">
        <f>IF(OR(B194=0,B194=""),"",IF($R$3="","",IF($R$3=$AN$8,'Result Sheet'!L194,IF($R$3=$AN$9,'Result Sheet'!AD194,IF($R$3=$AN$10,'Result Sheet'!AV194,IF($R$3=$AN$11,'Result Sheet'!BN194,IF($R$3=$AN$12,'Result Sheet'!CF194,IF($R$3=$AN$13,'Result Sheet'!CP194,IF($R$3=$AN$14,'Result Sheet'!CZ194,"")))))))))</f>
        <v/>
      </c>
      <c r="K194" s="460" t="str">
        <f>IF(OR(B194=0,B194=""),"",IF($R$3="","",IF($R$3=$AN$8,'Result Sheet'!M194,IF($R$3=$AN$9,'Result Sheet'!AE194,IF($R$3=$AN$10,'Result Sheet'!AW194,IF($R$3=$AN$11,'Result Sheet'!BO194,IF($R$3=$AN$12,'Result Sheet'!CG194,IF($R$3=$AN$13,'Result Sheet'!CQ194,IF($R$3=$AN$14,'Result Sheet'!DA194,"")))))))))</f>
        <v/>
      </c>
      <c r="L194" s="460" t="str">
        <f>IF(OR(B194=0,B194=""),"",IF($R$3="","",IF($R$3=$AN$8,'Result Sheet'!N194,IF($R$3=$AN$9,'Result Sheet'!AF194,IF($R$3=$AN$10,'Result Sheet'!AX194,IF($R$3=$AN$11,'Result Sheet'!BP194,IF($R$3=$AN$12,'Result Sheet'!CH194,IF($R$3=$AN$13,'Result Sheet'!CR194,IF($R$3=$AN$14,'Result Sheet'!DB194,"")))))))))</f>
        <v/>
      </c>
      <c r="M194" s="462" t="str">
        <f t="shared" si="18"/>
        <v/>
      </c>
      <c r="N194" s="460" t="str">
        <f>IF($R$3=$AN$8,'Result Sheet'!P194,IF($R$3=$AN$9,'Result Sheet'!AH194,IF($R$3=$AN$10,'Result Sheet'!AZ194,IF($R$3=$AN$11,'Result Sheet'!BR194,""))))</f>
        <v/>
      </c>
      <c r="O194" s="460" t="str">
        <f>IF($R$3=$AN$8,'Result Sheet'!Q194,IF($R$3=$AN$9,'Result Sheet'!AI194,IF($R$3=$AN$10,'Result Sheet'!BA194,IF($R$3=$AN$11,'Result Sheet'!BS194,""))))</f>
        <v/>
      </c>
      <c r="P194" s="461" t="str">
        <f>IF(OR($D$3="",$R$3=""),"",IF(B194="","",IF(AND(O194="NA",N194="NA"),"NA",IF($R$3=$AN$12,'Result Sheet'!CI194,IF($R$3=$AN$13,'Result Sheet'!CS194,IF($R$3=$AN$14,'Result Sheet'!DC194,IF($R$3=$AN$15,'Result Sheet'!DJ194,IF($R$3=$AN$16,'Result Sheet'!DN194,SUM(N194:O194)))))))))</f>
        <v/>
      </c>
      <c r="Q194" s="462" t="str">
        <f t="shared" si="19"/>
        <v/>
      </c>
      <c r="R194" s="463" t="str">
        <f>IF($R$3=$AN$8,'Result Sheet'!T194,IF($R$3=$AN$9,'Result Sheet'!AL194,IF($R$3=$AN$10,'Result Sheet'!BD194,IF($R$3=$AN$11,'Result Sheet'!BV194,""))))</f>
        <v/>
      </c>
      <c r="S194" s="463" t="str">
        <f>IF($R$3=$AN$8,'Result Sheet'!U194,IF($R$3=$AN$9,'Result Sheet'!AM194,IF($R$3=$AN$10,'Result Sheet'!BE194,IF($R$3=$AN$11,'Result Sheet'!BW194,""))))</f>
        <v/>
      </c>
      <c r="T194" s="464" t="str">
        <f>IF(OR($D$3="",$R$3=""),"",IF(B194="","",IF(AND(R194="NA",S194="NA"),"NA",IF($R$3=$AN$12,'Result Sheet'!CJ194,IF($R$3=$AN$13,'Result Sheet'!CT194,IF($R$3=$AN$14,'Result Sheet'!DD194,IF($R$3=$AN$15,'Result Sheet'!DK194,IF($R$3=$AN$16,'Result Sheet'!DO194,SUM(R194:S194)))))))))</f>
        <v/>
      </c>
      <c r="U194" s="462" t="str">
        <f t="shared" si="20"/>
        <v/>
      </c>
      <c r="V194" s="465">
        <f t="shared" si="21"/>
        <v>0</v>
      </c>
      <c r="W194" s="465" t="str">
        <f t="shared" si="22"/>
        <v/>
      </c>
      <c r="X194" s="465" t="str">
        <f t="shared" si="23"/>
        <v/>
      </c>
      <c r="Y194" s="465" t="str">
        <f t="shared" si="24"/>
        <v/>
      </c>
      <c r="Z194" s="465" t="str">
        <f t="shared" si="25"/>
        <v/>
      </c>
      <c r="AA194" s="466" t="str">
        <f t="shared" si="26"/>
        <v/>
      </c>
    </row>
    <row r="195" spans="1:27">
      <c r="A195" s="453">
        <f>IF('Result Sheet'!A195="","",'Result Sheet'!A195)</f>
        <v>188</v>
      </c>
      <c r="B195" s="454" t="str">
        <f>IF(OR($D$3="",$R$3=""),"",IF('Result Sheet'!B195="","",'Result Sheet'!B195))</f>
        <v/>
      </c>
      <c r="C195" s="455" t="str">
        <f>IF(OR($D$3="",$R$3=""),"",IF('Result Sheet'!F195="","",'Result Sheet'!F195))</f>
        <v/>
      </c>
      <c r="D195" s="456" t="str">
        <f>IF(OR($D$3="",$R$3=""),"",IF('Result Sheet'!E195="","",'Result Sheet'!E195))</f>
        <v/>
      </c>
      <c r="E195" s="457" t="str">
        <f>IF(OR($D$3="",$R$3=""),"",IF('Result Sheet'!G195="","",'Result Sheet'!G195))</f>
        <v/>
      </c>
      <c r="F195" s="457" t="str">
        <f>IF(OR($D$3="",$R$3=""),"",IF('Result Sheet'!H195="","",'Result Sheet'!H195))</f>
        <v/>
      </c>
      <c r="G195" s="457" t="str">
        <f>IF(OR($D$3="",$R$3=""),"",IF('Result Sheet'!I195="","",'Result Sheet'!I195))</f>
        <v/>
      </c>
      <c r="H195" s="458" t="str">
        <f>IF(OR($D$3="",$R$3=""),"",IF('Result Sheet'!K195="","",'Result Sheet'!K195))</f>
        <v/>
      </c>
      <c r="I195" s="459" t="str">
        <f>IF(OR($D$3="",$R$3=""),"",IF('Result Sheet'!J195="","",'Result Sheet'!J195))</f>
        <v/>
      </c>
      <c r="J195" s="460" t="str">
        <f>IF(OR(B195=0,B195=""),"",IF($R$3="","",IF($R$3=$AN$8,'Result Sheet'!L195,IF($R$3=$AN$9,'Result Sheet'!AD195,IF($R$3=$AN$10,'Result Sheet'!AV195,IF($R$3=$AN$11,'Result Sheet'!BN195,IF($R$3=$AN$12,'Result Sheet'!CF195,IF($R$3=$AN$13,'Result Sheet'!CP195,IF($R$3=$AN$14,'Result Sheet'!CZ195,"")))))))))</f>
        <v/>
      </c>
      <c r="K195" s="460" t="str">
        <f>IF(OR(B195=0,B195=""),"",IF($R$3="","",IF($R$3=$AN$8,'Result Sheet'!M195,IF($R$3=$AN$9,'Result Sheet'!AE195,IF($R$3=$AN$10,'Result Sheet'!AW195,IF($R$3=$AN$11,'Result Sheet'!BO195,IF($R$3=$AN$12,'Result Sheet'!CG195,IF($R$3=$AN$13,'Result Sheet'!CQ195,IF($R$3=$AN$14,'Result Sheet'!DA195,"")))))))))</f>
        <v/>
      </c>
      <c r="L195" s="460" t="str">
        <f>IF(OR(B195=0,B195=""),"",IF($R$3="","",IF($R$3=$AN$8,'Result Sheet'!N195,IF($R$3=$AN$9,'Result Sheet'!AF195,IF($R$3=$AN$10,'Result Sheet'!AX195,IF($R$3=$AN$11,'Result Sheet'!BP195,IF($R$3=$AN$12,'Result Sheet'!CH195,IF($R$3=$AN$13,'Result Sheet'!CR195,IF($R$3=$AN$14,'Result Sheet'!DB195,"")))))))))</f>
        <v/>
      </c>
      <c r="M195" s="462" t="str">
        <f t="shared" si="18"/>
        <v/>
      </c>
      <c r="N195" s="460" t="str">
        <f>IF($R$3=$AN$8,'Result Sheet'!P195,IF($R$3=$AN$9,'Result Sheet'!AH195,IF($R$3=$AN$10,'Result Sheet'!AZ195,IF($R$3=$AN$11,'Result Sheet'!BR195,""))))</f>
        <v/>
      </c>
      <c r="O195" s="460" t="str">
        <f>IF($R$3=$AN$8,'Result Sheet'!Q195,IF($R$3=$AN$9,'Result Sheet'!AI195,IF($R$3=$AN$10,'Result Sheet'!BA195,IF($R$3=$AN$11,'Result Sheet'!BS195,""))))</f>
        <v/>
      </c>
      <c r="P195" s="461" t="str">
        <f>IF(OR($D$3="",$R$3=""),"",IF(B195="","",IF(AND(O195="NA",N195="NA"),"NA",IF($R$3=$AN$12,'Result Sheet'!CI195,IF($R$3=$AN$13,'Result Sheet'!CS195,IF($R$3=$AN$14,'Result Sheet'!DC195,IF($R$3=$AN$15,'Result Sheet'!DJ195,IF($R$3=$AN$16,'Result Sheet'!DN195,SUM(N195:O195)))))))))</f>
        <v/>
      </c>
      <c r="Q195" s="462" t="str">
        <f t="shared" si="19"/>
        <v/>
      </c>
      <c r="R195" s="463" t="str">
        <f>IF($R$3=$AN$8,'Result Sheet'!T195,IF($R$3=$AN$9,'Result Sheet'!AL195,IF($R$3=$AN$10,'Result Sheet'!BD195,IF($R$3=$AN$11,'Result Sheet'!BV195,""))))</f>
        <v/>
      </c>
      <c r="S195" s="463" t="str">
        <f>IF($R$3=$AN$8,'Result Sheet'!U195,IF($R$3=$AN$9,'Result Sheet'!AM195,IF($R$3=$AN$10,'Result Sheet'!BE195,IF($R$3=$AN$11,'Result Sheet'!BW195,""))))</f>
        <v/>
      </c>
      <c r="T195" s="464" t="str">
        <f>IF(OR($D$3="",$R$3=""),"",IF(B195="","",IF(AND(R195="NA",S195="NA"),"NA",IF($R$3=$AN$12,'Result Sheet'!CJ195,IF($R$3=$AN$13,'Result Sheet'!CT195,IF($R$3=$AN$14,'Result Sheet'!DD195,IF($R$3=$AN$15,'Result Sheet'!DK195,IF($R$3=$AN$16,'Result Sheet'!DO195,SUM(R195:S195)))))))))</f>
        <v/>
      </c>
      <c r="U195" s="462" t="str">
        <f t="shared" si="20"/>
        <v/>
      </c>
      <c r="V195" s="465">
        <f t="shared" si="21"/>
        <v>0</v>
      </c>
      <c r="W195" s="465" t="str">
        <f t="shared" si="22"/>
        <v/>
      </c>
      <c r="X195" s="465" t="str">
        <f t="shared" si="23"/>
        <v/>
      </c>
      <c r="Y195" s="465" t="str">
        <f t="shared" si="24"/>
        <v/>
      </c>
      <c r="Z195" s="465" t="str">
        <f t="shared" si="25"/>
        <v/>
      </c>
      <c r="AA195" s="466" t="str">
        <f t="shared" si="26"/>
        <v/>
      </c>
    </row>
    <row r="196" spans="1:27">
      <c r="A196" s="453">
        <f>IF('Result Sheet'!A196="","",'Result Sheet'!A196)</f>
        <v>189</v>
      </c>
      <c r="B196" s="454" t="str">
        <f>IF(OR($D$3="",$R$3=""),"",IF('Result Sheet'!B196="","",'Result Sheet'!B196))</f>
        <v/>
      </c>
      <c r="C196" s="455" t="str">
        <f>IF(OR($D$3="",$R$3=""),"",IF('Result Sheet'!F196="","",'Result Sheet'!F196))</f>
        <v/>
      </c>
      <c r="D196" s="456" t="str">
        <f>IF(OR($D$3="",$R$3=""),"",IF('Result Sheet'!E196="","",'Result Sheet'!E196))</f>
        <v/>
      </c>
      <c r="E196" s="457" t="str">
        <f>IF(OR($D$3="",$R$3=""),"",IF('Result Sheet'!G196="","",'Result Sheet'!G196))</f>
        <v/>
      </c>
      <c r="F196" s="457" t="str">
        <f>IF(OR($D$3="",$R$3=""),"",IF('Result Sheet'!H196="","",'Result Sheet'!H196))</f>
        <v/>
      </c>
      <c r="G196" s="457" t="str">
        <f>IF(OR($D$3="",$R$3=""),"",IF('Result Sheet'!I196="","",'Result Sheet'!I196))</f>
        <v/>
      </c>
      <c r="H196" s="458" t="str">
        <f>IF(OR($D$3="",$R$3=""),"",IF('Result Sheet'!K196="","",'Result Sheet'!K196))</f>
        <v/>
      </c>
      <c r="I196" s="459" t="str">
        <f>IF(OR($D$3="",$R$3=""),"",IF('Result Sheet'!J196="","",'Result Sheet'!J196))</f>
        <v/>
      </c>
      <c r="J196" s="460" t="str">
        <f>IF(OR(B196=0,B196=""),"",IF($R$3="","",IF($R$3=$AN$8,'Result Sheet'!L196,IF($R$3=$AN$9,'Result Sheet'!AD196,IF($R$3=$AN$10,'Result Sheet'!AV196,IF($R$3=$AN$11,'Result Sheet'!BN196,IF($R$3=$AN$12,'Result Sheet'!CF196,IF($R$3=$AN$13,'Result Sheet'!CP196,IF($R$3=$AN$14,'Result Sheet'!CZ196,"")))))))))</f>
        <v/>
      </c>
      <c r="K196" s="460" t="str">
        <f>IF(OR(B196=0,B196=""),"",IF($R$3="","",IF($R$3=$AN$8,'Result Sheet'!M196,IF($R$3=$AN$9,'Result Sheet'!AE196,IF($R$3=$AN$10,'Result Sheet'!AW196,IF($R$3=$AN$11,'Result Sheet'!BO196,IF($R$3=$AN$12,'Result Sheet'!CG196,IF($R$3=$AN$13,'Result Sheet'!CQ196,IF($R$3=$AN$14,'Result Sheet'!DA196,"")))))))))</f>
        <v/>
      </c>
      <c r="L196" s="460" t="str">
        <f>IF(OR(B196=0,B196=""),"",IF($R$3="","",IF($R$3=$AN$8,'Result Sheet'!N196,IF($R$3=$AN$9,'Result Sheet'!AF196,IF($R$3=$AN$10,'Result Sheet'!AX196,IF($R$3=$AN$11,'Result Sheet'!BP196,IF($R$3=$AN$12,'Result Sheet'!CH196,IF($R$3=$AN$13,'Result Sheet'!CR196,IF($R$3=$AN$14,'Result Sheet'!DB196,"")))))))))</f>
        <v/>
      </c>
      <c r="M196" s="462" t="str">
        <f t="shared" si="18"/>
        <v/>
      </c>
      <c r="N196" s="460" t="str">
        <f>IF($R$3=$AN$8,'Result Sheet'!P196,IF($R$3=$AN$9,'Result Sheet'!AH196,IF($R$3=$AN$10,'Result Sheet'!AZ196,IF($R$3=$AN$11,'Result Sheet'!BR196,""))))</f>
        <v/>
      </c>
      <c r="O196" s="460" t="str">
        <f>IF($R$3=$AN$8,'Result Sheet'!Q196,IF($R$3=$AN$9,'Result Sheet'!AI196,IF($R$3=$AN$10,'Result Sheet'!BA196,IF($R$3=$AN$11,'Result Sheet'!BS196,""))))</f>
        <v/>
      </c>
      <c r="P196" s="461" t="str">
        <f>IF(OR($D$3="",$R$3=""),"",IF(B196="","",IF(AND(O196="NA",N196="NA"),"NA",IF($R$3=$AN$12,'Result Sheet'!CI196,IF($R$3=$AN$13,'Result Sheet'!CS196,IF($R$3=$AN$14,'Result Sheet'!DC196,IF($R$3=$AN$15,'Result Sheet'!DJ196,IF($R$3=$AN$16,'Result Sheet'!DN196,SUM(N196:O196)))))))))</f>
        <v/>
      </c>
      <c r="Q196" s="462" t="str">
        <f t="shared" si="19"/>
        <v/>
      </c>
      <c r="R196" s="463" t="str">
        <f>IF($R$3=$AN$8,'Result Sheet'!T196,IF($R$3=$AN$9,'Result Sheet'!AL196,IF($R$3=$AN$10,'Result Sheet'!BD196,IF($R$3=$AN$11,'Result Sheet'!BV196,""))))</f>
        <v/>
      </c>
      <c r="S196" s="463" t="str">
        <f>IF($R$3=$AN$8,'Result Sheet'!U196,IF($R$3=$AN$9,'Result Sheet'!AM196,IF($R$3=$AN$10,'Result Sheet'!BE196,IF($R$3=$AN$11,'Result Sheet'!BW196,""))))</f>
        <v/>
      </c>
      <c r="T196" s="464" t="str">
        <f>IF(OR($D$3="",$R$3=""),"",IF(B196="","",IF(AND(R196="NA",S196="NA"),"NA",IF($R$3=$AN$12,'Result Sheet'!CJ196,IF($R$3=$AN$13,'Result Sheet'!CT196,IF($R$3=$AN$14,'Result Sheet'!DD196,IF($R$3=$AN$15,'Result Sheet'!DK196,IF($R$3=$AN$16,'Result Sheet'!DO196,SUM(R196:S196)))))))))</f>
        <v/>
      </c>
      <c r="U196" s="462" t="str">
        <f t="shared" si="20"/>
        <v/>
      </c>
      <c r="V196" s="465">
        <f t="shared" si="21"/>
        <v>0</v>
      </c>
      <c r="W196" s="465" t="str">
        <f t="shared" si="22"/>
        <v/>
      </c>
      <c r="X196" s="465" t="str">
        <f t="shared" si="23"/>
        <v/>
      </c>
      <c r="Y196" s="465" t="str">
        <f t="shared" si="24"/>
        <v/>
      </c>
      <c r="Z196" s="465" t="str">
        <f t="shared" si="25"/>
        <v/>
      </c>
      <c r="AA196" s="466" t="str">
        <f t="shared" si="26"/>
        <v/>
      </c>
    </row>
    <row r="197" spans="1:27">
      <c r="A197" s="453">
        <f>IF('Result Sheet'!A197="","",'Result Sheet'!A197)</f>
        <v>190</v>
      </c>
      <c r="B197" s="454" t="str">
        <f>IF(OR($D$3="",$R$3=""),"",IF('Result Sheet'!B197="","",'Result Sheet'!B197))</f>
        <v/>
      </c>
      <c r="C197" s="455" t="str">
        <f>IF(OR($D$3="",$R$3=""),"",IF('Result Sheet'!F197="","",'Result Sheet'!F197))</f>
        <v/>
      </c>
      <c r="D197" s="456" t="str">
        <f>IF(OR($D$3="",$R$3=""),"",IF('Result Sheet'!E197="","",'Result Sheet'!E197))</f>
        <v/>
      </c>
      <c r="E197" s="457" t="str">
        <f>IF(OR($D$3="",$R$3=""),"",IF('Result Sheet'!G197="","",'Result Sheet'!G197))</f>
        <v/>
      </c>
      <c r="F197" s="457" t="str">
        <f>IF(OR($D$3="",$R$3=""),"",IF('Result Sheet'!H197="","",'Result Sheet'!H197))</f>
        <v/>
      </c>
      <c r="G197" s="457" t="str">
        <f>IF(OR($D$3="",$R$3=""),"",IF('Result Sheet'!I197="","",'Result Sheet'!I197))</f>
        <v/>
      </c>
      <c r="H197" s="458" t="str">
        <f>IF(OR($D$3="",$R$3=""),"",IF('Result Sheet'!K197="","",'Result Sheet'!K197))</f>
        <v/>
      </c>
      <c r="I197" s="459" t="str">
        <f>IF(OR($D$3="",$R$3=""),"",IF('Result Sheet'!J197="","",'Result Sheet'!J197))</f>
        <v/>
      </c>
      <c r="J197" s="460" t="str">
        <f>IF(OR(B197=0,B197=""),"",IF($R$3="","",IF($R$3=$AN$8,'Result Sheet'!L197,IF($R$3=$AN$9,'Result Sheet'!AD197,IF($R$3=$AN$10,'Result Sheet'!AV197,IF($R$3=$AN$11,'Result Sheet'!BN197,IF($R$3=$AN$12,'Result Sheet'!CF197,IF($R$3=$AN$13,'Result Sheet'!CP197,IF($R$3=$AN$14,'Result Sheet'!CZ197,"")))))))))</f>
        <v/>
      </c>
      <c r="K197" s="460" t="str">
        <f>IF(OR(B197=0,B197=""),"",IF($R$3="","",IF($R$3=$AN$8,'Result Sheet'!M197,IF($R$3=$AN$9,'Result Sheet'!AE197,IF($R$3=$AN$10,'Result Sheet'!AW197,IF($R$3=$AN$11,'Result Sheet'!BO197,IF($R$3=$AN$12,'Result Sheet'!CG197,IF($R$3=$AN$13,'Result Sheet'!CQ197,IF($R$3=$AN$14,'Result Sheet'!DA197,"")))))))))</f>
        <v/>
      </c>
      <c r="L197" s="460" t="str">
        <f>IF(OR(B197=0,B197=""),"",IF($R$3="","",IF($R$3=$AN$8,'Result Sheet'!N197,IF($R$3=$AN$9,'Result Sheet'!AF197,IF($R$3=$AN$10,'Result Sheet'!AX197,IF($R$3=$AN$11,'Result Sheet'!BP197,IF($R$3=$AN$12,'Result Sheet'!CH197,IF($R$3=$AN$13,'Result Sheet'!CR197,IF($R$3=$AN$14,'Result Sheet'!DB197,"")))))))))</f>
        <v/>
      </c>
      <c r="M197" s="462" t="str">
        <f t="shared" si="18"/>
        <v/>
      </c>
      <c r="N197" s="460" t="str">
        <f>IF($R$3=$AN$8,'Result Sheet'!P197,IF($R$3=$AN$9,'Result Sheet'!AH197,IF($R$3=$AN$10,'Result Sheet'!AZ197,IF($R$3=$AN$11,'Result Sheet'!BR197,""))))</f>
        <v/>
      </c>
      <c r="O197" s="460" t="str">
        <f>IF($R$3=$AN$8,'Result Sheet'!Q197,IF($R$3=$AN$9,'Result Sheet'!AI197,IF($R$3=$AN$10,'Result Sheet'!BA197,IF($R$3=$AN$11,'Result Sheet'!BS197,""))))</f>
        <v/>
      </c>
      <c r="P197" s="461" t="str">
        <f>IF(OR($D$3="",$R$3=""),"",IF(B197="","",IF(AND(O197="NA",N197="NA"),"NA",IF($R$3=$AN$12,'Result Sheet'!CI197,IF($R$3=$AN$13,'Result Sheet'!CS197,IF($R$3=$AN$14,'Result Sheet'!DC197,IF($R$3=$AN$15,'Result Sheet'!DJ197,IF($R$3=$AN$16,'Result Sheet'!DN197,SUM(N197:O197)))))))))</f>
        <v/>
      </c>
      <c r="Q197" s="462" t="str">
        <f t="shared" si="19"/>
        <v/>
      </c>
      <c r="R197" s="463" t="str">
        <f>IF($R$3=$AN$8,'Result Sheet'!T197,IF($R$3=$AN$9,'Result Sheet'!AL197,IF($R$3=$AN$10,'Result Sheet'!BD197,IF($R$3=$AN$11,'Result Sheet'!BV197,""))))</f>
        <v/>
      </c>
      <c r="S197" s="463" t="str">
        <f>IF($R$3=$AN$8,'Result Sheet'!U197,IF($R$3=$AN$9,'Result Sheet'!AM197,IF($R$3=$AN$10,'Result Sheet'!BE197,IF($R$3=$AN$11,'Result Sheet'!BW197,""))))</f>
        <v/>
      </c>
      <c r="T197" s="464" t="str">
        <f>IF(OR($D$3="",$R$3=""),"",IF(B197="","",IF(AND(R197="NA",S197="NA"),"NA",IF($R$3=$AN$12,'Result Sheet'!CJ197,IF($R$3=$AN$13,'Result Sheet'!CT197,IF($R$3=$AN$14,'Result Sheet'!DD197,IF($R$3=$AN$15,'Result Sheet'!DK197,IF($R$3=$AN$16,'Result Sheet'!DO197,SUM(R197:S197)))))))))</f>
        <v/>
      </c>
      <c r="U197" s="462" t="str">
        <f t="shared" si="20"/>
        <v/>
      </c>
      <c r="V197" s="465">
        <f t="shared" si="21"/>
        <v>0</v>
      </c>
      <c r="W197" s="465" t="str">
        <f t="shared" si="22"/>
        <v/>
      </c>
      <c r="X197" s="465" t="str">
        <f t="shared" si="23"/>
        <v/>
      </c>
      <c r="Y197" s="465" t="str">
        <f t="shared" si="24"/>
        <v/>
      </c>
      <c r="Z197" s="465" t="str">
        <f t="shared" si="25"/>
        <v/>
      </c>
      <c r="AA197" s="466" t="str">
        <f t="shared" si="26"/>
        <v/>
      </c>
    </row>
    <row r="198" spans="1:27">
      <c r="A198" s="453">
        <f>IF('Result Sheet'!A198="","",'Result Sheet'!A198)</f>
        <v>191</v>
      </c>
      <c r="B198" s="454" t="str">
        <f>IF(OR($D$3="",$R$3=""),"",IF('Result Sheet'!B198="","",'Result Sheet'!B198))</f>
        <v/>
      </c>
      <c r="C198" s="455" t="str">
        <f>IF(OR($D$3="",$R$3=""),"",IF('Result Sheet'!F198="","",'Result Sheet'!F198))</f>
        <v/>
      </c>
      <c r="D198" s="456" t="str">
        <f>IF(OR($D$3="",$R$3=""),"",IF('Result Sheet'!E198="","",'Result Sheet'!E198))</f>
        <v/>
      </c>
      <c r="E198" s="457" t="str">
        <f>IF(OR($D$3="",$R$3=""),"",IF('Result Sheet'!G198="","",'Result Sheet'!G198))</f>
        <v/>
      </c>
      <c r="F198" s="457" t="str">
        <f>IF(OR($D$3="",$R$3=""),"",IF('Result Sheet'!H198="","",'Result Sheet'!H198))</f>
        <v/>
      </c>
      <c r="G198" s="457" t="str">
        <f>IF(OR($D$3="",$R$3=""),"",IF('Result Sheet'!I198="","",'Result Sheet'!I198))</f>
        <v/>
      </c>
      <c r="H198" s="458" t="str">
        <f>IF(OR($D$3="",$R$3=""),"",IF('Result Sheet'!K198="","",'Result Sheet'!K198))</f>
        <v/>
      </c>
      <c r="I198" s="459" t="str">
        <f>IF(OR($D$3="",$R$3=""),"",IF('Result Sheet'!J198="","",'Result Sheet'!J198))</f>
        <v/>
      </c>
      <c r="J198" s="460" t="str">
        <f>IF(OR(B198=0,B198=""),"",IF($R$3="","",IF($R$3=$AN$8,'Result Sheet'!L198,IF($R$3=$AN$9,'Result Sheet'!AD198,IF($R$3=$AN$10,'Result Sheet'!AV198,IF($R$3=$AN$11,'Result Sheet'!BN198,IF($R$3=$AN$12,'Result Sheet'!CF198,IF($R$3=$AN$13,'Result Sheet'!CP198,IF($R$3=$AN$14,'Result Sheet'!CZ198,"")))))))))</f>
        <v/>
      </c>
      <c r="K198" s="460" t="str">
        <f>IF(OR(B198=0,B198=""),"",IF($R$3="","",IF($R$3=$AN$8,'Result Sheet'!M198,IF($R$3=$AN$9,'Result Sheet'!AE198,IF($R$3=$AN$10,'Result Sheet'!AW198,IF($R$3=$AN$11,'Result Sheet'!BO198,IF($R$3=$AN$12,'Result Sheet'!CG198,IF($R$3=$AN$13,'Result Sheet'!CQ198,IF($R$3=$AN$14,'Result Sheet'!DA198,"")))))))))</f>
        <v/>
      </c>
      <c r="L198" s="460" t="str">
        <f>IF(OR(B198=0,B198=""),"",IF($R$3="","",IF($R$3=$AN$8,'Result Sheet'!N198,IF($R$3=$AN$9,'Result Sheet'!AF198,IF($R$3=$AN$10,'Result Sheet'!AX198,IF($R$3=$AN$11,'Result Sheet'!BP198,IF($R$3=$AN$12,'Result Sheet'!CH198,IF($R$3=$AN$13,'Result Sheet'!CR198,IF($R$3=$AN$14,'Result Sheet'!DB198,"")))))))))</f>
        <v/>
      </c>
      <c r="M198" s="462" t="str">
        <f t="shared" si="18"/>
        <v/>
      </c>
      <c r="N198" s="460" t="str">
        <f>IF($R$3=$AN$8,'Result Sheet'!P198,IF($R$3=$AN$9,'Result Sheet'!AH198,IF($R$3=$AN$10,'Result Sheet'!AZ198,IF($R$3=$AN$11,'Result Sheet'!BR198,""))))</f>
        <v/>
      </c>
      <c r="O198" s="460" t="str">
        <f>IF($R$3=$AN$8,'Result Sheet'!Q198,IF($R$3=$AN$9,'Result Sheet'!AI198,IF($R$3=$AN$10,'Result Sheet'!BA198,IF($R$3=$AN$11,'Result Sheet'!BS198,""))))</f>
        <v/>
      </c>
      <c r="P198" s="461" t="str">
        <f>IF(OR($D$3="",$R$3=""),"",IF(B198="","",IF(AND(O198="NA",N198="NA"),"NA",IF($R$3=$AN$12,'Result Sheet'!CI198,IF($R$3=$AN$13,'Result Sheet'!CS198,IF($R$3=$AN$14,'Result Sheet'!DC198,IF($R$3=$AN$15,'Result Sheet'!DJ198,IF($R$3=$AN$16,'Result Sheet'!DN198,SUM(N198:O198)))))))))</f>
        <v/>
      </c>
      <c r="Q198" s="462" t="str">
        <f t="shared" si="19"/>
        <v/>
      </c>
      <c r="R198" s="463" t="str">
        <f>IF($R$3=$AN$8,'Result Sheet'!T198,IF($R$3=$AN$9,'Result Sheet'!AL198,IF($R$3=$AN$10,'Result Sheet'!BD198,IF($R$3=$AN$11,'Result Sheet'!BV198,""))))</f>
        <v/>
      </c>
      <c r="S198" s="463" t="str">
        <f>IF($R$3=$AN$8,'Result Sheet'!U198,IF($R$3=$AN$9,'Result Sheet'!AM198,IF($R$3=$AN$10,'Result Sheet'!BE198,IF($R$3=$AN$11,'Result Sheet'!BW198,""))))</f>
        <v/>
      </c>
      <c r="T198" s="464" t="str">
        <f>IF(OR($D$3="",$R$3=""),"",IF(B198="","",IF(AND(R198="NA",S198="NA"),"NA",IF($R$3=$AN$12,'Result Sheet'!CJ198,IF($R$3=$AN$13,'Result Sheet'!CT198,IF($R$3=$AN$14,'Result Sheet'!DD198,IF($R$3=$AN$15,'Result Sheet'!DK198,IF($R$3=$AN$16,'Result Sheet'!DO198,SUM(R198:S198)))))))))</f>
        <v/>
      </c>
      <c r="U198" s="462" t="str">
        <f t="shared" si="20"/>
        <v/>
      </c>
      <c r="V198" s="465">
        <f t="shared" si="21"/>
        <v>0</v>
      </c>
      <c r="W198" s="465" t="str">
        <f t="shared" si="22"/>
        <v/>
      </c>
      <c r="X198" s="465" t="str">
        <f t="shared" si="23"/>
        <v/>
      </c>
      <c r="Y198" s="465" t="str">
        <f t="shared" si="24"/>
        <v/>
      </c>
      <c r="Z198" s="465" t="str">
        <f t="shared" si="25"/>
        <v/>
      </c>
      <c r="AA198" s="466" t="str">
        <f t="shared" si="26"/>
        <v/>
      </c>
    </row>
    <row r="199" spans="1:27">
      <c r="A199" s="453">
        <f>IF('Result Sheet'!A199="","",'Result Sheet'!A199)</f>
        <v>192</v>
      </c>
      <c r="B199" s="454" t="str">
        <f>IF(OR($D$3="",$R$3=""),"",IF('Result Sheet'!B199="","",'Result Sheet'!B199))</f>
        <v/>
      </c>
      <c r="C199" s="455" t="str">
        <f>IF(OR($D$3="",$R$3=""),"",IF('Result Sheet'!F199="","",'Result Sheet'!F199))</f>
        <v/>
      </c>
      <c r="D199" s="456" t="str">
        <f>IF(OR($D$3="",$R$3=""),"",IF('Result Sheet'!E199="","",'Result Sheet'!E199))</f>
        <v/>
      </c>
      <c r="E199" s="457" t="str">
        <f>IF(OR($D$3="",$R$3=""),"",IF('Result Sheet'!G199="","",'Result Sheet'!G199))</f>
        <v/>
      </c>
      <c r="F199" s="457" t="str">
        <f>IF(OR($D$3="",$R$3=""),"",IF('Result Sheet'!H199="","",'Result Sheet'!H199))</f>
        <v/>
      </c>
      <c r="G199" s="457" t="str">
        <f>IF(OR($D$3="",$R$3=""),"",IF('Result Sheet'!I199="","",'Result Sheet'!I199))</f>
        <v/>
      </c>
      <c r="H199" s="458" t="str">
        <f>IF(OR($D$3="",$R$3=""),"",IF('Result Sheet'!K199="","",'Result Sheet'!K199))</f>
        <v/>
      </c>
      <c r="I199" s="459" t="str">
        <f>IF(OR($D$3="",$R$3=""),"",IF('Result Sheet'!J199="","",'Result Sheet'!J199))</f>
        <v/>
      </c>
      <c r="J199" s="460" t="str">
        <f>IF(OR(B199=0,B199=""),"",IF($R$3="","",IF($R$3=$AN$8,'Result Sheet'!L199,IF($R$3=$AN$9,'Result Sheet'!AD199,IF($R$3=$AN$10,'Result Sheet'!AV199,IF($R$3=$AN$11,'Result Sheet'!BN199,IF($R$3=$AN$12,'Result Sheet'!CF199,IF($R$3=$AN$13,'Result Sheet'!CP199,IF($R$3=$AN$14,'Result Sheet'!CZ199,"")))))))))</f>
        <v/>
      </c>
      <c r="K199" s="460" t="str">
        <f>IF(OR(B199=0,B199=""),"",IF($R$3="","",IF($R$3=$AN$8,'Result Sheet'!M199,IF($R$3=$AN$9,'Result Sheet'!AE199,IF($R$3=$AN$10,'Result Sheet'!AW199,IF($R$3=$AN$11,'Result Sheet'!BO199,IF($R$3=$AN$12,'Result Sheet'!CG199,IF($R$3=$AN$13,'Result Sheet'!CQ199,IF($R$3=$AN$14,'Result Sheet'!DA199,"")))))))))</f>
        <v/>
      </c>
      <c r="L199" s="460" t="str">
        <f>IF(OR(B199=0,B199=""),"",IF($R$3="","",IF($R$3=$AN$8,'Result Sheet'!N199,IF($R$3=$AN$9,'Result Sheet'!AF199,IF($R$3=$AN$10,'Result Sheet'!AX199,IF($R$3=$AN$11,'Result Sheet'!BP199,IF($R$3=$AN$12,'Result Sheet'!CH199,IF($R$3=$AN$13,'Result Sheet'!CR199,IF($R$3=$AN$14,'Result Sheet'!DB199,"")))))))))</f>
        <v/>
      </c>
      <c r="M199" s="462" t="str">
        <f t="shared" si="18"/>
        <v/>
      </c>
      <c r="N199" s="460" t="str">
        <f>IF($R$3=$AN$8,'Result Sheet'!P199,IF($R$3=$AN$9,'Result Sheet'!AH199,IF($R$3=$AN$10,'Result Sheet'!AZ199,IF($R$3=$AN$11,'Result Sheet'!BR199,""))))</f>
        <v/>
      </c>
      <c r="O199" s="460" t="str">
        <f>IF($R$3=$AN$8,'Result Sheet'!Q199,IF($R$3=$AN$9,'Result Sheet'!AI199,IF($R$3=$AN$10,'Result Sheet'!BA199,IF($R$3=$AN$11,'Result Sheet'!BS199,""))))</f>
        <v/>
      </c>
      <c r="P199" s="461" t="str">
        <f>IF(OR($D$3="",$R$3=""),"",IF(B199="","",IF(AND(O199="NA",N199="NA"),"NA",IF($R$3=$AN$12,'Result Sheet'!CI199,IF($R$3=$AN$13,'Result Sheet'!CS199,IF($R$3=$AN$14,'Result Sheet'!DC199,IF($R$3=$AN$15,'Result Sheet'!DJ199,IF($R$3=$AN$16,'Result Sheet'!DN199,SUM(N199:O199)))))))))</f>
        <v/>
      </c>
      <c r="Q199" s="462" t="str">
        <f t="shared" si="19"/>
        <v/>
      </c>
      <c r="R199" s="463" t="str">
        <f>IF($R$3=$AN$8,'Result Sheet'!T199,IF($R$3=$AN$9,'Result Sheet'!AL199,IF($R$3=$AN$10,'Result Sheet'!BD199,IF($R$3=$AN$11,'Result Sheet'!BV199,""))))</f>
        <v/>
      </c>
      <c r="S199" s="463" t="str">
        <f>IF($R$3=$AN$8,'Result Sheet'!U199,IF($R$3=$AN$9,'Result Sheet'!AM199,IF($R$3=$AN$10,'Result Sheet'!BE199,IF($R$3=$AN$11,'Result Sheet'!BW199,""))))</f>
        <v/>
      </c>
      <c r="T199" s="464" t="str">
        <f>IF(OR($D$3="",$R$3=""),"",IF(B199="","",IF(AND(R199="NA",S199="NA"),"NA",IF($R$3=$AN$12,'Result Sheet'!CJ199,IF($R$3=$AN$13,'Result Sheet'!CT199,IF($R$3=$AN$14,'Result Sheet'!DD199,IF($R$3=$AN$15,'Result Sheet'!DK199,IF($R$3=$AN$16,'Result Sheet'!DO199,SUM(R199:S199)))))))))</f>
        <v/>
      </c>
      <c r="U199" s="462" t="str">
        <f t="shared" si="20"/>
        <v/>
      </c>
      <c r="V199" s="465">
        <f t="shared" si="21"/>
        <v>0</v>
      </c>
      <c r="W199" s="465" t="str">
        <f t="shared" si="22"/>
        <v/>
      </c>
      <c r="X199" s="465" t="str">
        <f t="shared" si="23"/>
        <v/>
      </c>
      <c r="Y199" s="465" t="str">
        <f t="shared" si="24"/>
        <v/>
      </c>
      <c r="Z199" s="465" t="str">
        <f t="shared" si="25"/>
        <v/>
      </c>
      <c r="AA199" s="466" t="str">
        <f t="shared" si="26"/>
        <v/>
      </c>
    </row>
    <row r="200" spans="1:27">
      <c r="A200" s="453">
        <f>IF('Result Sheet'!A200="","",'Result Sheet'!A200)</f>
        <v>193</v>
      </c>
      <c r="B200" s="454" t="str">
        <f>IF(OR($D$3="",$R$3=""),"",IF('Result Sheet'!B200="","",'Result Sheet'!B200))</f>
        <v/>
      </c>
      <c r="C200" s="455" t="str">
        <f>IF(OR($D$3="",$R$3=""),"",IF('Result Sheet'!F200="","",'Result Sheet'!F200))</f>
        <v/>
      </c>
      <c r="D200" s="456" t="str">
        <f>IF(OR($D$3="",$R$3=""),"",IF('Result Sheet'!E200="","",'Result Sheet'!E200))</f>
        <v/>
      </c>
      <c r="E200" s="457" t="str">
        <f>IF(OR($D$3="",$R$3=""),"",IF('Result Sheet'!G200="","",'Result Sheet'!G200))</f>
        <v/>
      </c>
      <c r="F200" s="457" t="str">
        <f>IF(OR($D$3="",$R$3=""),"",IF('Result Sheet'!H200="","",'Result Sheet'!H200))</f>
        <v/>
      </c>
      <c r="G200" s="457" t="str">
        <f>IF(OR($D$3="",$R$3=""),"",IF('Result Sheet'!I200="","",'Result Sheet'!I200))</f>
        <v/>
      </c>
      <c r="H200" s="458" t="str">
        <f>IF(OR($D$3="",$R$3=""),"",IF('Result Sheet'!K200="","",'Result Sheet'!K200))</f>
        <v/>
      </c>
      <c r="I200" s="459" t="str">
        <f>IF(OR($D$3="",$R$3=""),"",IF('Result Sheet'!J200="","",'Result Sheet'!J200))</f>
        <v/>
      </c>
      <c r="J200" s="460" t="str">
        <f>IF(OR(B200=0,B200=""),"",IF($R$3="","",IF($R$3=$AN$8,'Result Sheet'!L200,IF($R$3=$AN$9,'Result Sheet'!AD200,IF($R$3=$AN$10,'Result Sheet'!AV200,IF($R$3=$AN$11,'Result Sheet'!BN200,IF($R$3=$AN$12,'Result Sheet'!CF200,IF($R$3=$AN$13,'Result Sheet'!CP200,IF($R$3=$AN$14,'Result Sheet'!CZ200,"")))))))))</f>
        <v/>
      </c>
      <c r="K200" s="460" t="str">
        <f>IF(OR(B200=0,B200=""),"",IF($R$3="","",IF($R$3=$AN$8,'Result Sheet'!M200,IF($R$3=$AN$9,'Result Sheet'!AE200,IF($R$3=$AN$10,'Result Sheet'!AW200,IF($R$3=$AN$11,'Result Sheet'!BO200,IF($R$3=$AN$12,'Result Sheet'!CG200,IF($R$3=$AN$13,'Result Sheet'!CQ200,IF($R$3=$AN$14,'Result Sheet'!DA200,"")))))))))</f>
        <v/>
      </c>
      <c r="L200" s="460" t="str">
        <f>IF(OR(B200=0,B200=""),"",IF($R$3="","",IF($R$3=$AN$8,'Result Sheet'!N200,IF($R$3=$AN$9,'Result Sheet'!AF200,IF($R$3=$AN$10,'Result Sheet'!AX200,IF($R$3=$AN$11,'Result Sheet'!BP200,IF($R$3=$AN$12,'Result Sheet'!CH200,IF($R$3=$AN$13,'Result Sheet'!CR200,IF($R$3=$AN$14,'Result Sheet'!DB200,"")))))))))</f>
        <v/>
      </c>
      <c r="M200" s="462" t="str">
        <f t="shared" si="18"/>
        <v/>
      </c>
      <c r="N200" s="460" t="str">
        <f>IF($R$3=$AN$8,'Result Sheet'!P200,IF($R$3=$AN$9,'Result Sheet'!AH200,IF($R$3=$AN$10,'Result Sheet'!AZ200,IF($R$3=$AN$11,'Result Sheet'!BR200,""))))</f>
        <v/>
      </c>
      <c r="O200" s="460" t="str">
        <f>IF($R$3=$AN$8,'Result Sheet'!Q200,IF($R$3=$AN$9,'Result Sheet'!AI200,IF($R$3=$AN$10,'Result Sheet'!BA200,IF($R$3=$AN$11,'Result Sheet'!BS200,""))))</f>
        <v/>
      </c>
      <c r="P200" s="461" t="str">
        <f>IF(OR($D$3="",$R$3=""),"",IF(B200="","",IF(AND(O200="NA",N200="NA"),"NA",IF($R$3=$AN$12,'Result Sheet'!CI200,IF($R$3=$AN$13,'Result Sheet'!CS200,IF($R$3=$AN$14,'Result Sheet'!DC200,IF($R$3=$AN$15,'Result Sheet'!DJ200,IF($R$3=$AN$16,'Result Sheet'!DN200,SUM(N200:O200)))))))))</f>
        <v/>
      </c>
      <c r="Q200" s="462" t="str">
        <f t="shared" si="19"/>
        <v/>
      </c>
      <c r="R200" s="463" t="str">
        <f>IF($R$3=$AN$8,'Result Sheet'!T200,IF($R$3=$AN$9,'Result Sheet'!AL200,IF($R$3=$AN$10,'Result Sheet'!BD200,IF($R$3=$AN$11,'Result Sheet'!BV200,""))))</f>
        <v/>
      </c>
      <c r="S200" s="463" t="str">
        <f>IF($R$3=$AN$8,'Result Sheet'!U200,IF($R$3=$AN$9,'Result Sheet'!AM200,IF($R$3=$AN$10,'Result Sheet'!BE200,IF($R$3=$AN$11,'Result Sheet'!BW200,""))))</f>
        <v/>
      </c>
      <c r="T200" s="464" t="str">
        <f>IF(OR($D$3="",$R$3=""),"",IF(B200="","",IF(AND(R200="NA",S200="NA"),"NA",IF($R$3=$AN$12,'Result Sheet'!CJ200,IF($R$3=$AN$13,'Result Sheet'!CT200,IF($R$3=$AN$14,'Result Sheet'!DD200,IF($R$3=$AN$15,'Result Sheet'!DK200,IF($R$3=$AN$16,'Result Sheet'!DO200,SUM(R200:S200)))))))))</f>
        <v/>
      </c>
      <c r="U200" s="462" t="str">
        <f t="shared" si="20"/>
        <v/>
      </c>
      <c r="V200" s="465">
        <f t="shared" si="21"/>
        <v>0</v>
      </c>
      <c r="W200" s="465" t="str">
        <f t="shared" si="22"/>
        <v/>
      </c>
      <c r="X200" s="465" t="str">
        <f t="shared" si="23"/>
        <v/>
      </c>
      <c r="Y200" s="465" t="str">
        <f t="shared" si="24"/>
        <v/>
      </c>
      <c r="Z200" s="465" t="str">
        <f t="shared" si="25"/>
        <v/>
      </c>
      <c r="AA200" s="466" t="str">
        <f t="shared" si="26"/>
        <v/>
      </c>
    </row>
    <row r="201" spans="1:27">
      <c r="A201" s="453">
        <f>IF('Result Sheet'!A201="","",'Result Sheet'!A201)</f>
        <v>194</v>
      </c>
      <c r="B201" s="454" t="str">
        <f>IF(OR($D$3="",$R$3=""),"",IF('Result Sheet'!B201="","",'Result Sheet'!B201))</f>
        <v/>
      </c>
      <c r="C201" s="455" t="str">
        <f>IF(OR($D$3="",$R$3=""),"",IF('Result Sheet'!F201="","",'Result Sheet'!F201))</f>
        <v/>
      </c>
      <c r="D201" s="456" t="str">
        <f>IF(OR($D$3="",$R$3=""),"",IF('Result Sheet'!E201="","",'Result Sheet'!E201))</f>
        <v/>
      </c>
      <c r="E201" s="457" t="str">
        <f>IF(OR($D$3="",$R$3=""),"",IF('Result Sheet'!G201="","",'Result Sheet'!G201))</f>
        <v/>
      </c>
      <c r="F201" s="457" t="str">
        <f>IF(OR($D$3="",$R$3=""),"",IF('Result Sheet'!H201="","",'Result Sheet'!H201))</f>
        <v/>
      </c>
      <c r="G201" s="457" t="str">
        <f>IF(OR($D$3="",$R$3=""),"",IF('Result Sheet'!I201="","",'Result Sheet'!I201))</f>
        <v/>
      </c>
      <c r="H201" s="458" t="str">
        <f>IF(OR($D$3="",$R$3=""),"",IF('Result Sheet'!K201="","",'Result Sheet'!K201))</f>
        <v/>
      </c>
      <c r="I201" s="459" t="str">
        <f>IF(OR($D$3="",$R$3=""),"",IF('Result Sheet'!J201="","",'Result Sheet'!J201))</f>
        <v/>
      </c>
      <c r="J201" s="460" t="str">
        <f>IF(OR(B201=0,B201=""),"",IF($R$3="","",IF($R$3=$AN$8,'Result Sheet'!L201,IF($R$3=$AN$9,'Result Sheet'!AD201,IF($R$3=$AN$10,'Result Sheet'!AV201,IF($R$3=$AN$11,'Result Sheet'!BN201,IF($R$3=$AN$12,'Result Sheet'!CF201,IF($R$3=$AN$13,'Result Sheet'!CP201,IF($R$3=$AN$14,'Result Sheet'!CZ201,"")))))))))</f>
        <v/>
      </c>
      <c r="K201" s="460" t="str">
        <f>IF(OR(B201=0,B201=""),"",IF($R$3="","",IF($R$3=$AN$8,'Result Sheet'!M201,IF($R$3=$AN$9,'Result Sheet'!AE201,IF($R$3=$AN$10,'Result Sheet'!AW201,IF($R$3=$AN$11,'Result Sheet'!BO201,IF($R$3=$AN$12,'Result Sheet'!CG201,IF($R$3=$AN$13,'Result Sheet'!CQ201,IF($R$3=$AN$14,'Result Sheet'!DA201,"")))))))))</f>
        <v/>
      </c>
      <c r="L201" s="460" t="str">
        <f>IF(OR(B201=0,B201=""),"",IF($R$3="","",IF($R$3=$AN$8,'Result Sheet'!N201,IF($R$3=$AN$9,'Result Sheet'!AF201,IF($R$3=$AN$10,'Result Sheet'!AX201,IF($R$3=$AN$11,'Result Sheet'!BP201,IF($R$3=$AN$12,'Result Sheet'!CH201,IF($R$3=$AN$13,'Result Sheet'!CR201,IF($R$3=$AN$14,'Result Sheet'!DB201,"")))))))))</f>
        <v/>
      </c>
      <c r="M201" s="462" t="str">
        <f t="shared" ref="M201:M207" si="27">IF(OR(B201="",$D$3="",$R$3=""),"",IF(AND(J201="",K201="",L201=""),"",IF(AND(J201="NA",K201="NA",L201="NA"),"NA",IF(AND(J201="AB",K201="AB",L201="NA"),"AB",SUM(J201:L201)))))</f>
        <v/>
      </c>
      <c r="N201" s="460" t="str">
        <f>IF($R$3=$AN$8,'Result Sheet'!P201,IF($R$3=$AN$9,'Result Sheet'!AH201,IF($R$3=$AN$10,'Result Sheet'!AZ201,IF($R$3=$AN$11,'Result Sheet'!BR201,""))))</f>
        <v/>
      </c>
      <c r="O201" s="460" t="str">
        <f>IF($R$3=$AN$8,'Result Sheet'!Q201,IF($R$3=$AN$9,'Result Sheet'!AI201,IF($R$3=$AN$10,'Result Sheet'!BA201,IF($R$3=$AN$11,'Result Sheet'!BS201,""))))</f>
        <v/>
      </c>
      <c r="P201" s="461" t="str">
        <f>IF(OR($D$3="",$R$3=""),"",IF(B201="","",IF(AND(O201="NA",N201="NA"),"NA",IF($R$3=$AN$12,'Result Sheet'!CI201,IF($R$3=$AN$13,'Result Sheet'!CS201,IF($R$3=$AN$14,'Result Sheet'!DC201,IF($R$3=$AN$15,'Result Sheet'!DJ201,IF($R$3=$AN$16,'Result Sheet'!DN201,SUM(N201:O201)))))))))</f>
        <v/>
      </c>
      <c r="Q201" s="462" t="str">
        <f t="shared" ref="Q201:Q207" si="28">IF(P201="","",IF(M201="","",IF(AND(P201="NA",M201="NA"),"NA",IF(AND(P201="AB",M201="AB"),"AB",SUM(M201,P201)))))</f>
        <v/>
      </c>
      <c r="R201" s="463" t="str">
        <f>IF($R$3=$AN$8,'Result Sheet'!T201,IF($R$3=$AN$9,'Result Sheet'!AL201,IF($R$3=$AN$10,'Result Sheet'!BD201,IF($R$3=$AN$11,'Result Sheet'!BV201,""))))</f>
        <v/>
      </c>
      <c r="S201" s="463" t="str">
        <f>IF($R$3=$AN$8,'Result Sheet'!U201,IF($R$3=$AN$9,'Result Sheet'!AM201,IF($R$3=$AN$10,'Result Sheet'!BE201,IF($R$3=$AN$11,'Result Sheet'!BW201,""))))</f>
        <v/>
      </c>
      <c r="T201" s="464" t="str">
        <f>IF(OR($D$3="",$R$3=""),"",IF(B201="","",IF(AND(R201="NA",S201="NA"),"NA",IF($R$3=$AN$12,'Result Sheet'!CJ201,IF($R$3=$AN$13,'Result Sheet'!CT201,IF($R$3=$AN$14,'Result Sheet'!DD201,IF($R$3=$AN$15,'Result Sheet'!DK201,IF($R$3=$AN$16,'Result Sheet'!DO201,SUM(R201:S201)))))))))</f>
        <v/>
      </c>
      <c r="U201" s="462" t="str">
        <f t="shared" ref="U201:U207" si="29">IF(T201="","",IF(AND(Q201="AB",T201="AB"),"AB",SUM(Q201,T201)))</f>
        <v/>
      </c>
      <c r="V201" s="465">
        <f t="shared" ref="V201:V207" si="30">COUNTIF(J201:L201,"NA")*$J$7+(COUNTIF(J201:L201,"ML")*$J$7)+(COUNTIF(N201,"ML")*$N$7)+(COUNTIF(O201,"ML")*$O$7)+(COUNTIF(R201,"ML")*$R$7)+(COUNTIF(S201,"ML")*$S$7)</f>
        <v>0</v>
      </c>
      <c r="W201" s="465" t="str">
        <f t="shared" ref="W201:W207" si="31">IF(OR(B201="NSO",B201=0,B201=""),"",IF(OR($R$3=$AN$12,$R$3=$AN$13,$R$3=$AN$14,$R$3=$AN$15,$R$3=$AN$16),$U$7,IF($R$3=$AN$9,IF(AND(J201="",K201="",L201=""),15-V201,IF(AND(J201="NA",K201="NA",L201="NA"),15-V201,IF(AND(N201="",O201=""),35-V201,IF(AND(R201="",S201=""),50-V201,100-V201)))),IF(AND(J201="",K201="",L201=""),30-V201,IF(AND(J201="NA",K201="NA",L201="NA"),30-V201,IF(AND(N201="",O201=""),70-V201,IF(AND(R201="",S201=""),100-V201,200-V201)))))))</f>
        <v/>
      </c>
      <c r="X201" s="465" t="str">
        <f t="shared" ref="X201:X207" si="32">IF(AND(OR(J201="ab",J201="ml"),OR(K201="ab",K201="ml"),OR(N201="ab",N201="ml")),"AB",IF(AND(OR(J201="ab",J201="ml"),OR(N201="ab",N201="ml"),OR(R201="ab",R201="ml")),"AB",IF(AND(OR(K201="ab",K201="ml"),OR(L201="ab",L201="ml"),OR(N201="ab",N201="ml")),"AB",IF(AND(OR(K201="ab",K201="ml"),OR(L201="ab",L201="ml"),OR(R201="ab",R201="ml")),"AB",""))))</f>
        <v/>
      </c>
      <c r="Y201" s="465" t="str">
        <f t="shared" ref="Y201:Y207" si="33">IF(OR(B201="NSO",B201="",$R$3=""),"",IF(U201=0,"",IF(OR($R$3=$AN$12,$R$3=$AN$13,$R$3=$AN$14,$R$3=$AN$15,$R$3=$AN$16),"P",IF(OR(X201="AB",R201="ab"),"AB",IF(R201="ML","RE",IF(AND(U201&gt;=36%*W201,R201&gt;=$R$7*20%),"P",IF(AND(U201&gt;=34%*W201,R201&gt;=$R$7*20%),"G2",IF(AND(U201&gt;=31%*W201,R201&gt;=$R$7*20%),"G1",IF(AND(U201&gt;=25%*W201,R201&gt;=$R$7*20%),"S","F")))))))))</f>
        <v/>
      </c>
      <c r="Z201" s="465" t="str">
        <f t="shared" ref="Z201:Z207" si="34">IF(OR(Y201="",Y201=0,Y201="S",Y201="RE",Y201="F",Y201="AB"),"",IF(U201&gt;=75%*W201,"I",IF(U201&gt;=60%*W201,"I",IF(U201&gt;=48%*W201,"II",IF(U201&gt;=36%*W201,"III","")))))</f>
        <v/>
      </c>
      <c r="AA201" s="466" t="str">
        <f t="shared" ref="AA201:AA207" si="35">IF(U201="","",IF(OR(Y201="",Y201=0,Y201="RE",Y201="AB",B201="NSO"),"",IF(OR($R$3=$AN$12,$R$3=$AN$13,$R$3=$AN$14),IF(U201&gt;90%*W201,"A+",IF(U201&gt;75%*W201,"A",IF(U201&gt;=60%*W201,"B",IF(U201&gt;=40%*W201,"C","D")))),IF(U201&gt;85%*W201,"A",IF(U201&gt;70%*W201,"B",IF(U201&gt;=50%*W201,"C",IF(U201&gt;=30%*W201,"D","E")))))))</f>
        <v/>
      </c>
    </row>
    <row r="202" spans="1:27">
      <c r="A202" s="453">
        <f>IF('Result Sheet'!A202="","",'Result Sheet'!A202)</f>
        <v>195</v>
      </c>
      <c r="B202" s="454" t="str">
        <f>IF(OR($D$3="",$R$3=""),"",IF('Result Sheet'!B202="","",'Result Sheet'!B202))</f>
        <v/>
      </c>
      <c r="C202" s="455" t="str">
        <f>IF(OR($D$3="",$R$3=""),"",IF('Result Sheet'!F202="","",'Result Sheet'!F202))</f>
        <v/>
      </c>
      <c r="D202" s="456" t="str">
        <f>IF(OR($D$3="",$R$3=""),"",IF('Result Sheet'!E202="","",'Result Sheet'!E202))</f>
        <v/>
      </c>
      <c r="E202" s="457" t="str">
        <f>IF(OR($D$3="",$R$3=""),"",IF('Result Sheet'!G202="","",'Result Sheet'!G202))</f>
        <v/>
      </c>
      <c r="F202" s="457" t="str">
        <f>IF(OR($D$3="",$R$3=""),"",IF('Result Sheet'!H202="","",'Result Sheet'!H202))</f>
        <v/>
      </c>
      <c r="G202" s="457" t="str">
        <f>IF(OR($D$3="",$R$3=""),"",IF('Result Sheet'!I202="","",'Result Sheet'!I202))</f>
        <v/>
      </c>
      <c r="H202" s="458" t="str">
        <f>IF(OR($D$3="",$R$3=""),"",IF('Result Sheet'!K202="","",'Result Sheet'!K202))</f>
        <v/>
      </c>
      <c r="I202" s="459" t="str">
        <f>IF(OR($D$3="",$R$3=""),"",IF('Result Sheet'!J202="","",'Result Sheet'!J202))</f>
        <v/>
      </c>
      <c r="J202" s="460" t="str">
        <f>IF(OR(B202=0,B202=""),"",IF($R$3="","",IF($R$3=$AN$8,'Result Sheet'!L202,IF($R$3=$AN$9,'Result Sheet'!AD202,IF($R$3=$AN$10,'Result Sheet'!AV202,IF($R$3=$AN$11,'Result Sheet'!BN202,IF($R$3=$AN$12,'Result Sheet'!CF202,IF($R$3=$AN$13,'Result Sheet'!CP202,IF($R$3=$AN$14,'Result Sheet'!CZ202,"")))))))))</f>
        <v/>
      </c>
      <c r="K202" s="460" t="str">
        <f>IF(OR(B202=0,B202=""),"",IF($R$3="","",IF($R$3=$AN$8,'Result Sheet'!M202,IF($R$3=$AN$9,'Result Sheet'!AE202,IF($R$3=$AN$10,'Result Sheet'!AW202,IF($R$3=$AN$11,'Result Sheet'!BO202,IF($R$3=$AN$12,'Result Sheet'!CG202,IF($R$3=$AN$13,'Result Sheet'!CQ202,IF($R$3=$AN$14,'Result Sheet'!DA202,"")))))))))</f>
        <v/>
      </c>
      <c r="L202" s="460" t="str">
        <f>IF(OR(B202=0,B202=""),"",IF($R$3="","",IF($R$3=$AN$8,'Result Sheet'!N202,IF($R$3=$AN$9,'Result Sheet'!AF202,IF($R$3=$AN$10,'Result Sheet'!AX202,IF($R$3=$AN$11,'Result Sheet'!BP202,IF($R$3=$AN$12,'Result Sheet'!CH202,IF($R$3=$AN$13,'Result Sheet'!CR202,IF($R$3=$AN$14,'Result Sheet'!DB202,"")))))))))</f>
        <v/>
      </c>
      <c r="M202" s="462" t="str">
        <f t="shared" si="27"/>
        <v/>
      </c>
      <c r="N202" s="460" t="str">
        <f>IF($R$3=$AN$8,'Result Sheet'!P202,IF($R$3=$AN$9,'Result Sheet'!AH202,IF($R$3=$AN$10,'Result Sheet'!AZ202,IF($R$3=$AN$11,'Result Sheet'!BR202,""))))</f>
        <v/>
      </c>
      <c r="O202" s="460" t="str">
        <f>IF($R$3=$AN$8,'Result Sheet'!Q202,IF($R$3=$AN$9,'Result Sheet'!AI202,IF($R$3=$AN$10,'Result Sheet'!BA202,IF($R$3=$AN$11,'Result Sheet'!BS202,""))))</f>
        <v/>
      </c>
      <c r="P202" s="461" t="str">
        <f>IF(OR($D$3="",$R$3=""),"",IF(B202="","",IF(AND(O202="NA",N202="NA"),"NA",IF($R$3=$AN$12,'Result Sheet'!CI202,IF($R$3=$AN$13,'Result Sheet'!CS202,IF($R$3=$AN$14,'Result Sheet'!DC202,IF($R$3=$AN$15,'Result Sheet'!DJ202,IF($R$3=$AN$16,'Result Sheet'!DN202,SUM(N202:O202)))))))))</f>
        <v/>
      </c>
      <c r="Q202" s="462" t="str">
        <f t="shared" si="28"/>
        <v/>
      </c>
      <c r="R202" s="463" t="str">
        <f>IF($R$3=$AN$8,'Result Sheet'!T202,IF($R$3=$AN$9,'Result Sheet'!AL202,IF($R$3=$AN$10,'Result Sheet'!BD202,IF($R$3=$AN$11,'Result Sheet'!BV202,""))))</f>
        <v/>
      </c>
      <c r="S202" s="463" t="str">
        <f>IF($R$3=$AN$8,'Result Sheet'!U202,IF($R$3=$AN$9,'Result Sheet'!AM202,IF($R$3=$AN$10,'Result Sheet'!BE202,IF($R$3=$AN$11,'Result Sheet'!BW202,""))))</f>
        <v/>
      </c>
      <c r="T202" s="464" t="str">
        <f>IF(OR($D$3="",$R$3=""),"",IF(B202="","",IF(AND(R202="NA",S202="NA"),"NA",IF($R$3=$AN$12,'Result Sheet'!CJ202,IF($R$3=$AN$13,'Result Sheet'!CT202,IF($R$3=$AN$14,'Result Sheet'!DD202,IF($R$3=$AN$15,'Result Sheet'!DK202,IF($R$3=$AN$16,'Result Sheet'!DO202,SUM(R202:S202)))))))))</f>
        <v/>
      </c>
      <c r="U202" s="462" t="str">
        <f t="shared" si="29"/>
        <v/>
      </c>
      <c r="V202" s="465">
        <f t="shared" si="30"/>
        <v>0</v>
      </c>
      <c r="W202" s="465" t="str">
        <f t="shared" si="31"/>
        <v/>
      </c>
      <c r="X202" s="465" t="str">
        <f t="shared" si="32"/>
        <v/>
      </c>
      <c r="Y202" s="465" t="str">
        <f t="shared" si="33"/>
        <v/>
      </c>
      <c r="Z202" s="465" t="str">
        <f t="shared" si="34"/>
        <v/>
      </c>
      <c r="AA202" s="466" t="str">
        <f t="shared" si="35"/>
        <v/>
      </c>
    </row>
    <row r="203" spans="1:27">
      <c r="A203" s="453">
        <f>IF('Result Sheet'!A203="","",'Result Sheet'!A203)</f>
        <v>196</v>
      </c>
      <c r="B203" s="454" t="str">
        <f>IF(OR($D$3="",$R$3=""),"",IF('Result Sheet'!B203="","",'Result Sheet'!B203))</f>
        <v/>
      </c>
      <c r="C203" s="455" t="str">
        <f>IF(OR($D$3="",$R$3=""),"",IF('Result Sheet'!F203="","",'Result Sheet'!F203))</f>
        <v/>
      </c>
      <c r="D203" s="456" t="str">
        <f>IF(OR($D$3="",$R$3=""),"",IF('Result Sheet'!E203="","",'Result Sheet'!E203))</f>
        <v/>
      </c>
      <c r="E203" s="457" t="str">
        <f>IF(OR($D$3="",$R$3=""),"",IF('Result Sheet'!G203="","",'Result Sheet'!G203))</f>
        <v/>
      </c>
      <c r="F203" s="457" t="str">
        <f>IF(OR($D$3="",$R$3=""),"",IF('Result Sheet'!H203="","",'Result Sheet'!H203))</f>
        <v/>
      </c>
      <c r="G203" s="457" t="str">
        <f>IF(OR($D$3="",$R$3=""),"",IF('Result Sheet'!I203="","",'Result Sheet'!I203))</f>
        <v/>
      </c>
      <c r="H203" s="458" t="str">
        <f>IF(OR($D$3="",$R$3=""),"",IF('Result Sheet'!K203="","",'Result Sheet'!K203))</f>
        <v/>
      </c>
      <c r="I203" s="459" t="str">
        <f>IF(OR($D$3="",$R$3=""),"",IF('Result Sheet'!J203="","",'Result Sheet'!J203))</f>
        <v/>
      </c>
      <c r="J203" s="460" t="str">
        <f>IF(OR(B203=0,B203=""),"",IF($R$3="","",IF($R$3=$AN$8,'Result Sheet'!L203,IF($R$3=$AN$9,'Result Sheet'!AD203,IF($R$3=$AN$10,'Result Sheet'!AV203,IF($R$3=$AN$11,'Result Sheet'!BN203,IF($R$3=$AN$12,'Result Sheet'!CF203,IF($R$3=$AN$13,'Result Sheet'!CP203,IF($R$3=$AN$14,'Result Sheet'!CZ203,"")))))))))</f>
        <v/>
      </c>
      <c r="K203" s="460" t="str">
        <f>IF(OR(B203=0,B203=""),"",IF($R$3="","",IF($R$3=$AN$8,'Result Sheet'!M203,IF($R$3=$AN$9,'Result Sheet'!AE203,IF($R$3=$AN$10,'Result Sheet'!AW203,IF($R$3=$AN$11,'Result Sheet'!BO203,IF($R$3=$AN$12,'Result Sheet'!CG203,IF($R$3=$AN$13,'Result Sheet'!CQ203,IF($R$3=$AN$14,'Result Sheet'!DA203,"")))))))))</f>
        <v/>
      </c>
      <c r="L203" s="460" t="str">
        <f>IF(OR(B203=0,B203=""),"",IF($R$3="","",IF($R$3=$AN$8,'Result Sheet'!N203,IF($R$3=$AN$9,'Result Sheet'!AF203,IF($R$3=$AN$10,'Result Sheet'!AX203,IF($R$3=$AN$11,'Result Sheet'!BP203,IF($R$3=$AN$12,'Result Sheet'!CH203,IF($R$3=$AN$13,'Result Sheet'!CR203,IF($R$3=$AN$14,'Result Sheet'!DB203,"")))))))))</f>
        <v/>
      </c>
      <c r="M203" s="462" t="str">
        <f t="shared" si="27"/>
        <v/>
      </c>
      <c r="N203" s="460" t="str">
        <f>IF($R$3=$AN$8,'Result Sheet'!P203,IF($R$3=$AN$9,'Result Sheet'!AH203,IF($R$3=$AN$10,'Result Sheet'!AZ203,IF($R$3=$AN$11,'Result Sheet'!BR203,""))))</f>
        <v/>
      </c>
      <c r="O203" s="460" t="str">
        <f>IF($R$3=$AN$8,'Result Sheet'!Q203,IF($R$3=$AN$9,'Result Sheet'!AI203,IF($R$3=$AN$10,'Result Sheet'!BA203,IF($R$3=$AN$11,'Result Sheet'!BS203,""))))</f>
        <v/>
      </c>
      <c r="P203" s="461" t="str">
        <f>IF(OR($D$3="",$R$3=""),"",IF(B203="","",IF(AND(O203="NA",N203="NA"),"NA",IF($R$3=$AN$12,'Result Sheet'!CI203,IF($R$3=$AN$13,'Result Sheet'!CS203,IF($R$3=$AN$14,'Result Sheet'!DC203,IF($R$3=$AN$15,'Result Sheet'!DJ203,IF($R$3=$AN$16,'Result Sheet'!DN203,SUM(N203:O203)))))))))</f>
        <v/>
      </c>
      <c r="Q203" s="462" t="str">
        <f t="shared" si="28"/>
        <v/>
      </c>
      <c r="R203" s="463" t="str">
        <f>IF($R$3=$AN$8,'Result Sheet'!T203,IF($R$3=$AN$9,'Result Sheet'!AL203,IF($R$3=$AN$10,'Result Sheet'!BD203,IF($R$3=$AN$11,'Result Sheet'!BV203,""))))</f>
        <v/>
      </c>
      <c r="S203" s="463" t="str">
        <f>IF($R$3=$AN$8,'Result Sheet'!U203,IF($R$3=$AN$9,'Result Sheet'!AM203,IF($R$3=$AN$10,'Result Sheet'!BE203,IF($R$3=$AN$11,'Result Sheet'!BW203,""))))</f>
        <v/>
      </c>
      <c r="T203" s="464" t="str">
        <f>IF(OR($D$3="",$R$3=""),"",IF(B203="","",IF(AND(R203="NA",S203="NA"),"NA",IF($R$3=$AN$12,'Result Sheet'!CJ203,IF($R$3=$AN$13,'Result Sheet'!CT203,IF($R$3=$AN$14,'Result Sheet'!DD203,IF($R$3=$AN$15,'Result Sheet'!DK203,IF($R$3=$AN$16,'Result Sheet'!DO203,SUM(R203:S203)))))))))</f>
        <v/>
      </c>
      <c r="U203" s="462" t="str">
        <f t="shared" si="29"/>
        <v/>
      </c>
      <c r="V203" s="465">
        <f t="shared" si="30"/>
        <v>0</v>
      </c>
      <c r="W203" s="465" t="str">
        <f t="shared" si="31"/>
        <v/>
      </c>
      <c r="X203" s="465" t="str">
        <f t="shared" si="32"/>
        <v/>
      </c>
      <c r="Y203" s="465" t="str">
        <f t="shared" si="33"/>
        <v/>
      </c>
      <c r="Z203" s="465" t="str">
        <f t="shared" si="34"/>
        <v/>
      </c>
      <c r="AA203" s="466" t="str">
        <f t="shared" si="35"/>
        <v/>
      </c>
    </row>
    <row r="204" spans="1:27">
      <c r="A204" s="453">
        <f>IF('Result Sheet'!A204="","",'Result Sheet'!A204)</f>
        <v>197</v>
      </c>
      <c r="B204" s="454" t="str">
        <f>IF(OR($D$3="",$R$3=""),"",IF('Result Sheet'!B204="","",'Result Sheet'!B204))</f>
        <v/>
      </c>
      <c r="C204" s="455" t="str">
        <f>IF(OR($D$3="",$R$3=""),"",IF('Result Sheet'!F204="","",'Result Sheet'!F204))</f>
        <v/>
      </c>
      <c r="D204" s="456" t="str">
        <f>IF(OR($D$3="",$R$3=""),"",IF('Result Sheet'!E204="","",'Result Sheet'!E204))</f>
        <v/>
      </c>
      <c r="E204" s="457" t="str">
        <f>IF(OR($D$3="",$R$3=""),"",IF('Result Sheet'!G204="","",'Result Sheet'!G204))</f>
        <v/>
      </c>
      <c r="F204" s="457" t="str">
        <f>IF(OR($D$3="",$R$3=""),"",IF('Result Sheet'!H204="","",'Result Sheet'!H204))</f>
        <v/>
      </c>
      <c r="G204" s="457" t="str">
        <f>IF(OR($D$3="",$R$3=""),"",IF('Result Sheet'!I204="","",'Result Sheet'!I204))</f>
        <v/>
      </c>
      <c r="H204" s="458" t="str">
        <f>IF(OR($D$3="",$R$3=""),"",IF('Result Sheet'!K204="","",'Result Sheet'!K204))</f>
        <v/>
      </c>
      <c r="I204" s="459" t="str">
        <f>IF(OR($D$3="",$R$3=""),"",IF('Result Sheet'!J204="","",'Result Sheet'!J204))</f>
        <v/>
      </c>
      <c r="J204" s="460" t="str">
        <f>IF(OR(B204=0,B204=""),"",IF($R$3="","",IF($R$3=$AN$8,'Result Sheet'!L204,IF($R$3=$AN$9,'Result Sheet'!AD204,IF($R$3=$AN$10,'Result Sheet'!AV204,IF($R$3=$AN$11,'Result Sheet'!BN204,IF($R$3=$AN$12,'Result Sheet'!CF204,IF($R$3=$AN$13,'Result Sheet'!CP204,IF($R$3=$AN$14,'Result Sheet'!CZ204,"")))))))))</f>
        <v/>
      </c>
      <c r="K204" s="460" t="str">
        <f>IF(OR(B204=0,B204=""),"",IF($R$3="","",IF($R$3=$AN$8,'Result Sheet'!M204,IF($R$3=$AN$9,'Result Sheet'!AE204,IF($R$3=$AN$10,'Result Sheet'!AW204,IF($R$3=$AN$11,'Result Sheet'!BO204,IF($R$3=$AN$12,'Result Sheet'!CG204,IF($R$3=$AN$13,'Result Sheet'!CQ204,IF($R$3=$AN$14,'Result Sheet'!DA204,"")))))))))</f>
        <v/>
      </c>
      <c r="L204" s="460" t="str">
        <f>IF(OR(B204=0,B204=""),"",IF($R$3="","",IF($R$3=$AN$8,'Result Sheet'!N204,IF($R$3=$AN$9,'Result Sheet'!AF204,IF($R$3=$AN$10,'Result Sheet'!AX204,IF($R$3=$AN$11,'Result Sheet'!BP204,IF($R$3=$AN$12,'Result Sheet'!CH204,IF($R$3=$AN$13,'Result Sheet'!CR204,IF($R$3=$AN$14,'Result Sheet'!DB204,"")))))))))</f>
        <v/>
      </c>
      <c r="M204" s="462" t="str">
        <f t="shared" si="27"/>
        <v/>
      </c>
      <c r="N204" s="460" t="str">
        <f>IF($R$3=$AN$8,'Result Sheet'!P204,IF($R$3=$AN$9,'Result Sheet'!AH204,IF($R$3=$AN$10,'Result Sheet'!AZ204,IF($R$3=$AN$11,'Result Sheet'!BR204,""))))</f>
        <v/>
      </c>
      <c r="O204" s="460" t="str">
        <f>IF($R$3=$AN$8,'Result Sheet'!Q204,IF($R$3=$AN$9,'Result Sheet'!AI204,IF($R$3=$AN$10,'Result Sheet'!BA204,IF($R$3=$AN$11,'Result Sheet'!BS204,""))))</f>
        <v/>
      </c>
      <c r="P204" s="461" t="str">
        <f>IF(OR($D$3="",$R$3=""),"",IF(B204="","",IF(AND(O204="NA",N204="NA"),"NA",IF($R$3=$AN$12,'Result Sheet'!CI204,IF($R$3=$AN$13,'Result Sheet'!CS204,IF($R$3=$AN$14,'Result Sheet'!DC204,IF($R$3=$AN$15,'Result Sheet'!DJ204,IF($R$3=$AN$16,'Result Sheet'!DN204,SUM(N204:O204)))))))))</f>
        <v/>
      </c>
      <c r="Q204" s="462" t="str">
        <f t="shared" si="28"/>
        <v/>
      </c>
      <c r="R204" s="463" t="str">
        <f>IF($R$3=$AN$8,'Result Sheet'!T204,IF($R$3=$AN$9,'Result Sheet'!AL204,IF($R$3=$AN$10,'Result Sheet'!BD204,IF($R$3=$AN$11,'Result Sheet'!BV204,""))))</f>
        <v/>
      </c>
      <c r="S204" s="463" t="str">
        <f>IF($R$3=$AN$8,'Result Sheet'!U204,IF($R$3=$AN$9,'Result Sheet'!AM204,IF($R$3=$AN$10,'Result Sheet'!BE204,IF($R$3=$AN$11,'Result Sheet'!BW204,""))))</f>
        <v/>
      </c>
      <c r="T204" s="464" t="str">
        <f>IF(OR($D$3="",$R$3=""),"",IF(B204="","",IF(AND(R204="NA",S204="NA"),"NA",IF($R$3=$AN$12,'Result Sheet'!CJ204,IF($R$3=$AN$13,'Result Sheet'!CT204,IF($R$3=$AN$14,'Result Sheet'!DD204,IF($R$3=$AN$15,'Result Sheet'!DK204,IF($R$3=$AN$16,'Result Sheet'!DO204,SUM(R204:S204)))))))))</f>
        <v/>
      </c>
      <c r="U204" s="462" t="str">
        <f t="shared" si="29"/>
        <v/>
      </c>
      <c r="V204" s="465">
        <f t="shared" si="30"/>
        <v>0</v>
      </c>
      <c r="W204" s="465" t="str">
        <f t="shared" si="31"/>
        <v/>
      </c>
      <c r="X204" s="465" t="str">
        <f t="shared" si="32"/>
        <v/>
      </c>
      <c r="Y204" s="465" t="str">
        <f t="shared" si="33"/>
        <v/>
      </c>
      <c r="Z204" s="465" t="str">
        <f t="shared" si="34"/>
        <v/>
      </c>
      <c r="AA204" s="466" t="str">
        <f t="shared" si="35"/>
        <v/>
      </c>
    </row>
    <row r="205" spans="1:27">
      <c r="A205" s="453">
        <f>IF('Result Sheet'!A205="","",'Result Sheet'!A205)</f>
        <v>198</v>
      </c>
      <c r="B205" s="454" t="str">
        <f>IF(OR($D$3="",$R$3=""),"",IF('Result Sheet'!B205="","",'Result Sheet'!B205))</f>
        <v/>
      </c>
      <c r="C205" s="455" t="str">
        <f>IF(OR($D$3="",$R$3=""),"",IF('Result Sheet'!F205="","",'Result Sheet'!F205))</f>
        <v/>
      </c>
      <c r="D205" s="456" t="str">
        <f>IF(OR($D$3="",$R$3=""),"",IF('Result Sheet'!E205="","",'Result Sheet'!E205))</f>
        <v/>
      </c>
      <c r="E205" s="457" t="str">
        <f>IF(OR($D$3="",$R$3=""),"",IF('Result Sheet'!G205="","",'Result Sheet'!G205))</f>
        <v/>
      </c>
      <c r="F205" s="457" t="str">
        <f>IF(OR($D$3="",$R$3=""),"",IF('Result Sheet'!H205="","",'Result Sheet'!H205))</f>
        <v/>
      </c>
      <c r="G205" s="457" t="str">
        <f>IF(OR($D$3="",$R$3=""),"",IF('Result Sheet'!I205="","",'Result Sheet'!I205))</f>
        <v/>
      </c>
      <c r="H205" s="458" t="str">
        <f>IF(OR($D$3="",$R$3=""),"",IF('Result Sheet'!K205="","",'Result Sheet'!K205))</f>
        <v/>
      </c>
      <c r="I205" s="459" t="str">
        <f>IF(OR($D$3="",$R$3=""),"",IF('Result Sheet'!J205="","",'Result Sheet'!J205))</f>
        <v/>
      </c>
      <c r="J205" s="460" t="str">
        <f>IF(OR(B205=0,B205=""),"",IF($R$3="","",IF($R$3=$AN$8,'Result Sheet'!L205,IF($R$3=$AN$9,'Result Sheet'!AD205,IF($R$3=$AN$10,'Result Sheet'!AV205,IF($R$3=$AN$11,'Result Sheet'!BN205,IF($R$3=$AN$12,'Result Sheet'!CF205,IF($R$3=$AN$13,'Result Sheet'!CP205,IF($R$3=$AN$14,'Result Sheet'!CZ205,"")))))))))</f>
        <v/>
      </c>
      <c r="K205" s="460" t="str">
        <f>IF(OR(B205=0,B205=""),"",IF($R$3="","",IF($R$3=$AN$8,'Result Sheet'!M205,IF($R$3=$AN$9,'Result Sheet'!AE205,IF($R$3=$AN$10,'Result Sheet'!AW205,IF($R$3=$AN$11,'Result Sheet'!BO205,IF($R$3=$AN$12,'Result Sheet'!CG205,IF($R$3=$AN$13,'Result Sheet'!CQ205,IF($R$3=$AN$14,'Result Sheet'!DA205,"")))))))))</f>
        <v/>
      </c>
      <c r="L205" s="460" t="str">
        <f>IF(OR(B205=0,B205=""),"",IF($R$3="","",IF($R$3=$AN$8,'Result Sheet'!N205,IF($R$3=$AN$9,'Result Sheet'!AF205,IF($R$3=$AN$10,'Result Sheet'!AX205,IF($R$3=$AN$11,'Result Sheet'!BP205,IF($R$3=$AN$12,'Result Sheet'!CH205,IF($R$3=$AN$13,'Result Sheet'!CR205,IF($R$3=$AN$14,'Result Sheet'!DB205,"")))))))))</f>
        <v/>
      </c>
      <c r="M205" s="462" t="str">
        <f t="shared" si="27"/>
        <v/>
      </c>
      <c r="N205" s="460" t="str">
        <f>IF($R$3=$AN$8,'Result Sheet'!P205,IF($R$3=$AN$9,'Result Sheet'!AH205,IF($R$3=$AN$10,'Result Sheet'!AZ205,IF($R$3=$AN$11,'Result Sheet'!BR205,""))))</f>
        <v/>
      </c>
      <c r="O205" s="460" t="str">
        <f>IF($R$3=$AN$8,'Result Sheet'!Q205,IF($R$3=$AN$9,'Result Sheet'!AI205,IF($R$3=$AN$10,'Result Sheet'!BA205,IF($R$3=$AN$11,'Result Sheet'!BS205,""))))</f>
        <v/>
      </c>
      <c r="P205" s="461" t="str">
        <f>IF(OR($D$3="",$R$3=""),"",IF(B205="","",IF(AND(O205="NA",N205="NA"),"NA",IF($R$3=$AN$12,'Result Sheet'!CI205,IF($R$3=$AN$13,'Result Sheet'!CS205,IF($R$3=$AN$14,'Result Sheet'!DC205,IF($R$3=$AN$15,'Result Sheet'!DJ205,IF($R$3=$AN$16,'Result Sheet'!DN205,SUM(N205:O205)))))))))</f>
        <v/>
      </c>
      <c r="Q205" s="462" t="str">
        <f t="shared" si="28"/>
        <v/>
      </c>
      <c r="R205" s="463" t="str">
        <f>IF($R$3=$AN$8,'Result Sheet'!T205,IF($R$3=$AN$9,'Result Sheet'!AL205,IF($R$3=$AN$10,'Result Sheet'!BD205,IF($R$3=$AN$11,'Result Sheet'!BV205,""))))</f>
        <v/>
      </c>
      <c r="S205" s="463" t="str">
        <f>IF($R$3=$AN$8,'Result Sheet'!U205,IF($R$3=$AN$9,'Result Sheet'!AM205,IF($R$3=$AN$10,'Result Sheet'!BE205,IF($R$3=$AN$11,'Result Sheet'!BW205,""))))</f>
        <v/>
      </c>
      <c r="T205" s="464" t="str">
        <f>IF(OR($D$3="",$R$3=""),"",IF(B205="","",IF(AND(R205="NA",S205="NA"),"NA",IF($R$3=$AN$12,'Result Sheet'!CJ205,IF($R$3=$AN$13,'Result Sheet'!CT205,IF($R$3=$AN$14,'Result Sheet'!DD205,IF($R$3=$AN$15,'Result Sheet'!DK205,IF($R$3=$AN$16,'Result Sheet'!DO205,SUM(R205:S205)))))))))</f>
        <v/>
      </c>
      <c r="U205" s="462" t="str">
        <f t="shared" si="29"/>
        <v/>
      </c>
      <c r="V205" s="465">
        <f t="shared" si="30"/>
        <v>0</v>
      </c>
      <c r="W205" s="465" t="str">
        <f t="shared" si="31"/>
        <v/>
      </c>
      <c r="X205" s="465" t="str">
        <f t="shared" si="32"/>
        <v/>
      </c>
      <c r="Y205" s="465" t="str">
        <f t="shared" si="33"/>
        <v/>
      </c>
      <c r="Z205" s="465" t="str">
        <f t="shared" si="34"/>
        <v/>
      </c>
      <c r="AA205" s="466" t="str">
        <f t="shared" si="35"/>
        <v/>
      </c>
    </row>
    <row r="206" spans="1:27">
      <c r="A206" s="453">
        <f>IF('Result Sheet'!A206="","",'Result Sheet'!A206)</f>
        <v>199</v>
      </c>
      <c r="B206" s="454" t="str">
        <f>IF(OR($D$3="",$R$3=""),"",IF('Result Sheet'!B206="","",'Result Sheet'!B206))</f>
        <v/>
      </c>
      <c r="C206" s="455" t="str">
        <f>IF(OR($D$3="",$R$3=""),"",IF('Result Sheet'!F206="","",'Result Sheet'!F206))</f>
        <v/>
      </c>
      <c r="D206" s="456" t="str">
        <f>IF(OR($D$3="",$R$3=""),"",IF('Result Sheet'!E206="","",'Result Sheet'!E206))</f>
        <v/>
      </c>
      <c r="E206" s="457" t="str">
        <f>IF(OR($D$3="",$R$3=""),"",IF('Result Sheet'!G206="","",'Result Sheet'!G206))</f>
        <v/>
      </c>
      <c r="F206" s="457" t="str">
        <f>IF(OR($D$3="",$R$3=""),"",IF('Result Sheet'!H206="","",'Result Sheet'!H206))</f>
        <v/>
      </c>
      <c r="G206" s="457" t="str">
        <f>IF(OR($D$3="",$R$3=""),"",IF('Result Sheet'!I206="","",'Result Sheet'!I206))</f>
        <v/>
      </c>
      <c r="H206" s="458" t="str">
        <f>IF(OR($D$3="",$R$3=""),"",IF('Result Sheet'!K206="","",'Result Sheet'!K206))</f>
        <v/>
      </c>
      <c r="I206" s="459" t="str">
        <f>IF(OR($D$3="",$R$3=""),"",IF('Result Sheet'!J206="","",'Result Sheet'!J206))</f>
        <v/>
      </c>
      <c r="J206" s="460" t="str">
        <f>IF(OR(B206=0,B206=""),"",IF($R$3="","",IF($R$3=$AN$8,'Result Sheet'!L206,IF($R$3=$AN$9,'Result Sheet'!AD206,IF($R$3=$AN$10,'Result Sheet'!AV206,IF($R$3=$AN$11,'Result Sheet'!BN206,IF($R$3=$AN$12,'Result Sheet'!CF206,IF($R$3=$AN$13,'Result Sheet'!CP206,IF($R$3=$AN$14,'Result Sheet'!CZ206,"")))))))))</f>
        <v/>
      </c>
      <c r="K206" s="460" t="str">
        <f>IF(OR(B206=0,B206=""),"",IF($R$3="","",IF($R$3=$AN$8,'Result Sheet'!M206,IF($R$3=$AN$9,'Result Sheet'!AE206,IF($R$3=$AN$10,'Result Sheet'!AW206,IF($R$3=$AN$11,'Result Sheet'!BO206,IF($R$3=$AN$12,'Result Sheet'!CG206,IF($R$3=$AN$13,'Result Sheet'!CQ206,IF($R$3=$AN$14,'Result Sheet'!DA206,"")))))))))</f>
        <v/>
      </c>
      <c r="L206" s="460" t="str">
        <f>IF(OR(B206=0,B206=""),"",IF($R$3="","",IF($R$3=$AN$8,'Result Sheet'!N206,IF($R$3=$AN$9,'Result Sheet'!AF206,IF($R$3=$AN$10,'Result Sheet'!AX206,IF($R$3=$AN$11,'Result Sheet'!BP206,IF($R$3=$AN$12,'Result Sheet'!CH206,IF($R$3=$AN$13,'Result Sheet'!CR206,IF($R$3=$AN$14,'Result Sheet'!DB206,"")))))))))</f>
        <v/>
      </c>
      <c r="M206" s="462" t="str">
        <f t="shared" si="27"/>
        <v/>
      </c>
      <c r="N206" s="460" t="str">
        <f>IF($R$3=$AN$8,'Result Sheet'!P206,IF($R$3=$AN$9,'Result Sheet'!AH206,IF($R$3=$AN$10,'Result Sheet'!AZ206,IF($R$3=$AN$11,'Result Sheet'!BR206,""))))</f>
        <v/>
      </c>
      <c r="O206" s="460" t="str">
        <f>IF($R$3=$AN$8,'Result Sheet'!Q206,IF($R$3=$AN$9,'Result Sheet'!AI206,IF($R$3=$AN$10,'Result Sheet'!BA206,IF($R$3=$AN$11,'Result Sheet'!BS206,""))))</f>
        <v/>
      </c>
      <c r="P206" s="461" t="str">
        <f>IF(OR($D$3="",$R$3=""),"",IF(B206="","",IF(AND(O206="NA",N206="NA"),"NA",IF($R$3=$AN$12,'Result Sheet'!CI206,IF($R$3=$AN$13,'Result Sheet'!CS206,IF($R$3=$AN$14,'Result Sheet'!DC206,IF($R$3=$AN$15,'Result Sheet'!DJ206,IF($R$3=$AN$16,'Result Sheet'!DN206,SUM(N206:O206)))))))))</f>
        <v/>
      </c>
      <c r="Q206" s="462" t="str">
        <f t="shared" si="28"/>
        <v/>
      </c>
      <c r="R206" s="463" t="str">
        <f>IF($R$3=$AN$8,'Result Sheet'!T206,IF($R$3=$AN$9,'Result Sheet'!AL206,IF($R$3=$AN$10,'Result Sheet'!BD206,IF($R$3=$AN$11,'Result Sheet'!BV206,""))))</f>
        <v/>
      </c>
      <c r="S206" s="463" t="str">
        <f>IF($R$3=$AN$8,'Result Sheet'!U206,IF($R$3=$AN$9,'Result Sheet'!AM206,IF($R$3=$AN$10,'Result Sheet'!BE206,IF($R$3=$AN$11,'Result Sheet'!BW206,""))))</f>
        <v/>
      </c>
      <c r="T206" s="464" t="str">
        <f>IF(OR($D$3="",$R$3=""),"",IF(B206="","",IF(AND(R206="NA",S206="NA"),"NA",IF($R$3=$AN$12,'Result Sheet'!CJ206,IF($R$3=$AN$13,'Result Sheet'!CT206,IF($R$3=$AN$14,'Result Sheet'!DD206,IF($R$3=$AN$15,'Result Sheet'!DK206,IF($R$3=$AN$16,'Result Sheet'!DO206,SUM(R206:S206)))))))))</f>
        <v/>
      </c>
      <c r="U206" s="462" t="str">
        <f t="shared" si="29"/>
        <v/>
      </c>
      <c r="V206" s="465">
        <f t="shared" si="30"/>
        <v>0</v>
      </c>
      <c r="W206" s="465" t="str">
        <f t="shared" si="31"/>
        <v/>
      </c>
      <c r="X206" s="465" t="str">
        <f t="shared" si="32"/>
        <v/>
      </c>
      <c r="Y206" s="465" t="str">
        <f t="shared" si="33"/>
        <v/>
      </c>
      <c r="Z206" s="465" t="str">
        <f t="shared" si="34"/>
        <v/>
      </c>
      <c r="AA206" s="466" t="str">
        <f t="shared" si="35"/>
        <v/>
      </c>
    </row>
    <row r="207" spans="1:27">
      <c r="A207" s="476">
        <f>IF('Result Sheet'!A207="","",'Result Sheet'!A207)</f>
        <v>200</v>
      </c>
      <c r="B207" s="477" t="str">
        <f>IF(OR($D$3="",$R$3=""),"",IF('Result Sheet'!B207="","",'Result Sheet'!B207))</f>
        <v/>
      </c>
      <c r="C207" s="478" t="str">
        <f>IF(OR($D$3="",$R$3=""),"",IF('Result Sheet'!F207="","",'Result Sheet'!F207))</f>
        <v/>
      </c>
      <c r="D207" s="479" t="str">
        <f>IF(OR($D$3="",$R$3=""),"",IF('Result Sheet'!E207="","",'Result Sheet'!E207))</f>
        <v/>
      </c>
      <c r="E207" s="480" t="str">
        <f>IF(OR($D$3="",$R$3=""),"",IF('Result Sheet'!G207="","",'Result Sheet'!G207))</f>
        <v/>
      </c>
      <c r="F207" s="480" t="str">
        <f>IF(OR($D$3="",$R$3=""),"",IF('Result Sheet'!H207="","",'Result Sheet'!H207))</f>
        <v/>
      </c>
      <c r="G207" s="480" t="str">
        <f>IF(OR($D$3="",$R$3=""),"",IF('Result Sheet'!I207="","",'Result Sheet'!I207))</f>
        <v/>
      </c>
      <c r="H207" s="481" t="str">
        <f>IF(OR($D$3="",$R$3=""),"",IF('Result Sheet'!K207="","",'Result Sheet'!K207))</f>
        <v/>
      </c>
      <c r="I207" s="482" t="str">
        <f>IF(OR($D$3="",$R$3=""),"",IF('Result Sheet'!J207="","",'Result Sheet'!J207))</f>
        <v/>
      </c>
      <c r="J207" s="460" t="str">
        <f>IF(OR(B207=0,B207=""),"",IF($R$3="","",IF($R$3=$AN$8,'Result Sheet'!L207,IF($R$3=$AN$9,'Result Sheet'!AD207,IF($R$3=$AN$10,'Result Sheet'!AV207,IF($R$3=$AN$11,'Result Sheet'!BN207,IF($R$3=$AN$12,'Result Sheet'!CF207,IF($R$3=$AN$13,'Result Sheet'!CP207,IF($R$3=$AN$14,'Result Sheet'!CZ207,"")))))))))</f>
        <v/>
      </c>
      <c r="K207" s="460" t="str">
        <f>IF(OR(B207=0,B207=""),"",IF($R$3="","",IF($R$3=$AN$8,'Result Sheet'!M207,IF($R$3=$AN$9,'Result Sheet'!AE207,IF($R$3=$AN$10,'Result Sheet'!AW207,IF($R$3=$AN$11,'Result Sheet'!BO207,IF($R$3=$AN$12,'Result Sheet'!CG207,IF($R$3=$AN$13,'Result Sheet'!CQ207,IF($R$3=$AN$14,'Result Sheet'!DA207,"")))))))))</f>
        <v/>
      </c>
      <c r="L207" s="460" t="str">
        <f>IF(OR(B207=0,B207=""),"",IF($R$3="","",IF($R$3=$AN$8,'Result Sheet'!N207,IF($R$3=$AN$9,'Result Sheet'!AF207,IF($R$3=$AN$10,'Result Sheet'!AX207,IF($R$3=$AN$11,'Result Sheet'!BP207,IF($R$3=$AN$12,'Result Sheet'!CH207,IF($R$3=$AN$13,'Result Sheet'!CR207,IF($R$3=$AN$14,'Result Sheet'!DB207,"")))))))))</f>
        <v/>
      </c>
      <c r="M207" s="462" t="str">
        <f t="shared" si="27"/>
        <v/>
      </c>
      <c r="N207" s="460" t="str">
        <f>IF($R$3=$AN$8,'Result Sheet'!P207,IF($R$3=$AN$9,'Result Sheet'!AH207,IF($R$3=$AN$10,'Result Sheet'!AZ207,IF($R$3=$AN$11,'Result Sheet'!BR207,""))))</f>
        <v/>
      </c>
      <c r="O207" s="460" t="str">
        <f>IF($R$3=$AN$8,'Result Sheet'!Q207,IF($R$3=$AN$9,'Result Sheet'!AI207,IF($R$3=$AN$10,'Result Sheet'!BA207,IF($R$3=$AN$11,'Result Sheet'!BS207,""))))</f>
        <v/>
      </c>
      <c r="P207" s="461" t="str">
        <f>IF(OR($D$3="",$R$3=""),"",IF(B207="","",IF(AND(O207="NA",N207="NA"),"NA",IF($R$3=$AN$12,'Result Sheet'!CI207,IF($R$3=$AN$13,'Result Sheet'!CS207,IF($R$3=$AN$14,'Result Sheet'!DC207,IF($R$3=$AN$15,'Result Sheet'!DJ207,IF($R$3=$AN$16,'Result Sheet'!DN207,SUM(N207:O207)))))))))</f>
        <v/>
      </c>
      <c r="Q207" s="483" t="str">
        <f t="shared" si="28"/>
        <v/>
      </c>
      <c r="R207" s="484" t="str">
        <f>IF($R$3=$AN$8,'Result Sheet'!T207,IF($R$3=$AN$9,'Result Sheet'!AL207,IF($R$3=$AN$10,'Result Sheet'!BD207,IF($R$3=$AN$11,'Result Sheet'!BV207,""))))</f>
        <v/>
      </c>
      <c r="S207" s="484" t="str">
        <f>IF($R$3=$AN$8,'Result Sheet'!U207,IF($R$3=$AN$9,'Result Sheet'!AM207,IF($R$3=$AN$10,'Result Sheet'!BE207,IF($R$3=$AN$11,'Result Sheet'!BW207,""))))</f>
        <v/>
      </c>
      <c r="T207" s="485" t="str">
        <f>IF(OR($D$3="",$R$3=""),"",IF(B207="","",IF(AND(R207="NA",S207="NA"),"NA",IF($R$3=$AN$12,'Result Sheet'!CJ207,IF($R$3=$AN$13,'Result Sheet'!CT207,IF($R$3=$AN$14,'Result Sheet'!DD207,IF($R$3=$AN$15,'Result Sheet'!DK207,IF($R$3=$AN$16,'Result Sheet'!DO207,SUM(R207:S207)))))))))</f>
        <v/>
      </c>
      <c r="U207" s="483" t="str">
        <f t="shared" si="29"/>
        <v/>
      </c>
      <c r="V207" s="465">
        <f t="shared" si="30"/>
        <v>0</v>
      </c>
      <c r="W207" s="486" t="str">
        <f t="shared" si="31"/>
        <v/>
      </c>
      <c r="X207" s="486" t="str">
        <f t="shared" si="32"/>
        <v/>
      </c>
      <c r="Y207" s="465" t="str">
        <f t="shared" si="33"/>
        <v/>
      </c>
      <c r="Z207" s="486" t="str">
        <f t="shared" si="34"/>
        <v/>
      </c>
      <c r="AA207" s="466" t="str">
        <f t="shared" si="35"/>
        <v/>
      </c>
    </row>
    <row r="208" spans="1:27" ht="9.75" customHeight="1">
      <c r="A208" s="835"/>
      <c r="B208" s="835"/>
      <c r="C208" s="835"/>
      <c r="D208" s="835"/>
      <c r="E208" s="835"/>
      <c r="F208" s="835"/>
      <c r="G208" s="835"/>
      <c r="H208" s="835"/>
      <c r="I208" s="835"/>
      <c r="J208" s="835"/>
      <c r="K208" s="835"/>
      <c r="L208" s="835"/>
      <c r="M208" s="835"/>
      <c r="N208" s="835"/>
      <c r="O208" s="835"/>
      <c r="P208" s="835"/>
      <c r="Q208" s="835"/>
      <c r="R208" s="835"/>
      <c r="S208" s="835"/>
      <c r="T208" s="836"/>
      <c r="U208" s="836"/>
      <c r="V208" s="836"/>
      <c r="W208" s="836"/>
      <c r="X208" s="836"/>
      <c r="Y208" s="836"/>
      <c r="Z208" s="836"/>
      <c r="AA208" s="836"/>
    </row>
    <row r="209" spans="1:27">
      <c r="A209" s="814" t="s">
        <v>264</v>
      </c>
      <c r="B209" s="814"/>
      <c r="C209" s="814"/>
      <c r="D209" s="814"/>
      <c r="E209" s="814"/>
      <c r="F209" s="816" t="str">
        <f>IF(OR($D$3="",$R$3=""),"",IF('Result Sheet'!H208="","",'Result Sheet'!H208))</f>
        <v>विषय का नाम :</v>
      </c>
      <c r="G209" s="817"/>
      <c r="H209" s="830" t="str">
        <f>IF(OR($D$3="",$R$3=""),"",IF(R3="","",R3))</f>
        <v>अंग्रेजी</v>
      </c>
      <c r="I209" s="830"/>
      <c r="J209" s="830"/>
      <c r="K209" s="830"/>
      <c r="L209" s="830"/>
      <c r="M209" s="830"/>
      <c r="N209" s="830"/>
      <c r="O209" s="830"/>
      <c r="P209" s="830"/>
      <c r="Q209" s="830"/>
      <c r="R209" s="830"/>
      <c r="S209" s="816"/>
      <c r="T209" s="488"/>
      <c r="U209" s="489"/>
      <c r="V209" s="489"/>
      <c r="W209" s="489"/>
      <c r="X209" s="489"/>
      <c r="Y209" s="489"/>
      <c r="Z209" s="489"/>
      <c r="AA209" s="818"/>
    </row>
    <row r="210" spans="1:27">
      <c r="A210" s="815"/>
      <c r="B210" s="815"/>
      <c r="C210" s="815"/>
      <c r="D210" s="815"/>
      <c r="E210" s="815"/>
      <c r="F210" s="802" t="str">
        <f>IF(OR($D$3="",$R$3=""),"",IF('Result Sheet'!H209="","",'Result Sheet'!H209))</f>
        <v>विषयाध्यापक का नाम :</v>
      </c>
      <c r="G210" s="807"/>
      <c r="H210" s="831" t="str">
        <f>IF($R$3=$AN$8,'Result Sheet'!P4,IF($R$3=$AN$9,'Result Sheet'!AG4,IF($R$3=$AN$10,'Result Sheet'!AY4,IF($R$3=$AN$11,'Result Sheet'!BQ4,""))))</f>
        <v>SAMPAT RAJ</v>
      </c>
      <c r="I210" s="831"/>
      <c r="J210" s="831"/>
      <c r="K210" s="831"/>
      <c r="L210" s="831"/>
      <c r="M210" s="831"/>
      <c r="N210" s="831"/>
      <c r="O210" s="831"/>
      <c r="P210" s="831"/>
      <c r="Q210" s="831"/>
      <c r="R210" s="831"/>
      <c r="S210" s="802"/>
      <c r="T210" s="490"/>
      <c r="U210" s="469"/>
      <c r="V210" s="469"/>
      <c r="W210" s="469"/>
      <c r="X210" s="469"/>
      <c r="Y210" s="469"/>
      <c r="Z210" s="469"/>
      <c r="AA210" s="818"/>
    </row>
    <row r="211" spans="1:27">
      <c r="A211" s="815"/>
      <c r="B211" s="815"/>
      <c r="C211" s="815"/>
      <c r="D211" s="815"/>
      <c r="E211" s="815"/>
      <c r="F211" s="802" t="str">
        <f>IF(OR($D$3="",$R$3=""),"",IF('Result Sheet'!H210="","",'Result Sheet'!H210))</f>
        <v>परीक्षा में बैठने वाले विद्यार्थियों की संख्या :</v>
      </c>
      <c r="G211" s="807"/>
      <c r="H211" s="808">
        <f>IF(AND(H209="",H210=""),"",COUNTA(Y8:Y207)-COUNTIF(B8:B207,"NSO")-COUNTIF(Y8:Y207,"AB")-COUNTIF(Y8:Y207,""))</f>
        <v>30</v>
      </c>
      <c r="I211" s="808"/>
      <c r="J211" s="808"/>
      <c r="K211" s="808"/>
      <c r="L211" s="808"/>
      <c r="M211" s="808"/>
      <c r="N211" s="808"/>
      <c r="O211" s="808"/>
      <c r="P211" s="808"/>
      <c r="Q211" s="808"/>
      <c r="R211" s="808"/>
      <c r="S211" s="832"/>
      <c r="T211" s="491"/>
      <c r="U211" s="470"/>
      <c r="V211" s="470"/>
      <c r="W211" s="470"/>
      <c r="X211" s="470"/>
      <c r="Y211" s="470"/>
      <c r="Z211" s="470"/>
      <c r="AA211" s="818"/>
    </row>
    <row r="212" spans="1:27">
      <c r="A212" s="815"/>
      <c r="B212" s="815"/>
      <c r="C212" s="815"/>
      <c r="D212" s="815"/>
      <c r="E212" s="815"/>
      <c r="F212" s="802" t="str">
        <f>IF(OR($D$3="",$R$3=""),"",IF('Result Sheet'!H211="","",'Result Sheet'!H211))</f>
        <v>ग्रेड :</v>
      </c>
      <c r="G212" s="807"/>
      <c r="H212" s="808" t="str">
        <f>IF(OR($R$3=$AN$12,$R$3=$AN$13,$R$3=$AN$14),"A+","A")</f>
        <v>A</v>
      </c>
      <c r="I212" s="808"/>
      <c r="J212" s="808" t="str">
        <f>IF(OR($R$3=$AN$12,$R$3=$AN$13,$R$3=$AN$14),"A","B")</f>
        <v>B</v>
      </c>
      <c r="K212" s="808"/>
      <c r="L212" s="808" t="str">
        <f>IF(OR($R$3=$AN$12,$R$3=$AN$13,$R$3=$AN$14),"B","C")</f>
        <v>C</v>
      </c>
      <c r="M212" s="808"/>
      <c r="N212" s="805" t="str">
        <f>IF(OR($R$3=$AN$12,$R$3=$AN$13,$R$3=$AN$14),"C","D")</f>
        <v>D</v>
      </c>
      <c r="O212" s="805"/>
      <c r="P212" s="805" t="str">
        <f>IF(OR($R$3=$AN$12,$R$3=$AN$13,$R$3=$AN$14),"D","E")</f>
        <v>E</v>
      </c>
      <c r="Q212" s="805"/>
      <c r="R212" s="833" t="s">
        <v>109</v>
      </c>
      <c r="S212" s="834"/>
      <c r="T212" s="492"/>
      <c r="U212" s="471"/>
      <c r="V212" s="472"/>
      <c r="W212" s="472"/>
      <c r="X212" s="472"/>
      <c r="Y212" s="473"/>
      <c r="Z212" s="473"/>
      <c r="AA212" s="818"/>
    </row>
    <row r="213" spans="1:27">
      <c r="A213" s="815"/>
      <c r="B213" s="815"/>
      <c r="C213" s="815"/>
      <c r="D213" s="815"/>
      <c r="E213" s="815"/>
      <c r="F213" s="802" t="str">
        <f>IF(OR($D$3="",$R$3=""),"",IF('Result Sheet'!H212="","",'Result Sheet'!H212))</f>
        <v>ग्रेडवार उत्तीर्ण विद्यार्थी :</v>
      </c>
      <c r="G213" s="807"/>
      <c r="H213" s="808">
        <f>IF(AND(H209="",H210=""),"",IF(OR($R$3=$AN$12,$R$3=$AN$13,$R$3=$AN$14),COUNTIF(AA8:AA207,"A+"),COUNTIF(AA8:AA207,"A")))</f>
        <v>4</v>
      </c>
      <c r="I213" s="808"/>
      <c r="J213" s="808">
        <f>IF(AND(H209="",H210=""),"",IF(OR($R$3=$AN$12,$R$3=$AN$13,$R$3=$AN$14),COUNTIF(AA8:AA207,"A"),COUNTIF(AA8:AA207,"B")))</f>
        <v>16</v>
      </c>
      <c r="K213" s="808"/>
      <c r="L213" s="808">
        <f>IF(AND(H209="",H210=""),"",IF(OR($R$3=$AN$12,$R$3=$AN$13,$R$3=$AN$14),COUNTIF(AA8:AA207,"B"),COUNTIF(AA8:AA207,"C")))</f>
        <v>10</v>
      </c>
      <c r="M213" s="808"/>
      <c r="N213" s="808">
        <f>IF(AND(H209="",H210=""),"",IF(OR($R$3=$AN$12,$R$3=$AN$13,$R$3=$AN$14),COUNTIF(AA8:AA207,"C"),COUNTIF(AA8:AA207,"D")))</f>
        <v>0</v>
      </c>
      <c r="O213" s="808"/>
      <c r="P213" s="808">
        <f>IF(AND(H209="",H210=""),"",IF(OR($R$3=$AN$12,$R$3=$AN$13,$R$3=$AN$14),COUNTIF(AA8:AA207,"D"),COUNTIF(AA8:AA207,"E")))</f>
        <v>0</v>
      </c>
      <c r="Q213" s="808"/>
      <c r="R213" s="809">
        <f>IF(AND(H209="",H210=""),"",SUM(H213,J213,L213,N213,P213))</f>
        <v>30</v>
      </c>
      <c r="S213" s="810"/>
      <c r="T213" s="491"/>
      <c r="U213" s="470"/>
      <c r="V213" s="474"/>
      <c r="W213" s="474"/>
      <c r="X213" s="474"/>
      <c r="Y213" s="475"/>
      <c r="Z213" s="475"/>
      <c r="AA213" s="818"/>
    </row>
    <row r="214" spans="1:27">
      <c r="A214" s="815"/>
      <c r="B214" s="815"/>
      <c r="C214" s="815"/>
      <c r="D214" s="815"/>
      <c r="E214" s="815"/>
      <c r="F214" s="802" t="str">
        <f>IF(OR($D$3="",$R$3=""),"",IF('Result Sheet'!H213="","",'Result Sheet'!H213))</f>
        <v>कुल उत्तीर्ण प्रतिशत में  :</v>
      </c>
      <c r="G214" s="803"/>
      <c r="H214" s="819">
        <f>IF(AND(H209="",H210=""),"",IF(H211=0,0,(R213-P213)/H211*100))</f>
        <v>100</v>
      </c>
      <c r="I214" s="819"/>
      <c r="J214" s="819"/>
      <c r="K214" s="819"/>
      <c r="L214" s="819"/>
      <c r="M214" s="819"/>
      <c r="N214" s="819"/>
      <c r="O214" s="819"/>
      <c r="P214" s="819"/>
      <c r="Q214" s="819"/>
      <c r="R214" s="819"/>
      <c r="S214" s="820"/>
      <c r="T214" s="493"/>
      <c r="U214" s="487"/>
      <c r="V214" s="487"/>
      <c r="W214" s="487"/>
      <c r="X214" s="487"/>
      <c r="Y214" s="487"/>
      <c r="Z214" s="487"/>
      <c r="AA214" s="818"/>
    </row>
    <row r="215" spans="1:27">
      <c r="A215" s="815"/>
      <c r="B215" s="815"/>
      <c r="C215" s="815"/>
      <c r="D215" s="815"/>
      <c r="E215" s="815"/>
      <c r="F215" s="802" t="str">
        <f>IF(OR($D$3="",$R$3=""),"",IF('Result Sheet'!H214="","",'Result Sheet'!H214))</f>
        <v>पूरक परीक्षा  :</v>
      </c>
      <c r="G215" s="803"/>
      <c r="H215" s="805">
        <f>IF(AND(H209="",H210=""),"",COUNTIF(Y8:Y207,"S"))</f>
        <v>0</v>
      </c>
      <c r="I215" s="805"/>
      <c r="J215" s="805"/>
      <c r="K215" s="805"/>
      <c r="L215" s="805"/>
      <c r="M215" s="805"/>
      <c r="N215" s="805"/>
      <c r="O215" s="805"/>
      <c r="P215" s="805"/>
      <c r="Q215" s="805"/>
      <c r="R215" s="805"/>
      <c r="S215" s="806"/>
      <c r="T215" s="492"/>
      <c r="U215" s="471"/>
      <c r="V215" s="471"/>
      <c r="W215" s="471"/>
      <c r="X215" s="471"/>
      <c r="Y215" s="471"/>
      <c r="Z215" s="471"/>
      <c r="AA215" s="818"/>
    </row>
    <row r="216" spans="1:27">
      <c r="A216" s="815"/>
      <c r="B216" s="815"/>
      <c r="C216" s="815"/>
      <c r="D216" s="815"/>
      <c r="E216" s="815"/>
      <c r="F216" s="802" t="str">
        <f>IF(OR($D$3="",$R$3=""),"",IF('Result Sheet'!H215="","",'Result Sheet'!H215))</f>
        <v>अनुतीर्ण  :</v>
      </c>
      <c r="G216" s="803"/>
      <c r="H216" s="805">
        <f>IF(AND(H209="",H210=""),"",COUNTIF(Y8:Y207,"F"))</f>
        <v>0</v>
      </c>
      <c r="I216" s="805"/>
      <c r="J216" s="805"/>
      <c r="K216" s="805"/>
      <c r="L216" s="805"/>
      <c r="M216" s="805"/>
      <c r="N216" s="805"/>
      <c r="O216" s="805"/>
      <c r="P216" s="805"/>
      <c r="Q216" s="805"/>
      <c r="R216" s="805"/>
      <c r="S216" s="806"/>
      <c r="T216" s="492"/>
      <c r="U216" s="471"/>
      <c r="V216" s="471"/>
      <c r="W216" s="471"/>
      <c r="X216" s="471"/>
      <c r="Y216" s="471"/>
      <c r="Z216" s="471"/>
      <c r="AA216" s="818"/>
    </row>
    <row r="217" spans="1:27">
      <c r="A217" s="815"/>
      <c r="B217" s="815"/>
      <c r="C217" s="815"/>
      <c r="D217" s="815"/>
      <c r="E217" s="815"/>
      <c r="F217" s="802" t="str">
        <f>IF(OR($D$3="",$R$3=""),"",IF('Result Sheet'!H216="","",'Result Sheet'!H216))</f>
        <v>पुनः परीक्षा तक परिणाम रोका गया  :</v>
      </c>
      <c r="G217" s="803"/>
      <c r="H217" s="805">
        <f>IF(AND(H209="",H210=""),"",COUNTIF(Y8:Y207,"RW"))</f>
        <v>0</v>
      </c>
      <c r="I217" s="805"/>
      <c r="J217" s="805"/>
      <c r="K217" s="805"/>
      <c r="L217" s="805"/>
      <c r="M217" s="805"/>
      <c r="N217" s="805"/>
      <c r="O217" s="805"/>
      <c r="P217" s="805"/>
      <c r="Q217" s="805"/>
      <c r="R217" s="805"/>
      <c r="S217" s="806"/>
      <c r="T217" s="492"/>
      <c r="U217" s="471"/>
      <c r="V217" s="471"/>
      <c r="W217" s="471"/>
      <c r="X217" s="471"/>
      <c r="Y217" s="471"/>
      <c r="Z217" s="471"/>
      <c r="AA217" s="818"/>
    </row>
    <row r="218" spans="1:27">
      <c r="A218" s="815"/>
      <c r="B218" s="815"/>
      <c r="C218" s="815"/>
      <c r="D218" s="815"/>
      <c r="E218" s="815"/>
      <c r="F218" s="802" t="str">
        <f>IF(OR($D$3="",$R$3=""),"",IF('Result Sheet'!H217="","",'Result Sheet'!H217))</f>
        <v>अनुपस्थित  :</v>
      </c>
      <c r="G218" s="803"/>
      <c r="H218" s="805">
        <f>IF(AND(H209="",H210=""),"",COUNTIF(Y8:Y207,"AB"))</f>
        <v>0</v>
      </c>
      <c r="I218" s="805"/>
      <c r="J218" s="805"/>
      <c r="K218" s="805"/>
      <c r="L218" s="805"/>
      <c r="M218" s="805"/>
      <c r="N218" s="805"/>
      <c r="O218" s="805"/>
      <c r="P218" s="805"/>
      <c r="Q218" s="805"/>
      <c r="R218" s="805"/>
      <c r="S218" s="806"/>
      <c r="T218" s="492"/>
      <c r="U218" s="471"/>
      <c r="V218" s="471"/>
      <c r="W218" s="471"/>
      <c r="X218" s="471"/>
      <c r="Y218" s="471"/>
      <c r="Z218" s="471"/>
      <c r="AA218" s="818"/>
    </row>
    <row r="219" spans="1:27">
      <c r="A219" s="815"/>
      <c r="B219" s="815"/>
      <c r="C219" s="815"/>
      <c r="D219" s="815"/>
      <c r="E219" s="815"/>
      <c r="F219" s="802" t="str">
        <f>IF(OR($D$3="",$R$3=""),"",IF('Result Sheet'!H218="","",'Result Sheet'!H218))</f>
        <v>पुनः परीक्षा वाले विद्यार्थियों की संख्या  :</v>
      </c>
      <c r="G219" s="803"/>
      <c r="H219" s="805">
        <f>IF(AND(H209="",H210=""),"",COUNTIF(Y8:Y207,"RE"))</f>
        <v>0</v>
      </c>
      <c r="I219" s="805"/>
      <c r="J219" s="805"/>
      <c r="K219" s="805"/>
      <c r="L219" s="805"/>
      <c r="M219" s="805"/>
      <c r="N219" s="805"/>
      <c r="O219" s="805"/>
      <c r="P219" s="805"/>
      <c r="Q219" s="805"/>
      <c r="R219" s="805"/>
      <c r="S219" s="806"/>
      <c r="T219" s="494"/>
      <c r="U219" s="495"/>
      <c r="V219" s="495"/>
      <c r="W219" s="495"/>
      <c r="X219" s="495"/>
      <c r="Y219" s="495"/>
      <c r="Z219" s="495"/>
      <c r="AA219" s="818"/>
    </row>
  </sheetData>
  <sheetProtection password="D49E" sheet="1" objects="1" scenarios="1" formatColumns="0" formatRows="0"/>
  <mergeCells count="64">
    <mergeCell ref="A208:AA208"/>
    <mergeCell ref="R5:T5"/>
    <mergeCell ref="U5:U6"/>
    <mergeCell ref="V5:V6"/>
    <mergeCell ref="W5:W6"/>
    <mergeCell ref="X5:X6"/>
    <mergeCell ref="Y5:Y6"/>
    <mergeCell ref="Q5:Q6"/>
    <mergeCell ref="A5:A7"/>
    <mergeCell ref="B5:B7"/>
    <mergeCell ref="C5:C7"/>
    <mergeCell ref="Z5:Z6"/>
    <mergeCell ref="F5:F7"/>
    <mergeCell ref="G5:G7"/>
    <mergeCell ref="H5:H7"/>
    <mergeCell ref="I5:I7"/>
    <mergeCell ref="J213:K213"/>
    <mergeCell ref="L213:M213"/>
    <mergeCell ref="H209:S209"/>
    <mergeCell ref="H210:S210"/>
    <mergeCell ref="H211:S211"/>
    <mergeCell ref="R212:S212"/>
    <mergeCell ref="D5:D7"/>
    <mergeCell ref="E5:E7"/>
    <mergeCell ref="AA5:AA6"/>
    <mergeCell ref="AD5:AH6"/>
    <mergeCell ref="A1:AA1"/>
    <mergeCell ref="A2:AA2"/>
    <mergeCell ref="B3:C3"/>
    <mergeCell ref="N3:Q3"/>
    <mergeCell ref="R3:AA3"/>
    <mergeCell ref="H3:K3"/>
    <mergeCell ref="AD8:AI9"/>
    <mergeCell ref="AD10:AI10"/>
    <mergeCell ref="A209:E219"/>
    <mergeCell ref="F209:G209"/>
    <mergeCell ref="AA209:AA219"/>
    <mergeCell ref="F210:G210"/>
    <mergeCell ref="F211:G211"/>
    <mergeCell ref="F212:G212"/>
    <mergeCell ref="H212:I212"/>
    <mergeCell ref="H214:S214"/>
    <mergeCell ref="H215:S215"/>
    <mergeCell ref="H216:S216"/>
    <mergeCell ref="H217:S217"/>
    <mergeCell ref="H218:S218"/>
    <mergeCell ref="N212:O212"/>
    <mergeCell ref="P212:Q212"/>
    <mergeCell ref="F219:G219"/>
    <mergeCell ref="J5:M5"/>
    <mergeCell ref="F216:G216"/>
    <mergeCell ref="F217:G217"/>
    <mergeCell ref="F218:G218"/>
    <mergeCell ref="F214:G214"/>
    <mergeCell ref="F215:G215"/>
    <mergeCell ref="H219:S219"/>
    <mergeCell ref="F213:G213"/>
    <mergeCell ref="H213:I213"/>
    <mergeCell ref="N213:O213"/>
    <mergeCell ref="P213:Q213"/>
    <mergeCell ref="R213:S213"/>
    <mergeCell ref="N5:P5"/>
    <mergeCell ref="J212:K212"/>
    <mergeCell ref="L212:M212"/>
  </mergeCells>
  <conditionalFormatting sqref="N213 T213 L212 H209:H214 P213 H8:M207 J212">
    <cfRule type="containsText" dxfId="98" priority="11" stopIfTrue="1" operator="containsText" text="OBC">
      <formula>NOT(ISERROR(SEARCH("OBC",H8)))</formula>
    </cfRule>
    <cfRule type="containsText" dxfId="97" priority="12" stopIfTrue="1" operator="containsText" text="ST">
      <formula>NOT(ISERROR(SEARCH("ST",H8)))</formula>
    </cfRule>
    <cfRule type="containsText" dxfId="96" priority="13" stopIfTrue="1" operator="containsText" text="SC">
      <formula>NOT(ISERROR(SEARCH("SC",H8)))</formula>
    </cfRule>
  </conditionalFormatting>
  <conditionalFormatting sqref="I8:M207">
    <cfRule type="expression" dxfId="95" priority="9">
      <formula>I8="F"</formula>
    </cfRule>
    <cfRule type="expression" dxfId="94" priority="10">
      <formula>I8="M"</formula>
    </cfRule>
  </conditionalFormatting>
  <conditionalFormatting sqref="M7:M207">
    <cfRule type="cellIs" dxfId="93" priority="8" operator="equal">
      <formula>0</formula>
    </cfRule>
  </conditionalFormatting>
  <conditionalFormatting sqref="J213">
    <cfRule type="containsText" dxfId="92" priority="4" stopIfTrue="1" operator="containsText" text="OBC">
      <formula>NOT(ISERROR(SEARCH("OBC",J213)))</formula>
    </cfRule>
    <cfRule type="containsText" dxfId="91" priority="5" stopIfTrue="1" operator="containsText" text="ST">
      <formula>NOT(ISERROR(SEARCH("ST",J213)))</formula>
    </cfRule>
    <cfRule type="containsText" dxfId="90" priority="6" stopIfTrue="1" operator="containsText" text="SC">
      <formula>NOT(ISERROR(SEARCH("SC",J213)))</formula>
    </cfRule>
  </conditionalFormatting>
  <conditionalFormatting sqref="L213">
    <cfRule type="containsText" dxfId="89" priority="1" stopIfTrue="1" operator="containsText" text="OBC">
      <formula>NOT(ISERROR(SEARCH("OBC",L213)))</formula>
    </cfRule>
    <cfRule type="containsText" dxfId="88" priority="2" stopIfTrue="1" operator="containsText" text="ST">
      <formula>NOT(ISERROR(SEARCH("ST",L213)))</formula>
    </cfRule>
    <cfRule type="containsText" dxfId="87" priority="3" stopIfTrue="1" operator="containsText" text="SC">
      <formula>NOT(ISERROR(SEARCH("SC",L213)))</formula>
    </cfRule>
  </conditionalFormatting>
  <dataValidations count="1">
    <dataValidation type="list" allowBlank="1" showInputMessage="1" showErrorMessage="1" sqref="R3:AA3">
      <formula1>subject5</formula1>
    </dataValidation>
  </dataValidations>
  <pageMargins left="0.45" right="0.2" top="0.25" bottom="0.25" header="0.3" footer="0.3"/>
  <pageSetup paperSize="9" scale="83" fitToHeight="6"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P44"/>
  <sheetViews>
    <sheetView showGridLines="0" view="pageBreakPreview" zoomScaleSheetLayoutView="100" workbookViewId="0">
      <selection activeCell="S10" sqref="S10"/>
    </sheetView>
  </sheetViews>
  <sheetFormatPr defaultRowHeight="15"/>
  <cols>
    <col min="1" max="1" width="21.375" style="187" customWidth="1"/>
    <col min="2" max="2" width="18" style="188" customWidth="1"/>
    <col min="3" max="4" width="7.75" style="187" customWidth="1"/>
    <col min="5" max="5" width="8.75" style="187" customWidth="1"/>
    <col min="6" max="6" width="7" style="187" customWidth="1"/>
    <col min="7" max="13" width="6.75" style="187" customWidth="1"/>
    <col min="14" max="14" width="7" style="187" customWidth="1"/>
    <col min="15" max="15" width="8.375" style="187" customWidth="1"/>
    <col min="16" max="16" width="4.25" style="187" customWidth="1"/>
    <col min="17" max="16384" width="9" style="55"/>
  </cols>
  <sheetData>
    <row r="1" spans="1:16" ht="40.5" customHeight="1" thickBot="1">
      <c r="A1" s="849" t="str">
        <f>IF('Master sheet'!D11="Hindi",CONCATENATE("विद्यालय का नाम :-","  ",'Master sheet'!D8),CONCATENATE("School Name :-","  ",'Master sheet'!D7))</f>
        <v xml:space="preserve">विद्यालय का नाम :-  महात्मा गाँधी राजकीय विद्यालय (अंग्रेजी माध्यम) बर, पाली </v>
      </c>
      <c r="B1" s="849"/>
      <c r="C1" s="849"/>
      <c r="D1" s="849"/>
      <c r="E1" s="849"/>
      <c r="F1" s="849"/>
      <c r="G1" s="849"/>
      <c r="H1" s="849"/>
      <c r="I1" s="849"/>
      <c r="J1" s="849"/>
      <c r="K1" s="849"/>
      <c r="L1" s="849"/>
      <c r="M1" s="849"/>
      <c r="N1" s="849"/>
      <c r="O1" s="849"/>
      <c r="P1" s="137"/>
    </row>
    <row r="2" spans="1:16" ht="20.25" customHeight="1" thickTop="1">
      <c r="A2" s="850" t="str">
        <f>IF('Master sheet'!D11="Hindi","विषय वार और विषयाध्यापक वार परिणाम","SUBJECT-WISE &amp; TEACHER'S-WISE RESULT")</f>
        <v>विषय वार और विषयाध्यापक वार परिणाम</v>
      </c>
      <c r="B2" s="851"/>
      <c r="C2" s="851"/>
      <c r="D2" s="851"/>
      <c r="E2" s="851"/>
      <c r="F2" s="854" t="str">
        <f>IF('Master sheet'!D11="Hindi","कक्षा  :-","CLASS :- ")</f>
        <v>कक्षा  :-</v>
      </c>
      <c r="G2" s="854"/>
      <c r="H2" s="856" t="str">
        <f>IF('Result Sheet'!E3="","",'Result Sheet'!E3)</f>
        <v>4th</v>
      </c>
      <c r="I2" s="856"/>
      <c r="J2" s="854" t="str">
        <f>IF('Master sheet'!D11="Hindi","सत्र :- ","Session :- ")</f>
        <v xml:space="preserve">सत्र :- </v>
      </c>
      <c r="K2" s="854"/>
      <c r="L2" s="854"/>
      <c r="M2" s="856" t="str">
        <f>IF('Result Sheet'!J3="","",'Result Sheet'!J3)</f>
        <v xml:space="preserve"> 2023-2024</v>
      </c>
      <c r="N2" s="856"/>
      <c r="O2" s="858"/>
      <c r="P2" s="138"/>
    </row>
    <row r="3" spans="1:16" ht="20.25" customHeight="1" thickBot="1">
      <c r="A3" s="852"/>
      <c r="B3" s="853"/>
      <c r="C3" s="853"/>
      <c r="D3" s="853"/>
      <c r="E3" s="853"/>
      <c r="F3" s="855"/>
      <c r="G3" s="855"/>
      <c r="H3" s="857"/>
      <c r="I3" s="857"/>
      <c r="J3" s="855"/>
      <c r="K3" s="855"/>
      <c r="L3" s="855"/>
      <c r="M3" s="857"/>
      <c r="N3" s="857"/>
      <c r="O3" s="859"/>
      <c r="P3" s="138"/>
    </row>
    <row r="4" spans="1:16" ht="79.5" customHeight="1" thickTop="1" thickBot="1">
      <c r="A4" s="312" t="str">
        <f>IF('Master sheet'!$D$11="Hindi","विषयाध्यापक का नाम","Subject Teacher")</f>
        <v>विषयाध्यापक का नाम</v>
      </c>
      <c r="B4" s="308" t="str">
        <f>IF('Master sheet'!$D$11="Hindi","विषय","Subject")</f>
        <v>विषय</v>
      </c>
      <c r="C4" s="309" t="str">
        <f>IF('Master sheet'!$D$11="Hindi","प्रविष्ठ कुल विद्यार्थी","No. of students appeared")</f>
        <v>प्रविष्ठ कुल विद्यार्थी</v>
      </c>
      <c r="D4" s="311" t="str">
        <f>IF('Master sheet'!$D$11="Hindi","उत्तीर्ण","Passed")</f>
        <v>उत्तीर्ण</v>
      </c>
      <c r="E4" s="311" t="str">
        <f>IF('Master sheet'!$D$11="Hindi","प्रतिशत","Percentage")</f>
        <v>प्रतिशत</v>
      </c>
      <c r="F4" s="311" t="str">
        <f>IF('Master sheet'!$D$11="Hindi","ग्रेड 'ए'","Grade 'A'")</f>
        <v>ग्रेड 'ए'</v>
      </c>
      <c r="G4" s="311" t="str">
        <f>IF('Master sheet'!$D$11="Hindi","ग्रेड 'बी'","Grade 'B'")</f>
        <v>ग्रेड 'बी'</v>
      </c>
      <c r="H4" s="311" t="str">
        <f>IF('Master sheet'!$D$11="Hindi","ग्रेड 'सी'","Grade 'C'")</f>
        <v>ग्रेड 'सी'</v>
      </c>
      <c r="I4" s="311" t="str">
        <f>IF('Master sheet'!$D$11="Hindi","ग्रेड 'डी'","Grade 'D'")</f>
        <v>ग्रेड 'डी'</v>
      </c>
      <c r="J4" s="309" t="str">
        <f>IF('Master sheet'!$D$11="Hindi","ग्रेड 'ई'","Grade 'E'")</f>
        <v>ग्रेड 'ई'</v>
      </c>
      <c r="K4" s="309" t="str">
        <f>IF('Master sheet'!$D$11="Hindi","अनुतीर्ण","Failed")</f>
        <v>अनुतीर्ण</v>
      </c>
      <c r="L4" s="309" t="str">
        <f>IF('Master sheet'!$D$11="Hindi","अनुपस्थित","Absent")</f>
        <v>अनुपस्थित</v>
      </c>
      <c r="M4" s="309" t="str">
        <f>IF('Master sheet'!$D$11="Hindi","पुनः परीक्षा","Re-Exam")</f>
        <v>पुनः परीक्षा</v>
      </c>
      <c r="N4" s="309" t="str">
        <f>IF('Master sheet'!$D$11="Hindi","नाम पृथक","NSO")</f>
        <v>नाम पृथक</v>
      </c>
      <c r="O4" s="310" t="str">
        <f>IF('Master sheet'!$D$11="Hindi","कुल योग","Total")</f>
        <v>कुल योग</v>
      </c>
      <c r="P4" s="138"/>
    </row>
    <row r="5" spans="1:16" ht="24" customHeight="1" thickTop="1">
      <c r="A5" s="139" t="str">
        <f>IF('Result Sheet'!P4="","",'Result Sheet'!P4)</f>
        <v>ABHIMANYU SINGH</v>
      </c>
      <c r="B5" s="140" t="str">
        <f>IF('Master sheet'!$D$11="Hindi","हिंदी","Hindi")</f>
        <v>हिंदी</v>
      </c>
      <c r="C5" s="141">
        <f>'Result Sheet'!K210</f>
        <v>30</v>
      </c>
      <c r="D5" s="141">
        <f>'Result Sheet'!U212</f>
        <v>30</v>
      </c>
      <c r="E5" s="142">
        <f>'Result Sheet'!K213</f>
        <v>100</v>
      </c>
      <c r="F5" s="143">
        <f>'Result Sheet'!K212</f>
        <v>0</v>
      </c>
      <c r="G5" s="143">
        <f>'Result Sheet'!M212</f>
        <v>0</v>
      </c>
      <c r="H5" s="143">
        <f>'Result Sheet'!O212</f>
        <v>2</v>
      </c>
      <c r="I5" s="143">
        <f>'Result Sheet'!Q212</f>
        <v>28</v>
      </c>
      <c r="J5" s="141">
        <f>'Result Sheet'!S214</f>
        <v>0</v>
      </c>
      <c r="K5" s="143">
        <f>'Result Sheet'!K215</f>
        <v>0</v>
      </c>
      <c r="L5" s="143">
        <f>'Result Sheet'!K217</f>
        <v>0</v>
      </c>
      <c r="M5" s="143">
        <f>'Result Sheet'!K218</f>
        <v>0</v>
      </c>
      <c r="N5" s="144">
        <f>IF(D5="","",'Result Sheet'!$DT$217)</f>
        <v>0</v>
      </c>
      <c r="O5" s="145">
        <f>IF(D5="","",SUM(D5,K5,M5,N5,L5))</f>
        <v>30</v>
      </c>
      <c r="P5" s="146"/>
    </row>
    <row r="6" spans="1:16" ht="24" customHeight="1">
      <c r="A6" s="147" t="str">
        <f>IF('Result Sheet'!AG4="","",'Result Sheet'!AG4)</f>
        <v>SAMPAT RAJ</v>
      </c>
      <c r="B6" s="148" t="str">
        <f>IF('Master sheet'!$D$11="Hindi","अंग्रेजी","English")</f>
        <v>अंग्रेजी</v>
      </c>
      <c r="C6" s="149">
        <f>'Result Sheet'!AD210</f>
        <v>30</v>
      </c>
      <c r="D6" s="149">
        <f>'Result Sheet'!AN212</f>
        <v>30</v>
      </c>
      <c r="E6" s="150">
        <f>'Result Sheet'!AD213</f>
        <v>100</v>
      </c>
      <c r="F6" s="151">
        <f>'Result Sheet'!AD212</f>
        <v>4</v>
      </c>
      <c r="G6" s="151">
        <f>'Result Sheet'!AF212</f>
        <v>16</v>
      </c>
      <c r="H6" s="151">
        <f>'Result Sheet'!AH212</f>
        <v>9</v>
      </c>
      <c r="I6" s="151">
        <f>'Result Sheet'!AJ212</f>
        <v>1</v>
      </c>
      <c r="J6" s="149">
        <f>'Result Sheet'!AL212</f>
        <v>0</v>
      </c>
      <c r="K6" s="151">
        <f>'Result Sheet'!AD215</f>
        <v>0</v>
      </c>
      <c r="L6" s="151">
        <f>'Result Sheet'!AD217</f>
        <v>0</v>
      </c>
      <c r="M6" s="151">
        <f>'Result Sheet'!AD218</f>
        <v>0</v>
      </c>
      <c r="N6" s="151">
        <f>IF(D6="","",'Result Sheet'!$DT$217)</f>
        <v>0</v>
      </c>
      <c r="O6" s="145">
        <f>IF(D6="","",SUM(D6,K6,M6,N6,L6))</f>
        <v>30</v>
      </c>
      <c r="P6" s="146"/>
    </row>
    <row r="7" spans="1:16" ht="24" customHeight="1">
      <c r="A7" s="152" t="str">
        <f>IF('Result Sheet'!AY4="","",'Result Sheet'!AY4)</f>
        <v>PRADIP SINGH</v>
      </c>
      <c r="B7" s="153" t="str">
        <f>IF('Master sheet'!$D$11="Hindi","गणित","Maths")</f>
        <v>गणित</v>
      </c>
      <c r="C7" s="149">
        <f>'Result Sheet'!AV210</f>
        <v>30</v>
      </c>
      <c r="D7" s="155">
        <f>'Result Sheet'!BF212</f>
        <v>30</v>
      </c>
      <c r="E7" s="150">
        <f>'Result Sheet'!AV213</f>
        <v>100</v>
      </c>
      <c r="F7" s="151">
        <f>'Result Sheet'!AV212</f>
        <v>0</v>
      </c>
      <c r="G7" s="151">
        <f>'Result Sheet'!AX212</f>
        <v>0</v>
      </c>
      <c r="H7" s="151">
        <f>'Result Sheet'!AZ212</f>
        <v>28</v>
      </c>
      <c r="I7" s="151">
        <f>'Result Sheet'!BB212</f>
        <v>2</v>
      </c>
      <c r="J7" s="154">
        <f>'Result Sheet'!BD212</f>
        <v>0</v>
      </c>
      <c r="K7" s="154">
        <f>'Result Sheet'!AV215</f>
        <v>0</v>
      </c>
      <c r="L7" s="154">
        <f>'Result Sheet'!AV217</f>
        <v>0</v>
      </c>
      <c r="M7" s="154">
        <f>'Result Sheet'!AV218</f>
        <v>0</v>
      </c>
      <c r="N7" s="151">
        <f>IF(D7="","",'Result Sheet'!$DT$217)</f>
        <v>0</v>
      </c>
      <c r="O7" s="145">
        <f t="shared" ref="O7:O13" si="0">IF(D7="","",SUM(D7,K7,M7,N7,L7))</f>
        <v>30</v>
      </c>
      <c r="P7" s="146"/>
    </row>
    <row r="8" spans="1:16" ht="24" customHeight="1">
      <c r="A8" s="152" t="str">
        <f>IF('Result Sheet'!BQ4="","",'Result Sheet'!BQ4)</f>
        <v>PUSHPENDRA JAWRA</v>
      </c>
      <c r="B8" s="153" t="str">
        <f>IF('Master sheet'!$D$11="Hindi","पर्यावरण अध्ययन","EVS")</f>
        <v>पर्यावरण अध्ययन</v>
      </c>
      <c r="C8" s="149">
        <f>'Result Sheet'!BN210</f>
        <v>30</v>
      </c>
      <c r="D8" s="149">
        <f>'Result Sheet'!BX212</f>
        <v>30</v>
      </c>
      <c r="E8" s="150">
        <f>'Result Sheet'!BN213</f>
        <v>100</v>
      </c>
      <c r="F8" s="151">
        <f>'Result Sheet'!BN212</f>
        <v>0</v>
      </c>
      <c r="G8" s="151">
        <f>'Result Sheet'!BP212</f>
        <v>0</v>
      </c>
      <c r="H8" s="151">
        <f>'Result Sheet'!BR212</f>
        <v>29</v>
      </c>
      <c r="I8" s="151">
        <f>'Result Sheet'!BT212</f>
        <v>1</v>
      </c>
      <c r="J8" s="154">
        <f>'Result Sheet'!BV212</f>
        <v>0</v>
      </c>
      <c r="K8" s="154">
        <f>'Result Sheet'!BN215</f>
        <v>0</v>
      </c>
      <c r="L8" s="154">
        <f>'Result Sheet'!BN217</f>
        <v>0</v>
      </c>
      <c r="M8" s="154">
        <f>'Result Sheet'!BN218</f>
        <v>0</v>
      </c>
      <c r="N8" s="151">
        <f>IF(D8="","",'Result Sheet'!$DT$217)</f>
        <v>0</v>
      </c>
      <c r="O8" s="145">
        <f>IF(D8="","",SUM(D8,K8,M8,N8,L8))</f>
        <v>30</v>
      </c>
      <c r="P8" s="146"/>
    </row>
    <row r="9" spans="1:16" ht="24" customHeight="1">
      <c r="A9" s="152"/>
      <c r="B9" s="153"/>
      <c r="C9" s="149"/>
      <c r="D9" s="149"/>
      <c r="E9" s="150"/>
      <c r="F9" s="151"/>
      <c r="G9" s="151"/>
      <c r="H9" s="151"/>
      <c r="I9" s="151"/>
      <c r="J9" s="154"/>
      <c r="K9" s="154"/>
      <c r="L9" s="154"/>
      <c r="M9" s="154"/>
      <c r="N9" s="151" t="str">
        <f>IF(D9="","",'Result Sheet'!$DT$217)</f>
        <v/>
      </c>
      <c r="O9" s="145" t="str">
        <f t="shared" si="0"/>
        <v/>
      </c>
      <c r="P9" s="146"/>
    </row>
    <row r="10" spans="1:16" ht="24" customHeight="1">
      <c r="A10" s="152" t="str">
        <f>IF('Result Sheet'!CF209="","",'Result Sheet'!CF209)</f>
        <v>MANOJ KUMAR</v>
      </c>
      <c r="B10" s="153" t="str">
        <f>IF('Master sheet'!$D$11="Hindi","कार्यानुभव","WORK EXP.")</f>
        <v>कार्यानुभव</v>
      </c>
      <c r="C10" s="149">
        <f>'Result Sheet'!CF210</f>
        <v>19</v>
      </c>
      <c r="D10" s="149">
        <f>'Result Sheet'!CO212</f>
        <v>19</v>
      </c>
      <c r="E10" s="150">
        <f>'Result Sheet'!CF213</f>
        <v>100</v>
      </c>
      <c r="F10" s="151">
        <f>'Result Sheet'!CF212+'Result Sheet'!CG212</f>
        <v>19</v>
      </c>
      <c r="G10" s="151">
        <f>'Result Sheet'!CH212</f>
        <v>0</v>
      </c>
      <c r="H10" s="151">
        <f>'Result Sheet'!CI212</f>
        <v>0</v>
      </c>
      <c r="I10" s="151">
        <f>'Result Sheet'!CJ212</f>
        <v>0</v>
      </c>
      <c r="J10" s="151">
        <f>'Result Sheet'!CK212</f>
        <v>0</v>
      </c>
      <c r="K10" s="154">
        <f>'Result Sheet'!CF215</f>
        <v>0</v>
      </c>
      <c r="L10" s="154">
        <f>'Result Sheet'!CF217</f>
        <v>0</v>
      </c>
      <c r="M10" s="154">
        <f>'Result Sheet'!CF218</f>
        <v>0</v>
      </c>
      <c r="N10" s="151">
        <f>IF(D10="","",'Result Sheet'!$DT$217)</f>
        <v>0</v>
      </c>
      <c r="O10" s="145">
        <f t="shared" si="0"/>
        <v>19</v>
      </c>
      <c r="P10" s="146"/>
    </row>
    <row r="11" spans="1:16" ht="24" customHeight="1">
      <c r="A11" s="152" t="str">
        <f>IF('Result Sheet'!CP209="","",'Result Sheet'!CP209)</f>
        <v>PRADIP SINGH</v>
      </c>
      <c r="B11" s="153" t="str">
        <f>IF('Master sheet'!$D$11="Hindi","कला शिक्षा","ART EDU.")</f>
        <v>कला शिक्षा</v>
      </c>
      <c r="C11" s="149">
        <f>'Result Sheet'!CP210</f>
        <v>19</v>
      </c>
      <c r="D11" s="155">
        <f>'Result Sheet'!CY212</f>
        <v>19</v>
      </c>
      <c r="E11" s="150">
        <f>'Result Sheet'!CP213</f>
        <v>100</v>
      </c>
      <c r="F11" s="151">
        <f>'Result Sheet'!CP212+'Result Sheet'!CQ212</f>
        <v>13</v>
      </c>
      <c r="G11" s="151">
        <f>'Result Sheet'!CR212</f>
        <v>6</v>
      </c>
      <c r="H11" s="151">
        <f>'Result Sheet'!CS212</f>
        <v>0</v>
      </c>
      <c r="I11" s="151">
        <f>'Result Sheet'!CT212</f>
        <v>0</v>
      </c>
      <c r="J11" s="151">
        <f>'Result Sheet'!CU212</f>
        <v>0</v>
      </c>
      <c r="K11" s="151">
        <f>'Result Sheet'!CP215</f>
        <v>0</v>
      </c>
      <c r="L11" s="151">
        <f>'Result Sheet'!CP217</f>
        <v>0</v>
      </c>
      <c r="M11" s="151">
        <f>'Result Sheet'!CP218</f>
        <v>0</v>
      </c>
      <c r="N11" s="151">
        <f>IF(D11="","",'Result Sheet'!$DT$217)</f>
        <v>0</v>
      </c>
      <c r="O11" s="145">
        <f t="shared" si="0"/>
        <v>19</v>
      </c>
      <c r="P11" s="146"/>
    </row>
    <row r="12" spans="1:16" ht="24" customHeight="1">
      <c r="A12" s="152" t="str">
        <f>IF('Result Sheet'!CZ209="","",'Result Sheet'!CZ209)</f>
        <v>SAMPAT RAJ</v>
      </c>
      <c r="B12" s="153" t="str">
        <f>IF('Master sheet'!$D$11="Hindi","स्वा. एवं शा. शिक्षा","HE.&amp;PH. EDU.")</f>
        <v>स्वा. एवं शा. शिक्षा</v>
      </c>
      <c r="C12" s="149">
        <f>'Result Sheet'!CZ210</f>
        <v>19</v>
      </c>
      <c r="D12" s="149">
        <f>'Result Sheet'!DI212</f>
        <v>19</v>
      </c>
      <c r="E12" s="150">
        <f>'Result Sheet'!CZ213</f>
        <v>100</v>
      </c>
      <c r="F12" s="151">
        <f>'Result Sheet'!CZ212+'Result Sheet'!DA212</f>
        <v>19</v>
      </c>
      <c r="G12" s="151">
        <f>'Result Sheet'!DB212</f>
        <v>0</v>
      </c>
      <c r="H12" s="151">
        <f>'Result Sheet'!DC212</f>
        <v>0</v>
      </c>
      <c r="I12" s="151">
        <f>'Result Sheet'!DD212</f>
        <v>0</v>
      </c>
      <c r="J12" s="151">
        <f>'Result Sheet'!DE212</f>
        <v>0</v>
      </c>
      <c r="K12" s="154">
        <f>'Result Sheet'!CZ215</f>
        <v>0</v>
      </c>
      <c r="L12" s="154">
        <f>'Result Sheet'!CZ217</f>
        <v>0</v>
      </c>
      <c r="M12" s="154">
        <f>'Result Sheet'!CZ218</f>
        <v>0</v>
      </c>
      <c r="N12" s="151">
        <f>IF(D12="","",'Result Sheet'!$DT$217)</f>
        <v>0</v>
      </c>
      <c r="O12" s="145">
        <f t="shared" si="0"/>
        <v>19</v>
      </c>
      <c r="P12" s="146"/>
    </row>
    <row r="13" spans="1:16" ht="24" customHeight="1">
      <c r="A13" s="152"/>
      <c r="B13" s="153"/>
      <c r="C13" s="149"/>
      <c r="D13" s="149"/>
      <c r="E13" s="150"/>
      <c r="F13" s="151"/>
      <c r="G13" s="151"/>
      <c r="H13" s="151"/>
      <c r="I13" s="151"/>
      <c r="J13" s="154"/>
      <c r="K13" s="154"/>
      <c r="L13" s="154"/>
      <c r="M13" s="154"/>
      <c r="N13" s="156"/>
      <c r="O13" s="145" t="str">
        <f t="shared" si="0"/>
        <v/>
      </c>
      <c r="P13" s="146"/>
    </row>
    <row r="14" spans="1:16" ht="24" customHeight="1" thickBot="1">
      <c r="A14" s="157"/>
      <c r="B14" s="158"/>
      <c r="C14" s="159"/>
      <c r="D14" s="160"/>
      <c r="E14" s="161"/>
      <c r="F14" s="162"/>
      <c r="G14" s="162"/>
      <c r="H14" s="162"/>
      <c r="I14" s="162"/>
      <c r="J14" s="162"/>
      <c r="K14" s="162"/>
      <c r="L14" s="162"/>
      <c r="M14" s="162"/>
      <c r="N14" s="162"/>
      <c r="O14" s="163"/>
      <c r="P14" s="146"/>
    </row>
    <row r="15" spans="1:16" ht="21" customHeight="1" thickTop="1">
      <c r="A15" s="164"/>
      <c r="B15" s="165"/>
      <c r="C15" s="166"/>
      <c r="D15" s="167"/>
      <c r="E15" s="168"/>
      <c r="F15" s="169"/>
      <c r="G15" s="166"/>
      <c r="H15" s="169"/>
      <c r="I15" s="166"/>
      <c r="J15" s="169"/>
      <c r="K15" s="169"/>
      <c r="L15" s="169"/>
      <c r="M15" s="169"/>
      <c r="N15" s="169"/>
      <c r="O15" s="169"/>
      <c r="P15" s="146"/>
    </row>
    <row r="16" spans="1:16" ht="39" customHeight="1">
      <c r="A16" s="863" t="str">
        <f>CONCATENATE("( ",UPPER('Master sheet'!D14)," )")</f>
        <v>( SURESH CHAND )</v>
      </c>
      <c r="B16" s="863"/>
      <c r="C16" s="863"/>
      <c r="D16" s="167"/>
      <c r="E16" s="168"/>
      <c r="F16" s="169"/>
      <c r="G16" s="166"/>
      <c r="H16" s="169"/>
      <c r="I16" s="166"/>
      <c r="J16" s="864" t="str">
        <f>CONCATENATE("( ",UPPER('Master sheet'!D12)," )")</f>
        <v>( USHA PALIYA )</v>
      </c>
      <c r="K16" s="864"/>
      <c r="L16" s="864"/>
      <c r="M16" s="864"/>
      <c r="N16" s="864"/>
      <c r="O16" s="864"/>
      <c r="P16" s="146"/>
    </row>
    <row r="17" spans="1:16" ht="30" customHeight="1">
      <c r="A17" s="865" t="str">
        <f>IF('Master sheet'!$D$11="Hindi","हस्ताक्षर परीक्षा प्रभारी","Signature of the exam. Incharge")</f>
        <v>हस्ताक्षर परीक्षा प्रभारी</v>
      </c>
      <c r="B17" s="865"/>
      <c r="C17" s="865"/>
      <c r="D17" s="170"/>
      <c r="E17" s="171"/>
      <c r="F17" s="172"/>
      <c r="G17" s="173"/>
      <c r="H17" s="172"/>
      <c r="I17" s="173"/>
      <c r="J17" s="866" t="str">
        <f>IF('Master sheet'!$D$11="Hindi","हस्ताक्षर मय सील मोहर संस्था प्रधान","Signature &amp; Seal of the Head of the Institution")</f>
        <v>हस्ताक्षर मय सील मोहर संस्था प्रधान</v>
      </c>
      <c r="K17" s="866"/>
      <c r="L17" s="866"/>
      <c r="M17" s="866"/>
      <c r="N17" s="866"/>
      <c r="O17" s="866"/>
      <c r="P17" s="146"/>
    </row>
    <row r="18" spans="1:16" ht="15.75">
      <c r="A18" s="146"/>
      <c r="B18" s="174"/>
      <c r="C18" s="173"/>
      <c r="D18" s="170"/>
      <c r="E18" s="171"/>
      <c r="F18" s="172"/>
      <c r="G18" s="173"/>
      <c r="H18" s="172"/>
      <c r="I18" s="173"/>
      <c r="J18" s="175"/>
      <c r="K18" s="175"/>
      <c r="L18" s="175"/>
      <c r="M18" s="175"/>
      <c r="N18" s="175"/>
      <c r="O18" s="175"/>
      <c r="P18" s="146"/>
    </row>
    <row r="19" spans="1:16">
      <c r="A19" s="867" t="s">
        <v>125</v>
      </c>
      <c r="B19" s="867"/>
      <c r="C19" s="867"/>
      <c r="D19" s="867"/>
      <c r="E19" s="867"/>
      <c r="F19" s="867"/>
      <c r="G19" s="867"/>
      <c r="H19" s="867"/>
      <c r="I19" s="867"/>
      <c r="J19" s="867"/>
      <c r="K19" s="867"/>
      <c r="L19" s="867"/>
      <c r="M19" s="867"/>
      <c r="N19" s="867"/>
      <c r="O19" s="867"/>
      <c r="P19" s="176"/>
    </row>
    <row r="20" spans="1:16" ht="15.75" customHeight="1">
      <c r="A20" s="867"/>
      <c r="B20" s="867"/>
      <c r="C20" s="867"/>
      <c r="D20" s="867"/>
      <c r="E20" s="867"/>
      <c r="F20" s="867"/>
      <c r="G20" s="867"/>
      <c r="H20" s="867"/>
      <c r="I20" s="867"/>
      <c r="J20" s="867"/>
      <c r="K20" s="867"/>
      <c r="L20" s="867"/>
      <c r="M20" s="867"/>
      <c r="N20" s="867"/>
      <c r="O20" s="867"/>
      <c r="P20" s="177"/>
    </row>
    <row r="21" spans="1:16" ht="15.75">
      <c r="A21" s="146"/>
      <c r="B21" s="146"/>
      <c r="C21" s="146"/>
      <c r="D21" s="146"/>
      <c r="E21" s="146"/>
      <c r="F21" s="146"/>
      <c r="G21" s="146"/>
      <c r="H21" s="146"/>
      <c r="I21" s="146"/>
      <c r="J21" s="146"/>
      <c r="K21" s="146"/>
      <c r="L21" s="146"/>
      <c r="M21" s="146"/>
      <c r="N21" s="146"/>
      <c r="O21" s="146"/>
      <c r="P21" s="146"/>
    </row>
    <row r="22" spans="1:16" ht="16.5" customHeight="1">
      <c r="A22" s="868" t="str">
        <f>IF('Master sheet'!D11="Hindi",CONCATENATE("विद्यालय का नाम :-","  ",'Master sheet'!D8),CONCATENATE("School Name :-","  ",'Master sheet'!D7))</f>
        <v xml:space="preserve">विद्यालय का नाम :-  महात्मा गाँधी राजकीय विद्यालय (अंग्रेजी माध्यम) बर, पाली </v>
      </c>
      <c r="B22" s="868"/>
      <c r="C22" s="868"/>
      <c r="D22" s="868"/>
      <c r="E22" s="868"/>
      <c r="F22" s="868"/>
      <c r="G22" s="868"/>
      <c r="H22" s="868"/>
      <c r="I22" s="868"/>
      <c r="J22" s="868"/>
      <c r="K22" s="868"/>
      <c r="L22" s="868"/>
      <c r="M22" s="868"/>
      <c r="N22" s="868"/>
      <c r="O22" s="868"/>
      <c r="P22" s="146"/>
    </row>
    <row r="23" spans="1:16" ht="16.5" thickBot="1">
      <c r="A23" s="868"/>
      <c r="B23" s="868"/>
      <c r="C23" s="868"/>
      <c r="D23" s="868"/>
      <c r="E23" s="868"/>
      <c r="F23" s="868"/>
      <c r="G23" s="868"/>
      <c r="H23" s="868"/>
      <c r="I23" s="868"/>
      <c r="J23" s="868"/>
      <c r="K23" s="868"/>
      <c r="L23" s="868"/>
      <c r="M23" s="868"/>
      <c r="N23" s="868"/>
      <c r="O23" s="868"/>
      <c r="P23" s="146"/>
    </row>
    <row r="24" spans="1:16" ht="35.25" customHeight="1" thickTop="1" thickBot="1">
      <c r="A24" s="871" t="str">
        <f>IF('Master sheet'!D11="Hindi","वर्गवार परीक्षा परिणाम","CATEGORY-WISE RESULT")</f>
        <v>वर्गवार परीक्षा परिणाम</v>
      </c>
      <c r="B24" s="872"/>
      <c r="C24" s="872"/>
      <c r="D24" s="872"/>
      <c r="E24" s="872"/>
      <c r="F24" s="872"/>
      <c r="G24" s="873" t="str">
        <f>IF('Master sheet'!D11="Hindi","कक्षा  :-","CLASS :- ")</f>
        <v>कक्षा  :-</v>
      </c>
      <c r="H24" s="873"/>
      <c r="I24" s="860" t="str">
        <f>IF('Result Sheet'!E3="","",'Result Sheet'!E3)</f>
        <v>4th</v>
      </c>
      <c r="J24" s="860"/>
      <c r="K24" s="860"/>
      <c r="L24" s="873" t="str">
        <f>IF('Master sheet'!D11="Hindi","सत्र :- ","Session :- ")</f>
        <v xml:space="preserve">सत्र :- </v>
      </c>
      <c r="M24" s="873"/>
      <c r="N24" s="860" t="str">
        <f>IF('Result Sheet'!J3="","",'Result Sheet'!J3)</f>
        <v xml:space="preserve"> 2023-2024</v>
      </c>
      <c r="O24" s="861"/>
      <c r="P24" s="146"/>
    </row>
    <row r="25" spans="1:16" ht="33.75" customHeight="1" thickTop="1" thickBot="1">
      <c r="A25" s="862" t="str">
        <f>IF('Master sheet'!D11="Hindi","विवरण","Details")</f>
        <v>विवरण</v>
      </c>
      <c r="B25" s="862"/>
      <c r="C25" s="178" t="s">
        <v>110</v>
      </c>
      <c r="D25" s="178" t="s">
        <v>111</v>
      </c>
      <c r="E25" s="178" t="s">
        <v>112</v>
      </c>
      <c r="F25" s="178" t="s">
        <v>113</v>
      </c>
      <c r="G25" s="178" t="s">
        <v>114</v>
      </c>
      <c r="H25" s="178" t="s">
        <v>115</v>
      </c>
      <c r="I25" s="178" t="s">
        <v>116</v>
      </c>
      <c r="J25" s="178" t="s">
        <v>117</v>
      </c>
      <c r="K25" s="178" t="s">
        <v>118</v>
      </c>
      <c r="L25" s="178" t="s">
        <v>119</v>
      </c>
      <c r="M25" s="178" t="s">
        <v>120</v>
      </c>
      <c r="N25" s="178" t="s">
        <v>121</v>
      </c>
      <c r="O25" s="179" t="s">
        <v>109</v>
      </c>
      <c r="P25" s="146"/>
    </row>
    <row r="26" spans="1:16" ht="23.1" customHeight="1" thickTop="1">
      <c r="A26" s="874" t="str">
        <f>IF('Master sheet'!$D$11="Hindi","ग्रेड 'ए'","Grade 'A'")</f>
        <v>ग्रेड 'ए'</v>
      </c>
      <c r="B26" s="875"/>
      <c r="C26" s="180" t="str">
        <f>IF('Result Aggregate'!BR208=0,"",IF('Result Aggregate'!BR208="","",'Result Aggregate'!BR208))</f>
        <v/>
      </c>
      <c r="D26" s="180" t="str">
        <f>IF('Result Aggregate'!BS208=0,"",IF('Result Aggregate'!BS208="","",'Result Aggregate'!BS208))</f>
        <v/>
      </c>
      <c r="E26" s="180" t="str">
        <f>IF('Result Aggregate'!BT208=0,"",IF('Result Aggregate'!BT208="","",'Result Aggregate'!BT208))</f>
        <v/>
      </c>
      <c r="F26" s="180" t="str">
        <f>IF('Result Aggregate'!BU208=0,"",IF('Result Aggregate'!BU208="","",'Result Aggregate'!BU208))</f>
        <v/>
      </c>
      <c r="G26" s="180" t="str">
        <f>IF('Result Aggregate'!BV208=0,"",IF('Result Aggregate'!BV208="","",'Result Aggregate'!BV208))</f>
        <v/>
      </c>
      <c r="H26" s="180" t="str">
        <f>IF('Result Aggregate'!BW208=0,"",IF('Result Aggregate'!BW208="","",'Result Aggregate'!BW208))</f>
        <v/>
      </c>
      <c r="I26" s="180" t="str">
        <f>IF('Result Aggregate'!BX208=0,"",IF('Result Aggregate'!BX208="","",'Result Aggregate'!BX208))</f>
        <v/>
      </c>
      <c r="J26" s="180" t="str">
        <f>IF('Result Aggregate'!BY208=0,"",IF('Result Aggregate'!BY208="","",'Result Aggregate'!BY208))</f>
        <v/>
      </c>
      <c r="K26" s="180" t="str">
        <f>IF('Result Aggregate'!BZ208=0,"",IF('Result Aggregate'!BZ208="","",'Result Aggregate'!BZ208))</f>
        <v/>
      </c>
      <c r="L26" s="180" t="str">
        <f>IF('Result Aggregate'!CA208=0,"",IF('Result Aggregate'!CA208="","",'Result Aggregate'!CA208))</f>
        <v/>
      </c>
      <c r="M26" s="180" t="str">
        <f>IF('Result Aggregate'!CB208=0,"",IF('Result Aggregate'!CB208="","",'Result Aggregate'!CB208))</f>
        <v/>
      </c>
      <c r="N26" s="180" t="str">
        <f>IF('Result Aggregate'!CC208=0,"",IF('Result Aggregate'!CC208="","",'Result Aggregate'!CC208))</f>
        <v/>
      </c>
      <c r="O26" s="180" t="str">
        <f>IF('Result Aggregate'!CD208=0,"",IF('Result Aggregate'!CD208="","",'Result Aggregate'!CD208))</f>
        <v/>
      </c>
      <c r="P26" s="146"/>
    </row>
    <row r="27" spans="1:16" ht="23.1" customHeight="1">
      <c r="A27" s="874" t="str">
        <f>IF('Master sheet'!$D$11="Hindi","ग्रेड 'बी'","Grade 'B'")</f>
        <v>ग्रेड 'बी'</v>
      </c>
      <c r="B27" s="875"/>
      <c r="C27" s="180" t="str">
        <f>IF('Result Aggregate'!BR209=0,"",IF('Result Aggregate'!BR209="","",'Result Aggregate'!BR209))</f>
        <v/>
      </c>
      <c r="D27" s="180" t="str">
        <f>IF('Result Aggregate'!BS209=0,"",IF('Result Aggregate'!BS209="","",'Result Aggregate'!BS209))</f>
        <v/>
      </c>
      <c r="E27" s="180" t="str">
        <f>IF('Result Aggregate'!BT209=0,"",IF('Result Aggregate'!BT209="","",'Result Aggregate'!BT209))</f>
        <v/>
      </c>
      <c r="F27" s="180" t="str">
        <f>IF('Result Aggregate'!BU209=0,"",IF('Result Aggregate'!BU209="","",'Result Aggregate'!BU209))</f>
        <v/>
      </c>
      <c r="G27" s="180" t="str">
        <f>IF('Result Aggregate'!BV209=0,"",IF('Result Aggregate'!BV209="","",'Result Aggregate'!BV209))</f>
        <v/>
      </c>
      <c r="H27" s="180" t="str">
        <f>IF('Result Aggregate'!BW209=0,"",IF('Result Aggregate'!BW209="","",'Result Aggregate'!BW209))</f>
        <v/>
      </c>
      <c r="I27" s="180" t="str">
        <f>IF('Result Aggregate'!BX209=0,"",IF('Result Aggregate'!BX209="","",'Result Aggregate'!BX209))</f>
        <v/>
      </c>
      <c r="J27" s="180" t="str">
        <f>IF('Result Aggregate'!BY209=0,"",IF('Result Aggregate'!BY209="","",'Result Aggregate'!BY209))</f>
        <v/>
      </c>
      <c r="K27" s="180" t="str">
        <f>IF('Result Aggregate'!BZ209=0,"",IF('Result Aggregate'!BZ209="","",'Result Aggregate'!BZ209))</f>
        <v/>
      </c>
      <c r="L27" s="180" t="str">
        <f>IF('Result Aggregate'!CA209=0,"",IF('Result Aggregate'!CA209="","",'Result Aggregate'!CA209))</f>
        <v/>
      </c>
      <c r="M27" s="180" t="str">
        <f>IF('Result Aggregate'!CB209=0,"",IF('Result Aggregate'!CB209="","",'Result Aggregate'!CB209))</f>
        <v/>
      </c>
      <c r="N27" s="180" t="str">
        <f>IF('Result Aggregate'!CC209=0,"",IF('Result Aggregate'!CC209="","",'Result Aggregate'!CC209))</f>
        <v/>
      </c>
      <c r="O27" s="180" t="str">
        <f>IF('Result Aggregate'!CD209=0,"",IF('Result Aggregate'!CD209="","",'Result Aggregate'!CD209))</f>
        <v/>
      </c>
      <c r="P27" s="146"/>
    </row>
    <row r="28" spans="1:16" ht="23.1" customHeight="1">
      <c r="A28" s="874" t="str">
        <f>IF('Master sheet'!$D$11="Hindi","ग्रेड 'सी'","Grade 'C'")</f>
        <v>ग्रेड 'सी'</v>
      </c>
      <c r="B28" s="875"/>
      <c r="C28" s="180">
        <f>IF('Result Aggregate'!BR210=0,"",IF('Result Aggregate'!BR210="","",'Result Aggregate'!BR210))</f>
        <v>2</v>
      </c>
      <c r="D28" s="180">
        <f>IF('Result Aggregate'!BS210=0,"",IF('Result Aggregate'!BS210="","",'Result Aggregate'!BS210))</f>
        <v>1</v>
      </c>
      <c r="E28" s="180" t="str">
        <f>IF('Result Aggregate'!BT210=0,"",IF('Result Aggregate'!BT210="","",'Result Aggregate'!BT210))</f>
        <v/>
      </c>
      <c r="F28" s="180" t="str">
        <f>IF('Result Aggregate'!BU210=0,"",IF('Result Aggregate'!BU210="","",'Result Aggregate'!BU210))</f>
        <v/>
      </c>
      <c r="G28" s="180">
        <f>IF('Result Aggregate'!BV210=0,"",IF('Result Aggregate'!BV210="","",'Result Aggregate'!BV210))</f>
        <v>14</v>
      </c>
      <c r="H28" s="180">
        <f>IF('Result Aggregate'!BW210=0,"",IF('Result Aggregate'!BW210="","",'Result Aggregate'!BW210))</f>
        <v>8</v>
      </c>
      <c r="I28" s="180">
        <f>IF('Result Aggregate'!BX210=0,"",IF('Result Aggregate'!BX210="","",'Result Aggregate'!BX210))</f>
        <v>1</v>
      </c>
      <c r="J28" s="180">
        <f>IF('Result Aggregate'!BY210=0,"",IF('Result Aggregate'!BY210="","",'Result Aggregate'!BY210))</f>
        <v>1</v>
      </c>
      <c r="K28" s="180" t="str">
        <f>IF('Result Aggregate'!BZ210=0,"",IF('Result Aggregate'!BZ210="","",'Result Aggregate'!BZ210))</f>
        <v/>
      </c>
      <c r="L28" s="180" t="str">
        <f>IF('Result Aggregate'!CA210=0,"",IF('Result Aggregate'!CA210="","",'Result Aggregate'!CA210))</f>
        <v/>
      </c>
      <c r="M28" s="180">
        <f>IF('Result Aggregate'!CB210=0,"",IF('Result Aggregate'!CB210="","",'Result Aggregate'!CB210))</f>
        <v>2</v>
      </c>
      <c r="N28" s="180" t="str">
        <f>IF('Result Aggregate'!CC210=0,"",IF('Result Aggregate'!CC210="","",'Result Aggregate'!CC210))</f>
        <v/>
      </c>
      <c r="O28" s="180">
        <f>IF('Result Aggregate'!CD210=0,"",IF('Result Aggregate'!CD210="","",'Result Aggregate'!CD210))</f>
        <v>29</v>
      </c>
      <c r="P28" s="146"/>
    </row>
    <row r="29" spans="1:16" ht="23.1" customHeight="1">
      <c r="A29" s="874" t="str">
        <f>IF('Master sheet'!$D$11="Hindi","ग्रेड 'डी'","Grade 'D'")</f>
        <v>ग्रेड 'डी'</v>
      </c>
      <c r="B29" s="875"/>
      <c r="C29" s="180" t="str">
        <f>IF('Result Aggregate'!BR211=0,"",IF('Result Aggregate'!BR211="","",'Result Aggregate'!BR211))</f>
        <v/>
      </c>
      <c r="D29" s="180" t="str">
        <f>IF('Result Aggregate'!BS211=0,"",IF('Result Aggregate'!BS211="","",'Result Aggregate'!BS211))</f>
        <v/>
      </c>
      <c r="E29" s="180" t="str">
        <f>IF('Result Aggregate'!BT211=0,"",IF('Result Aggregate'!BT211="","",'Result Aggregate'!BT211))</f>
        <v/>
      </c>
      <c r="F29" s="180" t="str">
        <f>IF('Result Aggregate'!BU211=0,"",IF('Result Aggregate'!BU211="","",'Result Aggregate'!BU211))</f>
        <v/>
      </c>
      <c r="G29" s="180">
        <f>IF('Result Aggregate'!BV211=0,"",IF('Result Aggregate'!BV211="","",'Result Aggregate'!BV211))</f>
        <v>1</v>
      </c>
      <c r="H29" s="180" t="str">
        <f>IF('Result Aggregate'!BW211=0,"",IF('Result Aggregate'!BW211="","",'Result Aggregate'!BW211))</f>
        <v/>
      </c>
      <c r="I29" s="180" t="str">
        <f>IF('Result Aggregate'!BX211=0,"",IF('Result Aggregate'!BX211="","",'Result Aggregate'!BX211))</f>
        <v/>
      </c>
      <c r="J29" s="180" t="str">
        <f>IF('Result Aggregate'!BY211=0,"",IF('Result Aggregate'!BY211="","",'Result Aggregate'!BY211))</f>
        <v/>
      </c>
      <c r="K29" s="180" t="str">
        <f>IF('Result Aggregate'!BZ211=0,"",IF('Result Aggregate'!BZ211="","",'Result Aggregate'!BZ211))</f>
        <v/>
      </c>
      <c r="L29" s="180" t="str">
        <f>IF('Result Aggregate'!CA211=0,"",IF('Result Aggregate'!CA211="","",'Result Aggregate'!CA211))</f>
        <v/>
      </c>
      <c r="M29" s="180" t="str">
        <f>IF('Result Aggregate'!CB211=0,"",IF('Result Aggregate'!CB211="","",'Result Aggregate'!CB211))</f>
        <v/>
      </c>
      <c r="N29" s="180" t="str">
        <f>IF('Result Aggregate'!CC211=0,"",IF('Result Aggregate'!CC211="","",'Result Aggregate'!CC211))</f>
        <v/>
      </c>
      <c r="O29" s="180">
        <f>IF('Result Aggregate'!CD211=0,"",IF('Result Aggregate'!CD211="","",'Result Aggregate'!CD211))</f>
        <v>1</v>
      </c>
      <c r="P29" s="146"/>
    </row>
    <row r="30" spans="1:16" ht="23.1" customHeight="1">
      <c r="A30" s="874" t="str">
        <f>IF('Master sheet'!$D$11="Hindi","ग्रेड 'ई'","Grade 'E'")</f>
        <v>ग्रेड 'ई'</v>
      </c>
      <c r="B30" s="875"/>
      <c r="C30" s="180" t="str">
        <f>IF('Result Aggregate'!BR212=0,"",IF('Result Aggregate'!BR212="","",'Result Aggregate'!BR212))</f>
        <v/>
      </c>
      <c r="D30" s="180" t="str">
        <f>IF('Result Aggregate'!BS212=0,"",IF('Result Aggregate'!BS212="","",'Result Aggregate'!BS212))</f>
        <v/>
      </c>
      <c r="E30" s="180" t="str">
        <f>IF('Result Aggregate'!BT212=0,"",IF('Result Aggregate'!BT212="","",'Result Aggregate'!BT212))</f>
        <v/>
      </c>
      <c r="F30" s="180" t="str">
        <f>IF('Result Aggregate'!BU212=0,"",IF('Result Aggregate'!BU212="","",'Result Aggregate'!BU212))</f>
        <v/>
      </c>
      <c r="G30" s="180" t="str">
        <f>IF('Result Aggregate'!BV212=0,"",IF('Result Aggregate'!BV212="","",'Result Aggregate'!BV212))</f>
        <v/>
      </c>
      <c r="H30" s="180" t="str">
        <f>IF('Result Aggregate'!BW212=0,"",IF('Result Aggregate'!BW212="","",'Result Aggregate'!BW212))</f>
        <v/>
      </c>
      <c r="I30" s="180" t="str">
        <f>IF('Result Aggregate'!BX212=0,"",IF('Result Aggregate'!BX212="","",'Result Aggregate'!BX212))</f>
        <v/>
      </c>
      <c r="J30" s="180" t="str">
        <f>IF('Result Aggregate'!BY212=0,"",IF('Result Aggregate'!BY212="","",'Result Aggregate'!BY212))</f>
        <v/>
      </c>
      <c r="K30" s="180" t="str">
        <f>IF('Result Aggregate'!BZ212=0,"",IF('Result Aggregate'!BZ212="","",'Result Aggregate'!BZ212))</f>
        <v/>
      </c>
      <c r="L30" s="180" t="str">
        <f>IF('Result Aggregate'!CA212=0,"",IF('Result Aggregate'!CA212="","",'Result Aggregate'!CA212))</f>
        <v/>
      </c>
      <c r="M30" s="180" t="str">
        <f>IF('Result Aggregate'!CB212=0,"",IF('Result Aggregate'!CB212="","",'Result Aggregate'!CB212))</f>
        <v/>
      </c>
      <c r="N30" s="180" t="str">
        <f>IF('Result Aggregate'!CC212=0,"",IF('Result Aggregate'!CC212="","",'Result Aggregate'!CC212))</f>
        <v/>
      </c>
      <c r="O30" s="180" t="str">
        <f>IF('Result Aggregate'!CD212=0,"",IF('Result Aggregate'!CD212="","",'Result Aggregate'!CD212))</f>
        <v/>
      </c>
      <c r="P30" s="181"/>
    </row>
    <row r="31" spans="1:16" ht="23.1" customHeight="1">
      <c r="A31" s="869" t="str">
        <f>IF('Master sheet'!$D$11="Hindi","कुल उत्तीर्ण","Total Pass")</f>
        <v>कुल उत्तीर्ण</v>
      </c>
      <c r="B31" s="870"/>
      <c r="C31" s="180">
        <f>IF('Result Aggregate'!BR213=0,"",IF('Result Aggregate'!BR213="","",'Result Aggregate'!BR213))</f>
        <v>2</v>
      </c>
      <c r="D31" s="180">
        <f>IF('Result Aggregate'!BS213=0,"",IF('Result Aggregate'!BS213="","",'Result Aggregate'!BS213))</f>
        <v>1</v>
      </c>
      <c r="E31" s="180" t="str">
        <f>IF('Result Aggregate'!BT213=0,"",IF('Result Aggregate'!BT213="","",'Result Aggregate'!BT213))</f>
        <v/>
      </c>
      <c r="F31" s="180" t="str">
        <f>IF('Result Aggregate'!BU213=0,"",IF('Result Aggregate'!BU213="","",'Result Aggregate'!BU213))</f>
        <v/>
      </c>
      <c r="G31" s="180">
        <f>IF('Result Aggregate'!BV213=0,"",IF('Result Aggregate'!BV213="","",'Result Aggregate'!BV213))</f>
        <v>15</v>
      </c>
      <c r="H31" s="180">
        <f>IF('Result Aggregate'!BW213=0,"",IF('Result Aggregate'!BW213="","",'Result Aggregate'!BW213))</f>
        <v>8</v>
      </c>
      <c r="I31" s="180">
        <f>IF('Result Aggregate'!BX213=0,"",IF('Result Aggregate'!BX213="","",'Result Aggregate'!BX213))</f>
        <v>1</v>
      </c>
      <c r="J31" s="180">
        <f>IF('Result Aggregate'!BY213=0,"",IF('Result Aggregate'!BY213="","",'Result Aggregate'!BY213))</f>
        <v>1</v>
      </c>
      <c r="K31" s="180" t="str">
        <f>IF('Result Aggregate'!BZ213=0,"",IF('Result Aggregate'!BZ213="","",'Result Aggregate'!BZ213))</f>
        <v/>
      </c>
      <c r="L31" s="180" t="str">
        <f>IF('Result Aggregate'!CA213=0,"",IF('Result Aggregate'!CA213="","",'Result Aggregate'!CA213))</f>
        <v/>
      </c>
      <c r="M31" s="180">
        <f>IF('Result Aggregate'!CB213=0,"",IF('Result Aggregate'!CB213="","",'Result Aggregate'!CB213))</f>
        <v>2</v>
      </c>
      <c r="N31" s="180" t="str">
        <f>IF('Result Aggregate'!CC213=0,"",IF('Result Aggregate'!CC213="","",'Result Aggregate'!CC213))</f>
        <v/>
      </c>
      <c r="O31" s="180">
        <f>IF('Result Aggregate'!CD213=0,"",IF('Result Aggregate'!CD213="","",'Result Aggregate'!CD213))</f>
        <v>30</v>
      </c>
      <c r="P31" s="182"/>
    </row>
    <row r="32" spans="1:16" ht="23.1" customHeight="1">
      <c r="A32" s="876" t="str">
        <f>IF('Master sheet'!$D$11="Hindi","पुनः परीक्षा","Re-Exam")</f>
        <v>पुनः परीक्षा</v>
      </c>
      <c r="B32" s="877"/>
      <c r="C32" s="180" t="str">
        <f>IF('Result Aggregate'!BR214=0,"",IF('Result Aggregate'!BR214="","",'Result Aggregate'!BR214))</f>
        <v/>
      </c>
      <c r="D32" s="180" t="str">
        <f>IF('Result Aggregate'!BS214=0,"",IF('Result Aggregate'!BS214="","",'Result Aggregate'!BS214))</f>
        <v/>
      </c>
      <c r="E32" s="180" t="str">
        <f>IF('Result Aggregate'!BT214=0,"",IF('Result Aggregate'!BT214="","",'Result Aggregate'!BT214))</f>
        <v/>
      </c>
      <c r="F32" s="180" t="str">
        <f>IF('Result Aggregate'!BU214=0,"",IF('Result Aggregate'!BU214="","",'Result Aggregate'!BU214))</f>
        <v/>
      </c>
      <c r="G32" s="180" t="str">
        <f>IF('Result Aggregate'!BV214=0,"",IF('Result Aggregate'!BV214="","",'Result Aggregate'!BV214))</f>
        <v/>
      </c>
      <c r="H32" s="180" t="str">
        <f>IF('Result Aggregate'!BW214=0,"",IF('Result Aggregate'!BW214="","",'Result Aggregate'!BW214))</f>
        <v/>
      </c>
      <c r="I32" s="180" t="str">
        <f>IF('Result Aggregate'!BX214=0,"",IF('Result Aggregate'!BX214="","",'Result Aggregate'!BX214))</f>
        <v/>
      </c>
      <c r="J32" s="180" t="str">
        <f>IF('Result Aggregate'!BY214=0,"",IF('Result Aggregate'!BY214="","",'Result Aggregate'!BY214))</f>
        <v/>
      </c>
      <c r="K32" s="180" t="str">
        <f>IF('Result Aggregate'!BZ214=0,"",IF('Result Aggregate'!BZ214="","",'Result Aggregate'!BZ214))</f>
        <v/>
      </c>
      <c r="L32" s="180" t="str">
        <f>IF('Result Aggregate'!CA214=0,"",IF('Result Aggregate'!CA214="","",'Result Aggregate'!CA214))</f>
        <v/>
      </c>
      <c r="M32" s="180" t="str">
        <f>IF('Result Aggregate'!CB214=0,"",IF('Result Aggregate'!CB214="","",'Result Aggregate'!CB214))</f>
        <v/>
      </c>
      <c r="N32" s="180" t="str">
        <f>IF('Result Aggregate'!CC214=0,"",IF('Result Aggregate'!CC214="","",'Result Aggregate'!CC214))</f>
        <v/>
      </c>
      <c r="O32" s="180" t="str">
        <f>IF('Result Aggregate'!CD214=0,"",IF('Result Aggregate'!CD214="","",'Result Aggregate'!CD214))</f>
        <v/>
      </c>
      <c r="P32" s="183"/>
    </row>
    <row r="33" spans="1:16" ht="23.1" customHeight="1">
      <c r="A33" s="869" t="str">
        <f>IF('Master sheet'!$D$11="Hindi","प्रविष्ठ कुल विद्यार्थी","No. of students appeared")</f>
        <v>प्रविष्ठ कुल विद्यार्थी</v>
      </c>
      <c r="B33" s="870"/>
      <c r="C33" s="180">
        <f>IF('Result Aggregate'!BR215=0,"",IF('Result Aggregate'!BR215="","",'Result Aggregate'!BR215))</f>
        <v>2</v>
      </c>
      <c r="D33" s="180">
        <f>IF('Result Aggregate'!BS215=0,"",IF('Result Aggregate'!BS215="","",'Result Aggregate'!BS215))</f>
        <v>1</v>
      </c>
      <c r="E33" s="180" t="str">
        <f>IF('Result Aggregate'!BT215=0,"",IF('Result Aggregate'!BT215="","",'Result Aggregate'!BT215))</f>
        <v/>
      </c>
      <c r="F33" s="180" t="str">
        <f>IF('Result Aggregate'!BU215=0,"",IF('Result Aggregate'!BU215="","",'Result Aggregate'!BU215))</f>
        <v/>
      </c>
      <c r="G33" s="180">
        <f>IF('Result Aggregate'!BV215=0,"",IF('Result Aggregate'!BV215="","",'Result Aggregate'!BV215))</f>
        <v>15</v>
      </c>
      <c r="H33" s="180">
        <f>IF('Result Aggregate'!BW215=0,"",IF('Result Aggregate'!BW215="","",'Result Aggregate'!BW215))</f>
        <v>8</v>
      </c>
      <c r="I33" s="180">
        <f>IF('Result Aggregate'!BX215=0,"",IF('Result Aggregate'!BX215="","",'Result Aggregate'!BX215))</f>
        <v>1</v>
      </c>
      <c r="J33" s="180">
        <f>IF('Result Aggregate'!BY215=0,"",IF('Result Aggregate'!BY215="","",'Result Aggregate'!BY215))</f>
        <v>1</v>
      </c>
      <c r="K33" s="180" t="str">
        <f>IF('Result Aggregate'!BZ215=0,"",IF('Result Aggregate'!BZ215="","",'Result Aggregate'!BZ215))</f>
        <v/>
      </c>
      <c r="L33" s="180" t="str">
        <f>IF('Result Aggregate'!CA215=0,"",IF('Result Aggregate'!CA215="","",'Result Aggregate'!CA215))</f>
        <v/>
      </c>
      <c r="M33" s="180">
        <f>IF('Result Aggregate'!CB215=0,"",IF('Result Aggregate'!CB215="","",'Result Aggregate'!CB215))</f>
        <v>2</v>
      </c>
      <c r="N33" s="180" t="str">
        <f>IF('Result Aggregate'!CC215=0,"",IF('Result Aggregate'!CC215="","",'Result Aggregate'!CC215))</f>
        <v/>
      </c>
      <c r="O33" s="180">
        <f>IF('Result Aggregate'!CD215=0,"",IF('Result Aggregate'!CD215="","",'Result Aggregate'!CD215))</f>
        <v>30</v>
      </c>
      <c r="P33" s="183"/>
    </row>
    <row r="34" spans="1:16" ht="23.1" customHeight="1" thickBot="1">
      <c r="A34" s="878" t="str">
        <f>IF('Master sheet'!$D$11="Hindi","उत्तीर्ण प्रतिशत","Pass percentage")</f>
        <v>उत्तीर्ण प्रतिशत</v>
      </c>
      <c r="B34" s="879"/>
      <c r="C34" s="260">
        <f>'Result Aggregate'!BR216</f>
        <v>100</v>
      </c>
      <c r="D34" s="260">
        <f>'Result Aggregate'!BS216</f>
        <v>100</v>
      </c>
      <c r="E34" s="260" t="str">
        <f>'Result Aggregate'!BT216</f>
        <v/>
      </c>
      <c r="F34" s="260" t="str">
        <f>'Result Aggregate'!BU216</f>
        <v/>
      </c>
      <c r="G34" s="260">
        <f>'Result Aggregate'!BV216</f>
        <v>100</v>
      </c>
      <c r="H34" s="260">
        <f>'Result Aggregate'!BW216</f>
        <v>100</v>
      </c>
      <c r="I34" s="260">
        <f>'Result Aggregate'!BX216</f>
        <v>100</v>
      </c>
      <c r="J34" s="260">
        <f>'Result Aggregate'!BY216</f>
        <v>100</v>
      </c>
      <c r="K34" s="260" t="str">
        <f>'Result Aggregate'!BZ216</f>
        <v/>
      </c>
      <c r="L34" s="260" t="str">
        <f>'Result Aggregate'!CA216</f>
        <v/>
      </c>
      <c r="M34" s="260">
        <f>'Result Aggregate'!CB216</f>
        <v>100</v>
      </c>
      <c r="N34" s="260" t="str">
        <f>'Result Aggregate'!CC216</f>
        <v/>
      </c>
      <c r="O34" s="261">
        <f>'Result Aggregate'!CD216</f>
        <v>100</v>
      </c>
      <c r="P34" s="183"/>
    </row>
    <row r="35" spans="1:16" ht="19.5" thickTop="1">
      <c r="A35" s="146"/>
      <c r="B35" s="146"/>
      <c r="C35" s="146"/>
      <c r="D35" s="146"/>
      <c r="E35" s="146"/>
      <c r="F35" s="146"/>
      <c r="G35" s="146"/>
      <c r="H35" s="146"/>
      <c r="I35" s="146"/>
      <c r="J35" s="146"/>
      <c r="K35" s="146"/>
      <c r="L35" s="146"/>
      <c r="M35" s="146"/>
      <c r="N35" s="146"/>
      <c r="O35" s="146"/>
      <c r="P35" s="184"/>
    </row>
    <row r="36" spans="1:16" ht="39" customHeight="1">
      <c r="A36" s="863" t="str">
        <f>CONCATENATE("( ",UPPER('Master sheet'!D14)," )")</f>
        <v>( SURESH CHAND )</v>
      </c>
      <c r="B36" s="863"/>
      <c r="C36" s="863"/>
      <c r="D36" s="167"/>
      <c r="E36" s="168"/>
      <c r="F36" s="169"/>
      <c r="G36" s="166"/>
      <c r="H36" s="169"/>
      <c r="I36" s="166"/>
      <c r="J36" s="864" t="str">
        <f>CONCATENATE("( ",UPPER('Master sheet'!D12)," )")</f>
        <v>( USHA PALIYA )</v>
      </c>
      <c r="K36" s="864"/>
      <c r="L36" s="864"/>
      <c r="M36" s="864"/>
      <c r="N36" s="864"/>
      <c r="O36" s="864"/>
      <c r="P36" s="146"/>
    </row>
    <row r="37" spans="1:16" ht="21.75" customHeight="1">
      <c r="A37" s="865" t="str">
        <f>IF('Master sheet'!$D$11="Hindi","हस्ताक्षर परीक्षा प्रभारी","Signature of the exam. Incharge")</f>
        <v>हस्ताक्षर परीक्षा प्रभारी</v>
      </c>
      <c r="B37" s="865"/>
      <c r="C37" s="865"/>
      <c r="D37" s="170"/>
      <c r="E37" s="171"/>
      <c r="F37" s="172"/>
      <c r="G37" s="173"/>
      <c r="H37" s="172"/>
      <c r="I37" s="173"/>
      <c r="J37" s="866" t="str">
        <f>IF('Master sheet'!$D$11="Hindi","हस्ताक्षर मय सील मोहर संस्था प्रधान","Signature &amp; Seal of the Head of the Institution")</f>
        <v>हस्ताक्षर मय सील मोहर संस्था प्रधान</v>
      </c>
      <c r="K37" s="866"/>
      <c r="L37" s="866"/>
      <c r="M37" s="866"/>
      <c r="N37" s="866"/>
      <c r="O37" s="866"/>
      <c r="P37" s="146"/>
    </row>
    <row r="38" spans="1:16" ht="18.75">
      <c r="A38" s="146"/>
      <c r="B38" s="146"/>
      <c r="C38" s="146"/>
      <c r="D38" s="146"/>
      <c r="E38" s="146"/>
      <c r="F38" s="146"/>
      <c r="G38" s="146"/>
      <c r="H38" s="146"/>
      <c r="I38" s="146"/>
      <c r="J38" s="146"/>
      <c r="K38" s="146"/>
      <c r="L38" s="146"/>
      <c r="M38" s="146"/>
      <c r="N38" s="146"/>
      <c r="O38" s="146"/>
      <c r="P38" s="185"/>
    </row>
    <row r="39" spans="1:16" ht="15.75">
      <c r="A39" s="146"/>
      <c r="B39" s="146"/>
      <c r="C39" s="146"/>
      <c r="D39" s="146"/>
      <c r="E39" s="146"/>
      <c r="F39" s="146"/>
      <c r="G39" s="146"/>
      <c r="H39" s="146"/>
      <c r="I39" s="146"/>
      <c r="J39" s="146"/>
      <c r="K39" s="146"/>
      <c r="L39" s="146"/>
      <c r="M39" s="146"/>
      <c r="N39" s="146"/>
      <c r="O39" s="146"/>
      <c r="P39" s="186"/>
    </row>
    <row r="40" spans="1:16" ht="26.25">
      <c r="A40" s="146"/>
      <c r="B40" s="146"/>
      <c r="C40" s="146"/>
      <c r="D40" s="146"/>
      <c r="E40" s="146"/>
      <c r="F40" s="146"/>
      <c r="G40" s="146"/>
      <c r="H40" s="146"/>
      <c r="I40" s="146"/>
      <c r="J40" s="146"/>
      <c r="K40" s="146"/>
      <c r="L40" s="146"/>
      <c r="M40" s="146"/>
      <c r="N40" s="146"/>
      <c r="O40" s="146"/>
      <c r="P40" s="181"/>
    </row>
    <row r="41" spans="1:16" ht="15.75">
      <c r="A41" s="146"/>
      <c r="B41" s="146"/>
      <c r="C41" s="146"/>
      <c r="D41" s="146"/>
      <c r="E41" s="146"/>
      <c r="F41" s="146"/>
      <c r="G41" s="146"/>
      <c r="H41" s="146"/>
      <c r="I41" s="146"/>
      <c r="J41" s="146"/>
      <c r="K41" s="146"/>
      <c r="L41" s="146"/>
      <c r="M41" s="146"/>
      <c r="N41" s="146"/>
      <c r="O41" s="146"/>
      <c r="P41" s="182"/>
    </row>
    <row r="42" spans="1:16" ht="18.75">
      <c r="A42" s="146"/>
      <c r="B42" s="146"/>
      <c r="C42" s="146"/>
      <c r="D42" s="146"/>
      <c r="E42" s="146"/>
      <c r="F42" s="146"/>
      <c r="G42" s="146"/>
      <c r="H42" s="146"/>
      <c r="I42" s="146"/>
      <c r="J42" s="146"/>
      <c r="K42" s="146"/>
      <c r="L42" s="146"/>
      <c r="M42" s="146"/>
      <c r="N42" s="146"/>
      <c r="O42" s="146"/>
      <c r="P42" s="183"/>
    </row>
    <row r="43" spans="1:16" ht="18.75">
      <c r="A43" s="146"/>
      <c r="B43" s="146"/>
      <c r="C43" s="146"/>
      <c r="D43" s="146"/>
      <c r="E43" s="146"/>
      <c r="F43" s="146"/>
      <c r="G43" s="146"/>
      <c r="H43" s="146"/>
      <c r="I43" s="146"/>
      <c r="J43" s="146"/>
      <c r="K43" s="146"/>
      <c r="L43" s="146"/>
      <c r="M43" s="146"/>
      <c r="N43" s="146"/>
      <c r="O43" s="146"/>
      <c r="P43" s="183"/>
    </row>
    <row r="44" spans="1:16" ht="18.75">
      <c r="A44" s="146"/>
      <c r="B44" s="146"/>
      <c r="C44" s="146"/>
      <c r="D44" s="146"/>
      <c r="E44" s="146"/>
      <c r="F44" s="146"/>
      <c r="G44" s="146"/>
      <c r="H44" s="146"/>
      <c r="I44" s="146"/>
      <c r="J44" s="146"/>
      <c r="K44" s="146"/>
      <c r="L44" s="146"/>
      <c r="M44" s="146"/>
      <c r="N44" s="146"/>
      <c r="O44" s="146"/>
      <c r="P44" s="183"/>
    </row>
  </sheetData>
  <sheetProtection password="D49E" sheet="1" objects="1" scenarios="1" formatCells="0" formatColumns="0" formatRows="0"/>
  <protectedRanges>
    <protectedRange password="DC77" sqref="A17:I18 A36:O36 A37:I37 A19:O34 A1:O16" name="Range1"/>
    <protectedRange password="DC77" sqref="J17:O18 J37:O37" name="Range1_1"/>
  </protectedRanges>
  <mergeCells count="31">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 ref="A28:B28"/>
    <mergeCell ref="A29:B29"/>
    <mergeCell ref="A30:B30"/>
    <mergeCell ref="N24:O24"/>
    <mergeCell ref="A25:B25"/>
    <mergeCell ref="A16:C16"/>
    <mergeCell ref="J16:O16"/>
    <mergeCell ref="A17:C17"/>
    <mergeCell ref="J17:O17"/>
    <mergeCell ref="A19:O20"/>
    <mergeCell ref="A22:O23"/>
    <mergeCell ref="A1:O1"/>
    <mergeCell ref="A2:E3"/>
    <mergeCell ref="F2:G3"/>
    <mergeCell ref="H2:I3"/>
    <mergeCell ref="J2:L3"/>
    <mergeCell ref="M2:O3"/>
  </mergeCells>
  <conditionalFormatting sqref="A45:A65199 P45:P65199 B45:O65201 P17:P18 P21:P25">
    <cfRule type="containsText" dxfId="86" priority="22" stopIfTrue="1" operator="containsText" text="G1">
      <formula>NOT(ISERROR(SEARCH("G1",A17)))</formula>
    </cfRule>
    <cfRule type="containsText" dxfId="85" priority="23" stopIfTrue="1" operator="containsText" text="G2">
      <formula>NOT(ISERROR(SEARCH("G2",A17)))</formula>
    </cfRule>
    <cfRule type="containsText" dxfId="84" priority="24" stopIfTrue="1" operator="containsText" text="G1">
      <formula>NOT(ISERROR(SEARCH("G1",A17)))</formula>
    </cfRule>
    <cfRule type="containsText" dxfId="83" priority="25" stopIfTrue="1" operator="containsText" text="S">
      <formula>NOT(ISERROR(SEARCH("S",A17)))</formula>
    </cfRule>
    <cfRule type="containsText" dxfId="82" priority="26" stopIfTrue="1" operator="containsText" text="F">
      <formula>NOT(ISERROR(SEARCH("F",A17)))</formula>
    </cfRule>
  </conditionalFormatting>
  <conditionalFormatting sqref="P30:P44 C7:C13 B5:B15 A4:A16 J17 C25:O34">
    <cfRule type="cellIs" dxfId="81" priority="21" stopIfTrue="1" operator="equal">
      <formula>0</formula>
    </cfRule>
  </conditionalFormatting>
  <conditionalFormatting sqref="P17:P18 P21:P25">
    <cfRule type="containsText" dxfId="80" priority="18" stopIfTrue="1" operator="containsText" text="RA">
      <formula>NOT(ISERROR(SEARCH("RA",P17)))</formula>
    </cfRule>
    <cfRule type="containsText" dxfId="79" priority="19" stopIfTrue="1" operator="containsText" text="ML">
      <formula>NOT(ISERROR(SEARCH("ML",P17)))</formula>
    </cfRule>
    <cfRule type="containsText" dxfId="78" priority="20" stopIfTrue="1" operator="containsText" text="ML">
      <formula>NOT(ISERROR(SEARCH("ML",P17)))</formula>
    </cfRule>
  </conditionalFormatting>
  <conditionalFormatting sqref="P17:P18 P21:P25">
    <cfRule type="containsText" dxfId="77" priority="17" stopIfTrue="1" operator="containsText" text="S">
      <formula>NOT(ISERROR(SEARCH("S",P17)))</formula>
    </cfRule>
  </conditionalFormatting>
  <conditionalFormatting sqref="J17">
    <cfRule type="containsText" dxfId="76" priority="13" stopIfTrue="1" operator="containsText" text="iwjd">
      <formula>NOT(ISERROR(SEARCH("iwjd",J17)))</formula>
    </cfRule>
  </conditionalFormatting>
  <conditionalFormatting sqref="P37">
    <cfRule type="containsText" dxfId="75" priority="8" stopIfTrue="1" operator="containsText" text="G1">
      <formula>NOT(ISERROR(SEARCH("G1",P37)))</formula>
    </cfRule>
    <cfRule type="containsText" dxfId="74" priority="9" stopIfTrue="1" operator="containsText" text="G2">
      <formula>NOT(ISERROR(SEARCH("G2",P37)))</formula>
    </cfRule>
    <cfRule type="containsText" dxfId="73" priority="10" stopIfTrue="1" operator="containsText" text="G1">
      <formula>NOT(ISERROR(SEARCH("G1",P37)))</formula>
    </cfRule>
    <cfRule type="containsText" dxfId="72" priority="11" stopIfTrue="1" operator="containsText" text="S">
      <formula>NOT(ISERROR(SEARCH("S",P37)))</formula>
    </cfRule>
    <cfRule type="containsText" dxfId="71" priority="12" stopIfTrue="1" operator="containsText" text="F">
      <formula>NOT(ISERROR(SEARCH("F",P37)))</formula>
    </cfRule>
  </conditionalFormatting>
  <conditionalFormatting sqref="A36">
    <cfRule type="cellIs" dxfId="70" priority="7" stopIfTrue="1" operator="equal">
      <formula>0</formula>
    </cfRule>
  </conditionalFormatting>
  <conditionalFormatting sqref="P37">
    <cfRule type="containsText" dxfId="69" priority="4" stopIfTrue="1" operator="containsText" text="RA">
      <formula>NOT(ISERROR(SEARCH("RA",P37)))</formula>
    </cfRule>
    <cfRule type="containsText" dxfId="68" priority="5" stopIfTrue="1" operator="containsText" text="ML">
      <formula>NOT(ISERROR(SEARCH("ML",P37)))</formula>
    </cfRule>
    <cfRule type="containsText" dxfId="67" priority="6" stopIfTrue="1" operator="containsText" text="ML">
      <formula>NOT(ISERROR(SEARCH("ML",P37)))</formula>
    </cfRule>
  </conditionalFormatting>
  <conditionalFormatting sqref="P37">
    <cfRule type="containsText" dxfId="66" priority="3" stopIfTrue="1" operator="containsText" text="S">
      <formula>NOT(ISERROR(SEARCH("S",P37)))</formula>
    </cfRule>
  </conditionalFormatting>
  <conditionalFormatting sqref="J37">
    <cfRule type="cellIs" dxfId="65" priority="2" stopIfTrue="1" operator="equal">
      <formula>0</formula>
    </cfRule>
  </conditionalFormatting>
  <conditionalFormatting sqref="J37">
    <cfRule type="containsText" dxfId="64" priority="1" stopIfTrue="1" operator="containsText" text="iwjd">
      <formula>NOT(ISERROR(SEARCH("iwjd",J37)))</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E244"/>
  <sheetViews>
    <sheetView showGridLines="0" view="pageBreakPreview" zoomScaleSheetLayoutView="100" workbookViewId="0">
      <selection activeCell="Z12" sqref="Z12"/>
    </sheetView>
  </sheetViews>
  <sheetFormatPr defaultColWidth="9.125" defaultRowHeight="15" zeroHeight="1"/>
  <cols>
    <col min="1" max="1" width="5" style="116" customWidth="1"/>
    <col min="2" max="2" width="5.625" style="116" customWidth="1"/>
    <col min="3" max="3" width="5.25" style="116" customWidth="1"/>
    <col min="4" max="4" width="10" style="116" customWidth="1"/>
    <col min="5" max="5" width="21.125" style="116" customWidth="1"/>
    <col min="6" max="6" width="18.75" style="116" customWidth="1"/>
    <col min="7" max="7" width="15.5" style="116" customWidth="1"/>
    <col min="8" max="8" width="4.75" style="91" customWidth="1"/>
    <col min="9" max="9" width="4.125" style="91" customWidth="1"/>
    <col min="10" max="10" width="10.5" style="116" customWidth="1"/>
    <col min="11" max="11" width="5.625" style="116" customWidth="1"/>
    <col min="12" max="12" width="7.875" style="116" customWidth="1"/>
    <col min="13" max="14" width="4.875" style="116" customWidth="1"/>
    <col min="15" max="20" width="4.125" style="116" customWidth="1"/>
    <col min="21" max="22" width="4.125" style="232" customWidth="1"/>
    <col min="23" max="23" width="6.625" style="116" customWidth="1"/>
    <col min="24" max="65" width="5.25" style="116" customWidth="1"/>
    <col min="66" max="67" width="5.25" style="116" hidden="1" customWidth="1"/>
    <col min="68" max="68" width="5.375" style="116" hidden="1" customWidth="1"/>
    <col min="69" max="69" width="19.375" style="116" hidden="1" customWidth="1"/>
    <col min="70" max="82" width="6.75" style="116" hidden="1" customWidth="1"/>
    <col min="83" max="83" width="9.125" style="116" hidden="1" customWidth="1"/>
    <col min="84" max="84" width="9.125" style="116" customWidth="1"/>
    <col min="85" max="16384" width="9.125" style="116"/>
  </cols>
  <sheetData>
    <row r="1" spans="1:82" ht="36.75" customHeight="1" thickTop="1">
      <c r="A1" s="935" t="str">
        <f>IF('Master sheet'!D11="Hindi",CONCATENATE("विद्यालय का नाम :-","  ",'Master sheet'!D8),CONCATENATE("School Name :-","  ",'Master sheet'!D7))</f>
        <v xml:space="preserve">विद्यालय का नाम :-  महात्मा गाँधी राजकीय विद्यालय (अंग्रेजी माध्यम) बर, पाली </v>
      </c>
      <c r="B1" s="935"/>
      <c r="C1" s="935"/>
      <c r="D1" s="935"/>
      <c r="E1" s="935"/>
      <c r="F1" s="935"/>
      <c r="G1" s="935"/>
      <c r="H1" s="935"/>
      <c r="I1" s="935"/>
      <c r="J1" s="935"/>
      <c r="K1" s="935"/>
      <c r="L1" s="935"/>
      <c r="M1" s="935"/>
      <c r="N1" s="904" t="str">
        <f>IF('Master sheet'!$D$11="Hindi",CONCATENATE("समेकित परीक्षा परिणाम कक्षा "," - ",'Result Sheet'!E3," तथा विषयवार परिणाम"),CONCATENATE("Aggregate result of the class"," - ",'Result Sheet'!E3," &amp; Subject-wise Result"))</f>
        <v>समेकित परीक्षा परिणाम कक्षा  - 4th तथा विषयवार परिणाम</v>
      </c>
      <c r="O1" s="904"/>
      <c r="P1" s="904"/>
      <c r="Q1" s="904"/>
      <c r="R1" s="904"/>
      <c r="S1" s="904"/>
      <c r="T1" s="904"/>
      <c r="U1" s="904"/>
      <c r="V1" s="904"/>
      <c r="W1" s="904"/>
      <c r="BQ1" s="880" t="s">
        <v>122</v>
      </c>
      <c r="BR1" s="881"/>
      <c r="BS1" s="881"/>
      <c r="BT1" s="881"/>
      <c r="BU1" s="881"/>
      <c r="BV1" s="881"/>
      <c r="BW1" s="881"/>
      <c r="BX1" s="881"/>
      <c r="BY1" s="881"/>
      <c r="BZ1" s="881"/>
      <c r="CA1" s="881"/>
      <c r="CB1" s="881"/>
      <c r="CC1" s="881"/>
      <c r="CD1" s="882"/>
    </row>
    <row r="2" spans="1:82" ht="23.25" customHeight="1">
      <c r="A2" s="940" t="str">
        <f>IF('Master sheet'!D11="Hindi","कक्षा  :-","CLASS :- ")</f>
        <v>कक्षा  :-</v>
      </c>
      <c r="B2" s="941"/>
      <c r="C2" s="109" t="str">
        <f>IF('Result Sheet'!E3="","",'Result Sheet'!E3)</f>
        <v>4th</v>
      </c>
      <c r="D2" s="889" t="str">
        <f>IF('Master sheet'!D11="Hindi","जन्म दिनांक","Date of Birth")</f>
        <v>जन्म दिनांक</v>
      </c>
      <c r="E2" s="889" t="str">
        <f>IF('Master sheet'!D11="Hindi","विद्यार्थी का नाम","Student's Name")</f>
        <v>विद्यार्थी का नाम</v>
      </c>
      <c r="F2" s="889" t="str">
        <f>IF('Master sheet'!D11="Hindi","पिता का नाम","Father's Name")</f>
        <v>पिता का नाम</v>
      </c>
      <c r="G2" s="889" t="str">
        <f>IF('Master sheet'!D11="Hindi","माता का नाम ","Mother's Name")</f>
        <v xml:space="preserve">माता का नाम </v>
      </c>
      <c r="H2" s="886" t="str">
        <f>IF('Master sheet'!D11="Hindi","सत्र :- ","Session :- ")</f>
        <v xml:space="preserve">सत्र :- </v>
      </c>
      <c r="I2" s="887"/>
      <c r="J2" s="236" t="str">
        <f>IF('Result Sheet'!J3="","",'Result Sheet'!J3)</f>
        <v xml:space="preserve"> 2023-2024</v>
      </c>
      <c r="K2" s="897" t="str">
        <f>IF('Master sheet'!$D$11="Hindi","प्राप्तांक","Marks Obtained")</f>
        <v>प्राप्तांक</v>
      </c>
      <c r="L2" s="942" t="str">
        <f>IF('Master sheet'!$D$11="Hindi","प्रतिशत","Percentage")</f>
        <v>प्रतिशत</v>
      </c>
      <c r="M2" s="900" t="str">
        <f>IF('Master sheet'!$D$11="Hindi","श्रेणी ","Division")</f>
        <v xml:space="preserve">श्रेणी </v>
      </c>
      <c r="N2" s="905" t="str">
        <f>IF('Master sheet'!$D$11="Hindi","समेकित ग्रेड","Overall Grade")</f>
        <v>समेकित ग्रेड</v>
      </c>
      <c r="O2" s="896" t="str">
        <f>IF('Master sheet'!$D$11="Hindi","हिंदी","Hindi")</f>
        <v>हिंदी</v>
      </c>
      <c r="P2" s="897"/>
      <c r="Q2" s="896" t="str">
        <f>IF('Master sheet'!$D$11="Hindi","अंग्रेजी","English")</f>
        <v>अंग्रेजी</v>
      </c>
      <c r="R2" s="897"/>
      <c r="S2" s="896" t="str">
        <f>IF('Master sheet'!$D$11="Hindi","गणित","Maths")</f>
        <v>गणित</v>
      </c>
      <c r="T2" s="897"/>
      <c r="U2" s="896" t="str">
        <f>IF('Master sheet'!$D$11="Hindi","पर्यावरण अध्ययन","EVS")</f>
        <v>पर्यावरण अध्ययन</v>
      </c>
      <c r="V2" s="897"/>
      <c r="W2" s="888" t="str">
        <f>IF('Master sheet'!$D$11="Hindi","उपस्थिति","Attendance")</f>
        <v>उपस्थिति</v>
      </c>
      <c r="BQ2" s="883"/>
      <c r="BR2" s="884"/>
      <c r="BS2" s="884"/>
      <c r="BT2" s="884"/>
      <c r="BU2" s="884"/>
      <c r="BV2" s="884"/>
      <c r="BW2" s="884"/>
      <c r="BX2" s="884"/>
      <c r="BY2" s="884"/>
      <c r="BZ2" s="884"/>
      <c r="CA2" s="884"/>
      <c r="CB2" s="884"/>
      <c r="CC2" s="884"/>
      <c r="CD2" s="885"/>
    </row>
    <row r="3" spans="1:82" s="189" customFormat="1" ht="50.25" customHeight="1">
      <c r="A3" s="936" t="str">
        <f>IF('Master sheet'!D11="Hindi","क्र. स.","Sr. No. ")</f>
        <v>क्र. स.</v>
      </c>
      <c r="B3" s="936" t="str">
        <f>IF('Master sheet'!D11="Hindi","नामांक","Roll No.")</f>
        <v>नामांक</v>
      </c>
      <c r="C3" s="936" t="str">
        <f>IF('Master sheet'!D11="Hindi","प्रवेशांक","SR. NO.")</f>
        <v>प्रवेशांक</v>
      </c>
      <c r="D3" s="890"/>
      <c r="E3" s="890"/>
      <c r="F3" s="890"/>
      <c r="G3" s="892"/>
      <c r="H3" s="894" t="str">
        <f>IF('Master sheet'!D11="Hindi","वर्ग  ","Category")</f>
        <v xml:space="preserve">वर्ग  </v>
      </c>
      <c r="I3" s="894" t="str">
        <f>IF('Master sheet'!D11="Hindi","लिंग ","Gender")</f>
        <v xml:space="preserve">लिंग </v>
      </c>
      <c r="J3" s="895" t="str">
        <f>IF('Master sheet'!$D$11="Hindi","परीक्षा परिणाम","Results")</f>
        <v>परीक्षा परिणाम</v>
      </c>
      <c r="K3" s="903"/>
      <c r="L3" s="943"/>
      <c r="M3" s="901"/>
      <c r="N3" s="906"/>
      <c r="O3" s="898"/>
      <c r="P3" s="899"/>
      <c r="Q3" s="898"/>
      <c r="R3" s="899"/>
      <c r="S3" s="898"/>
      <c r="T3" s="899"/>
      <c r="U3" s="898"/>
      <c r="V3" s="899"/>
      <c r="W3" s="888"/>
      <c r="BQ3" s="190" t="str">
        <f>'Result Sheet'!G5</f>
        <v>विद्यार्थी का नाम</v>
      </c>
      <c r="BR3" s="191" t="s">
        <v>110</v>
      </c>
      <c r="BS3" s="191" t="s">
        <v>111</v>
      </c>
      <c r="BT3" s="191" t="s">
        <v>112</v>
      </c>
      <c r="BU3" s="191" t="s">
        <v>113</v>
      </c>
      <c r="BV3" s="191" t="s">
        <v>114</v>
      </c>
      <c r="BW3" s="191" t="s">
        <v>115</v>
      </c>
      <c r="BX3" s="191" t="s">
        <v>116</v>
      </c>
      <c r="BY3" s="191" t="s">
        <v>117</v>
      </c>
      <c r="BZ3" s="191" t="s">
        <v>118</v>
      </c>
      <c r="CA3" s="191" t="s">
        <v>119</v>
      </c>
      <c r="CB3" s="191" t="s">
        <v>120</v>
      </c>
      <c r="CC3" s="191" t="s">
        <v>121</v>
      </c>
      <c r="CD3" s="192" t="s">
        <v>109</v>
      </c>
    </row>
    <row r="4" spans="1:82" s="189" customFormat="1" ht="20.25" customHeight="1">
      <c r="A4" s="937"/>
      <c r="B4" s="937"/>
      <c r="C4" s="937"/>
      <c r="D4" s="891"/>
      <c r="E4" s="891"/>
      <c r="F4" s="891"/>
      <c r="G4" s="893"/>
      <c r="H4" s="894"/>
      <c r="I4" s="894"/>
      <c r="J4" s="895"/>
      <c r="K4" s="313">
        <f>IF('Result Sheet'!DR7="","",'Result Sheet'!DR7)</f>
        <v>700</v>
      </c>
      <c r="L4" s="937"/>
      <c r="M4" s="902"/>
      <c r="N4" s="907"/>
      <c r="O4" s="317" t="str">
        <f>IF('Master sheet'!$D$11="Hindi","श्रेणी","Div.")</f>
        <v>श्रेणी</v>
      </c>
      <c r="P4" s="316" t="str">
        <f>IF('Master sheet'!$D$11="Hindi","ग्रेड","Grade")</f>
        <v>ग्रेड</v>
      </c>
      <c r="Q4" s="317" t="str">
        <f>IF('Master sheet'!$D$11="Hindi","श्रेणी","Div.")</f>
        <v>श्रेणी</v>
      </c>
      <c r="R4" s="316" t="str">
        <f>IF('Master sheet'!$D$11="Hindi","ग्रेड","Grade")</f>
        <v>ग्रेड</v>
      </c>
      <c r="S4" s="317" t="str">
        <f>IF('Master sheet'!$D$11="Hindi","श्रेणी","Div.")</f>
        <v>श्रेणी</v>
      </c>
      <c r="T4" s="316" t="str">
        <f>IF('Master sheet'!$D$11="Hindi","ग्रेड","Grade")</f>
        <v>ग्रेड</v>
      </c>
      <c r="U4" s="317" t="str">
        <f>IF('Master sheet'!$D$11="Hindi","श्रेणी","Div.")</f>
        <v>श्रेणी</v>
      </c>
      <c r="V4" s="316" t="str">
        <f>IF('Master sheet'!$D$11="Hindi","ग्रेड","Grade")</f>
        <v>ग्रेड</v>
      </c>
      <c r="W4" s="315">
        <f>IF('Result Sheet'!DW7="","",'Result Sheet'!DW7)</f>
        <v>250</v>
      </c>
      <c r="BQ4" s="190"/>
      <c r="BR4" s="193"/>
      <c r="BS4" s="193"/>
      <c r="BT4" s="193"/>
      <c r="BU4" s="193"/>
      <c r="BV4" s="193"/>
      <c r="BW4" s="193"/>
      <c r="BX4" s="193"/>
      <c r="BY4" s="193"/>
      <c r="BZ4" s="193"/>
      <c r="CA4" s="193"/>
      <c r="CB4" s="193"/>
      <c r="CC4" s="193"/>
      <c r="CD4" s="194"/>
    </row>
    <row r="5" spans="1:82" ht="15.95" customHeight="1">
      <c r="A5" s="195">
        <f>IF('Result Sheet'!A8="","",'Result Sheet'!A8)</f>
        <v>1</v>
      </c>
      <c r="B5" s="196">
        <f>IF('Result Sheet'!B8="","",'Result Sheet'!B8)</f>
        <v>401</v>
      </c>
      <c r="C5" s="197">
        <f>IF('Result Sheet'!F8="","",'Result Sheet'!F8)</f>
        <v>936</v>
      </c>
      <c r="D5" s="198" t="str">
        <f>IF('Result Sheet'!E8="","",'Result Sheet'!E8)</f>
        <v>28-10-2014</v>
      </c>
      <c r="E5" s="199" t="str">
        <f>IF('Result Sheet'!G8="","",'Result Sheet'!G8)</f>
        <v>AAKIFA BANO</v>
      </c>
      <c r="F5" s="199" t="str">
        <f>IF('Result Sheet'!H8="","",'Result Sheet'!H8)</f>
        <v>SHABBIR MOHAMMAD</v>
      </c>
      <c r="G5" s="199" t="str">
        <f>IF('Result Sheet'!I8="","",'Result Sheet'!I8)</f>
        <v>HEENA KOUSER</v>
      </c>
      <c r="H5" s="200" t="str">
        <f>IF('Result Sheet'!K8="","",'Result Sheet'!K8)</f>
        <v>OBC</v>
      </c>
      <c r="I5" s="200" t="str">
        <f>IF('Result Sheet'!J8="","",'Result Sheet'!J8)</f>
        <v>F</v>
      </c>
      <c r="J5" s="263" t="str">
        <f>IF('Result Sheet'!DV8="","",'Result Sheet'!DV8)</f>
        <v>Promoted</v>
      </c>
      <c r="K5" s="201">
        <f>IF('Result Sheet'!DR8="","",'Result Sheet'!DR8)</f>
        <v>383</v>
      </c>
      <c r="L5" s="202">
        <f>IF('Result Sheet'!DS8="","",'Result Sheet'!DS8)</f>
        <v>54.714285714285715</v>
      </c>
      <c r="M5" s="201" t="str">
        <f>IF('Result Sheet'!DT8="","",'Result Sheet'!DT8)</f>
        <v>II</v>
      </c>
      <c r="N5" s="244" t="str">
        <f>IF('Result Sheet'!DY8="","",'Result Sheet'!DY8)</f>
        <v>C</v>
      </c>
      <c r="O5" s="203" t="str">
        <f>IF('Result Sheet'!AB8="","",'Result Sheet'!AB8)</f>
        <v>III</v>
      </c>
      <c r="P5" s="204" t="str">
        <f>IF('Result Sheet'!AC8="","",'Result Sheet'!AC8)</f>
        <v>D</v>
      </c>
      <c r="Q5" s="203" t="str">
        <f>IF('Result Sheet'!AT8="","",'Result Sheet'!AT8)</f>
        <v>D</v>
      </c>
      <c r="R5" s="204" t="str">
        <f>IF('Result Sheet'!AU8="","",'Result Sheet'!AU8)</f>
        <v>A</v>
      </c>
      <c r="S5" s="203" t="str">
        <f>IF('Result Sheet'!BL8="","",'Result Sheet'!BL8)</f>
        <v>III</v>
      </c>
      <c r="T5" s="204" t="str">
        <f>IF('Result Sheet'!BM8="","",'Result Sheet'!BM8)</f>
        <v>D</v>
      </c>
      <c r="U5" s="203" t="str">
        <f>IF('Result Sheet'!CD8="","",'Result Sheet'!CD8)</f>
        <v>II</v>
      </c>
      <c r="V5" s="204" t="str">
        <f>IF('Result Sheet'!CE8="","",'Result Sheet'!CE8)</f>
        <v>C</v>
      </c>
      <c r="W5" s="205">
        <f>IF('Result Sheet'!DX8="","",'Result Sheet'!DX8)</f>
        <v>210</v>
      </c>
      <c r="BQ5" s="206" t="str">
        <f>'Result Sheet'!G8</f>
        <v>AAKIFA BANO</v>
      </c>
      <c r="BR5" s="207" t="str">
        <f>IFERROR(IF(AND(N5="",J5=""),"",IF(AND(H5="SC",I5="M"),N5,"")),"")</f>
        <v/>
      </c>
      <c r="BS5" s="207" t="str">
        <f>IFERROR(IF(AND(N5="",J5=""),"",IF(AND(H5="SC",I5="F"),N5,"")),"")</f>
        <v/>
      </c>
      <c r="BT5" s="207" t="str">
        <f>IFERROR(IF(AND(N5="",J5=""),"",IF(AND(H5="ST",I5="M"),N5,"")),"")</f>
        <v/>
      </c>
      <c r="BU5" s="207" t="str">
        <f>IFERROR(IF(AND(N5="",J5=""),"",IF(AND(H5="ST",I5="F"),N5,"")),"")</f>
        <v/>
      </c>
      <c r="BV5" s="207" t="str">
        <f>IFERROR(IF(AND(N5="",J5=""),"",IF(AND(H5="OBC",I5="M"),N5,"")),"")</f>
        <v/>
      </c>
      <c r="BW5" s="207" t="str">
        <f>IFERROR(IF(AND(N5="",J5=""),"",IF(AND(H5="OBC",I5="F"),N5,"")),"")</f>
        <v>C</v>
      </c>
      <c r="BX5" s="207" t="str">
        <f>IFERROR(IF(AND(N5="",J5=""),"",IF(AND(H5="GEN",I5="M"),N5,"")),"")</f>
        <v/>
      </c>
      <c r="BY5" s="207" t="str">
        <f>IFERROR(IF(AND(N5="",J5=""),"",IF(AND(H5="GEN",I5="F"),N5,"")),"")</f>
        <v/>
      </c>
      <c r="BZ5" s="207" t="str">
        <f>IFERROR(IF(AND(N5="",J5=""),"",IF(AND(H5="MIN",I5="M"),N5,"")),"")</f>
        <v/>
      </c>
      <c r="CA5" s="207" t="str">
        <f>IFERROR(IF(AND(N5="",J5=""),"",IF(AND(H5="MIN",I5="M"),N5,"")),"")</f>
        <v/>
      </c>
      <c r="CB5" s="207" t="str">
        <f>IFERROR(IF(AND(N5="",J5=""),"",IF(AND(H5="SBC",I5="M"),N5,"")),"")</f>
        <v/>
      </c>
      <c r="CC5" s="207" t="str">
        <f>IFERROR(IF(AND(N5="",J5=""),"",IF(AND(H5="SBC",I5="F"),N5,"")),"")</f>
        <v/>
      </c>
      <c r="CD5" s="208"/>
    </row>
    <row r="6" spans="1:82" ht="15.95" customHeight="1">
      <c r="A6" s="195">
        <f>IF('Result Sheet'!A9="","",'Result Sheet'!A9)</f>
        <v>2</v>
      </c>
      <c r="B6" s="196">
        <f>IF('Result Sheet'!B9="","",'Result Sheet'!B9)</f>
        <v>402</v>
      </c>
      <c r="C6" s="197">
        <f>IF('Result Sheet'!F9="","",'Result Sheet'!F9)</f>
        <v>944</v>
      </c>
      <c r="D6" s="198">
        <f>IF('Result Sheet'!E9="","",'Result Sheet'!E9)</f>
        <v>42005</v>
      </c>
      <c r="E6" s="199" t="str">
        <f>IF('Result Sheet'!G9="","",'Result Sheet'!G9)</f>
        <v>ANUJ GIRI</v>
      </c>
      <c r="F6" s="199" t="str">
        <f>IF('Result Sheet'!H9="","",'Result Sheet'!H9)</f>
        <v>BHAGWAT GIRI</v>
      </c>
      <c r="G6" s="199" t="str">
        <f>IF('Result Sheet'!I9="","",'Result Sheet'!I9)</f>
        <v>KANTA DEVI</v>
      </c>
      <c r="H6" s="200" t="str">
        <f>IF('Result Sheet'!K9="","",'Result Sheet'!K9)</f>
        <v>OBC</v>
      </c>
      <c r="I6" s="200" t="str">
        <f>IF('Result Sheet'!J9="","",'Result Sheet'!J9)</f>
        <v>M</v>
      </c>
      <c r="J6" s="314" t="str">
        <f>IF('Result Sheet'!DV9="","",'Result Sheet'!DV9)</f>
        <v>Promoted</v>
      </c>
      <c r="K6" s="201">
        <f>IF('Result Sheet'!DR9="","",'Result Sheet'!DR9)</f>
        <v>342</v>
      </c>
      <c r="L6" s="202">
        <f>IF('Result Sheet'!DS9="","",'Result Sheet'!DS9)</f>
        <v>48.857142857142854</v>
      </c>
      <c r="M6" s="201" t="str">
        <f>IF('Result Sheet'!DT9="","",'Result Sheet'!DT9)</f>
        <v>II</v>
      </c>
      <c r="N6" s="244" t="str">
        <f>IF('Result Sheet'!DY9="","",'Result Sheet'!DY9)</f>
        <v>D</v>
      </c>
      <c r="O6" s="203" t="str">
        <f>IF('Result Sheet'!AB9="","",'Result Sheet'!AB9)</f>
        <v>II</v>
      </c>
      <c r="P6" s="204" t="str">
        <f>IF('Result Sheet'!AC9="","",'Result Sheet'!AC9)</f>
        <v>D</v>
      </c>
      <c r="Q6" s="203" t="str">
        <f>IF('Result Sheet'!AT9="","",'Result Sheet'!AT9)</f>
        <v>D</v>
      </c>
      <c r="R6" s="204" t="str">
        <f>IF('Result Sheet'!AU9="","",'Result Sheet'!AU9)</f>
        <v>A</v>
      </c>
      <c r="S6" s="203" t="str">
        <f>IF('Result Sheet'!BL9="","",'Result Sheet'!BL9)</f>
        <v>III</v>
      </c>
      <c r="T6" s="204" t="str">
        <f>IF('Result Sheet'!BM9="","",'Result Sheet'!BM9)</f>
        <v>D</v>
      </c>
      <c r="U6" s="203" t="str">
        <f>IF('Result Sheet'!CD9="","",'Result Sheet'!CD9)</f>
        <v/>
      </c>
      <c r="V6" s="204" t="str">
        <f>IF('Result Sheet'!CE9="","",'Result Sheet'!CE9)</f>
        <v>D</v>
      </c>
      <c r="W6" s="205">
        <f>IF('Result Sheet'!DX9="","",'Result Sheet'!DX9)</f>
        <v>206</v>
      </c>
      <c r="BQ6" s="206" t="str">
        <f>'Result Sheet'!G9</f>
        <v>ANUJ GIRI</v>
      </c>
      <c r="BR6" s="207" t="str">
        <f t="shared" ref="BR6:BR69" si="0">IFERROR(IF(AND(N6="",J6=""),"",IF(AND(H6="SC",I6="M"),N6,"")),"")</f>
        <v/>
      </c>
      <c r="BS6" s="207" t="str">
        <f t="shared" ref="BS6:BS69" si="1">IFERROR(IF(AND(N6="",J6=""),"",IF(AND(H6="SC",I6="F"),N6,"")),"")</f>
        <v/>
      </c>
      <c r="BT6" s="207" t="str">
        <f t="shared" ref="BT6:BT69" si="2">IFERROR(IF(AND(N6="",J6=""),"",IF(AND(H6="ST",I6="M"),N6,"")),"")</f>
        <v/>
      </c>
      <c r="BU6" s="207" t="str">
        <f t="shared" ref="BU6:BU69" si="3">IFERROR(IF(AND(N6="",J6=""),"",IF(AND(H6="ST",I6="F"),N6,"")),"")</f>
        <v/>
      </c>
      <c r="BV6" s="207" t="str">
        <f t="shared" ref="BV6:BV69" si="4">IFERROR(IF(AND(N6="",J6=""),"",IF(AND(H6="OBC",I6="M"),N6,"")),"")</f>
        <v>D</v>
      </c>
      <c r="BW6" s="207" t="str">
        <f t="shared" ref="BW6:BW69" si="5">IFERROR(IF(AND(N6="",J6=""),"",IF(AND(H6="OBC",I6="F"),N6,"")),"")</f>
        <v/>
      </c>
      <c r="BX6" s="207" t="str">
        <f t="shared" ref="BX6:BX69" si="6">IFERROR(IF(AND(N6="",J6=""),"",IF(AND(H6="GEN",I6="M"),N6,"")),"")</f>
        <v/>
      </c>
      <c r="BY6" s="207" t="str">
        <f t="shared" ref="BY6:BY69" si="7">IFERROR(IF(AND(N6="",J6=""),"",IF(AND(H6="GEN",I6="F"),N6,"")),"")</f>
        <v/>
      </c>
      <c r="BZ6" s="207" t="str">
        <f t="shared" ref="BZ6:BZ69" si="8">IFERROR(IF(AND(N6="",J6=""),"",IF(AND(H6="MIN",I6="M"),N6,"")),"")</f>
        <v/>
      </c>
      <c r="CA6" s="207" t="str">
        <f t="shared" ref="CA6:CA69" si="9">IFERROR(IF(AND(N6="",J6=""),"",IF(AND(H6="MIN",I6="M"),N6,"")),"")</f>
        <v/>
      </c>
      <c r="CB6" s="207" t="str">
        <f t="shared" ref="CB6:CB69" si="10">IFERROR(IF(AND(N6="",J6=""),"",IF(AND(H6="SBC",I6="M"),N6,"")),"")</f>
        <v/>
      </c>
      <c r="CC6" s="207" t="str">
        <f t="shared" ref="CC6:CC69" si="11">IFERROR(IF(AND(N6="",J6=""),"",IF(AND(H6="SBC",I6="F"),N6,"")),"")</f>
        <v/>
      </c>
      <c r="CD6" s="208"/>
    </row>
    <row r="7" spans="1:82" ht="15.95" customHeight="1">
      <c r="A7" s="195">
        <f>IF('Result Sheet'!A10="","",'Result Sheet'!A10)</f>
        <v>3</v>
      </c>
      <c r="B7" s="196">
        <f>IF('Result Sheet'!B10="","",'Result Sheet'!B10)</f>
        <v>403</v>
      </c>
      <c r="C7" s="197">
        <f>IF('Result Sheet'!F10="","",'Result Sheet'!F10)</f>
        <v>934</v>
      </c>
      <c r="D7" s="198">
        <f>IF('Result Sheet'!E10="","",'Result Sheet'!E10)</f>
        <v>42348</v>
      </c>
      <c r="E7" s="199" t="str">
        <f>IF('Result Sheet'!G10="","",'Result Sheet'!G10)</f>
        <v>ARMAN HUSSAIN</v>
      </c>
      <c r="F7" s="199" t="str">
        <f>IF('Result Sheet'!H10="","",'Result Sheet'!H10)</f>
        <v>AARIF HUSSAIN</v>
      </c>
      <c r="G7" s="199" t="str">
        <f>IF('Result Sheet'!I10="","",'Result Sheet'!I10)</f>
        <v>SALMA BANO</v>
      </c>
      <c r="H7" s="200" t="str">
        <f>IF('Result Sheet'!K10="","",'Result Sheet'!K10)</f>
        <v>OBC</v>
      </c>
      <c r="I7" s="200" t="str">
        <f>IF('Result Sheet'!J10="","",'Result Sheet'!J10)</f>
        <v>M</v>
      </c>
      <c r="J7" s="314" t="str">
        <f>IF('Result Sheet'!DV10="","",'Result Sheet'!DV10)</f>
        <v>Promoted</v>
      </c>
      <c r="K7" s="201">
        <f>IF('Result Sheet'!DR10="","",'Result Sheet'!DR10)</f>
        <v>421</v>
      </c>
      <c r="L7" s="202">
        <f>IF('Result Sheet'!DS10="","",'Result Sheet'!DS10)</f>
        <v>60.142857142857146</v>
      </c>
      <c r="M7" s="201" t="str">
        <f>IF('Result Sheet'!DT10="","",'Result Sheet'!DT10)</f>
        <v>I</v>
      </c>
      <c r="N7" s="244" t="str">
        <f>IF('Result Sheet'!DY10="","",'Result Sheet'!DY10)</f>
        <v>C</v>
      </c>
      <c r="O7" s="203" t="str">
        <f>IF('Result Sheet'!AB10="","",'Result Sheet'!AB10)</f>
        <v>II</v>
      </c>
      <c r="P7" s="204" t="str">
        <f>IF('Result Sheet'!AC10="","",'Result Sheet'!AC10)</f>
        <v>D</v>
      </c>
      <c r="Q7" s="203" t="str">
        <f>IF('Result Sheet'!AT10="","",'Result Sheet'!AT10)</f>
        <v>D</v>
      </c>
      <c r="R7" s="204" t="str">
        <f>IF('Result Sheet'!AU10="","",'Result Sheet'!AU10)</f>
        <v>A</v>
      </c>
      <c r="S7" s="203" t="str">
        <f>IF('Result Sheet'!BL10="","",'Result Sheet'!BL10)</f>
        <v>II</v>
      </c>
      <c r="T7" s="204" t="str">
        <f>IF('Result Sheet'!BM10="","",'Result Sheet'!BM10)</f>
        <v>C</v>
      </c>
      <c r="U7" s="203" t="str">
        <f>IF('Result Sheet'!CD10="","",'Result Sheet'!CD10)</f>
        <v>II</v>
      </c>
      <c r="V7" s="204" t="str">
        <f>IF('Result Sheet'!CE10="","",'Result Sheet'!CE10)</f>
        <v>C</v>
      </c>
      <c r="W7" s="205">
        <f>IF('Result Sheet'!DX10="","",'Result Sheet'!DX10)</f>
        <v>200</v>
      </c>
      <c r="BQ7" s="206" t="str">
        <f>'Result Sheet'!G10</f>
        <v>ARMAN HUSSAIN</v>
      </c>
      <c r="BR7" s="207" t="str">
        <f t="shared" si="0"/>
        <v/>
      </c>
      <c r="BS7" s="207" t="str">
        <f t="shared" si="1"/>
        <v/>
      </c>
      <c r="BT7" s="207" t="str">
        <f t="shared" si="2"/>
        <v/>
      </c>
      <c r="BU7" s="207" t="str">
        <f t="shared" si="3"/>
        <v/>
      </c>
      <c r="BV7" s="207" t="str">
        <f t="shared" si="4"/>
        <v>C</v>
      </c>
      <c r="BW7" s="207" t="str">
        <f t="shared" si="5"/>
        <v/>
      </c>
      <c r="BX7" s="207" t="str">
        <f t="shared" si="6"/>
        <v/>
      </c>
      <c r="BY7" s="207" t="str">
        <f t="shared" si="7"/>
        <v/>
      </c>
      <c r="BZ7" s="207" t="str">
        <f t="shared" si="8"/>
        <v/>
      </c>
      <c r="CA7" s="207" t="str">
        <f t="shared" si="9"/>
        <v/>
      </c>
      <c r="CB7" s="207" t="str">
        <f t="shared" si="10"/>
        <v/>
      </c>
      <c r="CC7" s="207" t="str">
        <f t="shared" si="11"/>
        <v/>
      </c>
      <c r="CD7" s="208"/>
    </row>
    <row r="8" spans="1:82" ht="15.95" customHeight="1">
      <c r="A8" s="195">
        <f>IF('Result Sheet'!A11="","",'Result Sheet'!A11)</f>
        <v>4</v>
      </c>
      <c r="B8" s="196">
        <f>IF('Result Sheet'!B11="","",'Result Sheet'!B11)</f>
        <v>404</v>
      </c>
      <c r="C8" s="197">
        <f>IF('Result Sheet'!F11="","",'Result Sheet'!F11)</f>
        <v>926</v>
      </c>
      <c r="D8" s="198">
        <f>IF('Result Sheet'!E11="","",'Result Sheet'!E11)</f>
        <v>42491</v>
      </c>
      <c r="E8" s="199" t="str">
        <f>IF('Result Sheet'!G11="","",'Result Sheet'!G11)</f>
        <v>ARMAN SHAH</v>
      </c>
      <c r="F8" s="199" t="str">
        <f>IF('Result Sheet'!H11="","",'Result Sheet'!H11)</f>
        <v>JAKIR SHAH</v>
      </c>
      <c r="G8" s="199" t="str">
        <f>IF('Result Sheet'!I11="","",'Result Sheet'!I11)</f>
        <v>HEENA BANU</v>
      </c>
      <c r="H8" s="200" t="str">
        <f>IF('Result Sheet'!K11="","",'Result Sheet'!K11)</f>
        <v>OBC</v>
      </c>
      <c r="I8" s="200" t="str">
        <f>IF('Result Sheet'!J11="","",'Result Sheet'!J11)</f>
        <v>M</v>
      </c>
      <c r="J8" s="314" t="str">
        <f>IF('Result Sheet'!DV11="","",'Result Sheet'!DV11)</f>
        <v>Promoted</v>
      </c>
      <c r="K8" s="201">
        <f>IF('Result Sheet'!DR11="","",'Result Sheet'!DR11)</f>
        <v>412</v>
      </c>
      <c r="L8" s="202">
        <f>IF('Result Sheet'!DS11="","",'Result Sheet'!DS11)</f>
        <v>58.857142857142854</v>
      </c>
      <c r="M8" s="201" t="str">
        <f>IF('Result Sheet'!DT11="","",'Result Sheet'!DT11)</f>
        <v>II</v>
      </c>
      <c r="N8" s="244" t="str">
        <f>IF('Result Sheet'!DY11="","",'Result Sheet'!DY11)</f>
        <v>C</v>
      </c>
      <c r="O8" s="203" t="str">
        <f>IF('Result Sheet'!AB11="","",'Result Sheet'!AB11)</f>
        <v>III</v>
      </c>
      <c r="P8" s="204" t="str">
        <f>IF('Result Sheet'!AC11="","",'Result Sheet'!AC11)</f>
        <v>D</v>
      </c>
      <c r="Q8" s="203" t="str">
        <f>IF('Result Sheet'!AT11="","",'Result Sheet'!AT11)</f>
        <v>D</v>
      </c>
      <c r="R8" s="204" t="str">
        <f>IF('Result Sheet'!AU11="","",'Result Sheet'!AU11)</f>
        <v>B</v>
      </c>
      <c r="S8" s="203" t="str">
        <f>IF('Result Sheet'!BL11="","",'Result Sheet'!BL11)</f>
        <v>II</v>
      </c>
      <c r="T8" s="204" t="str">
        <f>IF('Result Sheet'!BM11="","",'Result Sheet'!BM11)</f>
        <v>C</v>
      </c>
      <c r="U8" s="203" t="str">
        <f>IF('Result Sheet'!CD11="","",'Result Sheet'!CD11)</f>
        <v>I</v>
      </c>
      <c r="V8" s="204" t="str">
        <f>IF('Result Sheet'!CE11="","",'Result Sheet'!CE11)</f>
        <v>C</v>
      </c>
      <c r="W8" s="205">
        <f>IF('Result Sheet'!DX11="","",'Result Sheet'!DX11)</f>
        <v>204</v>
      </c>
      <c r="BQ8" s="206" t="str">
        <f>'Result Sheet'!G11</f>
        <v>ARMAN SHAH</v>
      </c>
      <c r="BR8" s="207" t="str">
        <f t="shared" si="0"/>
        <v/>
      </c>
      <c r="BS8" s="207" t="str">
        <f t="shared" si="1"/>
        <v/>
      </c>
      <c r="BT8" s="207" t="str">
        <f t="shared" si="2"/>
        <v/>
      </c>
      <c r="BU8" s="207" t="str">
        <f t="shared" si="3"/>
        <v/>
      </c>
      <c r="BV8" s="207" t="str">
        <f t="shared" si="4"/>
        <v>C</v>
      </c>
      <c r="BW8" s="207" t="str">
        <f t="shared" si="5"/>
        <v/>
      </c>
      <c r="BX8" s="207" t="str">
        <f t="shared" si="6"/>
        <v/>
      </c>
      <c r="BY8" s="207" t="str">
        <f t="shared" si="7"/>
        <v/>
      </c>
      <c r="BZ8" s="207" t="str">
        <f t="shared" si="8"/>
        <v/>
      </c>
      <c r="CA8" s="207" t="str">
        <f t="shared" si="9"/>
        <v/>
      </c>
      <c r="CB8" s="207" t="str">
        <f t="shared" si="10"/>
        <v/>
      </c>
      <c r="CC8" s="207" t="str">
        <f t="shared" si="11"/>
        <v/>
      </c>
      <c r="CD8" s="208"/>
    </row>
    <row r="9" spans="1:82" ht="15.95" customHeight="1">
      <c r="A9" s="195">
        <f>IF('Result Sheet'!A12="","",'Result Sheet'!A12)</f>
        <v>5</v>
      </c>
      <c r="B9" s="196">
        <f>IF('Result Sheet'!B12="","",'Result Sheet'!B12)</f>
        <v>405</v>
      </c>
      <c r="C9" s="197">
        <f>IF('Result Sheet'!F12="","",'Result Sheet'!F12)</f>
        <v>951</v>
      </c>
      <c r="D9" s="198" t="str">
        <f>IF('Result Sheet'!E12="","",'Result Sheet'!E12)</f>
        <v>25-08-2015</v>
      </c>
      <c r="E9" s="199" t="str">
        <f>IF('Result Sheet'!G12="","",'Result Sheet'!G12)</f>
        <v>BHAVYANSH SINGH CHOUHAN</v>
      </c>
      <c r="F9" s="199" t="str">
        <f>IF('Result Sheet'!H12="","",'Result Sheet'!H12)</f>
        <v>AJIT SINGH</v>
      </c>
      <c r="G9" s="199" t="str">
        <f>IF('Result Sheet'!I12="","",'Result Sheet'!I12)</f>
        <v>MEENA</v>
      </c>
      <c r="H9" s="200" t="str">
        <f>IF('Result Sheet'!K12="","",'Result Sheet'!K12)</f>
        <v>OBC</v>
      </c>
      <c r="I9" s="200" t="str">
        <f>IF('Result Sheet'!J12="","",'Result Sheet'!J12)</f>
        <v>M</v>
      </c>
      <c r="J9" s="314" t="str">
        <f>IF('Result Sheet'!DV12="","",'Result Sheet'!DV12)</f>
        <v>Promoted</v>
      </c>
      <c r="K9" s="201">
        <f>IF('Result Sheet'!DR12="","",'Result Sheet'!DR12)</f>
        <v>388</v>
      </c>
      <c r="L9" s="202">
        <f>IF('Result Sheet'!DS12="","",'Result Sheet'!DS12)</f>
        <v>56.231884057971016</v>
      </c>
      <c r="M9" s="201" t="str">
        <f>IF('Result Sheet'!DT12="","",'Result Sheet'!DT12)</f>
        <v>II</v>
      </c>
      <c r="N9" s="244" t="str">
        <f>IF('Result Sheet'!DY12="","",'Result Sheet'!DY12)</f>
        <v>C</v>
      </c>
      <c r="O9" s="203" t="str">
        <f>IF('Result Sheet'!AB12="","",'Result Sheet'!AB12)</f>
        <v>III</v>
      </c>
      <c r="P9" s="204" t="str">
        <f>IF('Result Sheet'!AC12="","",'Result Sheet'!AC12)</f>
        <v>D</v>
      </c>
      <c r="Q9" s="203" t="str">
        <f>IF('Result Sheet'!AT12="","",'Result Sheet'!AT12)</f>
        <v>D</v>
      </c>
      <c r="R9" s="204" t="str">
        <f>IF('Result Sheet'!AU12="","",'Result Sheet'!AU12)</f>
        <v>B</v>
      </c>
      <c r="S9" s="203" t="str">
        <f>IF('Result Sheet'!BL12="","",'Result Sheet'!BL12)</f>
        <v>II</v>
      </c>
      <c r="T9" s="204" t="str">
        <f>IF('Result Sheet'!BM12="","",'Result Sheet'!BM12)</f>
        <v>C</v>
      </c>
      <c r="U9" s="203" t="str">
        <f>IF('Result Sheet'!CD12="","",'Result Sheet'!CD12)</f>
        <v>I</v>
      </c>
      <c r="V9" s="204" t="str">
        <f>IF('Result Sheet'!CE12="","",'Result Sheet'!CE12)</f>
        <v>C</v>
      </c>
      <c r="W9" s="205">
        <f>IF('Result Sheet'!DX12="","",'Result Sheet'!DX12)</f>
        <v>200</v>
      </c>
      <c r="BQ9" s="206" t="str">
        <f>'Result Sheet'!G12</f>
        <v>BHAVYANSH SINGH CHOUHAN</v>
      </c>
      <c r="BR9" s="207" t="str">
        <f t="shared" si="0"/>
        <v/>
      </c>
      <c r="BS9" s="207" t="str">
        <f t="shared" si="1"/>
        <v/>
      </c>
      <c r="BT9" s="207" t="str">
        <f t="shared" si="2"/>
        <v/>
      </c>
      <c r="BU9" s="207" t="str">
        <f t="shared" si="3"/>
        <v/>
      </c>
      <c r="BV9" s="207" t="str">
        <f t="shared" si="4"/>
        <v>C</v>
      </c>
      <c r="BW9" s="207" t="str">
        <f t="shared" si="5"/>
        <v/>
      </c>
      <c r="BX9" s="207" t="str">
        <f t="shared" si="6"/>
        <v/>
      </c>
      <c r="BY9" s="207" t="str">
        <f t="shared" si="7"/>
        <v/>
      </c>
      <c r="BZ9" s="207" t="str">
        <f t="shared" si="8"/>
        <v/>
      </c>
      <c r="CA9" s="207" t="str">
        <f t="shared" si="9"/>
        <v/>
      </c>
      <c r="CB9" s="207" t="str">
        <f t="shared" si="10"/>
        <v/>
      </c>
      <c r="CC9" s="207" t="str">
        <f t="shared" si="11"/>
        <v/>
      </c>
      <c r="CD9" s="208"/>
    </row>
    <row r="10" spans="1:82" ht="15.95" customHeight="1">
      <c r="A10" s="195">
        <f>IF('Result Sheet'!A13="","",'Result Sheet'!A13)</f>
        <v>6</v>
      </c>
      <c r="B10" s="196">
        <f>IF('Result Sheet'!B13="","",'Result Sheet'!B13)</f>
        <v>406</v>
      </c>
      <c r="C10" s="197">
        <f>IF('Result Sheet'!F13="","",'Result Sheet'!F13)</f>
        <v>939</v>
      </c>
      <c r="D10" s="198" t="str">
        <f>IF('Result Sheet'!E13="","",'Result Sheet'!E13)</f>
        <v>16-06-2014</v>
      </c>
      <c r="E10" s="199" t="str">
        <f>IF('Result Sheet'!G13="","",'Result Sheet'!G13)</f>
        <v>BHUMIKA BAGRI</v>
      </c>
      <c r="F10" s="199" t="str">
        <f>IF('Result Sheet'!H13="","",'Result Sheet'!H13)</f>
        <v>MUKESH BAGRI</v>
      </c>
      <c r="G10" s="199" t="str">
        <f>IF('Result Sheet'!I13="","",'Result Sheet'!I13)</f>
        <v>SEEMA BAGRI</v>
      </c>
      <c r="H10" s="200" t="str">
        <f>IF('Result Sheet'!K13="","",'Result Sheet'!K13)</f>
        <v>OBC</v>
      </c>
      <c r="I10" s="200" t="str">
        <f>IF('Result Sheet'!J13="","",'Result Sheet'!J13)</f>
        <v>F</v>
      </c>
      <c r="J10" s="314" t="str">
        <f>IF('Result Sheet'!DV13="","",'Result Sheet'!DV13)</f>
        <v>Promoted</v>
      </c>
      <c r="K10" s="201">
        <f>IF('Result Sheet'!DR13="","",'Result Sheet'!DR13)</f>
        <v>398</v>
      </c>
      <c r="L10" s="202">
        <f>IF('Result Sheet'!DS13="","",'Result Sheet'!DS13)</f>
        <v>56.857142857142854</v>
      </c>
      <c r="M10" s="201" t="str">
        <f>IF('Result Sheet'!DT13="","",'Result Sheet'!DT13)</f>
        <v>II</v>
      </c>
      <c r="N10" s="244" t="str">
        <f>IF('Result Sheet'!DY13="","",'Result Sheet'!DY13)</f>
        <v>C</v>
      </c>
      <c r="O10" s="203" t="str">
        <f>IF('Result Sheet'!AB13="","",'Result Sheet'!AB13)</f>
        <v>II</v>
      </c>
      <c r="P10" s="204" t="str">
        <f>IF('Result Sheet'!AC13="","",'Result Sheet'!AC13)</f>
        <v>D</v>
      </c>
      <c r="Q10" s="203" t="str">
        <f>IF('Result Sheet'!AT13="","",'Result Sheet'!AT13)</f>
        <v>I</v>
      </c>
      <c r="R10" s="204" t="str">
        <f>IF('Result Sheet'!AU13="","",'Result Sheet'!AU13)</f>
        <v>C</v>
      </c>
      <c r="S10" s="203" t="str">
        <f>IF('Result Sheet'!BL13="","",'Result Sheet'!BL13)</f>
        <v>II</v>
      </c>
      <c r="T10" s="204" t="str">
        <f>IF('Result Sheet'!BM13="","",'Result Sheet'!BM13)</f>
        <v>C</v>
      </c>
      <c r="U10" s="203" t="str">
        <f>IF('Result Sheet'!CD13="","",'Result Sheet'!CD13)</f>
        <v>I</v>
      </c>
      <c r="V10" s="204" t="str">
        <f>IF('Result Sheet'!CE13="","",'Result Sheet'!CE13)</f>
        <v>C</v>
      </c>
      <c r="W10" s="205">
        <f>IF('Result Sheet'!DX13="","",'Result Sheet'!DX13)</f>
        <v>204</v>
      </c>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Q10" s="206" t="str">
        <f>'Result Sheet'!G13</f>
        <v>BHUMIKA BAGRI</v>
      </c>
      <c r="BR10" s="207" t="str">
        <f t="shared" si="0"/>
        <v/>
      </c>
      <c r="BS10" s="207" t="str">
        <f t="shared" si="1"/>
        <v/>
      </c>
      <c r="BT10" s="207" t="str">
        <f t="shared" si="2"/>
        <v/>
      </c>
      <c r="BU10" s="207" t="str">
        <f t="shared" si="3"/>
        <v/>
      </c>
      <c r="BV10" s="207" t="str">
        <f t="shared" si="4"/>
        <v/>
      </c>
      <c r="BW10" s="207" t="str">
        <f t="shared" si="5"/>
        <v>C</v>
      </c>
      <c r="BX10" s="207" t="str">
        <f t="shared" si="6"/>
        <v/>
      </c>
      <c r="BY10" s="207" t="str">
        <f t="shared" si="7"/>
        <v/>
      </c>
      <c r="BZ10" s="207" t="str">
        <f t="shared" si="8"/>
        <v/>
      </c>
      <c r="CA10" s="207" t="str">
        <f t="shared" si="9"/>
        <v/>
      </c>
      <c r="CB10" s="207" t="str">
        <f t="shared" si="10"/>
        <v/>
      </c>
      <c r="CC10" s="207" t="str">
        <f t="shared" si="11"/>
        <v/>
      </c>
      <c r="CD10" s="208"/>
    </row>
    <row r="11" spans="1:82" ht="15.95" customHeight="1">
      <c r="A11" s="195">
        <f>IF('Result Sheet'!A14="","",'Result Sheet'!A14)</f>
        <v>7</v>
      </c>
      <c r="B11" s="196">
        <f>IF('Result Sheet'!B14="","",'Result Sheet'!B14)</f>
        <v>407</v>
      </c>
      <c r="C11" s="197">
        <f>IF('Result Sheet'!F14="","",'Result Sheet'!F14)</f>
        <v>942</v>
      </c>
      <c r="D11" s="198" t="str">
        <f>IF('Result Sheet'!E14="","",'Result Sheet'!E14)</f>
        <v>28-09-2015</v>
      </c>
      <c r="E11" s="199" t="str">
        <f>IF('Result Sheet'!G14="","",'Result Sheet'!G14)</f>
        <v>DAKSH PRAJAPAT</v>
      </c>
      <c r="F11" s="199" t="str">
        <f>IF('Result Sheet'!H14="","",'Result Sheet'!H14)</f>
        <v>PRAKASH PRAJAPAT</v>
      </c>
      <c r="G11" s="199" t="str">
        <f>IF('Result Sheet'!I14="","",'Result Sheet'!I14)</f>
        <v>REKHA PRAJAPATI</v>
      </c>
      <c r="H11" s="200" t="str">
        <f>IF('Result Sheet'!K14="","",'Result Sheet'!K14)</f>
        <v>OBC</v>
      </c>
      <c r="I11" s="200" t="str">
        <f>IF('Result Sheet'!J14="","",'Result Sheet'!J14)</f>
        <v>M</v>
      </c>
      <c r="J11" s="314" t="str">
        <f>IF('Result Sheet'!DV14="","",'Result Sheet'!DV14)</f>
        <v>Promoted</v>
      </c>
      <c r="K11" s="201">
        <f>IF('Result Sheet'!DR14="","",'Result Sheet'!DR14)</f>
        <v>413</v>
      </c>
      <c r="L11" s="202">
        <f>IF('Result Sheet'!DS14="","",'Result Sheet'!DS14)</f>
        <v>59</v>
      </c>
      <c r="M11" s="201" t="str">
        <f>IF('Result Sheet'!DT14="","",'Result Sheet'!DT14)</f>
        <v>II</v>
      </c>
      <c r="N11" s="244" t="str">
        <f>IF('Result Sheet'!DY14="","",'Result Sheet'!DY14)</f>
        <v>C</v>
      </c>
      <c r="O11" s="203" t="str">
        <f>IF('Result Sheet'!AB14="","",'Result Sheet'!AB14)</f>
        <v>II</v>
      </c>
      <c r="P11" s="204" t="str">
        <f>IF('Result Sheet'!AC14="","",'Result Sheet'!AC14)</f>
        <v>C</v>
      </c>
      <c r="Q11" s="203" t="str">
        <f>IF('Result Sheet'!AT14="","",'Result Sheet'!AT14)</f>
        <v>I</v>
      </c>
      <c r="R11" s="204" t="str">
        <f>IF('Result Sheet'!AU14="","",'Result Sheet'!AU14)</f>
        <v>C</v>
      </c>
      <c r="S11" s="203" t="str">
        <f>IF('Result Sheet'!BL14="","",'Result Sheet'!BL14)</f>
        <v>II</v>
      </c>
      <c r="T11" s="204" t="str">
        <f>IF('Result Sheet'!BM14="","",'Result Sheet'!BM14)</f>
        <v>C</v>
      </c>
      <c r="U11" s="203" t="str">
        <f>IF('Result Sheet'!CD14="","",'Result Sheet'!CD14)</f>
        <v>I</v>
      </c>
      <c r="V11" s="204" t="str">
        <f>IF('Result Sheet'!CE14="","",'Result Sheet'!CE14)</f>
        <v>C</v>
      </c>
      <c r="W11" s="205">
        <f>IF('Result Sheet'!DX14="","",'Result Sheet'!DX14)</f>
        <v>208</v>
      </c>
      <c r="BQ11" s="206" t="str">
        <f>'Result Sheet'!G14</f>
        <v>DAKSH PRAJAPAT</v>
      </c>
      <c r="BR11" s="207" t="str">
        <f t="shared" si="0"/>
        <v/>
      </c>
      <c r="BS11" s="207" t="str">
        <f t="shared" si="1"/>
        <v/>
      </c>
      <c r="BT11" s="207" t="str">
        <f t="shared" si="2"/>
        <v/>
      </c>
      <c r="BU11" s="207" t="str">
        <f t="shared" si="3"/>
        <v/>
      </c>
      <c r="BV11" s="207" t="str">
        <f t="shared" si="4"/>
        <v>C</v>
      </c>
      <c r="BW11" s="207" t="str">
        <f t="shared" si="5"/>
        <v/>
      </c>
      <c r="BX11" s="207" t="str">
        <f t="shared" si="6"/>
        <v/>
      </c>
      <c r="BY11" s="207" t="str">
        <f t="shared" si="7"/>
        <v/>
      </c>
      <c r="BZ11" s="207" t="str">
        <f t="shared" si="8"/>
        <v/>
      </c>
      <c r="CA11" s="207" t="str">
        <f t="shared" si="9"/>
        <v/>
      </c>
      <c r="CB11" s="207" t="str">
        <f t="shared" si="10"/>
        <v/>
      </c>
      <c r="CC11" s="207" t="str">
        <f t="shared" si="11"/>
        <v/>
      </c>
      <c r="CD11" s="208"/>
    </row>
    <row r="12" spans="1:82" ht="15.95" customHeight="1">
      <c r="A12" s="195">
        <f>IF('Result Sheet'!A15="","",'Result Sheet'!A15)</f>
        <v>8</v>
      </c>
      <c r="B12" s="196">
        <f>IF('Result Sheet'!B15="","",'Result Sheet'!B15)</f>
        <v>408</v>
      </c>
      <c r="C12" s="197">
        <f>IF('Result Sheet'!F15="","",'Result Sheet'!F15)</f>
        <v>925</v>
      </c>
      <c r="D12" s="198" t="str">
        <f>IF('Result Sheet'!E15="","",'Result Sheet'!E15)</f>
        <v>26-10-2015</v>
      </c>
      <c r="E12" s="199" t="str">
        <f>IF('Result Sheet'!G15="","",'Result Sheet'!G15)</f>
        <v>DIVYA BAGRI</v>
      </c>
      <c r="F12" s="199" t="str">
        <f>IF('Result Sheet'!H15="","",'Result Sheet'!H15)</f>
        <v>MUKESH</v>
      </c>
      <c r="G12" s="199" t="str">
        <f>IF('Result Sheet'!I15="","",'Result Sheet'!I15)</f>
        <v>SEEMA</v>
      </c>
      <c r="H12" s="200" t="str">
        <f>IF('Result Sheet'!K15="","",'Result Sheet'!K15)</f>
        <v>OBC</v>
      </c>
      <c r="I12" s="200" t="str">
        <f>IF('Result Sheet'!J15="","",'Result Sheet'!J15)</f>
        <v>F</v>
      </c>
      <c r="J12" s="314" t="str">
        <f>IF('Result Sheet'!DV15="","",'Result Sheet'!DV15)</f>
        <v>Promoted</v>
      </c>
      <c r="K12" s="201">
        <f>IF('Result Sheet'!DR15="","",'Result Sheet'!DR15)</f>
        <v>427</v>
      </c>
      <c r="L12" s="202">
        <f>IF('Result Sheet'!DS15="","",'Result Sheet'!DS15)</f>
        <v>61</v>
      </c>
      <c r="M12" s="201" t="str">
        <f>IF('Result Sheet'!DT15="","",'Result Sheet'!DT15)</f>
        <v>I</v>
      </c>
      <c r="N12" s="244" t="str">
        <f>IF('Result Sheet'!DY15="","",'Result Sheet'!DY15)</f>
        <v>C</v>
      </c>
      <c r="O12" s="203" t="str">
        <f>IF('Result Sheet'!AB15="","",'Result Sheet'!AB15)</f>
        <v>II</v>
      </c>
      <c r="P12" s="204" t="str">
        <f>IF('Result Sheet'!AC15="","",'Result Sheet'!AC15)</f>
        <v>D</v>
      </c>
      <c r="Q12" s="203" t="str">
        <f>IF('Result Sheet'!AT15="","",'Result Sheet'!AT15)</f>
        <v>D</v>
      </c>
      <c r="R12" s="204" t="str">
        <f>IF('Result Sheet'!AU15="","",'Result Sheet'!AU15)</f>
        <v>B</v>
      </c>
      <c r="S12" s="203" t="str">
        <f>IF('Result Sheet'!BL15="","",'Result Sheet'!BL15)</f>
        <v>II</v>
      </c>
      <c r="T12" s="204" t="str">
        <f>IF('Result Sheet'!BM15="","",'Result Sheet'!BM15)</f>
        <v>C</v>
      </c>
      <c r="U12" s="203" t="str">
        <f>IF('Result Sheet'!CD15="","",'Result Sheet'!CD15)</f>
        <v>I</v>
      </c>
      <c r="V12" s="204" t="str">
        <f>IF('Result Sheet'!CE15="","",'Result Sheet'!CE15)</f>
        <v>C</v>
      </c>
      <c r="W12" s="205">
        <f>IF('Result Sheet'!DX15="","",'Result Sheet'!DX15)</f>
        <v>212</v>
      </c>
      <c r="BQ12" s="206" t="str">
        <f>'Result Sheet'!G15</f>
        <v>DIVYA BAGRI</v>
      </c>
      <c r="BR12" s="207" t="str">
        <f t="shared" si="0"/>
        <v/>
      </c>
      <c r="BS12" s="207" t="str">
        <f t="shared" si="1"/>
        <v/>
      </c>
      <c r="BT12" s="207" t="str">
        <f t="shared" si="2"/>
        <v/>
      </c>
      <c r="BU12" s="207" t="str">
        <f t="shared" si="3"/>
        <v/>
      </c>
      <c r="BV12" s="207" t="str">
        <f t="shared" si="4"/>
        <v/>
      </c>
      <c r="BW12" s="207" t="str">
        <f t="shared" si="5"/>
        <v>C</v>
      </c>
      <c r="BX12" s="207" t="str">
        <f t="shared" si="6"/>
        <v/>
      </c>
      <c r="BY12" s="207" t="str">
        <f t="shared" si="7"/>
        <v/>
      </c>
      <c r="BZ12" s="207" t="str">
        <f t="shared" si="8"/>
        <v/>
      </c>
      <c r="CA12" s="207" t="str">
        <f t="shared" si="9"/>
        <v/>
      </c>
      <c r="CB12" s="207" t="str">
        <f t="shared" si="10"/>
        <v/>
      </c>
      <c r="CC12" s="207" t="str">
        <f t="shared" si="11"/>
        <v/>
      </c>
      <c r="CD12" s="208"/>
    </row>
    <row r="13" spans="1:82" ht="15.95" customHeight="1">
      <c r="A13" s="195">
        <f>IF('Result Sheet'!A16="","",'Result Sheet'!A16)</f>
        <v>9</v>
      </c>
      <c r="B13" s="196">
        <f>IF('Result Sheet'!B16="","",'Result Sheet'!B16)</f>
        <v>409</v>
      </c>
      <c r="C13" s="197">
        <f>IF('Result Sheet'!F16="","",'Result Sheet'!F16)</f>
        <v>952</v>
      </c>
      <c r="D13" s="198">
        <f>IF('Result Sheet'!E16="","",'Result Sheet'!E16)</f>
        <v>42047</v>
      </c>
      <c r="E13" s="199" t="str">
        <f>IF('Result Sheet'!G16="","",'Result Sheet'!G16)</f>
        <v>DUSHYANT DAYAMA</v>
      </c>
      <c r="F13" s="199" t="str">
        <f>IF('Result Sheet'!H16="","",'Result Sheet'!H16)</f>
        <v>BASANT KUMAR DAYAMA</v>
      </c>
      <c r="G13" s="199" t="str">
        <f>IF('Result Sheet'!I16="","",'Result Sheet'!I16)</f>
        <v>PUSHPA DAYAMA</v>
      </c>
      <c r="H13" s="200" t="str">
        <f>IF('Result Sheet'!K16="","",'Result Sheet'!K16)</f>
        <v>SC</v>
      </c>
      <c r="I13" s="200" t="str">
        <f>IF('Result Sheet'!J16="","",'Result Sheet'!J16)</f>
        <v>M</v>
      </c>
      <c r="J13" s="314" t="str">
        <f>IF('Result Sheet'!DV16="","",'Result Sheet'!DV16)</f>
        <v>Promoted</v>
      </c>
      <c r="K13" s="201">
        <f>IF('Result Sheet'!DR16="","",'Result Sheet'!DR16)</f>
        <v>421</v>
      </c>
      <c r="L13" s="202">
        <f>IF('Result Sheet'!DS16="","",'Result Sheet'!DS16)</f>
        <v>60.142857142857146</v>
      </c>
      <c r="M13" s="201" t="str">
        <f>IF('Result Sheet'!DT16="","",'Result Sheet'!DT16)</f>
        <v>I</v>
      </c>
      <c r="N13" s="244" t="str">
        <f>IF('Result Sheet'!DY16="","",'Result Sheet'!DY16)</f>
        <v>C</v>
      </c>
      <c r="O13" s="203" t="str">
        <f>IF('Result Sheet'!AB16="","",'Result Sheet'!AB16)</f>
        <v>II</v>
      </c>
      <c r="P13" s="204" t="str">
        <f>IF('Result Sheet'!AC16="","",'Result Sheet'!AC16)</f>
        <v>D</v>
      </c>
      <c r="Q13" s="203" t="str">
        <f>IF('Result Sheet'!AT16="","",'Result Sheet'!AT16)</f>
        <v>D</v>
      </c>
      <c r="R13" s="204" t="str">
        <f>IF('Result Sheet'!AU16="","",'Result Sheet'!AU16)</f>
        <v>B</v>
      </c>
      <c r="S13" s="203" t="str">
        <f>IF('Result Sheet'!BL16="","",'Result Sheet'!BL16)</f>
        <v>II</v>
      </c>
      <c r="T13" s="204" t="str">
        <f>IF('Result Sheet'!BM16="","",'Result Sheet'!BM16)</f>
        <v>C</v>
      </c>
      <c r="U13" s="203" t="str">
        <f>IF('Result Sheet'!CD16="","",'Result Sheet'!CD16)</f>
        <v>I</v>
      </c>
      <c r="V13" s="204" t="str">
        <f>IF('Result Sheet'!CE16="","",'Result Sheet'!CE16)</f>
        <v>C</v>
      </c>
      <c r="W13" s="205">
        <f>IF('Result Sheet'!DX16="","",'Result Sheet'!DX16)</f>
        <v>212</v>
      </c>
      <c r="BQ13" s="206" t="str">
        <f>'Result Sheet'!G16</f>
        <v>DUSHYANT DAYAMA</v>
      </c>
      <c r="BR13" s="207" t="str">
        <f t="shared" si="0"/>
        <v>C</v>
      </c>
      <c r="BS13" s="207" t="str">
        <f t="shared" si="1"/>
        <v/>
      </c>
      <c r="BT13" s="207" t="str">
        <f t="shared" si="2"/>
        <v/>
      </c>
      <c r="BU13" s="207" t="str">
        <f t="shared" si="3"/>
        <v/>
      </c>
      <c r="BV13" s="207" t="str">
        <f t="shared" si="4"/>
        <v/>
      </c>
      <c r="BW13" s="207" t="str">
        <f t="shared" si="5"/>
        <v/>
      </c>
      <c r="BX13" s="207" t="str">
        <f t="shared" si="6"/>
        <v/>
      </c>
      <c r="BY13" s="207" t="str">
        <f t="shared" si="7"/>
        <v/>
      </c>
      <c r="BZ13" s="207" t="str">
        <f t="shared" si="8"/>
        <v/>
      </c>
      <c r="CA13" s="207" t="str">
        <f t="shared" si="9"/>
        <v/>
      </c>
      <c r="CB13" s="207" t="str">
        <f t="shared" si="10"/>
        <v/>
      </c>
      <c r="CC13" s="207" t="str">
        <f t="shared" si="11"/>
        <v/>
      </c>
      <c r="CD13" s="208"/>
    </row>
    <row r="14" spans="1:82" ht="15.95" customHeight="1">
      <c r="A14" s="195">
        <f>IF('Result Sheet'!A17="","",'Result Sheet'!A17)</f>
        <v>10</v>
      </c>
      <c r="B14" s="196">
        <f>IF('Result Sheet'!B17="","",'Result Sheet'!B17)</f>
        <v>410</v>
      </c>
      <c r="C14" s="197">
        <f>IF('Result Sheet'!F17="","",'Result Sheet'!F17)</f>
        <v>931</v>
      </c>
      <c r="D14" s="198" t="str">
        <f>IF('Result Sheet'!E17="","",'Result Sheet'!E17)</f>
        <v>23-10-2015</v>
      </c>
      <c r="E14" s="199" t="str">
        <f>IF('Result Sheet'!G17="","",'Result Sheet'!G17)</f>
        <v>GUNEET CHOUHAN</v>
      </c>
      <c r="F14" s="199" t="str">
        <f>IF('Result Sheet'!H17="","",'Result Sheet'!H17)</f>
        <v>KAILASH CHOUHAN</v>
      </c>
      <c r="G14" s="199" t="str">
        <f>IF('Result Sheet'!I17="","",'Result Sheet'!I17)</f>
        <v>PUSHPA DEVI</v>
      </c>
      <c r="H14" s="200" t="str">
        <f>IF('Result Sheet'!K17="","",'Result Sheet'!K17)</f>
        <v>OBC</v>
      </c>
      <c r="I14" s="200" t="str">
        <f>IF('Result Sheet'!J17="","",'Result Sheet'!J17)</f>
        <v>M</v>
      </c>
      <c r="J14" s="314" t="str">
        <f>IF('Result Sheet'!DV17="","",'Result Sheet'!DV17)</f>
        <v>Promoted</v>
      </c>
      <c r="K14" s="201">
        <f>IF('Result Sheet'!DR17="","",'Result Sheet'!DR17)</f>
        <v>403</v>
      </c>
      <c r="L14" s="202">
        <f>IF('Result Sheet'!DS17="","",'Result Sheet'!DS17)</f>
        <v>57.571428571428569</v>
      </c>
      <c r="M14" s="201" t="str">
        <f>IF('Result Sheet'!DT17="","",'Result Sheet'!DT17)</f>
        <v>II</v>
      </c>
      <c r="N14" s="244" t="str">
        <f>IF('Result Sheet'!DY17="","",'Result Sheet'!DY17)</f>
        <v>C</v>
      </c>
      <c r="O14" s="203" t="str">
        <f>IF('Result Sheet'!AB17="","",'Result Sheet'!AB17)</f>
        <v>III</v>
      </c>
      <c r="P14" s="204" t="str">
        <f>IF('Result Sheet'!AC17="","",'Result Sheet'!AC17)</f>
        <v>D</v>
      </c>
      <c r="Q14" s="203" t="str">
        <f>IF('Result Sheet'!AT17="","",'Result Sheet'!AT17)</f>
        <v>D</v>
      </c>
      <c r="R14" s="204" t="str">
        <f>IF('Result Sheet'!AU17="","",'Result Sheet'!AU17)</f>
        <v>B</v>
      </c>
      <c r="S14" s="203" t="str">
        <f>IF('Result Sheet'!BL17="","",'Result Sheet'!BL17)</f>
        <v>II</v>
      </c>
      <c r="T14" s="204" t="str">
        <f>IF('Result Sheet'!BM17="","",'Result Sheet'!BM17)</f>
        <v>C</v>
      </c>
      <c r="U14" s="203" t="str">
        <f>IF('Result Sheet'!CD17="","",'Result Sheet'!CD17)</f>
        <v>I</v>
      </c>
      <c r="V14" s="204" t="str">
        <f>IF('Result Sheet'!CE17="","",'Result Sheet'!CE17)</f>
        <v>C</v>
      </c>
      <c r="W14" s="205">
        <f>IF('Result Sheet'!DX17="","",'Result Sheet'!DX17)</f>
        <v>210</v>
      </c>
      <c r="BQ14" s="206" t="str">
        <f>'Result Sheet'!G17</f>
        <v>GUNEET CHOUHAN</v>
      </c>
      <c r="BR14" s="207" t="str">
        <f t="shared" si="0"/>
        <v/>
      </c>
      <c r="BS14" s="207" t="str">
        <f t="shared" si="1"/>
        <v/>
      </c>
      <c r="BT14" s="207" t="str">
        <f t="shared" si="2"/>
        <v/>
      </c>
      <c r="BU14" s="207" t="str">
        <f t="shared" si="3"/>
        <v/>
      </c>
      <c r="BV14" s="207" t="str">
        <f t="shared" si="4"/>
        <v>C</v>
      </c>
      <c r="BW14" s="207" t="str">
        <f t="shared" si="5"/>
        <v/>
      </c>
      <c r="BX14" s="207" t="str">
        <f t="shared" si="6"/>
        <v/>
      </c>
      <c r="BY14" s="207" t="str">
        <f t="shared" si="7"/>
        <v/>
      </c>
      <c r="BZ14" s="207" t="str">
        <f t="shared" si="8"/>
        <v/>
      </c>
      <c r="CA14" s="207" t="str">
        <f t="shared" si="9"/>
        <v/>
      </c>
      <c r="CB14" s="207" t="str">
        <f t="shared" si="10"/>
        <v/>
      </c>
      <c r="CC14" s="207" t="str">
        <f t="shared" si="11"/>
        <v/>
      </c>
      <c r="CD14" s="208"/>
    </row>
    <row r="15" spans="1:82" ht="15.95" customHeight="1">
      <c r="A15" s="195">
        <f>IF('Result Sheet'!A18="","",'Result Sheet'!A18)</f>
        <v>11</v>
      </c>
      <c r="B15" s="196">
        <f>IF('Result Sheet'!B18="","",'Result Sheet'!B18)</f>
        <v>411</v>
      </c>
      <c r="C15" s="197">
        <f>IF('Result Sheet'!F18="","",'Result Sheet'!F18)</f>
        <v>923</v>
      </c>
      <c r="D15" s="198" t="str">
        <f>IF('Result Sheet'!E18="","",'Result Sheet'!E18)</f>
        <v>23-10-2015</v>
      </c>
      <c r="E15" s="199" t="str">
        <f>IF('Result Sheet'!G18="","",'Result Sheet'!G18)</f>
        <v>GUNJAN TAK</v>
      </c>
      <c r="F15" s="199" t="str">
        <f>IF('Result Sheet'!H18="","",'Result Sheet'!H18)</f>
        <v>DINESH KUMAR TAK</v>
      </c>
      <c r="G15" s="199" t="str">
        <f>IF('Result Sheet'!I18="","",'Result Sheet'!I18)</f>
        <v>SHARDA TAK</v>
      </c>
      <c r="H15" s="200" t="str">
        <f>IF('Result Sheet'!K18="","",'Result Sheet'!K18)</f>
        <v>OBC</v>
      </c>
      <c r="I15" s="200" t="str">
        <f>IF('Result Sheet'!J18="","",'Result Sheet'!J18)</f>
        <v>F</v>
      </c>
      <c r="J15" s="314" t="str">
        <f>IF('Result Sheet'!DV18="","",'Result Sheet'!DV18)</f>
        <v>Promoted</v>
      </c>
      <c r="K15" s="201">
        <f>IF('Result Sheet'!DR18="","",'Result Sheet'!DR18)</f>
        <v>400</v>
      </c>
      <c r="L15" s="202">
        <f>IF('Result Sheet'!DS18="","",'Result Sheet'!DS18)</f>
        <v>57.142857142857146</v>
      </c>
      <c r="M15" s="201" t="str">
        <f>IF('Result Sheet'!DT18="","",'Result Sheet'!DT18)</f>
        <v>II</v>
      </c>
      <c r="N15" s="244" t="str">
        <f>IF('Result Sheet'!DY18="","",'Result Sheet'!DY18)</f>
        <v>C</v>
      </c>
      <c r="O15" s="203" t="str">
        <f>IF('Result Sheet'!AB18="","",'Result Sheet'!AB18)</f>
        <v>II</v>
      </c>
      <c r="P15" s="204" t="str">
        <f>IF('Result Sheet'!AC18="","",'Result Sheet'!AC18)</f>
        <v>C</v>
      </c>
      <c r="Q15" s="203" t="str">
        <f>IF('Result Sheet'!AT18="","",'Result Sheet'!AT18)</f>
        <v>I</v>
      </c>
      <c r="R15" s="204" t="str">
        <f>IF('Result Sheet'!AU18="","",'Result Sheet'!AU18)</f>
        <v>C</v>
      </c>
      <c r="S15" s="203" t="str">
        <f>IF('Result Sheet'!BL18="","",'Result Sheet'!BL18)</f>
        <v>II</v>
      </c>
      <c r="T15" s="204" t="str">
        <f>IF('Result Sheet'!BM18="","",'Result Sheet'!BM18)</f>
        <v>C</v>
      </c>
      <c r="U15" s="203" t="str">
        <f>IF('Result Sheet'!CD18="","",'Result Sheet'!CD18)</f>
        <v>II</v>
      </c>
      <c r="V15" s="204" t="str">
        <f>IF('Result Sheet'!CE18="","",'Result Sheet'!CE18)</f>
        <v>C</v>
      </c>
      <c r="W15" s="205">
        <f>IF('Result Sheet'!DX18="","",'Result Sheet'!DX18)</f>
        <v>212</v>
      </c>
      <c r="BQ15" s="206" t="str">
        <f>'Result Sheet'!G18</f>
        <v>GUNJAN TAK</v>
      </c>
      <c r="BR15" s="207" t="str">
        <f t="shared" si="0"/>
        <v/>
      </c>
      <c r="BS15" s="207" t="str">
        <f t="shared" si="1"/>
        <v/>
      </c>
      <c r="BT15" s="207" t="str">
        <f t="shared" si="2"/>
        <v/>
      </c>
      <c r="BU15" s="207" t="str">
        <f t="shared" si="3"/>
        <v/>
      </c>
      <c r="BV15" s="207" t="str">
        <f t="shared" si="4"/>
        <v/>
      </c>
      <c r="BW15" s="207" t="str">
        <f t="shared" si="5"/>
        <v>C</v>
      </c>
      <c r="BX15" s="207" t="str">
        <f t="shared" si="6"/>
        <v/>
      </c>
      <c r="BY15" s="207" t="str">
        <f t="shared" si="7"/>
        <v/>
      </c>
      <c r="BZ15" s="207" t="str">
        <f t="shared" si="8"/>
        <v/>
      </c>
      <c r="CA15" s="207" t="str">
        <f t="shared" si="9"/>
        <v/>
      </c>
      <c r="CB15" s="207" t="str">
        <f t="shared" si="10"/>
        <v/>
      </c>
      <c r="CC15" s="207" t="str">
        <f t="shared" si="11"/>
        <v/>
      </c>
      <c r="CD15" s="208"/>
    </row>
    <row r="16" spans="1:82" ht="15.95" customHeight="1">
      <c r="A16" s="195">
        <f>IF('Result Sheet'!A19="","",'Result Sheet'!A19)</f>
        <v>12</v>
      </c>
      <c r="B16" s="196">
        <f>IF('Result Sheet'!B19="","",'Result Sheet'!B19)</f>
        <v>412</v>
      </c>
      <c r="C16" s="197">
        <f>IF('Result Sheet'!F19="","",'Result Sheet'!F19)</f>
        <v>949</v>
      </c>
      <c r="D16" s="198" t="str">
        <f>IF('Result Sheet'!E19="","",'Result Sheet'!E19)</f>
        <v>30-10-2014</v>
      </c>
      <c r="E16" s="199" t="str">
        <f>IF('Result Sheet'!G19="","",'Result Sheet'!G19)</f>
        <v>JAGRAT SOLANKI</v>
      </c>
      <c r="F16" s="199" t="str">
        <f>IF('Result Sheet'!H19="","",'Result Sheet'!H19)</f>
        <v>KRISHAN KAMAL SOLANKI</v>
      </c>
      <c r="G16" s="199" t="str">
        <f>IF('Result Sheet'!I19="","",'Result Sheet'!I19)</f>
        <v>GEETA DEVI</v>
      </c>
      <c r="H16" s="200" t="str">
        <f>IF('Result Sheet'!K19="","",'Result Sheet'!K19)</f>
        <v>OBC</v>
      </c>
      <c r="I16" s="200" t="str">
        <f>IF('Result Sheet'!J19="","",'Result Sheet'!J19)</f>
        <v>M</v>
      </c>
      <c r="J16" s="314" t="str">
        <f>IF('Result Sheet'!DV19="","",'Result Sheet'!DV19)</f>
        <v>Promoted</v>
      </c>
      <c r="K16" s="201">
        <f>IF('Result Sheet'!DR19="","",'Result Sheet'!DR19)</f>
        <v>374</v>
      </c>
      <c r="L16" s="202">
        <f>IF('Result Sheet'!DS19="","",'Result Sheet'!DS19)</f>
        <v>54.20289855072464</v>
      </c>
      <c r="M16" s="201" t="str">
        <f>IF('Result Sheet'!DT19="","",'Result Sheet'!DT19)</f>
        <v>II</v>
      </c>
      <c r="N16" s="244" t="str">
        <f>IF('Result Sheet'!DY19="","",'Result Sheet'!DY19)</f>
        <v>C</v>
      </c>
      <c r="O16" s="203" t="str">
        <f>IF('Result Sheet'!AB19="","",'Result Sheet'!AB19)</f>
        <v>II</v>
      </c>
      <c r="P16" s="204" t="str">
        <f>IF('Result Sheet'!AC19="","",'Result Sheet'!AC19)</f>
        <v>D</v>
      </c>
      <c r="Q16" s="203" t="str">
        <f>IF('Result Sheet'!AT19="","",'Result Sheet'!AT19)</f>
        <v>II</v>
      </c>
      <c r="R16" s="204" t="str">
        <f>IF('Result Sheet'!AU19="","",'Result Sheet'!AU19)</f>
        <v>D</v>
      </c>
      <c r="S16" s="203" t="str">
        <f>IF('Result Sheet'!BL19="","",'Result Sheet'!BL19)</f>
        <v>II</v>
      </c>
      <c r="T16" s="204" t="str">
        <f>IF('Result Sheet'!BM19="","",'Result Sheet'!BM19)</f>
        <v>C</v>
      </c>
      <c r="U16" s="203" t="str">
        <f>IF('Result Sheet'!CD19="","",'Result Sheet'!CD19)</f>
        <v>I</v>
      </c>
      <c r="V16" s="204" t="str">
        <f>IF('Result Sheet'!CE19="","",'Result Sheet'!CE19)</f>
        <v>C</v>
      </c>
      <c r="W16" s="205">
        <f>IF('Result Sheet'!DX19="","",'Result Sheet'!DX19)</f>
        <v>208</v>
      </c>
      <c r="BQ16" s="206" t="str">
        <f>'Result Sheet'!G19</f>
        <v>JAGRAT SOLANKI</v>
      </c>
      <c r="BR16" s="207" t="str">
        <f t="shared" si="0"/>
        <v/>
      </c>
      <c r="BS16" s="207" t="str">
        <f t="shared" si="1"/>
        <v/>
      </c>
      <c r="BT16" s="207" t="str">
        <f t="shared" si="2"/>
        <v/>
      </c>
      <c r="BU16" s="207" t="str">
        <f t="shared" si="3"/>
        <v/>
      </c>
      <c r="BV16" s="207" t="str">
        <f t="shared" si="4"/>
        <v>C</v>
      </c>
      <c r="BW16" s="207" t="str">
        <f t="shared" si="5"/>
        <v/>
      </c>
      <c r="BX16" s="207" t="str">
        <f t="shared" si="6"/>
        <v/>
      </c>
      <c r="BY16" s="207" t="str">
        <f t="shared" si="7"/>
        <v/>
      </c>
      <c r="BZ16" s="207" t="str">
        <f t="shared" si="8"/>
        <v/>
      </c>
      <c r="CA16" s="207" t="str">
        <f t="shared" si="9"/>
        <v/>
      </c>
      <c r="CB16" s="207" t="str">
        <f t="shared" si="10"/>
        <v/>
      </c>
      <c r="CC16" s="207" t="str">
        <f t="shared" si="11"/>
        <v/>
      </c>
      <c r="CD16" s="208"/>
    </row>
    <row r="17" spans="1:82" ht="15.95" customHeight="1">
      <c r="A17" s="195">
        <f>IF('Result Sheet'!A20="","",'Result Sheet'!A20)</f>
        <v>13</v>
      </c>
      <c r="B17" s="196">
        <f>IF('Result Sheet'!B20="","",'Result Sheet'!B20)</f>
        <v>413</v>
      </c>
      <c r="C17" s="197">
        <f>IF('Result Sheet'!F20="","",'Result Sheet'!F20)</f>
        <v>933</v>
      </c>
      <c r="D17" s="198" t="str">
        <f>IF('Result Sheet'!E20="","",'Result Sheet'!E20)</f>
        <v>26-05-2014</v>
      </c>
      <c r="E17" s="199" t="str">
        <f>IF('Result Sheet'!G20="","",'Result Sheet'!G20)</f>
        <v>JOYA KHAN</v>
      </c>
      <c r="F17" s="199" t="str">
        <f>IF('Result Sheet'!H20="","",'Result Sheet'!H20)</f>
        <v>BARGAT KHAN</v>
      </c>
      <c r="G17" s="199" t="str">
        <f>IF('Result Sheet'!I20="","",'Result Sheet'!I20)</f>
        <v>MADINA BANO</v>
      </c>
      <c r="H17" s="200" t="str">
        <f>IF('Result Sheet'!K20="","",'Result Sheet'!K20)</f>
        <v>OBC</v>
      </c>
      <c r="I17" s="200" t="str">
        <f>IF('Result Sheet'!J20="","",'Result Sheet'!J20)</f>
        <v>F</v>
      </c>
      <c r="J17" s="314" t="str">
        <f>IF('Result Sheet'!DV20="","",'Result Sheet'!DV20)</f>
        <v>Promoted</v>
      </c>
      <c r="K17" s="201">
        <f>IF('Result Sheet'!DR20="","",'Result Sheet'!DR20)</f>
        <v>376</v>
      </c>
      <c r="L17" s="202">
        <f>IF('Result Sheet'!DS20="","",'Result Sheet'!DS20)</f>
        <v>53.714285714285715</v>
      </c>
      <c r="M17" s="201" t="str">
        <f>IF('Result Sheet'!DT20="","",'Result Sheet'!DT20)</f>
        <v>II</v>
      </c>
      <c r="N17" s="244" t="str">
        <f>IF('Result Sheet'!DY20="","",'Result Sheet'!DY20)</f>
        <v>C</v>
      </c>
      <c r="O17" s="203" t="str">
        <f>IF('Result Sheet'!AB20="","",'Result Sheet'!AB20)</f>
        <v>III</v>
      </c>
      <c r="P17" s="204" t="str">
        <f>IF('Result Sheet'!AC20="","",'Result Sheet'!AC20)</f>
        <v>D</v>
      </c>
      <c r="Q17" s="203" t="str">
        <f>IF('Result Sheet'!AT20="","",'Result Sheet'!AT20)</f>
        <v>I</v>
      </c>
      <c r="R17" s="204" t="str">
        <f>IF('Result Sheet'!AU20="","",'Result Sheet'!AU20)</f>
        <v>C</v>
      </c>
      <c r="S17" s="203" t="str">
        <f>IF('Result Sheet'!BL20="","",'Result Sheet'!BL20)</f>
        <v>II</v>
      </c>
      <c r="T17" s="204" t="str">
        <f>IF('Result Sheet'!BM20="","",'Result Sheet'!BM20)</f>
        <v>C</v>
      </c>
      <c r="U17" s="203" t="str">
        <f>IF('Result Sheet'!CD20="","",'Result Sheet'!CD20)</f>
        <v>I</v>
      </c>
      <c r="V17" s="204" t="str">
        <f>IF('Result Sheet'!CE20="","",'Result Sheet'!CE20)</f>
        <v>C</v>
      </c>
      <c r="W17" s="205">
        <f>IF('Result Sheet'!DX20="","",'Result Sheet'!DX20)</f>
        <v>204</v>
      </c>
      <c r="BQ17" s="206" t="str">
        <f>'Result Sheet'!G20</f>
        <v>JOYA KHAN</v>
      </c>
      <c r="BR17" s="207" t="str">
        <f t="shared" si="0"/>
        <v/>
      </c>
      <c r="BS17" s="207" t="str">
        <f t="shared" si="1"/>
        <v/>
      </c>
      <c r="BT17" s="207" t="str">
        <f t="shared" si="2"/>
        <v/>
      </c>
      <c r="BU17" s="207" t="str">
        <f t="shared" si="3"/>
        <v/>
      </c>
      <c r="BV17" s="207" t="str">
        <f t="shared" si="4"/>
        <v/>
      </c>
      <c r="BW17" s="207" t="str">
        <f t="shared" si="5"/>
        <v>C</v>
      </c>
      <c r="BX17" s="207" t="str">
        <f t="shared" si="6"/>
        <v/>
      </c>
      <c r="BY17" s="207" t="str">
        <f t="shared" si="7"/>
        <v/>
      </c>
      <c r="BZ17" s="207" t="str">
        <f t="shared" si="8"/>
        <v/>
      </c>
      <c r="CA17" s="207" t="str">
        <f t="shared" si="9"/>
        <v/>
      </c>
      <c r="CB17" s="207" t="str">
        <f t="shared" si="10"/>
        <v/>
      </c>
      <c r="CC17" s="207" t="str">
        <f t="shared" si="11"/>
        <v/>
      </c>
      <c r="CD17" s="208"/>
    </row>
    <row r="18" spans="1:82" ht="15.95" customHeight="1">
      <c r="A18" s="195">
        <f>IF('Result Sheet'!A21="","",'Result Sheet'!A21)</f>
        <v>14</v>
      </c>
      <c r="B18" s="196">
        <f>IF('Result Sheet'!B21="","",'Result Sheet'!B21)</f>
        <v>414</v>
      </c>
      <c r="C18" s="197">
        <f>IF('Result Sheet'!F21="","",'Result Sheet'!F21)</f>
        <v>946</v>
      </c>
      <c r="D18" s="198" t="str">
        <f>IF('Result Sheet'!E21="","",'Result Sheet'!E21)</f>
        <v>18-02-2015</v>
      </c>
      <c r="E18" s="199" t="str">
        <f>IF('Result Sheet'!G21="","",'Result Sheet'!G21)</f>
        <v>JOYA KHAN</v>
      </c>
      <c r="F18" s="199" t="str">
        <f>IF('Result Sheet'!H21="","",'Result Sheet'!H21)</f>
        <v>SAHIMAN LOHAR</v>
      </c>
      <c r="G18" s="199" t="str">
        <f>IF('Result Sheet'!I21="","",'Result Sheet'!I21)</f>
        <v>SABINA BANO</v>
      </c>
      <c r="H18" s="200" t="str">
        <f>IF('Result Sheet'!K21="","",'Result Sheet'!K21)</f>
        <v>OBC</v>
      </c>
      <c r="I18" s="200" t="str">
        <f>IF('Result Sheet'!J21="","",'Result Sheet'!J21)</f>
        <v>F</v>
      </c>
      <c r="J18" s="314" t="str">
        <f>IF('Result Sheet'!DV21="","",'Result Sheet'!DV21)</f>
        <v>Promoted</v>
      </c>
      <c r="K18" s="201">
        <f>IF('Result Sheet'!DR21="","",'Result Sheet'!DR21)</f>
        <v>389</v>
      </c>
      <c r="L18" s="202">
        <f>IF('Result Sheet'!DS21="","",'Result Sheet'!DS21)</f>
        <v>55.571428571428569</v>
      </c>
      <c r="M18" s="201" t="str">
        <f>IF('Result Sheet'!DT21="","",'Result Sheet'!DT21)</f>
        <v>II</v>
      </c>
      <c r="N18" s="244" t="str">
        <f>IF('Result Sheet'!DY21="","",'Result Sheet'!DY21)</f>
        <v>C</v>
      </c>
      <c r="O18" s="203" t="str">
        <f>IF('Result Sheet'!AB21="","",'Result Sheet'!AB21)</f>
        <v>III</v>
      </c>
      <c r="P18" s="204" t="str">
        <f>IF('Result Sheet'!AC21="","",'Result Sheet'!AC21)</f>
        <v>D</v>
      </c>
      <c r="Q18" s="203" t="str">
        <f>IF('Result Sheet'!AT21="","",'Result Sheet'!AT21)</f>
        <v>I</v>
      </c>
      <c r="R18" s="204" t="str">
        <f>IF('Result Sheet'!AU21="","",'Result Sheet'!AU21)</f>
        <v>C</v>
      </c>
      <c r="S18" s="203" t="str">
        <f>IF('Result Sheet'!BL21="","",'Result Sheet'!BL21)</f>
        <v>II</v>
      </c>
      <c r="T18" s="204" t="str">
        <f>IF('Result Sheet'!BM21="","",'Result Sheet'!BM21)</f>
        <v>C</v>
      </c>
      <c r="U18" s="203" t="str">
        <f>IF('Result Sheet'!CD21="","",'Result Sheet'!CD21)</f>
        <v>I</v>
      </c>
      <c r="V18" s="204" t="str">
        <f>IF('Result Sheet'!CE21="","",'Result Sheet'!CE21)</f>
        <v>C</v>
      </c>
      <c r="W18" s="205">
        <f>IF('Result Sheet'!DX21="","",'Result Sheet'!DX21)</f>
        <v>206</v>
      </c>
      <c r="BQ18" s="206" t="str">
        <f>'Result Sheet'!G21</f>
        <v>JOYA KHAN</v>
      </c>
      <c r="BR18" s="207" t="str">
        <f t="shared" si="0"/>
        <v/>
      </c>
      <c r="BS18" s="207" t="str">
        <f t="shared" si="1"/>
        <v/>
      </c>
      <c r="BT18" s="207" t="str">
        <f t="shared" si="2"/>
        <v/>
      </c>
      <c r="BU18" s="207" t="str">
        <f t="shared" si="3"/>
        <v/>
      </c>
      <c r="BV18" s="207" t="str">
        <f t="shared" si="4"/>
        <v/>
      </c>
      <c r="BW18" s="207" t="str">
        <f t="shared" si="5"/>
        <v>C</v>
      </c>
      <c r="BX18" s="207" t="str">
        <f t="shared" si="6"/>
        <v/>
      </c>
      <c r="BY18" s="207" t="str">
        <f t="shared" si="7"/>
        <v/>
      </c>
      <c r="BZ18" s="207" t="str">
        <f t="shared" si="8"/>
        <v/>
      </c>
      <c r="CA18" s="207" t="str">
        <f t="shared" si="9"/>
        <v/>
      </c>
      <c r="CB18" s="207" t="str">
        <f t="shared" si="10"/>
        <v/>
      </c>
      <c r="CC18" s="207" t="str">
        <f t="shared" si="11"/>
        <v/>
      </c>
      <c r="CD18" s="208"/>
    </row>
    <row r="19" spans="1:82" ht="15.95" customHeight="1">
      <c r="A19" s="195">
        <f>IF('Result Sheet'!A22="","",'Result Sheet'!A22)</f>
        <v>15</v>
      </c>
      <c r="B19" s="196">
        <f>IF('Result Sheet'!B22="","",'Result Sheet'!B22)</f>
        <v>415</v>
      </c>
      <c r="C19" s="197">
        <f>IF('Result Sheet'!F22="","",'Result Sheet'!F22)</f>
        <v>935</v>
      </c>
      <c r="D19" s="198" t="str">
        <f>IF('Result Sheet'!E22="","",'Result Sheet'!E22)</f>
        <v>24-09-2015</v>
      </c>
      <c r="E19" s="199" t="str">
        <f>IF('Result Sheet'!G22="","",'Result Sheet'!G22)</f>
        <v>KHUSHVEER SINGH</v>
      </c>
      <c r="F19" s="199" t="str">
        <f>IF('Result Sheet'!H22="","",'Result Sheet'!H22)</f>
        <v>PUSA RAM</v>
      </c>
      <c r="G19" s="199" t="str">
        <f>IF('Result Sheet'!I22="","",'Result Sheet'!I22)</f>
        <v>POOJA</v>
      </c>
      <c r="H19" s="200" t="str">
        <f>IF('Result Sheet'!K22="","",'Result Sheet'!K22)</f>
        <v>SC</v>
      </c>
      <c r="I19" s="200" t="str">
        <f>IF('Result Sheet'!J22="","",'Result Sheet'!J22)</f>
        <v>M</v>
      </c>
      <c r="J19" s="314" t="str">
        <f>IF('Result Sheet'!DV22="","",'Result Sheet'!DV22)</f>
        <v>Promoted</v>
      </c>
      <c r="K19" s="201">
        <f>IF('Result Sheet'!DR22="","",'Result Sheet'!DR22)</f>
        <v>402</v>
      </c>
      <c r="L19" s="202">
        <f>IF('Result Sheet'!DS22="","",'Result Sheet'!DS22)</f>
        <v>57.428571428571431</v>
      </c>
      <c r="M19" s="201" t="str">
        <f>IF('Result Sheet'!DT22="","",'Result Sheet'!DT22)</f>
        <v>II</v>
      </c>
      <c r="N19" s="244" t="str">
        <f>IF('Result Sheet'!DY22="","",'Result Sheet'!DY22)</f>
        <v>C</v>
      </c>
      <c r="O19" s="203" t="str">
        <f>IF('Result Sheet'!AB22="","",'Result Sheet'!AB22)</f>
        <v>III</v>
      </c>
      <c r="P19" s="204" t="str">
        <f>IF('Result Sheet'!AC22="","",'Result Sheet'!AC22)</f>
        <v>D</v>
      </c>
      <c r="Q19" s="203" t="str">
        <f>IF('Result Sheet'!AT22="","",'Result Sheet'!AT22)</f>
        <v>I</v>
      </c>
      <c r="R19" s="204" t="str">
        <f>IF('Result Sheet'!AU22="","",'Result Sheet'!AU22)</f>
        <v>B</v>
      </c>
      <c r="S19" s="203" t="str">
        <f>IF('Result Sheet'!BL22="","",'Result Sheet'!BL22)</f>
        <v>II</v>
      </c>
      <c r="T19" s="204" t="str">
        <f>IF('Result Sheet'!BM22="","",'Result Sheet'!BM22)</f>
        <v>C</v>
      </c>
      <c r="U19" s="203" t="str">
        <f>IF('Result Sheet'!CD22="","",'Result Sheet'!CD22)</f>
        <v>I</v>
      </c>
      <c r="V19" s="204" t="str">
        <f>IF('Result Sheet'!CE22="","",'Result Sheet'!CE22)</f>
        <v>C</v>
      </c>
      <c r="W19" s="205">
        <f>IF('Result Sheet'!DX22="","",'Result Sheet'!DX22)</f>
        <v>206</v>
      </c>
      <c r="BQ19" s="206" t="str">
        <f>'Result Sheet'!G22</f>
        <v>KHUSHVEER SINGH</v>
      </c>
      <c r="BR19" s="207" t="str">
        <f t="shared" si="0"/>
        <v>C</v>
      </c>
      <c r="BS19" s="207" t="str">
        <f t="shared" si="1"/>
        <v/>
      </c>
      <c r="BT19" s="207" t="str">
        <f t="shared" si="2"/>
        <v/>
      </c>
      <c r="BU19" s="207" t="str">
        <f t="shared" si="3"/>
        <v/>
      </c>
      <c r="BV19" s="207" t="str">
        <f t="shared" si="4"/>
        <v/>
      </c>
      <c r="BW19" s="207" t="str">
        <f t="shared" si="5"/>
        <v/>
      </c>
      <c r="BX19" s="207" t="str">
        <f t="shared" si="6"/>
        <v/>
      </c>
      <c r="BY19" s="207" t="str">
        <f t="shared" si="7"/>
        <v/>
      </c>
      <c r="BZ19" s="207" t="str">
        <f t="shared" si="8"/>
        <v/>
      </c>
      <c r="CA19" s="207" t="str">
        <f t="shared" si="9"/>
        <v/>
      </c>
      <c r="CB19" s="207" t="str">
        <f t="shared" si="10"/>
        <v/>
      </c>
      <c r="CC19" s="207" t="str">
        <f t="shared" si="11"/>
        <v/>
      </c>
      <c r="CD19" s="208"/>
    </row>
    <row r="20" spans="1:82" ht="15.95" customHeight="1">
      <c r="A20" s="195">
        <f>IF('Result Sheet'!A23="","",'Result Sheet'!A23)</f>
        <v>16</v>
      </c>
      <c r="B20" s="196">
        <f>IF('Result Sheet'!B23="","",'Result Sheet'!B23)</f>
        <v>416</v>
      </c>
      <c r="C20" s="197">
        <f>IF('Result Sheet'!F23="","",'Result Sheet'!F23)</f>
        <v>940</v>
      </c>
      <c r="D20" s="198" t="str">
        <f>IF('Result Sheet'!E23="","",'Result Sheet'!E23)</f>
        <v>21-01-2016</v>
      </c>
      <c r="E20" s="199" t="str">
        <f>IF('Result Sheet'!G23="","",'Result Sheet'!G23)</f>
        <v>KINJAL SAINI</v>
      </c>
      <c r="F20" s="199" t="str">
        <f>IF('Result Sheet'!H23="","",'Result Sheet'!H23)</f>
        <v>DURGESH CHAND BAGRI</v>
      </c>
      <c r="G20" s="199" t="str">
        <f>IF('Result Sheet'!I23="","",'Result Sheet'!I23)</f>
        <v>PUSHPA DEVI</v>
      </c>
      <c r="H20" s="200" t="str">
        <f>IF('Result Sheet'!K23="","",'Result Sheet'!K23)</f>
        <v>OBC</v>
      </c>
      <c r="I20" s="200" t="str">
        <f>IF('Result Sheet'!J23="","",'Result Sheet'!J23)</f>
        <v>F</v>
      </c>
      <c r="J20" s="314" t="str">
        <f>IF('Result Sheet'!DV23="","",'Result Sheet'!DV23)</f>
        <v>Promoted</v>
      </c>
      <c r="K20" s="201">
        <f>IF('Result Sheet'!DR23="","",'Result Sheet'!DR23)</f>
        <v>401</v>
      </c>
      <c r="L20" s="202">
        <f>IF('Result Sheet'!DS23="","",'Result Sheet'!DS23)</f>
        <v>57.285714285714285</v>
      </c>
      <c r="M20" s="201" t="str">
        <f>IF('Result Sheet'!DT23="","",'Result Sheet'!DT23)</f>
        <v>II</v>
      </c>
      <c r="N20" s="244" t="str">
        <f>IF('Result Sheet'!DY23="","",'Result Sheet'!DY23)</f>
        <v>C</v>
      </c>
      <c r="O20" s="203" t="str">
        <f>IF('Result Sheet'!AB23="","",'Result Sheet'!AB23)</f>
        <v>III</v>
      </c>
      <c r="P20" s="204" t="str">
        <f>IF('Result Sheet'!AC23="","",'Result Sheet'!AC23)</f>
        <v>D</v>
      </c>
      <c r="Q20" s="203" t="str">
        <f>IF('Result Sheet'!AT23="","",'Result Sheet'!AT23)</f>
        <v>D</v>
      </c>
      <c r="R20" s="204" t="str">
        <f>IF('Result Sheet'!AU23="","",'Result Sheet'!AU23)</f>
        <v>B</v>
      </c>
      <c r="S20" s="203" t="str">
        <f>IF('Result Sheet'!BL23="","",'Result Sheet'!BL23)</f>
        <v>II</v>
      </c>
      <c r="T20" s="204" t="str">
        <f>IF('Result Sheet'!BM23="","",'Result Sheet'!BM23)</f>
        <v>C</v>
      </c>
      <c r="U20" s="203" t="str">
        <f>IF('Result Sheet'!CD23="","",'Result Sheet'!CD23)</f>
        <v>II</v>
      </c>
      <c r="V20" s="204" t="str">
        <f>IF('Result Sheet'!CE23="","",'Result Sheet'!CE23)</f>
        <v>C</v>
      </c>
      <c r="W20" s="205">
        <f>IF('Result Sheet'!DX23="","",'Result Sheet'!DX23)</f>
        <v>200</v>
      </c>
      <c r="BQ20" s="206" t="str">
        <f>'Result Sheet'!G23</f>
        <v>KINJAL SAINI</v>
      </c>
      <c r="BR20" s="207" t="str">
        <f t="shared" si="0"/>
        <v/>
      </c>
      <c r="BS20" s="207" t="str">
        <f t="shared" si="1"/>
        <v/>
      </c>
      <c r="BT20" s="207" t="str">
        <f t="shared" si="2"/>
        <v/>
      </c>
      <c r="BU20" s="207" t="str">
        <f t="shared" si="3"/>
        <v/>
      </c>
      <c r="BV20" s="207" t="str">
        <f t="shared" si="4"/>
        <v/>
      </c>
      <c r="BW20" s="207" t="str">
        <f t="shared" si="5"/>
        <v>C</v>
      </c>
      <c r="BX20" s="207" t="str">
        <f t="shared" si="6"/>
        <v/>
      </c>
      <c r="BY20" s="207" t="str">
        <f t="shared" si="7"/>
        <v/>
      </c>
      <c r="BZ20" s="207" t="str">
        <f t="shared" si="8"/>
        <v/>
      </c>
      <c r="CA20" s="207" t="str">
        <f t="shared" si="9"/>
        <v/>
      </c>
      <c r="CB20" s="207" t="str">
        <f t="shared" si="10"/>
        <v/>
      </c>
      <c r="CC20" s="207" t="str">
        <f t="shared" si="11"/>
        <v/>
      </c>
      <c r="CD20" s="208"/>
    </row>
    <row r="21" spans="1:82" ht="15.95" customHeight="1">
      <c r="A21" s="195">
        <f>IF('Result Sheet'!A24="","",'Result Sheet'!A24)</f>
        <v>17</v>
      </c>
      <c r="B21" s="196">
        <f>IF('Result Sheet'!B24="","",'Result Sheet'!B24)</f>
        <v>417</v>
      </c>
      <c r="C21" s="197">
        <f>IF('Result Sheet'!F24="","",'Result Sheet'!F24)</f>
        <v>924</v>
      </c>
      <c r="D21" s="198" t="str">
        <f>IF('Result Sheet'!E24="","",'Result Sheet'!E24)</f>
        <v>14-02-2016</v>
      </c>
      <c r="E21" s="199" t="str">
        <f>IF('Result Sheet'!G24="","",'Result Sheet'!G24)</f>
        <v>LUCKY PRAJAPATI</v>
      </c>
      <c r="F21" s="199" t="str">
        <f>IF('Result Sheet'!H24="","",'Result Sheet'!H24)</f>
        <v>NAR SINGH</v>
      </c>
      <c r="G21" s="199" t="str">
        <f>IF('Result Sheet'!I24="","",'Result Sheet'!I24)</f>
        <v>BHAWNA</v>
      </c>
      <c r="H21" s="200" t="str">
        <f>IF('Result Sheet'!K24="","",'Result Sheet'!K24)</f>
        <v>OBC</v>
      </c>
      <c r="I21" s="200" t="str">
        <f>IF('Result Sheet'!J24="","",'Result Sheet'!J24)</f>
        <v>M</v>
      </c>
      <c r="J21" s="314" t="str">
        <f>IF('Result Sheet'!DV24="","",'Result Sheet'!DV24)</f>
        <v>Promoted</v>
      </c>
      <c r="K21" s="201">
        <f>IF('Result Sheet'!DR24="","",'Result Sheet'!DR24)</f>
        <v>412</v>
      </c>
      <c r="L21" s="202">
        <f>IF('Result Sheet'!DS24="","",'Result Sheet'!DS24)</f>
        <v>58.857142857142854</v>
      </c>
      <c r="M21" s="201" t="str">
        <f>IF('Result Sheet'!DT24="","",'Result Sheet'!DT24)</f>
        <v>II</v>
      </c>
      <c r="N21" s="244" t="str">
        <f>IF('Result Sheet'!DY24="","",'Result Sheet'!DY24)</f>
        <v>C</v>
      </c>
      <c r="O21" s="203" t="str">
        <f>IF('Result Sheet'!AB24="","",'Result Sheet'!AB24)</f>
        <v>III</v>
      </c>
      <c r="P21" s="204" t="str">
        <f>IF('Result Sheet'!AC24="","",'Result Sheet'!AC24)</f>
        <v>D</v>
      </c>
      <c r="Q21" s="203" t="str">
        <f>IF('Result Sheet'!AT24="","",'Result Sheet'!AT24)</f>
        <v>D</v>
      </c>
      <c r="R21" s="204" t="str">
        <f>IF('Result Sheet'!AU24="","",'Result Sheet'!AU24)</f>
        <v>B</v>
      </c>
      <c r="S21" s="203" t="str">
        <f>IF('Result Sheet'!BL24="","",'Result Sheet'!BL24)</f>
        <v>II</v>
      </c>
      <c r="T21" s="204" t="str">
        <f>IF('Result Sheet'!BM24="","",'Result Sheet'!BM24)</f>
        <v>C</v>
      </c>
      <c r="U21" s="203" t="str">
        <f>IF('Result Sheet'!CD24="","",'Result Sheet'!CD24)</f>
        <v>I</v>
      </c>
      <c r="V21" s="204" t="str">
        <f>IF('Result Sheet'!CE24="","",'Result Sheet'!CE24)</f>
        <v>C</v>
      </c>
      <c r="W21" s="205">
        <f>IF('Result Sheet'!DX24="","",'Result Sheet'!DX24)</f>
        <v>212</v>
      </c>
      <c r="BQ21" s="206" t="str">
        <f>'Result Sheet'!G24</f>
        <v>LUCKY PRAJAPATI</v>
      </c>
      <c r="BR21" s="207" t="str">
        <f t="shared" si="0"/>
        <v/>
      </c>
      <c r="BS21" s="207" t="str">
        <f t="shared" si="1"/>
        <v/>
      </c>
      <c r="BT21" s="207" t="str">
        <f t="shared" si="2"/>
        <v/>
      </c>
      <c r="BU21" s="207" t="str">
        <f t="shared" si="3"/>
        <v/>
      </c>
      <c r="BV21" s="207" t="str">
        <f t="shared" si="4"/>
        <v>C</v>
      </c>
      <c r="BW21" s="207" t="str">
        <f t="shared" si="5"/>
        <v/>
      </c>
      <c r="BX21" s="207" t="str">
        <f t="shared" si="6"/>
        <v/>
      </c>
      <c r="BY21" s="207" t="str">
        <f t="shared" si="7"/>
        <v/>
      </c>
      <c r="BZ21" s="207" t="str">
        <f t="shared" si="8"/>
        <v/>
      </c>
      <c r="CA21" s="207" t="str">
        <f t="shared" si="9"/>
        <v/>
      </c>
      <c r="CB21" s="207" t="str">
        <f t="shared" si="10"/>
        <v/>
      </c>
      <c r="CC21" s="207" t="str">
        <f t="shared" si="11"/>
        <v/>
      </c>
      <c r="CD21" s="208"/>
    </row>
    <row r="22" spans="1:82" ht="15.95" customHeight="1">
      <c r="A22" s="195">
        <f>IF('Result Sheet'!A25="","",'Result Sheet'!A25)</f>
        <v>18</v>
      </c>
      <c r="B22" s="196">
        <f>IF('Result Sheet'!B25="","",'Result Sheet'!B25)</f>
        <v>418</v>
      </c>
      <c r="C22" s="197">
        <f>IF('Result Sheet'!F25="","",'Result Sheet'!F25)</f>
        <v>921</v>
      </c>
      <c r="D22" s="198">
        <f>IF('Result Sheet'!E25="","",'Result Sheet'!E25)</f>
        <v>42008</v>
      </c>
      <c r="E22" s="199" t="str">
        <f>IF('Result Sheet'!G25="","",'Result Sheet'!G25)</f>
        <v>MAHENDRA PARTAP SINGH CHUNDAWAT</v>
      </c>
      <c r="F22" s="199" t="str">
        <f>IF('Result Sheet'!H25="","",'Result Sheet'!H25)</f>
        <v>CHANDRA SINGH CHUNDAWAT</v>
      </c>
      <c r="G22" s="199" t="str">
        <f>IF('Result Sheet'!I25="","",'Result Sheet'!I25)</f>
        <v>RITU KANWAR</v>
      </c>
      <c r="H22" s="200" t="str">
        <f>IF('Result Sheet'!K25="","",'Result Sheet'!K25)</f>
        <v>GEN</v>
      </c>
      <c r="I22" s="200" t="str">
        <f>IF('Result Sheet'!J25="","",'Result Sheet'!J25)</f>
        <v>M</v>
      </c>
      <c r="J22" s="314" t="str">
        <f>IF('Result Sheet'!DV25="","",'Result Sheet'!DV25)</f>
        <v>Promoted</v>
      </c>
      <c r="K22" s="201">
        <f>IF('Result Sheet'!DR25="","",'Result Sheet'!DR25)</f>
        <v>404</v>
      </c>
      <c r="L22" s="202">
        <f>IF('Result Sheet'!DS25="","",'Result Sheet'!DS25)</f>
        <v>57.714285714285715</v>
      </c>
      <c r="M22" s="201" t="str">
        <f>IF('Result Sheet'!DT25="","",'Result Sheet'!DT25)</f>
        <v>II</v>
      </c>
      <c r="N22" s="244" t="str">
        <f>IF('Result Sheet'!DY25="","",'Result Sheet'!DY25)</f>
        <v>C</v>
      </c>
      <c r="O22" s="203" t="str">
        <f>IF('Result Sheet'!AB25="","",'Result Sheet'!AB25)</f>
        <v>III</v>
      </c>
      <c r="P22" s="204" t="str">
        <f>IF('Result Sheet'!AC25="","",'Result Sheet'!AC25)</f>
        <v>D</v>
      </c>
      <c r="Q22" s="203" t="str">
        <f>IF('Result Sheet'!AT25="","",'Result Sheet'!AT25)</f>
        <v>I</v>
      </c>
      <c r="R22" s="204" t="str">
        <f>IF('Result Sheet'!AU25="","",'Result Sheet'!AU25)</f>
        <v>C</v>
      </c>
      <c r="S22" s="203" t="str">
        <f>IF('Result Sheet'!BL25="","",'Result Sheet'!BL25)</f>
        <v>II</v>
      </c>
      <c r="T22" s="204" t="str">
        <f>IF('Result Sheet'!BM25="","",'Result Sheet'!BM25)</f>
        <v>C</v>
      </c>
      <c r="U22" s="203" t="str">
        <f>IF('Result Sheet'!CD25="","",'Result Sheet'!CD25)</f>
        <v>I</v>
      </c>
      <c r="V22" s="204" t="str">
        <f>IF('Result Sheet'!CE25="","",'Result Sheet'!CE25)</f>
        <v>C</v>
      </c>
      <c r="W22" s="205">
        <f>IF('Result Sheet'!DX25="","",'Result Sheet'!DX25)</f>
        <v>210</v>
      </c>
      <c r="BQ22" s="206" t="str">
        <f>'Result Sheet'!G25</f>
        <v>MAHENDRA PARTAP SINGH CHUNDAWAT</v>
      </c>
      <c r="BR22" s="207" t="str">
        <f t="shared" si="0"/>
        <v/>
      </c>
      <c r="BS22" s="207" t="str">
        <f t="shared" si="1"/>
        <v/>
      </c>
      <c r="BT22" s="207" t="str">
        <f t="shared" si="2"/>
        <v/>
      </c>
      <c r="BU22" s="207" t="str">
        <f t="shared" si="3"/>
        <v/>
      </c>
      <c r="BV22" s="207" t="str">
        <f t="shared" si="4"/>
        <v/>
      </c>
      <c r="BW22" s="207" t="str">
        <f t="shared" si="5"/>
        <v/>
      </c>
      <c r="BX22" s="207" t="str">
        <f t="shared" si="6"/>
        <v>C</v>
      </c>
      <c r="BY22" s="207" t="str">
        <f t="shared" si="7"/>
        <v/>
      </c>
      <c r="BZ22" s="207" t="str">
        <f t="shared" si="8"/>
        <v/>
      </c>
      <c r="CA22" s="207" t="str">
        <f t="shared" si="9"/>
        <v/>
      </c>
      <c r="CB22" s="207" t="str">
        <f t="shared" si="10"/>
        <v/>
      </c>
      <c r="CC22" s="207" t="str">
        <f t="shared" si="11"/>
        <v/>
      </c>
      <c r="CD22" s="208"/>
    </row>
    <row r="23" spans="1:82" ht="15.95" customHeight="1">
      <c r="A23" s="195">
        <f>IF('Result Sheet'!A26="","",'Result Sheet'!A26)</f>
        <v>19</v>
      </c>
      <c r="B23" s="196">
        <f>IF('Result Sheet'!B26="","",'Result Sheet'!B26)</f>
        <v>419</v>
      </c>
      <c r="C23" s="197">
        <f>IF('Result Sheet'!F26="","",'Result Sheet'!F26)</f>
        <v>948</v>
      </c>
      <c r="D23" s="198">
        <f>IF('Result Sheet'!E26="","",'Result Sheet'!E26)</f>
        <v>42257</v>
      </c>
      <c r="E23" s="199" t="str">
        <f>IF('Result Sheet'!G26="","",'Result Sheet'!G26)</f>
        <v>MANVEER GURJAR</v>
      </c>
      <c r="F23" s="199" t="str">
        <f>IF('Result Sheet'!H26="","",'Result Sheet'!H26)</f>
        <v>VIKRAM SINGH</v>
      </c>
      <c r="G23" s="199" t="str">
        <f>IF('Result Sheet'!I26="","",'Result Sheet'!I26)</f>
        <v>BARKHA</v>
      </c>
      <c r="H23" s="200" t="str">
        <f>IF('Result Sheet'!K26="","",'Result Sheet'!K26)</f>
        <v>SBC</v>
      </c>
      <c r="I23" s="200" t="str">
        <f>IF('Result Sheet'!J26="","",'Result Sheet'!J26)</f>
        <v>M</v>
      </c>
      <c r="J23" s="314" t="str">
        <f>IF('Result Sheet'!DV26="","",'Result Sheet'!DV26)</f>
        <v>Promoted</v>
      </c>
      <c r="K23" s="201">
        <f>IF('Result Sheet'!DR26="","",'Result Sheet'!DR26)</f>
        <v>386</v>
      </c>
      <c r="L23" s="202">
        <f>IF('Result Sheet'!DS26="","",'Result Sheet'!DS26)</f>
        <v>55.142857142857146</v>
      </c>
      <c r="M23" s="201" t="str">
        <f>IF('Result Sheet'!DT26="","",'Result Sheet'!DT26)</f>
        <v>II</v>
      </c>
      <c r="N23" s="244" t="str">
        <f>IF('Result Sheet'!DY26="","",'Result Sheet'!DY26)</f>
        <v>C</v>
      </c>
      <c r="O23" s="203" t="str">
        <f>IF('Result Sheet'!AB26="","",'Result Sheet'!AB26)</f>
        <v>III</v>
      </c>
      <c r="P23" s="204" t="str">
        <f>IF('Result Sheet'!AC26="","",'Result Sheet'!AC26)</f>
        <v>D</v>
      </c>
      <c r="Q23" s="203" t="str">
        <f>IF('Result Sheet'!AT26="","",'Result Sheet'!AT26)</f>
        <v>I</v>
      </c>
      <c r="R23" s="204" t="str">
        <f>IF('Result Sheet'!AU26="","",'Result Sheet'!AU26)</f>
        <v>C</v>
      </c>
      <c r="S23" s="203" t="str">
        <f>IF('Result Sheet'!BL26="","",'Result Sheet'!BL26)</f>
        <v>II</v>
      </c>
      <c r="T23" s="204" t="str">
        <f>IF('Result Sheet'!BM26="","",'Result Sheet'!BM26)</f>
        <v>C</v>
      </c>
      <c r="U23" s="203" t="str">
        <f>IF('Result Sheet'!CD26="","",'Result Sheet'!CD26)</f>
        <v>II</v>
      </c>
      <c r="V23" s="204" t="str">
        <f>IF('Result Sheet'!CE26="","",'Result Sheet'!CE26)</f>
        <v>C</v>
      </c>
      <c r="W23" s="205">
        <f>IF('Result Sheet'!DX26="","",'Result Sheet'!DX26)</f>
        <v>212</v>
      </c>
      <c r="BQ23" s="206" t="str">
        <f>'Result Sheet'!G26</f>
        <v>MANVEER GURJAR</v>
      </c>
      <c r="BR23" s="207" t="str">
        <f t="shared" si="0"/>
        <v/>
      </c>
      <c r="BS23" s="207" t="str">
        <f t="shared" si="1"/>
        <v/>
      </c>
      <c r="BT23" s="207" t="str">
        <f t="shared" si="2"/>
        <v/>
      </c>
      <c r="BU23" s="207" t="str">
        <f t="shared" si="3"/>
        <v/>
      </c>
      <c r="BV23" s="207" t="str">
        <f t="shared" si="4"/>
        <v/>
      </c>
      <c r="BW23" s="207" t="str">
        <f t="shared" si="5"/>
        <v/>
      </c>
      <c r="BX23" s="207" t="str">
        <f t="shared" si="6"/>
        <v/>
      </c>
      <c r="BY23" s="207" t="str">
        <f t="shared" si="7"/>
        <v/>
      </c>
      <c r="BZ23" s="207" t="str">
        <f t="shared" si="8"/>
        <v/>
      </c>
      <c r="CA23" s="207" t="str">
        <f t="shared" si="9"/>
        <v/>
      </c>
      <c r="CB23" s="207" t="str">
        <f t="shared" si="10"/>
        <v>C</v>
      </c>
      <c r="CC23" s="207" t="str">
        <f t="shared" si="11"/>
        <v/>
      </c>
      <c r="CD23" s="208"/>
    </row>
    <row r="24" spans="1:82" ht="15.95" customHeight="1">
      <c r="A24" s="195">
        <f>IF('Result Sheet'!A27="","",'Result Sheet'!A27)</f>
        <v>20</v>
      </c>
      <c r="B24" s="196">
        <f>IF('Result Sheet'!B27="","",'Result Sheet'!B27)</f>
        <v>420</v>
      </c>
      <c r="C24" s="197">
        <f>IF('Result Sheet'!F27="","",'Result Sheet'!F27)</f>
        <v>943</v>
      </c>
      <c r="D24" s="198" t="str">
        <f>IF('Result Sheet'!E27="","",'Result Sheet'!E27)</f>
        <v>13-01-2015</v>
      </c>
      <c r="E24" s="199" t="str">
        <f>IF('Result Sheet'!G27="","",'Result Sheet'!G27)</f>
        <v>PALAK DAMER</v>
      </c>
      <c r="F24" s="199" t="str">
        <f>IF('Result Sheet'!H27="","",'Result Sheet'!H27)</f>
        <v>GOVIND LAL</v>
      </c>
      <c r="G24" s="199" t="str">
        <f>IF('Result Sheet'!I27="","",'Result Sheet'!I27)</f>
        <v>LEELA</v>
      </c>
      <c r="H24" s="200" t="str">
        <f>IF('Result Sheet'!K27="","",'Result Sheet'!K27)</f>
        <v>SC</v>
      </c>
      <c r="I24" s="200" t="str">
        <f>IF('Result Sheet'!J27="","",'Result Sheet'!J27)</f>
        <v>F</v>
      </c>
      <c r="J24" s="314" t="str">
        <f>IF('Result Sheet'!DV27="","",'Result Sheet'!DV27)</f>
        <v>Promoted</v>
      </c>
      <c r="K24" s="201">
        <f>IF('Result Sheet'!DR27="","",'Result Sheet'!DR27)</f>
        <v>392</v>
      </c>
      <c r="L24" s="202">
        <f>IF('Result Sheet'!DS27="","",'Result Sheet'!DS27)</f>
        <v>56</v>
      </c>
      <c r="M24" s="201" t="str">
        <f>IF('Result Sheet'!DT27="","",'Result Sheet'!DT27)</f>
        <v>II</v>
      </c>
      <c r="N24" s="244" t="str">
        <f>IF('Result Sheet'!DY27="","",'Result Sheet'!DY27)</f>
        <v>C</v>
      </c>
      <c r="O24" s="203" t="str">
        <f>IF('Result Sheet'!AB27="","",'Result Sheet'!AB27)</f>
        <v>III</v>
      </c>
      <c r="P24" s="204" t="str">
        <f>IF('Result Sheet'!AC27="","",'Result Sheet'!AC27)</f>
        <v>D</v>
      </c>
      <c r="Q24" s="203" t="str">
        <f>IF('Result Sheet'!AT27="","",'Result Sheet'!AT27)</f>
        <v>I</v>
      </c>
      <c r="R24" s="204" t="str">
        <f>IF('Result Sheet'!AU27="","",'Result Sheet'!AU27)</f>
        <v>C</v>
      </c>
      <c r="S24" s="203" t="str">
        <f>IF('Result Sheet'!BL27="","",'Result Sheet'!BL27)</f>
        <v>II</v>
      </c>
      <c r="T24" s="204" t="str">
        <f>IF('Result Sheet'!BM27="","",'Result Sheet'!BM27)</f>
        <v>C</v>
      </c>
      <c r="U24" s="203" t="str">
        <f>IF('Result Sheet'!CD27="","",'Result Sheet'!CD27)</f>
        <v>I</v>
      </c>
      <c r="V24" s="204" t="str">
        <f>IF('Result Sheet'!CE27="","",'Result Sheet'!CE27)</f>
        <v>C</v>
      </c>
      <c r="W24" s="205">
        <f>IF('Result Sheet'!DX27="","",'Result Sheet'!DX27)</f>
        <v>210</v>
      </c>
      <c r="BQ24" s="206" t="str">
        <f>'Result Sheet'!G27</f>
        <v>PALAK DAMER</v>
      </c>
      <c r="BR24" s="207" t="str">
        <f t="shared" si="0"/>
        <v/>
      </c>
      <c r="BS24" s="207" t="str">
        <f t="shared" si="1"/>
        <v>C</v>
      </c>
      <c r="BT24" s="207" t="str">
        <f t="shared" si="2"/>
        <v/>
      </c>
      <c r="BU24" s="207" t="str">
        <f t="shared" si="3"/>
        <v/>
      </c>
      <c r="BV24" s="207" t="str">
        <f t="shared" si="4"/>
        <v/>
      </c>
      <c r="BW24" s="207" t="str">
        <f t="shared" si="5"/>
        <v/>
      </c>
      <c r="BX24" s="207" t="str">
        <f t="shared" si="6"/>
        <v/>
      </c>
      <c r="BY24" s="207" t="str">
        <f t="shared" si="7"/>
        <v/>
      </c>
      <c r="BZ24" s="207" t="str">
        <f t="shared" si="8"/>
        <v/>
      </c>
      <c r="CA24" s="207" t="str">
        <f t="shared" si="9"/>
        <v/>
      </c>
      <c r="CB24" s="207" t="str">
        <f t="shared" si="10"/>
        <v/>
      </c>
      <c r="CC24" s="207" t="str">
        <f t="shared" si="11"/>
        <v/>
      </c>
      <c r="CD24" s="208"/>
    </row>
    <row r="25" spans="1:82" ht="15.95" customHeight="1">
      <c r="A25" s="195">
        <f>IF('Result Sheet'!A28="","",'Result Sheet'!A28)</f>
        <v>21</v>
      </c>
      <c r="B25" s="196">
        <f>IF('Result Sheet'!B28="","",'Result Sheet'!B28)</f>
        <v>421</v>
      </c>
      <c r="C25" s="197">
        <f>IF('Result Sheet'!F28="","",'Result Sheet'!F28)</f>
        <v>929</v>
      </c>
      <c r="D25" s="198" t="str">
        <f>IF('Result Sheet'!E28="","",'Result Sheet'!E28)</f>
        <v>21-10-2014</v>
      </c>
      <c r="E25" s="199" t="str">
        <f>IF('Result Sheet'!G28="","",'Result Sheet'!G28)</f>
        <v>PAWAN CHOUHAN</v>
      </c>
      <c r="F25" s="199" t="str">
        <f>IF('Result Sheet'!H28="","",'Result Sheet'!H28)</f>
        <v>NARENDRA SINGH</v>
      </c>
      <c r="G25" s="199" t="str">
        <f>IF('Result Sheet'!I28="","",'Result Sheet'!I28)</f>
        <v>SHOBHA</v>
      </c>
      <c r="H25" s="200" t="str">
        <f>IF('Result Sheet'!K28="","",'Result Sheet'!K28)</f>
        <v>OBC</v>
      </c>
      <c r="I25" s="200" t="str">
        <f>IF('Result Sheet'!J28="","",'Result Sheet'!J28)</f>
        <v>M</v>
      </c>
      <c r="J25" s="314" t="str">
        <f>IF('Result Sheet'!DV28="","",'Result Sheet'!DV28)</f>
        <v>Promoted</v>
      </c>
      <c r="K25" s="201">
        <f>IF('Result Sheet'!DR28="","",'Result Sheet'!DR28)</f>
        <v>385</v>
      </c>
      <c r="L25" s="202">
        <f>IF('Result Sheet'!DS28="","",'Result Sheet'!DS28)</f>
        <v>55</v>
      </c>
      <c r="M25" s="201" t="str">
        <f>IF('Result Sheet'!DT28="","",'Result Sheet'!DT28)</f>
        <v>II</v>
      </c>
      <c r="N25" s="244" t="str">
        <f>IF('Result Sheet'!DY28="","",'Result Sheet'!DY28)</f>
        <v>C</v>
      </c>
      <c r="O25" s="203" t="str">
        <f>IF('Result Sheet'!AB28="","",'Result Sheet'!AB28)</f>
        <v>III</v>
      </c>
      <c r="P25" s="204" t="str">
        <f>IF('Result Sheet'!AC28="","",'Result Sheet'!AC28)</f>
        <v>D</v>
      </c>
      <c r="Q25" s="203" t="str">
        <f>IF('Result Sheet'!AT28="","",'Result Sheet'!AT28)</f>
        <v>I</v>
      </c>
      <c r="R25" s="204" t="str">
        <f>IF('Result Sheet'!AU28="","",'Result Sheet'!AU28)</f>
        <v>C</v>
      </c>
      <c r="S25" s="203" t="str">
        <f>IF('Result Sheet'!BL28="","",'Result Sheet'!BL28)</f>
        <v>I</v>
      </c>
      <c r="T25" s="204" t="str">
        <f>IF('Result Sheet'!BM28="","",'Result Sheet'!BM28)</f>
        <v>C</v>
      </c>
      <c r="U25" s="203" t="str">
        <f>IF('Result Sheet'!CD28="","",'Result Sheet'!CD28)</f>
        <v>II</v>
      </c>
      <c r="V25" s="204" t="str">
        <f>IF('Result Sheet'!CE28="","",'Result Sheet'!CE28)</f>
        <v>C</v>
      </c>
      <c r="W25" s="205">
        <f>IF('Result Sheet'!DX28="","",'Result Sheet'!DX28)</f>
        <v>162</v>
      </c>
      <c r="BQ25" s="206" t="str">
        <f>'Result Sheet'!G28</f>
        <v>PAWAN CHOUHAN</v>
      </c>
      <c r="BR25" s="207" t="str">
        <f t="shared" si="0"/>
        <v/>
      </c>
      <c r="BS25" s="207" t="str">
        <f t="shared" si="1"/>
        <v/>
      </c>
      <c r="BT25" s="207" t="str">
        <f t="shared" si="2"/>
        <v/>
      </c>
      <c r="BU25" s="207" t="str">
        <f t="shared" si="3"/>
        <v/>
      </c>
      <c r="BV25" s="207" t="str">
        <f t="shared" si="4"/>
        <v>C</v>
      </c>
      <c r="BW25" s="207" t="str">
        <f t="shared" si="5"/>
        <v/>
      </c>
      <c r="BX25" s="207" t="str">
        <f t="shared" si="6"/>
        <v/>
      </c>
      <c r="BY25" s="207" t="str">
        <f t="shared" si="7"/>
        <v/>
      </c>
      <c r="BZ25" s="207" t="str">
        <f t="shared" si="8"/>
        <v/>
      </c>
      <c r="CA25" s="207" t="str">
        <f t="shared" si="9"/>
        <v/>
      </c>
      <c r="CB25" s="207" t="str">
        <f t="shared" si="10"/>
        <v/>
      </c>
      <c r="CC25" s="207" t="str">
        <f t="shared" si="11"/>
        <v/>
      </c>
      <c r="CD25" s="208"/>
    </row>
    <row r="26" spans="1:82" ht="15.95" customHeight="1">
      <c r="A26" s="195">
        <f>IF('Result Sheet'!A29="","",'Result Sheet'!A29)</f>
        <v>22</v>
      </c>
      <c r="B26" s="196">
        <f>IF('Result Sheet'!B29="","",'Result Sheet'!B29)</f>
        <v>422</v>
      </c>
      <c r="C26" s="197">
        <f>IF('Result Sheet'!F29="","",'Result Sheet'!F29)</f>
        <v>932</v>
      </c>
      <c r="D26" s="198" t="str">
        <f>IF('Result Sheet'!E29="","",'Result Sheet'!E29)</f>
        <v>15-11-2014</v>
      </c>
      <c r="E26" s="199" t="str">
        <f>IF('Result Sheet'!G29="","",'Result Sheet'!G29)</f>
        <v>PRAGYA</v>
      </c>
      <c r="F26" s="199" t="str">
        <f>IF('Result Sheet'!H29="","",'Result Sheet'!H29)</f>
        <v>SUGANDAS</v>
      </c>
      <c r="G26" s="199" t="str">
        <f>IF('Result Sheet'!I29="","",'Result Sheet'!I29)</f>
        <v>ANITA</v>
      </c>
      <c r="H26" s="200" t="str">
        <f>IF('Result Sheet'!K29="","",'Result Sheet'!K29)</f>
        <v>OBC</v>
      </c>
      <c r="I26" s="200" t="str">
        <f>IF('Result Sheet'!J29="","",'Result Sheet'!J29)</f>
        <v>F</v>
      </c>
      <c r="J26" s="314" t="str">
        <f>IF('Result Sheet'!DV29="","",'Result Sheet'!DV29)</f>
        <v>Promoted</v>
      </c>
      <c r="K26" s="201">
        <f>IF('Result Sheet'!DR29="","",'Result Sheet'!DR29)</f>
        <v>390</v>
      </c>
      <c r="L26" s="202">
        <f>IF('Result Sheet'!DS29="","",'Result Sheet'!DS29)</f>
        <v>55.714285714285715</v>
      </c>
      <c r="M26" s="201" t="str">
        <f>IF('Result Sheet'!DT29="","",'Result Sheet'!DT29)</f>
        <v>II</v>
      </c>
      <c r="N26" s="244" t="str">
        <f>IF('Result Sheet'!DY29="","",'Result Sheet'!DY29)</f>
        <v>C</v>
      </c>
      <c r="O26" s="203" t="str">
        <f>IF('Result Sheet'!AB29="","",'Result Sheet'!AB29)</f>
        <v>III</v>
      </c>
      <c r="P26" s="204" t="str">
        <f>IF('Result Sheet'!AC29="","",'Result Sheet'!AC29)</f>
        <v>D</v>
      </c>
      <c r="Q26" s="203" t="str">
        <f>IF('Result Sheet'!AT29="","",'Result Sheet'!AT29)</f>
        <v>D</v>
      </c>
      <c r="R26" s="204" t="str">
        <f>IF('Result Sheet'!AU29="","",'Result Sheet'!AU29)</f>
        <v>B</v>
      </c>
      <c r="S26" s="203" t="str">
        <f>IF('Result Sheet'!BL29="","",'Result Sheet'!BL29)</f>
        <v>II</v>
      </c>
      <c r="T26" s="204" t="str">
        <f>IF('Result Sheet'!BM29="","",'Result Sheet'!BM29)</f>
        <v>C</v>
      </c>
      <c r="U26" s="203" t="str">
        <f>IF('Result Sheet'!CD29="","",'Result Sheet'!CD29)</f>
        <v>II</v>
      </c>
      <c r="V26" s="204" t="str">
        <f>IF('Result Sheet'!CE29="","",'Result Sheet'!CE29)</f>
        <v>C</v>
      </c>
      <c r="W26" s="205">
        <f>IF('Result Sheet'!DX29="","",'Result Sheet'!DX29)</f>
        <v>168</v>
      </c>
      <c r="BQ26" s="206" t="str">
        <f>'Result Sheet'!G29</f>
        <v>PRAGYA</v>
      </c>
      <c r="BR26" s="207" t="str">
        <f t="shared" si="0"/>
        <v/>
      </c>
      <c r="BS26" s="207" t="str">
        <f t="shared" si="1"/>
        <v/>
      </c>
      <c r="BT26" s="207" t="str">
        <f t="shared" si="2"/>
        <v/>
      </c>
      <c r="BU26" s="207" t="str">
        <f t="shared" si="3"/>
        <v/>
      </c>
      <c r="BV26" s="207" t="str">
        <f t="shared" si="4"/>
        <v/>
      </c>
      <c r="BW26" s="207" t="str">
        <f t="shared" si="5"/>
        <v>C</v>
      </c>
      <c r="BX26" s="207" t="str">
        <f t="shared" si="6"/>
        <v/>
      </c>
      <c r="BY26" s="207" t="str">
        <f t="shared" si="7"/>
        <v/>
      </c>
      <c r="BZ26" s="207" t="str">
        <f t="shared" si="8"/>
        <v/>
      </c>
      <c r="CA26" s="207" t="str">
        <f t="shared" si="9"/>
        <v/>
      </c>
      <c r="CB26" s="207" t="str">
        <f t="shared" si="10"/>
        <v/>
      </c>
      <c r="CC26" s="207" t="str">
        <f t="shared" si="11"/>
        <v/>
      </c>
      <c r="CD26" s="208"/>
    </row>
    <row r="27" spans="1:82" ht="15.95" customHeight="1">
      <c r="A27" s="195">
        <f>IF('Result Sheet'!A30="","",'Result Sheet'!A30)</f>
        <v>23</v>
      </c>
      <c r="B27" s="196">
        <f>IF('Result Sheet'!B30="","",'Result Sheet'!B30)</f>
        <v>423</v>
      </c>
      <c r="C27" s="197">
        <f>IF('Result Sheet'!F30="","",'Result Sheet'!F30)</f>
        <v>927</v>
      </c>
      <c r="D27" s="198" t="str">
        <f>IF('Result Sheet'!E30="","",'Result Sheet'!E30)</f>
        <v>31-01-2016</v>
      </c>
      <c r="E27" s="199" t="str">
        <f>IF('Result Sheet'!G30="","",'Result Sheet'!G30)</f>
        <v>PRAMOD BHATI</v>
      </c>
      <c r="F27" s="199" t="str">
        <f>IF('Result Sheet'!H30="","",'Result Sheet'!H30)</f>
        <v>PANKAJ</v>
      </c>
      <c r="G27" s="199" t="str">
        <f>IF('Result Sheet'!I30="","",'Result Sheet'!I30)</f>
        <v>PINKI</v>
      </c>
      <c r="H27" s="200" t="str">
        <f>IF('Result Sheet'!K30="","",'Result Sheet'!K30)</f>
        <v>OBC</v>
      </c>
      <c r="I27" s="200" t="str">
        <f>IF('Result Sheet'!J30="","",'Result Sheet'!J30)</f>
        <v>M</v>
      </c>
      <c r="J27" s="314" t="str">
        <f>IF('Result Sheet'!DV30="","",'Result Sheet'!DV30)</f>
        <v>Promoted</v>
      </c>
      <c r="K27" s="201">
        <f>IF('Result Sheet'!DR30="","",'Result Sheet'!DR30)</f>
        <v>397</v>
      </c>
      <c r="L27" s="202">
        <f>IF('Result Sheet'!DS30="","",'Result Sheet'!DS30)</f>
        <v>56.714285714285715</v>
      </c>
      <c r="M27" s="201" t="str">
        <f>IF('Result Sheet'!DT30="","",'Result Sheet'!DT30)</f>
        <v>II</v>
      </c>
      <c r="N27" s="244" t="str">
        <f>IF('Result Sheet'!DY30="","",'Result Sheet'!DY30)</f>
        <v>C</v>
      </c>
      <c r="O27" s="203" t="str">
        <f>IF('Result Sheet'!AB30="","",'Result Sheet'!AB30)</f>
        <v>III</v>
      </c>
      <c r="P27" s="204" t="str">
        <f>IF('Result Sheet'!AC30="","",'Result Sheet'!AC30)</f>
        <v>D</v>
      </c>
      <c r="Q27" s="203" t="str">
        <f>IF('Result Sheet'!AT30="","",'Result Sheet'!AT30)</f>
        <v>I</v>
      </c>
      <c r="R27" s="204" t="str">
        <f>IF('Result Sheet'!AU30="","",'Result Sheet'!AU30)</f>
        <v>B</v>
      </c>
      <c r="S27" s="203" t="str">
        <f>IF('Result Sheet'!BL30="","",'Result Sheet'!BL30)</f>
        <v>II</v>
      </c>
      <c r="T27" s="204" t="str">
        <f>IF('Result Sheet'!BM30="","",'Result Sheet'!BM30)</f>
        <v>C</v>
      </c>
      <c r="U27" s="203" t="str">
        <f>IF('Result Sheet'!CD30="","",'Result Sheet'!CD30)</f>
        <v>II</v>
      </c>
      <c r="V27" s="204" t="str">
        <f>IF('Result Sheet'!CE30="","",'Result Sheet'!CE30)</f>
        <v>C</v>
      </c>
      <c r="W27" s="205">
        <f>IF('Result Sheet'!DX30="","",'Result Sheet'!DX30)</f>
        <v>160</v>
      </c>
      <c r="BQ27" s="206" t="str">
        <f>'Result Sheet'!G30</f>
        <v>PRAMOD BHATI</v>
      </c>
      <c r="BR27" s="207" t="str">
        <f t="shared" si="0"/>
        <v/>
      </c>
      <c r="BS27" s="207" t="str">
        <f t="shared" si="1"/>
        <v/>
      </c>
      <c r="BT27" s="207" t="str">
        <f t="shared" si="2"/>
        <v/>
      </c>
      <c r="BU27" s="207" t="str">
        <f t="shared" si="3"/>
        <v/>
      </c>
      <c r="BV27" s="207" t="str">
        <f t="shared" si="4"/>
        <v>C</v>
      </c>
      <c r="BW27" s="207" t="str">
        <f t="shared" si="5"/>
        <v/>
      </c>
      <c r="BX27" s="207" t="str">
        <f t="shared" si="6"/>
        <v/>
      </c>
      <c r="BY27" s="207" t="str">
        <f t="shared" si="7"/>
        <v/>
      </c>
      <c r="BZ27" s="207" t="str">
        <f t="shared" si="8"/>
        <v/>
      </c>
      <c r="CA27" s="207" t="str">
        <f t="shared" si="9"/>
        <v/>
      </c>
      <c r="CB27" s="207" t="str">
        <f t="shared" si="10"/>
        <v/>
      </c>
      <c r="CC27" s="207" t="str">
        <f t="shared" si="11"/>
        <v/>
      </c>
      <c r="CD27" s="208"/>
    </row>
    <row r="28" spans="1:82" ht="15.95" customHeight="1">
      <c r="A28" s="195">
        <f>IF('Result Sheet'!A31="","",'Result Sheet'!A31)</f>
        <v>24</v>
      </c>
      <c r="B28" s="196">
        <f>IF('Result Sheet'!B31="","",'Result Sheet'!B31)</f>
        <v>424</v>
      </c>
      <c r="C28" s="197">
        <f>IF('Result Sheet'!F31="","",'Result Sheet'!F31)</f>
        <v>938</v>
      </c>
      <c r="D28" s="198" t="str">
        <f>IF('Result Sheet'!E31="","",'Result Sheet'!E31)</f>
        <v>24-06-2015</v>
      </c>
      <c r="E28" s="199" t="str">
        <f>IF('Result Sheet'!G31="","",'Result Sheet'!G31)</f>
        <v>PRAVEEN GURJAR</v>
      </c>
      <c r="F28" s="199" t="str">
        <f>IF('Result Sheet'!H31="","",'Result Sheet'!H31)</f>
        <v>SUKHDEV</v>
      </c>
      <c r="G28" s="199" t="str">
        <f>IF('Result Sheet'!I31="","",'Result Sheet'!I31)</f>
        <v>MANJU DEVI</v>
      </c>
      <c r="H28" s="200" t="str">
        <f>IF('Result Sheet'!K31="","",'Result Sheet'!K31)</f>
        <v>SBC</v>
      </c>
      <c r="I28" s="200" t="str">
        <f>IF('Result Sheet'!J31="","",'Result Sheet'!J31)</f>
        <v>M</v>
      </c>
      <c r="J28" s="314" t="str">
        <f>IF('Result Sheet'!DV31="","",'Result Sheet'!DV31)</f>
        <v>Promoted</v>
      </c>
      <c r="K28" s="201">
        <f>IF('Result Sheet'!DR31="","",'Result Sheet'!DR31)</f>
        <v>409</v>
      </c>
      <c r="L28" s="202">
        <f>IF('Result Sheet'!DS31="","",'Result Sheet'!DS31)</f>
        <v>58.428571428571431</v>
      </c>
      <c r="M28" s="201" t="str">
        <f>IF('Result Sheet'!DT31="","",'Result Sheet'!DT31)</f>
        <v>II</v>
      </c>
      <c r="N28" s="244" t="str">
        <f>IF('Result Sheet'!DY31="","",'Result Sheet'!DY31)</f>
        <v>C</v>
      </c>
      <c r="O28" s="203" t="str">
        <f>IF('Result Sheet'!AB31="","",'Result Sheet'!AB31)</f>
        <v>III</v>
      </c>
      <c r="P28" s="204" t="str">
        <f>IF('Result Sheet'!AC31="","",'Result Sheet'!AC31)</f>
        <v>D</v>
      </c>
      <c r="Q28" s="203" t="str">
        <f>IF('Result Sheet'!AT31="","",'Result Sheet'!AT31)</f>
        <v>I</v>
      </c>
      <c r="R28" s="204" t="str">
        <f>IF('Result Sheet'!AU31="","",'Result Sheet'!AU31)</f>
        <v>B</v>
      </c>
      <c r="S28" s="203" t="str">
        <f>IF('Result Sheet'!BL31="","",'Result Sheet'!BL31)</f>
        <v>II</v>
      </c>
      <c r="T28" s="204" t="str">
        <f>IF('Result Sheet'!BM31="","",'Result Sheet'!BM31)</f>
        <v>C</v>
      </c>
      <c r="U28" s="203" t="str">
        <f>IF('Result Sheet'!CD31="","",'Result Sheet'!CD31)</f>
        <v>I</v>
      </c>
      <c r="V28" s="204" t="str">
        <f>IF('Result Sheet'!CE31="","",'Result Sheet'!CE31)</f>
        <v>C</v>
      </c>
      <c r="W28" s="205">
        <f>IF('Result Sheet'!DX31="","",'Result Sheet'!DX31)</f>
        <v>166</v>
      </c>
      <c r="BQ28" s="206" t="str">
        <f>'Result Sheet'!G31</f>
        <v>PRAVEEN GURJAR</v>
      </c>
      <c r="BR28" s="207" t="str">
        <f t="shared" si="0"/>
        <v/>
      </c>
      <c r="BS28" s="207" t="str">
        <f t="shared" si="1"/>
        <v/>
      </c>
      <c r="BT28" s="207" t="str">
        <f t="shared" si="2"/>
        <v/>
      </c>
      <c r="BU28" s="207" t="str">
        <f t="shared" si="3"/>
        <v/>
      </c>
      <c r="BV28" s="207" t="str">
        <f t="shared" si="4"/>
        <v/>
      </c>
      <c r="BW28" s="207" t="str">
        <f t="shared" si="5"/>
        <v/>
      </c>
      <c r="BX28" s="207" t="str">
        <f t="shared" si="6"/>
        <v/>
      </c>
      <c r="BY28" s="207" t="str">
        <f t="shared" si="7"/>
        <v/>
      </c>
      <c r="BZ28" s="207" t="str">
        <f t="shared" si="8"/>
        <v/>
      </c>
      <c r="CA28" s="207" t="str">
        <f t="shared" si="9"/>
        <v/>
      </c>
      <c r="CB28" s="207" t="str">
        <f t="shared" si="10"/>
        <v>C</v>
      </c>
      <c r="CC28" s="207" t="str">
        <f t="shared" si="11"/>
        <v/>
      </c>
      <c r="CD28" s="208"/>
    </row>
    <row r="29" spans="1:82" ht="15.95" customHeight="1">
      <c r="A29" s="195">
        <f>IF('Result Sheet'!A32="","",'Result Sheet'!A32)</f>
        <v>25</v>
      </c>
      <c r="B29" s="196">
        <f>IF('Result Sheet'!B32="","",'Result Sheet'!B32)</f>
        <v>425</v>
      </c>
      <c r="C29" s="197">
        <f>IF('Result Sheet'!F32="","",'Result Sheet'!F32)</f>
        <v>950</v>
      </c>
      <c r="D29" s="198" t="str">
        <f>IF('Result Sheet'!E32="","",'Result Sheet'!E32)</f>
        <v>27-02-2016</v>
      </c>
      <c r="E29" s="199" t="str">
        <f>IF('Result Sheet'!G32="","",'Result Sheet'!G32)</f>
        <v>PRIYANSHU</v>
      </c>
      <c r="F29" s="199" t="str">
        <f>IF('Result Sheet'!H32="","",'Result Sheet'!H32)</f>
        <v>KULDEEP</v>
      </c>
      <c r="G29" s="199" t="str">
        <f>IF('Result Sheet'!I32="","",'Result Sheet'!I32)</f>
        <v>KHUSBOO MALI</v>
      </c>
      <c r="H29" s="200" t="str">
        <f>IF('Result Sheet'!K32="","",'Result Sheet'!K32)</f>
        <v>OBC</v>
      </c>
      <c r="I29" s="200" t="str">
        <f>IF('Result Sheet'!J32="","",'Result Sheet'!J32)</f>
        <v>M</v>
      </c>
      <c r="J29" s="314" t="str">
        <f>IF('Result Sheet'!DV32="","",'Result Sheet'!DV32)</f>
        <v>Promoted</v>
      </c>
      <c r="K29" s="201">
        <f>IF('Result Sheet'!DR32="","",'Result Sheet'!DR32)</f>
        <v>407</v>
      </c>
      <c r="L29" s="202">
        <f>IF('Result Sheet'!DS32="","",'Result Sheet'!DS32)</f>
        <v>58.142857142857146</v>
      </c>
      <c r="M29" s="201" t="str">
        <f>IF('Result Sheet'!DT32="","",'Result Sheet'!DT32)</f>
        <v>II</v>
      </c>
      <c r="N29" s="244" t="str">
        <f>IF('Result Sheet'!DY32="","",'Result Sheet'!DY32)</f>
        <v>C</v>
      </c>
      <c r="O29" s="203" t="str">
        <f>IF('Result Sheet'!AB32="","",'Result Sheet'!AB32)</f>
        <v>III</v>
      </c>
      <c r="P29" s="204" t="str">
        <f>IF('Result Sheet'!AC32="","",'Result Sheet'!AC32)</f>
        <v>D</v>
      </c>
      <c r="Q29" s="203" t="str">
        <f>IF('Result Sheet'!AT32="","",'Result Sheet'!AT32)</f>
        <v>I</v>
      </c>
      <c r="R29" s="204" t="str">
        <f>IF('Result Sheet'!AU32="","",'Result Sheet'!AU32)</f>
        <v>B</v>
      </c>
      <c r="S29" s="203" t="str">
        <f>IF('Result Sheet'!BL32="","",'Result Sheet'!BL32)</f>
        <v>II</v>
      </c>
      <c r="T29" s="204" t="str">
        <f>IF('Result Sheet'!BM32="","",'Result Sheet'!BM32)</f>
        <v>C</v>
      </c>
      <c r="U29" s="203" t="str">
        <f>IF('Result Sheet'!CD32="","",'Result Sheet'!CD32)</f>
        <v>I</v>
      </c>
      <c r="V29" s="204" t="str">
        <f>IF('Result Sheet'!CE32="","",'Result Sheet'!CE32)</f>
        <v>C</v>
      </c>
      <c r="W29" s="205">
        <f>IF('Result Sheet'!DX32="","",'Result Sheet'!DX32)</f>
        <v>160</v>
      </c>
      <c r="BQ29" s="206" t="str">
        <f>'Result Sheet'!G32</f>
        <v>PRIYANSHU</v>
      </c>
      <c r="BR29" s="207" t="str">
        <f t="shared" si="0"/>
        <v/>
      </c>
      <c r="BS29" s="207" t="str">
        <f t="shared" si="1"/>
        <v/>
      </c>
      <c r="BT29" s="207" t="str">
        <f t="shared" si="2"/>
        <v/>
      </c>
      <c r="BU29" s="207" t="str">
        <f t="shared" si="3"/>
        <v/>
      </c>
      <c r="BV29" s="207" t="str">
        <f t="shared" si="4"/>
        <v>C</v>
      </c>
      <c r="BW29" s="207" t="str">
        <f t="shared" si="5"/>
        <v/>
      </c>
      <c r="BX29" s="207" t="str">
        <f t="shared" si="6"/>
        <v/>
      </c>
      <c r="BY29" s="207" t="str">
        <f t="shared" si="7"/>
        <v/>
      </c>
      <c r="BZ29" s="207" t="str">
        <f t="shared" si="8"/>
        <v/>
      </c>
      <c r="CA29" s="207" t="str">
        <f t="shared" si="9"/>
        <v/>
      </c>
      <c r="CB29" s="207" t="str">
        <f t="shared" si="10"/>
        <v/>
      </c>
      <c r="CC29" s="207" t="str">
        <f t="shared" si="11"/>
        <v/>
      </c>
      <c r="CD29" s="208"/>
    </row>
    <row r="30" spans="1:82" ht="15.95" customHeight="1">
      <c r="A30" s="195">
        <f>IF('Result Sheet'!A33="","",'Result Sheet'!A33)</f>
        <v>26</v>
      </c>
      <c r="B30" s="196">
        <f>IF('Result Sheet'!B33="","",'Result Sheet'!B33)</f>
        <v>426</v>
      </c>
      <c r="C30" s="197">
        <f>IF('Result Sheet'!F33="","",'Result Sheet'!F33)</f>
        <v>945</v>
      </c>
      <c r="D30" s="198" t="str">
        <f>IF('Result Sheet'!E33="","",'Result Sheet'!E33)</f>
        <v>22-07-2015</v>
      </c>
      <c r="E30" s="199" t="str">
        <f>IF('Result Sheet'!G33="","",'Result Sheet'!G33)</f>
        <v>PRIYANSHU RAWAT</v>
      </c>
      <c r="F30" s="199" t="str">
        <f>IF('Result Sheet'!H33="","",'Result Sheet'!H33)</f>
        <v>MANOHAR SINGH</v>
      </c>
      <c r="G30" s="199" t="str">
        <f>IF('Result Sheet'!I33="","",'Result Sheet'!I33)</f>
        <v>SAPNA</v>
      </c>
      <c r="H30" s="200" t="str">
        <f>IF('Result Sheet'!K33="","",'Result Sheet'!K33)</f>
        <v>OBC</v>
      </c>
      <c r="I30" s="200" t="str">
        <f>IF('Result Sheet'!J33="","",'Result Sheet'!J33)</f>
        <v>M</v>
      </c>
      <c r="J30" s="314" t="str">
        <f>IF('Result Sheet'!DV33="","",'Result Sheet'!DV33)</f>
        <v>Promoted</v>
      </c>
      <c r="K30" s="201">
        <f>IF('Result Sheet'!DR33="","",'Result Sheet'!DR33)</f>
        <v>395</v>
      </c>
      <c r="L30" s="202">
        <f>IF('Result Sheet'!DS33="","",'Result Sheet'!DS33)</f>
        <v>56.428571428571431</v>
      </c>
      <c r="M30" s="201" t="str">
        <f>IF('Result Sheet'!DT33="","",'Result Sheet'!DT33)</f>
        <v>II</v>
      </c>
      <c r="N30" s="244" t="str">
        <f>IF('Result Sheet'!DY33="","",'Result Sheet'!DY33)</f>
        <v>C</v>
      </c>
      <c r="O30" s="203" t="str">
        <f>IF('Result Sheet'!AB33="","",'Result Sheet'!AB33)</f>
        <v>III</v>
      </c>
      <c r="P30" s="204" t="str">
        <f>IF('Result Sheet'!AC33="","",'Result Sheet'!AC33)</f>
        <v>D</v>
      </c>
      <c r="Q30" s="203" t="str">
        <f>IF('Result Sheet'!AT33="","",'Result Sheet'!AT33)</f>
        <v>D</v>
      </c>
      <c r="R30" s="204" t="str">
        <f>IF('Result Sheet'!AU33="","",'Result Sheet'!AU33)</f>
        <v>B</v>
      </c>
      <c r="S30" s="203" t="str">
        <f>IF('Result Sheet'!BL33="","",'Result Sheet'!BL33)</f>
        <v>II</v>
      </c>
      <c r="T30" s="204" t="str">
        <f>IF('Result Sheet'!BM33="","",'Result Sheet'!BM33)</f>
        <v>C</v>
      </c>
      <c r="U30" s="203" t="str">
        <f>IF('Result Sheet'!CD33="","",'Result Sheet'!CD33)</f>
        <v>I</v>
      </c>
      <c r="V30" s="204" t="str">
        <f>IF('Result Sheet'!CE33="","",'Result Sheet'!CE33)</f>
        <v>C</v>
      </c>
      <c r="W30" s="205">
        <f>IF('Result Sheet'!DX33="","",'Result Sheet'!DX33)</f>
        <v>158</v>
      </c>
      <c r="BQ30" s="206" t="str">
        <f>'Result Sheet'!G33</f>
        <v>PRIYANSHU RAWAT</v>
      </c>
      <c r="BR30" s="207" t="str">
        <f t="shared" si="0"/>
        <v/>
      </c>
      <c r="BS30" s="207" t="str">
        <f t="shared" si="1"/>
        <v/>
      </c>
      <c r="BT30" s="207" t="str">
        <f t="shared" si="2"/>
        <v/>
      </c>
      <c r="BU30" s="207" t="str">
        <f t="shared" si="3"/>
        <v/>
      </c>
      <c r="BV30" s="207" t="str">
        <f t="shared" si="4"/>
        <v>C</v>
      </c>
      <c r="BW30" s="207" t="str">
        <f t="shared" si="5"/>
        <v/>
      </c>
      <c r="BX30" s="207" t="str">
        <f t="shared" si="6"/>
        <v/>
      </c>
      <c r="BY30" s="207" t="str">
        <f t="shared" si="7"/>
        <v/>
      </c>
      <c r="BZ30" s="207" t="str">
        <f t="shared" si="8"/>
        <v/>
      </c>
      <c r="CA30" s="207" t="str">
        <f t="shared" si="9"/>
        <v/>
      </c>
      <c r="CB30" s="207" t="str">
        <f t="shared" si="10"/>
        <v/>
      </c>
      <c r="CC30" s="207" t="str">
        <f t="shared" si="11"/>
        <v/>
      </c>
      <c r="CD30" s="208"/>
    </row>
    <row r="31" spans="1:82" ht="15.95" customHeight="1">
      <c r="A31" s="195">
        <f>IF('Result Sheet'!A34="","",'Result Sheet'!A34)</f>
        <v>27</v>
      </c>
      <c r="B31" s="196">
        <f>IF('Result Sheet'!B34="","",'Result Sheet'!B34)</f>
        <v>427</v>
      </c>
      <c r="C31" s="197">
        <f>IF('Result Sheet'!F34="","",'Result Sheet'!F34)</f>
        <v>928</v>
      </c>
      <c r="D31" s="198">
        <f>IF('Result Sheet'!E34="","",'Result Sheet'!E34)</f>
        <v>42676</v>
      </c>
      <c r="E31" s="199" t="str">
        <f>IF('Result Sheet'!G34="","",'Result Sheet'!G34)</f>
        <v>RANVEER</v>
      </c>
      <c r="F31" s="199" t="str">
        <f>IF('Result Sheet'!H34="","",'Result Sheet'!H34)</f>
        <v>TOTA RAM</v>
      </c>
      <c r="G31" s="199" t="str">
        <f>IF('Result Sheet'!I34="","",'Result Sheet'!I34)</f>
        <v>JAYA</v>
      </c>
      <c r="H31" s="200" t="str">
        <f>IF('Result Sheet'!K34="","",'Result Sheet'!K34)</f>
        <v>OBC</v>
      </c>
      <c r="I31" s="200" t="str">
        <f>IF('Result Sheet'!J34="","",'Result Sheet'!J34)</f>
        <v>M</v>
      </c>
      <c r="J31" s="314" t="str">
        <f>IF('Result Sheet'!DV34="","",'Result Sheet'!DV34)</f>
        <v>Promoted</v>
      </c>
      <c r="K31" s="201">
        <f>IF('Result Sheet'!DR34="","",'Result Sheet'!DR34)</f>
        <v>396</v>
      </c>
      <c r="L31" s="202">
        <f>IF('Result Sheet'!DS34="","",'Result Sheet'!DS34)</f>
        <v>56.571428571428569</v>
      </c>
      <c r="M31" s="201" t="str">
        <f>IF('Result Sheet'!DT34="","",'Result Sheet'!DT34)</f>
        <v>II</v>
      </c>
      <c r="N31" s="244" t="str">
        <f>IF('Result Sheet'!DY34="","",'Result Sheet'!DY34)</f>
        <v>C</v>
      </c>
      <c r="O31" s="203" t="str">
        <f>IF('Result Sheet'!AB34="","",'Result Sheet'!AB34)</f>
        <v>III</v>
      </c>
      <c r="P31" s="204" t="str">
        <f>IF('Result Sheet'!AC34="","",'Result Sheet'!AC34)</f>
        <v>D</v>
      </c>
      <c r="Q31" s="203" t="str">
        <f>IF('Result Sheet'!AT34="","",'Result Sheet'!AT34)</f>
        <v>I</v>
      </c>
      <c r="R31" s="204" t="str">
        <f>IF('Result Sheet'!AU34="","",'Result Sheet'!AU34)</f>
        <v>B</v>
      </c>
      <c r="S31" s="203" t="str">
        <f>IF('Result Sheet'!BL34="","",'Result Sheet'!BL34)</f>
        <v>II</v>
      </c>
      <c r="T31" s="204" t="str">
        <f>IF('Result Sheet'!BM34="","",'Result Sheet'!BM34)</f>
        <v>C</v>
      </c>
      <c r="U31" s="203" t="str">
        <f>IF('Result Sheet'!CD34="","",'Result Sheet'!CD34)</f>
        <v>I</v>
      </c>
      <c r="V31" s="204" t="str">
        <f>IF('Result Sheet'!CE34="","",'Result Sheet'!CE34)</f>
        <v>C</v>
      </c>
      <c r="W31" s="205">
        <f>IF('Result Sheet'!DX34="","",'Result Sheet'!DX34)</f>
        <v>158</v>
      </c>
      <c r="BQ31" s="206" t="str">
        <f>'Result Sheet'!G34</f>
        <v>RANVEER</v>
      </c>
      <c r="BR31" s="207" t="str">
        <f t="shared" si="0"/>
        <v/>
      </c>
      <c r="BS31" s="207" t="str">
        <f t="shared" si="1"/>
        <v/>
      </c>
      <c r="BT31" s="207" t="str">
        <f t="shared" si="2"/>
        <v/>
      </c>
      <c r="BU31" s="207" t="str">
        <f t="shared" si="3"/>
        <v/>
      </c>
      <c r="BV31" s="207" t="str">
        <f t="shared" si="4"/>
        <v>C</v>
      </c>
      <c r="BW31" s="207" t="str">
        <f t="shared" si="5"/>
        <v/>
      </c>
      <c r="BX31" s="207" t="str">
        <f t="shared" si="6"/>
        <v/>
      </c>
      <c r="BY31" s="207" t="str">
        <f t="shared" si="7"/>
        <v/>
      </c>
      <c r="BZ31" s="207" t="str">
        <f t="shared" si="8"/>
        <v/>
      </c>
      <c r="CA31" s="207" t="str">
        <f t="shared" si="9"/>
        <v/>
      </c>
      <c r="CB31" s="207" t="str">
        <f t="shared" si="10"/>
        <v/>
      </c>
      <c r="CC31" s="207" t="str">
        <f t="shared" si="11"/>
        <v/>
      </c>
      <c r="CD31" s="208"/>
    </row>
    <row r="32" spans="1:82" ht="15.95" customHeight="1">
      <c r="A32" s="195">
        <f>IF('Result Sheet'!A35="","",'Result Sheet'!A35)</f>
        <v>28</v>
      </c>
      <c r="B32" s="196">
        <f>IF('Result Sheet'!B35="","",'Result Sheet'!B35)</f>
        <v>428</v>
      </c>
      <c r="C32" s="197">
        <f>IF('Result Sheet'!F35="","",'Result Sheet'!F35)</f>
        <v>947</v>
      </c>
      <c r="D32" s="198" t="str">
        <f>IF('Result Sheet'!E35="","",'Result Sheet'!E35)</f>
        <v>18-07-2015</v>
      </c>
      <c r="E32" s="199" t="str">
        <f>IF('Result Sheet'!G35="","",'Result Sheet'!G35)</f>
        <v>SURAJ BHATI</v>
      </c>
      <c r="F32" s="199" t="str">
        <f>IF('Result Sheet'!H35="","",'Result Sheet'!H35)</f>
        <v>RAJURAM BHATI</v>
      </c>
      <c r="G32" s="199" t="str">
        <f>IF('Result Sheet'!I35="","",'Result Sheet'!I35)</f>
        <v>REKHA DEVI</v>
      </c>
      <c r="H32" s="200" t="str">
        <f>IF('Result Sheet'!K35="","",'Result Sheet'!K35)</f>
        <v>OBC</v>
      </c>
      <c r="I32" s="200" t="str">
        <f>IF('Result Sheet'!J35="","",'Result Sheet'!J35)</f>
        <v>M</v>
      </c>
      <c r="J32" s="314" t="str">
        <f>IF('Result Sheet'!DV35="","",'Result Sheet'!DV35)</f>
        <v>Promoted</v>
      </c>
      <c r="K32" s="201">
        <f>IF('Result Sheet'!DR35="","",'Result Sheet'!DR35)</f>
        <v>393</v>
      </c>
      <c r="L32" s="202">
        <f>IF('Result Sheet'!DS35="","",'Result Sheet'!DS35)</f>
        <v>56.142857142857146</v>
      </c>
      <c r="M32" s="201" t="str">
        <f>IF('Result Sheet'!DT35="","",'Result Sheet'!DT35)</f>
        <v>II</v>
      </c>
      <c r="N32" s="244" t="str">
        <f>IF('Result Sheet'!DY35="","",'Result Sheet'!DY35)</f>
        <v>C</v>
      </c>
      <c r="O32" s="203" t="str">
        <f>IF('Result Sheet'!AB35="","",'Result Sheet'!AB35)</f>
        <v>III</v>
      </c>
      <c r="P32" s="204" t="str">
        <f>IF('Result Sheet'!AC35="","",'Result Sheet'!AC35)</f>
        <v>D</v>
      </c>
      <c r="Q32" s="203" t="str">
        <f>IF('Result Sheet'!AT35="","",'Result Sheet'!AT35)</f>
        <v>I</v>
      </c>
      <c r="R32" s="204" t="str">
        <f>IF('Result Sheet'!AU35="","",'Result Sheet'!AU35)</f>
        <v>B</v>
      </c>
      <c r="S32" s="203" t="str">
        <f>IF('Result Sheet'!BL35="","",'Result Sheet'!BL35)</f>
        <v>II</v>
      </c>
      <c r="T32" s="204" t="str">
        <f>IF('Result Sheet'!BM35="","",'Result Sheet'!BM35)</f>
        <v>C</v>
      </c>
      <c r="U32" s="203" t="str">
        <f>IF('Result Sheet'!CD35="","",'Result Sheet'!CD35)</f>
        <v>II</v>
      </c>
      <c r="V32" s="204" t="str">
        <f>IF('Result Sheet'!CE35="","",'Result Sheet'!CE35)</f>
        <v>C</v>
      </c>
      <c r="W32" s="205">
        <f>IF('Result Sheet'!DX35="","",'Result Sheet'!DX35)</f>
        <v>126</v>
      </c>
      <c r="BQ32" s="206" t="str">
        <f>'Result Sheet'!G35</f>
        <v>SURAJ BHATI</v>
      </c>
      <c r="BR32" s="207" t="str">
        <f t="shared" si="0"/>
        <v/>
      </c>
      <c r="BS32" s="207" t="str">
        <f t="shared" si="1"/>
        <v/>
      </c>
      <c r="BT32" s="207" t="str">
        <f t="shared" si="2"/>
        <v/>
      </c>
      <c r="BU32" s="207" t="str">
        <f t="shared" si="3"/>
        <v/>
      </c>
      <c r="BV32" s="207" t="str">
        <f t="shared" si="4"/>
        <v>C</v>
      </c>
      <c r="BW32" s="207" t="str">
        <f t="shared" si="5"/>
        <v/>
      </c>
      <c r="BX32" s="207" t="str">
        <f t="shared" si="6"/>
        <v/>
      </c>
      <c r="BY32" s="207" t="str">
        <f t="shared" si="7"/>
        <v/>
      </c>
      <c r="BZ32" s="207" t="str">
        <f t="shared" si="8"/>
        <v/>
      </c>
      <c r="CA32" s="207" t="str">
        <f t="shared" si="9"/>
        <v/>
      </c>
      <c r="CB32" s="207" t="str">
        <f t="shared" si="10"/>
        <v/>
      </c>
      <c r="CC32" s="207" t="str">
        <f t="shared" si="11"/>
        <v/>
      </c>
      <c r="CD32" s="208"/>
    </row>
    <row r="33" spans="1:82" ht="15.95" customHeight="1">
      <c r="A33" s="195">
        <f>IF('Result Sheet'!A36="","",'Result Sheet'!A36)</f>
        <v>29</v>
      </c>
      <c r="B33" s="196">
        <f>IF('Result Sheet'!B36="","",'Result Sheet'!B36)</f>
        <v>429</v>
      </c>
      <c r="C33" s="197">
        <f>IF('Result Sheet'!F36="","",'Result Sheet'!F36)</f>
        <v>930</v>
      </c>
      <c r="D33" s="198" t="str">
        <f>IF('Result Sheet'!E36="","",'Result Sheet'!E36)</f>
        <v>13-03-2015</v>
      </c>
      <c r="E33" s="199" t="str">
        <f>IF('Result Sheet'!G36="","",'Result Sheet'!G36)</f>
        <v>YUVRAJ SHARMA</v>
      </c>
      <c r="F33" s="199" t="str">
        <f>IF('Result Sheet'!H36="","",'Result Sheet'!H36)</f>
        <v>ARVIND SHARMA</v>
      </c>
      <c r="G33" s="199" t="str">
        <f>IF('Result Sheet'!I36="","",'Result Sheet'!I36)</f>
        <v>ANKITA SHARMA</v>
      </c>
      <c r="H33" s="200" t="str">
        <f>IF('Result Sheet'!K36="","",'Result Sheet'!K36)</f>
        <v>OBC</v>
      </c>
      <c r="I33" s="200" t="str">
        <f>IF('Result Sheet'!J36="","",'Result Sheet'!J36)</f>
        <v>M</v>
      </c>
      <c r="J33" s="314" t="str">
        <f>IF('Result Sheet'!DV36="","",'Result Sheet'!DV36)</f>
        <v>Promoted</v>
      </c>
      <c r="K33" s="201">
        <f>IF('Result Sheet'!DR36="","",'Result Sheet'!DR36)</f>
        <v>396</v>
      </c>
      <c r="L33" s="202">
        <f>IF('Result Sheet'!DS36="","",'Result Sheet'!DS36)</f>
        <v>56.571428571428569</v>
      </c>
      <c r="M33" s="201" t="str">
        <f>IF('Result Sheet'!DT36="","",'Result Sheet'!DT36)</f>
        <v>II</v>
      </c>
      <c r="N33" s="244" t="str">
        <f>IF('Result Sheet'!DY36="","",'Result Sheet'!DY36)</f>
        <v>C</v>
      </c>
      <c r="O33" s="203" t="str">
        <f>IF('Result Sheet'!AB36="","",'Result Sheet'!AB36)</f>
        <v>III</v>
      </c>
      <c r="P33" s="204" t="str">
        <f>IF('Result Sheet'!AC36="","",'Result Sheet'!AC36)</f>
        <v>D</v>
      </c>
      <c r="Q33" s="203" t="str">
        <f>IF('Result Sheet'!AT36="","",'Result Sheet'!AT36)</f>
        <v>I</v>
      </c>
      <c r="R33" s="204" t="str">
        <f>IF('Result Sheet'!AU36="","",'Result Sheet'!AU36)</f>
        <v>B</v>
      </c>
      <c r="S33" s="203" t="str">
        <f>IF('Result Sheet'!BL36="","",'Result Sheet'!BL36)</f>
        <v>II</v>
      </c>
      <c r="T33" s="204" t="str">
        <f>IF('Result Sheet'!BM36="","",'Result Sheet'!BM36)</f>
        <v>C</v>
      </c>
      <c r="U33" s="203" t="str">
        <f>IF('Result Sheet'!CD36="","",'Result Sheet'!CD36)</f>
        <v>II</v>
      </c>
      <c r="V33" s="204" t="str">
        <f>IF('Result Sheet'!CE36="","",'Result Sheet'!CE36)</f>
        <v>C</v>
      </c>
      <c r="W33" s="205">
        <f>IF('Result Sheet'!DX36="","",'Result Sheet'!DX36)</f>
        <v>124</v>
      </c>
      <c r="BQ33" s="206" t="str">
        <f>'Result Sheet'!G36</f>
        <v>YUVRAJ SHARMA</v>
      </c>
      <c r="BR33" s="207" t="str">
        <f t="shared" si="0"/>
        <v/>
      </c>
      <c r="BS33" s="207" t="str">
        <f t="shared" si="1"/>
        <v/>
      </c>
      <c r="BT33" s="207" t="str">
        <f t="shared" si="2"/>
        <v/>
      </c>
      <c r="BU33" s="207" t="str">
        <f t="shared" si="3"/>
        <v/>
      </c>
      <c r="BV33" s="207" t="str">
        <f t="shared" si="4"/>
        <v>C</v>
      </c>
      <c r="BW33" s="207" t="str">
        <f t="shared" si="5"/>
        <v/>
      </c>
      <c r="BX33" s="207" t="str">
        <f t="shared" si="6"/>
        <v/>
      </c>
      <c r="BY33" s="207" t="str">
        <f t="shared" si="7"/>
        <v/>
      </c>
      <c r="BZ33" s="207" t="str">
        <f t="shared" si="8"/>
        <v/>
      </c>
      <c r="CA33" s="207" t="str">
        <f t="shared" si="9"/>
        <v/>
      </c>
      <c r="CB33" s="207" t="str">
        <f t="shared" si="10"/>
        <v/>
      </c>
      <c r="CC33" s="207" t="str">
        <f t="shared" si="11"/>
        <v/>
      </c>
      <c r="CD33" s="208"/>
    </row>
    <row r="34" spans="1:82" ht="15.95" customHeight="1">
      <c r="A34" s="195">
        <f>IF('Result Sheet'!A37="","",'Result Sheet'!A37)</f>
        <v>30</v>
      </c>
      <c r="B34" s="196">
        <f>IF('Result Sheet'!B37="","",'Result Sheet'!B37)</f>
        <v>430</v>
      </c>
      <c r="C34" s="197">
        <f>IF('Result Sheet'!F37="","",'Result Sheet'!F37)</f>
        <v>941</v>
      </c>
      <c r="D34" s="198">
        <f>IF('Result Sheet'!E37="","",'Result Sheet'!E37)</f>
        <v>42219</v>
      </c>
      <c r="E34" s="199" t="str">
        <f>IF('Result Sheet'!G37="","",'Result Sheet'!G37)</f>
        <v>ZEENAT SHEIKH</v>
      </c>
      <c r="F34" s="199" t="str">
        <f>IF('Result Sheet'!H37="","",'Result Sheet'!H37)</f>
        <v>SAMEER SHEIKH</v>
      </c>
      <c r="G34" s="199" t="str">
        <f>IF('Result Sheet'!I37="","",'Result Sheet'!I37)</f>
        <v>SHABNAM KHNAM</v>
      </c>
      <c r="H34" s="200" t="str">
        <f>IF('Result Sheet'!K37="","",'Result Sheet'!K37)</f>
        <v>GEN</v>
      </c>
      <c r="I34" s="200" t="str">
        <f>IF('Result Sheet'!J37="","",'Result Sheet'!J37)</f>
        <v>F</v>
      </c>
      <c r="J34" s="314" t="str">
        <f>IF('Result Sheet'!DV37="","",'Result Sheet'!DV37)</f>
        <v>Promoted</v>
      </c>
      <c r="K34" s="201">
        <f>IF('Result Sheet'!DR37="","",'Result Sheet'!DR37)</f>
        <v>408</v>
      </c>
      <c r="L34" s="202">
        <f>IF('Result Sheet'!DS37="","",'Result Sheet'!DS37)</f>
        <v>58.285714285714285</v>
      </c>
      <c r="M34" s="201" t="str">
        <f>IF('Result Sheet'!DT37="","",'Result Sheet'!DT37)</f>
        <v>II</v>
      </c>
      <c r="N34" s="244" t="str">
        <f>IF('Result Sheet'!DY37="","",'Result Sheet'!DY37)</f>
        <v>C</v>
      </c>
      <c r="O34" s="203" t="str">
        <f>IF('Result Sheet'!AB37="","",'Result Sheet'!AB37)</f>
        <v>III</v>
      </c>
      <c r="P34" s="204" t="str">
        <f>IF('Result Sheet'!AC37="","",'Result Sheet'!AC37)</f>
        <v>D</v>
      </c>
      <c r="Q34" s="203" t="str">
        <f>IF('Result Sheet'!AT37="","",'Result Sheet'!AT37)</f>
        <v>D</v>
      </c>
      <c r="R34" s="204" t="str">
        <f>IF('Result Sheet'!AU37="","",'Result Sheet'!AU37)</f>
        <v>A</v>
      </c>
      <c r="S34" s="203" t="str">
        <f>IF('Result Sheet'!BL37="","",'Result Sheet'!BL37)</f>
        <v>II</v>
      </c>
      <c r="T34" s="204" t="str">
        <f>IF('Result Sheet'!BM37="","",'Result Sheet'!BM37)</f>
        <v>C</v>
      </c>
      <c r="U34" s="203" t="str">
        <f>IF('Result Sheet'!CD37="","",'Result Sheet'!CD37)</f>
        <v>II</v>
      </c>
      <c r="V34" s="204" t="str">
        <f>IF('Result Sheet'!CE37="","",'Result Sheet'!CE37)</f>
        <v>C</v>
      </c>
      <c r="W34" s="205">
        <f>IF('Result Sheet'!DX37="","",'Result Sheet'!DX37)</f>
        <v>120</v>
      </c>
      <c r="BQ34" s="206" t="str">
        <f>'Result Sheet'!G37</f>
        <v>ZEENAT SHEIKH</v>
      </c>
      <c r="BR34" s="207" t="str">
        <f t="shared" si="0"/>
        <v/>
      </c>
      <c r="BS34" s="207" t="str">
        <f t="shared" si="1"/>
        <v/>
      </c>
      <c r="BT34" s="207" t="str">
        <f t="shared" si="2"/>
        <v/>
      </c>
      <c r="BU34" s="207" t="str">
        <f t="shared" si="3"/>
        <v/>
      </c>
      <c r="BV34" s="207" t="str">
        <f t="shared" si="4"/>
        <v/>
      </c>
      <c r="BW34" s="207" t="str">
        <f t="shared" si="5"/>
        <v/>
      </c>
      <c r="BX34" s="207" t="str">
        <f t="shared" si="6"/>
        <v/>
      </c>
      <c r="BY34" s="207" t="str">
        <f t="shared" si="7"/>
        <v>C</v>
      </c>
      <c r="BZ34" s="207" t="str">
        <f t="shared" si="8"/>
        <v/>
      </c>
      <c r="CA34" s="207" t="str">
        <f t="shared" si="9"/>
        <v/>
      </c>
      <c r="CB34" s="207" t="str">
        <f t="shared" si="10"/>
        <v/>
      </c>
      <c r="CC34" s="207" t="str">
        <f t="shared" si="11"/>
        <v/>
      </c>
      <c r="CD34" s="208"/>
    </row>
    <row r="35" spans="1:82" ht="15.95" customHeight="1">
      <c r="A35" s="195">
        <f>IF('Result Sheet'!A38="","",'Result Sheet'!A38)</f>
        <v>31</v>
      </c>
      <c r="B35" s="196" t="str">
        <f>IF('Result Sheet'!B38="","",'Result Sheet'!B38)</f>
        <v/>
      </c>
      <c r="C35" s="197" t="str">
        <f>IF('Result Sheet'!F38="","",'Result Sheet'!F38)</f>
        <v/>
      </c>
      <c r="D35" s="198" t="str">
        <f>IF('Result Sheet'!E38="","",'Result Sheet'!E38)</f>
        <v/>
      </c>
      <c r="E35" s="199" t="str">
        <f>IF('Result Sheet'!G38="","",'Result Sheet'!G38)</f>
        <v/>
      </c>
      <c r="F35" s="199" t="str">
        <f>IF('Result Sheet'!H38="","",'Result Sheet'!H38)</f>
        <v/>
      </c>
      <c r="G35" s="199" t="str">
        <f>IF('Result Sheet'!I38="","",'Result Sheet'!I38)</f>
        <v/>
      </c>
      <c r="H35" s="200" t="str">
        <f>IF('Result Sheet'!K38="","",'Result Sheet'!K38)</f>
        <v/>
      </c>
      <c r="I35" s="200" t="str">
        <f>IF('Result Sheet'!J38="","",'Result Sheet'!J38)</f>
        <v/>
      </c>
      <c r="J35" s="314" t="str">
        <f>IF('Result Sheet'!DV38="","",'Result Sheet'!DV38)</f>
        <v/>
      </c>
      <c r="K35" s="201" t="str">
        <f>IF('Result Sheet'!DR38="","",'Result Sheet'!DR38)</f>
        <v/>
      </c>
      <c r="L35" s="202" t="str">
        <f>IF('Result Sheet'!DS38="","",'Result Sheet'!DS38)</f>
        <v/>
      </c>
      <c r="M35" s="201" t="str">
        <f>IF('Result Sheet'!DT38="","",'Result Sheet'!DT38)</f>
        <v/>
      </c>
      <c r="N35" s="244" t="str">
        <f>IF('Result Sheet'!DY38="","",'Result Sheet'!DY38)</f>
        <v/>
      </c>
      <c r="O35" s="203" t="str">
        <f>IF('Result Sheet'!AB38="","",'Result Sheet'!AB38)</f>
        <v/>
      </c>
      <c r="P35" s="204" t="str">
        <f>IF('Result Sheet'!AC38="","",'Result Sheet'!AC38)</f>
        <v/>
      </c>
      <c r="Q35" s="203" t="str">
        <f>IF('Result Sheet'!AT38="","",'Result Sheet'!AT38)</f>
        <v/>
      </c>
      <c r="R35" s="204" t="str">
        <f>IF('Result Sheet'!AU38="","",'Result Sheet'!AU38)</f>
        <v/>
      </c>
      <c r="S35" s="203" t="str">
        <f>IF('Result Sheet'!BL38="","",'Result Sheet'!BL38)</f>
        <v/>
      </c>
      <c r="T35" s="204" t="str">
        <f>IF('Result Sheet'!BM38="","",'Result Sheet'!BM38)</f>
        <v/>
      </c>
      <c r="U35" s="203" t="str">
        <f>IF('Result Sheet'!CD38="","",'Result Sheet'!CD38)</f>
        <v/>
      </c>
      <c r="V35" s="204" t="str">
        <f>IF('Result Sheet'!CE38="","",'Result Sheet'!CE38)</f>
        <v/>
      </c>
      <c r="W35" s="205" t="str">
        <f>IF('Result Sheet'!DX38="","",'Result Sheet'!DX38)</f>
        <v/>
      </c>
      <c r="BQ35" s="206" t="str">
        <f>'Result Sheet'!G38</f>
        <v/>
      </c>
      <c r="BR35" s="207" t="str">
        <f t="shared" si="0"/>
        <v/>
      </c>
      <c r="BS35" s="207" t="str">
        <f t="shared" si="1"/>
        <v/>
      </c>
      <c r="BT35" s="207" t="str">
        <f t="shared" si="2"/>
        <v/>
      </c>
      <c r="BU35" s="207" t="str">
        <f t="shared" si="3"/>
        <v/>
      </c>
      <c r="BV35" s="207" t="str">
        <f t="shared" si="4"/>
        <v/>
      </c>
      <c r="BW35" s="207" t="str">
        <f t="shared" si="5"/>
        <v/>
      </c>
      <c r="BX35" s="207" t="str">
        <f t="shared" si="6"/>
        <v/>
      </c>
      <c r="BY35" s="207" t="str">
        <f t="shared" si="7"/>
        <v/>
      </c>
      <c r="BZ35" s="207" t="str">
        <f t="shared" si="8"/>
        <v/>
      </c>
      <c r="CA35" s="207" t="str">
        <f t="shared" si="9"/>
        <v/>
      </c>
      <c r="CB35" s="207" t="str">
        <f t="shared" si="10"/>
        <v/>
      </c>
      <c r="CC35" s="207" t="str">
        <f t="shared" si="11"/>
        <v/>
      </c>
      <c r="CD35" s="208"/>
    </row>
    <row r="36" spans="1:82" ht="15.95" customHeight="1">
      <c r="A36" s="195">
        <f>IF('Result Sheet'!A39="","",'Result Sheet'!A39)</f>
        <v>32</v>
      </c>
      <c r="B36" s="196" t="str">
        <f>IF('Result Sheet'!B39="","",'Result Sheet'!B39)</f>
        <v/>
      </c>
      <c r="C36" s="197" t="str">
        <f>IF('Result Sheet'!F39="","",'Result Sheet'!F39)</f>
        <v/>
      </c>
      <c r="D36" s="198" t="str">
        <f>IF('Result Sheet'!E39="","",'Result Sheet'!E39)</f>
        <v/>
      </c>
      <c r="E36" s="199" t="str">
        <f>IF('Result Sheet'!G39="","",'Result Sheet'!G39)</f>
        <v/>
      </c>
      <c r="F36" s="199" t="str">
        <f>IF('Result Sheet'!H39="","",'Result Sheet'!H39)</f>
        <v/>
      </c>
      <c r="G36" s="199" t="str">
        <f>IF('Result Sheet'!I39="","",'Result Sheet'!I39)</f>
        <v/>
      </c>
      <c r="H36" s="200" t="str">
        <f>IF('Result Sheet'!K39="","",'Result Sheet'!K39)</f>
        <v/>
      </c>
      <c r="I36" s="200" t="str">
        <f>IF('Result Sheet'!J39="","",'Result Sheet'!J39)</f>
        <v/>
      </c>
      <c r="J36" s="314" t="str">
        <f>IF('Result Sheet'!DV39="","",'Result Sheet'!DV39)</f>
        <v/>
      </c>
      <c r="K36" s="201" t="str">
        <f>IF('Result Sheet'!DR39="","",'Result Sheet'!DR39)</f>
        <v/>
      </c>
      <c r="L36" s="202" t="str">
        <f>IF('Result Sheet'!DS39="","",'Result Sheet'!DS39)</f>
        <v/>
      </c>
      <c r="M36" s="201" t="str">
        <f>IF('Result Sheet'!DT39="","",'Result Sheet'!DT39)</f>
        <v/>
      </c>
      <c r="N36" s="244" t="str">
        <f>IF('Result Sheet'!DY39="","",'Result Sheet'!DY39)</f>
        <v/>
      </c>
      <c r="O36" s="203" t="str">
        <f>IF('Result Sheet'!AB39="","",'Result Sheet'!AB39)</f>
        <v/>
      </c>
      <c r="P36" s="204" t="str">
        <f>IF('Result Sheet'!AC39="","",'Result Sheet'!AC39)</f>
        <v/>
      </c>
      <c r="Q36" s="203" t="str">
        <f>IF('Result Sheet'!AT39="","",'Result Sheet'!AT39)</f>
        <v/>
      </c>
      <c r="R36" s="204" t="str">
        <f>IF('Result Sheet'!AU39="","",'Result Sheet'!AU39)</f>
        <v/>
      </c>
      <c r="S36" s="203" t="str">
        <f>IF('Result Sheet'!BL39="","",'Result Sheet'!BL39)</f>
        <v/>
      </c>
      <c r="T36" s="204" t="str">
        <f>IF('Result Sheet'!BM39="","",'Result Sheet'!BM39)</f>
        <v/>
      </c>
      <c r="U36" s="203" t="str">
        <f>IF('Result Sheet'!CD39="","",'Result Sheet'!CD39)</f>
        <v/>
      </c>
      <c r="V36" s="204" t="str">
        <f>IF('Result Sheet'!CE39="","",'Result Sheet'!CE39)</f>
        <v/>
      </c>
      <c r="W36" s="205" t="str">
        <f>IF('Result Sheet'!DX39="","",'Result Sheet'!DX39)</f>
        <v/>
      </c>
      <c r="BQ36" s="206" t="str">
        <f>'Result Sheet'!G39</f>
        <v/>
      </c>
      <c r="BR36" s="207" t="str">
        <f t="shared" si="0"/>
        <v/>
      </c>
      <c r="BS36" s="207" t="str">
        <f t="shared" si="1"/>
        <v/>
      </c>
      <c r="BT36" s="207" t="str">
        <f t="shared" si="2"/>
        <v/>
      </c>
      <c r="BU36" s="207" t="str">
        <f t="shared" si="3"/>
        <v/>
      </c>
      <c r="BV36" s="207" t="str">
        <f t="shared" si="4"/>
        <v/>
      </c>
      <c r="BW36" s="207" t="str">
        <f t="shared" si="5"/>
        <v/>
      </c>
      <c r="BX36" s="207" t="str">
        <f t="shared" si="6"/>
        <v/>
      </c>
      <c r="BY36" s="207" t="str">
        <f t="shared" si="7"/>
        <v/>
      </c>
      <c r="BZ36" s="207" t="str">
        <f t="shared" si="8"/>
        <v/>
      </c>
      <c r="CA36" s="207" t="str">
        <f t="shared" si="9"/>
        <v/>
      </c>
      <c r="CB36" s="207" t="str">
        <f t="shared" si="10"/>
        <v/>
      </c>
      <c r="CC36" s="207" t="str">
        <f t="shared" si="11"/>
        <v/>
      </c>
      <c r="CD36" s="208"/>
    </row>
    <row r="37" spans="1:82" ht="15.95" customHeight="1">
      <c r="A37" s="195">
        <f>IF('Result Sheet'!A40="","",'Result Sheet'!A40)</f>
        <v>33</v>
      </c>
      <c r="B37" s="196" t="str">
        <f>IF('Result Sheet'!B40="","",'Result Sheet'!B40)</f>
        <v/>
      </c>
      <c r="C37" s="197" t="str">
        <f>IF('Result Sheet'!F40="","",'Result Sheet'!F40)</f>
        <v/>
      </c>
      <c r="D37" s="198" t="str">
        <f>IF('Result Sheet'!E40="","",'Result Sheet'!E40)</f>
        <v/>
      </c>
      <c r="E37" s="199" t="str">
        <f>IF('Result Sheet'!G40="","",'Result Sheet'!G40)</f>
        <v/>
      </c>
      <c r="F37" s="199" t="str">
        <f>IF('Result Sheet'!H40="","",'Result Sheet'!H40)</f>
        <v/>
      </c>
      <c r="G37" s="199" t="str">
        <f>IF('Result Sheet'!I40="","",'Result Sheet'!I40)</f>
        <v/>
      </c>
      <c r="H37" s="200" t="str">
        <f>IF('Result Sheet'!K40="","",'Result Sheet'!K40)</f>
        <v/>
      </c>
      <c r="I37" s="200" t="str">
        <f>IF('Result Sheet'!J40="","",'Result Sheet'!J40)</f>
        <v/>
      </c>
      <c r="J37" s="314" t="str">
        <f>IF('Result Sheet'!DV40="","",'Result Sheet'!DV40)</f>
        <v/>
      </c>
      <c r="K37" s="201" t="str">
        <f>IF('Result Sheet'!DR40="","",'Result Sheet'!DR40)</f>
        <v/>
      </c>
      <c r="L37" s="202" t="str">
        <f>IF('Result Sheet'!DS40="","",'Result Sheet'!DS40)</f>
        <v/>
      </c>
      <c r="M37" s="201" t="str">
        <f>IF('Result Sheet'!DT40="","",'Result Sheet'!DT40)</f>
        <v/>
      </c>
      <c r="N37" s="244" t="str">
        <f>IF('Result Sheet'!DY40="","",'Result Sheet'!DY40)</f>
        <v/>
      </c>
      <c r="O37" s="203" t="str">
        <f>IF('Result Sheet'!AB40="","",'Result Sheet'!AB40)</f>
        <v/>
      </c>
      <c r="P37" s="204" t="str">
        <f>IF('Result Sheet'!AC40="","",'Result Sheet'!AC40)</f>
        <v/>
      </c>
      <c r="Q37" s="203" t="str">
        <f>IF('Result Sheet'!AT40="","",'Result Sheet'!AT40)</f>
        <v/>
      </c>
      <c r="R37" s="204" t="str">
        <f>IF('Result Sheet'!AU40="","",'Result Sheet'!AU40)</f>
        <v/>
      </c>
      <c r="S37" s="203" t="str">
        <f>IF('Result Sheet'!BL40="","",'Result Sheet'!BL40)</f>
        <v/>
      </c>
      <c r="T37" s="204" t="str">
        <f>IF('Result Sheet'!BM40="","",'Result Sheet'!BM40)</f>
        <v/>
      </c>
      <c r="U37" s="203" t="str">
        <f>IF('Result Sheet'!CD40="","",'Result Sheet'!CD40)</f>
        <v/>
      </c>
      <c r="V37" s="204" t="str">
        <f>IF('Result Sheet'!CE40="","",'Result Sheet'!CE40)</f>
        <v/>
      </c>
      <c r="W37" s="205" t="str">
        <f>IF('Result Sheet'!DX40="","",'Result Sheet'!DX40)</f>
        <v/>
      </c>
      <c r="BQ37" s="206" t="str">
        <f>'Result Sheet'!G40</f>
        <v/>
      </c>
      <c r="BR37" s="207" t="str">
        <f t="shared" si="0"/>
        <v/>
      </c>
      <c r="BS37" s="207" t="str">
        <f t="shared" si="1"/>
        <v/>
      </c>
      <c r="BT37" s="207" t="str">
        <f t="shared" si="2"/>
        <v/>
      </c>
      <c r="BU37" s="207" t="str">
        <f t="shared" si="3"/>
        <v/>
      </c>
      <c r="BV37" s="207" t="str">
        <f t="shared" si="4"/>
        <v/>
      </c>
      <c r="BW37" s="207" t="str">
        <f t="shared" si="5"/>
        <v/>
      </c>
      <c r="BX37" s="207" t="str">
        <f t="shared" si="6"/>
        <v/>
      </c>
      <c r="BY37" s="207" t="str">
        <f t="shared" si="7"/>
        <v/>
      </c>
      <c r="BZ37" s="207" t="str">
        <f t="shared" si="8"/>
        <v/>
      </c>
      <c r="CA37" s="207" t="str">
        <f t="shared" si="9"/>
        <v/>
      </c>
      <c r="CB37" s="207" t="str">
        <f t="shared" si="10"/>
        <v/>
      </c>
      <c r="CC37" s="207" t="str">
        <f t="shared" si="11"/>
        <v/>
      </c>
      <c r="CD37" s="208"/>
    </row>
    <row r="38" spans="1:82" ht="15.95" customHeight="1">
      <c r="A38" s="195">
        <f>IF('Result Sheet'!A41="","",'Result Sheet'!A41)</f>
        <v>34</v>
      </c>
      <c r="B38" s="196" t="str">
        <f>IF('Result Sheet'!B41="","",'Result Sheet'!B41)</f>
        <v/>
      </c>
      <c r="C38" s="197" t="str">
        <f>IF('Result Sheet'!F41="","",'Result Sheet'!F41)</f>
        <v/>
      </c>
      <c r="D38" s="198" t="str">
        <f>IF('Result Sheet'!E41="","",'Result Sheet'!E41)</f>
        <v/>
      </c>
      <c r="E38" s="199" t="str">
        <f>IF('Result Sheet'!G41="","",'Result Sheet'!G41)</f>
        <v/>
      </c>
      <c r="F38" s="199" t="str">
        <f>IF('Result Sheet'!H41="","",'Result Sheet'!H41)</f>
        <v/>
      </c>
      <c r="G38" s="199" t="str">
        <f>IF('Result Sheet'!I41="","",'Result Sheet'!I41)</f>
        <v/>
      </c>
      <c r="H38" s="200" t="str">
        <f>IF('Result Sheet'!K41="","",'Result Sheet'!K41)</f>
        <v/>
      </c>
      <c r="I38" s="200" t="str">
        <f>IF('Result Sheet'!J41="","",'Result Sheet'!J41)</f>
        <v/>
      </c>
      <c r="J38" s="314" t="str">
        <f>IF('Result Sheet'!DV41="","",'Result Sheet'!DV41)</f>
        <v/>
      </c>
      <c r="K38" s="201" t="str">
        <f>IF('Result Sheet'!DR41="","",'Result Sheet'!DR41)</f>
        <v/>
      </c>
      <c r="L38" s="202" t="str">
        <f>IF('Result Sheet'!DS41="","",'Result Sheet'!DS41)</f>
        <v/>
      </c>
      <c r="M38" s="201" t="str">
        <f>IF('Result Sheet'!DT41="","",'Result Sheet'!DT41)</f>
        <v/>
      </c>
      <c r="N38" s="244" t="str">
        <f>IF('Result Sheet'!DY41="","",'Result Sheet'!DY41)</f>
        <v/>
      </c>
      <c r="O38" s="203" t="str">
        <f>IF('Result Sheet'!AB41="","",'Result Sheet'!AB41)</f>
        <v/>
      </c>
      <c r="P38" s="204" t="str">
        <f>IF('Result Sheet'!AC41="","",'Result Sheet'!AC41)</f>
        <v/>
      </c>
      <c r="Q38" s="203" t="str">
        <f>IF('Result Sheet'!AT41="","",'Result Sheet'!AT41)</f>
        <v/>
      </c>
      <c r="R38" s="204" t="str">
        <f>IF('Result Sheet'!AU41="","",'Result Sheet'!AU41)</f>
        <v/>
      </c>
      <c r="S38" s="203" t="str">
        <f>IF('Result Sheet'!BL41="","",'Result Sheet'!BL41)</f>
        <v/>
      </c>
      <c r="T38" s="204" t="str">
        <f>IF('Result Sheet'!BM41="","",'Result Sheet'!BM41)</f>
        <v/>
      </c>
      <c r="U38" s="203" t="str">
        <f>IF('Result Sheet'!CD41="","",'Result Sheet'!CD41)</f>
        <v/>
      </c>
      <c r="V38" s="204" t="str">
        <f>IF('Result Sheet'!CE41="","",'Result Sheet'!CE41)</f>
        <v/>
      </c>
      <c r="W38" s="205" t="str">
        <f>IF('Result Sheet'!DX41="","",'Result Sheet'!DX41)</f>
        <v/>
      </c>
      <c r="BQ38" s="206" t="str">
        <f>'Result Sheet'!G41</f>
        <v/>
      </c>
      <c r="BR38" s="207" t="str">
        <f t="shared" si="0"/>
        <v/>
      </c>
      <c r="BS38" s="207" t="str">
        <f t="shared" si="1"/>
        <v/>
      </c>
      <c r="BT38" s="207" t="str">
        <f t="shared" si="2"/>
        <v/>
      </c>
      <c r="BU38" s="207" t="str">
        <f t="shared" si="3"/>
        <v/>
      </c>
      <c r="BV38" s="207" t="str">
        <f t="shared" si="4"/>
        <v/>
      </c>
      <c r="BW38" s="207" t="str">
        <f t="shared" si="5"/>
        <v/>
      </c>
      <c r="BX38" s="207" t="str">
        <f t="shared" si="6"/>
        <v/>
      </c>
      <c r="BY38" s="207" t="str">
        <f t="shared" si="7"/>
        <v/>
      </c>
      <c r="BZ38" s="207" t="str">
        <f t="shared" si="8"/>
        <v/>
      </c>
      <c r="CA38" s="207" t="str">
        <f t="shared" si="9"/>
        <v/>
      </c>
      <c r="CB38" s="207" t="str">
        <f t="shared" si="10"/>
        <v/>
      </c>
      <c r="CC38" s="207" t="str">
        <f t="shared" si="11"/>
        <v/>
      </c>
      <c r="CD38" s="208"/>
    </row>
    <row r="39" spans="1:82" ht="15.95" customHeight="1">
      <c r="A39" s="195">
        <f>IF('Result Sheet'!A42="","",'Result Sheet'!A42)</f>
        <v>35</v>
      </c>
      <c r="B39" s="196" t="str">
        <f>IF('Result Sheet'!B42="","",'Result Sheet'!B42)</f>
        <v/>
      </c>
      <c r="C39" s="197" t="str">
        <f>IF('Result Sheet'!F42="","",'Result Sheet'!F42)</f>
        <v/>
      </c>
      <c r="D39" s="198" t="str">
        <f>IF('Result Sheet'!E42="","",'Result Sheet'!E42)</f>
        <v/>
      </c>
      <c r="E39" s="199" t="str">
        <f>IF('Result Sheet'!G42="","",'Result Sheet'!G42)</f>
        <v/>
      </c>
      <c r="F39" s="199" t="str">
        <f>IF('Result Sheet'!H42="","",'Result Sheet'!H42)</f>
        <v/>
      </c>
      <c r="G39" s="199" t="str">
        <f>IF('Result Sheet'!I42="","",'Result Sheet'!I42)</f>
        <v/>
      </c>
      <c r="H39" s="200" t="str">
        <f>IF('Result Sheet'!K42="","",'Result Sheet'!K42)</f>
        <v/>
      </c>
      <c r="I39" s="200" t="str">
        <f>IF('Result Sheet'!J42="","",'Result Sheet'!J42)</f>
        <v/>
      </c>
      <c r="J39" s="314" t="str">
        <f>IF('Result Sheet'!DV42="","",'Result Sheet'!DV42)</f>
        <v/>
      </c>
      <c r="K39" s="201" t="str">
        <f>IF('Result Sheet'!DR42="","",'Result Sheet'!DR42)</f>
        <v/>
      </c>
      <c r="L39" s="202" t="str">
        <f>IF('Result Sheet'!DS42="","",'Result Sheet'!DS42)</f>
        <v/>
      </c>
      <c r="M39" s="201" t="str">
        <f>IF('Result Sheet'!DT42="","",'Result Sheet'!DT42)</f>
        <v/>
      </c>
      <c r="N39" s="244" t="str">
        <f>IF('Result Sheet'!DY42="","",'Result Sheet'!DY42)</f>
        <v/>
      </c>
      <c r="O39" s="203" t="str">
        <f>IF('Result Sheet'!AB42="","",'Result Sheet'!AB42)</f>
        <v/>
      </c>
      <c r="P39" s="204" t="str">
        <f>IF('Result Sheet'!AC42="","",'Result Sheet'!AC42)</f>
        <v/>
      </c>
      <c r="Q39" s="203" t="str">
        <f>IF('Result Sheet'!AT42="","",'Result Sheet'!AT42)</f>
        <v/>
      </c>
      <c r="R39" s="204" t="str">
        <f>IF('Result Sheet'!AU42="","",'Result Sheet'!AU42)</f>
        <v/>
      </c>
      <c r="S39" s="203" t="str">
        <f>IF('Result Sheet'!BL42="","",'Result Sheet'!BL42)</f>
        <v/>
      </c>
      <c r="T39" s="204" t="str">
        <f>IF('Result Sheet'!BM42="","",'Result Sheet'!BM42)</f>
        <v/>
      </c>
      <c r="U39" s="203" t="str">
        <f>IF('Result Sheet'!CD42="","",'Result Sheet'!CD42)</f>
        <v/>
      </c>
      <c r="V39" s="204" t="str">
        <f>IF('Result Sheet'!CE42="","",'Result Sheet'!CE42)</f>
        <v/>
      </c>
      <c r="W39" s="205" t="str">
        <f>IF('Result Sheet'!DX42="","",'Result Sheet'!DX42)</f>
        <v/>
      </c>
      <c r="BQ39" s="206" t="str">
        <f>'Result Sheet'!G42</f>
        <v/>
      </c>
      <c r="BR39" s="207" t="str">
        <f t="shared" si="0"/>
        <v/>
      </c>
      <c r="BS39" s="207" t="str">
        <f t="shared" si="1"/>
        <v/>
      </c>
      <c r="BT39" s="207" t="str">
        <f t="shared" si="2"/>
        <v/>
      </c>
      <c r="BU39" s="207" t="str">
        <f t="shared" si="3"/>
        <v/>
      </c>
      <c r="BV39" s="207" t="str">
        <f t="shared" si="4"/>
        <v/>
      </c>
      <c r="BW39" s="207" t="str">
        <f t="shared" si="5"/>
        <v/>
      </c>
      <c r="BX39" s="207" t="str">
        <f t="shared" si="6"/>
        <v/>
      </c>
      <c r="BY39" s="207" t="str">
        <f t="shared" si="7"/>
        <v/>
      </c>
      <c r="BZ39" s="207" t="str">
        <f t="shared" si="8"/>
        <v/>
      </c>
      <c r="CA39" s="207" t="str">
        <f t="shared" si="9"/>
        <v/>
      </c>
      <c r="CB39" s="207" t="str">
        <f t="shared" si="10"/>
        <v/>
      </c>
      <c r="CC39" s="207" t="str">
        <f t="shared" si="11"/>
        <v/>
      </c>
      <c r="CD39" s="208"/>
    </row>
    <row r="40" spans="1:82" ht="15.95" customHeight="1">
      <c r="A40" s="195">
        <f>IF('Result Sheet'!A43="","",'Result Sheet'!A43)</f>
        <v>36</v>
      </c>
      <c r="B40" s="196" t="str">
        <f>IF('Result Sheet'!B43="","",'Result Sheet'!B43)</f>
        <v/>
      </c>
      <c r="C40" s="197" t="str">
        <f>IF('Result Sheet'!F43="","",'Result Sheet'!F43)</f>
        <v/>
      </c>
      <c r="D40" s="198" t="str">
        <f>IF('Result Sheet'!E43="","",'Result Sheet'!E43)</f>
        <v/>
      </c>
      <c r="E40" s="199" t="str">
        <f>IF('Result Sheet'!G43="","",'Result Sheet'!G43)</f>
        <v/>
      </c>
      <c r="F40" s="199" t="str">
        <f>IF('Result Sheet'!H43="","",'Result Sheet'!H43)</f>
        <v/>
      </c>
      <c r="G40" s="199" t="str">
        <f>IF('Result Sheet'!I43="","",'Result Sheet'!I43)</f>
        <v/>
      </c>
      <c r="H40" s="200" t="str">
        <f>IF('Result Sheet'!K43="","",'Result Sheet'!K43)</f>
        <v/>
      </c>
      <c r="I40" s="200" t="str">
        <f>IF('Result Sheet'!J43="","",'Result Sheet'!J43)</f>
        <v/>
      </c>
      <c r="J40" s="314" t="str">
        <f>IF('Result Sheet'!DV43="","",'Result Sheet'!DV43)</f>
        <v/>
      </c>
      <c r="K40" s="201" t="str">
        <f>IF('Result Sheet'!DR43="","",'Result Sheet'!DR43)</f>
        <v/>
      </c>
      <c r="L40" s="202" t="str">
        <f>IF('Result Sheet'!DS43="","",'Result Sheet'!DS43)</f>
        <v/>
      </c>
      <c r="M40" s="201" t="str">
        <f>IF('Result Sheet'!DT43="","",'Result Sheet'!DT43)</f>
        <v/>
      </c>
      <c r="N40" s="244" t="str">
        <f>IF('Result Sheet'!DY43="","",'Result Sheet'!DY43)</f>
        <v/>
      </c>
      <c r="O40" s="203" t="str">
        <f>IF('Result Sheet'!AB43="","",'Result Sheet'!AB43)</f>
        <v/>
      </c>
      <c r="P40" s="204" t="str">
        <f>IF('Result Sheet'!AC43="","",'Result Sheet'!AC43)</f>
        <v/>
      </c>
      <c r="Q40" s="203" t="str">
        <f>IF('Result Sheet'!AT43="","",'Result Sheet'!AT43)</f>
        <v/>
      </c>
      <c r="R40" s="204" t="str">
        <f>IF('Result Sheet'!AU43="","",'Result Sheet'!AU43)</f>
        <v/>
      </c>
      <c r="S40" s="203" t="str">
        <f>IF('Result Sheet'!BL43="","",'Result Sheet'!BL43)</f>
        <v/>
      </c>
      <c r="T40" s="204" t="str">
        <f>IF('Result Sheet'!BM43="","",'Result Sheet'!BM43)</f>
        <v/>
      </c>
      <c r="U40" s="203" t="str">
        <f>IF('Result Sheet'!CD43="","",'Result Sheet'!CD43)</f>
        <v/>
      </c>
      <c r="V40" s="204" t="str">
        <f>IF('Result Sheet'!CE43="","",'Result Sheet'!CE43)</f>
        <v/>
      </c>
      <c r="W40" s="205" t="str">
        <f>IF('Result Sheet'!DX43="","",'Result Sheet'!DX43)</f>
        <v/>
      </c>
      <c r="BQ40" s="206" t="str">
        <f>'Result Sheet'!G43</f>
        <v/>
      </c>
      <c r="BR40" s="207" t="str">
        <f t="shared" si="0"/>
        <v/>
      </c>
      <c r="BS40" s="207" t="str">
        <f t="shared" si="1"/>
        <v/>
      </c>
      <c r="BT40" s="207" t="str">
        <f t="shared" si="2"/>
        <v/>
      </c>
      <c r="BU40" s="207" t="str">
        <f t="shared" si="3"/>
        <v/>
      </c>
      <c r="BV40" s="207" t="str">
        <f t="shared" si="4"/>
        <v/>
      </c>
      <c r="BW40" s="207" t="str">
        <f t="shared" si="5"/>
        <v/>
      </c>
      <c r="BX40" s="207" t="str">
        <f t="shared" si="6"/>
        <v/>
      </c>
      <c r="BY40" s="207" t="str">
        <f t="shared" si="7"/>
        <v/>
      </c>
      <c r="BZ40" s="207" t="str">
        <f t="shared" si="8"/>
        <v/>
      </c>
      <c r="CA40" s="207" t="str">
        <f t="shared" si="9"/>
        <v/>
      </c>
      <c r="CB40" s="207" t="str">
        <f t="shared" si="10"/>
        <v/>
      </c>
      <c r="CC40" s="207" t="str">
        <f t="shared" si="11"/>
        <v/>
      </c>
      <c r="CD40" s="208"/>
    </row>
    <row r="41" spans="1:82" ht="15.95" customHeight="1">
      <c r="A41" s="195">
        <f>IF('Result Sheet'!A44="","",'Result Sheet'!A44)</f>
        <v>37</v>
      </c>
      <c r="B41" s="196" t="str">
        <f>IF('Result Sheet'!B44="","",'Result Sheet'!B44)</f>
        <v/>
      </c>
      <c r="C41" s="197" t="str">
        <f>IF('Result Sheet'!F44="","",'Result Sheet'!F44)</f>
        <v/>
      </c>
      <c r="D41" s="198" t="str">
        <f>IF('Result Sheet'!E44="","",'Result Sheet'!E44)</f>
        <v/>
      </c>
      <c r="E41" s="199" t="str">
        <f>IF('Result Sheet'!G44="","",'Result Sheet'!G44)</f>
        <v/>
      </c>
      <c r="F41" s="199" t="str">
        <f>IF('Result Sheet'!H44="","",'Result Sheet'!H44)</f>
        <v/>
      </c>
      <c r="G41" s="199" t="str">
        <f>IF('Result Sheet'!I44="","",'Result Sheet'!I44)</f>
        <v/>
      </c>
      <c r="H41" s="200" t="str">
        <f>IF('Result Sheet'!K44="","",'Result Sheet'!K44)</f>
        <v/>
      </c>
      <c r="I41" s="200" t="str">
        <f>IF('Result Sheet'!J44="","",'Result Sheet'!J44)</f>
        <v/>
      </c>
      <c r="J41" s="314" t="str">
        <f>IF('Result Sheet'!DV44="","",'Result Sheet'!DV44)</f>
        <v/>
      </c>
      <c r="K41" s="201" t="str">
        <f>IF('Result Sheet'!DR44="","",'Result Sheet'!DR44)</f>
        <v/>
      </c>
      <c r="L41" s="202" t="str">
        <f>IF('Result Sheet'!DS44="","",'Result Sheet'!DS44)</f>
        <v/>
      </c>
      <c r="M41" s="201" t="str">
        <f>IF('Result Sheet'!DT44="","",'Result Sheet'!DT44)</f>
        <v/>
      </c>
      <c r="N41" s="244" t="str">
        <f>IF('Result Sheet'!DY44="","",'Result Sheet'!DY44)</f>
        <v/>
      </c>
      <c r="O41" s="203" t="str">
        <f>IF('Result Sheet'!AB44="","",'Result Sheet'!AB44)</f>
        <v/>
      </c>
      <c r="P41" s="204" t="str">
        <f>IF('Result Sheet'!AC44="","",'Result Sheet'!AC44)</f>
        <v/>
      </c>
      <c r="Q41" s="203" t="str">
        <f>IF('Result Sheet'!AT44="","",'Result Sheet'!AT44)</f>
        <v/>
      </c>
      <c r="R41" s="204" t="str">
        <f>IF('Result Sheet'!AU44="","",'Result Sheet'!AU44)</f>
        <v/>
      </c>
      <c r="S41" s="203" t="str">
        <f>IF('Result Sheet'!BL44="","",'Result Sheet'!BL44)</f>
        <v/>
      </c>
      <c r="T41" s="204" t="str">
        <f>IF('Result Sheet'!BM44="","",'Result Sheet'!BM44)</f>
        <v/>
      </c>
      <c r="U41" s="203" t="str">
        <f>IF('Result Sheet'!CD44="","",'Result Sheet'!CD44)</f>
        <v/>
      </c>
      <c r="V41" s="204" t="str">
        <f>IF('Result Sheet'!CE44="","",'Result Sheet'!CE44)</f>
        <v/>
      </c>
      <c r="W41" s="205" t="str">
        <f>IF('Result Sheet'!DX44="","",'Result Sheet'!DX44)</f>
        <v/>
      </c>
      <c r="BQ41" s="206" t="str">
        <f>'Result Sheet'!G44</f>
        <v/>
      </c>
      <c r="BR41" s="207" t="str">
        <f t="shared" si="0"/>
        <v/>
      </c>
      <c r="BS41" s="207" t="str">
        <f t="shared" si="1"/>
        <v/>
      </c>
      <c r="BT41" s="207" t="str">
        <f t="shared" si="2"/>
        <v/>
      </c>
      <c r="BU41" s="207" t="str">
        <f t="shared" si="3"/>
        <v/>
      </c>
      <c r="BV41" s="207" t="str">
        <f t="shared" si="4"/>
        <v/>
      </c>
      <c r="BW41" s="207" t="str">
        <f t="shared" si="5"/>
        <v/>
      </c>
      <c r="BX41" s="207" t="str">
        <f t="shared" si="6"/>
        <v/>
      </c>
      <c r="BY41" s="207" t="str">
        <f t="shared" si="7"/>
        <v/>
      </c>
      <c r="BZ41" s="207" t="str">
        <f t="shared" si="8"/>
        <v/>
      </c>
      <c r="CA41" s="207" t="str">
        <f t="shared" si="9"/>
        <v/>
      </c>
      <c r="CB41" s="207" t="str">
        <f t="shared" si="10"/>
        <v/>
      </c>
      <c r="CC41" s="207" t="str">
        <f t="shared" si="11"/>
        <v/>
      </c>
      <c r="CD41" s="208"/>
    </row>
    <row r="42" spans="1:82" ht="15.95" customHeight="1">
      <c r="A42" s="195">
        <f>IF('Result Sheet'!A45="","",'Result Sheet'!A45)</f>
        <v>38</v>
      </c>
      <c r="B42" s="196" t="str">
        <f>IF('Result Sheet'!B45="","",'Result Sheet'!B45)</f>
        <v/>
      </c>
      <c r="C42" s="197" t="str">
        <f>IF('Result Sheet'!F45="","",'Result Sheet'!F45)</f>
        <v/>
      </c>
      <c r="D42" s="198" t="str">
        <f>IF('Result Sheet'!E45="","",'Result Sheet'!E45)</f>
        <v/>
      </c>
      <c r="E42" s="199" t="str">
        <f>IF('Result Sheet'!G45="","",'Result Sheet'!G45)</f>
        <v/>
      </c>
      <c r="F42" s="199" t="str">
        <f>IF('Result Sheet'!H45="","",'Result Sheet'!H45)</f>
        <v/>
      </c>
      <c r="G42" s="199" t="str">
        <f>IF('Result Sheet'!I45="","",'Result Sheet'!I45)</f>
        <v/>
      </c>
      <c r="H42" s="200" t="str">
        <f>IF('Result Sheet'!K45="","",'Result Sheet'!K45)</f>
        <v/>
      </c>
      <c r="I42" s="200" t="str">
        <f>IF('Result Sheet'!J45="","",'Result Sheet'!J45)</f>
        <v/>
      </c>
      <c r="J42" s="314" t="str">
        <f>IF('Result Sheet'!DV45="","",'Result Sheet'!DV45)</f>
        <v/>
      </c>
      <c r="K42" s="201" t="str">
        <f>IF('Result Sheet'!DR45="","",'Result Sheet'!DR45)</f>
        <v/>
      </c>
      <c r="L42" s="202" t="str">
        <f>IF('Result Sheet'!DS45="","",'Result Sheet'!DS45)</f>
        <v/>
      </c>
      <c r="M42" s="201" t="str">
        <f>IF('Result Sheet'!DT45="","",'Result Sheet'!DT45)</f>
        <v/>
      </c>
      <c r="N42" s="244" t="str">
        <f>IF('Result Sheet'!DY45="","",'Result Sheet'!DY45)</f>
        <v/>
      </c>
      <c r="O42" s="203" t="str">
        <f>IF('Result Sheet'!AB45="","",'Result Sheet'!AB45)</f>
        <v/>
      </c>
      <c r="P42" s="204" t="str">
        <f>IF('Result Sheet'!AC45="","",'Result Sheet'!AC45)</f>
        <v/>
      </c>
      <c r="Q42" s="203" t="str">
        <f>IF('Result Sheet'!AT45="","",'Result Sheet'!AT45)</f>
        <v/>
      </c>
      <c r="R42" s="204" t="str">
        <f>IF('Result Sheet'!AU45="","",'Result Sheet'!AU45)</f>
        <v/>
      </c>
      <c r="S42" s="203" t="str">
        <f>IF('Result Sheet'!BL45="","",'Result Sheet'!BL45)</f>
        <v/>
      </c>
      <c r="T42" s="204" t="str">
        <f>IF('Result Sheet'!BM45="","",'Result Sheet'!BM45)</f>
        <v/>
      </c>
      <c r="U42" s="203" t="str">
        <f>IF('Result Sheet'!CD45="","",'Result Sheet'!CD45)</f>
        <v/>
      </c>
      <c r="V42" s="204" t="str">
        <f>IF('Result Sheet'!CE45="","",'Result Sheet'!CE45)</f>
        <v/>
      </c>
      <c r="W42" s="205" t="str">
        <f>IF('Result Sheet'!DX45="","",'Result Sheet'!DX45)</f>
        <v/>
      </c>
      <c r="BQ42" s="206" t="str">
        <f>'Result Sheet'!G45</f>
        <v/>
      </c>
      <c r="BR42" s="207" t="str">
        <f t="shared" si="0"/>
        <v/>
      </c>
      <c r="BS42" s="207" t="str">
        <f t="shared" si="1"/>
        <v/>
      </c>
      <c r="BT42" s="207" t="str">
        <f t="shared" si="2"/>
        <v/>
      </c>
      <c r="BU42" s="207" t="str">
        <f t="shared" si="3"/>
        <v/>
      </c>
      <c r="BV42" s="207" t="str">
        <f t="shared" si="4"/>
        <v/>
      </c>
      <c r="BW42" s="207" t="str">
        <f t="shared" si="5"/>
        <v/>
      </c>
      <c r="BX42" s="207" t="str">
        <f t="shared" si="6"/>
        <v/>
      </c>
      <c r="BY42" s="207" t="str">
        <f t="shared" si="7"/>
        <v/>
      </c>
      <c r="BZ42" s="207" t="str">
        <f t="shared" si="8"/>
        <v/>
      </c>
      <c r="CA42" s="207" t="str">
        <f t="shared" si="9"/>
        <v/>
      </c>
      <c r="CB42" s="207" t="str">
        <f t="shared" si="10"/>
        <v/>
      </c>
      <c r="CC42" s="207" t="str">
        <f t="shared" si="11"/>
        <v/>
      </c>
      <c r="CD42" s="208"/>
    </row>
    <row r="43" spans="1:82" ht="15.95" customHeight="1">
      <c r="A43" s="195">
        <f>IF('Result Sheet'!A46="","",'Result Sheet'!A46)</f>
        <v>39</v>
      </c>
      <c r="B43" s="196" t="str">
        <f>IF('Result Sheet'!B46="","",'Result Sheet'!B46)</f>
        <v/>
      </c>
      <c r="C43" s="197" t="str">
        <f>IF('Result Sheet'!F46="","",'Result Sheet'!F46)</f>
        <v/>
      </c>
      <c r="D43" s="198" t="str">
        <f>IF('Result Sheet'!E46="","",'Result Sheet'!E46)</f>
        <v/>
      </c>
      <c r="E43" s="199" t="str">
        <f>IF('Result Sheet'!G46="","",'Result Sheet'!G46)</f>
        <v/>
      </c>
      <c r="F43" s="199" t="str">
        <f>IF('Result Sheet'!H46="","",'Result Sheet'!H46)</f>
        <v/>
      </c>
      <c r="G43" s="199" t="str">
        <f>IF('Result Sheet'!I46="","",'Result Sheet'!I46)</f>
        <v/>
      </c>
      <c r="H43" s="200" t="str">
        <f>IF('Result Sheet'!K46="","",'Result Sheet'!K46)</f>
        <v/>
      </c>
      <c r="I43" s="200" t="str">
        <f>IF('Result Sheet'!J46="","",'Result Sheet'!J46)</f>
        <v/>
      </c>
      <c r="J43" s="314" t="str">
        <f>IF('Result Sheet'!DV46="","",'Result Sheet'!DV46)</f>
        <v/>
      </c>
      <c r="K43" s="201" t="str">
        <f>IF('Result Sheet'!DR46="","",'Result Sheet'!DR46)</f>
        <v/>
      </c>
      <c r="L43" s="202" t="str">
        <f>IF('Result Sheet'!DS46="","",'Result Sheet'!DS46)</f>
        <v/>
      </c>
      <c r="M43" s="201" t="str">
        <f>IF('Result Sheet'!DT46="","",'Result Sheet'!DT46)</f>
        <v/>
      </c>
      <c r="N43" s="244" t="str">
        <f>IF('Result Sheet'!DY46="","",'Result Sheet'!DY46)</f>
        <v/>
      </c>
      <c r="O43" s="203" t="str">
        <f>IF('Result Sheet'!AB46="","",'Result Sheet'!AB46)</f>
        <v/>
      </c>
      <c r="P43" s="204" t="str">
        <f>IF('Result Sheet'!AC46="","",'Result Sheet'!AC46)</f>
        <v/>
      </c>
      <c r="Q43" s="203" t="str">
        <f>IF('Result Sheet'!AT46="","",'Result Sheet'!AT46)</f>
        <v/>
      </c>
      <c r="R43" s="204" t="str">
        <f>IF('Result Sheet'!AU46="","",'Result Sheet'!AU46)</f>
        <v/>
      </c>
      <c r="S43" s="203" t="str">
        <f>IF('Result Sheet'!BL46="","",'Result Sheet'!BL46)</f>
        <v/>
      </c>
      <c r="T43" s="204" t="str">
        <f>IF('Result Sheet'!BM46="","",'Result Sheet'!BM46)</f>
        <v/>
      </c>
      <c r="U43" s="203" t="str">
        <f>IF('Result Sheet'!CD46="","",'Result Sheet'!CD46)</f>
        <v/>
      </c>
      <c r="V43" s="204" t="str">
        <f>IF('Result Sheet'!CE46="","",'Result Sheet'!CE46)</f>
        <v/>
      </c>
      <c r="W43" s="205" t="str">
        <f>IF('Result Sheet'!DX46="","",'Result Sheet'!DX46)</f>
        <v/>
      </c>
      <c r="BQ43" s="206" t="str">
        <f>'Result Sheet'!G46</f>
        <v/>
      </c>
      <c r="BR43" s="207" t="str">
        <f t="shared" si="0"/>
        <v/>
      </c>
      <c r="BS43" s="207" t="str">
        <f t="shared" si="1"/>
        <v/>
      </c>
      <c r="BT43" s="207" t="str">
        <f t="shared" si="2"/>
        <v/>
      </c>
      <c r="BU43" s="207" t="str">
        <f t="shared" si="3"/>
        <v/>
      </c>
      <c r="BV43" s="207" t="str">
        <f t="shared" si="4"/>
        <v/>
      </c>
      <c r="BW43" s="207" t="str">
        <f t="shared" si="5"/>
        <v/>
      </c>
      <c r="BX43" s="207" t="str">
        <f t="shared" si="6"/>
        <v/>
      </c>
      <c r="BY43" s="207" t="str">
        <f t="shared" si="7"/>
        <v/>
      </c>
      <c r="BZ43" s="207" t="str">
        <f t="shared" si="8"/>
        <v/>
      </c>
      <c r="CA43" s="207" t="str">
        <f t="shared" si="9"/>
        <v/>
      </c>
      <c r="CB43" s="207" t="str">
        <f t="shared" si="10"/>
        <v/>
      </c>
      <c r="CC43" s="207" t="str">
        <f t="shared" si="11"/>
        <v/>
      </c>
      <c r="CD43" s="208"/>
    </row>
    <row r="44" spans="1:82" ht="15.95" customHeight="1">
      <c r="A44" s="195">
        <f>IF('Result Sheet'!A47="","",'Result Sheet'!A47)</f>
        <v>40</v>
      </c>
      <c r="B44" s="196" t="str">
        <f>IF('Result Sheet'!B47="","",'Result Sheet'!B47)</f>
        <v/>
      </c>
      <c r="C44" s="197" t="str">
        <f>IF('Result Sheet'!F47="","",'Result Sheet'!F47)</f>
        <v/>
      </c>
      <c r="D44" s="198" t="str">
        <f>IF('Result Sheet'!E47="","",'Result Sheet'!E47)</f>
        <v/>
      </c>
      <c r="E44" s="199" t="str">
        <f>IF('Result Sheet'!G47="","",'Result Sheet'!G47)</f>
        <v/>
      </c>
      <c r="F44" s="199" t="str">
        <f>IF('Result Sheet'!H47="","",'Result Sheet'!H47)</f>
        <v/>
      </c>
      <c r="G44" s="199" t="str">
        <f>IF('Result Sheet'!I47="","",'Result Sheet'!I47)</f>
        <v/>
      </c>
      <c r="H44" s="200" t="str">
        <f>IF('Result Sheet'!K47="","",'Result Sheet'!K47)</f>
        <v/>
      </c>
      <c r="I44" s="200" t="str">
        <f>IF('Result Sheet'!J47="","",'Result Sheet'!J47)</f>
        <v/>
      </c>
      <c r="J44" s="314" t="str">
        <f>IF('Result Sheet'!DV47="","",'Result Sheet'!DV47)</f>
        <v/>
      </c>
      <c r="K44" s="201" t="str">
        <f>IF('Result Sheet'!DR47="","",'Result Sheet'!DR47)</f>
        <v/>
      </c>
      <c r="L44" s="202" t="str">
        <f>IF('Result Sheet'!DS47="","",'Result Sheet'!DS47)</f>
        <v/>
      </c>
      <c r="M44" s="201" t="str">
        <f>IF('Result Sheet'!DT47="","",'Result Sheet'!DT47)</f>
        <v/>
      </c>
      <c r="N44" s="244" t="str">
        <f>IF('Result Sheet'!DY47="","",'Result Sheet'!DY47)</f>
        <v/>
      </c>
      <c r="O44" s="203" t="str">
        <f>IF('Result Sheet'!AB47="","",'Result Sheet'!AB47)</f>
        <v/>
      </c>
      <c r="P44" s="204" t="str">
        <f>IF('Result Sheet'!AC47="","",'Result Sheet'!AC47)</f>
        <v/>
      </c>
      <c r="Q44" s="203" t="str">
        <f>IF('Result Sheet'!AT47="","",'Result Sheet'!AT47)</f>
        <v/>
      </c>
      <c r="R44" s="204" t="str">
        <f>IF('Result Sheet'!AU47="","",'Result Sheet'!AU47)</f>
        <v/>
      </c>
      <c r="S44" s="203" t="str">
        <f>IF('Result Sheet'!BL47="","",'Result Sheet'!BL47)</f>
        <v/>
      </c>
      <c r="T44" s="204" t="str">
        <f>IF('Result Sheet'!BM47="","",'Result Sheet'!BM47)</f>
        <v/>
      </c>
      <c r="U44" s="203" t="str">
        <f>IF('Result Sheet'!CD47="","",'Result Sheet'!CD47)</f>
        <v/>
      </c>
      <c r="V44" s="204" t="str">
        <f>IF('Result Sheet'!CE47="","",'Result Sheet'!CE47)</f>
        <v/>
      </c>
      <c r="W44" s="205" t="str">
        <f>IF('Result Sheet'!DX47="","",'Result Sheet'!DX47)</f>
        <v/>
      </c>
      <c r="BQ44" s="206" t="str">
        <f>'Result Sheet'!G47</f>
        <v/>
      </c>
      <c r="BR44" s="207" t="str">
        <f t="shared" si="0"/>
        <v/>
      </c>
      <c r="BS44" s="207" t="str">
        <f t="shared" si="1"/>
        <v/>
      </c>
      <c r="BT44" s="207" t="str">
        <f t="shared" si="2"/>
        <v/>
      </c>
      <c r="BU44" s="207" t="str">
        <f t="shared" si="3"/>
        <v/>
      </c>
      <c r="BV44" s="207" t="str">
        <f t="shared" si="4"/>
        <v/>
      </c>
      <c r="BW44" s="207" t="str">
        <f t="shared" si="5"/>
        <v/>
      </c>
      <c r="BX44" s="207" t="str">
        <f t="shared" si="6"/>
        <v/>
      </c>
      <c r="BY44" s="207" t="str">
        <f t="shared" si="7"/>
        <v/>
      </c>
      <c r="BZ44" s="207" t="str">
        <f t="shared" si="8"/>
        <v/>
      </c>
      <c r="CA44" s="207" t="str">
        <f t="shared" si="9"/>
        <v/>
      </c>
      <c r="CB44" s="207" t="str">
        <f t="shared" si="10"/>
        <v/>
      </c>
      <c r="CC44" s="207" t="str">
        <f t="shared" si="11"/>
        <v/>
      </c>
      <c r="CD44" s="208"/>
    </row>
    <row r="45" spans="1:82" ht="15.95" customHeight="1">
      <c r="A45" s="195">
        <f>IF('Result Sheet'!A48="","",'Result Sheet'!A48)</f>
        <v>41</v>
      </c>
      <c r="B45" s="196" t="str">
        <f>IF('Result Sheet'!B48="","",'Result Sheet'!B48)</f>
        <v/>
      </c>
      <c r="C45" s="197" t="str">
        <f>IF('Result Sheet'!F48="","",'Result Sheet'!F48)</f>
        <v/>
      </c>
      <c r="D45" s="198" t="str">
        <f>IF('Result Sheet'!E48="","",'Result Sheet'!E48)</f>
        <v/>
      </c>
      <c r="E45" s="199" t="str">
        <f>IF('Result Sheet'!G48="","",'Result Sheet'!G48)</f>
        <v/>
      </c>
      <c r="F45" s="199" t="str">
        <f>IF('Result Sheet'!H48="","",'Result Sheet'!H48)</f>
        <v/>
      </c>
      <c r="G45" s="199" t="str">
        <f>IF('Result Sheet'!I48="","",'Result Sheet'!I48)</f>
        <v/>
      </c>
      <c r="H45" s="200" t="str">
        <f>IF('Result Sheet'!K48="","",'Result Sheet'!K48)</f>
        <v/>
      </c>
      <c r="I45" s="200" t="str">
        <f>IF('Result Sheet'!J48="","",'Result Sheet'!J48)</f>
        <v/>
      </c>
      <c r="J45" s="314" t="str">
        <f>IF('Result Sheet'!DV48="","",'Result Sheet'!DV48)</f>
        <v/>
      </c>
      <c r="K45" s="201" t="str">
        <f>IF('Result Sheet'!DR48="","",'Result Sheet'!DR48)</f>
        <v/>
      </c>
      <c r="L45" s="202" t="str">
        <f>IF('Result Sheet'!DS48="","",'Result Sheet'!DS48)</f>
        <v/>
      </c>
      <c r="M45" s="201" t="str">
        <f>IF('Result Sheet'!DT48="","",'Result Sheet'!DT48)</f>
        <v/>
      </c>
      <c r="N45" s="244" t="str">
        <f>IF('Result Sheet'!DY48="","",'Result Sheet'!DY48)</f>
        <v/>
      </c>
      <c r="O45" s="203" t="str">
        <f>IF('Result Sheet'!AB48="","",'Result Sheet'!AB48)</f>
        <v/>
      </c>
      <c r="P45" s="204" t="str">
        <f>IF('Result Sheet'!AC48="","",'Result Sheet'!AC48)</f>
        <v/>
      </c>
      <c r="Q45" s="203" t="str">
        <f>IF('Result Sheet'!AT48="","",'Result Sheet'!AT48)</f>
        <v/>
      </c>
      <c r="R45" s="204" t="str">
        <f>IF('Result Sheet'!AU48="","",'Result Sheet'!AU48)</f>
        <v/>
      </c>
      <c r="S45" s="203" t="str">
        <f>IF('Result Sheet'!BL48="","",'Result Sheet'!BL48)</f>
        <v/>
      </c>
      <c r="T45" s="204" t="str">
        <f>IF('Result Sheet'!BM48="","",'Result Sheet'!BM48)</f>
        <v/>
      </c>
      <c r="U45" s="203" t="str">
        <f>IF('Result Sheet'!CD48="","",'Result Sheet'!CD48)</f>
        <v/>
      </c>
      <c r="V45" s="204" t="str">
        <f>IF('Result Sheet'!CE48="","",'Result Sheet'!CE48)</f>
        <v/>
      </c>
      <c r="W45" s="205" t="str">
        <f>IF('Result Sheet'!DX48="","",'Result Sheet'!DX48)</f>
        <v/>
      </c>
      <c r="BQ45" s="206" t="str">
        <f>'Result Sheet'!G48</f>
        <v/>
      </c>
      <c r="BR45" s="207" t="str">
        <f t="shared" si="0"/>
        <v/>
      </c>
      <c r="BS45" s="207" t="str">
        <f t="shared" si="1"/>
        <v/>
      </c>
      <c r="BT45" s="207" t="str">
        <f t="shared" si="2"/>
        <v/>
      </c>
      <c r="BU45" s="207" t="str">
        <f t="shared" si="3"/>
        <v/>
      </c>
      <c r="BV45" s="207" t="str">
        <f t="shared" si="4"/>
        <v/>
      </c>
      <c r="BW45" s="207" t="str">
        <f t="shared" si="5"/>
        <v/>
      </c>
      <c r="BX45" s="207" t="str">
        <f t="shared" si="6"/>
        <v/>
      </c>
      <c r="BY45" s="207" t="str">
        <f t="shared" si="7"/>
        <v/>
      </c>
      <c r="BZ45" s="207" t="str">
        <f t="shared" si="8"/>
        <v/>
      </c>
      <c r="CA45" s="207" t="str">
        <f t="shared" si="9"/>
        <v/>
      </c>
      <c r="CB45" s="207" t="str">
        <f t="shared" si="10"/>
        <v/>
      </c>
      <c r="CC45" s="207" t="str">
        <f t="shared" si="11"/>
        <v/>
      </c>
      <c r="CD45" s="208"/>
    </row>
    <row r="46" spans="1:82" ht="15.95" customHeight="1">
      <c r="A46" s="195">
        <f>IF('Result Sheet'!A49="","",'Result Sheet'!A49)</f>
        <v>42</v>
      </c>
      <c r="B46" s="196" t="str">
        <f>IF('Result Sheet'!B49="","",'Result Sheet'!B49)</f>
        <v/>
      </c>
      <c r="C46" s="197" t="str">
        <f>IF('Result Sheet'!F49="","",'Result Sheet'!F49)</f>
        <v/>
      </c>
      <c r="D46" s="198" t="str">
        <f>IF('Result Sheet'!E49="","",'Result Sheet'!E49)</f>
        <v/>
      </c>
      <c r="E46" s="199" t="str">
        <f>IF('Result Sheet'!G49="","",'Result Sheet'!G49)</f>
        <v/>
      </c>
      <c r="F46" s="199" t="str">
        <f>IF('Result Sheet'!H49="","",'Result Sheet'!H49)</f>
        <v/>
      </c>
      <c r="G46" s="199" t="str">
        <f>IF('Result Sheet'!I49="","",'Result Sheet'!I49)</f>
        <v/>
      </c>
      <c r="H46" s="200" t="str">
        <f>IF('Result Sheet'!K49="","",'Result Sheet'!K49)</f>
        <v/>
      </c>
      <c r="I46" s="200" t="str">
        <f>IF('Result Sheet'!J49="","",'Result Sheet'!J49)</f>
        <v/>
      </c>
      <c r="J46" s="314" t="str">
        <f>IF('Result Sheet'!DV49="","",'Result Sheet'!DV49)</f>
        <v/>
      </c>
      <c r="K46" s="201" t="str">
        <f>IF('Result Sheet'!DR49="","",'Result Sheet'!DR49)</f>
        <v/>
      </c>
      <c r="L46" s="202" t="str">
        <f>IF('Result Sheet'!DS49="","",'Result Sheet'!DS49)</f>
        <v/>
      </c>
      <c r="M46" s="201" t="str">
        <f>IF('Result Sheet'!DT49="","",'Result Sheet'!DT49)</f>
        <v/>
      </c>
      <c r="N46" s="244" t="str">
        <f>IF('Result Sheet'!DY49="","",'Result Sheet'!DY49)</f>
        <v/>
      </c>
      <c r="O46" s="203" t="str">
        <f>IF('Result Sheet'!AB49="","",'Result Sheet'!AB49)</f>
        <v/>
      </c>
      <c r="P46" s="204" t="str">
        <f>IF('Result Sheet'!AC49="","",'Result Sheet'!AC49)</f>
        <v/>
      </c>
      <c r="Q46" s="203" t="str">
        <f>IF('Result Sheet'!AT49="","",'Result Sheet'!AT49)</f>
        <v/>
      </c>
      <c r="R46" s="204" t="str">
        <f>IF('Result Sheet'!AU49="","",'Result Sheet'!AU49)</f>
        <v/>
      </c>
      <c r="S46" s="203" t="str">
        <f>IF('Result Sheet'!BL49="","",'Result Sheet'!BL49)</f>
        <v/>
      </c>
      <c r="T46" s="204" t="str">
        <f>IF('Result Sheet'!BM49="","",'Result Sheet'!BM49)</f>
        <v/>
      </c>
      <c r="U46" s="203" t="str">
        <f>IF('Result Sheet'!CD49="","",'Result Sheet'!CD49)</f>
        <v/>
      </c>
      <c r="V46" s="204" t="str">
        <f>IF('Result Sheet'!CE49="","",'Result Sheet'!CE49)</f>
        <v/>
      </c>
      <c r="W46" s="205" t="str">
        <f>IF('Result Sheet'!DX49="","",'Result Sheet'!DX49)</f>
        <v/>
      </c>
      <c r="BQ46" s="206" t="str">
        <f>'Result Sheet'!G49</f>
        <v/>
      </c>
      <c r="BR46" s="207" t="str">
        <f t="shared" si="0"/>
        <v/>
      </c>
      <c r="BS46" s="207" t="str">
        <f t="shared" si="1"/>
        <v/>
      </c>
      <c r="BT46" s="207" t="str">
        <f t="shared" si="2"/>
        <v/>
      </c>
      <c r="BU46" s="207" t="str">
        <f t="shared" si="3"/>
        <v/>
      </c>
      <c r="BV46" s="207" t="str">
        <f t="shared" si="4"/>
        <v/>
      </c>
      <c r="BW46" s="207" t="str">
        <f t="shared" si="5"/>
        <v/>
      </c>
      <c r="BX46" s="207" t="str">
        <f t="shared" si="6"/>
        <v/>
      </c>
      <c r="BY46" s="207" t="str">
        <f t="shared" si="7"/>
        <v/>
      </c>
      <c r="BZ46" s="207" t="str">
        <f t="shared" si="8"/>
        <v/>
      </c>
      <c r="CA46" s="207" t="str">
        <f t="shared" si="9"/>
        <v/>
      </c>
      <c r="CB46" s="207" t="str">
        <f t="shared" si="10"/>
        <v/>
      </c>
      <c r="CC46" s="207" t="str">
        <f t="shared" si="11"/>
        <v/>
      </c>
      <c r="CD46" s="208"/>
    </row>
    <row r="47" spans="1:82" ht="15.95" customHeight="1">
      <c r="A47" s="195">
        <f>IF('Result Sheet'!A50="","",'Result Sheet'!A50)</f>
        <v>43</v>
      </c>
      <c r="B47" s="196" t="str">
        <f>IF('Result Sheet'!B50="","",'Result Sheet'!B50)</f>
        <v/>
      </c>
      <c r="C47" s="197" t="str">
        <f>IF('Result Sheet'!F50="","",'Result Sheet'!F50)</f>
        <v/>
      </c>
      <c r="D47" s="198" t="str">
        <f>IF('Result Sheet'!E50="","",'Result Sheet'!E50)</f>
        <v/>
      </c>
      <c r="E47" s="199" t="str">
        <f>IF('Result Sheet'!G50="","",'Result Sheet'!G50)</f>
        <v/>
      </c>
      <c r="F47" s="199" t="str">
        <f>IF('Result Sheet'!H50="","",'Result Sheet'!H50)</f>
        <v/>
      </c>
      <c r="G47" s="199" t="str">
        <f>IF('Result Sheet'!I50="","",'Result Sheet'!I50)</f>
        <v/>
      </c>
      <c r="H47" s="200" t="str">
        <f>IF('Result Sheet'!K50="","",'Result Sheet'!K50)</f>
        <v/>
      </c>
      <c r="I47" s="200" t="str">
        <f>IF('Result Sheet'!J50="","",'Result Sheet'!J50)</f>
        <v/>
      </c>
      <c r="J47" s="314" t="str">
        <f>IF('Result Sheet'!DV50="","",'Result Sheet'!DV50)</f>
        <v/>
      </c>
      <c r="K47" s="201" t="str">
        <f>IF('Result Sheet'!DR50="","",'Result Sheet'!DR50)</f>
        <v/>
      </c>
      <c r="L47" s="202" t="str">
        <f>IF('Result Sheet'!DS50="","",'Result Sheet'!DS50)</f>
        <v/>
      </c>
      <c r="M47" s="201" t="str">
        <f>IF('Result Sheet'!DT50="","",'Result Sheet'!DT50)</f>
        <v/>
      </c>
      <c r="N47" s="244" t="str">
        <f>IF('Result Sheet'!DY50="","",'Result Sheet'!DY50)</f>
        <v/>
      </c>
      <c r="O47" s="203" t="str">
        <f>IF('Result Sheet'!AB50="","",'Result Sheet'!AB50)</f>
        <v/>
      </c>
      <c r="P47" s="204" t="str">
        <f>IF('Result Sheet'!AC50="","",'Result Sheet'!AC50)</f>
        <v/>
      </c>
      <c r="Q47" s="203" t="str">
        <f>IF('Result Sheet'!AT50="","",'Result Sheet'!AT50)</f>
        <v/>
      </c>
      <c r="R47" s="204" t="str">
        <f>IF('Result Sheet'!AU50="","",'Result Sheet'!AU50)</f>
        <v/>
      </c>
      <c r="S47" s="203" t="str">
        <f>IF('Result Sheet'!BL50="","",'Result Sheet'!BL50)</f>
        <v/>
      </c>
      <c r="T47" s="204" t="str">
        <f>IF('Result Sheet'!BM50="","",'Result Sheet'!BM50)</f>
        <v/>
      </c>
      <c r="U47" s="203" t="str">
        <f>IF('Result Sheet'!CD50="","",'Result Sheet'!CD50)</f>
        <v/>
      </c>
      <c r="V47" s="204" t="str">
        <f>IF('Result Sheet'!CE50="","",'Result Sheet'!CE50)</f>
        <v/>
      </c>
      <c r="W47" s="205" t="str">
        <f>IF('Result Sheet'!DX50="","",'Result Sheet'!DX50)</f>
        <v/>
      </c>
      <c r="BQ47" s="206" t="str">
        <f>'Result Sheet'!G50</f>
        <v/>
      </c>
      <c r="BR47" s="207" t="str">
        <f t="shared" si="0"/>
        <v/>
      </c>
      <c r="BS47" s="207" t="str">
        <f t="shared" si="1"/>
        <v/>
      </c>
      <c r="BT47" s="207" t="str">
        <f t="shared" si="2"/>
        <v/>
      </c>
      <c r="BU47" s="207" t="str">
        <f t="shared" si="3"/>
        <v/>
      </c>
      <c r="BV47" s="207" t="str">
        <f t="shared" si="4"/>
        <v/>
      </c>
      <c r="BW47" s="207" t="str">
        <f t="shared" si="5"/>
        <v/>
      </c>
      <c r="BX47" s="207" t="str">
        <f t="shared" si="6"/>
        <v/>
      </c>
      <c r="BY47" s="207" t="str">
        <f t="shared" si="7"/>
        <v/>
      </c>
      <c r="BZ47" s="207" t="str">
        <f t="shared" si="8"/>
        <v/>
      </c>
      <c r="CA47" s="207" t="str">
        <f t="shared" si="9"/>
        <v/>
      </c>
      <c r="CB47" s="207" t="str">
        <f t="shared" si="10"/>
        <v/>
      </c>
      <c r="CC47" s="207" t="str">
        <f t="shared" si="11"/>
        <v/>
      </c>
      <c r="CD47" s="208"/>
    </row>
    <row r="48" spans="1:82" ht="15.95" customHeight="1">
      <c r="A48" s="195">
        <f>IF('Result Sheet'!A51="","",'Result Sheet'!A51)</f>
        <v>44</v>
      </c>
      <c r="B48" s="196" t="str">
        <f>IF('Result Sheet'!B51="","",'Result Sheet'!B51)</f>
        <v/>
      </c>
      <c r="C48" s="197" t="str">
        <f>IF('Result Sheet'!F51="","",'Result Sheet'!F51)</f>
        <v/>
      </c>
      <c r="D48" s="198" t="str">
        <f>IF('Result Sheet'!E51="","",'Result Sheet'!E51)</f>
        <v/>
      </c>
      <c r="E48" s="199" t="str">
        <f>IF('Result Sheet'!G51="","",'Result Sheet'!G51)</f>
        <v/>
      </c>
      <c r="F48" s="199" t="str">
        <f>IF('Result Sheet'!H51="","",'Result Sheet'!H51)</f>
        <v/>
      </c>
      <c r="G48" s="199" t="str">
        <f>IF('Result Sheet'!I51="","",'Result Sheet'!I51)</f>
        <v/>
      </c>
      <c r="H48" s="200" t="str">
        <f>IF('Result Sheet'!K51="","",'Result Sheet'!K51)</f>
        <v/>
      </c>
      <c r="I48" s="200" t="str">
        <f>IF('Result Sheet'!J51="","",'Result Sheet'!J51)</f>
        <v/>
      </c>
      <c r="J48" s="314" t="str">
        <f>IF('Result Sheet'!DV51="","",'Result Sheet'!DV51)</f>
        <v/>
      </c>
      <c r="K48" s="201" t="str">
        <f>IF('Result Sheet'!DR51="","",'Result Sheet'!DR51)</f>
        <v/>
      </c>
      <c r="L48" s="202" t="str">
        <f>IF('Result Sheet'!DS51="","",'Result Sheet'!DS51)</f>
        <v/>
      </c>
      <c r="M48" s="201" t="str">
        <f>IF('Result Sheet'!DT51="","",'Result Sheet'!DT51)</f>
        <v/>
      </c>
      <c r="N48" s="244" t="str">
        <f>IF('Result Sheet'!DY51="","",'Result Sheet'!DY51)</f>
        <v/>
      </c>
      <c r="O48" s="203" t="str">
        <f>IF('Result Sheet'!AB51="","",'Result Sheet'!AB51)</f>
        <v/>
      </c>
      <c r="P48" s="204" t="str">
        <f>IF('Result Sheet'!AC51="","",'Result Sheet'!AC51)</f>
        <v/>
      </c>
      <c r="Q48" s="203" t="str">
        <f>IF('Result Sheet'!AT51="","",'Result Sheet'!AT51)</f>
        <v/>
      </c>
      <c r="R48" s="204" t="str">
        <f>IF('Result Sheet'!AU51="","",'Result Sheet'!AU51)</f>
        <v/>
      </c>
      <c r="S48" s="203" t="str">
        <f>IF('Result Sheet'!BL51="","",'Result Sheet'!BL51)</f>
        <v/>
      </c>
      <c r="T48" s="204" t="str">
        <f>IF('Result Sheet'!BM51="","",'Result Sheet'!BM51)</f>
        <v/>
      </c>
      <c r="U48" s="203" t="str">
        <f>IF('Result Sheet'!CD51="","",'Result Sheet'!CD51)</f>
        <v/>
      </c>
      <c r="V48" s="204" t="str">
        <f>IF('Result Sheet'!CE51="","",'Result Sheet'!CE51)</f>
        <v/>
      </c>
      <c r="W48" s="205" t="str">
        <f>IF('Result Sheet'!DX51="","",'Result Sheet'!DX51)</f>
        <v/>
      </c>
      <c r="BQ48" s="206" t="str">
        <f>'Result Sheet'!G51</f>
        <v/>
      </c>
      <c r="BR48" s="207" t="str">
        <f t="shared" si="0"/>
        <v/>
      </c>
      <c r="BS48" s="207" t="str">
        <f t="shared" si="1"/>
        <v/>
      </c>
      <c r="BT48" s="207" t="str">
        <f t="shared" si="2"/>
        <v/>
      </c>
      <c r="BU48" s="207" t="str">
        <f t="shared" si="3"/>
        <v/>
      </c>
      <c r="BV48" s="207" t="str">
        <f t="shared" si="4"/>
        <v/>
      </c>
      <c r="BW48" s="207" t="str">
        <f t="shared" si="5"/>
        <v/>
      </c>
      <c r="BX48" s="207" t="str">
        <f t="shared" si="6"/>
        <v/>
      </c>
      <c r="BY48" s="207" t="str">
        <f t="shared" si="7"/>
        <v/>
      </c>
      <c r="BZ48" s="207" t="str">
        <f t="shared" si="8"/>
        <v/>
      </c>
      <c r="CA48" s="207" t="str">
        <f t="shared" si="9"/>
        <v/>
      </c>
      <c r="CB48" s="207" t="str">
        <f t="shared" si="10"/>
        <v/>
      </c>
      <c r="CC48" s="207" t="str">
        <f t="shared" si="11"/>
        <v/>
      </c>
      <c r="CD48" s="208"/>
    </row>
    <row r="49" spans="1:82" ht="15.95" customHeight="1">
      <c r="A49" s="195">
        <f>IF('Result Sheet'!A52="","",'Result Sheet'!A52)</f>
        <v>45</v>
      </c>
      <c r="B49" s="196" t="str">
        <f>IF('Result Sheet'!B52="","",'Result Sheet'!B52)</f>
        <v/>
      </c>
      <c r="C49" s="197" t="str">
        <f>IF('Result Sheet'!F52="","",'Result Sheet'!F52)</f>
        <v/>
      </c>
      <c r="D49" s="198" t="str">
        <f>IF('Result Sheet'!E52="","",'Result Sheet'!E52)</f>
        <v/>
      </c>
      <c r="E49" s="199" t="str">
        <f>IF('Result Sheet'!G52="","",'Result Sheet'!G52)</f>
        <v/>
      </c>
      <c r="F49" s="199" t="str">
        <f>IF('Result Sheet'!H52="","",'Result Sheet'!H52)</f>
        <v/>
      </c>
      <c r="G49" s="199" t="str">
        <f>IF('Result Sheet'!I52="","",'Result Sheet'!I52)</f>
        <v/>
      </c>
      <c r="H49" s="200" t="str">
        <f>IF('Result Sheet'!K52="","",'Result Sheet'!K52)</f>
        <v/>
      </c>
      <c r="I49" s="200" t="str">
        <f>IF('Result Sheet'!J52="","",'Result Sheet'!J52)</f>
        <v/>
      </c>
      <c r="J49" s="314" t="str">
        <f>IF('Result Sheet'!DV52="","",'Result Sheet'!DV52)</f>
        <v/>
      </c>
      <c r="K49" s="201" t="str">
        <f>IF('Result Sheet'!DR52="","",'Result Sheet'!DR52)</f>
        <v/>
      </c>
      <c r="L49" s="202" t="str">
        <f>IF('Result Sheet'!DS52="","",'Result Sheet'!DS52)</f>
        <v/>
      </c>
      <c r="M49" s="201" t="str">
        <f>IF('Result Sheet'!DT52="","",'Result Sheet'!DT52)</f>
        <v/>
      </c>
      <c r="N49" s="244" t="str">
        <f>IF('Result Sheet'!DY52="","",'Result Sheet'!DY52)</f>
        <v/>
      </c>
      <c r="O49" s="203" t="str">
        <f>IF('Result Sheet'!AB52="","",'Result Sheet'!AB52)</f>
        <v/>
      </c>
      <c r="P49" s="204" t="str">
        <f>IF('Result Sheet'!AC52="","",'Result Sheet'!AC52)</f>
        <v/>
      </c>
      <c r="Q49" s="203" t="str">
        <f>IF('Result Sheet'!AT52="","",'Result Sheet'!AT52)</f>
        <v/>
      </c>
      <c r="R49" s="204" t="str">
        <f>IF('Result Sheet'!AU52="","",'Result Sheet'!AU52)</f>
        <v/>
      </c>
      <c r="S49" s="203" t="str">
        <f>IF('Result Sheet'!BL52="","",'Result Sheet'!BL52)</f>
        <v/>
      </c>
      <c r="T49" s="204" t="str">
        <f>IF('Result Sheet'!BM52="","",'Result Sheet'!BM52)</f>
        <v/>
      </c>
      <c r="U49" s="203" t="str">
        <f>IF('Result Sheet'!CD52="","",'Result Sheet'!CD52)</f>
        <v/>
      </c>
      <c r="V49" s="204" t="str">
        <f>IF('Result Sheet'!CE52="","",'Result Sheet'!CE52)</f>
        <v/>
      </c>
      <c r="W49" s="205" t="str">
        <f>IF('Result Sheet'!DX52="","",'Result Sheet'!DX52)</f>
        <v/>
      </c>
      <c r="BQ49" s="206" t="str">
        <f>'Result Sheet'!G52</f>
        <v/>
      </c>
      <c r="BR49" s="207" t="str">
        <f t="shared" si="0"/>
        <v/>
      </c>
      <c r="BS49" s="207" t="str">
        <f t="shared" si="1"/>
        <v/>
      </c>
      <c r="BT49" s="207" t="str">
        <f t="shared" si="2"/>
        <v/>
      </c>
      <c r="BU49" s="207" t="str">
        <f t="shared" si="3"/>
        <v/>
      </c>
      <c r="BV49" s="207" t="str">
        <f t="shared" si="4"/>
        <v/>
      </c>
      <c r="BW49" s="207" t="str">
        <f t="shared" si="5"/>
        <v/>
      </c>
      <c r="BX49" s="207" t="str">
        <f t="shared" si="6"/>
        <v/>
      </c>
      <c r="BY49" s="207" t="str">
        <f t="shared" si="7"/>
        <v/>
      </c>
      <c r="BZ49" s="207" t="str">
        <f t="shared" si="8"/>
        <v/>
      </c>
      <c r="CA49" s="207" t="str">
        <f t="shared" si="9"/>
        <v/>
      </c>
      <c r="CB49" s="207" t="str">
        <f t="shared" si="10"/>
        <v/>
      </c>
      <c r="CC49" s="207" t="str">
        <f t="shared" si="11"/>
        <v/>
      </c>
      <c r="CD49" s="208"/>
    </row>
    <row r="50" spans="1:82" ht="15.95" customHeight="1">
      <c r="A50" s="195">
        <f>IF('Result Sheet'!A53="","",'Result Sheet'!A53)</f>
        <v>46</v>
      </c>
      <c r="B50" s="196" t="str">
        <f>IF('Result Sheet'!B53="","",'Result Sheet'!B53)</f>
        <v/>
      </c>
      <c r="C50" s="197" t="str">
        <f>IF('Result Sheet'!F53="","",'Result Sheet'!F53)</f>
        <v/>
      </c>
      <c r="D50" s="198" t="str">
        <f>IF('Result Sheet'!E53="","",'Result Sheet'!E53)</f>
        <v/>
      </c>
      <c r="E50" s="199" t="str">
        <f>IF('Result Sheet'!G53="","",'Result Sheet'!G53)</f>
        <v/>
      </c>
      <c r="F50" s="199" t="str">
        <f>IF('Result Sheet'!H53="","",'Result Sheet'!H53)</f>
        <v/>
      </c>
      <c r="G50" s="199" t="str">
        <f>IF('Result Sheet'!I53="","",'Result Sheet'!I53)</f>
        <v/>
      </c>
      <c r="H50" s="200" t="str">
        <f>IF('Result Sheet'!K53="","",'Result Sheet'!K53)</f>
        <v/>
      </c>
      <c r="I50" s="200" t="str">
        <f>IF('Result Sheet'!J53="","",'Result Sheet'!J53)</f>
        <v/>
      </c>
      <c r="J50" s="314" t="str">
        <f>IF('Result Sheet'!DV53="","",'Result Sheet'!DV53)</f>
        <v/>
      </c>
      <c r="K50" s="201" t="str">
        <f>IF('Result Sheet'!DR53="","",'Result Sheet'!DR53)</f>
        <v/>
      </c>
      <c r="L50" s="202" t="str">
        <f>IF('Result Sheet'!DS53="","",'Result Sheet'!DS53)</f>
        <v/>
      </c>
      <c r="M50" s="201" t="str">
        <f>IF('Result Sheet'!DT53="","",'Result Sheet'!DT53)</f>
        <v/>
      </c>
      <c r="N50" s="244" t="str">
        <f>IF('Result Sheet'!DY53="","",'Result Sheet'!DY53)</f>
        <v/>
      </c>
      <c r="O50" s="203" t="str">
        <f>IF('Result Sheet'!AB53="","",'Result Sheet'!AB53)</f>
        <v/>
      </c>
      <c r="P50" s="204" t="str">
        <f>IF('Result Sheet'!AC53="","",'Result Sheet'!AC53)</f>
        <v/>
      </c>
      <c r="Q50" s="203" t="str">
        <f>IF('Result Sheet'!AT53="","",'Result Sheet'!AT53)</f>
        <v/>
      </c>
      <c r="R50" s="204" t="str">
        <f>IF('Result Sheet'!AU53="","",'Result Sheet'!AU53)</f>
        <v/>
      </c>
      <c r="S50" s="203" t="str">
        <f>IF('Result Sheet'!BL53="","",'Result Sheet'!BL53)</f>
        <v/>
      </c>
      <c r="T50" s="204" t="str">
        <f>IF('Result Sheet'!BM53="","",'Result Sheet'!BM53)</f>
        <v/>
      </c>
      <c r="U50" s="203" t="str">
        <f>IF('Result Sheet'!CD53="","",'Result Sheet'!CD53)</f>
        <v/>
      </c>
      <c r="V50" s="204" t="str">
        <f>IF('Result Sheet'!CE53="","",'Result Sheet'!CE53)</f>
        <v/>
      </c>
      <c r="W50" s="205" t="str">
        <f>IF('Result Sheet'!DX53="","",'Result Sheet'!DX53)</f>
        <v/>
      </c>
      <c r="BQ50" s="206" t="str">
        <f>'Result Sheet'!G53</f>
        <v/>
      </c>
      <c r="BR50" s="207" t="str">
        <f t="shared" si="0"/>
        <v/>
      </c>
      <c r="BS50" s="207" t="str">
        <f t="shared" si="1"/>
        <v/>
      </c>
      <c r="BT50" s="207" t="str">
        <f t="shared" si="2"/>
        <v/>
      </c>
      <c r="BU50" s="207" t="str">
        <f t="shared" si="3"/>
        <v/>
      </c>
      <c r="BV50" s="207" t="str">
        <f t="shared" si="4"/>
        <v/>
      </c>
      <c r="BW50" s="207" t="str">
        <f t="shared" si="5"/>
        <v/>
      </c>
      <c r="BX50" s="207" t="str">
        <f t="shared" si="6"/>
        <v/>
      </c>
      <c r="BY50" s="207" t="str">
        <f t="shared" si="7"/>
        <v/>
      </c>
      <c r="BZ50" s="207" t="str">
        <f t="shared" si="8"/>
        <v/>
      </c>
      <c r="CA50" s="207" t="str">
        <f t="shared" si="9"/>
        <v/>
      </c>
      <c r="CB50" s="207" t="str">
        <f t="shared" si="10"/>
        <v/>
      </c>
      <c r="CC50" s="207" t="str">
        <f t="shared" si="11"/>
        <v/>
      </c>
      <c r="CD50" s="208"/>
    </row>
    <row r="51" spans="1:82" ht="15.95" customHeight="1">
      <c r="A51" s="195">
        <f>IF('Result Sheet'!A54="","",'Result Sheet'!A54)</f>
        <v>47</v>
      </c>
      <c r="B51" s="196" t="str">
        <f>IF('Result Sheet'!B54="","",'Result Sheet'!B54)</f>
        <v/>
      </c>
      <c r="C51" s="197" t="str">
        <f>IF('Result Sheet'!F54="","",'Result Sheet'!F54)</f>
        <v/>
      </c>
      <c r="D51" s="198" t="str">
        <f>IF('Result Sheet'!E54="","",'Result Sheet'!E54)</f>
        <v/>
      </c>
      <c r="E51" s="199" t="str">
        <f>IF('Result Sheet'!G54="","",'Result Sheet'!G54)</f>
        <v/>
      </c>
      <c r="F51" s="199" t="str">
        <f>IF('Result Sheet'!H54="","",'Result Sheet'!H54)</f>
        <v/>
      </c>
      <c r="G51" s="199" t="str">
        <f>IF('Result Sheet'!I54="","",'Result Sheet'!I54)</f>
        <v/>
      </c>
      <c r="H51" s="200" t="str">
        <f>IF('Result Sheet'!K54="","",'Result Sheet'!K54)</f>
        <v/>
      </c>
      <c r="I51" s="200" t="str">
        <f>IF('Result Sheet'!J54="","",'Result Sheet'!J54)</f>
        <v/>
      </c>
      <c r="J51" s="314" t="str">
        <f>IF('Result Sheet'!DV54="","",'Result Sheet'!DV54)</f>
        <v/>
      </c>
      <c r="K51" s="201" t="str">
        <f>IF('Result Sheet'!DR54="","",'Result Sheet'!DR54)</f>
        <v/>
      </c>
      <c r="L51" s="202" t="str">
        <f>IF('Result Sheet'!DS54="","",'Result Sheet'!DS54)</f>
        <v/>
      </c>
      <c r="M51" s="201" t="str">
        <f>IF('Result Sheet'!DT54="","",'Result Sheet'!DT54)</f>
        <v/>
      </c>
      <c r="N51" s="244" t="str">
        <f>IF('Result Sheet'!DY54="","",'Result Sheet'!DY54)</f>
        <v/>
      </c>
      <c r="O51" s="203" t="str">
        <f>IF('Result Sheet'!AB54="","",'Result Sheet'!AB54)</f>
        <v/>
      </c>
      <c r="P51" s="204" t="str">
        <f>IF('Result Sheet'!AC54="","",'Result Sheet'!AC54)</f>
        <v/>
      </c>
      <c r="Q51" s="203" t="str">
        <f>IF('Result Sheet'!AT54="","",'Result Sheet'!AT54)</f>
        <v/>
      </c>
      <c r="R51" s="204" t="str">
        <f>IF('Result Sheet'!AU54="","",'Result Sheet'!AU54)</f>
        <v/>
      </c>
      <c r="S51" s="203" t="str">
        <f>IF('Result Sheet'!BL54="","",'Result Sheet'!BL54)</f>
        <v/>
      </c>
      <c r="T51" s="204" t="str">
        <f>IF('Result Sheet'!BM54="","",'Result Sheet'!BM54)</f>
        <v/>
      </c>
      <c r="U51" s="203" t="str">
        <f>IF('Result Sheet'!CD54="","",'Result Sheet'!CD54)</f>
        <v/>
      </c>
      <c r="V51" s="204" t="str">
        <f>IF('Result Sheet'!CE54="","",'Result Sheet'!CE54)</f>
        <v/>
      </c>
      <c r="W51" s="205" t="str">
        <f>IF('Result Sheet'!DX54="","",'Result Sheet'!DX54)</f>
        <v/>
      </c>
      <c r="BQ51" s="206" t="str">
        <f>'Result Sheet'!G54</f>
        <v/>
      </c>
      <c r="BR51" s="207" t="str">
        <f t="shared" si="0"/>
        <v/>
      </c>
      <c r="BS51" s="207" t="str">
        <f t="shared" si="1"/>
        <v/>
      </c>
      <c r="BT51" s="207" t="str">
        <f t="shared" si="2"/>
        <v/>
      </c>
      <c r="BU51" s="207" t="str">
        <f t="shared" si="3"/>
        <v/>
      </c>
      <c r="BV51" s="207" t="str">
        <f t="shared" si="4"/>
        <v/>
      </c>
      <c r="BW51" s="207" t="str">
        <f t="shared" si="5"/>
        <v/>
      </c>
      <c r="BX51" s="207" t="str">
        <f t="shared" si="6"/>
        <v/>
      </c>
      <c r="BY51" s="207" t="str">
        <f t="shared" si="7"/>
        <v/>
      </c>
      <c r="BZ51" s="207" t="str">
        <f t="shared" si="8"/>
        <v/>
      </c>
      <c r="CA51" s="207" t="str">
        <f t="shared" si="9"/>
        <v/>
      </c>
      <c r="CB51" s="207" t="str">
        <f t="shared" si="10"/>
        <v/>
      </c>
      <c r="CC51" s="207" t="str">
        <f t="shared" si="11"/>
        <v/>
      </c>
      <c r="CD51" s="208"/>
    </row>
    <row r="52" spans="1:82" ht="15.95" customHeight="1">
      <c r="A52" s="195">
        <f>IF('Result Sheet'!A55="","",'Result Sheet'!A55)</f>
        <v>48</v>
      </c>
      <c r="B52" s="196" t="str">
        <f>IF('Result Sheet'!B55="","",'Result Sheet'!B55)</f>
        <v/>
      </c>
      <c r="C52" s="197" t="str">
        <f>IF('Result Sheet'!F55="","",'Result Sheet'!F55)</f>
        <v/>
      </c>
      <c r="D52" s="198" t="str">
        <f>IF('Result Sheet'!E55="","",'Result Sheet'!E55)</f>
        <v/>
      </c>
      <c r="E52" s="199" t="str">
        <f>IF('Result Sheet'!G55="","",'Result Sheet'!G55)</f>
        <v/>
      </c>
      <c r="F52" s="199" t="str">
        <f>IF('Result Sheet'!H55="","",'Result Sheet'!H55)</f>
        <v/>
      </c>
      <c r="G52" s="199" t="str">
        <f>IF('Result Sheet'!I55="","",'Result Sheet'!I55)</f>
        <v/>
      </c>
      <c r="H52" s="200" t="str">
        <f>IF('Result Sheet'!K55="","",'Result Sheet'!K55)</f>
        <v/>
      </c>
      <c r="I52" s="200" t="str">
        <f>IF('Result Sheet'!J55="","",'Result Sheet'!J55)</f>
        <v/>
      </c>
      <c r="J52" s="314" t="str">
        <f>IF('Result Sheet'!DV55="","",'Result Sheet'!DV55)</f>
        <v/>
      </c>
      <c r="K52" s="201" t="str">
        <f>IF('Result Sheet'!DR55="","",'Result Sheet'!DR55)</f>
        <v/>
      </c>
      <c r="L52" s="202" t="str">
        <f>IF('Result Sheet'!DS55="","",'Result Sheet'!DS55)</f>
        <v/>
      </c>
      <c r="M52" s="201" t="str">
        <f>IF('Result Sheet'!DT55="","",'Result Sheet'!DT55)</f>
        <v/>
      </c>
      <c r="N52" s="244" t="str">
        <f>IF('Result Sheet'!DY55="","",'Result Sheet'!DY55)</f>
        <v/>
      </c>
      <c r="O52" s="203" t="str">
        <f>IF('Result Sheet'!AB55="","",'Result Sheet'!AB55)</f>
        <v/>
      </c>
      <c r="P52" s="204" t="str">
        <f>IF('Result Sheet'!AC55="","",'Result Sheet'!AC55)</f>
        <v/>
      </c>
      <c r="Q52" s="203" t="str">
        <f>IF('Result Sheet'!AT55="","",'Result Sheet'!AT55)</f>
        <v/>
      </c>
      <c r="R52" s="204" t="str">
        <f>IF('Result Sheet'!AU55="","",'Result Sheet'!AU55)</f>
        <v/>
      </c>
      <c r="S52" s="203" t="str">
        <f>IF('Result Sheet'!BL55="","",'Result Sheet'!BL55)</f>
        <v/>
      </c>
      <c r="T52" s="204" t="str">
        <f>IF('Result Sheet'!BM55="","",'Result Sheet'!BM55)</f>
        <v/>
      </c>
      <c r="U52" s="203" t="str">
        <f>IF('Result Sheet'!CD55="","",'Result Sheet'!CD55)</f>
        <v/>
      </c>
      <c r="V52" s="204" t="str">
        <f>IF('Result Sheet'!CE55="","",'Result Sheet'!CE55)</f>
        <v/>
      </c>
      <c r="W52" s="205" t="str">
        <f>IF('Result Sheet'!DX55="","",'Result Sheet'!DX55)</f>
        <v/>
      </c>
      <c r="BQ52" s="206" t="str">
        <f>'Result Sheet'!G55</f>
        <v/>
      </c>
      <c r="BR52" s="207" t="str">
        <f t="shared" si="0"/>
        <v/>
      </c>
      <c r="BS52" s="207" t="str">
        <f t="shared" si="1"/>
        <v/>
      </c>
      <c r="BT52" s="207" t="str">
        <f t="shared" si="2"/>
        <v/>
      </c>
      <c r="BU52" s="207" t="str">
        <f t="shared" si="3"/>
        <v/>
      </c>
      <c r="BV52" s="207" t="str">
        <f t="shared" si="4"/>
        <v/>
      </c>
      <c r="BW52" s="207" t="str">
        <f t="shared" si="5"/>
        <v/>
      </c>
      <c r="BX52" s="207" t="str">
        <f t="shared" si="6"/>
        <v/>
      </c>
      <c r="BY52" s="207" t="str">
        <f t="shared" si="7"/>
        <v/>
      </c>
      <c r="BZ52" s="207" t="str">
        <f t="shared" si="8"/>
        <v/>
      </c>
      <c r="CA52" s="207" t="str">
        <f t="shared" si="9"/>
        <v/>
      </c>
      <c r="CB52" s="207" t="str">
        <f t="shared" si="10"/>
        <v/>
      </c>
      <c r="CC52" s="207" t="str">
        <f t="shared" si="11"/>
        <v/>
      </c>
      <c r="CD52" s="208"/>
    </row>
    <row r="53" spans="1:82" ht="15.95" customHeight="1">
      <c r="A53" s="195">
        <f>IF('Result Sheet'!A56="","",'Result Sheet'!A56)</f>
        <v>49</v>
      </c>
      <c r="B53" s="196" t="str">
        <f>IF('Result Sheet'!B56="","",'Result Sheet'!B56)</f>
        <v/>
      </c>
      <c r="C53" s="197" t="str">
        <f>IF('Result Sheet'!F56="","",'Result Sheet'!F56)</f>
        <v/>
      </c>
      <c r="D53" s="198" t="str">
        <f>IF('Result Sheet'!E56="","",'Result Sheet'!E56)</f>
        <v/>
      </c>
      <c r="E53" s="199" t="str">
        <f>IF('Result Sheet'!G56="","",'Result Sheet'!G56)</f>
        <v/>
      </c>
      <c r="F53" s="199" t="str">
        <f>IF('Result Sheet'!H56="","",'Result Sheet'!H56)</f>
        <v/>
      </c>
      <c r="G53" s="199" t="str">
        <f>IF('Result Sheet'!I56="","",'Result Sheet'!I56)</f>
        <v/>
      </c>
      <c r="H53" s="200" t="str">
        <f>IF('Result Sheet'!K56="","",'Result Sheet'!K56)</f>
        <v/>
      </c>
      <c r="I53" s="200" t="str">
        <f>IF('Result Sheet'!J56="","",'Result Sheet'!J56)</f>
        <v/>
      </c>
      <c r="J53" s="314" t="str">
        <f>IF('Result Sheet'!DV56="","",'Result Sheet'!DV56)</f>
        <v/>
      </c>
      <c r="K53" s="201" t="str">
        <f>IF('Result Sheet'!DR56="","",'Result Sheet'!DR56)</f>
        <v/>
      </c>
      <c r="L53" s="202" t="str">
        <f>IF('Result Sheet'!DS56="","",'Result Sheet'!DS56)</f>
        <v/>
      </c>
      <c r="M53" s="201" t="str">
        <f>IF('Result Sheet'!DT56="","",'Result Sheet'!DT56)</f>
        <v/>
      </c>
      <c r="N53" s="244" t="str">
        <f>IF('Result Sheet'!DY56="","",'Result Sheet'!DY56)</f>
        <v/>
      </c>
      <c r="O53" s="203" t="str">
        <f>IF('Result Sheet'!AB56="","",'Result Sheet'!AB56)</f>
        <v/>
      </c>
      <c r="P53" s="204" t="str">
        <f>IF('Result Sheet'!AC56="","",'Result Sheet'!AC56)</f>
        <v/>
      </c>
      <c r="Q53" s="203" t="str">
        <f>IF('Result Sheet'!AT56="","",'Result Sheet'!AT56)</f>
        <v/>
      </c>
      <c r="R53" s="204" t="str">
        <f>IF('Result Sheet'!AU56="","",'Result Sheet'!AU56)</f>
        <v/>
      </c>
      <c r="S53" s="203" t="str">
        <f>IF('Result Sheet'!BL56="","",'Result Sheet'!BL56)</f>
        <v/>
      </c>
      <c r="T53" s="204" t="str">
        <f>IF('Result Sheet'!BM56="","",'Result Sheet'!BM56)</f>
        <v/>
      </c>
      <c r="U53" s="203" t="str">
        <f>IF('Result Sheet'!CD56="","",'Result Sheet'!CD56)</f>
        <v/>
      </c>
      <c r="V53" s="204" t="str">
        <f>IF('Result Sheet'!CE56="","",'Result Sheet'!CE56)</f>
        <v/>
      </c>
      <c r="W53" s="205" t="str">
        <f>IF('Result Sheet'!DX56="","",'Result Sheet'!DX56)</f>
        <v/>
      </c>
      <c r="BQ53" s="206" t="str">
        <f>'Result Sheet'!G56</f>
        <v/>
      </c>
      <c r="BR53" s="207" t="str">
        <f t="shared" si="0"/>
        <v/>
      </c>
      <c r="BS53" s="207" t="str">
        <f t="shared" si="1"/>
        <v/>
      </c>
      <c r="BT53" s="207" t="str">
        <f t="shared" si="2"/>
        <v/>
      </c>
      <c r="BU53" s="207" t="str">
        <f t="shared" si="3"/>
        <v/>
      </c>
      <c r="BV53" s="207" t="str">
        <f t="shared" si="4"/>
        <v/>
      </c>
      <c r="BW53" s="207" t="str">
        <f t="shared" si="5"/>
        <v/>
      </c>
      <c r="BX53" s="207" t="str">
        <f t="shared" si="6"/>
        <v/>
      </c>
      <c r="BY53" s="207" t="str">
        <f t="shared" si="7"/>
        <v/>
      </c>
      <c r="BZ53" s="207" t="str">
        <f t="shared" si="8"/>
        <v/>
      </c>
      <c r="CA53" s="207" t="str">
        <f t="shared" si="9"/>
        <v/>
      </c>
      <c r="CB53" s="207" t="str">
        <f t="shared" si="10"/>
        <v/>
      </c>
      <c r="CC53" s="207" t="str">
        <f t="shared" si="11"/>
        <v/>
      </c>
      <c r="CD53" s="208"/>
    </row>
    <row r="54" spans="1:82" ht="15.95" customHeight="1">
      <c r="A54" s="195">
        <f>IF('Result Sheet'!A57="","",'Result Sheet'!A57)</f>
        <v>50</v>
      </c>
      <c r="B54" s="196" t="str">
        <f>IF('Result Sheet'!B57="","",'Result Sheet'!B57)</f>
        <v/>
      </c>
      <c r="C54" s="197" t="str">
        <f>IF('Result Sheet'!F57="","",'Result Sheet'!F57)</f>
        <v/>
      </c>
      <c r="D54" s="198" t="str">
        <f>IF('Result Sheet'!E57="","",'Result Sheet'!E57)</f>
        <v/>
      </c>
      <c r="E54" s="199" t="str">
        <f>IF('Result Sheet'!G57="","",'Result Sheet'!G57)</f>
        <v/>
      </c>
      <c r="F54" s="199" t="str">
        <f>IF('Result Sheet'!H57="","",'Result Sheet'!H57)</f>
        <v/>
      </c>
      <c r="G54" s="199" t="str">
        <f>IF('Result Sheet'!I57="","",'Result Sheet'!I57)</f>
        <v/>
      </c>
      <c r="H54" s="200" t="str">
        <f>IF('Result Sheet'!K57="","",'Result Sheet'!K57)</f>
        <v/>
      </c>
      <c r="I54" s="200" t="str">
        <f>IF('Result Sheet'!J57="","",'Result Sheet'!J57)</f>
        <v/>
      </c>
      <c r="J54" s="314" t="str">
        <f>IF('Result Sheet'!DV57="","",'Result Sheet'!DV57)</f>
        <v/>
      </c>
      <c r="K54" s="201" t="str">
        <f>IF('Result Sheet'!DR57="","",'Result Sheet'!DR57)</f>
        <v/>
      </c>
      <c r="L54" s="202" t="str">
        <f>IF('Result Sheet'!DS57="","",'Result Sheet'!DS57)</f>
        <v/>
      </c>
      <c r="M54" s="201" t="str">
        <f>IF('Result Sheet'!DT57="","",'Result Sheet'!DT57)</f>
        <v/>
      </c>
      <c r="N54" s="244" t="str">
        <f>IF('Result Sheet'!DY57="","",'Result Sheet'!DY57)</f>
        <v/>
      </c>
      <c r="O54" s="203" t="str">
        <f>IF('Result Sheet'!AB57="","",'Result Sheet'!AB57)</f>
        <v/>
      </c>
      <c r="P54" s="204" t="str">
        <f>IF('Result Sheet'!AC57="","",'Result Sheet'!AC57)</f>
        <v/>
      </c>
      <c r="Q54" s="203" t="str">
        <f>IF('Result Sheet'!AT57="","",'Result Sheet'!AT57)</f>
        <v/>
      </c>
      <c r="R54" s="204" t="str">
        <f>IF('Result Sheet'!AU57="","",'Result Sheet'!AU57)</f>
        <v/>
      </c>
      <c r="S54" s="203" t="str">
        <f>IF('Result Sheet'!BL57="","",'Result Sheet'!BL57)</f>
        <v/>
      </c>
      <c r="T54" s="204" t="str">
        <f>IF('Result Sheet'!BM57="","",'Result Sheet'!BM57)</f>
        <v/>
      </c>
      <c r="U54" s="203" t="str">
        <f>IF('Result Sheet'!CD57="","",'Result Sheet'!CD57)</f>
        <v/>
      </c>
      <c r="V54" s="204" t="str">
        <f>IF('Result Sheet'!CE57="","",'Result Sheet'!CE57)</f>
        <v/>
      </c>
      <c r="W54" s="205" t="str">
        <f>IF('Result Sheet'!DX57="","",'Result Sheet'!DX57)</f>
        <v/>
      </c>
      <c r="BQ54" s="206" t="str">
        <f>'Result Sheet'!G57</f>
        <v/>
      </c>
      <c r="BR54" s="207" t="str">
        <f t="shared" si="0"/>
        <v/>
      </c>
      <c r="BS54" s="207" t="str">
        <f t="shared" si="1"/>
        <v/>
      </c>
      <c r="BT54" s="207" t="str">
        <f t="shared" si="2"/>
        <v/>
      </c>
      <c r="BU54" s="207" t="str">
        <f t="shared" si="3"/>
        <v/>
      </c>
      <c r="BV54" s="207" t="str">
        <f t="shared" si="4"/>
        <v/>
      </c>
      <c r="BW54" s="207" t="str">
        <f t="shared" si="5"/>
        <v/>
      </c>
      <c r="BX54" s="207" t="str">
        <f t="shared" si="6"/>
        <v/>
      </c>
      <c r="BY54" s="207" t="str">
        <f t="shared" si="7"/>
        <v/>
      </c>
      <c r="BZ54" s="207" t="str">
        <f t="shared" si="8"/>
        <v/>
      </c>
      <c r="CA54" s="207" t="str">
        <f t="shared" si="9"/>
        <v/>
      </c>
      <c r="CB54" s="207" t="str">
        <f t="shared" si="10"/>
        <v/>
      </c>
      <c r="CC54" s="207" t="str">
        <f t="shared" si="11"/>
        <v/>
      </c>
      <c r="CD54" s="208"/>
    </row>
    <row r="55" spans="1:82" ht="15.95" customHeight="1">
      <c r="A55" s="195">
        <f>IF('Result Sheet'!A58="","",'Result Sheet'!A58)</f>
        <v>51</v>
      </c>
      <c r="B55" s="196" t="str">
        <f>IF('Result Sheet'!B58="","",'Result Sheet'!B58)</f>
        <v/>
      </c>
      <c r="C55" s="197" t="str">
        <f>IF('Result Sheet'!F58="","",'Result Sheet'!F58)</f>
        <v/>
      </c>
      <c r="D55" s="198" t="str">
        <f>IF('Result Sheet'!E58="","",'Result Sheet'!E58)</f>
        <v/>
      </c>
      <c r="E55" s="199" t="str">
        <f>IF('Result Sheet'!G58="","",'Result Sheet'!G58)</f>
        <v/>
      </c>
      <c r="F55" s="199" t="str">
        <f>IF('Result Sheet'!H58="","",'Result Sheet'!H58)</f>
        <v/>
      </c>
      <c r="G55" s="199" t="str">
        <f>IF('Result Sheet'!I58="","",'Result Sheet'!I58)</f>
        <v/>
      </c>
      <c r="H55" s="200" t="str">
        <f>IF('Result Sheet'!K58="","",'Result Sheet'!K58)</f>
        <v/>
      </c>
      <c r="I55" s="200" t="str">
        <f>IF('Result Sheet'!J58="","",'Result Sheet'!J58)</f>
        <v/>
      </c>
      <c r="J55" s="314" t="str">
        <f>IF('Result Sheet'!DV58="","",'Result Sheet'!DV58)</f>
        <v/>
      </c>
      <c r="K55" s="201" t="str">
        <f>IF('Result Sheet'!DR58="","",'Result Sheet'!DR58)</f>
        <v/>
      </c>
      <c r="L55" s="202" t="str">
        <f>IF('Result Sheet'!DS58="","",'Result Sheet'!DS58)</f>
        <v/>
      </c>
      <c r="M55" s="201" t="str">
        <f>IF('Result Sheet'!DT58="","",'Result Sheet'!DT58)</f>
        <v/>
      </c>
      <c r="N55" s="244" t="str">
        <f>IF('Result Sheet'!DY58="","",'Result Sheet'!DY58)</f>
        <v/>
      </c>
      <c r="O55" s="203" t="str">
        <f>IF('Result Sheet'!AB58="","",'Result Sheet'!AB58)</f>
        <v/>
      </c>
      <c r="P55" s="204" t="str">
        <f>IF('Result Sheet'!AC58="","",'Result Sheet'!AC58)</f>
        <v/>
      </c>
      <c r="Q55" s="203" t="str">
        <f>IF('Result Sheet'!AT58="","",'Result Sheet'!AT58)</f>
        <v/>
      </c>
      <c r="R55" s="204" t="str">
        <f>IF('Result Sheet'!AU58="","",'Result Sheet'!AU58)</f>
        <v/>
      </c>
      <c r="S55" s="203" t="str">
        <f>IF('Result Sheet'!BL58="","",'Result Sheet'!BL58)</f>
        <v/>
      </c>
      <c r="T55" s="204" t="str">
        <f>IF('Result Sheet'!BM58="","",'Result Sheet'!BM58)</f>
        <v/>
      </c>
      <c r="U55" s="203" t="str">
        <f>IF('Result Sheet'!CD58="","",'Result Sheet'!CD58)</f>
        <v/>
      </c>
      <c r="V55" s="204" t="str">
        <f>IF('Result Sheet'!CE58="","",'Result Sheet'!CE58)</f>
        <v/>
      </c>
      <c r="W55" s="205" t="str">
        <f>IF('Result Sheet'!DX58="","",'Result Sheet'!DX58)</f>
        <v/>
      </c>
      <c r="BQ55" s="206" t="str">
        <f>'Result Sheet'!G58</f>
        <v/>
      </c>
      <c r="BR55" s="207" t="str">
        <f t="shared" si="0"/>
        <v/>
      </c>
      <c r="BS55" s="207" t="str">
        <f t="shared" si="1"/>
        <v/>
      </c>
      <c r="BT55" s="207" t="str">
        <f t="shared" si="2"/>
        <v/>
      </c>
      <c r="BU55" s="207" t="str">
        <f t="shared" si="3"/>
        <v/>
      </c>
      <c r="BV55" s="207" t="str">
        <f t="shared" si="4"/>
        <v/>
      </c>
      <c r="BW55" s="207" t="str">
        <f t="shared" si="5"/>
        <v/>
      </c>
      <c r="BX55" s="207" t="str">
        <f t="shared" si="6"/>
        <v/>
      </c>
      <c r="BY55" s="207" t="str">
        <f t="shared" si="7"/>
        <v/>
      </c>
      <c r="BZ55" s="207" t="str">
        <f t="shared" si="8"/>
        <v/>
      </c>
      <c r="CA55" s="207" t="str">
        <f t="shared" si="9"/>
        <v/>
      </c>
      <c r="CB55" s="207" t="str">
        <f t="shared" si="10"/>
        <v/>
      </c>
      <c r="CC55" s="207" t="str">
        <f t="shared" si="11"/>
        <v/>
      </c>
      <c r="CD55" s="208"/>
    </row>
    <row r="56" spans="1:82" ht="15.95" customHeight="1">
      <c r="A56" s="195">
        <f>IF('Result Sheet'!A59="","",'Result Sheet'!A59)</f>
        <v>52</v>
      </c>
      <c r="B56" s="196" t="str">
        <f>IF('Result Sheet'!B59="","",'Result Sheet'!B59)</f>
        <v/>
      </c>
      <c r="C56" s="197" t="str">
        <f>IF('Result Sheet'!F59="","",'Result Sheet'!F59)</f>
        <v/>
      </c>
      <c r="D56" s="198" t="str">
        <f>IF('Result Sheet'!E59="","",'Result Sheet'!E59)</f>
        <v/>
      </c>
      <c r="E56" s="199" t="str">
        <f>IF('Result Sheet'!G59="","",'Result Sheet'!G59)</f>
        <v/>
      </c>
      <c r="F56" s="199" t="str">
        <f>IF('Result Sheet'!H59="","",'Result Sheet'!H59)</f>
        <v/>
      </c>
      <c r="G56" s="199" t="str">
        <f>IF('Result Sheet'!I59="","",'Result Sheet'!I59)</f>
        <v/>
      </c>
      <c r="H56" s="200" t="str">
        <f>IF('Result Sheet'!K59="","",'Result Sheet'!K59)</f>
        <v/>
      </c>
      <c r="I56" s="200" t="str">
        <f>IF('Result Sheet'!J59="","",'Result Sheet'!J59)</f>
        <v/>
      </c>
      <c r="J56" s="314" t="str">
        <f>IF('Result Sheet'!DV59="","",'Result Sheet'!DV59)</f>
        <v/>
      </c>
      <c r="K56" s="201" t="str">
        <f>IF('Result Sheet'!DR59="","",'Result Sheet'!DR59)</f>
        <v/>
      </c>
      <c r="L56" s="202" t="str">
        <f>IF('Result Sheet'!DS59="","",'Result Sheet'!DS59)</f>
        <v/>
      </c>
      <c r="M56" s="201" t="str">
        <f>IF('Result Sheet'!DT59="","",'Result Sheet'!DT59)</f>
        <v/>
      </c>
      <c r="N56" s="244" t="str">
        <f>IF('Result Sheet'!DY59="","",'Result Sheet'!DY59)</f>
        <v/>
      </c>
      <c r="O56" s="203" t="str">
        <f>IF('Result Sheet'!AB59="","",'Result Sheet'!AB59)</f>
        <v/>
      </c>
      <c r="P56" s="204" t="str">
        <f>IF('Result Sheet'!AC59="","",'Result Sheet'!AC59)</f>
        <v/>
      </c>
      <c r="Q56" s="203" t="str">
        <f>IF('Result Sheet'!AT59="","",'Result Sheet'!AT59)</f>
        <v/>
      </c>
      <c r="R56" s="204" t="str">
        <f>IF('Result Sheet'!AU59="","",'Result Sheet'!AU59)</f>
        <v/>
      </c>
      <c r="S56" s="203" t="str">
        <f>IF('Result Sheet'!BL59="","",'Result Sheet'!BL59)</f>
        <v/>
      </c>
      <c r="T56" s="204" t="str">
        <f>IF('Result Sheet'!BM59="","",'Result Sheet'!BM59)</f>
        <v/>
      </c>
      <c r="U56" s="203" t="str">
        <f>IF('Result Sheet'!CD59="","",'Result Sheet'!CD59)</f>
        <v/>
      </c>
      <c r="V56" s="204" t="str">
        <f>IF('Result Sheet'!CE59="","",'Result Sheet'!CE59)</f>
        <v/>
      </c>
      <c r="W56" s="205" t="str">
        <f>IF('Result Sheet'!DX59="","",'Result Sheet'!DX59)</f>
        <v/>
      </c>
      <c r="BQ56" s="206" t="str">
        <f>'Result Sheet'!G59</f>
        <v/>
      </c>
      <c r="BR56" s="207" t="str">
        <f t="shared" si="0"/>
        <v/>
      </c>
      <c r="BS56" s="207" t="str">
        <f t="shared" si="1"/>
        <v/>
      </c>
      <c r="BT56" s="207" t="str">
        <f t="shared" si="2"/>
        <v/>
      </c>
      <c r="BU56" s="207" t="str">
        <f t="shared" si="3"/>
        <v/>
      </c>
      <c r="BV56" s="207" t="str">
        <f t="shared" si="4"/>
        <v/>
      </c>
      <c r="BW56" s="207" t="str">
        <f t="shared" si="5"/>
        <v/>
      </c>
      <c r="BX56" s="207" t="str">
        <f t="shared" si="6"/>
        <v/>
      </c>
      <c r="BY56" s="207" t="str">
        <f t="shared" si="7"/>
        <v/>
      </c>
      <c r="BZ56" s="207" t="str">
        <f t="shared" si="8"/>
        <v/>
      </c>
      <c r="CA56" s="207" t="str">
        <f t="shared" si="9"/>
        <v/>
      </c>
      <c r="CB56" s="207" t="str">
        <f t="shared" si="10"/>
        <v/>
      </c>
      <c r="CC56" s="207" t="str">
        <f t="shared" si="11"/>
        <v/>
      </c>
      <c r="CD56" s="208"/>
    </row>
    <row r="57" spans="1:82" ht="15.95" customHeight="1">
      <c r="A57" s="195">
        <f>IF('Result Sheet'!A60="","",'Result Sheet'!A60)</f>
        <v>53</v>
      </c>
      <c r="B57" s="196" t="str">
        <f>IF('Result Sheet'!B60="","",'Result Sheet'!B60)</f>
        <v/>
      </c>
      <c r="C57" s="197" t="str">
        <f>IF('Result Sheet'!F60="","",'Result Sheet'!F60)</f>
        <v/>
      </c>
      <c r="D57" s="198" t="str">
        <f>IF('Result Sheet'!E60="","",'Result Sheet'!E60)</f>
        <v/>
      </c>
      <c r="E57" s="199" t="str">
        <f>IF('Result Sheet'!G60="","",'Result Sheet'!G60)</f>
        <v/>
      </c>
      <c r="F57" s="199" t="str">
        <f>IF('Result Sheet'!H60="","",'Result Sheet'!H60)</f>
        <v/>
      </c>
      <c r="G57" s="199" t="str">
        <f>IF('Result Sheet'!I60="","",'Result Sheet'!I60)</f>
        <v/>
      </c>
      <c r="H57" s="200" t="str">
        <f>IF('Result Sheet'!K60="","",'Result Sheet'!K60)</f>
        <v/>
      </c>
      <c r="I57" s="200" t="str">
        <f>IF('Result Sheet'!J60="","",'Result Sheet'!J60)</f>
        <v/>
      </c>
      <c r="J57" s="314" t="str">
        <f>IF('Result Sheet'!DV60="","",'Result Sheet'!DV60)</f>
        <v/>
      </c>
      <c r="K57" s="201" t="str">
        <f>IF('Result Sheet'!DR60="","",'Result Sheet'!DR60)</f>
        <v/>
      </c>
      <c r="L57" s="202" t="str">
        <f>IF('Result Sheet'!DS60="","",'Result Sheet'!DS60)</f>
        <v/>
      </c>
      <c r="M57" s="201" t="str">
        <f>IF('Result Sheet'!DT60="","",'Result Sheet'!DT60)</f>
        <v/>
      </c>
      <c r="N57" s="244" t="str">
        <f>IF('Result Sheet'!DY60="","",'Result Sheet'!DY60)</f>
        <v/>
      </c>
      <c r="O57" s="203" t="str">
        <f>IF('Result Sheet'!AB60="","",'Result Sheet'!AB60)</f>
        <v/>
      </c>
      <c r="P57" s="204" t="str">
        <f>IF('Result Sheet'!AC60="","",'Result Sheet'!AC60)</f>
        <v/>
      </c>
      <c r="Q57" s="203" t="str">
        <f>IF('Result Sheet'!AT60="","",'Result Sheet'!AT60)</f>
        <v/>
      </c>
      <c r="R57" s="204" t="str">
        <f>IF('Result Sheet'!AU60="","",'Result Sheet'!AU60)</f>
        <v/>
      </c>
      <c r="S57" s="203" t="str">
        <f>IF('Result Sheet'!BL60="","",'Result Sheet'!BL60)</f>
        <v/>
      </c>
      <c r="T57" s="204" t="str">
        <f>IF('Result Sheet'!BM60="","",'Result Sheet'!BM60)</f>
        <v/>
      </c>
      <c r="U57" s="203" t="str">
        <f>IF('Result Sheet'!CD60="","",'Result Sheet'!CD60)</f>
        <v/>
      </c>
      <c r="V57" s="204" t="str">
        <f>IF('Result Sheet'!CE60="","",'Result Sheet'!CE60)</f>
        <v/>
      </c>
      <c r="W57" s="205" t="str">
        <f>IF('Result Sheet'!DX60="","",'Result Sheet'!DX60)</f>
        <v/>
      </c>
      <c r="BQ57" s="206" t="str">
        <f>'Result Sheet'!G60</f>
        <v/>
      </c>
      <c r="BR57" s="207" t="str">
        <f t="shared" si="0"/>
        <v/>
      </c>
      <c r="BS57" s="207" t="str">
        <f t="shared" si="1"/>
        <v/>
      </c>
      <c r="BT57" s="207" t="str">
        <f t="shared" si="2"/>
        <v/>
      </c>
      <c r="BU57" s="207" t="str">
        <f t="shared" si="3"/>
        <v/>
      </c>
      <c r="BV57" s="207" t="str">
        <f t="shared" si="4"/>
        <v/>
      </c>
      <c r="BW57" s="207" t="str">
        <f t="shared" si="5"/>
        <v/>
      </c>
      <c r="BX57" s="207" t="str">
        <f t="shared" si="6"/>
        <v/>
      </c>
      <c r="BY57" s="207" t="str">
        <f t="shared" si="7"/>
        <v/>
      </c>
      <c r="BZ57" s="207" t="str">
        <f t="shared" si="8"/>
        <v/>
      </c>
      <c r="CA57" s="207" t="str">
        <f t="shared" si="9"/>
        <v/>
      </c>
      <c r="CB57" s="207" t="str">
        <f t="shared" si="10"/>
        <v/>
      </c>
      <c r="CC57" s="207" t="str">
        <f t="shared" si="11"/>
        <v/>
      </c>
      <c r="CD57" s="208"/>
    </row>
    <row r="58" spans="1:82" ht="15.95" customHeight="1">
      <c r="A58" s="195">
        <f>IF('Result Sheet'!A61="","",'Result Sheet'!A61)</f>
        <v>54</v>
      </c>
      <c r="B58" s="196" t="str">
        <f>IF('Result Sheet'!B61="","",'Result Sheet'!B61)</f>
        <v/>
      </c>
      <c r="C58" s="197" t="str">
        <f>IF('Result Sheet'!F61="","",'Result Sheet'!F61)</f>
        <v/>
      </c>
      <c r="D58" s="198" t="str">
        <f>IF('Result Sheet'!E61="","",'Result Sheet'!E61)</f>
        <v/>
      </c>
      <c r="E58" s="199" t="str">
        <f>IF('Result Sheet'!G61="","",'Result Sheet'!G61)</f>
        <v/>
      </c>
      <c r="F58" s="199" t="str">
        <f>IF('Result Sheet'!H61="","",'Result Sheet'!H61)</f>
        <v/>
      </c>
      <c r="G58" s="199" t="str">
        <f>IF('Result Sheet'!I61="","",'Result Sheet'!I61)</f>
        <v/>
      </c>
      <c r="H58" s="200" t="str">
        <f>IF('Result Sheet'!K61="","",'Result Sheet'!K61)</f>
        <v/>
      </c>
      <c r="I58" s="200" t="str">
        <f>IF('Result Sheet'!J61="","",'Result Sheet'!J61)</f>
        <v/>
      </c>
      <c r="J58" s="314" t="str">
        <f>IF('Result Sheet'!DV61="","",'Result Sheet'!DV61)</f>
        <v/>
      </c>
      <c r="K58" s="201" t="str">
        <f>IF('Result Sheet'!DR61="","",'Result Sheet'!DR61)</f>
        <v/>
      </c>
      <c r="L58" s="202" t="str">
        <f>IF('Result Sheet'!DS61="","",'Result Sheet'!DS61)</f>
        <v/>
      </c>
      <c r="M58" s="201" t="str">
        <f>IF('Result Sheet'!DT61="","",'Result Sheet'!DT61)</f>
        <v/>
      </c>
      <c r="N58" s="244" t="str">
        <f>IF('Result Sheet'!DY61="","",'Result Sheet'!DY61)</f>
        <v/>
      </c>
      <c r="O58" s="203" t="str">
        <f>IF('Result Sheet'!AB61="","",'Result Sheet'!AB61)</f>
        <v/>
      </c>
      <c r="P58" s="204" t="str">
        <f>IF('Result Sheet'!AC61="","",'Result Sheet'!AC61)</f>
        <v/>
      </c>
      <c r="Q58" s="203" t="str">
        <f>IF('Result Sheet'!AT61="","",'Result Sheet'!AT61)</f>
        <v/>
      </c>
      <c r="R58" s="204" t="str">
        <f>IF('Result Sheet'!AU61="","",'Result Sheet'!AU61)</f>
        <v/>
      </c>
      <c r="S58" s="203" t="str">
        <f>IF('Result Sheet'!BL61="","",'Result Sheet'!BL61)</f>
        <v/>
      </c>
      <c r="T58" s="204" t="str">
        <f>IF('Result Sheet'!BM61="","",'Result Sheet'!BM61)</f>
        <v/>
      </c>
      <c r="U58" s="203" t="str">
        <f>IF('Result Sheet'!CD61="","",'Result Sheet'!CD61)</f>
        <v/>
      </c>
      <c r="V58" s="204" t="str">
        <f>IF('Result Sheet'!CE61="","",'Result Sheet'!CE61)</f>
        <v/>
      </c>
      <c r="W58" s="205" t="str">
        <f>IF('Result Sheet'!DX61="","",'Result Sheet'!DX61)</f>
        <v/>
      </c>
      <c r="BQ58" s="206" t="str">
        <f>'Result Sheet'!G61</f>
        <v/>
      </c>
      <c r="BR58" s="207" t="str">
        <f t="shared" si="0"/>
        <v/>
      </c>
      <c r="BS58" s="207" t="str">
        <f t="shared" si="1"/>
        <v/>
      </c>
      <c r="BT58" s="207" t="str">
        <f t="shared" si="2"/>
        <v/>
      </c>
      <c r="BU58" s="207" t="str">
        <f t="shared" si="3"/>
        <v/>
      </c>
      <c r="BV58" s="207" t="str">
        <f t="shared" si="4"/>
        <v/>
      </c>
      <c r="BW58" s="207" t="str">
        <f t="shared" si="5"/>
        <v/>
      </c>
      <c r="BX58" s="207" t="str">
        <f t="shared" si="6"/>
        <v/>
      </c>
      <c r="BY58" s="207" t="str">
        <f t="shared" si="7"/>
        <v/>
      </c>
      <c r="BZ58" s="207" t="str">
        <f t="shared" si="8"/>
        <v/>
      </c>
      <c r="CA58" s="207" t="str">
        <f t="shared" si="9"/>
        <v/>
      </c>
      <c r="CB58" s="207" t="str">
        <f t="shared" si="10"/>
        <v/>
      </c>
      <c r="CC58" s="207" t="str">
        <f t="shared" si="11"/>
        <v/>
      </c>
      <c r="CD58" s="208"/>
    </row>
    <row r="59" spans="1:82" ht="15.95" customHeight="1">
      <c r="A59" s="195">
        <f>IF('Result Sheet'!A62="","",'Result Sheet'!A62)</f>
        <v>55</v>
      </c>
      <c r="B59" s="196" t="str">
        <f>IF('Result Sheet'!B62="","",'Result Sheet'!B62)</f>
        <v/>
      </c>
      <c r="C59" s="197" t="str">
        <f>IF('Result Sheet'!F62="","",'Result Sheet'!F62)</f>
        <v/>
      </c>
      <c r="D59" s="198" t="str">
        <f>IF('Result Sheet'!E62="","",'Result Sheet'!E62)</f>
        <v/>
      </c>
      <c r="E59" s="199" t="str">
        <f>IF('Result Sheet'!G62="","",'Result Sheet'!G62)</f>
        <v/>
      </c>
      <c r="F59" s="199" t="str">
        <f>IF('Result Sheet'!H62="","",'Result Sheet'!H62)</f>
        <v/>
      </c>
      <c r="G59" s="199" t="str">
        <f>IF('Result Sheet'!I62="","",'Result Sheet'!I62)</f>
        <v/>
      </c>
      <c r="H59" s="200" t="str">
        <f>IF('Result Sheet'!K62="","",'Result Sheet'!K62)</f>
        <v/>
      </c>
      <c r="I59" s="200" t="str">
        <f>IF('Result Sheet'!J62="","",'Result Sheet'!J62)</f>
        <v/>
      </c>
      <c r="J59" s="314" t="str">
        <f>IF('Result Sheet'!DV62="","",'Result Sheet'!DV62)</f>
        <v/>
      </c>
      <c r="K59" s="201" t="str">
        <f>IF('Result Sheet'!DR62="","",'Result Sheet'!DR62)</f>
        <v/>
      </c>
      <c r="L59" s="202" t="str">
        <f>IF('Result Sheet'!DS62="","",'Result Sheet'!DS62)</f>
        <v/>
      </c>
      <c r="M59" s="201" t="str">
        <f>IF('Result Sheet'!DT62="","",'Result Sheet'!DT62)</f>
        <v/>
      </c>
      <c r="N59" s="244" t="str">
        <f>IF('Result Sheet'!DY62="","",'Result Sheet'!DY62)</f>
        <v/>
      </c>
      <c r="O59" s="203" t="str">
        <f>IF('Result Sheet'!AB62="","",'Result Sheet'!AB62)</f>
        <v/>
      </c>
      <c r="P59" s="204" t="str">
        <f>IF('Result Sheet'!AC62="","",'Result Sheet'!AC62)</f>
        <v/>
      </c>
      <c r="Q59" s="203" t="str">
        <f>IF('Result Sheet'!AT62="","",'Result Sheet'!AT62)</f>
        <v/>
      </c>
      <c r="R59" s="204" t="str">
        <f>IF('Result Sheet'!AU62="","",'Result Sheet'!AU62)</f>
        <v/>
      </c>
      <c r="S59" s="203" t="str">
        <f>IF('Result Sheet'!BL62="","",'Result Sheet'!BL62)</f>
        <v/>
      </c>
      <c r="T59" s="204" t="str">
        <f>IF('Result Sheet'!BM62="","",'Result Sheet'!BM62)</f>
        <v/>
      </c>
      <c r="U59" s="203" t="str">
        <f>IF('Result Sheet'!CD62="","",'Result Sheet'!CD62)</f>
        <v/>
      </c>
      <c r="V59" s="204" t="str">
        <f>IF('Result Sheet'!CE62="","",'Result Sheet'!CE62)</f>
        <v/>
      </c>
      <c r="W59" s="205" t="str">
        <f>IF('Result Sheet'!DX62="","",'Result Sheet'!DX62)</f>
        <v/>
      </c>
      <c r="BQ59" s="206" t="str">
        <f>'Result Sheet'!G62</f>
        <v/>
      </c>
      <c r="BR59" s="207" t="str">
        <f t="shared" si="0"/>
        <v/>
      </c>
      <c r="BS59" s="207" t="str">
        <f t="shared" si="1"/>
        <v/>
      </c>
      <c r="BT59" s="207" t="str">
        <f t="shared" si="2"/>
        <v/>
      </c>
      <c r="BU59" s="207" t="str">
        <f t="shared" si="3"/>
        <v/>
      </c>
      <c r="BV59" s="207" t="str">
        <f t="shared" si="4"/>
        <v/>
      </c>
      <c r="BW59" s="207" t="str">
        <f t="shared" si="5"/>
        <v/>
      </c>
      <c r="BX59" s="207" t="str">
        <f t="shared" si="6"/>
        <v/>
      </c>
      <c r="BY59" s="207" t="str">
        <f t="shared" si="7"/>
        <v/>
      </c>
      <c r="BZ59" s="207" t="str">
        <f t="shared" si="8"/>
        <v/>
      </c>
      <c r="CA59" s="207" t="str">
        <f t="shared" si="9"/>
        <v/>
      </c>
      <c r="CB59" s="207" t="str">
        <f t="shared" si="10"/>
        <v/>
      </c>
      <c r="CC59" s="207" t="str">
        <f t="shared" si="11"/>
        <v/>
      </c>
      <c r="CD59" s="208"/>
    </row>
    <row r="60" spans="1:82" ht="15.95" customHeight="1">
      <c r="A60" s="195">
        <f>IF('Result Sheet'!A63="","",'Result Sheet'!A63)</f>
        <v>56</v>
      </c>
      <c r="B60" s="196" t="str">
        <f>IF('Result Sheet'!B63="","",'Result Sheet'!B63)</f>
        <v/>
      </c>
      <c r="C60" s="197" t="str">
        <f>IF('Result Sheet'!F63="","",'Result Sheet'!F63)</f>
        <v/>
      </c>
      <c r="D60" s="198" t="str">
        <f>IF('Result Sheet'!E63="","",'Result Sheet'!E63)</f>
        <v/>
      </c>
      <c r="E60" s="199" t="str">
        <f>IF('Result Sheet'!G63="","",'Result Sheet'!G63)</f>
        <v/>
      </c>
      <c r="F60" s="199" t="str">
        <f>IF('Result Sheet'!H63="","",'Result Sheet'!H63)</f>
        <v/>
      </c>
      <c r="G60" s="199" t="str">
        <f>IF('Result Sheet'!I63="","",'Result Sheet'!I63)</f>
        <v/>
      </c>
      <c r="H60" s="200" t="str">
        <f>IF('Result Sheet'!K63="","",'Result Sheet'!K63)</f>
        <v/>
      </c>
      <c r="I60" s="200" t="str">
        <f>IF('Result Sheet'!J63="","",'Result Sheet'!J63)</f>
        <v/>
      </c>
      <c r="J60" s="314" t="str">
        <f>IF('Result Sheet'!DV63="","",'Result Sheet'!DV63)</f>
        <v/>
      </c>
      <c r="K60" s="201" t="str">
        <f>IF('Result Sheet'!DR63="","",'Result Sheet'!DR63)</f>
        <v/>
      </c>
      <c r="L60" s="202" t="str">
        <f>IF('Result Sheet'!DS63="","",'Result Sheet'!DS63)</f>
        <v/>
      </c>
      <c r="M60" s="201" t="str">
        <f>IF('Result Sheet'!DT63="","",'Result Sheet'!DT63)</f>
        <v/>
      </c>
      <c r="N60" s="244" t="str">
        <f>IF('Result Sheet'!DY63="","",'Result Sheet'!DY63)</f>
        <v/>
      </c>
      <c r="O60" s="203" t="str">
        <f>IF('Result Sheet'!AB63="","",'Result Sheet'!AB63)</f>
        <v/>
      </c>
      <c r="P60" s="204" t="str">
        <f>IF('Result Sheet'!AC63="","",'Result Sheet'!AC63)</f>
        <v/>
      </c>
      <c r="Q60" s="203" t="str">
        <f>IF('Result Sheet'!AT63="","",'Result Sheet'!AT63)</f>
        <v/>
      </c>
      <c r="R60" s="204" t="str">
        <f>IF('Result Sheet'!AU63="","",'Result Sheet'!AU63)</f>
        <v/>
      </c>
      <c r="S60" s="203" t="str">
        <f>IF('Result Sheet'!BL63="","",'Result Sheet'!BL63)</f>
        <v/>
      </c>
      <c r="T60" s="204" t="str">
        <f>IF('Result Sheet'!BM63="","",'Result Sheet'!BM63)</f>
        <v/>
      </c>
      <c r="U60" s="203" t="str">
        <f>IF('Result Sheet'!CD63="","",'Result Sheet'!CD63)</f>
        <v/>
      </c>
      <c r="V60" s="204" t="str">
        <f>IF('Result Sheet'!CE63="","",'Result Sheet'!CE63)</f>
        <v/>
      </c>
      <c r="W60" s="205" t="str">
        <f>IF('Result Sheet'!DX63="","",'Result Sheet'!DX63)</f>
        <v/>
      </c>
      <c r="BQ60" s="206" t="str">
        <f>'Result Sheet'!G63</f>
        <v/>
      </c>
      <c r="BR60" s="207" t="str">
        <f t="shared" si="0"/>
        <v/>
      </c>
      <c r="BS60" s="207" t="str">
        <f t="shared" si="1"/>
        <v/>
      </c>
      <c r="BT60" s="207" t="str">
        <f t="shared" si="2"/>
        <v/>
      </c>
      <c r="BU60" s="207" t="str">
        <f t="shared" si="3"/>
        <v/>
      </c>
      <c r="BV60" s="207" t="str">
        <f t="shared" si="4"/>
        <v/>
      </c>
      <c r="BW60" s="207" t="str">
        <f t="shared" si="5"/>
        <v/>
      </c>
      <c r="BX60" s="207" t="str">
        <f t="shared" si="6"/>
        <v/>
      </c>
      <c r="BY60" s="207" t="str">
        <f t="shared" si="7"/>
        <v/>
      </c>
      <c r="BZ60" s="207" t="str">
        <f t="shared" si="8"/>
        <v/>
      </c>
      <c r="CA60" s="207" t="str">
        <f t="shared" si="9"/>
        <v/>
      </c>
      <c r="CB60" s="207" t="str">
        <f t="shared" si="10"/>
        <v/>
      </c>
      <c r="CC60" s="207" t="str">
        <f t="shared" si="11"/>
        <v/>
      </c>
      <c r="CD60" s="208"/>
    </row>
    <row r="61" spans="1:82" ht="15.95" customHeight="1">
      <c r="A61" s="195">
        <f>IF('Result Sheet'!A64="","",'Result Sheet'!A64)</f>
        <v>57</v>
      </c>
      <c r="B61" s="196" t="str">
        <f>IF('Result Sheet'!B64="","",'Result Sheet'!B64)</f>
        <v/>
      </c>
      <c r="C61" s="197" t="str">
        <f>IF('Result Sheet'!F64="","",'Result Sheet'!F64)</f>
        <v/>
      </c>
      <c r="D61" s="198" t="str">
        <f>IF('Result Sheet'!E64="","",'Result Sheet'!E64)</f>
        <v/>
      </c>
      <c r="E61" s="199" t="str">
        <f>IF('Result Sheet'!G64="","",'Result Sheet'!G64)</f>
        <v/>
      </c>
      <c r="F61" s="199" t="str">
        <f>IF('Result Sheet'!H64="","",'Result Sheet'!H64)</f>
        <v/>
      </c>
      <c r="G61" s="199" t="str">
        <f>IF('Result Sheet'!I64="","",'Result Sheet'!I64)</f>
        <v/>
      </c>
      <c r="H61" s="200" t="str">
        <f>IF('Result Sheet'!K64="","",'Result Sheet'!K64)</f>
        <v/>
      </c>
      <c r="I61" s="200" t="str">
        <f>IF('Result Sheet'!J64="","",'Result Sheet'!J64)</f>
        <v/>
      </c>
      <c r="J61" s="314" t="str">
        <f>IF('Result Sheet'!DV64="","",'Result Sheet'!DV64)</f>
        <v/>
      </c>
      <c r="K61" s="201" t="str">
        <f>IF('Result Sheet'!DR64="","",'Result Sheet'!DR64)</f>
        <v/>
      </c>
      <c r="L61" s="202" t="str">
        <f>IF('Result Sheet'!DS64="","",'Result Sheet'!DS64)</f>
        <v/>
      </c>
      <c r="M61" s="201" t="str">
        <f>IF('Result Sheet'!DT64="","",'Result Sheet'!DT64)</f>
        <v/>
      </c>
      <c r="N61" s="244" t="str">
        <f>IF('Result Sheet'!DY64="","",'Result Sheet'!DY64)</f>
        <v/>
      </c>
      <c r="O61" s="203" t="str">
        <f>IF('Result Sheet'!AB64="","",'Result Sheet'!AB64)</f>
        <v/>
      </c>
      <c r="P61" s="204" t="str">
        <f>IF('Result Sheet'!AC64="","",'Result Sheet'!AC64)</f>
        <v/>
      </c>
      <c r="Q61" s="203" t="str">
        <f>IF('Result Sheet'!AT64="","",'Result Sheet'!AT64)</f>
        <v/>
      </c>
      <c r="R61" s="204" t="str">
        <f>IF('Result Sheet'!AU64="","",'Result Sheet'!AU64)</f>
        <v/>
      </c>
      <c r="S61" s="203" t="str">
        <f>IF('Result Sheet'!BL64="","",'Result Sheet'!BL64)</f>
        <v/>
      </c>
      <c r="T61" s="204" t="str">
        <f>IF('Result Sheet'!BM64="","",'Result Sheet'!BM64)</f>
        <v/>
      </c>
      <c r="U61" s="203" t="str">
        <f>IF('Result Sheet'!CD64="","",'Result Sheet'!CD64)</f>
        <v/>
      </c>
      <c r="V61" s="204" t="str">
        <f>IF('Result Sheet'!CE64="","",'Result Sheet'!CE64)</f>
        <v/>
      </c>
      <c r="W61" s="205" t="str">
        <f>IF('Result Sheet'!DX64="","",'Result Sheet'!DX64)</f>
        <v/>
      </c>
      <c r="BQ61" s="206" t="str">
        <f>'Result Sheet'!G64</f>
        <v/>
      </c>
      <c r="BR61" s="207" t="str">
        <f t="shared" si="0"/>
        <v/>
      </c>
      <c r="BS61" s="207" t="str">
        <f t="shared" si="1"/>
        <v/>
      </c>
      <c r="BT61" s="207" t="str">
        <f t="shared" si="2"/>
        <v/>
      </c>
      <c r="BU61" s="207" t="str">
        <f t="shared" si="3"/>
        <v/>
      </c>
      <c r="BV61" s="207" t="str">
        <f t="shared" si="4"/>
        <v/>
      </c>
      <c r="BW61" s="207" t="str">
        <f t="shared" si="5"/>
        <v/>
      </c>
      <c r="BX61" s="207" t="str">
        <f t="shared" si="6"/>
        <v/>
      </c>
      <c r="BY61" s="207" t="str">
        <f t="shared" si="7"/>
        <v/>
      </c>
      <c r="BZ61" s="207" t="str">
        <f t="shared" si="8"/>
        <v/>
      </c>
      <c r="CA61" s="207" t="str">
        <f t="shared" si="9"/>
        <v/>
      </c>
      <c r="CB61" s="207" t="str">
        <f t="shared" si="10"/>
        <v/>
      </c>
      <c r="CC61" s="207" t="str">
        <f t="shared" si="11"/>
        <v/>
      </c>
      <c r="CD61" s="208"/>
    </row>
    <row r="62" spans="1:82" ht="15.95" customHeight="1">
      <c r="A62" s="195">
        <f>IF('Result Sheet'!A65="","",'Result Sheet'!A65)</f>
        <v>58</v>
      </c>
      <c r="B62" s="196" t="str">
        <f>IF('Result Sheet'!B65="","",'Result Sheet'!B65)</f>
        <v/>
      </c>
      <c r="C62" s="197" t="str">
        <f>IF('Result Sheet'!F65="","",'Result Sheet'!F65)</f>
        <v/>
      </c>
      <c r="D62" s="198" t="str">
        <f>IF('Result Sheet'!E65="","",'Result Sheet'!E65)</f>
        <v/>
      </c>
      <c r="E62" s="199" t="str">
        <f>IF('Result Sheet'!G65="","",'Result Sheet'!G65)</f>
        <v/>
      </c>
      <c r="F62" s="199" t="str">
        <f>IF('Result Sheet'!H65="","",'Result Sheet'!H65)</f>
        <v/>
      </c>
      <c r="G62" s="199" t="str">
        <f>IF('Result Sheet'!I65="","",'Result Sheet'!I65)</f>
        <v/>
      </c>
      <c r="H62" s="200" t="str">
        <f>IF('Result Sheet'!K65="","",'Result Sheet'!K65)</f>
        <v/>
      </c>
      <c r="I62" s="200" t="str">
        <f>IF('Result Sheet'!J65="","",'Result Sheet'!J65)</f>
        <v/>
      </c>
      <c r="J62" s="314" t="str">
        <f>IF('Result Sheet'!DV65="","",'Result Sheet'!DV65)</f>
        <v/>
      </c>
      <c r="K62" s="201" t="str">
        <f>IF('Result Sheet'!DR65="","",'Result Sheet'!DR65)</f>
        <v/>
      </c>
      <c r="L62" s="202" t="str">
        <f>IF('Result Sheet'!DS65="","",'Result Sheet'!DS65)</f>
        <v/>
      </c>
      <c r="M62" s="201" t="str">
        <f>IF('Result Sheet'!DT65="","",'Result Sheet'!DT65)</f>
        <v/>
      </c>
      <c r="N62" s="244" t="str">
        <f>IF('Result Sheet'!DY65="","",'Result Sheet'!DY65)</f>
        <v/>
      </c>
      <c r="O62" s="203" t="str">
        <f>IF('Result Sheet'!AB65="","",'Result Sheet'!AB65)</f>
        <v/>
      </c>
      <c r="P62" s="204" t="str">
        <f>IF('Result Sheet'!AC65="","",'Result Sheet'!AC65)</f>
        <v/>
      </c>
      <c r="Q62" s="203" t="str">
        <f>IF('Result Sheet'!AT65="","",'Result Sheet'!AT65)</f>
        <v/>
      </c>
      <c r="R62" s="204" t="str">
        <f>IF('Result Sheet'!AU65="","",'Result Sheet'!AU65)</f>
        <v/>
      </c>
      <c r="S62" s="203" t="str">
        <f>IF('Result Sheet'!BL65="","",'Result Sheet'!BL65)</f>
        <v/>
      </c>
      <c r="T62" s="204" t="str">
        <f>IF('Result Sheet'!BM65="","",'Result Sheet'!BM65)</f>
        <v/>
      </c>
      <c r="U62" s="203" t="str">
        <f>IF('Result Sheet'!CD65="","",'Result Sheet'!CD65)</f>
        <v/>
      </c>
      <c r="V62" s="204" t="str">
        <f>IF('Result Sheet'!CE65="","",'Result Sheet'!CE65)</f>
        <v/>
      </c>
      <c r="W62" s="205" t="str">
        <f>IF('Result Sheet'!DX65="","",'Result Sheet'!DX65)</f>
        <v/>
      </c>
      <c r="BQ62" s="206" t="str">
        <f>'Result Sheet'!G65</f>
        <v/>
      </c>
      <c r="BR62" s="207" t="str">
        <f t="shared" si="0"/>
        <v/>
      </c>
      <c r="BS62" s="207" t="str">
        <f t="shared" si="1"/>
        <v/>
      </c>
      <c r="BT62" s="207" t="str">
        <f t="shared" si="2"/>
        <v/>
      </c>
      <c r="BU62" s="207" t="str">
        <f t="shared" si="3"/>
        <v/>
      </c>
      <c r="BV62" s="207" t="str">
        <f t="shared" si="4"/>
        <v/>
      </c>
      <c r="BW62" s="207" t="str">
        <f t="shared" si="5"/>
        <v/>
      </c>
      <c r="BX62" s="207" t="str">
        <f t="shared" si="6"/>
        <v/>
      </c>
      <c r="BY62" s="207" t="str">
        <f t="shared" si="7"/>
        <v/>
      </c>
      <c r="BZ62" s="207" t="str">
        <f t="shared" si="8"/>
        <v/>
      </c>
      <c r="CA62" s="207" t="str">
        <f t="shared" si="9"/>
        <v/>
      </c>
      <c r="CB62" s="207" t="str">
        <f t="shared" si="10"/>
        <v/>
      </c>
      <c r="CC62" s="207" t="str">
        <f t="shared" si="11"/>
        <v/>
      </c>
      <c r="CD62" s="208"/>
    </row>
    <row r="63" spans="1:82" ht="15.95" customHeight="1">
      <c r="A63" s="195">
        <f>IF('Result Sheet'!A66="","",'Result Sheet'!A66)</f>
        <v>59</v>
      </c>
      <c r="B63" s="196" t="str">
        <f>IF('Result Sheet'!B66="","",'Result Sheet'!B66)</f>
        <v/>
      </c>
      <c r="C63" s="197" t="str">
        <f>IF('Result Sheet'!F66="","",'Result Sheet'!F66)</f>
        <v/>
      </c>
      <c r="D63" s="198" t="str">
        <f>IF('Result Sheet'!E66="","",'Result Sheet'!E66)</f>
        <v/>
      </c>
      <c r="E63" s="199" t="str">
        <f>IF('Result Sheet'!G66="","",'Result Sheet'!G66)</f>
        <v/>
      </c>
      <c r="F63" s="199" t="str">
        <f>IF('Result Sheet'!H66="","",'Result Sheet'!H66)</f>
        <v/>
      </c>
      <c r="G63" s="199" t="str">
        <f>IF('Result Sheet'!I66="","",'Result Sheet'!I66)</f>
        <v/>
      </c>
      <c r="H63" s="200" t="str">
        <f>IF('Result Sheet'!K66="","",'Result Sheet'!K66)</f>
        <v/>
      </c>
      <c r="I63" s="200" t="str">
        <f>IF('Result Sheet'!J66="","",'Result Sheet'!J66)</f>
        <v/>
      </c>
      <c r="J63" s="314" t="str">
        <f>IF('Result Sheet'!DV66="","",'Result Sheet'!DV66)</f>
        <v/>
      </c>
      <c r="K63" s="201" t="str">
        <f>IF('Result Sheet'!DR66="","",'Result Sheet'!DR66)</f>
        <v/>
      </c>
      <c r="L63" s="202" t="str">
        <f>IF('Result Sheet'!DS66="","",'Result Sheet'!DS66)</f>
        <v/>
      </c>
      <c r="M63" s="201" t="str">
        <f>IF('Result Sheet'!DT66="","",'Result Sheet'!DT66)</f>
        <v/>
      </c>
      <c r="N63" s="244" t="str">
        <f>IF('Result Sheet'!DY66="","",'Result Sheet'!DY66)</f>
        <v/>
      </c>
      <c r="O63" s="203" t="str">
        <f>IF('Result Sheet'!AB66="","",'Result Sheet'!AB66)</f>
        <v/>
      </c>
      <c r="P63" s="204" t="str">
        <f>IF('Result Sheet'!AC66="","",'Result Sheet'!AC66)</f>
        <v/>
      </c>
      <c r="Q63" s="203" t="str">
        <f>IF('Result Sheet'!AT66="","",'Result Sheet'!AT66)</f>
        <v/>
      </c>
      <c r="R63" s="204" t="str">
        <f>IF('Result Sheet'!AU66="","",'Result Sheet'!AU66)</f>
        <v/>
      </c>
      <c r="S63" s="203" t="str">
        <f>IF('Result Sheet'!BL66="","",'Result Sheet'!BL66)</f>
        <v/>
      </c>
      <c r="T63" s="204" t="str">
        <f>IF('Result Sheet'!BM66="","",'Result Sheet'!BM66)</f>
        <v/>
      </c>
      <c r="U63" s="203" t="str">
        <f>IF('Result Sheet'!CD66="","",'Result Sheet'!CD66)</f>
        <v/>
      </c>
      <c r="V63" s="204" t="str">
        <f>IF('Result Sheet'!CE66="","",'Result Sheet'!CE66)</f>
        <v/>
      </c>
      <c r="W63" s="205" t="str">
        <f>IF('Result Sheet'!DX66="","",'Result Sheet'!DX66)</f>
        <v/>
      </c>
      <c r="BQ63" s="206" t="str">
        <f>'Result Sheet'!G66</f>
        <v/>
      </c>
      <c r="BR63" s="207" t="str">
        <f t="shared" si="0"/>
        <v/>
      </c>
      <c r="BS63" s="207" t="str">
        <f t="shared" si="1"/>
        <v/>
      </c>
      <c r="BT63" s="207" t="str">
        <f t="shared" si="2"/>
        <v/>
      </c>
      <c r="BU63" s="207" t="str">
        <f t="shared" si="3"/>
        <v/>
      </c>
      <c r="BV63" s="207" t="str">
        <f t="shared" si="4"/>
        <v/>
      </c>
      <c r="BW63" s="207" t="str">
        <f t="shared" si="5"/>
        <v/>
      </c>
      <c r="BX63" s="207" t="str">
        <f t="shared" si="6"/>
        <v/>
      </c>
      <c r="BY63" s="207" t="str">
        <f t="shared" si="7"/>
        <v/>
      </c>
      <c r="BZ63" s="207" t="str">
        <f t="shared" si="8"/>
        <v/>
      </c>
      <c r="CA63" s="207" t="str">
        <f t="shared" si="9"/>
        <v/>
      </c>
      <c r="CB63" s="207" t="str">
        <f t="shared" si="10"/>
        <v/>
      </c>
      <c r="CC63" s="207" t="str">
        <f t="shared" si="11"/>
        <v/>
      </c>
      <c r="CD63" s="208"/>
    </row>
    <row r="64" spans="1:82" ht="15.95" customHeight="1">
      <c r="A64" s="195">
        <f>IF('Result Sheet'!A67="","",'Result Sheet'!A67)</f>
        <v>60</v>
      </c>
      <c r="B64" s="196" t="str">
        <f>IF('Result Sheet'!B67="","",'Result Sheet'!B67)</f>
        <v/>
      </c>
      <c r="C64" s="197" t="str">
        <f>IF('Result Sheet'!F67="","",'Result Sheet'!F67)</f>
        <v/>
      </c>
      <c r="D64" s="198" t="str">
        <f>IF('Result Sheet'!E67="","",'Result Sheet'!E67)</f>
        <v/>
      </c>
      <c r="E64" s="199" t="str">
        <f>IF('Result Sheet'!G67="","",'Result Sheet'!G67)</f>
        <v/>
      </c>
      <c r="F64" s="199" t="str">
        <f>IF('Result Sheet'!H67="","",'Result Sheet'!H67)</f>
        <v/>
      </c>
      <c r="G64" s="199" t="str">
        <f>IF('Result Sheet'!I67="","",'Result Sheet'!I67)</f>
        <v/>
      </c>
      <c r="H64" s="200" t="str">
        <f>IF('Result Sheet'!K67="","",'Result Sheet'!K67)</f>
        <v/>
      </c>
      <c r="I64" s="200" t="str">
        <f>IF('Result Sheet'!J67="","",'Result Sheet'!J67)</f>
        <v/>
      </c>
      <c r="J64" s="314" t="str">
        <f>IF('Result Sheet'!DV67="","",'Result Sheet'!DV67)</f>
        <v/>
      </c>
      <c r="K64" s="201" t="str">
        <f>IF('Result Sheet'!DR67="","",'Result Sheet'!DR67)</f>
        <v/>
      </c>
      <c r="L64" s="202" t="str">
        <f>IF('Result Sheet'!DS67="","",'Result Sheet'!DS67)</f>
        <v/>
      </c>
      <c r="M64" s="201" t="str">
        <f>IF('Result Sheet'!DT67="","",'Result Sheet'!DT67)</f>
        <v/>
      </c>
      <c r="N64" s="244" t="str">
        <f>IF('Result Sheet'!DY67="","",'Result Sheet'!DY67)</f>
        <v/>
      </c>
      <c r="O64" s="203" t="str">
        <f>IF('Result Sheet'!AB67="","",'Result Sheet'!AB67)</f>
        <v/>
      </c>
      <c r="P64" s="204" t="str">
        <f>IF('Result Sheet'!AC67="","",'Result Sheet'!AC67)</f>
        <v/>
      </c>
      <c r="Q64" s="203" t="str">
        <f>IF('Result Sheet'!AT67="","",'Result Sheet'!AT67)</f>
        <v/>
      </c>
      <c r="R64" s="204" t="str">
        <f>IF('Result Sheet'!AU67="","",'Result Sheet'!AU67)</f>
        <v/>
      </c>
      <c r="S64" s="203" t="str">
        <f>IF('Result Sheet'!BL67="","",'Result Sheet'!BL67)</f>
        <v/>
      </c>
      <c r="T64" s="204" t="str">
        <f>IF('Result Sheet'!BM67="","",'Result Sheet'!BM67)</f>
        <v/>
      </c>
      <c r="U64" s="203" t="str">
        <f>IF('Result Sheet'!CD67="","",'Result Sheet'!CD67)</f>
        <v/>
      </c>
      <c r="V64" s="204" t="str">
        <f>IF('Result Sheet'!CE67="","",'Result Sheet'!CE67)</f>
        <v/>
      </c>
      <c r="W64" s="205" t="str">
        <f>IF('Result Sheet'!DX67="","",'Result Sheet'!DX67)</f>
        <v/>
      </c>
      <c r="BQ64" s="206" t="str">
        <f>'Result Sheet'!G67</f>
        <v/>
      </c>
      <c r="BR64" s="207" t="str">
        <f t="shared" si="0"/>
        <v/>
      </c>
      <c r="BS64" s="207" t="str">
        <f t="shared" si="1"/>
        <v/>
      </c>
      <c r="BT64" s="207" t="str">
        <f t="shared" si="2"/>
        <v/>
      </c>
      <c r="BU64" s="207" t="str">
        <f t="shared" si="3"/>
        <v/>
      </c>
      <c r="BV64" s="207" t="str">
        <f t="shared" si="4"/>
        <v/>
      </c>
      <c r="BW64" s="207" t="str">
        <f t="shared" si="5"/>
        <v/>
      </c>
      <c r="BX64" s="207" t="str">
        <f t="shared" si="6"/>
        <v/>
      </c>
      <c r="BY64" s="207" t="str">
        <f t="shared" si="7"/>
        <v/>
      </c>
      <c r="BZ64" s="207" t="str">
        <f t="shared" si="8"/>
        <v/>
      </c>
      <c r="CA64" s="207" t="str">
        <f t="shared" si="9"/>
        <v/>
      </c>
      <c r="CB64" s="207" t="str">
        <f t="shared" si="10"/>
        <v/>
      </c>
      <c r="CC64" s="207" t="str">
        <f t="shared" si="11"/>
        <v/>
      </c>
      <c r="CD64" s="208"/>
    </row>
    <row r="65" spans="1:82" ht="15.95" customHeight="1">
      <c r="A65" s="195">
        <f>IF('Result Sheet'!A68="","",'Result Sheet'!A68)</f>
        <v>61</v>
      </c>
      <c r="B65" s="196" t="str">
        <f>IF('Result Sheet'!B68="","",'Result Sheet'!B68)</f>
        <v/>
      </c>
      <c r="C65" s="197" t="str">
        <f>IF('Result Sheet'!F68="","",'Result Sheet'!F68)</f>
        <v/>
      </c>
      <c r="D65" s="198" t="str">
        <f>IF('Result Sheet'!E68="","",'Result Sheet'!E68)</f>
        <v/>
      </c>
      <c r="E65" s="199" t="str">
        <f>IF('Result Sheet'!G68="","",'Result Sheet'!G68)</f>
        <v/>
      </c>
      <c r="F65" s="199" t="str">
        <f>IF('Result Sheet'!H68="","",'Result Sheet'!H68)</f>
        <v/>
      </c>
      <c r="G65" s="199" t="str">
        <f>IF('Result Sheet'!I68="","",'Result Sheet'!I68)</f>
        <v/>
      </c>
      <c r="H65" s="200" t="str">
        <f>IF('Result Sheet'!K68="","",'Result Sheet'!K68)</f>
        <v/>
      </c>
      <c r="I65" s="200" t="str">
        <f>IF('Result Sheet'!J68="","",'Result Sheet'!J68)</f>
        <v/>
      </c>
      <c r="J65" s="314" t="str">
        <f>IF('Result Sheet'!DV68="","",'Result Sheet'!DV68)</f>
        <v/>
      </c>
      <c r="K65" s="201" t="str">
        <f>IF('Result Sheet'!DR68="","",'Result Sheet'!DR68)</f>
        <v/>
      </c>
      <c r="L65" s="202" t="str">
        <f>IF('Result Sheet'!DS68="","",'Result Sheet'!DS68)</f>
        <v/>
      </c>
      <c r="M65" s="201" t="str">
        <f>IF('Result Sheet'!DT68="","",'Result Sheet'!DT68)</f>
        <v/>
      </c>
      <c r="N65" s="244" t="str">
        <f>IF('Result Sheet'!DY68="","",'Result Sheet'!DY68)</f>
        <v/>
      </c>
      <c r="O65" s="203" t="str">
        <f>IF('Result Sheet'!AB68="","",'Result Sheet'!AB68)</f>
        <v/>
      </c>
      <c r="P65" s="204" t="str">
        <f>IF('Result Sheet'!AC68="","",'Result Sheet'!AC68)</f>
        <v/>
      </c>
      <c r="Q65" s="203" t="str">
        <f>IF('Result Sheet'!AT68="","",'Result Sheet'!AT68)</f>
        <v/>
      </c>
      <c r="R65" s="204" t="str">
        <f>IF('Result Sheet'!AU68="","",'Result Sheet'!AU68)</f>
        <v/>
      </c>
      <c r="S65" s="203" t="str">
        <f>IF('Result Sheet'!BL68="","",'Result Sheet'!BL68)</f>
        <v/>
      </c>
      <c r="T65" s="204" t="str">
        <f>IF('Result Sheet'!BM68="","",'Result Sheet'!BM68)</f>
        <v/>
      </c>
      <c r="U65" s="203" t="str">
        <f>IF('Result Sheet'!CD68="","",'Result Sheet'!CD68)</f>
        <v/>
      </c>
      <c r="V65" s="204" t="str">
        <f>IF('Result Sheet'!CE68="","",'Result Sheet'!CE68)</f>
        <v/>
      </c>
      <c r="W65" s="205" t="str">
        <f>IF('Result Sheet'!DX68="","",'Result Sheet'!DX68)</f>
        <v/>
      </c>
      <c r="BQ65" s="206" t="str">
        <f>'Result Sheet'!G68</f>
        <v/>
      </c>
      <c r="BR65" s="207" t="str">
        <f t="shared" si="0"/>
        <v/>
      </c>
      <c r="BS65" s="207" t="str">
        <f t="shared" si="1"/>
        <v/>
      </c>
      <c r="BT65" s="207" t="str">
        <f t="shared" si="2"/>
        <v/>
      </c>
      <c r="BU65" s="207" t="str">
        <f t="shared" si="3"/>
        <v/>
      </c>
      <c r="BV65" s="207" t="str">
        <f t="shared" si="4"/>
        <v/>
      </c>
      <c r="BW65" s="207" t="str">
        <f t="shared" si="5"/>
        <v/>
      </c>
      <c r="BX65" s="207" t="str">
        <f t="shared" si="6"/>
        <v/>
      </c>
      <c r="BY65" s="207" t="str">
        <f t="shared" si="7"/>
        <v/>
      </c>
      <c r="BZ65" s="207" t="str">
        <f t="shared" si="8"/>
        <v/>
      </c>
      <c r="CA65" s="207" t="str">
        <f t="shared" si="9"/>
        <v/>
      </c>
      <c r="CB65" s="207" t="str">
        <f t="shared" si="10"/>
        <v/>
      </c>
      <c r="CC65" s="207" t="str">
        <f t="shared" si="11"/>
        <v/>
      </c>
      <c r="CD65" s="208"/>
    </row>
    <row r="66" spans="1:82" ht="15.95" customHeight="1">
      <c r="A66" s="195">
        <f>IF('Result Sheet'!A69="","",'Result Sheet'!A69)</f>
        <v>62</v>
      </c>
      <c r="B66" s="196" t="str">
        <f>IF('Result Sheet'!B69="","",'Result Sheet'!B69)</f>
        <v/>
      </c>
      <c r="C66" s="197" t="str">
        <f>IF('Result Sheet'!F69="","",'Result Sheet'!F69)</f>
        <v/>
      </c>
      <c r="D66" s="198" t="str">
        <f>IF('Result Sheet'!E69="","",'Result Sheet'!E69)</f>
        <v/>
      </c>
      <c r="E66" s="199" t="str">
        <f>IF('Result Sheet'!G69="","",'Result Sheet'!G69)</f>
        <v/>
      </c>
      <c r="F66" s="199" t="str">
        <f>IF('Result Sheet'!H69="","",'Result Sheet'!H69)</f>
        <v/>
      </c>
      <c r="G66" s="199" t="str">
        <f>IF('Result Sheet'!I69="","",'Result Sheet'!I69)</f>
        <v/>
      </c>
      <c r="H66" s="200" t="str">
        <f>IF('Result Sheet'!K69="","",'Result Sheet'!K69)</f>
        <v/>
      </c>
      <c r="I66" s="200" t="str">
        <f>IF('Result Sheet'!J69="","",'Result Sheet'!J69)</f>
        <v/>
      </c>
      <c r="J66" s="314" t="str">
        <f>IF('Result Sheet'!DV69="","",'Result Sheet'!DV69)</f>
        <v/>
      </c>
      <c r="K66" s="201" t="str">
        <f>IF('Result Sheet'!DR69="","",'Result Sheet'!DR69)</f>
        <v/>
      </c>
      <c r="L66" s="202" t="str">
        <f>IF('Result Sheet'!DS69="","",'Result Sheet'!DS69)</f>
        <v/>
      </c>
      <c r="M66" s="201" t="str">
        <f>IF('Result Sheet'!DT69="","",'Result Sheet'!DT69)</f>
        <v/>
      </c>
      <c r="N66" s="244" t="str">
        <f>IF('Result Sheet'!DY69="","",'Result Sheet'!DY69)</f>
        <v/>
      </c>
      <c r="O66" s="203" t="str">
        <f>IF('Result Sheet'!AB69="","",'Result Sheet'!AB69)</f>
        <v/>
      </c>
      <c r="P66" s="204" t="str">
        <f>IF('Result Sheet'!AC69="","",'Result Sheet'!AC69)</f>
        <v/>
      </c>
      <c r="Q66" s="203" t="str">
        <f>IF('Result Sheet'!AT69="","",'Result Sheet'!AT69)</f>
        <v/>
      </c>
      <c r="R66" s="204" t="str">
        <f>IF('Result Sheet'!AU69="","",'Result Sheet'!AU69)</f>
        <v/>
      </c>
      <c r="S66" s="203" t="str">
        <f>IF('Result Sheet'!BL69="","",'Result Sheet'!BL69)</f>
        <v/>
      </c>
      <c r="T66" s="204" t="str">
        <f>IF('Result Sheet'!BM69="","",'Result Sheet'!BM69)</f>
        <v/>
      </c>
      <c r="U66" s="203" t="str">
        <f>IF('Result Sheet'!CD69="","",'Result Sheet'!CD69)</f>
        <v/>
      </c>
      <c r="V66" s="204" t="str">
        <f>IF('Result Sheet'!CE69="","",'Result Sheet'!CE69)</f>
        <v/>
      </c>
      <c r="W66" s="205" t="str">
        <f>IF('Result Sheet'!DX69="","",'Result Sheet'!DX69)</f>
        <v/>
      </c>
      <c r="BQ66" s="206" t="str">
        <f>'Result Sheet'!G69</f>
        <v/>
      </c>
      <c r="BR66" s="207" t="str">
        <f t="shared" si="0"/>
        <v/>
      </c>
      <c r="BS66" s="207" t="str">
        <f t="shared" si="1"/>
        <v/>
      </c>
      <c r="BT66" s="207" t="str">
        <f t="shared" si="2"/>
        <v/>
      </c>
      <c r="BU66" s="207" t="str">
        <f t="shared" si="3"/>
        <v/>
      </c>
      <c r="BV66" s="207" t="str">
        <f t="shared" si="4"/>
        <v/>
      </c>
      <c r="BW66" s="207" t="str">
        <f t="shared" si="5"/>
        <v/>
      </c>
      <c r="BX66" s="207" t="str">
        <f t="shared" si="6"/>
        <v/>
      </c>
      <c r="BY66" s="207" t="str">
        <f t="shared" si="7"/>
        <v/>
      </c>
      <c r="BZ66" s="207" t="str">
        <f t="shared" si="8"/>
        <v/>
      </c>
      <c r="CA66" s="207" t="str">
        <f t="shared" si="9"/>
        <v/>
      </c>
      <c r="CB66" s="207" t="str">
        <f t="shared" si="10"/>
        <v/>
      </c>
      <c r="CC66" s="207" t="str">
        <f t="shared" si="11"/>
        <v/>
      </c>
      <c r="CD66" s="208"/>
    </row>
    <row r="67" spans="1:82" ht="15.95" customHeight="1">
      <c r="A67" s="195">
        <f>IF('Result Sheet'!A70="","",'Result Sheet'!A70)</f>
        <v>63</v>
      </c>
      <c r="B67" s="196" t="str">
        <f>IF('Result Sheet'!B70="","",'Result Sheet'!B70)</f>
        <v/>
      </c>
      <c r="C67" s="197" t="str">
        <f>IF('Result Sheet'!F70="","",'Result Sheet'!F70)</f>
        <v/>
      </c>
      <c r="D67" s="198" t="str">
        <f>IF('Result Sheet'!E70="","",'Result Sheet'!E70)</f>
        <v/>
      </c>
      <c r="E67" s="199" t="str">
        <f>IF('Result Sheet'!G70="","",'Result Sheet'!G70)</f>
        <v/>
      </c>
      <c r="F67" s="199" t="str">
        <f>IF('Result Sheet'!H70="","",'Result Sheet'!H70)</f>
        <v/>
      </c>
      <c r="G67" s="199" t="str">
        <f>IF('Result Sheet'!I70="","",'Result Sheet'!I70)</f>
        <v/>
      </c>
      <c r="H67" s="200" t="str">
        <f>IF('Result Sheet'!K70="","",'Result Sheet'!K70)</f>
        <v/>
      </c>
      <c r="I67" s="200" t="str">
        <f>IF('Result Sheet'!J70="","",'Result Sheet'!J70)</f>
        <v/>
      </c>
      <c r="J67" s="314" t="str">
        <f>IF('Result Sheet'!DV70="","",'Result Sheet'!DV70)</f>
        <v/>
      </c>
      <c r="K67" s="201" t="str">
        <f>IF('Result Sheet'!DR70="","",'Result Sheet'!DR70)</f>
        <v/>
      </c>
      <c r="L67" s="202" t="str">
        <f>IF('Result Sheet'!DS70="","",'Result Sheet'!DS70)</f>
        <v/>
      </c>
      <c r="M67" s="201" t="str">
        <f>IF('Result Sheet'!DT70="","",'Result Sheet'!DT70)</f>
        <v/>
      </c>
      <c r="N67" s="244" t="str">
        <f>IF('Result Sheet'!DY70="","",'Result Sheet'!DY70)</f>
        <v/>
      </c>
      <c r="O67" s="203" t="str">
        <f>IF('Result Sheet'!AB70="","",'Result Sheet'!AB70)</f>
        <v/>
      </c>
      <c r="P67" s="204" t="str">
        <f>IF('Result Sheet'!AC70="","",'Result Sheet'!AC70)</f>
        <v/>
      </c>
      <c r="Q67" s="203" t="str">
        <f>IF('Result Sheet'!AT70="","",'Result Sheet'!AT70)</f>
        <v/>
      </c>
      <c r="R67" s="204" t="str">
        <f>IF('Result Sheet'!AU70="","",'Result Sheet'!AU70)</f>
        <v/>
      </c>
      <c r="S67" s="203" t="str">
        <f>IF('Result Sheet'!BL70="","",'Result Sheet'!BL70)</f>
        <v/>
      </c>
      <c r="T67" s="204" t="str">
        <f>IF('Result Sheet'!BM70="","",'Result Sheet'!BM70)</f>
        <v/>
      </c>
      <c r="U67" s="203" t="str">
        <f>IF('Result Sheet'!CD70="","",'Result Sheet'!CD70)</f>
        <v/>
      </c>
      <c r="V67" s="204" t="str">
        <f>IF('Result Sheet'!CE70="","",'Result Sheet'!CE70)</f>
        <v/>
      </c>
      <c r="W67" s="205" t="str">
        <f>IF('Result Sheet'!DX70="","",'Result Sheet'!DX70)</f>
        <v/>
      </c>
      <c r="BQ67" s="206" t="str">
        <f>'Result Sheet'!G70</f>
        <v/>
      </c>
      <c r="BR67" s="207" t="str">
        <f t="shared" si="0"/>
        <v/>
      </c>
      <c r="BS67" s="207" t="str">
        <f t="shared" si="1"/>
        <v/>
      </c>
      <c r="BT67" s="207" t="str">
        <f t="shared" si="2"/>
        <v/>
      </c>
      <c r="BU67" s="207" t="str">
        <f t="shared" si="3"/>
        <v/>
      </c>
      <c r="BV67" s="207" t="str">
        <f t="shared" si="4"/>
        <v/>
      </c>
      <c r="BW67" s="207" t="str">
        <f t="shared" si="5"/>
        <v/>
      </c>
      <c r="BX67" s="207" t="str">
        <f t="shared" si="6"/>
        <v/>
      </c>
      <c r="BY67" s="207" t="str">
        <f t="shared" si="7"/>
        <v/>
      </c>
      <c r="BZ67" s="207" t="str">
        <f t="shared" si="8"/>
        <v/>
      </c>
      <c r="CA67" s="207" t="str">
        <f t="shared" si="9"/>
        <v/>
      </c>
      <c r="CB67" s="207" t="str">
        <f t="shared" si="10"/>
        <v/>
      </c>
      <c r="CC67" s="207" t="str">
        <f t="shared" si="11"/>
        <v/>
      </c>
      <c r="CD67" s="208"/>
    </row>
    <row r="68" spans="1:82" ht="15.95" customHeight="1">
      <c r="A68" s="195">
        <f>IF('Result Sheet'!A71="","",'Result Sheet'!A71)</f>
        <v>64</v>
      </c>
      <c r="B68" s="196" t="str">
        <f>IF('Result Sheet'!B71="","",'Result Sheet'!B71)</f>
        <v/>
      </c>
      <c r="C68" s="197" t="str">
        <f>IF('Result Sheet'!F71="","",'Result Sheet'!F71)</f>
        <v/>
      </c>
      <c r="D68" s="198" t="str">
        <f>IF('Result Sheet'!E71="","",'Result Sheet'!E71)</f>
        <v/>
      </c>
      <c r="E68" s="199" t="str">
        <f>IF('Result Sheet'!G71="","",'Result Sheet'!G71)</f>
        <v/>
      </c>
      <c r="F68" s="199" t="str">
        <f>IF('Result Sheet'!H71="","",'Result Sheet'!H71)</f>
        <v/>
      </c>
      <c r="G68" s="199" t="str">
        <f>IF('Result Sheet'!I71="","",'Result Sheet'!I71)</f>
        <v/>
      </c>
      <c r="H68" s="200" t="str">
        <f>IF('Result Sheet'!K71="","",'Result Sheet'!K71)</f>
        <v/>
      </c>
      <c r="I68" s="200" t="str">
        <f>IF('Result Sheet'!J71="","",'Result Sheet'!J71)</f>
        <v/>
      </c>
      <c r="J68" s="314" t="str">
        <f>IF('Result Sheet'!DV71="","",'Result Sheet'!DV71)</f>
        <v/>
      </c>
      <c r="K68" s="201" t="str">
        <f>IF('Result Sheet'!DR71="","",'Result Sheet'!DR71)</f>
        <v/>
      </c>
      <c r="L68" s="202" t="str">
        <f>IF('Result Sheet'!DS71="","",'Result Sheet'!DS71)</f>
        <v/>
      </c>
      <c r="M68" s="201" t="str">
        <f>IF('Result Sheet'!DT71="","",'Result Sheet'!DT71)</f>
        <v/>
      </c>
      <c r="N68" s="244" t="str">
        <f>IF('Result Sheet'!DY71="","",'Result Sheet'!DY71)</f>
        <v/>
      </c>
      <c r="O68" s="203" t="str">
        <f>IF('Result Sheet'!AB71="","",'Result Sheet'!AB71)</f>
        <v/>
      </c>
      <c r="P68" s="204" t="str">
        <f>IF('Result Sheet'!AC71="","",'Result Sheet'!AC71)</f>
        <v/>
      </c>
      <c r="Q68" s="203" t="str">
        <f>IF('Result Sheet'!AT71="","",'Result Sheet'!AT71)</f>
        <v/>
      </c>
      <c r="R68" s="204" t="str">
        <f>IF('Result Sheet'!AU71="","",'Result Sheet'!AU71)</f>
        <v/>
      </c>
      <c r="S68" s="203" t="str">
        <f>IF('Result Sheet'!BL71="","",'Result Sheet'!BL71)</f>
        <v/>
      </c>
      <c r="T68" s="204" t="str">
        <f>IF('Result Sheet'!BM71="","",'Result Sheet'!BM71)</f>
        <v/>
      </c>
      <c r="U68" s="203" t="str">
        <f>IF('Result Sheet'!CD71="","",'Result Sheet'!CD71)</f>
        <v/>
      </c>
      <c r="V68" s="204" t="str">
        <f>IF('Result Sheet'!CE71="","",'Result Sheet'!CE71)</f>
        <v/>
      </c>
      <c r="W68" s="205" t="str">
        <f>IF('Result Sheet'!DX71="","",'Result Sheet'!DX71)</f>
        <v/>
      </c>
      <c r="BQ68" s="206" t="str">
        <f>'Result Sheet'!G71</f>
        <v/>
      </c>
      <c r="BR68" s="207" t="str">
        <f t="shared" si="0"/>
        <v/>
      </c>
      <c r="BS68" s="207" t="str">
        <f t="shared" si="1"/>
        <v/>
      </c>
      <c r="BT68" s="207" t="str">
        <f t="shared" si="2"/>
        <v/>
      </c>
      <c r="BU68" s="207" t="str">
        <f t="shared" si="3"/>
        <v/>
      </c>
      <c r="BV68" s="207" t="str">
        <f t="shared" si="4"/>
        <v/>
      </c>
      <c r="BW68" s="207" t="str">
        <f t="shared" si="5"/>
        <v/>
      </c>
      <c r="BX68" s="207" t="str">
        <f t="shared" si="6"/>
        <v/>
      </c>
      <c r="BY68" s="207" t="str">
        <f t="shared" si="7"/>
        <v/>
      </c>
      <c r="BZ68" s="207" t="str">
        <f t="shared" si="8"/>
        <v/>
      </c>
      <c r="CA68" s="207" t="str">
        <f t="shared" si="9"/>
        <v/>
      </c>
      <c r="CB68" s="207" t="str">
        <f t="shared" si="10"/>
        <v/>
      </c>
      <c r="CC68" s="207" t="str">
        <f t="shared" si="11"/>
        <v/>
      </c>
      <c r="CD68" s="208"/>
    </row>
    <row r="69" spans="1:82" ht="15.95" customHeight="1">
      <c r="A69" s="195">
        <f>IF('Result Sheet'!A72="","",'Result Sheet'!A72)</f>
        <v>65</v>
      </c>
      <c r="B69" s="196" t="str">
        <f>IF('Result Sheet'!B72="","",'Result Sheet'!B72)</f>
        <v/>
      </c>
      <c r="C69" s="197" t="str">
        <f>IF('Result Sheet'!F72="","",'Result Sheet'!F72)</f>
        <v/>
      </c>
      <c r="D69" s="198" t="str">
        <f>IF('Result Sheet'!E72="","",'Result Sheet'!E72)</f>
        <v/>
      </c>
      <c r="E69" s="199" t="str">
        <f>IF('Result Sheet'!G72="","",'Result Sheet'!G72)</f>
        <v/>
      </c>
      <c r="F69" s="199" t="str">
        <f>IF('Result Sheet'!H72="","",'Result Sheet'!H72)</f>
        <v/>
      </c>
      <c r="G69" s="199" t="str">
        <f>IF('Result Sheet'!I72="","",'Result Sheet'!I72)</f>
        <v/>
      </c>
      <c r="H69" s="200" t="str">
        <f>IF('Result Sheet'!K72="","",'Result Sheet'!K72)</f>
        <v/>
      </c>
      <c r="I69" s="200" t="str">
        <f>IF('Result Sheet'!J72="","",'Result Sheet'!J72)</f>
        <v/>
      </c>
      <c r="J69" s="314" t="str">
        <f>IF('Result Sheet'!DV72="","",'Result Sheet'!DV72)</f>
        <v/>
      </c>
      <c r="K69" s="201" t="str">
        <f>IF('Result Sheet'!DR72="","",'Result Sheet'!DR72)</f>
        <v/>
      </c>
      <c r="L69" s="202" t="str">
        <f>IF('Result Sheet'!DS72="","",'Result Sheet'!DS72)</f>
        <v/>
      </c>
      <c r="M69" s="201" t="str">
        <f>IF('Result Sheet'!DT72="","",'Result Sheet'!DT72)</f>
        <v/>
      </c>
      <c r="N69" s="244" t="str">
        <f>IF('Result Sheet'!DY72="","",'Result Sheet'!DY72)</f>
        <v/>
      </c>
      <c r="O69" s="203" t="str">
        <f>IF('Result Sheet'!AB72="","",'Result Sheet'!AB72)</f>
        <v/>
      </c>
      <c r="P69" s="204" t="str">
        <f>IF('Result Sheet'!AC72="","",'Result Sheet'!AC72)</f>
        <v/>
      </c>
      <c r="Q69" s="203" t="str">
        <f>IF('Result Sheet'!AT72="","",'Result Sheet'!AT72)</f>
        <v/>
      </c>
      <c r="R69" s="204" t="str">
        <f>IF('Result Sheet'!AU72="","",'Result Sheet'!AU72)</f>
        <v/>
      </c>
      <c r="S69" s="203" t="str">
        <f>IF('Result Sheet'!BL72="","",'Result Sheet'!BL72)</f>
        <v/>
      </c>
      <c r="T69" s="204" t="str">
        <f>IF('Result Sheet'!BM72="","",'Result Sheet'!BM72)</f>
        <v/>
      </c>
      <c r="U69" s="203" t="str">
        <f>IF('Result Sheet'!CD72="","",'Result Sheet'!CD72)</f>
        <v/>
      </c>
      <c r="V69" s="204" t="str">
        <f>IF('Result Sheet'!CE72="","",'Result Sheet'!CE72)</f>
        <v/>
      </c>
      <c r="W69" s="205" t="str">
        <f>IF('Result Sheet'!DX72="","",'Result Sheet'!DX72)</f>
        <v/>
      </c>
      <c r="BQ69" s="206" t="str">
        <f>'Result Sheet'!G72</f>
        <v/>
      </c>
      <c r="BR69" s="207" t="str">
        <f t="shared" si="0"/>
        <v/>
      </c>
      <c r="BS69" s="207" t="str">
        <f t="shared" si="1"/>
        <v/>
      </c>
      <c r="BT69" s="207" t="str">
        <f t="shared" si="2"/>
        <v/>
      </c>
      <c r="BU69" s="207" t="str">
        <f t="shared" si="3"/>
        <v/>
      </c>
      <c r="BV69" s="207" t="str">
        <f t="shared" si="4"/>
        <v/>
      </c>
      <c r="BW69" s="207" t="str">
        <f t="shared" si="5"/>
        <v/>
      </c>
      <c r="BX69" s="207" t="str">
        <f t="shared" si="6"/>
        <v/>
      </c>
      <c r="BY69" s="207" t="str">
        <f t="shared" si="7"/>
        <v/>
      </c>
      <c r="BZ69" s="207" t="str">
        <f t="shared" si="8"/>
        <v/>
      </c>
      <c r="CA69" s="207" t="str">
        <f t="shared" si="9"/>
        <v/>
      </c>
      <c r="CB69" s="207" t="str">
        <f t="shared" si="10"/>
        <v/>
      </c>
      <c r="CC69" s="207" t="str">
        <f t="shared" si="11"/>
        <v/>
      </c>
      <c r="CD69" s="208"/>
    </row>
    <row r="70" spans="1:82" ht="15.95" customHeight="1">
      <c r="A70" s="195">
        <f>IF('Result Sheet'!A73="","",'Result Sheet'!A73)</f>
        <v>66</v>
      </c>
      <c r="B70" s="196" t="str">
        <f>IF('Result Sheet'!B73="","",'Result Sheet'!B73)</f>
        <v/>
      </c>
      <c r="C70" s="197" t="str">
        <f>IF('Result Sheet'!F73="","",'Result Sheet'!F73)</f>
        <v/>
      </c>
      <c r="D70" s="198" t="str">
        <f>IF('Result Sheet'!E73="","",'Result Sheet'!E73)</f>
        <v/>
      </c>
      <c r="E70" s="199" t="str">
        <f>IF('Result Sheet'!G73="","",'Result Sheet'!G73)</f>
        <v/>
      </c>
      <c r="F70" s="199" t="str">
        <f>IF('Result Sheet'!H73="","",'Result Sheet'!H73)</f>
        <v/>
      </c>
      <c r="G70" s="199" t="str">
        <f>IF('Result Sheet'!I73="","",'Result Sheet'!I73)</f>
        <v/>
      </c>
      <c r="H70" s="200" t="str">
        <f>IF('Result Sheet'!K73="","",'Result Sheet'!K73)</f>
        <v/>
      </c>
      <c r="I70" s="200" t="str">
        <f>IF('Result Sheet'!J73="","",'Result Sheet'!J73)</f>
        <v/>
      </c>
      <c r="J70" s="314" t="str">
        <f>IF('Result Sheet'!DV73="","",'Result Sheet'!DV73)</f>
        <v/>
      </c>
      <c r="K70" s="201" t="str">
        <f>IF('Result Sheet'!DR73="","",'Result Sheet'!DR73)</f>
        <v/>
      </c>
      <c r="L70" s="202" t="str">
        <f>IF('Result Sheet'!DS73="","",'Result Sheet'!DS73)</f>
        <v/>
      </c>
      <c r="M70" s="201" t="str">
        <f>IF('Result Sheet'!DT73="","",'Result Sheet'!DT73)</f>
        <v/>
      </c>
      <c r="N70" s="244" t="str">
        <f>IF('Result Sheet'!DY73="","",'Result Sheet'!DY73)</f>
        <v/>
      </c>
      <c r="O70" s="203" t="str">
        <f>IF('Result Sheet'!AB73="","",'Result Sheet'!AB73)</f>
        <v/>
      </c>
      <c r="P70" s="204" t="str">
        <f>IF('Result Sheet'!AC73="","",'Result Sheet'!AC73)</f>
        <v/>
      </c>
      <c r="Q70" s="203" t="str">
        <f>IF('Result Sheet'!AT73="","",'Result Sheet'!AT73)</f>
        <v/>
      </c>
      <c r="R70" s="204" t="str">
        <f>IF('Result Sheet'!AU73="","",'Result Sheet'!AU73)</f>
        <v/>
      </c>
      <c r="S70" s="203" t="str">
        <f>IF('Result Sheet'!BL73="","",'Result Sheet'!BL73)</f>
        <v/>
      </c>
      <c r="T70" s="204" t="str">
        <f>IF('Result Sheet'!BM73="","",'Result Sheet'!BM73)</f>
        <v/>
      </c>
      <c r="U70" s="203" t="str">
        <f>IF('Result Sheet'!CD73="","",'Result Sheet'!CD73)</f>
        <v/>
      </c>
      <c r="V70" s="204" t="str">
        <f>IF('Result Sheet'!CE73="","",'Result Sheet'!CE73)</f>
        <v/>
      </c>
      <c r="W70" s="205" t="str">
        <f>IF('Result Sheet'!DX73="","",'Result Sheet'!DX73)</f>
        <v/>
      </c>
      <c r="BQ70" s="206" t="str">
        <f>'Result Sheet'!G73</f>
        <v/>
      </c>
      <c r="BR70" s="207" t="str">
        <f t="shared" ref="BR70:BR133" si="12">IFERROR(IF(AND(N70="",J70=""),"",IF(AND(H70="SC",I70="M"),N70,"")),"")</f>
        <v/>
      </c>
      <c r="BS70" s="207" t="str">
        <f t="shared" ref="BS70:BS133" si="13">IFERROR(IF(AND(N70="",J70=""),"",IF(AND(H70="SC",I70="F"),N70,"")),"")</f>
        <v/>
      </c>
      <c r="BT70" s="207" t="str">
        <f t="shared" ref="BT70:BT133" si="14">IFERROR(IF(AND(N70="",J70=""),"",IF(AND(H70="ST",I70="M"),N70,"")),"")</f>
        <v/>
      </c>
      <c r="BU70" s="207" t="str">
        <f t="shared" ref="BU70:BU133" si="15">IFERROR(IF(AND(N70="",J70=""),"",IF(AND(H70="ST",I70="F"),N70,"")),"")</f>
        <v/>
      </c>
      <c r="BV70" s="207" t="str">
        <f t="shared" ref="BV70:BV133" si="16">IFERROR(IF(AND(N70="",J70=""),"",IF(AND(H70="OBC",I70="M"),N70,"")),"")</f>
        <v/>
      </c>
      <c r="BW70" s="207" t="str">
        <f t="shared" ref="BW70:BW133" si="17">IFERROR(IF(AND(N70="",J70=""),"",IF(AND(H70="OBC",I70="F"),N70,"")),"")</f>
        <v/>
      </c>
      <c r="BX70" s="207" t="str">
        <f t="shared" ref="BX70:BX133" si="18">IFERROR(IF(AND(N70="",J70=""),"",IF(AND(H70="GEN",I70="M"),N70,"")),"")</f>
        <v/>
      </c>
      <c r="BY70" s="207" t="str">
        <f t="shared" ref="BY70:BY133" si="19">IFERROR(IF(AND(N70="",J70=""),"",IF(AND(H70="GEN",I70="F"),N70,"")),"")</f>
        <v/>
      </c>
      <c r="BZ70" s="207" t="str">
        <f t="shared" ref="BZ70:BZ133" si="20">IFERROR(IF(AND(N70="",J70=""),"",IF(AND(H70="MIN",I70="M"),N70,"")),"")</f>
        <v/>
      </c>
      <c r="CA70" s="207" t="str">
        <f t="shared" ref="CA70:CA133" si="21">IFERROR(IF(AND(N70="",J70=""),"",IF(AND(H70="MIN",I70="M"),N70,"")),"")</f>
        <v/>
      </c>
      <c r="CB70" s="207" t="str">
        <f t="shared" ref="CB70:CB133" si="22">IFERROR(IF(AND(N70="",J70=""),"",IF(AND(H70="SBC",I70="M"),N70,"")),"")</f>
        <v/>
      </c>
      <c r="CC70" s="207" t="str">
        <f t="shared" ref="CC70:CC133" si="23">IFERROR(IF(AND(N70="",J70=""),"",IF(AND(H70="SBC",I70="F"),N70,"")),"")</f>
        <v/>
      </c>
      <c r="CD70" s="208"/>
    </row>
    <row r="71" spans="1:82" ht="15.95" customHeight="1">
      <c r="A71" s="195">
        <f>IF('Result Sheet'!A74="","",'Result Sheet'!A74)</f>
        <v>67</v>
      </c>
      <c r="B71" s="196" t="str">
        <f>IF('Result Sheet'!B74="","",'Result Sheet'!B74)</f>
        <v/>
      </c>
      <c r="C71" s="197" t="str">
        <f>IF('Result Sheet'!F74="","",'Result Sheet'!F74)</f>
        <v/>
      </c>
      <c r="D71" s="198" t="str">
        <f>IF('Result Sheet'!E74="","",'Result Sheet'!E74)</f>
        <v/>
      </c>
      <c r="E71" s="199" t="str">
        <f>IF('Result Sheet'!G74="","",'Result Sheet'!G74)</f>
        <v/>
      </c>
      <c r="F71" s="199" t="str">
        <f>IF('Result Sheet'!H74="","",'Result Sheet'!H74)</f>
        <v/>
      </c>
      <c r="G71" s="199" t="str">
        <f>IF('Result Sheet'!I74="","",'Result Sheet'!I74)</f>
        <v/>
      </c>
      <c r="H71" s="200" t="str">
        <f>IF('Result Sheet'!K74="","",'Result Sheet'!K74)</f>
        <v/>
      </c>
      <c r="I71" s="200" t="str">
        <f>IF('Result Sheet'!J74="","",'Result Sheet'!J74)</f>
        <v/>
      </c>
      <c r="J71" s="314" t="str">
        <f>IF('Result Sheet'!DV74="","",'Result Sheet'!DV74)</f>
        <v/>
      </c>
      <c r="K71" s="201" t="str">
        <f>IF('Result Sheet'!DR74="","",'Result Sheet'!DR74)</f>
        <v/>
      </c>
      <c r="L71" s="202" t="str">
        <f>IF('Result Sheet'!DS74="","",'Result Sheet'!DS74)</f>
        <v/>
      </c>
      <c r="M71" s="201" t="str">
        <f>IF('Result Sheet'!DT74="","",'Result Sheet'!DT74)</f>
        <v/>
      </c>
      <c r="N71" s="244" t="str">
        <f>IF('Result Sheet'!DY74="","",'Result Sheet'!DY74)</f>
        <v/>
      </c>
      <c r="O71" s="203" t="str">
        <f>IF('Result Sheet'!AB74="","",'Result Sheet'!AB74)</f>
        <v/>
      </c>
      <c r="P71" s="204" t="str">
        <f>IF('Result Sheet'!AC74="","",'Result Sheet'!AC74)</f>
        <v/>
      </c>
      <c r="Q71" s="203" t="str">
        <f>IF('Result Sheet'!AT74="","",'Result Sheet'!AT74)</f>
        <v/>
      </c>
      <c r="R71" s="204" t="str">
        <f>IF('Result Sheet'!AU74="","",'Result Sheet'!AU74)</f>
        <v/>
      </c>
      <c r="S71" s="203" t="str">
        <f>IF('Result Sheet'!BL74="","",'Result Sheet'!BL74)</f>
        <v/>
      </c>
      <c r="T71" s="204" t="str">
        <f>IF('Result Sheet'!BM74="","",'Result Sheet'!BM74)</f>
        <v/>
      </c>
      <c r="U71" s="203" t="str">
        <f>IF('Result Sheet'!CD74="","",'Result Sheet'!CD74)</f>
        <v/>
      </c>
      <c r="V71" s="204" t="str">
        <f>IF('Result Sheet'!CE74="","",'Result Sheet'!CE74)</f>
        <v/>
      </c>
      <c r="W71" s="205" t="str">
        <f>IF('Result Sheet'!DX74="","",'Result Sheet'!DX74)</f>
        <v/>
      </c>
      <c r="BQ71" s="206" t="str">
        <f>'Result Sheet'!G74</f>
        <v/>
      </c>
      <c r="BR71" s="207" t="str">
        <f t="shared" si="12"/>
        <v/>
      </c>
      <c r="BS71" s="207" t="str">
        <f t="shared" si="13"/>
        <v/>
      </c>
      <c r="BT71" s="207" t="str">
        <f t="shared" si="14"/>
        <v/>
      </c>
      <c r="BU71" s="207" t="str">
        <f t="shared" si="15"/>
        <v/>
      </c>
      <c r="BV71" s="207" t="str">
        <f t="shared" si="16"/>
        <v/>
      </c>
      <c r="BW71" s="207" t="str">
        <f t="shared" si="17"/>
        <v/>
      </c>
      <c r="BX71" s="207" t="str">
        <f t="shared" si="18"/>
        <v/>
      </c>
      <c r="BY71" s="207" t="str">
        <f t="shared" si="19"/>
        <v/>
      </c>
      <c r="BZ71" s="207" t="str">
        <f t="shared" si="20"/>
        <v/>
      </c>
      <c r="CA71" s="207" t="str">
        <f t="shared" si="21"/>
        <v/>
      </c>
      <c r="CB71" s="207" t="str">
        <f t="shared" si="22"/>
        <v/>
      </c>
      <c r="CC71" s="207" t="str">
        <f t="shared" si="23"/>
        <v/>
      </c>
      <c r="CD71" s="208"/>
    </row>
    <row r="72" spans="1:82" ht="15.95" customHeight="1">
      <c r="A72" s="195">
        <f>IF('Result Sheet'!A75="","",'Result Sheet'!A75)</f>
        <v>68</v>
      </c>
      <c r="B72" s="196" t="str">
        <f>IF('Result Sheet'!B75="","",'Result Sheet'!B75)</f>
        <v/>
      </c>
      <c r="C72" s="197" t="str">
        <f>IF('Result Sheet'!F75="","",'Result Sheet'!F75)</f>
        <v/>
      </c>
      <c r="D72" s="198" t="str">
        <f>IF('Result Sheet'!E75="","",'Result Sheet'!E75)</f>
        <v/>
      </c>
      <c r="E72" s="199" t="str">
        <f>IF('Result Sheet'!G75="","",'Result Sheet'!G75)</f>
        <v/>
      </c>
      <c r="F72" s="199" t="str">
        <f>IF('Result Sheet'!H75="","",'Result Sheet'!H75)</f>
        <v/>
      </c>
      <c r="G72" s="199" t="str">
        <f>IF('Result Sheet'!I75="","",'Result Sheet'!I75)</f>
        <v/>
      </c>
      <c r="H72" s="200" t="str">
        <f>IF('Result Sheet'!K75="","",'Result Sheet'!K75)</f>
        <v/>
      </c>
      <c r="I72" s="200" t="str">
        <f>IF('Result Sheet'!J75="","",'Result Sheet'!J75)</f>
        <v/>
      </c>
      <c r="J72" s="314" t="str">
        <f>IF('Result Sheet'!DV75="","",'Result Sheet'!DV75)</f>
        <v/>
      </c>
      <c r="K72" s="201" t="str">
        <f>IF('Result Sheet'!DR75="","",'Result Sheet'!DR75)</f>
        <v/>
      </c>
      <c r="L72" s="202" t="str">
        <f>IF('Result Sheet'!DS75="","",'Result Sheet'!DS75)</f>
        <v/>
      </c>
      <c r="M72" s="201" t="str">
        <f>IF('Result Sheet'!DT75="","",'Result Sheet'!DT75)</f>
        <v/>
      </c>
      <c r="N72" s="244" t="str">
        <f>IF('Result Sheet'!DY75="","",'Result Sheet'!DY75)</f>
        <v/>
      </c>
      <c r="O72" s="203" t="str">
        <f>IF('Result Sheet'!AB75="","",'Result Sheet'!AB75)</f>
        <v/>
      </c>
      <c r="P72" s="204" t="str">
        <f>IF('Result Sheet'!AC75="","",'Result Sheet'!AC75)</f>
        <v/>
      </c>
      <c r="Q72" s="203" t="str">
        <f>IF('Result Sheet'!AT75="","",'Result Sheet'!AT75)</f>
        <v/>
      </c>
      <c r="R72" s="204" t="str">
        <f>IF('Result Sheet'!AU75="","",'Result Sheet'!AU75)</f>
        <v/>
      </c>
      <c r="S72" s="203" t="str">
        <f>IF('Result Sheet'!BL75="","",'Result Sheet'!BL75)</f>
        <v/>
      </c>
      <c r="T72" s="204" t="str">
        <f>IF('Result Sheet'!BM75="","",'Result Sheet'!BM75)</f>
        <v/>
      </c>
      <c r="U72" s="203" t="str">
        <f>IF('Result Sheet'!CD75="","",'Result Sheet'!CD75)</f>
        <v/>
      </c>
      <c r="V72" s="204" t="str">
        <f>IF('Result Sheet'!CE75="","",'Result Sheet'!CE75)</f>
        <v/>
      </c>
      <c r="W72" s="205" t="str">
        <f>IF('Result Sheet'!DX75="","",'Result Sheet'!DX75)</f>
        <v/>
      </c>
      <c r="BQ72" s="206" t="str">
        <f>'Result Sheet'!G75</f>
        <v/>
      </c>
      <c r="BR72" s="207" t="str">
        <f t="shared" si="12"/>
        <v/>
      </c>
      <c r="BS72" s="207" t="str">
        <f t="shared" si="13"/>
        <v/>
      </c>
      <c r="BT72" s="207" t="str">
        <f t="shared" si="14"/>
        <v/>
      </c>
      <c r="BU72" s="207" t="str">
        <f t="shared" si="15"/>
        <v/>
      </c>
      <c r="BV72" s="207" t="str">
        <f t="shared" si="16"/>
        <v/>
      </c>
      <c r="BW72" s="207" t="str">
        <f t="shared" si="17"/>
        <v/>
      </c>
      <c r="BX72" s="207" t="str">
        <f t="shared" si="18"/>
        <v/>
      </c>
      <c r="BY72" s="207" t="str">
        <f t="shared" si="19"/>
        <v/>
      </c>
      <c r="BZ72" s="207" t="str">
        <f t="shared" si="20"/>
        <v/>
      </c>
      <c r="CA72" s="207" t="str">
        <f t="shared" si="21"/>
        <v/>
      </c>
      <c r="CB72" s="207" t="str">
        <f t="shared" si="22"/>
        <v/>
      </c>
      <c r="CC72" s="207" t="str">
        <f t="shared" si="23"/>
        <v/>
      </c>
      <c r="CD72" s="208"/>
    </row>
    <row r="73" spans="1:82" ht="15.95" customHeight="1">
      <c r="A73" s="195">
        <f>IF('Result Sheet'!A76="","",'Result Sheet'!A76)</f>
        <v>69</v>
      </c>
      <c r="B73" s="196" t="str">
        <f>IF('Result Sheet'!B76="","",'Result Sheet'!B76)</f>
        <v/>
      </c>
      <c r="C73" s="197" t="str">
        <f>IF('Result Sheet'!F76="","",'Result Sheet'!F76)</f>
        <v/>
      </c>
      <c r="D73" s="198" t="str">
        <f>IF('Result Sheet'!E76="","",'Result Sheet'!E76)</f>
        <v/>
      </c>
      <c r="E73" s="199" t="str">
        <f>IF('Result Sheet'!G76="","",'Result Sheet'!G76)</f>
        <v/>
      </c>
      <c r="F73" s="199" t="str">
        <f>IF('Result Sheet'!H76="","",'Result Sheet'!H76)</f>
        <v/>
      </c>
      <c r="G73" s="199" t="str">
        <f>IF('Result Sheet'!I76="","",'Result Sheet'!I76)</f>
        <v/>
      </c>
      <c r="H73" s="200" t="str">
        <f>IF('Result Sheet'!K76="","",'Result Sheet'!K76)</f>
        <v/>
      </c>
      <c r="I73" s="200" t="str">
        <f>IF('Result Sheet'!J76="","",'Result Sheet'!J76)</f>
        <v/>
      </c>
      <c r="J73" s="314" t="str">
        <f>IF('Result Sheet'!DV76="","",'Result Sheet'!DV76)</f>
        <v/>
      </c>
      <c r="K73" s="201" t="str">
        <f>IF('Result Sheet'!DR76="","",'Result Sheet'!DR76)</f>
        <v/>
      </c>
      <c r="L73" s="202" t="str">
        <f>IF('Result Sheet'!DS76="","",'Result Sheet'!DS76)</f>
        <v/>
      </c>
      <c r="M73" s="201" t="str">
        <f>IF('Result Sheet'!DT76="","",'Result Sheet'!DT76)</f>
        <v/>
      </c>
      <c r="N73" s="244" t="str">
        <f>IF('Result Sheet'!DY76="","",'Result Sheet'!DY76)</f>
        <v/>
      </c>
      <c r="O73" s="203" t="str">
        <f>IF('Result Sheet'!AB76="","",'Result Sheet'!AB76)</f>
        <v/>
      </c>
      <c r="P73" s="204" t="str">
        <f>IF('Result Sheet'!AC76="","",'Result Sheet'!AC76)</f>
        <v/>
      </c>
      <c r="Q73" s="203" t="str">
        <f>IF('Result Sheet'!AT76="","",'Result Sheet'!AT76)</f>
        <v/>
      </c>
      <c r="R73" s="204" t="str">
        <f>IF('Result Sheet'!AU76="","",'Result Sheet'!AU76)</f>
        <v/>
      </c>
      <c r="S73" s="203" t="str">
        <f>IF('Result Sheet'!BL76="","",'Result Sheet'!BL76)</f>
        <v/>
      </c>
      <c r="T73" s="204" t="str">
        <f>IF('Result Sheet'!BM76="","",'Result Sheet'!BM76)</f>
        <v/>
      </c>
      <c r="U73" s="203" t="str">
        <f>IF('Result Sheet'!CD76="","",'Result Sheet'!CD76)</f>
        <v/>
      </c>
      <c r="V73" s="204" t="str">
        <f>IF('Result Sheet'!CE76="","",'Result Sheet'!CE76)</f>
        <v/>
      </c>
      <c r="W73" s="205" t="str">
        <f>IF('Result Sheet'!DX76="","",'Result Sheet'!DX76)</f>
        <v/>
      </c>
      <c r="BQ73" s="206" t="str">
        <f>'Result Sheet'!G76</f>
        <v/>
      </c>
      <c r="BR73" s="207" t="str">
        <f t="shared" si="12"/>
        <v/>
      </c>
      <c r="BS73" s="207" t="str">
        <f t="shared" si="13"/>
        <v/>
      </c>
      <c r="BT73" s="207" t="str">
        <f t="shared" si="14"/>
        <v/>
      </c>
      <c r="BU73" s="207" t="str">
        <f t="shared" si="15"/>
        <v/>
      </c>
      <c r="BV73" s="207" t="str">
        <f t="shared" si="16"/>
        <v/>
      </c>
      <c r="BW73" s="207" t="str">
        <f t="shared" si="17"/>
        <v/>
      </c>
      <c r="BX73" s="207" t="str">
        <f t="shared" si="18"/>
        <v/>
      </c>
      <c r="BY73" s="207" t="str">
        <f t="shared" si="19"/>
        <v/>
      </c>
      <c r="BZ73" s="207" t="str">
        <f t="shared" si="20"/>
        <v/>
      </c>
      <c r="CA73" s="207" t="str">
        <f t="shared" si="21"/>
        <v/>
      </c>
      <c r="CB73" s="207" t="str">
        <f t="shared" si="22"/>
        <v/>
      </c>
      <c r="CC73" s="207" t="str">
        <f t="shared" si="23"/>
        <v/>
      </c>
      <c r="CD73" s="208"/>
    </row>
    <row r="74" spans="1:82" ht="15.95" customHeight="1">
      <c r="A74" s="195">
        <f>IF('Result Sheet'!A77="","",'Result Sheet'!A77)</f>
        <v>70</v>
      </c>
      <c r="B74" s="196" t="str">
        <f>IF('Result Sheet'!B77="","",'Result Sheet'!B77)</f>
        <v/>
      </c>
      <c r="C74" s="197" t="str">
        <f>IF('Result Sheet'!F77="","",'Result Sheet'!F77)</f>
        <v/>
      </c>
      <c r="D74" s="198" t="str">
        <f>IF('Result Sheet'!E77="","",'Result Sheet'!E77)</f>
        <v/>
      </c>
      <c r="E74" s="199" t="str">
        <f>IF('Result Sheet'!G77="","",'Result Sheet'!G77)</f>
        <v/>
      </c>
      <c r="F74" s="199" t="str">
        <f>IF('Result Sheet'!H77="","",'Result Sheet'!H77)</f>
        <v/>
      </c>
      <c r="G74" s="199" t="str">
        <f>IF('Result Sheet'!I77="","",'Result Sheet'!I77)</f>
        <v/>
      </c>
      <c r="H74" s="200" t="str">
        <f>IF('Result Sheet'!K77="","",'Result Sheet'!K77)</f>
        <v/>
      </c>
      <c r="I74" s="200" t="str">
        <f>IF('Result Sheet'!J77="","",'Result Sheet'!J77)</f>
        <v/>
      </c>
      <c r="J74" s="314" t="str">
        <f>IF('Result Sheet'!DV77="","",'Result Sheet'!DV77)</f>
        <v/>
      </c>
      <c r="K74" s="201" t="str">
        <f>IF('Result Sheet'!DR77="","",'Result Sheet'!DR77)</f>
        <v/>
      </c>
      <c r="L74" s="202" t="str">
        <f>IF('Result Sheet'!DS77="","",'Result Sheet'!DS77)</f>
        <v/>
      </c>
      <c r="M74" s="201" t="str">
        <f>IF('Result Sheet'!DT77="","",'Result Sheet'!DT77)</f>
        <v/>
      </c>
      <c r="N74" s="244" t="str">
        <f>IF('Result Sheet'!DY77="","",'Result Sheet'!DY77)</f>
        <v/>
      </c>
      <c r="O74" s="203" t="str">
        <f>IF('Result Sheet'!AB77="","",'Result Sheet'!AB77)</f>
        <v/>
      </c>
      <c r="P74" s="204" t="str">
        <f>IF('Result Sheet'!AC77="","",'Result Sheet'!AC77)</f>
        <v/>
      </c>
      <c r="Q74" s="203" t="str">
        <f>IF('Result Sheet'!AT77="","",'Result Sheet'!AT77)</f>
        <v/>
      </c>
      <c r="R74" s="204" t="str">
        <f>IF('Result Sheet'!AU77="","",'Result Sheet'!AU77)</f>
        <v/>
      </c>
      <c r="S74" s="203" t="str">
        <f>IF('Result Sheet'!BL77="","",'Result Sheet'!BL77)</f>
        <v/>
      </c>
      <c r="T74" s="204" t="str">
        <f>IF('Result Sheet'!BM77="","",'Result Sheet'!BM77)</f>
        <v/>
      </c>
      <c r="U74" s="203" t="str">
        <f>IF('Result Sheet'!CD77="","",'Result Sheet'!CD77)</f>
        <v/>
      </c>
      <c r="V74" s="204" t="str">
        <f>IF('Result Sheet'!CE77="","",'Result Sheet'!CE77)</f>
        <v/>
      </c>
      <c r="W74" s="205" t="str">
        <f>IF('Result Sheet'!DX77="","",'Result Sheet'!DX77)</f>
        <v/>
      </c>
      <c r="BQ74" s="206" t="str">
        <f>'Result Sheet'!G77</f>
        <v/>
      </c>
      <c r="BR74" s="207" t="str">
        <f t="shared" si="12"/>
        <v/>
      </c>
      <c r="BS74" s="207" t="str">
        <f t="shared" si="13"/>
        <v/>
      </c>
      <c r="BT74" s="207" t="str">
        <f t="shared" si="14"/>
        <v/>
      </c>
      <c r="BU74" s="207" t="str">
        <f t="shared" si="15"/>
        <v/>
      </c>
      <c r="BV74" s="207" t="str">
        <f t="shared" si="16"/>
        <v/>
      </c>
      <c r="BW74" s="207" t="str">
        <f t="shared" si="17"/>
        <v/>
      </c>
      <c r="BX74" s="207" t="str">
        <f t="shared" si="18"/>
        <v/>
      </c>
      <c r="BY74" s="207" t="str">
        <f t="shared" si="19"/>
        <v/>
      </c>
      <c r="BZ74" s="207" t="str">
        <f t="shared" si="20"/>
        <v/>
      </c>
      <c r="CA74" s="207" t="str">
        <f t="shared" si="21"/>
        <v/>
      </c>
      <c r="CB74" s="207" t="str">
        <f t="shared" si="22"/>
        <v/>
      </c>
      <c r="CC74" s="207" t="str">
        <f t="shared" si="23"/>
        <v/>
      </c>
      <c r="CD74" s="208"/>
    </row>
    <row r="75" spans="1:82" ht="15.95" customHeight="1">
      <c r="A75" s="195">
        <f>IF('Result Sheet'!A78="","",'Result Sheet'!A78)</f>
        <v>71</v>
      </c>
      <c r="B75" s="196" t="str">
        <f>IF('Result Sheet'!B78="","",'Result Sheet'!B78)</f>
        <v/>
      </c>
      <c r="C75" s="197" t="str">
        <f>IF('Result Sheet'!F78="","",'Result Sheet'!F78)</f>
        <v/>
      </c>
      <c r="D75" s="198" t="str">
        <f>IF('Result Sheet'!E78="","",'Result Sheet'!E78)</f>
        <v/>
      </c>
      <c r="E75" s="199" t="str">
        <f>IF('Result Sheet'!G78="","",'Result Sheet'!G78)</f>
        <v/>
      </c>
      <c r="F75" s="199" t="str">
        <f>IF('Result Sheet'!H78="","",'Result Sheet'!H78)</f>
        <v/>
      </c>
      <c r="G75" s="199" t="str">
        <f>IF('Result Sheet'!I78="","",'Result Sheet'!I78)</f>
        <v/>
      </c>
      <c r="H75" s="200" t="str">
        <f>IF('Result Sheet'!K78="","",'Result Sheet'!K78)</f>
        <v/>
      </c>
      <c r="I75" s="200" t="str">
        <f>IF('Result Sheet'!J78="","",'Result Sheet'!J78)</f>
        <v/>
      </c>
      <c r="J75" s="314" t="str">
        <f>IF('Result Sheet'!DV78="","",'Result Sheet'!DV78)</f>
        <v/>
      </c>
      <c r="K75" s="201" t="str">
        <f>IF('Result Sheet'!DR78="","",'Result Sheet'!DR78)</f>
        <v/>
      </c>
      <c r="L75" s="202" t="str">
        <f>IF('Result Sheet'!DS78="","",'Result Sheet'!DS78)</f>
        <v/>
      </c>
      <c r="M75" s="201" t="str">
        <f>IF('Result Sheet'!DT78="","",'Result Sheet'!DT78)</f>
        <v/>
      </c>
      <c r="N75" s="244" t="str">
        <f>IF('Result Sheet'!DY78="","",'Result Sheet'!DY78)</f>
        <v/>
      </c>
      <c r="O75" s="203" t="str">
        <f>IF('Result Sheet'!AB78="","",'Result Sheet'!AB78)</f>
        <v/>
      </c>
      <c r="P75" s="204" t="str">
        <f>IF('Result Sheet'!AC78="","",'Result Sheet'!AC78)</f>
        <v/>
      </c>
      <c r="Q75" s="203" t="str">
        <f>IF('Result Sheet'!AT78="","",'Result Sheet'!AT78)</f>
        <v/>
      </c>
      <c r="R75" s="204" t="str">
        <f>IF('Result Sheet'!AU78="","",'Result Sheet'!AU78)</f>
        <v/>
      </c>
      <c r="S75" s="203" t="str">
        <f>IF('Result Sheet'!BL78="","",'Result Sheet'!BL78)</f>
        <v/>
      </c>
      <c r="T75" s="204" t="str">
        <f>IF('Result Sheet'!BM78="","",'Result Sheet'!BM78)</f>
        <v/>
      </c>
      <c r="U75" s="203" t="str">
        <f>IF('Result Sheet'!CD78="","",'Result Sheet'!CD78)</f>
        <v/>
      </c>
      <c r="V75" s="204" t="str">
        <f>IF('Result Sheet'!CE78="","",'Result Sheet'!CE78)</f>
        <v/>
      </c>
      <c r="W75" s="205" t="str">
        <f>IF('Result Sheet'!DX78="","",'Result Sheet'!DX78)</f>
        <v/>
      </c>
      <c r="BQ75" s="206" t="str">
        <f>'Result Sheet'!G78</f>
        <v/>
      </c>
      <c r="BR75" s="207" t="str">
        <f t="shared" si="12"/>
        <v/>
      </c>
      <c r="BS75" s="207" t="str">
        <f t="shared" si="13"/>
        <v/>
      </c>
      <c r="BT75" s="207" t="str">
        <f t="shared" si="14"/>
        <v/>
      </c>
      <c r="BU75" s="207" t="str">
        <f t="shared" si="15"/>
        <v/>
      </c>
      <c r="BV75" s="207" t="str">
        <f t="shared" si="16"/>
        <v/>
      </c>
      <c r="BW75" s="207" t="str">
        <f t="shared" si="17"/>
        <v/>
      </c>
      <c r="BX75" s="207" t="str">
        <f t="shared" si="18"/>
        <v/>
      </c>
      <c r="BY75" s="207" t="str">
        <f t="shared" si="19"/>
        <v/>
      </c>
      <c r="BZ75" s="207" t="str">
        <f t="shared" si="20"/>
        <v/>
      </c>
      <c r="CA75" s="207" t="str">
        <f t="shared" si="21"/>
        <v/>
      </c>
      <c r="CB75" s="207" t="str">
        <f t="shared" si="22"/>
        <v/>
      </c>
      <c r="CC75" s="207" t="str">
        <f t="shared" si="23"/>
        <v/>
      </c>
      <c r="CD75" s="208"/>
    </row>
    <row r="76" spans="1:82" ht="15.95" customHeight="1">
      <c r="A76" s="195">
        <f>IF('Result Sheet'!A79="","",'Result Sheet'!A79)</f>
        <v>72</v>
      </c>
      <c r="B76" s="196" t="str">
        <f>IF('Result Sheet'!B79="","",'Result Sheet'!B79)</f>
        <v/>
      </c>
      <c r="C76" s="197" t="str">
        <f>IF('Result Sheet'!F79="","",'Result Sheet'!F79)</f>
        <v/>
      </c>
      <c r="D76" s="198" t="str">
        <f>IF('Result Sheet'!E79="","",'Result Sheet'!E79)</f>
        <v/>
      </c>
      <c r="E76" s="199" t="str">
        <f>IF('Result Sheet'!G79="","",'Result Sheet'!G79)</f>
        <v/>
      </c>
      <c r="F76" s="199" t="str">
        <f>IF('Result Sheet'!H79="","",'Result Sheet'!H79)</f>
        <v/>
      </c>
      <c r="G76" s="199" t="str">
        <f>IF('Result Sheet'!I79="","",'Result Sheet'!I79)</f>
        <v/>
      </c>
      <c r="H76" s="200" t="str">
        <f>IF('Result Sheet'!K79="","",'Result Sheet'!K79)</f>
        <v/>
      </c>
      <c r="I76" s="200" t="str">
        <f>IF('Result Sheet'!J79="","",'Result Sheet'!J79)</f>
        <v/>
      </c>
      <c r="J76" s="314" t="str">
        <f>IF('Result Sheet'!DV79="","",'Result Sheet'!DV79)</f>
        <v/>
      </c>
      <c r="K76" s="201" t="str">
        <f>IF('Result Sheet'!DR79="","",'Result Sheet'!DR79)</f>
        <v/>
      </c>
      <c r="L76" s="202" t="str">
        <f>IF('Result Sheet'!DS79="","",'Result Sheet'!DS79)</f>
        <v/>
      </c>
      <c r="M76" s="201" t="str">
        <f>IF('Result Sheet'!DT79="","",'Result Sheet'!DT79)</f>
        <v/>
      </c>
      <c r="N76" s="244" t="str">
        <f>IF('Result Sheet'!DY79="","",'Result Sheet'!DY79)</f>
        <v/>
      </c>
      <c r="O76" s="203" t="str">
        <f>IF('Result Sheet'!AB79="","",'Result Sheet'!AB79)</f>
        <v/>
      </c>
      <c r="P76" s="204" t="str">
        <f>IF('Result Sheet'!AC79="","",'Result Sheet'!AC79)</f>
        <v/>
      </c>
      <c r="Q76" s="203" t="str">
        <f>IF('Result Sheet'!AT79="","",'Result Sheet'!AT79)</f>
        <v/>
      </c>
      <c r="R76" s="204" t="str">
        <f>IF('Result Sheet'!AU79="","",'Result Sheet'!AU79)</f>
        <v/>
      </c>
      <c r="S76" s="203" t="str">
        <f>IF('Result Sheet'!BL79="","",'Result Sheet'!BL79)</f>
        <v/>
      </c>
      <c r="T76" s="204" t="str">
        <f>IF('Result Sheet'!BM79="","",'Result Sheet'!BM79)</f>
        <v/>
      </c>
      <c r="U76" s="203" t="str">
        <f>IF('Result Sheet'!CD79="","",'Result Sheet'!CD79)</f>
        <v/>
      </c>
      <c r="V76" s="204" t="str">
        <f>IF('Result Sheet'!CE79="","",'Result Sheet'!CE79)</f>
        <v/>
      </c>
      <c r="W76" s="205" t="str">
        <f>IF('Result Sheet'!DX79="","",'Result Sheet'!DX79)</f>
        <v/>
      </c>
      <c r="BQ76" s="206" t="str">
        <f>'Result Sheet'!G79</f>
        <v/>
      </c>
      <c r="BR76" s="207" t="str">
        <f t="shared" si="12"/>
        <v/>
      </c>
      <c r="BS76" s="207" t="str">
        <f t="shared" si="13"/>
        <v/>
      </c>
      <c r="BT76" s="207" t="str">
        <f t="shared" si="14"/>
        <v/>
      </c>
      <c r="BU76" s="207" t="str">
        <f t="shared" si="15"/>
        <v/>
      </c>
      <c r="BV76" s="207" t="str">
        <f t="shared" si="16"/>
        <v/>
      </c>
      <c r="BW76" s="207" t="str">
        <f t="shared" si="17"/>
        <v/>
      </c>
      <c r="BX76" s="207" t="str">
        <f t="shared" si="18"/>
        <v/>
      </c>
      <c r="BY76" s="207" t="str">
        <f t="shared" si="19"/>
        <v/>
      </c>
      <c r="BZ76" s="207" t="str">
        <f t="shared" si="20"/>
        <v/>
      </c>
      <c r="CA76" s="207" t="str">
        <f t="shared" si="21"/>
        <v/>
      </c>
      <c r="CB76" s="207" t="str">
        <f t="shared" si="22"/>
        <v/>
      </c>
      <c r="CC76" s="207" t="str">
        <f t="shared" si="23"/>
        <v/>
      </c>
      <c r="CD76" s="208"/>
    </row>
    <row r="77" spans="1:82" ht="15.95" customHeight="1">
      <c r="A77" s="195">
        <f>IF('Result Sheet'!A80="","",'Result Sheet'!A80)</f>
        <v>73</v>
      </c>
      <c r="B77" s="196" t="str">
        <f>IF('Result Sheet'!B80="","",'Result Sheet'!B80)</f>
        <v/>
      </c>
      <c r="C77" s="197" t="str">
        <f>IF('Result Sheet'!F80="","",'Result Sheet'!F80)</f>
        <v/>
      </c>
      <c r="D77" s="198" t="str">
        <f>IF('Result Sheet'!E80="","",'Result Sheet'!E80)</f>
        <v/>
      </c>
      <c r="E77" s="199" t="str">
        <f>IF('Result Sheet'!G80="","",'Result Sheet'!G80)</f>
        <v/>
      </c>
      <c r="F77" s="199" t="str">
        <f>IF('Result Sheet'!H80="","",'Result Sheet'!H80)</f>
        <v/>
      </c>
      <c r="G77" s="199" t="str">
        <f>IF('Result Sheet'!I80="","",'Result Sheet'!I80)</f>
        <v/>
      </c>
      <c r="H77" s="200" t="str">
        <f>IF('Result Sheet'!K80="","",'Result Sheet'!K80)</f>
        <v/>
      </c>
      <c r="I77" s="200" t="str">
        <f>IF('Result Sheet'!J80="","",'Result Sheet'!J80)</f>
        <v/>
      </c>
      <c r="J77" s="314" t="str">
        <f>IF('Result Sheet'!DV80="","",'Result Sheet'!DV80)</f>
        <v/>
      </c>
      <c r="K77" s="201" t="str">
        <f>IF('Result Sheet'!DR80="","",'Result Sheet'!DR80)</f>
        <v/>
      </c>
      <c r="L77" s="202" t="str">
        <f>IF('Result Sheet'!DS80="","",'Result Sheet'!DS80)</f>
        <v/>
      </c>
      <c r="M77" s="201" t="str">
        <f>IF('Result Sheet'!DT80="","",'Result Sheet'!DT80)</f>
        <v/>
      </c>
      <c r="N77" s="244" t="str">
        <f>IF('Result Sheet'!DY80="","",'Result Sheet'!DY80)</f>
        <v/>
      </c>
      <c r="O77" s="203" t="str">
        <f>IF('Result Sheet'!AB80="","",'Result Sheet'!AB80)</f>
        <v/>
      </c>
      <c r="P77" s="204" t="str">
        <f>IF('Result Sheet'!AC80="","",'Result Sheet'!AC80)</f>
        <v/>
      </c>
      <c r="Q77" s="203" t="str">
        <f>IF('Result Sheet'!AT80="","",'Result Sheet'!AT80)</f>
        <v/>
      </c>
      <c r="R77" s="204" t="str">
        <f>IF('Result Sheet'!AU80="","",'Result Sheet'!AU80)</f>
        <v/>
      </c>
      <c r="S77" s="203" t="str">
        <f>IF('Result Sheet'!BL80="","",'Result Sheet'!BL80)</f>
        <v/>
      </c>
      <c r="T77" s="204" t="str">
        <f>IF('Result Sheet'!BM80="","",'Result Sheet'!BM80)</f>
        <v/>
      </c>
      <c r="U77" s="203" t="str">
        <f>IF('Result Sheet'!CD80="","",'Result Sheet'!CD80)</f>
        <v/>
      </c>
      <c r="V77" s="204" t="str">
        <f>IF('Result Sheet'!CE80="","",'Result Sheet'!CE80)</f>
        <v/>
      </c>
      <c r="W77" s="205" t="str">
        <f>IF('Result Sheet'!DX80="","",'Result Sheet'!DX80)</f>
        <v/>
      </c>
      <c r="BQ77" s="206" t="str">
        <f>'Result Sheet'!G80</f>
        <v/>
      </c>
      <c r="BR77" s="207" t="str">
        <f t="shared" si="12"/>
        <v/>
      </c>
      <c r="BS77" s="207" t="str">
        <f t="shared" si="13"/>
        <v/>
      </c>
      <c r="BT77" s="207" t="str">
        <f t="shared" si="14"/>
        <v/>
      </c>
      <c r="BU77" s="207" t="str">
        <f t="shared" si="15"/>
        <v/>
      </c>
      <c r="BV77" s="207" t="str">
        <f t="shared" si="16"/>
        <v/>
      </c>
      <c r="BW77" s="207" t="str">
        <f t="shared" si="17"/>
        <v/>
      </c>
      <c r="BX77" s="207" t="str">
        <f t="shared" si="18"/>
        <v/>
      </c>
      <c r="BY77" s="207" t="str">
        <f t="shared" si="19"/>
        <v/>
      </c>
      <c r="BZ77" s="207" t="str">
        <f t="shared" si="20"/>
        <v/>
      </c>
      <c r="CA77" s="207" t="str">
        <f t="shared" si="21"/>
        <v/>
      </c>
      <c r="CB77" s="207" t="str">
        <f t="shared" si="22"/>
        <v/>
      </c>
      <c r="CC77" s="207" t="str">
        <f t="shared" si="23"/>
        <v/>
      </c>
      <c r="CD77" s="208"/>
    </row>
    <row r="78" spans="1:82" ht="15.95" customHeight="1">
      <c r="A78" s="195">
        <f>IF('Result Sheet'!A81="","",'Result Sheet'!A81)</f>
        <v>74</v>
      </c>
      <c r="B78" s="196" t="str">
        <f>IF('Result Sheet'!B81="","",'Result Sheet'!B81)</f>
        <v/>
      </c>
      <c r="C78" s="197" t="str">
        <f>IF('Result Sheet'!F81="","",'Result Sheet'!F81)</f>
        <v/>
      </c>
      <c r="D78" s="198" t="str">
        <f>IF('Result Sheet'!E81="","",'Result Sheet'!E81)</f>
        <v/>
      </c>
      <c r="E78" s="199" t="str">
        <f>IF('Result Sheet'!G81="","",'Result Sheet'!G81)</f>
        <v/>
      </c>
      <c r="F78" s="199" t="str">
        <f>IF('Result Sheet'!H81="","",'Result Sheet'!H81)</f>
        <v/>
      </c>
      <c r="G78" s="199" t="str">
        <f>IF('Result Sheet'!I81="","",'Result Sheet'!I81)</f>
        <v/>
      </c>
      <c r="H78" s="200" t="str">
        <f>IF('Result Sheet'!K81="","",'Result Sheet'!K81)</f>
        <v/>
      </c>
      <c r="I78" s="200" t="str">
        <f>IF('Result Sheet'!J81="","",'Result Sheet'!J81)</f>
        <v/>
      </c>
      <c r="J78" s="314" t="str">
        <f>IF('Result Sheet'!DV81="","",'Result Sheet'!DV81)</f>
        <v/>
      </c>
      <c r="K78" s="201" t="str">
        <f>IF('Result Sheet'!DR81="","",'Result Sheet'!DR81)</f>
        <v/>
      </c>
      <c r="L78" s="202" t="str">
        <f>IF('Result Sheet'!DS81="","",'Result Sheet'!DS81)</f>
        <v/>
      </c>
      <c r="M78" s="201" t="str">
        <f>IF('Result Sheet'!DT81="","",'Result Sheet'!DT81)</f>
        <v/>
      </c>
      <c r="N78" s="244" t="str">
        <f>IF('Result Sheet'!DY81="","",'Result Sheet'!DY81)</f>
        <v/>
      </c>
      <c r="O78" s="203" t="str">
        <f>IF('Result Sheet'!AB81="","",'Result Sheet'!AB81)</f>
        <v/>
      </c>
      <c r="P78" s="204" t="str">
        <f>IF('Result Sheet'!AC81="","",'Result Sheet'!AC81)</f>
        <v/>
      </c>
      <c r="Q78" s="203" t="str">
        <f>IF('Result Sheet'!AT81="","",'Result Sheet'!AT81)</f>
        <v/>
      </c>
      <c r="R78" s="204" t="str">
        <f>IF('Result Sheet'!AU81="","",'Result Sheet'!AU81)</f>
        <v/>
      </c>
      <c r="S78" s="203" t="str">
        <f>IF('Result Sheet'!BL81="","",'Result Sheet'!BL81)</f>
        <v/>
      </c>
      <c r="T78" s="204" t="str">
        <f>IF('Result Sheet'!BM81="","",'Result Sheet'!BM81)</f>
        <v/>
      </c>
      <c r="U78" s="203" t="str">
        <f>IF('Result Sheet'!CD81="","",'Result Sheet'!CD81)</f>
        <v/>
      </c>
      <c r="V78" s="204" t="str">
        <f>IF('Result Sheet'!CE81="","",'Result Sheet'!CE81)</f>
        <v/>
      </c>
      <c r="W78" s="205" t="str">
        <f>IF('Result Sheet'!DX81="","",'Result Sheet'!DX81)</f>
        <v/>
      </c>
      <c r="BQ78" s="206" t="str">
        <f>'Result Sheet'!G81</f>
        <v/>
      </c>
      <c r="BR78" s="207" t="str">
        <f t="shared" si="12"/>
        <v/>
      </c>
      <c r="BS78" s="207" t="str">
        <f t="shared" si="13"/>
        <v/>
      </c>
      <c r="BT78" s="207" t="str">
        <f t="shared" si="14"/>
        <v/>
      </c>
      <c r="BU78" s="207" t="str">
        <f t="shared" si="15"/>
        <v/>
      </c>
      <c r="BV78" s="207" t="str">
        <f t="shared" si="16"/>
        <v/>
      </c>
      <c r="BW78" s="207" t="str">
        <f t="shared" si="17"/>
        <v/>
      </c>
      <c r="BX78" s="207" t="str">
        <f t="shared" si="18"/>
        <v/>
      </c>
      <c r="BY78" s="207" t="str">
        <f t="shared" si="19"/>
        <v/>
      </c>
      <c r="BZ78" s="207" t="str">
        <f t="shared" si="20"/>
        <v/>
      </c>
      <c r="CA78" s="207" t="str">
        <f t="shared" si="21"/>
        <v/>
      </c>
      <c r="CB78" s="207" t="str">
        <f t="shared" si="22"/>
        <v/>
      </c>
      <c r="CC78" s="207" t="str">
        <f t="shared" si="23"/>
        <v/>
      </c>
      <c r="CD78" s="208"/>
    </row>
    <row r="79" spans="1:82" ht="15.95" customHeight="1">
      <c r="A79" s="195">
        <f>IF('Result Sheet'!A82="","",'Result Sheet'!A82)</f>
        <v>75</v>
      </c>
      <c r="B79" s="196" t="str">
        <f>IF('Result Sheet'!B82="","",'Result Sheet'!B82)</f>
        <v/>
      </c>
      <c r="C79" s="197" t="str">
        <f>IF('Result Sheet'!F82="","",'Result Sheet'!F82)</f>
        <v/>
      </c>
      <c r="D79" s="198" t="str">
        <f>IF('Result Sheet'!E82="","",'Result Sheet'!E82)</f>
        <v/>
      </c>
      <c r="E79" s="199" t="str">
        <f>IF('Result Sheet'!G82="","",'Result Sheet'!G82)</f>
        <v/>
      </c>
      <c r="F79" s="199" t="str">
        <f>IF('Result Sheet'!H82="","",'Result Sheet'!H82)</f>
        <v/>
      </c>
      <c r="G79" s="199" t="str">
        <f>IF('Result Sheet'!I82="","",'Result Sheet'!I82)</f>
        <v/>
      </c>
      <c r="H79" s="200" t="str">
        <f>IF('Result Sheet'!K82="","",'Result Sheet'!K82)</f>
        <v/>
      </c>
      <c r="I79" s="200" t="str">
        <f>IF('Result Sheet'!J82="","",'Result Sheet'!J82)</f>
        <v/>
      </c>
      <c r="J79" s="314" t="str">
        <f>IF('Result Sheet'!DV82="","",'Result Sheet'!DV82)</f>
        <v/>
      </c>
      <c r="K79" s="201" t="str">
        <f>IF('Result Sheet'!DR82="","",'Result Sheet'!DR82)</f>
        <v/>
      </c>
      <c r="L79" s="202" t="str">
        <f>IF('Result Sheet'!DS82="","",'Result Sheet'!DS82)</f>
        <v/>
      </c>
      <c r="M79" s="201" t="str">
        <f>IF('Result Sheet'!DT82="","",'Result Sheet'!DT82)</f>
        <v/>
      </c>
      <c r="N79" s="244" t="str">
        <f>IF('Result Sheet'!DY82="","",'Result Sheet'!DY82)</f>
        <v/>
      </c>
      <c r="O79" s="203" t="str">
        <f>IF('Result Sheet'!AB82="","",'Result Sheet'!AB82)</f>
        <v/>
      </c>
      <c r="P79" s="204" t="str">
        <f>IF('Result Sheet'!AC82="","",'Result Sheet'!AC82)</f>
        <v/>
      </c>
      <c r="Q79" s="203" t="str">
        <f>IF('Result Sheet'!AT82="","",'Result Sheet'!AT82)</f>
        <v/>
      </c>
      <c r="R79" s="204" t="str">
        <f>IF('Result Sheet'!AU82="","",'Result Sheet'!AU82)</f>
        <v/>
      </c>
      <c r="S79" s="203" t="str">
        <f>IF('Result Sheet'!BL82="","",'Result Sheet'!BL82)</f>
        <v/>
      </c>
      <c r="T79" s="204" t="str">
        <f>IF('Result Sheet'!BM82="","",'Result Sheet'!BM82)</f>
        <v/>
      </c>
      <c r="U79" s="203" t="str">
        <f>IF('Result Sheet'!CD82="","",'Result Sheet'!CD82)</f>
        <v/>
      </c>
      <c r="V79" s="204" t="str">
        <f>IF('Result Sheet'!CE82="","",'Result Sheet'!CE82)</f>
        <v/>
      </c>
      <c r="W79" s="205" t="str">
        <f>IF('Result Sheet'!DX82="","",'Result Sheet'!DX82)</f>
        <v/>
      </c>
      <c r="BQ79" s="206" t="str">
        <f>'Result Sheet'!G82</f>
        <v/>
      </c>
      <c r="BR79" s="207" t="str">
        <f t="shared" si="12"/>
        <v/>
      </c>
      <c r="BS79" s="207" t="str">
        <f t="shared" si="13"/>
        <v/>
      </c>
      <c r="BT79" s="207" t="str">
        <f t="shared" si="14"/>
        <v/>
      </c>
      <c r="BU79" s="207" t="str">
        <f t="shared" si="15"/>
        <v/>
      </c>
      <c r="BV79" s="207" t="str">
        <f t="shared" si="16"/>
        <v/>
      </c>
      <c r="BW79" s="207" t="str">
        <f t="shared" si="17"/>
        <v/>
      </c>
      <c r="BX79" s="207" t="str">
        <f t="shared" si="18"/>
        <v/>
      </c>
      <c r="BY79" s="207" t="str">
        <f t="shared" si="19"/>
        <v/>
      </c>
      <c r="BZ79" s="207" t="str">
        <f t="shared" si="20"/>
        <v/>
      </c>
      <c r="CA79" s="207" t="str">
        <f t="shared" si="21"/>
        <v/>
      </c>
      <c r="CB79" s="207" t="str">
        <f t="shared" si="22"/>
        <v/>
      </c>
      <c r="CC79" s="207" t="str">
        <f t="shared" si="23"/>
        <v/>
      </c>
      <c r="CD79" s="208"/>
    </row>
    <row r="80" spans="1:82" ht="15.95" customHeight="1">
      <c r="A80" s="195">
        <f>IF('Result Sheet'!A83="","",'Result Sheet'!A83)</f>
        <v>76</v>
      </c>
      <c r="B80" s="196" t="str">
        <f>IF('Result Sheet'!B83="","",'Result Sheet'!B83)</f>
        <v/>
      </c>
      <c r="C80" s="197" t="str">
        <f>IF('Result Sheet'!F83="","",'Result Sheet'!F83)</f>
        <v/>
      </c>
      <c r="D80" s="198" t="str">
        <f>IF('Result Sheet'!E83="","",'Result Sheet'!E83)</f>
        <v/>
      </c>
      <c r="E80" s="199" t="str">
        <f>IF('Result Sheet'!G83="","",'Result Sheet'!G83)</f>
        <v/>
      </c>
      <c r="F80" s="199" t="str">
        <f>IF('Result Sheet'!H83="","",'Result Sheet'!H83)</f>
        <v/>
      </c>
      <c r="G80" s="199" t="str">
        <f>IF('Result Sheet'!I83="","",'Result Sheet'!I83)</f>
        <v/>
      </c>
      <c r="H80" s="200" t="str">
        <f>IF('Result Sheet'!K83="","",'Result Sheet'!K83)</f>
        <v/>
      </c>
      <c r="I80" s="200" t="str">
        <f>IF('Result Sheet'!J83="","",'Result Sheet'!J83)</f>
        <v/>
      </c>
      <c r="J80" s="314" t="str">
        <f>IF('Result Sheet'!DV83="","",'Result Sheet'!DV83)</f>
        <v/>
      </c>
      <c r="K80" s="201" t="str">
        <f>IF('Result Sheet'!DR83="","",'Result Sheet'!DR83)</f>
        <v/>
      </c>
      <c r="L80" s="202" t="str">
        <f>IF('Result Sheet'!DS83="","",'Result Sheet'!DS83)</f>
        <v/>
      </c>
      <c r="M80" s="201" t="str">
        <f>IF('Result Sheet'!DT83="","",'Result Sheet'!DT83)</f>
        <v/>
      </c>
      <c r="N80" s="244" t="str">
        <f>IF('Result Sheet'!DY83="","",'Result Sheet'!DY83)</f>
        <v/>
      </c>
      <c r="O80" s="203" t="str">
        <f>IF('Result Sheet'!AB83="","",'Result Sheet'!AB83)</f>
        <v/>
      </c>
      <c r="P80" s="204" t="str">
        <f>IF('Result Sheet'!AC83="","",'Result Sheet'!AC83)</f>
        <v/>
      </c>
      <c r="Q80" s="203" t="str">
        <f>IF('Result Sheet'!AT83="","",'Result Sheet'!AT83)</f>
        <v/>
      </c>
      <c r="R80" s="204" t="str">
        <f>IF('Result Sheet'!AU83="","",'Result Sheet'!AU83)</f>
        <v/>
      </c>
      <c r="S80" s="203" t="str">
        <f>IF('Result Sheet'!BL83="","",'Result Sheet'!BL83)</f>
        <v/>
      </c>
      <c r="T80" s="204" t="str">
        <f>IF('Result Sheet'!BM83="","",'Result Sheet'!BM83)</f>
        <v/>
      </c>
      <c r="U80" s="203" t="str">
        <f>IF('Result Sheet'!CD83="","",'Result Sheet'!CD83)</f>
        <v/>
      </c>
      <c r="V80" s="204" t="str">
        <f>IF('Result Sheet'!CE83="","",'Result Sheet'!CE83)</f>
        <v/>
      </c>
      <c r="W80" s="205" t="str">
        <f>IF('Result Sheet'!DX83="","",'Result Sheet'!DX83)</f>
        <v/>
      </c>
      <c r="BQ80" s="206" t="str">
        <f>'Result Sheet'!G83</f>
        <v/>
      </c>
      <c r="BR80" s="207" t="str">
        <f t="shared" si="12"/>
        <v/>
      </c>
      <c r="BS80" s="207" t="str">
        <f t="shared" si="13"/>
        <v/>
      </c>
      <c r="BT80" s="207" t="str">
        <f t="shared" si="14"/>
        <v/>
      </c>
      <c r="BU80" s="207" t="str">
        <f t="shared" si="15"/>
        <v/>
      </c>
      <c r="BV80" s="207" t="str">
        <f t="shared" si="16"/>
        <v/>
      </c>
      <c r="BW80" s="207" t="str">
        <f t="shared" si="17"/>
        <v/>
      </c>
      <c r="BX80" s="207" t="str">
        <f t="shared" si="18"/>
        <v/>
      </c>
      <c r="BY80" s="207" t="str">
        <f t="shared" si="19"/>
        <v/>
      </c>
      <c r="BZ80" s="207" t="str">
        <f t="shared" si="20"/>
        <v/>
      </c>
      <c r="CA80" s="207" t="str">
        <f t="shared" si="21"/>
        <v/>
      </c>
      <c r="CB80" s="207" t="str">
        <f t="shared" si="22"/>
        <v/>
      </c>
      <c r="CC80" s="207" t="str">
        <f t="shared" si="23"/>
        <v/>
      </c>
      <c r="CD80" s="208"/>
    </row>
    <row r="81" spans="1:82" ht="15.95" customHeight="1">
      <c r="A81" s="195">
        <f>IF('Result Sheet'!A84="","",'Result Sheet'!A84)</f>
        <v>77</v>
      </c>
      <c r="B81" s="196" t="str">
        <f>IF('Result Sheet'!B84="","",'Result Sheet'!B84)</f>
        <v/>
      </c>
      <c r="C81" s="197" t="str">
        <f>IF('Result Sheet'!F84="","",'Result Sheet'!F84)</f>
        <v/>
      </c>
      <c r="D81" s="198" t="str">
        <f>IF('Result Sheet'!E84="","",'Result Sheet'!E84)</f>
        <v/>
      </c>
      <c r="E81" s="199" t="str">
        <f>IF('Result Sheet'!G84="","",'Result Sheet'!G84)</f>
        <v/>
      </c>
      <c r="F81" s="199" t="str">
        <f>IF('Result Sheet'!H84="","",'Result Sheet'!H84)</f>
        <v/>
      </c>
      <c r="G81" s="199" t="str">
        <f>IF('Result Sheet'!I84="","",'Result Sheet'!I84)</f>
        <v/>
      </c>
      <c r="H81" s="200" t="str">
        <f>IF('Result Sheet'!K84="","",'Result Sheet'!K84)</f>
        <v/>
      </c>
      <c r="I81" s="200" t="str">
        <f>IF('Result Sheet'!J84="","",'Result Sheet'!J84)</f>
        <v/>
      </c>
      <c r="J81" s="314" t="str">
        <f>IF('Result Sheet'!DV84="","",'Result Sheet'!DV84)</f>
        <v/>
      </c>
      <c r="K81" s="201" t="str">
        <f>IF('Result Sheet'!DR84="","",'Result Sheet'!DR84)</f>
        <v/>
      </c>
      <c r="L81" s="202" t="str">
        <f>IF('Result Sheet'!DS84="","",'Result Sheet'!DS84)</f>
        <v/>
      </c>
      <c r="M81" s="201" t="str">
        <f>IF('Result Sheet'!DT84="","",'Result Sheet'!DT84)</f>
        <v/>
      </c>
      <c r="N81" s="244" t="str">
        <f>IF('Result Sheet'!DY84="","",'Result Sheet'!DY84)</f>
        <v/>
      </c>
      <c r="O81" s="203" t="str">
        <f>IF('Result Sheet'!AB84="","",'Result Sheet'!AB84)</f>
        <v/>
      </c>
      <c r="P81" s="204" t="str">
        <f>IF('Result Sheet'!AC84="","",'Result Sheet'!AC84)</f>
        <v/>
      </c>
      <c r="Q81" s="203" t="str">
        <f>IF('Result Sheet'!AT84="","",'Result Sheet'!AT84)</f>
        <v/>
      </c>
      <c r="R81" s="204" t="str">
        <f>IF('Result Sheet'!AU84="","",'Result Sheet'!AU84)</f>
        <v/>
      </c>
      <c r="S81" s="203" t="str">
        <f>IF('Result Sheet'!BL84="","",'Result Sheet'!BL84)</f>
        <v/>
      </c>
      <c r="T81" s="204" t="str">
        <f>IF('Result Sheet'!BM84="","",'Result Sheet'!BM84)</f>
        <v/>
      </c>
      <c r="U81" s="203" t="str">
        <f>IF('Result Sheet'!CD84="","",'Result Sheet'!CD84)</f>
        <v/>
      </c>
      <c r="V81" s="204" t="str">
        <f>IF('Result Sheet'!CE84="","",'Result Sheet'!CE84)</f>
        <v/>
      </c>
      <c r="W81" s="205" t="str">
        <f>IF('Result Sheet'!DX84="","",'Result Sheet'!DX84)</f>
        <v/>
      </c>
      <c r="BQ81" s="206" t="str">
        <f>'Result Sheet'!G84</f>
        <v/>
      </c>
      <c r="BR81" s="207" t="str">
        <f t="shared" si="12"/>
        <v/>
      </c>
      <c r="BS81" s="207" t="str">
        <f t="shared" si="13"/>
        <v/>
      </c>
      <c r="BT81" s="207" t="str">
        <f t="shared" si="14"/>
        <v/>
      </c>
      <c r="BU81" s="207" t="str">
        <f t="shared" si="15"/>
        <v/>
      </c>
      <c r="BV81" s="207" t="str">
        <f t="shared" si="16"/>
        <v/>
      </c>
      <c r="BW81" s="207" t="str">
        <f t="shared" si="17"/>
        <v/>
      </c>
      <c r="BX81" s="207" t="str">
        <f t="shared" si="18"/>
        <v/>
      </c>
      <c r="BY81" s="207" t="str">
        <f t="shared" si="19"/>
        <v/>
      </c>
      <c r="BZ81" s="207" t="str">
        <f t="shared" si="20"/>
        <v/>
      </c>
      <c r="CA81" s="207" t="str">
        <f t="shared" si="21"/>
        <v/>
      </c>
      <c r="CB81" s="207" t="str">
        <f t="shared" si="22"/>
        <v/>
      </c>
      <c r="CC81" s="207" t="str">
        <f t="shared" si="23"/>
        <v/>
      </c>
      <c r="CD81" s="208"/>
    </row>
    <row r="82" spans="1:82" ht="15.95" customHeight="1">
      <c r="A82" s="195">
        <f>IF('Result Sheet'!A85="","",'Result Sheet'!A85)</f>
        <v>78</v>
      </c>
      <c r="B82" s="196" t="str">
        <f>IF('Result Sheet'!B85="","",'Result Sheet'!B85)</f>
        <v/>
      </c>
      <c r="C82" s="197" t="str">
        <f>IF('Result Sheet'!F85="","",'Result Sheet'!F85)</f>
        <v/>
      </c>
      <c r="D82" s="198" t="str">
        <f>IF('Result Sheet'!E85="","",'Result Sheet'!E85)</f>
        <v/>
      </c>
      <c r="E82" s="199" t="str">
        <f>IF('Result Sheet'!G85="","",'Result Sheet'!G85)</f>
        <v/>
      </c>
      <c r="F82" s="199" t="str">
        <f>IF('Result Sheet'!H85="","",'Result Sheet'!H85)</f>
        <v/>
      </c>
      <c r="G82" s="199" t="str">
        <f>IF('Result Sheet'!I85="","",'Result Sheet'!I85)</f>
        <v/>
      </c>
      <c r="H82" s="200" t="str">
        <f>IF('Result Sheet'!K85="","",'Result Sheet'!K85)</f>
        <v/>
      </c>
      <c r="I82" s="200" t="str">
        <f>IF('Result Sheet'!J85="","",'Result Sheet'!J85)</f>
        <v/>
      </c>
      <c r="J82" s="314" t="str">
        <f>IF('Result Sheet'!DV85="","",'Result Sheet'!DV85)</f>
        <v/>
      </c>
      <c r="K82" s="201" t="str">
        <f>IF('Result Sheet'!DR85="","",'Result Sheet'!DR85)</f>
        <v/>
      </c>
      <c r="L82" s="202" t="str">
        <f>IF('Result Sheet'!DS85="","",'Result Sheet'!DS85)</f>
        <v/>
      </c>
      <c r="M82" s="201" t="str">
        <f>IF('Result Sheet'!DT85="","",'Result Sheet'!DT85)</f>
        <v/>
      </c>
      <c r="N82" s="244" t="str">
        <f>IF('Result Sheet'!DY85="","",'Result Sheet'!DY85)</f>
        <v/>
      </c>
      <c r="O82" s="203" t="str">
        <f>IF('Result Sheet'!AB85="","",'Result Sheet'!AB85)</f>
        <v/>
      </c>
      <c r="P82" s="204" t="str">
        <f>IF('Result Sheet'!AC85="","",'Result Sheet'!AC85)</f>
        <v/>
      </c>
      <c r="Q82" s="203" t="str">
        <f>IF('Result Sheet'!AT85="","",'Result Sheet'!AT85)</f>
        <v/>
      </c>
      <c r="R82" s="204" t="str">
        <f>IF('Result Sheet'!AU85="","",'Result Sheet'!AU85)</f>
        <v/>
      </c>
      <c r="S82" s="203" t="str">
        <f>IF('Result Sheet'!BL85="","",'Result Sheet'!BL85)</f>
        <v/>
      </c>
      <c r="T82" s="204" t="str">
        <f>IF('Result Sheet'!BM85="","",'Result Sheet'!BM85)</f>
        <v/>
      </c>
      <c r="U82" s="203" t="str">
        <f>IF('Result Sheet'!CD85="","",'Result Sheet'!CD85)</f>
        <v/>
      </c>
      <c r="V82" s="204" t="str">
        <f>IF('Result Sheet'!CE85="","",'Result Sheet'!CE85)</f>
        <v/>
      </c>
      <c r="W82" s="205" t="str">
        <f>IF('Result Sheet'!DX85="","",'Result Sheet'!DX85)</f>
        <v/>
      </c>
      <c r="BQ82" s="206" t="str">
        <f>'Result Sheet'!G85</f>
        <v/>
      </c>
      <c r="BR82" s="207" t="str">
        <f t="shared" si="12"/>
        <v/>
      </c>
      <c r="BS82" s="207" t="str">
        <f t="shared" si="13"/>
        <v/>
      </c>
      <c r="BT82" s="207" t="str">
        <f t="shared" si="14"/>
        <v/>
      </c>
      <c r="BU82" s="207" t="str">
        <f t="shared" si="15"/>
        <v/>
      </c>
      <c r="BV82" s="207" t="str">
        <f t="shared" si="16"/>
        <v/>
      </c>
      <c r="BW82" s="207" t="str">
        <f t="shared" si="17"/>
        <v/>
      </c>
      <c r="BX82" s="207" t="str">
        <f t="shared" si="18"/>
        <v/>
      </c>
      <c r="BY82" s="207" t="str">
        <f t="shared" si="19"/>
        <v/>
      </c>
      <c r="BZ82" s="207" t="str">
        <f t="shared" si="20"/>
        <v/>
      </c>
      <c r="CA82" s="207" t="str">
        <f t="shared" si="21"/>
        <v/>
      </c>
      <c r="CB82" s="207" t="str">
        <f t="shared" si="22"/>
        <v/>
      </c>
      <c r="CC82" s="207" t="str">
        <f t="shared" si="23"/>
        <v/>
      </c>
      <c r="CD82" s="208"/>
    </row>
    <row r="83" spans="1:82" ht="15.95" customHeight="1">
      <c r="A83" s="195">
        <f>IF('Result Sheet'!A86="","",'Result Sheet'!A86)</f>
        <v>79</v>
      </c>
      <c r="B83" s="196" t="str">
        <f>IF('Result Sheet'!B86="","",'Result Sheet'!B86)</f>
        <v/>
      </c>
      <c r="C83" s="197" t="str">
        <f>IF('Result Sheet'!F86="","",'Result Sheet'!F86)</f>
        <v/>
      </c>
      <c r="D83" s="198" t="str">
        <f>IF('Result Sheet'!E86="","",'Result Sheet'!E86)</f>
        <v/>
      </c>
      <c r="E83" s="199" t="str">
        <f>IF('Result Sheet'!G86="","",'Result Sheet'!G86)</f>
        <v/>
      </c>
      <c r="F83" s="199" t="str">
        <f>IF('Result Sheet'!H86="","",'Result Sheet'!H86)</f>
        <v/>
      </c>
      <c r="G83" s="199" t="str">
        <f>IF('Result Sheet'!I86="","",'Result Sheet'!I86)</f>
        <v/>
      </c>
      <c r="H83" s="200" t="str">
        <f>IF('Result Sheet'!K86="","",'Result Sheet'!K86)</f>
        <v/>
      </c>
      <c r="I83" s="200" t="str">
        <f>IF('Result Sheet'!J86="","",'Result Sheet'!J86)</f>
        <v/>
      </c>
      <c r="J83" s="314" t="str">
        <f>IF('Result Sheet'!DV86="","",'Result Sheet'!DV86)</f>
        <v/>
      </c>
      <c r="K83" s="201" t="str">
        <f>IF('Result Sheet'!DR86="","",'Result Sheet'!DR86)</f>
        <v/>
      </c>
      <c r="L83" s="202" t="str">
        <f>IF('Result Sheet'!DS86="","",'Result Sheet'!DS86)</f>
        <v/>
      </c>
      <c r="M83" s="201" t="str">
        <f>IF('Result Sheet'!DT86="","",'Result Sheet'!DT86)</f>
        <v/>
      </c>
      <c r="N83" s="244" t="str">
        <f>IF('Result Sheet'!DY86="","",'Result Sheet'!DY86)</f>
        <v/>
      </c>
      <c r="O83" s="203" t="str">
        <f>IF('Result Sheet'!AB86="","",'Result Sheet'!AB86)</f>
        <v/>
      </c>
      <c r="P83" s="204" t="str">
        <f>IF('Result Sheet'!AC86="","",'Result Sheet'!AC86)</f>
        <v/>
      </c>
      <c r="Q83" s="203" t="str">
        <f>IF('Result Sheet'!AT86="","",'Result Sheet'!AT86)</f>
        <v/>
      </c>
      <c r="R83" s="204" t="str">
        <f>IF('Result Sheet'!AU86="","",'Result Sheet'!AU86)</f>
        <v/>
      </c>
      <c r="S83" s="203" t="str">
        <f>IF('Result Sheet'!BL86="","",'Result Sheet'!BL86)</f>
        <v/>
      </c>
      <c r="T83" s="204" t="str">
        <f>IF('Result Sheet'!BM86="","",'Result Sheet'!BM86)</f>
        <v/>
      </c>
      <c r="U83" s="203" t="str">
        <f>IF('Result Sheet'!CD86="","",'Result Sheet'!CD86)</f>
        <v/>
      </c>
      <c r="V83" s="204" t="str">
        <f>IF('Result Sheet'!CE86="","",'Result Sheet'!CE86)</f>
        <v/>
      </c>
      <c r="W83" s="205" t="str">
        <f>IF('Result Sheet'!DX86="","",'Result Sheet'!DX86)</f>
        <v/>
      </c>
      <c r="BQ83" s="206" t="str">
        <f>'Result Sheet'!G86</f>
        <v/>
      </c>
      <c r="BR83" s="207" t="str">
        <f t="shared" si="12"/>
        <v/>
      </c>
      <c r="BS83" s="207" t="str">
        <f t="shared" si="13"/>
        <v/>
      </c>
      <c r="BT83" s="207" t="str">
        <f t="shared" si="14"/>
        <v/>
      </c>
      <c r="BU83" s="207" t="str">
        <f t="shared" si="15"/>
        <v/>
      </c>
      <c r="BV83" s="207" t="str">
        <f t="shared" si="16"/>
        <v/>
      </c>
      <c r="BW83" s="207" t="str">
        <f t="shared" si="17"/>
        <v/>
      </c>
      <c r="BX83" s="207" t="str">
        <f t="shared" si="18"/>
        <v/>
      </c>
      <c r="BY83" s="207" t="str">
        <f t="shared" si="19"/>
        <v/>
      </c>
      <c r="BZ83" s="207" t="str">
        <f t="shared" si="20"/>
        <v/>
      </c>
      <c r="CA83" s="207" t="str">
        <f t="shared" si="21"/>
        <v/>
      </c>
      <c r="CB83" s="207" t="str">
        <f t="shared" si="22"/>
        <v/>
      </c>
      <c r="CC83" s="207" t="str">
        <f t="shared" si="23"/>
        <v/>
      </c>
      <c r="CD83" s="208"/>
    </row>
    <row r="84" spans="1:82" ht="15.95" customHeight="1">
      <c r="A84" s="195">
        <f>IF('Result Sheet'!A87="","",'Result Sheet'!A87)</f>
        <v>80</v>
      </c>
      <c r="B84" s="196" t="str">
        <f>IF('Result Sheet'!B87="","",'Result Sheet'!B87)</f>
        <v/>
      </c>
      <c r="C84" s="197" t="str">
        <f>IF('Result Sheet'!F87="","",'Result Sheet'!F87)</f>
        <v/>
      </c>
      <c r="D84" s="198" t="str">
        <f>IF('Result Sheet'!E87="","",'Result Sheet'!E87)</f>
        <v/>
      </c>
      <c r="E84" s="199" t="str">
        <f>IF('Result Sheet'!G87="","",'Result Sheet'!G87)</f>
        <v/>
      </c>
      <c r="F84" s="199" t="str">
        <f>IF('Result Sheet'!H87="","",'Result Sheet'!H87)</f>
        <v/>
      </c>
      <c r="G84" s="199" t="str">
        <f>IF('Result Sheet'!I87="","",'Result Sheet'!I87)</f>
        <v/>
      </c>
      <c r="H84" s="200" t="str">
        <f>IF('Result Sheet'!K87="","",'Result Sheet'!K87)</f>
        <v/>
      </c>
      <c r="I84" s="200" t="str">
        <f>IF('Result Sheet'!J87="","",'Result Sheet'!J87)</f>
        <v/>
      </c>
      <c r="J84" s="314" t="str">
        <f>IF('Result Sheet'!DV87="","",'Result Sheet'!DV87)</f>
        <v/>
      </c>
      <c r="K84" s="201" t="str">
        <f>IF('Result Sheet'!DR87="","",'Result Sheet'!DR87)</f>
        <v/>
      </c>
      <c r="L84" s="202" t="str">
        <f>IF('Result Sheet'!DS87="","",'Result Sheet'!DS87)</f>
        <v/>
      </c>
      <c r="M84" s="201" t="str">
        <f>IF('Result Sheet'!DT87="","",'Result Sheet'!DT87)</f>
        <v/>
      </c>
      <c r="N84" s="244" t="str">
        <f>IF('Result Sheet'!DY87="","",'Result Sheet'!DY87)</f>
        <v/>
      </c>
      <c r="O84" s="203" t="str">
        <f>IF('Result Sheet'!AB87="","",'Result Sheet'!AB87)</f>
        <v/>
      </c>
      <c r="P84" s="204" t="str">
        <f>IF('Result Sheet'!AC87="","",'Result Sheet'!AC87)</f>
        <v/>
      </c>
      <c r="Q84" s="203" t="str">
        <f>IF('Result Sheet'!AT87="","",'Result Sheet'!AT87)</f>
        <v/>
      </c>
      <c r="R84" s="204" t="str">
        <f>IF('Result Sheet'!AU87="","",'Result Sheet'!AU87)</f>
        <v/>
      </c>
      <c r="S84" s="203" t="str">
        <f>IF('Result Sheet'!BL87="","",'Result Sheet'!BL87)</f>
        <v/>
      </c>
      <c r="T84" s="204" t="str">
        <f>IF('Result Sheet'!BM87="","",'Result Sheet'!BM87)</f>
        <v/>
      </c>
      <c r="U84" s="203" t="str">
        <f>IF('Result Sheet'!CD87="","",'Result Sheet'!CD87)</f>
        <v/>
      </c>
      <c r="V84" s="204" t="str">
        <f>IF('Result Sheet'!CE87="","",'Result Sheet'!CE87)</f>
        <v/>
      </c>
      <c r="W84" s="205" t="str">
        <f>IF('Result Sheet'!DX87="","",'Result Sheet'!DX87)</f>
        <v/>
      </c>
      <c r="BQ84" s="206" t="str">
        <f>'Result Sheet'!G87</f>
        <v/>
      </c>
      <c r="BR84" s="207" t="str">
        <f t="shared" si="12"/>
        <v/>
      </c>
      <c r="BS84" s="207" t="str">
        <f t="shared" si="13"/>
        <v/>
      </c>
      <c r="BT84" s="207" t="str">
        <f t="shared" si="14"/>
        <v/>
      </c>
      <c r="BU84" s="207" t="str">
        <f t="shared" si="15"/>
        <v/>
      </c>
      <c r="BV84" s="207" t="str">
        <f t="shared" si="16"/>
        <v/>
      </c>
      <c r="BW84" s="207" t="str">
        <f t="shared" si="17"/>
        <v/>
      </c>
      <c r="BX84" s="207" t="str">
        <f t="shared" si="18"/>
        <v/>
      </c>
      <c r="BY84" s="207" t="str">
        <f t="shared" si="19"/>
        <v/>
      </c>
      <c r="BZ84" s="207" t="str">
        <f t="shared" si="20"/>
        <v/>
      </c>
      <c r="CA84" s="207" t="str">
        <f t="shared" si="21"/>
        <v/>
      </c>
      <c r="CB84" s="207" t="str">
        <f t="shared" si="22"/>
        <v/>
      </c>
      <c r="CC84" s="207" t="str">
        <f t="shared" si="23"/>
        <v/>
      </c>
      <c r="CD84" s="208"/>
    </row>
    <row r="85" spans="1:82" ht="15.95" customHeight="1">
      <c r="A85" s="195">
        <f>IF('Result Sheet'!A88="","",'Result Sheet'!A88)</f>
        <v>81</v>
      </c>
      <c r="B85" s="196" t="str">
        <f>IF('Result Sheet'!B88="","",'Result Sheet'!B88)</f>
        <v/>
      </c>
      <c r="C85" s="197" t="str">
        <f>IF('Result Sheet'!F88="","",'Result Sheet'!F88)</f>
        <v/>
      </c>
      <c r="D85" s="198" t="str">
        <f>IF('Result Sheet'!E88="","",'Result Sheet'!E88)</f>
        <v/>
      </c>
      <c r="E85" s="199" t="str">
        <f>IF('Result Sheet'!G88="","",'Result Sheet'!G88)</f>
        <v/>
      </c>
      <c r="F85" s="199" t="str">
        <f>IF('Result Sheet'!H88="","",'Result Sheet'!H88)</f>
        <v/>
      </c>
      <c r="G85" s="199" t="str">
        <f>IF('Result Sheet'!I88="","",'Result Sheet'!I88)</f>
        <v/>
      </c>
      <c r="H85" s="200" t="str">
        <f>IF('Result Sheet'!K88="","",'Result Sheet'!K88)</f>
        <v/>
      </c>
      <c r="I85" s="200" t="str">
        <f>IF('Result Sheet'!J88="","",'Result Sheet'!J88)</f>
        <v/>
      </c>
      <c r="J85" s="314" t="str">
        <f>IF('Result Sheet'!DV88="","",'Result Sheet'!DV88)</f>
        <v/>
      </c>
      <c r="K85" s="201" t="str">
        <f>IF('Result Sheet'!DR88="","",'Result Sheet'!DR88)</f>
        <v/>
      </c>
      <c r="L85" s="202" t="str">
        <f>IF('Result Sheet'!DS88="","",'Result Sheet'!DS88)</f>
        <v/>
      </c>
      <c r="M85" s="201" t="str">
        <f>IF('Result Sheet'!DT88="","",'Result Sheet'!DT88)</f>
        <v/>
      </c>
      <c r="N85" s="244" t="str">
        <f>IF('Result Sheet'!DY88="","",'Result Sheet'!DY88)</f>
        <v/>
      </c>
      <c r="O85" s="203" t="str">
        <f>IF('Result Sheet'!AB88="","",'Result Sheet'!AB88)</f>
        <v/>
      </c>
      <c r="P85" s="204" t="str">
        <f>IF('Result Sheet'!AC88="","",'Result Sheet'!AC88)</f>
        <v/>
      </c>
      <c r="Q85" s="203" t="str">
        <f>IF('Result Sheet'!AT88="","",'Result Sheet'!AT88)</f>
        <v/>
      </c>
      <c r="R85" s="204" t="str">
        <f>IF('Result Sheet'!AU88="","",'Result Sheet'!AU88)</f>
        <v/>
      </c>
      <c r="S85" s="203" t="str">
        <f>IF('Result Sheet'!BL88="","",'Result Sheet'!BL88)</f>
        <v/>
      </c>
      <c r="T85" s="204" t="str">
        <f>IF('Result Sheet'!BM88="","",'Result Sheet'!BM88)</f>
        <v/>
      </c>
      <c r="U85" s="203" t="str">
        <f>IF('Result Sheet'!CD88="","",'Result Sheet'!CD88)</f>
        <v/>
      </c>
      <c r="V85" s="204" t="str">
        <f>IF('Result Sheet'!CE88="","",'Result Sheet'!CE88)</f>
        <v/>
      </c>
      <c r="W85" s="205" t="str">
        <f>IF('Result Sheet'!DX88="","",'Result Sheet'!DX88)</f>
        <v/>
      </c>
      <c r="BQ85" s="206" t="str">
        <f>'Result Sheet'!G88</f>
        <v/>
      </c>
      <c r="BR85" s="207" t="str">
        <f t="shared" si="12"/>
        <v/>
      </c>
      <c r="BS85" s="207" t="str">
        <f t="shared" si="13"/>
        <v/>
      </c>
      <c r="BT85" s="207" t="str">
        <f t="shared" si="14"/>
        <v/>
      </c>
      <c r="BU85" s="207" t="str">
        <f t="shared" si="15"/>
        <v/>
      </c>
      <c r="BV85" s="207" t="str">
        <f t="shared" si="16"/>
        <v/>
      </c>
      <c r="BW85" s="207" t="str">
        <f t="shared" si="17"/>
        <v/>
      </c>
      <c r="BX85" s="207" t="str">
        <f t="shared" si="18"/>
        <v/>
      </c>
      <c r="BY85" s="207" t="str">
        <f t="shared" si="19"/>
        <v/>
      </c>
      <c r="BZ85" s="207" t="str">
        <f t="shared" si="20"/>
        <v/>
      </c>
      <c r="CA85" s="207" t="str">
        <f t="shared" si="21"/>
        <v/>
      </c>
      <c r="CB85" s="207" t="str">
        <f t="shared" si="22"/>
        <v/>
      </c>
      <c r="CC85" s="207" t="str">
        <f t="shared" si="23"/>
        <v/>
      </c>
      <c r="CD85" s="208"/>
    </row>
    <row r="86" spans="1:82" ht="15.95" customHeight="1">
      <c r="A86" s="195">
        <f>IF('Result Sheet'!A89="","",'Result Sheet'!A89)</f>
        <v>82</v>
      </c>
      <c r="B86" s="196" t="str">
        <f>IF('Result Sheet'!B89="","",'Result Sheet'!B89)</f>
        <v/>
      </c>
      <c r="C86" s="197" t="str">
        <f>IF('Result Sheet'!F89="","",'Result Sheet'!F89)</f>
        <v/>
      </c>
      <c r="D86" s="198" t="str">
        <f>IF('Result Sheet'!E89="","",'Result Sheet'!E89)</f>
        <v/>
      </c>
      <c r="E86" s="199" t="str">
        <f>IF('Result Sheet'!G89="","",'Result Sheet'!G89)</f>
        <v/>
      </c>
      <c r="F86" s="199" t="str">
        <f>IF('Result Sheet'!H89="","",'Result Sheet'!H89)</f>
        <v/>
      </c>
      <c r="G86" s="199" t="str">
        <f>IF('Result Sheet'!I89="","",'Result Sheet'!I89)</f>
        <v/>
      </c>
      <c r="H86" s="200" t="str">
        <f>IF('Result Sheet'!K89="","",'Result Sheet'!K89)</f>
        <v/>
      </c>
      <c r="I86" s="200" t="str">
        <f>IF('Result Sheet'!J89="","",'Result Sheet'!J89)</f>
        <v/>
      </c>
      <c r="J86" s="314" t="str">
        <f>IF('Result Sheet'!DV89="","",'Result Sheet'!DV89)</f>
        <v/>
      </c>
      <c r="K86" s="201" t="str">
        <f>IF('Result Sheet'!DR89="","",'Result Sheet'!DR89)</f>
        <v/>
      </c>
      <c r="L86" s="202" t="str">
        <f>IF('Result Sheet'!DS89="","",'Result Sheet'!DS89)</f>
        <v/>
      </c>
      <c r="M86" s="201" t="str">
        <f>IF('Result Sheet'!DT89="","",'Result Sheet'!DT89)</f>
        <v/>
      </c>
      <c r="N86" s="244" t="str">
        <f>IF('Result Sheet'!DY89="","",'Result Sheet'!DY89)</f>
        <v/>
      </c>
      <c r="O86" s="203" t="str">
        <f>IF('Result Sheet'!AB89="","",'Result Sheet'!AB89)</f>
        <v/>
      </c>
      <c r="P86" s="204" t="str">
        <f>IF('Result Sheet'!AC89="","",'Result Sheet'!AC89)</f>
        <v/>
      </c>
      <c r="Q86" s="203" t="str">
        <f>IF('Result Sheet'!AT89="","",'Result Sheet'!AT89)</f>
        <v/>
      </c>
      <c r="R86" s="204" t="str">
        <f>IF('Result Sheet'!AU89="","",'Result Sheet'!AU89)</f>
        <v/>
      </c>
      <c r="S86" s="203" t="str">
        <f>IF('Result Sheet'!BL89="","",'Result Sheet'!BL89)</f>
        <v/>
      </c>
      <c r="T86" s="204" t="str">
        <f>IF('Result Sheet'!BM89="","",'Result Sheet'!BM89)</f>
        <v/>
      </c>
      <c r="U86" s="203" t="str">
        <f>IF('Result Sheet'!CD89="","",'Result Sheet'!CD89)</f>
        <v/>
      </c>
      <c r="V86" s="204" t="str">
        <f>IF('Result Sheet'!CE89="","",'Result Sheet'!CE89)</f>
        <v/>
      </c>
      <c r="W86" s="205" t="str">
        <f>IF('Result Sheet'!DX89="","",'Result Sheet'!DX89)</f>
        <v/>
      </c>
      <c r="BQ86" s="206" t="str">
        <f>'Result Sheet'!G89</f>
        <v/>
      </c>
      <c r="BR86" s="207" t="str">
        <f t="shared" si="12"/>
        <v/>
      </c>
      <c r="BS86" s="207" t="str">
        <f t="shared" si="13"/>
        <v/>
      </c>
      <c r="BT86" s="207" t="str">
        <f t="shared" si="14"/>
        <v/>
      </c>
      <c r="BU86" s="207" t="str">
        <f t="shared" si="15"/>
        <v/>
      </c>
      <c r="BV86" s="207" t="str">
        <f t="shared" si="16"/>
        <v/>
      </c>
      <c r="BW86" s="207" t="str">
        <f t="shared" si="17"/>
        <v/>
      </c>
      <c r="BX86" s="207" t="str">
        <f t="shared" si="18"/>
        <v/>
      </c>
      <c r="BY86" s="207" t="str">
        <f t="shared" si="19"/>
        <v/>
      </c>
      <c r="BZ86" s="207" t="str">
        <f t="shared" si="20"/>
        <v/>
      </c>
      <c r="CA86" s="207" t="str">
        <f t="shared" si="21"/>
        <v/>
      </c>
      <c r="CB86" s="207" t="str">
        <f t="shared" si="22"/>
        <v/>
      </c>
      <c r="CC86" s="207" t="str">
        <f t="shared" si="23"/>
        <v/>
      </c>
      <c r="CD86" s="208"/>
    </row>
    <row r="87" spans="1:82" ht="15.95" customHeight="1">
      <c r="A87" s="195">
        <f>IF('Result Sheet'!A90="","",'Result Sheet'!A90)</f>
        <v>83</v>
      </c>
      <c r="B87" s="196" t="str">
        <f>IF('Result Sheet'!B90="","",'Result Sheet'!B90)</f>
        <v/>
      </c>
      <c r="C87" s="197" t="str">
        <f>IF('Result Sheet'!F90="","",'Result Sheet'!F90)</f>
        <v/>
      </c>
      <c r="D87" s="198" t="str">
        <f>IF('Result Sheet'!E90="","",'Result Sheet'!E90)</f>
        <v/>
      </c>
      <c r="E87" s="199" t="str">
        <f>IF('Result Sheet'!G90="","",'Result Sheet'!G90)</f>
        <v/>
      </c>
      <c r="F87" s="199" t="str">
        <f>IF('Result Sheet'!H90="","",'Result Sheet'!H90)</f>
        <v/>
      </c>
      <c r="G87" s="199" t="str">
        <f>IF('Result Sheet'!I90="","",'Result Sheet'!I90)</f>
        <v/>
      </c>
      <c r="H87" s="200" t="str">
        <f>IF('Result Sheet'!K90="","",'Result Sheet'!K90)</f>
        <v/>
      </c>
      <c r="I87" s="200" t="str">
        <f>IF('Result Sheet'!J90="","",'Result Sheet'!J90)</f>
        <v/>
      </c>
      <c r="J87" s="314" t="str">
        <f>IF('Result Sheet'!DV90="","",'Result Sheet'!DV90)</f>
        <v/>
      </c>
      <c r="K87" s="201" t="str">
        <f>IF('Result Sheet'!DR90="","",'Result Sheet'!DR90)</f>
        <v/>
      </c>
      <c r="L87" s="202" t="str">
        <f>IF('Result Sheet'!DS90="","",'Result Sheet'!DS90)</f>
        <v/>
      </c>
      <c r="M87" s="201" t="str">
        <f>IF('Result Sheet'!DT90="","",'Result Sheet'!DT90)</f>
        <v/>
      </c>
      <c r="N87" s="244" t="str">
        <f>IF('Result Sheet'!DY90="","",'Result Sheet'!DY90)</f>
        <v/>
      </c>
      <c r="O87" s="203" t="str">
        <f>IF('Result Sheet'!AB90="","",'Result Sheet'!AB90)</f>
        <v/>
      </c>
      <c r="P87" s="204" t="str">
        <f>IF('Result Sheet'!AC90="","",'Result Sheet'!AC90)</f>
        <v/>
      </c>
      <c r="Q87" s="203" t="str">
        <f>IF('Result Sheet'!AT90="","",'Result Sheet'!AT90)</f>
        <v/>
      </c>
      <c r="R87" s="204" t="str">
        <f>IF('Result Sheet'!AU90="","",'Result Sheet'!AU90)</f>
        <v/>
      </c>
      <c r="S87" s="203" t="str">
        <f>IF('Result Sheet'!BL90="","",'Result Sheet'!BL90)</f>
        <v/>
      </c>
      <c r="T87" s="204" t="str">
        <f>IF('Result Sheet'!BM90="","",'Result Sheet'!BM90)</f>
        <v/>
      </c>
      <c r="U87" s="203" t="str">
        <f>IF('Result Sheet'!CD90="","",'Result Sheet'!CD90)</f>
        <v/>
      </c>
      <c r="V87" s="204" t="str">
        <f>IF('Result Sheet'!CE90="","",'Result Sheet'!CE90)</f>
        <v/>
      </c>
      <c r="W87" s="205" t="str">
        <f>IF('Result Sheet'!DX90="","",'Result Sheet'!DX90)</f>
        <v/>
      </c>
      <c r="BQ87" s="206" t="str">
        <f>'Result Sheet'!G90</f>
        <v/>
      </c>
      <c r="BR87" s="207" t="str">
        <f t="shared" si="12"/>
        <v/>
      </c>
      <c r="BS87" s="207" t="str">
        <f t="shared" si="13"/>
        <v/>
      </c>
      <c r="BT87" s="207" t="str">
        <f t="shared" si="14"/>
        <v/>
      </c>
      <c r="BU87" s="207" t="str">
        <f t="shared" si="15"/>
        <v/>
      </c>
      <c r="BV87" s="207" t="str">
        <f t="shared" si="16"/>
        <v/>
      </c>
      <c r="BW87" s="207" t="str">
        <f t="shared" si="17"/>
        <v/>
      </c>
      <c r="BX87" s="207" t="str">
        <f t="shared" si="18"/>
        <v/>
      </c>
      <c r="BY87" s="207" t="str">
        <f t="shared" si="19"/>
        <v/>
      </c>
      <c r="BZ87" s="207" t="str">
        <f t="shared" si="20"/>
        <v/>
      </c>
      <c r="CA87" s="207" t="str">
        <f t="shared" si="21"/>
        <v/>
      </c>
      <c r="CB87" s="207" t="str">
        <f t="shared" si="22"/>
        <v/>
      </c>
      <c r="CC87" s="207" t="str">
        <f t="shared" si="23"/>
        <v/>
      </c>
      <c r="CD87" s="208"/>
    </row>
    <row r="88" spans="1:82" ht="15.95" customHeight="1">
      <c r="A88" s="195">
        <f>IF('Result Sheet'!A91="","",'Result Sheet'!A91)</f>
        <v>84</v>
      </c>
      <c r="B88" s="196" t="str">
        <f>IF('Result Sheet'!B91="","",'Result Sheet'!B91)</f>
        <v/>
      </c>
      <c r="C88" s="197" t="str">
        <f>IF('Result Sheet'!F91="","",'Result Sheet'!F91)</f>
        <v/>
      </c>
      <c r="D88" s="198" t="str">
        <f>IF('Result Sheet'!E91="","",'Result Sheet'!E91)</f>
        <v/>
      </c>
      <c r="E88" s="199" t="str">
        <f>IF('Result Sheet'!G91="","",'Result Sheet'!G91)</f>
        <v/>
      </c>
      <c r="F88" s="199" t="str">
        <f>IF('Result Sheet'!H91="","",'Result Sheet'!H91)</f>
        <v/>
      </c>
      <c r="G88" s="199" t="str">
        <f>IF('Result Sheet'!I91="","",'Result Sheet'!I91)</f>
        <v/>
      </c>
      <c r="H88" s="200" t="str">
        <f>IF('Result Sheet'!K91="","",'Result Sheet'!K91)</f>
        <v/>
      </c>
      <c r="I88" s="200" t="str">
        <f>IF('Result Sheet'!J91="","",'Result Sheet'!J91)</f>
        <v/>
      </c>
      <c r="J88" s="314" t="str">
        <f>IF('Result Sheet'!DV91="","",'Result Sheet'!DV91)</f>
        <v/>
      </c>
      <c r="K88" s="201" t="str">
        <f>IF('Result Sheet'!DR91="","",'Result Sheet'!DR91)</f>
        <v/>
      </c>
      <c r="L88" s="202" t="str">
        <f>IF('Result Sheet'!DS91="","",'Result Sheet'!DS91)</f>
        <v/>
      </c>
      <c r="M88" s="201" t="str">
        <f>IF('Result Sheet'!DT91="","",'Result Sheet'!DT91)</f>
        <v/>
      </c>
      <c r="N88" s="244" t="str">
        <f>IF('Result Sheet'!DY91="","",'Result Sheet'!DY91)</f>
        <v/>
      </c>
      <c r="O88" s="203" t="str">
        <f>IF('Result Sheet'!AB91="","",'Result Sheet'!AB91)</f>
        <v/>
      </c>
      <c r="P88" s="204" t="str">
        <f>IF('Result Sheet'!AC91="","",'Result Sheet'!AC91)</f>
        <v/>
      </c>
      <c r="Q88" s="203" t="str">
        <f>IF('Result Sheet'!AT91="","",'Result Sheet'!AT91)</f>
        <v/>
      </c>
      <c r="R88" s="204" t="str">
        <f>IF('Result Sheet'!AU91="","",'Result Sheet'!AU91)</f>
        <v/>
      </c>
      <c r="S88" s="203" t="str">
        <f>IF('Result Sheet'!BL91="","",'Result Sheet'!BL91)</f>
        <v/>
      </c>
      <c r="T88" s="204" t="str">
        <f>IF('Result Sheet'!BM91="","",'Result Sheet'!BM91)</f>
        <v/>
      </c>
      <c r="U88" s="203" t="str">
        <f>IF('Result Sheet'!CD91="","",'Result Sheet'!CD91)</f>
        <v/>
      </c>
      <c r="V88" s="204" t="str">
        <f>IF('Result Sheet'!CE91="","",'Result Sheet'!CE91)</f>
        <v/>
      </c>
      <c r="W88" s="205" t="str">
        <f>IF('Result Sheet'!DX91="","",'Result Sheet'!DX91)</f>
        <v/>
      </c>
      <c r="BQ88" s="206" t="str">
        <f>'Result Sheet'!G91</f>
        <v/>
      </c>
      <c r="BR88" s="207" t="str">
        <f t="shared" si="12"/>
        <v/>
      </c>
      <c r="BS88" s="207" t="str">
        <f t="shared" si="13"/>
        <v/>
      </c>
      <c r="BT88" s="207" t="str">
        <f t="shared" si="14"/>
        <v/>
      </c>
      <c r="BU88" s="207" t="str">
        <f t="shared" si="15"/>
        <v/>
      </c>
      <c r="BV88" s="207" t="str">
        <f t="shared" si="16"/>
        <v/>
      </c>
      <c r="BW88" s="207" t="str">
        <f t="shared" si="17"/>
        <v/>
      </c>
      <c r="BX88" s="207" t="str">
        <f t="shared" si="18"/>
        <v/>
      </c>
      <c r="BY88" s="207" t="str">
        <f t="shared" si="19"/>
        <v/>
      </c>
      <c r="BZ88" s="207" t="str">
        <f t="shared" si="20"/>
        <v/>
      </c>
      <c r="CA88" s="207" t="str">
        <f t="shared" si="21"/>
        <v/>
      </c>
      <c r="CB88" s="207" t="str">
        <f t="shared" si="22"/>
        <v/>
      </c>
      <c r="CC88" s="207" t="str">
        <f t="shared" si="23"/>
        <v/>
      </c>
      <c r="CD88" s="208"/>
    </row>
    <row r="89" spans="1:82" ht="15.95" customHeight="1">
      <c r="A89" s="195">
        <f>IF('Result Sheet'!A92="","",'Result Sheet'!A92)</f>
        <v>85</v>
      </c>
      <c r="B89" s="196" t="str">
        <f>IF('Result Sheet'!B92="","",'Result Sheet'!B92)</f>
        <v/>
      </c>
      <c r="C89" s="197" t="str">
        <f>IF('Result Sheet'!F92="","",'Result Sheet'!F92)</f>
        <v/>
      </c>
      <c r="D89" s="198" t="str">
        <f>IF('Result Sheet'!E92="","",'Result Sheet'!E92)</f>
        <v/>
      </c>
      <c r="E89" s="199" t="str">
        <f>IF('Result Sheet'!G92="","",'Result Sheet'!G92)</f>
        <v/>
      </c>
      <c r="F89" s="199" t="str">
        <f>IF('Result Sheet'!H92="","",'Result Sheet'!H92)</f>
        <v/>
      </c>
      <c r="G89" s="199" t="str">
        <f>IF('Result Sheet'!I92="","",'Result Sheet'!I92)</f>
        <v/>
      </c>
      <c r="H89" s="200" t="str">
        <f>IF('Result Sheet'!K92="","",'Result Sheet'!K92)</f>
        <v/>
      </c>
      <c r="I89" s="200" t="str">
        <f>IF('Result Sheet'!J92="","",'Result Sheet'!J92)</f>
        <v/>
      </c>
      <c r="J89" s="314" t="str">
        <f>IF('Result Sheet'!DV92="","",'Result Sheet'!DV92)</f>
        <v/>
      </c>
      <c r="K89" s="201" t="str">
        <f>IF('Result Sheet'!DR92="","",'Result Sheet'!DR92)</f>
        <v/>
      </c>
      <c r="L89" s="202" t="str">
        <f>IF('Result Sheet'!DS92="","",'Result Sheet'!DS92)</f>
        <v/>
      </c>
      <c r="M89" s="201" t="str">
        <f>IF('Result Sheet'!DT92="","",'Result Sheet'!DT92)</f>
        <v/>
      </c>
      <c r="N89" s="244" t="str">
        <f>IF('Result Sheet'!DY92="","",'Result Sheet'!DY92)</f>
        <v/>
      </c>
      <c r="O89" s="203" t="str">
        <f>IF('Result Sheet'!AB92="","",'Result Sheet'!AB92)</f>
        <v/>
      </c>
      <c r="P89" s="204" t="str">
        <f>IF('Result Sheet'!AC92="","",'Result Sheet'!AC92)</f>
        <v/>
      </c>
      <c r="Q89" s="203" t="str">
        <f>IF('Result Sheet'!AT92="","",'Result Sheet'!AT92)</f>
        <v/>
      </c>
      <c r="R89" s="204" t="str">
        <f>IF('Result Sheet'!AU92="","",'Result Sheet'!AU92)</f>
        <v/>
      </c>
      <c r="S89" s="203" t="str">
        <f>IF('Result Sheet'!BL92="","",'Result Sheet'!BL92)</f>
        <v/>
      </c>
      <c r="T89" s="204" t="str">
        <f>IF('Result Sheet'!BM92="","",'Result Sheet'!BM92)</f>
        <v/>
      </c>
      <c r="U89" s="203" t="str">
        <f>IF('Result Sheet'!CD92="","",'Result Sheet'!CD92)</f>
        <v/>
      </c>
      <c r="V89" s="204" t="str">
        <f>IF('Result Sheet'!CE92="","",'Result Sheet'!CE92)</f>
        <v/>
      </c>
      <c r="W89" s="205" t="str">
        <f>IF('Result Sheet'!DX92="","",'Result Sheet'!DX92)</f>
        <v/>
      </c>
      <c r="BQ89" s="206" t="str">
        <f>'Result Sheet'!G92</f>
        <v/>
      </c>
      <c r="BR89" s="207" t="str">
        <f t="shared" si="12"/>
        <v/>
      </c>
      <c r="BS89" s="207" t="str">
        <f t="shared" si="13"/>
        <v/>
      </c>
      <c r="BT89" s="207" t="str">
        <f t="shared" si="14"/>
        <v/>
      </c>
      <c r="BU89" s="207" t="str">
        <f t="shared" si="15"/>
        <v/>
      </c>
      <c r="BV89" s="207" t="str">
        <f t="shared" si="16"/>
        <v/>
      </c>
      <c r="BW89" s="207" t="str">
        <f t="shared" si="17"/>
        <v/>
      </c>
      <c r="BX89" s="207" t="str">
        <f t="shared" si="18"/>
        <v/>
      </c>
      <c r="BY89" s="207" t="str">
        <f t="shared" si="19"/>
        <v/>
      </c>
      <c r="BZ89" s="207" t="str">
        <f t="shared" si="20"/>
        <v/>
      </c>
      <c r="CA89" s="207" t="str">
        <f t="shared" si="21"/>
        <v/>
      </c>
      <c r="CB89" s="207" t="str">
        <f t="shared" si="22"/>
        <v/>
      </c>
      <c r="CC89" s="207" t="str">
        <f t="shared" si="23"/>
        <v/>
      </c>
      <c r="CD89" s="208"/>
    </row>
    <row r="90" spans="1:82" ht="15.95" customHeight="1">
      <c r="A90" s="195">
        <f>IF('Result Sheet'!A93="","",'Result Sheet'!A93)</f>
        <v>86</v>
      </c>
      <c r="B90" s="196" t="str">
        <f>IF('Result Sheet'!B93="","",'Result Sheet'!B93)</f>
        <v/>
      </c>
      <c r="C90" s="197" t="str">
        <f>IF('Result Sheet'!F93="","",'Result Sheet'!F93)</f>
        <v/>
      </c>
      <c r="D90" s="198" t="str">
        <f>IF('Result Sheet'!E93="","",'Result Sheet'!E93)</f>
        <v/>
      </c>
      <c r="E90" s="199" t="str">
        <f>IF('Result Sheet'!G93="","",'Result Sheet'!G93)</f>
        <v/>
      </c>
      <c r="F90" s="199" t="str">
        <f>IF('Result Sheet'!H93="","",'Result Sheet'!H93)</f>
        <v/>
      </c>
      <c r="G90" s="199" t="str">
        <f>IF('Result Sheet'!I93="","",'Result Sheet'!I93)</f>
        <v/>
      </c>
      <c r="H90" s="200" t="str">
        <f>IF('Result Sheet'!K93="","",'Result Sheet'!K93)</f>
        <v/>
      </c>
      <c r="I90" s="200" t="str">
        <f>IF('Result Sheet'!J93="","",'Result Sheet'!J93)</f>
        <v/>
      </c>
      <c r="J90" s="314" t="str">
        <f>IF('Result Sheet'!DV93="","",'Result Sheet'!DV93)</f>
        <v/>
      </c>
      <c r="K90" s="201" t="str">
        <f>IF('Result Sheet'!DR93="","",'Result Sheet'!DR93)</f>
        <v/>
      </c>
      <c r="L90" s="202" t="str">
        <f>IF('Result Sheet'!DS93="","",'Result Sheet'!DS93)</f>
        <v/>
      </c>
      <c r="M90" s="201" t="str">
        <f>IF('Result Sheet'!DT93="","",'Result Sheet'!DT93)</f>
        <v/>
      </c>
      <c r="N90" s="244" t="str">
        <f>IF('Result Sheet'!DY93="","",'Result Sheet'!DY93)</f>
        <v/>
      </c>
      <c r="O90" s="203" t="str">
        <f>IF('Result Sheet'!AB93="","",'Result Sheet'!AB93)</f>
        <v/>
      </c>
      <c r="P90" s="204" t="str">
        <f>IF('Result Sheet'!AC93="","",'Result Sheet'!AC93)</f>
        <v/>
      </c>
      <c r="Q90" s="203" t="str">
        <f>IF('Result Sheet'!AT93="","",'Result Sheet'!AT93)</f>
        <v/>
      </c>
      <c r="R90" s="204" t="str">
        <f>IF('Result Sheet'!AU93="","",'Result Sheet'!AU93)</f>
        <v/>
      </c>
      <c r="S90" s="203" t="str">
        <f>IF('Result Sheet'!BL93="","",'Result Sheet'!BL93)</f>
        <v/>
      </c>
      <c r="T90" s="204" t="str">
        <f>IF('Result Sheet'!BM93="","",'Result Sheet'!BM93)</f>
        <v/>
      </c>
      <c r="U90" s="203" t="str">
        <f>IF('Result Sheet'!CD93="","",'Result Sheet'!CD93)</f>
        <v/>
      </c>
      <c r="V90" s="204" t="str">
        <f>IF('Result Sheet'!CE93="","",'Result Sheet'!CE93)</f>
        <v/>
      </c>
      <c r="W90" s="205" t="str">
        <f>IF('Result Sheet'!DX93="","",'Result Sheet'!DX93)</f>
        <v/>
      </c>
      <c r="BQ90" s="206" t="str">
        <f>'Result Sheet'!G93</f>
        <v/>
      </c>
      <c r="BR90" s="207" t="str">
        <f t="shared" si="12"/>
        <v/>
      </c>
      <c r="BS90" s="207" t="str">
        <f t="shared" si="13"/>
        <v/>
      </c>
      <c r="BT90" s="207" t="str">
        <f t="shared" si="14"/>
        <v/>
      </c>
      <c r="BU90" s="207" t="str">
        <f t="shared" si="15"/>
        <v/>
      </c>
      <c r="BV90" s="207" t="str">
        <f t="shared" si="16"/>
        <v/>
      </c>
      <c r="BW90" s="207" t="str">
        <f t="shared" si="17"/>
        <v/>
      </c>
      <c r="BX90" s="207" t="str">
        <f t="shared" si="18"/>
        <v/>
      </c>
      <c r="BY90" s="207" t="str">
        <f t="shared" si="19"/>
        <v/>
      </c>
      <c r="BZ90" s="207" t="str">
        <f t="shared" si="20"/>
        <v/>
      </c>
      <c r="CA90" s="207" t="str">
        <f t="shared" si="21"/>
        <v/>
      </c>
      <c r="CB90" s="207" t="str">
        <f t="shared" si="22"/>
        <v/>
      </c>
      <c r="CC90" s="207" t="str">
        <f t="shared" si="23"/>
        <v/>
      </c>
      <c r="CD90" s="208"/>
    </row>
    <row r="91" spans="1:82" ht="15.95" customHeight="1">
      <c r="A91" s="195">
        <f>IF('Result Sheet'!A94="","",'Result Sheet'!A94)</f>
        <v>87</v>
      </c>
      <c r="B91" s="196" t="str">
        <f>IF('Result Sheet'!B94="","",'Result Sheet'!B94)</f>
        <v/>
      </c>
      <c r="C91" s="197" t="str">
        <f>IF('Result Sheet'!F94="","",'Result Sheet'!F94)</f>
        <v/>
      </c>
      <c r="D91" s="198" t="str">
        <f>IF('Result Sheet'!E94="","",'Result Sheet'!E94)</f>
        <v/>
      </c>
      <c r="E91" s="199" t="str">
        <f>IF('Result Sheet'!G94="","",'Result Sheet'!G94)</f>
        <v/>
      </c>
      <c r="F91" s="199" t="str">
        <f>IF('Result Sheet'!H94="","",'Result Sheet'!H94)</f>
        <v/>
      </c>
      <c r="G91" s="199" t="str">
        <f>IF('Result Sheet'!I94="","",'Result Sheet'!I94)</f>
        <v/>
      </c>
      <c r="H91" s="200" t="str">
        <f>IF('Result Sheet'!K94="","",'Result Sheet'!K94)</f>
        <v/>
      </c>
      <c r="I91" s="200" t="str">
        <f>IF('Result Sheet'!J94="","",'Result Sheet'!J94)</f>
        <v/>
      </c>
      <c r="J91" s="314" t="str">
        <f>IF('Result Sheet'!DV94="","",'Result Sheet'!DV94)</f>
        <v/>
      </c>
      <c r="K91" s="201" t="str">
        <f>IF('Result Sheet'!DR94="","",'Result Sheet'!DR94)</f>
        <v/>
      </c>
      <c r="L91" s="202" t="str">
        <f>IF('Result Sheet'!DS94="","",'Result Sheet'!DS94)</f>
        <v/>
      </c>
      <c r="M91" s="201" t="str">
        <f>IF('Result Sheet'!DT94="","",'Result Sheet'!DT94)</f>
        <v/>
      </c>
      <c r="N91" s="244" t="str">
        <f>IF('Result Sheet'!DY94="","",'Result Sheet'!DY94)</f>
        <v/>
      </c>
      <c r="O91" s="203" t="str">
        <f>IF('Result Sheet'!AB94="","",'Result Sheet'!AB94)</f>
        <v/>
      </c>
      <c r="P91" s="204" t="str">
        <f>IF('Result Sheet'!AC94="","",'Result Sheet'!AC94)</f>
        <v/>
      </c>
      <c r="Q91" s="203" t="str">
        <f>IF('Result Sheet'!AT94="","",'Result Sheet'!AT94)</f>
        <v/>
      </c>
      <c r="R91" s="204" t="str">
        <f>IF('Result Sheet'!AU94="","",'Result Sheet'!AU94)</f>
        <v/>
      </c>
      <c r="S91" s="203" t="str">
        <f>IF('Result Sheet'!BL94="","",'Result Sheet'!BL94)</f>
        <v/>
      </c>
      <c r="T91" s="204" t="str">
        <f>IF('Result Sheet'!BM94="","",'Result Sheet'!BM94)</f>
        <v/>
      </c>
      <c r="U91" s="203" t="str">
        <f>IF('Result Sheet'!CD94="","",'Result Sheet'!CD94)</f>
        <v/>
      </c>
      <c r="V91" s="204" t="str">
        <f>IF('Result Sheet'!CE94="","",'Result Sheet'!CE94)</f>
        <v/>
      </c>
      <c r="W91" s="205" t="str">
        <f>IF('Result Sheet'!DX94="","",'Result Sheet'!DX94)</f>
        <v/>
      </c>
      <c r="BQ91" s="206" t="str">
        <f>'Result Sheet'!G94</f>
        <v/>
      </c>
      <c r="BR91" s="207" t="str">
        <f t="shared" si="12"/>
        <v/>
      </c>
      <c r="BS91" s="207" t="str">
        <f t="shared" si="13"/>
        <v/>
      </c>
      <c r="BT91" s="207" t="str">
        <f t="shared" si="14"/>
        <v/>
      </c>
      <c r="BU91" s="207" t="str">
        <f t="shared" si="15"/>
        <v/>
      </c>
      <c r="BV91" s="207" t="str">
        <f t="shared" si="16"/>
        <v/>
      </c>
      <c r="BW91" s="207" t="str">
        <f t="shared" si="17"/>
        <v/>
      </c>
      <c r="BX91" s="207" t="str">
        <f t="shared" si="18"/>
        <v/>
      </c>
      <c r="BY91" s="207" t="str">
        <f t="shared" si="19"/>
        <v/>
      </c>
      <c r="BZ91" s="207" t="str">
        <f t="shared" si="20"/>
        <v/>
      </c>
      <c r="CA91" s="207" t="str">
        <f t="shared" si="21"/>
        <v/>
      </c>
      <c r="CB91" s="207" t="str">
        <f t="shared" si="22"/>
        <v/>
      </c>
      <c r="CC91" s="207" t="str">
        <f t="shared" si="23"/>
        <v/>
      </c>
      <c r="CD91" s="208"/>
    </row>
    <row r="92" spans="1:82" ht="15.95" customHeight="1">
      <c r="A92" s="195">
        <f>IF('Result Sheet'!A95="","",'Result Sheet'!A95)</f>
        <v>88</v>
      </c>
      <c r="B92" s="196" t="str">
        <f>IF('Result Sheet'!B95="","",'Result Sheet'!B95)</f>
        <v/>
      </c>
      <c r="C92" s="197" t="str">
        <f>IF('Result Sheet'!F95="","",'Result Sheet'!F95)</f>
        <v/>
      </c>
      <c r="D92" s="198" t="str">
        <f>IF('Result Sheet'!E95="","",'Result Sheet'!E95)</f>
        <v/>
      </c>
      <c r="E92" s="199" t="str">
        <f>IF('Result Sheet'!G95="","",'Result Sheet'!G95)</f>
        <v/>
      </c>
      <c r="F92" s="199" t="str">
        <f>IF('Result Sheet'!H95="","",'Result Sheet'!H95)</f>
        <v/>
      </c>
      <c r="G92" s="199" t="str">
        <f>IF('Result Sheet'!I95="","",'Result Sheet'!I95)</f>
        <v/>
      </c>
      <c r="H92" s="200" t="str">
        <f>IF('Result Sheet'!K95="","",'Result Sheet'!K95)</f>
        <v/>
      </c>
      <c r="I92" s="200" t="str">
        <f>IF('Result Sheet'!J95="","",'Result Sheet'!J95)</f>
        <v/>
      </c>
      <c r="J92" s="314" t="str">
        <f>IF('Result Sheet'!DV95="","",'Result Sheet'!DV95)</f>
        <v/>
      </c>
      <c r="K92" s="201" t="str">
        <f>IF('Result Sheet'!DR95="","",'Result Sheet'!DR95)</f>
        <v/>
      </c>
      <c r="L92" s="202" t="str">
        <f>IF('Result Sheet'!DS95="","",'Result Sheet'!DS95)</f>
        <v/>
      </c>
      <c r="M92" s="201" t="str">
        <f>IF('Result Sheet'!DT95="","",'Result Sheet'!DT95)</f>
        <v/>
      </c>
      <c r="N92" s="244" t="str">
        <f>IF('Result Sheet'!DY95="","",'Result Sheet'!DY95)</f>
        <v/>
      </c>
      <c r="O92" s="203" t="str">
        <f>IF('Result Sheet'!AB95="","",'Result Sheet'!AB95)</f>
        <v/>
      </c>
      <c r="P92" s="204" t="str">
        <f>IF('Result Sheet'!AC95="","",'Result Sheet'!AC95)</f>
        <v/>
      </c>
      <c r="Q92" s="203" t="str">
        <f>IF('Result Sheet'!AT95="","",'Result Sheet'!AT95)</f>
        <v/>
      </c>
      <c r="R92" s="204" t="str">
        <f>IF('Result Sheet'!AU95="","",'Result Sheet'!AU95)</f>
        <v/>
      </c>
      <c r="S92" s="203" t="str">
        <f>IF('Result Sheet'!BL95="","",'Result Sheet'!BL95)</f>
        <v/>
      </c>
      <c r="T92" s="204" t="str">
        <f>IF('Result Sheet'!BM95="","",'Result Sheet'!BM95)</f>
        <v/>
      </c>
      <c r="U92" s="203" t="str">
        <f>IF('Result Sheet'!CD95="","",'Result Sheet'!CD95)</f>
        <v/>
      </c>
      <c r="V92" s="204" t="str">
        <f>IF('Result Sheet'!CE95="","",'Result Sheet'!CE95)</f>
        <v/>
      </c>
      <c r="W92" s="205" t="str">
        <f>IF('Result Sheet'!DX95="","",'Result Sheet'!DX95)</f>
        <v/>
      </c>
      <c r="BQ92" s="206" t="str">
        <f>'Result Sheet'!G95</f>
        <v/>
      </c>
      <c r="BR92" s="207" t="str">
        <f t="shared" si="12"/>
        <v/>
      </c>
      <c r="BS92" s="207" t="str">
        <f t="shared" si="13"/>
        <v/>
      </c>
      <c r="BT92" s="207" t="str">
        <f t="shared" si="14"/>
        <v/>
      </c>
      <c r="BU92" s="207" t="str">
        <f t="shared" si="15"/>
        <v/>
      </c>
      <c r="BV92" s="207" t="str">
        <f t="shared" si="16"/>
        <v/>
      </c>
      <c r="BW92" s="207" t="str">
        <f t="shared" si="17"/>
        <v/>
      </c>
      <c r="BX92" s="207" t="str">
        <f t="shared" si="18"/>
        <v/>
      </c>
      <c r="BY92" s="207" t="str">
        <f t="shared" si="19"/>
        <v/>
      </c>
      <c r="BZ92" s="207" t="str">
        <f t="shared" si="20"/>
        <v/>
      </c>
      <c r="CA92" s="207" t="str">
        <f t="shared" si="21"/>
        <v/>
      </c>
      <c r="CB92" s="207" t="str">
        <f t="shared" si="22"/>
        <v/>
      </c>
      <c r="CC92" s="207" t="str">
        <f t="shared" si="23"/>
        <v/>
      </c>
      <c r="CD92" s="208"/>
    </row>
    <row r="93" spans="1:82" ht="15.95" customHeight="1">
      <c r="A93" s="195">
        <f>IF('Result Sheet'!A96="","",'Result Sheet'!A96)</f>
        <v>89</v>
      </c>
      <c r="B93" s="196" t="str">
        <f>IF('Result Sheet'!B96="","",'Result Sheet'!B96)</f>
        <v/>
      </c>
      <c r="C93" s="197" t="str">
        <f>IF('Result Sheet'!F96="","",'Result Sheet'!F96)</f>
        <v/>
      </c>
      <c r="D93" s="198" t="str">
        <f>IF('Result Sheet'!E96="","",'Result Sheet'!E96)</f>
        <v/>
      </c>
      <c r="E93" s="199" t="str">
        <f>IF('Result Sheet'!G96="","",'Result Sheet'!G96)</f>
        <v/>
      </c>
      <c r="F93" s="199" t="str">
        <f>IF('Result Sheet'!H96="","",'Result Sheet'!H96)</f>
        <v/>
      </c>
      <c r="G93" s="199" t="str">
        <f>IF('Result Sheet'!I96="","",'Result Sheet'!I96)</f>
        <v/>
      </c>
      <c r="H93" s="200" t="str">
        <f>IF('Result Sheet'!K96="","",'Result Sheet'!K96)</f>
        <v/>
      </c>
      <c r="I93" s="200" t="str">
        <f>IF('Result Sheet'!J96="","",'Result Sheet'!J96)</f>
        <v/>
      </c>
      <c r="J93" s="314" t="str">
        <f>IF('Result Sheet'!DV96="","",'Result Sheet'!DV96)</f>
        <v/>
      </c>
      <c r="K93" s="201" t="str">
        <f>IF('Result Sheet'!DR96="","",'Result Sheet'!DR96)</f>
        <v/>
      </c>
      <c r="L93" s="202" t="str">
        <f>IF('Result Sheet'!DS96="","",'Result Sheet'!DS96)</f>
        <v/>
      </c>
      <c r="M93" s="201" t="str">
        <f>IF('Result Sheet'!DT96="","",'Result Sheet'!DT96)</f>
        <v/>
      </c>
      <c r="N93" s="244" t="str">
        <f>IF('Result Sheet'!DY96="","",'Result Sheet'!DY96)</f>
        <v/>
      </c>
      <c r="O93" s="203" t="str">
        <f>IF('Result Sheet'!AB96="","",'Result Sheet'!AB96)</f>
        <v/>
      </c>
      <c r="P93" s="204" t="str">
        <f>IF('Result Sheet'!AC96="","",'Result Sheet'!AC96)</f>
        <v/>
      </c>
      <c r="Q93" s="203" t="str">
        <f>IF('Result Sheet'!AT96="","",'Result Sheet'!AT96)</f>
        <v/>
      </c>
      <c r="R93" s="204" t="str">
        <f>IF('Result Sheet'!AU96="","",'Result Sheet'!AU96)</f>
        <v/>
      </c>
      <c r="S93" s="203" t="str">
        <f>IF('Result Sheet'!BL96="","",'Result Sheet'!BL96)</f>
        <v/>
      </c>
      <c r="T93" s="204" t="str">
        <f>IF('Result Sheet'!BM96="","",'Result Sheet'!BM96)</f>
        <v/>
      </c>
      <c r="U93" s="203" t="str">
        <f>IF('Result Sheet'!CD96="","",'Result Sheet'!CD96)</f>
        <v/>
      </c>
      <c r="V93" s="204" t="str">
        <f>IF('Result Sheet'!CE96="","",'Result Sheet'!CE96)</f>
        <v/>
      </c>
      <c r="W93" s="205" t="str">
        <f>IF('Result Sheet'!DX96="","",'Result Sheet'!DX96)</f>
        <v/>
      </c>
      <c r="BQ93" s="206" t="str">
        <f>'Result Sheet'!G96</f>
        <v/>
      </c>
      <c r="BR93" s="207" t="str">
        <f t="shared" si="12"/>
        <v/>
      </c>
      <c r="BS93" s="207" t="str">
        <f t="shared" si="13"/>
        <v/>
      </c>
      <c r="BT93" s="207" t="str">
        <f t="shared" si="14"/>
        <v/>
      </c>
      <c r="BU93" s="207" t="str">
        <f t="shared" si="15"/>
        <v/>
      </c>
      <c r="BV93" s="207" t="str">
        <f t="shared" si="16"/>
        <v/>
      </c>
      <c r="BW93" s="207" t="str">
        <f t="shared" si="17"/>
        <v/>
      </c>
      <c r="BX93" s="207" t="str">
        <f t="shared" si="18"/>
        <v/>
      </c>
      <c r="BY93" s="207" t="str">
        <f t="shared" si="19"/>
        <v/>
      </c>
      <c r="BZ93" s="207" t="str">
        <f t="shared" si="20"/>
        <v/>
      </c>
      <c r="CA93" s="207" t="str">
        <f t="shared" si="21"/>
        <v/>
      </c>
      <c r="CB93" s="207" t="str">
        <f t="shared" si="22"/>
        <v/>
      </c>
      <c r="CC93" s="207" t="str">
        <f t="shared" si="23"/>
        <v/>
      </c>
      <c r="CD93" s="208"/>
    </row>
    <row r="94" spans="1:82" ht="15.95" customHeight="1">
      <c r="A94" s="195">
        <f>IF('Result Sheet'!A97="","",'Result Sheet'!A97)</f>
        <v>90</v>
      </c>
      <c r="B94" s="196" t="str">
        <f>IF('Result Sheet'!B97="","",'Result Sheet'!B97)</f>
        <v/>
      </c>
      <c r="C94" s="197" t="str">
        <f>IF('Result Sheet'!F97="","",'Result Sheet'!F97)</f>
        <v/>
      </c>
      <c r="D94" s="198" t="str">
        <f>IF('Result Sheet'!E97="","",'Result Sheet'!E97)</f>
        <v/>
      </c>
      <c r="E94" s="199" t="str">
        <f>IF('Result Sheet'!G97="","",'Result Sheet'!G97)</f>
        <v/>
      </c>
      <c r="F94" s="199" t="str">
        <f>IF('Result Sheet'!H97="","",'Result Sheet'!H97)</f>
        <v/>
      </c>
      <c r="G94" s="199" t="str">
        <f>IF('Result Sheet'!I97="","",'Result Sheet'!I97)</f>
        <v/>
      </c>
      <c r="H94" s="200" t="str">
        <f>IF('Result Sheet'!K97="","",'Result Sheet'!K97)</f>
        <v/>
      </c>
      <c r="I94" s="200" t="str">
        <f>IF('Result Sheet'!J97="","",'Result Sheet'!J97)</f>
        <v/>
      </c>
      <c r="J94" s="314" t="str">
        <f>IF('Result Sheet'!DV97="","",'Result Sheet'!DV97)</f>
        <v/>
      </c>
      <c r="K94" s="201" t="str">
        <f>IF('Result Sheet'!DR97="","",'Result Sheet'!DR97)</f>
        <v/>
      </c>
      <c r="L94" s="202" t="str">
        <f>IF('Result Sheet'!DS97="","",'Result Sheet'!DS97)</f>
        <v/>
      </c>
      <c r="M94" s="201" t="str">
        <f>IF('Result Sheet'!DT97="","",'Result Sheet'!DT97)</f>
        <v/>
      </c>
      <c r="N94" s="244" t="str">
        <f>IF('Result Sheet'!DY97="","",'Result Sheet'!DY97)</f>
        <v/>
      </c>
      <c r="O94" s="203" t="str">
        <f>IF('Result Sheet'!AB97="","",'Result Sheet'!AB97)</f>
        <v/>
      </c>
      <c r="P94" s="204" t="str">
        <f>IF('Result Sheet'!AC97="","",'Result Sheet'!AC97)</f>
        <v/>
      </c>
      <c r="Q94" s="203" t="str">
        <f>IF('Result Sheet'!AT97="","",'Result Sheet'!AT97)</f>
        <v/>
      </c>
      <c r="R94" s="204" t="str">
        <f>IF('Result Sheet'!AU97="","",'Result Sheet'!AU97)</f>
        <v/>
      </c>
      <c r="S94" s="203" t="str">
        <f>IF('Result Sheet'!BL97="","",'Result Sheet'!BL97)</f>
        <v/>
      </c>
      <c r="T94" s="204" t="str">
        <f>IF('Result Sheet'!BM97="","",'Result Sheet'!BM97)</f>
        <v/>
      </c>
      <c r="U94" s="203" t="str">
        <f>IF('Result Sheet'!CD97="","",'Result Sheet'!CD97)</f>
        <v/>
      </c>
      <c r="V94" s="204" t="str">
        <f>IF('Result Sheet'!CE97="","",'Result Sheet'!CE97)</f>
        <v/>
      </c>
      <c r="W94" s="205" t="str">
        <f>IF('Result Sheet'!DX97="","",'Result Sheet'!DX97)</f>
        <v/>
      </c>
      <c r="BQ94" s="206" t="str">
        <f>'Result Sheet'!G97</f>
        <v/>
      </c>
      <c r="BR94" s="207" t="str">
        <f t="shared" si="12"/>
        <v/>
      </c>
      <c r="BS94" s="207" t="str">
        <f t="shared" si="13"/>
        <v/>
      </c>
      <c r="BT94" s="207" t="str">
        <f t="shared" si="14"/>
        <v/>
      </c>
      <c r="BU94" s="207" t="str">
        <f t="shared" si="15"/>
        <v/>
      </c>
      <c r="BV94" s="207" t="str">
        <f t="shared" si="16"/>
        <v/>
      </c>
      <c r="BW94" s="207" t="str">
        <f t="shared" si="17"/>
        <v/>
      </c>
      <c r="BX94" s="207" t="str">
        <f t="shared" si="18"/>
        <v/>
      </c>
      <c r="BY94" s="207" t="str">
        <f t="shared" si="19"/>
        <v/>
      </c>
      <c r="BZ94" s="207" t="str">
        <f t="shared" si="20"/>
        <v/>
      </c>
      <c r="CA94" s="207" t="str">
        <f t="shared" si="21"/>
        <v/>
      </c>
      <c r="CB94" s="207" t="str">
        <f t="shared" si="22"/>
        <v/>
      </c>
      <c r="CC94" s="207" t="str">
        <f t="shared" si="23"/>
        <v/>
      </c>
      <c r="CD94" s="208"/>
    </row>
    <row r="95" spans="1:82" ht="15.95" customHeight="1">
      <c r="A95" s="195">
        <f>IF('Result Sheet'!A98="","",'Result Sheet'!A98)</f>
        <v>91</v>
      </c>
      <c r="B95" s="196" t="str">
        <f>IF('Result Sheet'!B98="","",'Result Sheet'!B98)</f>
        <v/>
      </c>
      <c r="C95" s="197" t="str">
        <f>IF('Result Sheet'!F98="","",'Result Sheet'!F98)</f>
        <v/>
      </c>
      <c r="D95" s="198" t="str">
        <f>IF('Result Sheet'!E98="","",'Result Sheet'!E98)</f>
        <v/>
      </c>
      <c r="E95" s="199" t="str">
        <f>IF('Result Sheet'!G98="","",'Result Sheet'!G98)</f>
        <v/>
      </c>
      <c r="F95" s="199" t="str">
        <f>IF('Result Sheet'!H98="","",'Result Sheet'!H98)</f>
        <v/>
      </c>
      <c r="G95" s="199" t="str">
        <f>IF('Result Sheet'!I98="","",'Result Sheet'!I98)</f>
        <v/>
      </c>
      <c r="H95" s="200" t="str">
        <f>IF('Result Sheet'!K98="","",'Result Sheet'!K98)</f>
        <v/>
      </c>
      <c r="I95" s="200" t="str">
        <f>IF('Result Sheet'!J98="","",'Result Sheet'!J98)</f>
        <v/>
      </c>
      <c r="J95" s="314" t="str">
        <f>IF('Result Sheet'!DV98="","",'Result Sheet'!DV98)</f>
        <v/>
      </c>
      <c r="K95" s="201" t="str">
        <f>IF('Result Sheet'!DR98="","",'Result Sheet'!DR98)</f>
        <v/>
      </c>
      <c r="L95" s="202" t="str">
        <f>IF('Result Sheet'!DS98="","",'Result Sheet'!DS98)</f>
        <v/>
      </c>
      <c r="M95" s="201" t="str">
        <f>IF('Result Sheet'!DT98="","",'Result Sheet'!DT98)</f>
        <v/>
      </c>
      <c r="N95" s="244" t="str">
        <f>IF('Result Sheet'!DY98="","",'Result Sheet'!DY98)</f>
        <v/>
      </c>
      <c r="O95" s="203" t="str">
        <f>IF('Result Sheet'!AB98="","",'Result Sheet'!AB98)</f>
        <v/>
      </c>
      <c r="P95" s="204" t="str">
        <f>IF('Result Sheet'!AC98="","",'Result Sheet'!AC98)</f>
        <v/>
      </c>
      <c r="Q95" s="203" t="str">
        <f>IF('Result Sheet'!AT98="","",'Result Sheet'!AT98)</f>
        <v/>
      </c>
      <c r="R95" s="204" t="str">
        <f>IF('Result Sheet'!AU98="","",'Result Sheet'!AU98)</f>
        <v/>
      </c>
      <c r="S95" s="203" t="str">
        <f>IF('Result Sheet'!BL98="","",'Result Sheet'!BL98)</f>
        <v/>
      </c>
      <c r="T95" s="204" t="str">
        <f>IF('Result Sheet'!BM98="","",'Result Sheet'!BM98)</f>
        <v/>
      </c>
      <c r="U95" s="203" t="str">
        <f>IF('Result Sheet'!CD98="","",'Result Sheet'!CD98)</f>
        <v/>
      </c>
      <c r="V95" s="204" t="str">
        <f>IF('Result Sheet'!CE98="","",'Result Sheet'!CE98)</f>
        <v/>
      </c>
      <c r="W95" s="205" t="str">
        <f>IF('Result Sheet'!DX98="","",'Result Sheet'!DX98)</f>
        <v/>
      </c>
      <c r="BQ95" s="206" t="str">
        <f>'Result Sheet'!G98</f>
        <v/>
      </c>
      <c r="BR95" s="207" t="str">
        <f t="shared" si="12"/>
        <v/>
      </c>
      <c r="BS95" s="207" t="str">
        <f t="shared" si="13"/>
        <v/>
      </c>
      <c r="BT95" s="207" t="str">
        <f t="shared" si="14"/>
        <v/>
      </c>
      <c r="BU95" s="207" t="str">
        <f t="shared" si="15"/>
        <v/>
      </c>
      <c r="BV95" s="207" t="str">
        <f t="shared" si="16"/>
        <v/>
      </c>
      <c r="BW95" s="207" t="str">
        <f t="shared" si="17"/>
        <v/>
      </c>
      <c r="BX95" s="207" t="str">
        <f t="shared" si="18"/>
        <v/>
      </c>
      <c r="BY95" s="207" t="str">
        <f t="shared" si="19"/>
        <v/>
      </c>
      <c r="BZ95" s="207" t="str">
        <f t="shared" si="20"/>
        <v/>
      </c>
      <c r="CA95" s="207" t="str">
        <f t="shared" si="21"/>
        <v/>
      </c>
      <c r="CB95" s="207" t="str">
        <f t="shared" si="22"/>
        <v/>
      </c>
      <c r="CC95" s="207" t="str">
        <f t="shared" si="23"/>
        <v/>
      </c>
      <c r="CD95" s="208"/>
    </row>
    <row r="96" spans="1:82" ht="15.95" customHeight="1">
      <c r="A96" s="195">
        <f>IF('Result Sheet'!A99="","",'Result Sheet'!A99)</f>
        <v>92</v>
      </c>
      <c r="B96" s="196" t="str">
        <f>IF('Result Sheet'!B99="","",'Result Sheet'!B99)</f>
        <v/>
      </c>
      <c r="C96" s="197" t="str">
        <f>IF('Result Sheet'!F99="","",'Result Sheet'!F99)</f>
        <v/>
      </c>
      <c r="D96" s="198" t="str">
        <f>IF('Result Sheet'!E99="","",'Result Sheet'!E99)</f>
        <v/>
      </c>
      <c r="E96" s="199" t="str">
        <f>IF('Result Sheet'!G99="","",'Result Sheet'!G99)</f>
        <v/>
      </c>
      <c r="F96" s="199" t="str">
        <f>IF('Result Sheet'!H99="","",'Result Sheet'!H99)</f>
        <v/>
      </c>
      <c r="G96" s="199" t="str">
        <f>IF('Result Sheet'!I99="","",'Result Sheet'!I99)</f>
        <v/>
      </c>
      <c r="H96" s="200" t="str">
        <f>IF('Result Sheet'!K99="","",'Result Sheet'!K99)</f>
        <v/>
      </c>
      <c r="I96" s="200" t="str">
        <f>IF('Result Sheet'!J99="","",'Result Sheet'!J99)</f>
        <v/>
      </c>
      <c r="J96" s="314" t="str">
        <f>IF('Result Sheet'!DV99="","",'Result Sheet'!DV99)</f>
        <v/>
      </c>
      <c r="K96" s="201" t="str">
        <f>IF('Result Sheet'!DR99="","",'Result Sheet'!DR99)</f>
        <v/>
      </c>
      <c r="L96" s="202" t="str">
        <f>IF('Result Sheet'!DS99="","",'Result Sheet'!DS99)</f>
        <v/>
      </c>
      <c r="M96" s="201" t="str">
        <f>IF('Result Sheet'!DT99="","",'Result Sheet'!DT99)</f>
        <v/>
      </c>
      <c r="N96" s="244" t="str">
        <f>IF('Result Sheet'!DY99="","",'Result Sheet'!DY99)</f>
        <v/>
      </c>
      <c r="O96" s="203" t="str">
        <f>IF('Result Sheet'!AB99="","",'Result Sheet'!AB99)</f>
        <v/>
      </c>
      <c r="P96" s="204" t="str">
        <f>IF('Result Sheet'!AC99="","",'Result Sheet'!AC99)</f>
        <v/>
      </c>
      <c r="Q96" s="203" t="str">
        <f>IF('Result Sheet'!AT99="","",'Result Sheet'!AT99)</f>
        <v/>
      </c>
      <c r="R96" s="204" t="str">
        <f>IF('Result Sheet'!AU99="","",'Result Sheet'!AU99)</f>
        <v/>
      </c>
      <c r="S96" s="203" t="str">
        <f>IF('Result Sheet'!BL99="","",'Result Sheet'!BL99)</f>
        <v/>
      </c>
      <c r="T96" s="204" t="str">
        <f>IF('Result Sheet'!BM99="","",'Result Sheet'!BM99)</f>
        <v/>
      </c>
      <c r="U96" s="203" t="str">
        <f>IF('Result Sheet'!CD99="","",'Result Sheet'!CD99)</f>
        <v/>
      </c>
      <c r="V96" s="204" t="str">
        <f>IF('Result Sheet'!CE99="","",'Result Sheet'!CE99)</f>
        <v/>
      </c>
      <c r="W96" s="205" t="str">
        <f>IF('Result Sheet'!DX99="","",'Result Sheet'!DX99)</f>
        <v/>
      </c>
      <c r="BQ96" s="206" t="str">
        <f>'Result Sheet'!G99</f>
        <v/>
      </c>
      <c r="BR96" s="207" t="str">
        <f t="shared" si="12"/>
        <v/>
      </c>
      <c r="BS96" s="207" t="str">
        <f t="shared" si="13"/>
        <v/>
      </c>
      <c r="BT96" s="207" t="str">
        <f t="shared" si="14"/>
        <v/>
      </c>
      <c r="BU96" s="207" t="str">
        <f t="shared" si="15"/>
        <v/>
      </c>
      <c r="BV96" s="207" t="str">
        <f t="shared" si="16"/>
        <v/>
      </c>
      <c r="BW96" s="207" t="str">
        <f t="shared" si="17"/>
        <v/>
      </c>
      <c r="BX96" s="207" t="str">
        <f t="shared" si="18"/>
        <v/>
      </c>
      <c r="BY96" s="207" t="str">
        <f t="shared" si="19"/>
        <v/>
      </c>
      <c r="BZ96" s="207" t="str">
        <f t="shared" si="20"/>
        <v/>
      </c>
      <c r="CA96" s="207" t="str">
        <f t="shared" si="21"/>
        <v/>
      </c>
      <c r="CB96" s="207" t="str">
        <f t="shared" si="22"/>
        <v/>
      </c>
      <c r="CC96" s="207" t="str">
        <f t="shared" si="23"/>
        <v/>
      </c>
      <c r="CD96" s="208"/>
    </row>
    <row r="97" spans="1:82" ht="15.95" customHeight="1">
      <c r="A97" s="195">
        <f>IF('Result Sheet'!A100="","",'Result Sheet'!A100)</f>
        <v>93</v>
      </c>
      <c r="B97" s="196" t="str">
        <f>IF('Result Sheet'!B100="","",'Result Sheet'!B100)</f>
        <v/>
      </c>
      <c r="C97" s="197" t="str">
        <f>IF('Result Sheet'!F100="","",'Result Sheet'!F100)</f>
        <v/>
      </c>
      <c r="D97" s="198" t="str">
        <f>IF('Result Sheet'!E100="","",'Result Sheet'!E100)</f>
        <v/>
      </c>
      <c r="E97" s="199" t="str">
        <f>IF('Result Sheet'!G100="","",'Result Sheet'!G100)</f>
        <v/>
      </c>
      <c r="F97" s="199" t="str">
        <f>IF('Result Sheet'!H100="","",'Result Sheet'!H100)</f>
        <v/>
      </c>
      <c r="G97" s="199" t="str">
        <f>IF('Result Sheet'!I100="","",'Result Sheet'!I100)</f>
        <v/>
      </c>
      <c r="H97" s="200" t="str">
        <f>IF('Result Sheet'!K100="","",'Result Sheet'!K100)</f>
        <v/>
      </c>
      <c r="I97" s="200" t="str">
        <f>IF('Result Sheet'!J100="","",'Result Sheet'!J100)</f>
        <v/>
      </c>
      <c r="J97" s="314" t="str">
        <f>IF('Result Sheet'!DV100="","",'Result Sheet'!DV100)</f>
        <v/>
      </c>
      <c r="K97" s="201" t="str">
        <f>IF('Result Sheet'!DR100="","",'Result Sheet'!DR100)</f>
        <v/>
      </c>
      <c r="L97" s="202" t="str">
        <f>IF('Result Sheet'!DS100="","",'Result Sheet'!DS100)</f>
        <v/>
      </c>
      <c r="M97" s="201" t="str">
        <f>IF('Result Sheet'!DT100="","",'Result Sheet'!DT100)</f>
        <v/>
      </c>
      <c r="N97" s="244" t="str">
        <f>IF('Result Sheet'!DY100="","",'Result Sheet'!DY100)</f>
        <v/>
      </c>
      <c r="O97" s="203" t="str">
        <f>IF('Result Sheet'!AB100="","",'Result Sheet'!AB100)</f>
        <v/>
      </c>
      <c r="P97" s="204" t="str">
        <f>IF('Result Sheet'!AC100="","",'Result Sheet'!AC100)</f>
        <v/>
      </c>
      <c r="Q97" s="203" t="str">
        <f>IF('Result Sheet'!AT100="","",'Result Sheet'!AT100)</f>
        <v/>
      </c>
      <c r="R97" s="204" t="str">
        <f>IF('Result Sheet'!AU100="","",'Result Sheet'!AU100)</f>
        <v/>
      </c>
      <c r="S97" s="203" t="str">
        <f>IF('Result Sheet'!BL100="","",'Result Sheet'!BL100)</f>
        <v/>
      </c>
      <c r="T97" s="204" t="str">
        <f>IF('Result Sheet'!BM100="","",'Result Sheet'!BM100)</f>
        <v/>
      </c>
      <c r="U97" s="203" t="str">
        <f>IF('Result Sheet'!CD100="","",'Result Sheet'!CD100)</f>
        <v/>
      </c>
      <c r="V97" s="204" t="str">
        <f>IF('Result Sheet'!CE100="","",'Result Sheet'!CE100)</f>
        <v/>
      </c>
      <c r="W97" s="205" t="str">
        <f>IF('Result Sheet'!DX100="","",'Result Sheet'!DX100)</f>
        <v/>
      </c>
      <c r="BQ97" s="206" t="str">
        <f>'Result Sheet'!G100</f>
        <v/>
      </c>
      <c r="BR97" s="207" t="str">
        <f t="shared" si="12"/>
        <v/>
      </c>
      <c r="BS97" s="207" t="str">
        <f t="shared" si="13"/>
        <v/>
      </c>
      <c r="BT97" s="207" t="str">
        <f t="shared" si="14"/>
        <v/>
      </c>
      <c r="BU97" s="207" t="str">
        <f t="shared" si="15"/>
        <v/>
      </c>
      <c r="BV97" s="207" t="str">
        <f t="shared" si="16"/>
        <v/>
      </c>
      <c r="BW97" s="207" t="str">
        <f t="shared" si="17"/>
        <v/>
      </c>
      <c r="BX97" s="207" t="str">
        <f t="shared" si="18"/>
        <v/>
      </c>
      <c r="BY97" s="207" t="str">
        <f t="shared" si="19"/>
        <v/>
      </c>
      <c r="BZ97" s="207" t="str">
        <f t="shared" si="20"/>
        <v/>
      </c>
      <c r="CA97" s="207" t="str">
        <f t="shared" si="21"/>
        <v/>
      </c>
      <c r="CB97" s="207" t="str">
        <f t="shared" si="22"/>
        <v/>
      </c>
      <c r="CC97" s="207" t="str">
        <f t="shared" si="23"/>
        <v/>
      </c>
      <c r="CD97" s="208"/>
    </row>
    <row r="98" spans="1:82" ht="15.95" customHeight="1">
      <c r="A98" s="195">
        <f>IF('Result Sheet'!A101="","",'Result Sheet'!A101)</f>
        <v>94</v>
      </c>
      <c r="B98" s="196" t="str">
        <f>IF('Result Sheet'!B101="","",'Result Sheet'!B101)</f>
        <v/>
      </c>
      <c r="C98" s="197" t="str">
        <f>IF('Result Sheet'!F101="","",'Result Sheet'!F101)</f>
        <v/>
      </c>
      <c r="D98" s="198" t="str">
        <f>IF('Result Sheet'!E101="","",'Result Sheet'!E101)</f>
        <v/>
      </c>
      <c r="E98" s="199" t="str">
        <f>IF('Result Sheet'!G101="","",'Result Sheet'!G101)</f>
        <v/>
      </c>
      <c r="F98" s="199" t="str">
        <f>IF('Result Sheet'!H101="","",'Result Sheet'!H101)</f>
        <v/>
      </c>
      <c r="G98" s="199" t="str">
        <f>IF('Result Sheet'!I101="","",'Result Sheet'!I101)</f>
        <v/>
      </c>
      <c r="H98" s="200" t="str">
        <f>IF('Result Sheet'!K101="","",'Result Sheet'!K101)</f>
        <v/>
      </c>
      <c r="I98" s="200" t="str">
        <f>IF('Result Sheet'!J101="","",'Result Sheet'!J101)</f>
        <v/>
      </c>
      <c r="J98" s="314" t="str">
        <f>IF('Result Sheet'!DV101="","",'Result Sheet'!DV101)</f>
        <v/>
      </c>
      <c r="K98" s="201" t="str">
        <f>IF('Result Sheet'!DR101="","",'Result Sheet'!DR101)</f>
        <v/>
      </c>
      <c r="L98" s="202" t="str">
        <f>IF('Result Sheet'!DS101="","",'Result Sheet'!DS101)</f>
        <v/>
      </c>
      <c r="M98" s="201" t="str">
        <f>IF('Result Sheet'!DT101="","",'Result Sheet'!DT101)</f>
        <v/>
      </c>
      <c r="N98" s="244" t="str">
        <f>IF('Result Sheet'!DY101="","",'Result Sheet'!DY101)</f>
        <v/>
      </c>
      <c r="O98" s="203" t="str">
        <f>IF('Result Sheet'!AB101="","",'Result Sheet'!AB101)</f>
        <v/>
      </c>
      <c r="P98" s="204" t="str">
        <f>IF('Result Sheet'!AC101="","",'Result Sheet'!AC101)</f>
        <v/>
      </c>
      <c r="Q98" s="203" t="str">
        <f>IF('Result Sheet'!AT101="","",'Result Sheet'!AT101)</f>
        <v/>
      </c>
      <c r="R98" s="204" t="str">
        <f>IF('Result Sheet'!AU101="","",'Result Sheet'!AU101)</f>
        <v/>
      </c>
      <c r="S98" s="203" t="str">
        <f>IF('Result Sheet'!BL101="","",'Result Sheet'!BL101)</f>
        <v/>
      </c>
      <c r="T98" s="204" t="str">
        <f>IF('Result Sheet'!BM101="","",'Result Sheet'!BM101)</f>
        <v/>
      </c>
      <c r="U98" s="203" t="str">
        <f>IF('Result Sheet'!CD101="","",'Result Sheet'!CD101)</f>
        <v/>
      </c>
      <c r="V98" s="204" t="str">
        <f>IF('Result Sheet'!CE101="","",'Result Sheet'!CE101)</f>
        <v/>
      </c>
      <c r="W98" s="205" t="str">
        <f>IF('Result Sheet'!DX101="","",'Result Sheet'!DX101)</f>
        <v/>
      </c>
      <c r="BQ98" s="206" t="str">
        <f>'Result Sheet'!G101</f>
        <v/>
      </c>
      <c r="BR98" s="207" t="str">
        <f t="shared" si="12"/>
        <v/>
      </c>
      <c r="BS98" s="207" t="str">
        <f t="shared" si="13"/>
        <v/>
      </c>
      <c r="BT98" s="207" t="str">
        <f t="shared" si="14"/>
        <v/>
      </c>
      <c r="BU98" s="207" t="str">
        <f t="shared" si="15"/>
        <v/>
      </c>
      <c r="BV98" s="207" t="str">
        <f t="shared" si="16"/>
        <v/>
      </c>
      <c r="BW98" s="207" t="str">
        <f t="shared" si="17"/>
        <v/>
      </c>
      <c r="BX98" s="207" t="str">
        <f t="shared" si="18"/>
        <v/>
      </c>
      <c r="BY98" s="207" t="str">
        <f t="shared" si="19"/>
        <v/>
      </c>
      <c r="BZ98" s="207" t="str">
        <f t="shared" si="20"/>
        <v/>
      </c>
      <c r="CA98" s="207" t="str">
        <f t="shared" si="21"/>
        <v/>
      </c>
      <c r="CB98" s="207" t="str">
        <f t="shared" si="22"/>
        <v/>
      </c>
      <c r="CC98" s="207" t="str">
        <f t="shared" si="23"/>
        <v/>
      </c>
      <c r="CD98" s="208"/>
    </row>
    <row r="99" spans="1:82" ht="15.95" customHeight="1">
      <c r="A99" s="195">
        <f>IF('Result Sheet'!A102="","",'Result Sheet'!A102)</f>
        <v>95</v>
      </c>
      <c r="B99" s="196" t="str">
        <f>IF('Result Sheet'!B102="","",'Result Sheet'!B102)</f>
        <v/>
      </c>
      <c r="C99" s="197" t="str">
        <f>IF('Result Sheet'!F102="","",'Result Sheet'!F102)</f>
        <v/>
      </c>
      <c r="D99" s="198" t="str">
        <f>IF('Result Sheet'!E102="","",'Result Sheet'!E102)</f>
        <v/>
      </c>
      <c r="E99" s="199" t="str">
        <f>IF('Result Sheet'!G102="","",'Result Sheet'!G102)</f>
        <v/>
      </c>
      <c r="F99" s="199" t="str">
        <f>IF('Result Sheet'!H102="","",'Result Sheet'!H102)</f>
        <v/>
      </c>
      <c r="G99" s="199" t="str">
        <f>IF('Result Sheet'!I102="","",'Result Sheet'!I102)</f>
        <v/>
      </c>
      <c r="H99" s="200" t="str">
        <f>IF('Result Sheet'!K102="","",'Result Sheet'!K102)</f>
        <v/>
      </c>
      <c r="I99" s="200" t="str">
        <f>IF('Result Sheet'!J102="","",'Result Sheet'!J102)</f>
        <v/>
      </c>
      <c r="J99" s="314" t="str">
        <f>IF('Result Sheet'!DV102="","",'Result Sheet'!DV102)</f>
        <v/>
      </c>
      <c r="K99" s="201" t="str">
        <f>IF('Result Sheet'!DR102="","",'Result Sheet'!DR102)</f>
        <v/>
      </c>
      <c r="L99" s="202" t="str">
        <f>IF('Result Sheet'!DS102="","",'Result Sheet'!DS102)</f>
        <v/>
      </c>
      <c r="M99" s="201" t="str">
        <f>IF('Result Sheet'!DT102="","",'Result Sheet'!DT102)</f>
        <v/>
      </c>
      <c r="N99" s="244" t="str">
        <f>IF('Result Sheet'!DY102="","",'Result Sheet'!DY102)</f>
        <v/>
      </c>
      <c r="O99" s="203" t="str">
        <f>IF('Result Sheet'!AB102="","",'Result Sheet'!AB102)</f>
        <v/>
      </c>
      <c r="P99" s="204" t="str">
        <f>IF('Result Sheet'!AC102="","",'Result Sheet'!AC102)</f>
        <v/>
      </c>
      <c r="Q99" s="203" t="str">
        <f>IF('Result Sheet'!AT102="","",'Result Sheet'!AT102)</f>
        <v/>
      </c>
      <c r="R99" s="204" t="str">
        <f>IF('Result Sheet'!AU102="","",'Result Sheet'!AU102)</f>
        <v/>
      </c>
      <c r="S99" s="203" t="str">
        <f>IF('Result Sheet'!BL102="","",'Result Sheet'!BL102)</f>
        <v/>
      </c>
      <c r="T99" s="204" t="str">
        <f>IF('Result Sheet'!BM102="","",'Result Sheet'!BM102)</f>
        <v/>
      </c>
      <c r="U99" s="203" t="str">
        <f>IF('Result Sheet'!CD102="","",'Result Sheet'!CD102)</f>
        <v/>
      </c>
      <c r="V99" s="204" t="str">
        <f>IF('Result Sheet'!CE102="","",'Result Sheet'!CE102)</f>
        <v/>
      </c>
      <c r="W99" s="205" t="str">
        <f>IF('Result Sheet'!DX102="","",'Result Sheet'!DX102)</f>
        <v/>
      </c>
      <c r="BQ99" s="206" t="str">
        <f>'Result Sheet'!G102</f>
        <v/>
      </c>
      <c r="BR99" s="207" t="str">
        <f t="shared" si="12"/>
        <v/>
      </c>
      <c r="BS99" s="207" t="str">
        <f t="shared" si="13"/>
        <v/>
      </c>
      <c r="BT99" s="207" t="str">
        <f t="shared" si="14"/>
        <v/>
      </c>
      <c r="BU99" s="207" t="str">
        <f t="shared" si="15"/>
        <v/>
      </c>
      <c r="BV99" s="207" t="str">
        <f t="shared" si="16"/>
        <v/>
      </c>
      <c r="BW99" s="207" t="str">
        <f t="shared" si="17"/>
        <v/>
      </c>
      <c r="BX99" s="207" t="str">
        <f t="shared" si="18"/>
        <v/>
      </c>
      <c r="BY99" s="207" t="str">
        <f t="shared" si="19"/>
        <v/>
      </c>
      <c r="BZ99" s="207" t="str">
        <f t="shared" si="20"/>
        <v/>
      </c>
      <c r="CA99" s="207" t="str">
        <f t="shared" si="21"/>
        <v/>
      </c>
      <c r="CB99" s="207" t="str">
        <f t="shared" si="22"/>
        <v/>
      </c>
      <c r="CC99" s="207" t="str">
        <f t="shared" si="23"/>
        <v/>
      </c>
      <c r="CD99" s="208"/>
    </row>
    <row r="100" spans="1:82" ht="15.95" customHeight="1">
      <c r="A100" s="195">
        <f>IF('Result Sheet'!A103="","",'Result Sheet'!A103)</f>
        <v>96</v>
      </c>
      <c r="B100" s="196" t="str">
        <f>IF('Result Sheet'!B103="","",'Result Sheet'!B103)</f>
        <v/>
      </c>
      <c r="C100" s="197" t="str">
        <f>IF('Result Sheet'!F103="","",'Result Sheet'!F103)</f>
        <v/>
      </c>
      <c r="D100" s="198" t="str">
        <f>IF('Result Sheet'!E103="","",'Result Sheet'!E103)</f>
        <v/>
      </c>
      <c r="E100" s="199" t="str">
        <f>IF('Result Sheet'!G103="","",'Result Sheet'!G103)</f>
        <v/>
      </c>
      <c r="F100" s="199" t="str">
        <f>IF('Result Sheet'!H103="","",'Result Sheet'!H103)</f>
        <v/>
      </c>
      <c r="G100" s="199" t="str">
        <f>IF('Result Sheet'!I103="","",'Result Sheet'!I103)</f>
        <v/>
      </c>
      <c r="H100" s="200" t="str">
        <f>IF('Result Sheet'!K103="","",'Result Sheet'!K103)</f>
        <v/>
      </c>
      <c r="I100" s="200" t="str">
        <f>IF('Result Sheet'!J103="","",'Result Sheet'!J103)</f>
        <v/>
      </c>
      <c r="J100" s="314" t="str">
        <f>IF('Result Sheet'!DV103="","",'Result Sheet'!DV103)</f>
        <v/>
      </c>
      <c r="K100" s="201" t="str">
        <f>IF('Result Sheet'!DR103="","",'Result Sheet'!DR103)</f>
        <v/>
      </c>
      <c r="L100" s="202" t="str">
        <f>IF('Result Sheet'!DS103="","",'Result Sheet'!DS103)</f>
        <v/>
      </c>
      <c r="M100" s="201" t="str">
        <f>IF('Result Sheet'!DT103="","",'Result Sheet'!DT103)</f>
        <v/>
      </c>
      <c r="N100" s="244" t="str">
        <f>IF('Result Sheet'!DY103="","",'Result Sheet'!DY103)</f>
        <v/>
      </c>
      <c r="O100" s="203" t="str">
        <f>IF('Result Sheet'!AB103="","",'Result Sheet'!AB103)</f>
        <v/>
      </c>
      <c r="P100" s="204" t="str">
        <f>IF('Result Sheet'!AC103="","",'Result Sheet'!AC103)</f>
        <v/>
      </c>
      <c r="Q100" s="203" t="str">
        <f>IF('Result Sheet'!AT103="","",'Result Sheet'!AT103)</f>
        <v/>
      </c>
      <c r="R100" s="204" t="str">
        <f>IF('Result Sheet'!AU103="","",'Result Sheet'!AU103)</f>
        <v/>
      </c>
      <c r="S100" s="203" t="str">
        <f>IF('Result Sheet'!BL103="","",'Result Sheet'!BL103)</f>
        <v/>
      </c>
      <c r="T100" s="204" t="str">
        <f>IF('Result Sheet'!BM103="","",'Result Sheet'!BM103)</f>
        <v/>
      </c>
      <c r="U100" s="203" t="str">
        <f>IF('Result Sheet'!CD103="","",'Result Sheet'!CD103)</f>
        <v/>
      </c>
      <c r="V100" s="204" t="str">
        <f>IF('Result Sheet'!CE103="","",'Result Sheet'!CE103)</f>
        <v/>
      </c>
      <c r="W100" s="205" t="str">
        <f>IF('Result Sheet'!DX103="","",'Result Sheet'!DX103)</f>
        <v/>
      </c>
      <c r="BQ100" s="206" t="str">
        <f>'Result Sheet'!G103</f>
        <v/>
      </c>
      <c r="BR100" s="207" t="str">
        <f t="shared" si="12"/>
        <v/>
      </c>
      <c r="BS100" s="207" t="str">
        <f t="shared" si="13"/>
        <v/>
      </c>
      <c r="BT100" s="207" t="str">
        <f t="shared" si="14"/>
        <v/>
      </c>
      <c r="BU100" s="207" t="str">
        <f t="shared" si="15"/>
        <v/>
      </c>
      <c r="BV100" s="207" t="str">
        <f t="shared" si="16"/>
        <v/>
      </c>
      <c r="BW100" s="207" t="str">
        <f t="shared" si="17"/>
        <v/>
      </c>
      <c r="BX100" s="207" t="str">
        <f t="shared" si="18"/>
        <v/>
      </c>
      <c r="BY100" s="207" t="str">
        <f t="shared" si="19"/>
        <v/>
      </c>
      <c r="BZ100" s="207" t="str">
        <f t="shared" si="20"/>
        <v/>
      </c>
      <c r="CA100" s="207" t="str">
        <f t="shared" si="21"/>
        <v/>
      </c>
      <c r="CB100" s="207" t="str">
        <f t="shared" si="22"/>
        <v/>
      </c>
      <c r="CC100" s="207" t="str">
        <f t="shared" si="23"/>
        <v/>
      </c>
      <c r="CD100" s="208"/>
    </row>
    <row r="101" spans="1:82" ht="15.95" customHeight="1">
      <c r="A101" s="195">
        <f>IF('Result Sheet'!A104="","",'Result Sheet'!A104)</f>
        <v>97</v>
      </c>
      <c r="B101" s="196" t="str">
        <f>IF('Result Sheet'!B104="","",'Result Sheet'!B104)</f>
        <v/>
      </c>
      <c r="C101" s="197" t="str">
        <f>IF('Result Sheet'!F104="","",'Result Sheet'!F104)</f>
        <v/>
      </c>
      <c r="D101" s="198" t="str">
        <f>IF('Result Sheet'!E104="","",'Result Sheet'!E104)</f>
        <v/>
      </c>
      <c r="E101" s="199" t="str">
        <f>IF('Result Sheet'!G104="","",'Result Sheet'!G104)</f>
        <v/>
      </c>
      <c r="F101" s="199" t="str">
        <f>IF('Result Sheet'!H104="","",'Result Sheet'!H104)</f>
        <v/>
      </c>
      <c r="G101" s="199" t="str">
        <f>IF('Result Sheet'!I104="","",'Result Sheet'!I104)</f>
        <v/>
      </c>
      <c r="H101" s="200" t="str">
        <f>IF('Result Sheet'!K104="","",'Result Sheet'!K104)</f>
        <v/>
      </c>
      <c r="I101" s="200" t="str">
        <f>IF('Result Sheet'!J104="","",'Result Sheet'!J104)</f>
        <v/>
      </c>
      <c r="J101" s="314" t="str">
        <f>IF('Result Sheet'!DV104="","",'Result Sheet'!DV104)</f>
        <v/>
      </c>
      <c r="K101" s="201" t="str">
        <f>IF('Result Sheet'!DR104="","",'Result Sheet'!DR104)</f>
        <v/>
      </c>
      <c r="L101" s="202" t="str">
        <f>IF('Result Sheet'!DS104="","",'Result Sheet'!DS104)</f>
        <v/>
      </c>
      <c r="M101" s="201" t="str">
        <f>IF('Result Sheet'!DT104="","",'Result Sheet'!DT104)</f>
        <v/>
      </c>
      <c r="N101" s="244" t="str">
        <f>IF('Result Sheet'!DY104="","",'Result Sheet'!DY104)</f>
        <v/>
      </c>
      <c r="O101" s="203" t="str">
        <f>IF('Result Sheet'!AB104="","",'Result Sheet'!AB104)</f>
        <v/>
      </c>
      <c r="P101" s="204" t="str">
        <f>IF('Result Sheet'!AC104="","",'Result Sheet'!AC104)</f>
        <v/>
      </c>
      <c r="Q101" s="203" t="str">
        <f>IF('Result Sheet'!AT104="","",'Result Sheet'!AT104)</f>
        <v/>
      </c>
      <c r="R101" s="204" t="str">
        <f>IF('Result Sheet'!AU104="","",'Result Sheet'!AU104)</f>
        <v/>
      </c>
      <c r="S101" s="203" t="str">
        <f>IF('Result Sheet'!BL104="","",'Result Sheet'!BL104)</f>
        <v/>
      </c>
      <c r="T101" s="204" t="str">
        <f>IF('Result Sheet'!BM104="","",'Result Sheet'!BM104)</f>
        <v/>
      </c>
      <c r="U101" s="203" t="str">
        <f>IF('Result Sheet'!CD104="","",'Result Sheet'!CD104)</f>
        <v/>
      </c>
      <c r="V101" s="204" t="str">
        <f>IF('Result Sheet'!CE104="","",'Result Sheet'!CE104)</f>
        <v/>
      </c>
      <c r="W101" s="205" t="str">
        <f>IF('Result Sheet'!DX104="","",'Result Sheet'!DX104)</f>
        <v/>
      </c>
      <c r="BQ101" s="206" t="str">
        <f>'Result Sheet'!G104</f>
        <v/>
      </c>
      <c r="BR101" s="207" t="str">
        <f t="shared" si="12"/>
        <v/>
      </c>
      <c r="BS101" s="207" t="str">
        <f t="shared" si="13"/>
        <v/>
      </c>
      <c r="BT101" s="207" t="str">
        <f t="shared" si="14"/>
        <v/>
      </c>
      <c r="BU101" s="207" t="str">
        <f t="shared" si="15"/>
        <v/>
      </c>
      <c r="BV101" s="207" t="str">
        <f t="shared" si="16"/>
        <v/>
      </c>
      <c r="BW101" s="207" t="str">
        <f t="shared" si="17"/>
        <v/>
      </c>
      <c r="BX101" s="207" t="str">
        <f t="shared" si="18"/>
        <v/>
      </c>
      <c r="BY101" s="207" t="str">
        <f t="shared" si="19"/>
        <v/>
      </c>
      <c r="BZ101" s="207" t="str">
        <f t="shared" si="20"/>
        <v/>
      </c>
      <c r="CA101" s="207" t="str">
        <f t="shared" si="21"/>
        <v/>
      </c>
      <c r="CB101" s="207" t="str">
        <f t="shared" si="22"/>
        <v/>
      </c>
      <c r="CC101" s="207" t="str">
        <f t="shared" si="23"/>
        <v/>
      </c>
      <c r="CD101" s="208"/>
    </row>
    <row r="102" spans="1:82" ht="15.95" customHeight="1">
      <c r="A102" s="195">
        <f>IF('Result Sheet'!A105="","",'Result Sheet'!A105)</f>
        <v>98</v>
      </c>
      <c r="B102" s="196" t="str">
        <f>IF('Result Sheet'!B105="","",'Result Sheet'!B105)</f>
        <v/>
      </c>
      <c r="C102" s="197" t="str">
        <f>IF('Result Sheet'!F105="","",'Result Sheet'!F105)</f>
        <v/>
      </c>
      <c r="D102" s="198" t="str">
        <f>IF('Result Sheet'!E105="","",'Result Sheet'!E105)</f>
        <v/>
      </c>
      <c r="E102" s="199" t="str">
        <f>IF('Result Sheet'!G105="","",'Result Sheet'!G105)</f>
        <v/>
      </c>
      <c r="F102" s="199" t="str">
        <f>IF('Result Sheet'!H105="","",'Result Sheet'!H105)</f>
        <v/>
      </c>
      <c r="G102" s="199" t="str">
        <f>IF('Result Sheet'!I105="","",'Result Sheet'!I105)</f>
        <v/>
      </c>
      <c r="H102" s="200" t="str">
        <f>IF('Result Sheet'!K105="","",'Result Sheet'!K105)</f>
        <v/>
      </c>
      <c r="I102" s="200" t="str">
        <f>IF('Result Sheet'!J105="","",'Result Sheet'!J105)</f>
        <v/>
      </c>
      <c r="J102" s="314" t="str">
        <f>IF('Result Sheet'!DV105="","",'Result Sheet'!DV105)</f>
        <v/>
      </c>
      <c r="K102" s="201" t="str">
        <f>IF('Result Sheet'!DR105="","",'Result Sheet'!DR105)</f>
        <v/>
      </c>
      <c r="L102" s="202" t="str">
        <f>IF('Result Sheet'!DS105="","",'Result Sheet'!DS105)</f>
        <v/>
      </c>
      <c r="M102" s="201" t="str">
        <f>IF('Result Sheet'!DT105="","",'Result Sheet'!DT105)</f>
        <v/>
      </c>
      <c r="N102" s="244" t="str">
        <f>IF('Result Sheet'!DY105="","",'Result Sheet'!DY105)</f>
        <v/>
      </c>
      <c r="O102" s="203" t="str">
        <f>IF('Result Sheet'!AB105="","",'Result Sheet'!AB105)</f>
        <v/>
      </c>
      <c r="P102" s="204" t="str">
        <f>IF('Result Sheet'!AC105="","",'Result Sheet'!AC105)</f>
        <v/>
      </c>
      <c r="Q102" s="203" t="str">
        <f>IF('Result Sheet'!AT105="","",'Result Sheet'!AT105)</f>
        <v/>
      </c>
      <c r="R102" s="204" t="str">
        <f>IF('Result Sheet'!AU105="","",'Result Sheet'!AU105)</f>
        <v/>
      </c>
      <c r="S102" s="203" t="str">
        <f>IF('Result Sheet'!BL105="","",'Result Sheet'!BL105)</f>
        <v/>
      </c>
      <c r="T102" s="204" t="str">
        <f>IF('Result Sheet'!BM105="","",'Result Sheet'!BM105)</f>
        <v/>
      </c>
      <c r="U102" s="203" t="str">
        <f>IF('Result Sheet'!CD105="","",'Result Sheet'!CD105)</f>
        <v/>
      </c>
      <c r="V102" s="204" t="str">
        <f>IF('Result Sheet'!CE105="","",'Result Sheet'!CE105)</f>
        <v/>
      </c>
      <c r="W102" s="205" t="str">
        <f>IF('Result Sheet'!DX105="","",'Result Sheet'!DX105)</f>
        <v/>
      </c>
      <c r="BQ102" s="206" t="str">
        <f>'Result Sheet'!G105</f>
        <v/>
      </c>
      <c r="BR102" s="207" t="str">
        <f t="shared" si="12"/>
        <v/>
      </c>
      <c r="BS102" s="207" t="str">
        <f t="shared" si="13"/>
        <v/>
      </c>
      <c r="BT102" s="207" t="str">
        <f t="shared" si="14"/>
        <v/>
      </c>
      <c r="BU102" s="207" t="str">
        <f t="shared" si="15"/>
        <v/>
      </c>
      <c r="BV102" s="207" t="str">
        <f t="shared" si="16"/>
        <v/>
      </c>
      <c r="BW102" s="207" t="str">
        <f t="shared" si="17"/>
        <v/>
      </c>
      <c r="BX102" s="207" t="str">
        <f t="shared" si="18"/>
        <v/>
      </c>
      <c r="BY102" s="207" t="str">
        <f t="shared" si="19"/>
        <v/>
      </c>
      <c r="BZ102" s="207" t="str">
        <f t="shared" si="20"/>
        <v/>
      </c>
      <c r="CA102" s="207" t="str">
        <f t="shared" si="21"/>
        <v/>
      </c>
      <c r="CB102" s="207" t="str">
        <f t="shared" si="22"/>
        <v/>
      </c>
      <c r="CC102" s="207" t="str">
        <f t="shared" si="23"/>
        <v/>
      </c>
      <c r="CD102" s="208"/>
    </row>
    <row r="103" spans="1:82" ht="15.95" customHeight="1">
      <c r="A103" s="195">
        <f>IF('Result Sheet'!A106="","",'Result Sheet'!A106)</f>
        <v>99</v>
      </c>
      <c r="B103" s="196" t="str">
        <f>IF('Result Sheet'!B106="","",'Result Sheet'!B106)</f>
        <v/>
      </c>
      <c r="C103" s="197" t="str">
        <f>IF('Result Sheet'!F106="","",'Result Sheet'!F106)</f>
        <v/>
      </c>
      <c r="D103" s="198" t="str">
        <f>IF('Result Sheet'!E106="","",'Result Sheet'!E106)</f>
        <v/>
      </c>
      <c r="E103" s="199" t="str">
        <f>IF('Result Sheet'!G106="","",'Result Sheet'!G106)</f>
        <v/>
      </c>
      <c r="F103" s="199" t="str">
        <f>IF('Result Sheet'!H106="","",'Result Sheet'!H106)</f>
        <v/>
      </c>
      <c r="G103" s="199" t="str">
        <f>IF('Result Sheet'!I106="","",'Result Sheet'!I106)</f>
        <v/>
      </c>
      <c r="H103" s="200" t="str">
        <f>IF('Result Sheet'!K106="","",'Result Sheet'!K106)</f>
        <v/>
      </c>
      <c r="I103" s="200" t="str">
        <f>IF('Result Sheet'!J106="","",'Result Sheet'!J106)</f>
        <v/>
      </c>
      <c r="J103" s="314" t="str">
        <f>IF('Result Sheet'!DV106="","",'Result Sheet'!DV106)</f>
        <v/>
      </c>
      <c r="K103" s="201" t="str">
        <f>IF('Result Sheet'!DR106="","",'Result Sheet'!DR106)</f>
        <v/>
      </c>
      <c r="L103" s="202" t="str">
        <f>IF('Result Sheet'!DS106="","",'Result Sheet'!DS106)</f>
        <v/>
      </c>
      <c r="M103" s="201" t="str">
        <f>IF('Result Sheet'!DT106="","",'Result Sheet'!DT106)</f>
        <v/>
      </c>
      <c r="N103" s="244" t="str">
        <f>IF('Result Sheet'!DY106="","",'Result Sheet'!DY106)</f>
        <v/>
      </c>
      <c r="O103" s="203" t="str">
        <f>IF('Result Sheet'!AB106="","",'Result Sheet'!AB106)</f>
        <v/>
      </c>
      <c r="P103" s="204" t="str">
        <f>IF('Result Sheet'!AC106="","",'Result Sheet'!AC106)</f>
        <v/>
      </c>
      <c r="Q103" s="203" t="str">
        <f>IF('Result Sheet'!AT106="","",'Result Sheet'!AT106)</f>
        <v/>
      </c>
      <c r="R103" s="204" t="str">
        <f>IF('Result Sheet'!AU106="","",'Result Sheet'!AU106)</f>
        <v/>
      </c>
      <c r="S103" s="203" t="str">
        <f>IF('Result Sheet'!BL106="","",'Result Sheet'!BL106)</f>
        <v/>
      </c>
      <c r="T103" s="204" t="str">
        <f>IF('Result Sheet'!BM106="","",'Result Sheet'!BM106)</f>
        <v/>
      </c>
      <c r="U103" s="203" t="str">
        <f>IF('Result Sheet'!CD106="","",'Result Sheet'!CD106)</f>
        <v/>
      </c>
      <c r="V103" s="204" t="str">
        <f>IF('Result Sheet'!CE106="","",'Result Sheet'!CE106)</f>
        <v/>
      </c>
      <c r="W103" s="205" t="str">
        <f>IF('Result Sheet'!DX106="","",'Result Sheet'!DX106)</f>
        <v/>
      </c>
      <c r="BQ103" s="206" t="str">
        <f>'Result Sheet'!G106</f>
        <v/>
      </c>
      <c r="BR103" s="207" t="str">
        <f t="shared" si="12"/>
        <v/>
      </c>
      <c r="BS103" s="207" t="str">
        <f t="shared" si="13"/>
        <v/>
      </c>
      <c r="BT103" s="207" t="str">
        <f t="shared" si="14"/>
        <v/>
      </c>
      <c r="BU103" s="207" t="str">
        <f t="shared" si="15"/>
        <v/>
      </c>
      <c r="BV103" s="207" t="str">
        <f t="shared" si="16"/>
        <v/>
      </c>
      <c r="BW103" s="207" t="str">
        <f t="shared" si="17"/>
        <v/>
      </c>
      <c r="BX103" s="207" t="str">
        <f t="shared" si="18"/>
        <v/>
      </c>
      <c r="BY103" s="207" t="str">
        <f t="shared" si="19"/>
        <v/>
      </c>
      <c r="BZ103" s="207" t="str">
        <f t="shared" si="20"/>
        <v/>
      </c>
      <c r="CA103" s="207" t="str">
        <f t="shared" si="21"/>
        <v/>
      </c>
      <c r="CB103" s="207" t="str">
        <f t="shared" si="22"/>
        <v/>
      </c>
      <c r="CC103" s="207" t="str">
        <f t="shared" si="23"/>
        <v/>
      </c>
      <c r="CD103" s="208"/>
    </row>
    <row r="104" spans="1:82" ht="15.95" customHeight="1">
      <c r="A104" s="195">
        <f>IF('Result Sheet'!A107="","",'Result Sheet'!A107)</f>
        <v>100</v>
      </c>
      <c r="B104" s="196" t="str">
        <f>IF('Result Sheet'!B107="","",'Result Sheet'!B107)</f>
        <v/>
      </c>
      <c r="C104" s="197" t="str">
        <f>IF('Result Sheet'!F107="","",'Result Sheet'!F107)</f>
        <v/>
      </c>
      <c r="D104" s="198" t="str">
        <f>IF('Result Sheet'!E107="","",'Result Sheet'!E107)</f>
        <v/>
      </c>
      <c r="E104" s="199" t="str">
        <f>IF('Result Sheet'!G107="","",'Result Sheet'!G107)</f>
        <v/>
      </c>
      <c r="F104" s="199" t="str">
        <f>IF('Result Sheet'!H107="","",'Result Sheet'!H107)</f>
        <v/>
      </c>
      <c r="G104" s="199" t="str">
        <f>IF('Result Sheet'!I107="","",'Result Sheet'!I107)</f>
        <v/>
      </c>
      <c r="H104" s="200" t="str">
        <f>IF('Result Sheet'!K107="","",'Result Sheet'!K107)</f>
        <v/>
      </c>
      <c r="I104" s="200" t="str">
        <f>IF('Result Sheet'!J107="","",'Result Sheet'!J107)</f>
        <v/>
      </c>
      <c r="J104" s="314" t="str">
        <f>IF('Result Sheet'!DV107="","",'Result Sheet'!DV107)</f>
        <v/>
      </c>
      <c r="K104" s="201" t="str">
        <f>IF('Result Sheet'!DR107="","",'Result Sheet'!DR107)</f>
        <v/>
      </c>
      <c r="L104" s="202" t="str">
        <f>IF('Result Sheet'!DS107="","",'Result Sheet'!DS107)</f>
        <v/>
      </c>
      <c r="M104" s="201" t="str">
        <f>IF('Result Sheet'!DT107="","",'Result Sheet'!DT107)</f>
        <v/>
      </c>
      <c r="N104" s="244" t="str">
        <f>IF('Result Sheet'!DY107="","",'Result Sheet'!DY107)</f>
        <v/>
      </c>
      <c r="O104" s="203" t="str">
        <f>IF('Result Sheet'!AB107="","",'Result Sheet'!AB107)</f>
        <v/>
      </c>
      <c r="P104" s="204" t="str">
        <f>IF('Result Sheet'!AC107="","",'Result Sheet'!AC107)</f>
        <v/>
      </c>
      <c r="Q104" s="203" t="str">
        <f>IF('Result Sheet'!AT107="","",'Result Sheet'!AT107)</f>
        <v/>
      </c>
      <c r="R104" s="204" t="str">
        <f>IF('Result Sheet'!AU107="","",'Result Sheet'!AU107)</f>
        <v/>
      </c>
      <c r="S104" s="203" t="str">
        <f>IF('Result Sheet'!BL107="","",'Result Sheet'!BL107)</f>
        <v/>
      </c>
      <c r="T104" s="204" t="str">
        <f>IF('Result Sheet'!BM107="","",'Result Sheet'!BM107)</f>
        <v/>
      </c>
      <c r="U104" s="203" t="str">
        <f>IF('Result Sheet'!CD107="","",'Result Sheet'!CD107)</f>
        <v/>
      </c>
      <c r="V104" s="204" t="str">
        <f>IF('Result Sheet'!CE107="","",'Result Sheet'!CE107)</f>
        <v/>
      </c>
      <c r="W104" s="205" t="str">
        <f>IF('Result Sheet'!DX107="","",'Result Sheet'!DX107)</f>
        <v/>
      </c>
      <c r="BQ104" s="206" t="str">
        <f>'Result Sheet'!G107</f>
        <v/>
      </c>
      <c r="BR104" s="207" t="str">
        <f t="shared" si="12"/>
        <v/>
      </c>
      <c r="BS104" s="207" t="str">
        <f t="shared" si="13"/>
        <v/>
      </c>
      <c r="BT104" s="207" t="str">
        <f t="shared" si="14"/>
        <v/>
      </c>
      <c r="BU104" s="207" t="str">
        <f t="shared" si="15"/>
        <v/>
      </c>
      <c r="BV104" s="207" t="str">
        <f t="shared" si="16"/>
        <v/>
      </c>
      <c r="BW104" s="207" t="str">
        <f t="shared" si="17"/>
        <v/>
      </c>
      <c r="BX104" s="207" t="str">
        <f t="shared" si="18"/>
        <v/>
      </c>
      <c r="BY104" s="207" t="str">
        <f t="shared" si="19"/>
        <v/>
      </c>
      <c r="BZ104" s="207" t="str">
        <f t="shared" si="20"/>
        <v/>
      </c>
      <c r="CA104" s="207" t="str">
        <f t="shared" si="21"/>
        <v/>
      </c>
      <c r="CB104" s="207" t="str">
        <f t="shared" si="22"/>
        <v/>
      </c>
      <c r="CC104" s="207" t="str">
        <f t="shared" si="23"/>
        <v/>
      </c>
      <c r="CD104" s="208"/>
    </row>
    <row r="105" spans="1:82" ht="15.95" customHeight="1">
      <c r="A105" s="195">
        <f>IF('Result Sheet'!A108="","",'Result Sheet'!A108)</f>
        <v>101</v>
      </c>
      <c r="B105" s="196" t="str">
        <f>IF('Result Sheet'!B108="","",'Result Sheet'!B108)</f>
        <v/>
      </c>
      <c r="C105" s="197" t="str">
        <f>IF('Result Sheet'!F108="","",'Result Sheet'!F108)</f>
        <v/>
      </c>
      <c r="D105" s="198" t="str">
        <f>IF('Result Sheet'!E108="","",'Result Sheet'!E108)</f>
        <v/>
      </c>
      <c r="E105" s="199" t="str">
        <f>IF('Result Sheet'!G108="","",'Result Sheet'!G108)</f>
        <v/>
      </c>
      <c r="F105" s="199" t="str">
        <f>IF('Result Sheet'!H108="","",'Result Sheet'!H108)</f>
        <v/>
      </c>
      <c r="G105" s="199" t="str">
        <f>IF('Result Sheet'!I108="","",'Result Sheet'!I108)</f>
        <v/>
      </c>
      <c r="H105" s="200" t="str">
        <f>IF('Result Sheet'!K108="","",'Result Sheet'!K108)</f>
        <v/>
      </c>
      <c r="I105" s="200" t="str">
        <f>IF('Result Sheet'!J108="","",'Result Sheet'!J108)</f>
        <v/>
      </c>
      <c r="J105" s="314" t="str">
        <f>IF('Result Sheet'!DV108="","",'Result Sheet'!DV108)</f>
        <v/>
      </c>
      <c r="K105" s="201" t="str">
        <f>IF('Result Sheet'!DR108="","",'Result Sheet'!DR108)</f>
        <v/>
      </c>
      <c r="L105" s="202" t="str">
        <f>IF('Result Sheet'!DS108="","",'Result Sheet'!DS108)</f>
        <v/>
      </c>
      <c r="M105" s="201" t="str">
        <f>IF('Result Sheet'!DT108="","",'Result Sheet'!DT108)</f>
        <v/>
      </c>
      <c r="N105" s="244" t="str">
        <f>IF('Result Sheet'!DY108="","",'Result Sheet'!DY108)</f>
        <v/>
      </c>
      <c r="O105" s="203" t="str">
        <f>IF('Result Sheet'!AB108="","",'Result Sheet'!AB108)</f>
        <v/>
      </c>
      <c r="P105" s="204" t="str">
        <f>IF('Result Sheet'!AC108="","",'Result Sheet'!AC108)</f>
        <v/>
      </c>
      <c r="Q105" s="203" t="str">
        <f>IF('Result Sheet'!AT108="","",'Result Sheet'!AT108)</f>
        <v/>
      </c>
      <c r="R105" s="204" t="str">
        <f>IF('Result Sheet'!AU108="","",'Result Sheet'!AU108)</f>
        <v/>
      </c>
      <c r="S105" s="203" t="str">
        <f>IF('Result Sheet'!BL108="","",'Result Sheet'!BL108)</f>
        <v/>
      </c>
      <c r="T105" s="204" t="str">
        <f>IF('Result Sheet'!BM108="","",'Result Sheet'!BM108)</f>
        <v/>
      </c>
      <c r="U105" s="203" t="str">
        <f>IF('Result Sheet'!CD108="","",'Result Sheet'!CD108)</f>
        <v/>
      </c>
      <c r="V105" s="204" t="str">
        <f>IF('Result Sheet'!CE108="","",'Result Sheet'!CE108)</f>
        <v/>
      </c>
      <c r="W105" s="205" t="str">
        <f>IF('Result Sheet'!DX108="","",'Result Sheet'!DX108)</f>
        <v/>
      </c>
      <c r="BQ105" s="206" t="str">
        <f>'Result Sheet'!G108</f>
        <v/>
      </c>
      <c r="BR105" s="207" t="str">
        <f t="shared" si="12"/>
        <v/>
      </c>
      <c r="BS105" s="207" t="str">
        <f t="shared" si="13"/>
        <v/>
      </c>
      <c r="BT105" s="207" t="str">
        <f t="shared" si="14"/>
        <v/>
      </c>
      <c r="BU105" s="207" t="str">
        <f t="shared" si="15"/>
        <v/>
      </c>
      <c r="BV105" s="207" t="str">
        <f t="shared" si="16"/>
        <v/>
      </c>
      <c r="BW105" s="207" t="str">
        <f t="shared" si="17"/>
        <v/>
      </c>
      <c r="BX105" s="207" t="str">
        <f t="shared" si="18"/>
        <v/>
      </c>
      <c r="BY105" s="207" t="str">
        <f t="shared" si="19"/>
        <v/>
      </c>
      <c r="BZ105" s="207" t="str">
        <f t="shared" si="20"/>
        <v/>
      </c>
      <c r="CA105" s="207" t="str">
        <f t="shared" si="21"/>
        <v/>
      </c>
      <c r="CB105" s="207" t="str">
        <f t="shared" si="22"/>
        <v/>
      </c>
      <c r="CC105" s="207" t="str">
        <f t="shared" si="23"/>
        <v/>
      </c>
      <c r="CD105" s="208"/>
    </row>
    <row r="106" spans="1:82" ht="15.95" customHeight="1">
      <c r="A106" s="195">
        <f>IF('Result Sheet'!A109="","",'Result Sheet'!A109)</f>
        <v>102</v>
      </c>
      <c r="B106" s="196" t="str">
        <f>IF('Result Sheet'!B109="","",'Result Sheet'!B109)</f>
        <v/>
      </c>
      <c r="C106" s="197" t="str">
        <f>IF('Result Sheet'!F109="","",'Result Sheet'!F109)</f>
        <v/>
      </c>
      <c r="D106" s="198" t="str">
        <f>IF('Result Sheet'!E109="","",'Result Sheet'!E109)</f>
        <v/>
      </c>
      <c r="E106" s="199" t="str">
        <f>IF('Result Sheet'!G109="","",'Result Sheet'!G109)</f>
        <v/>
      </c>
      <c r="F106" s="199" t="str">
        <f>IF('Result Sheet'!H109="","",'Result Sheet'!H109)</f>
        <v/>
      </c>
      <c r="G106" s="199" t="str">
        <f>IF('Result Sheet'!I109="","",'Result Sheet'!I109)</f>
        <v/>
      </c>
      <c r="H106" s="200" t="str">
        <f>IF('Result Sheet'!K109="","",'Result Sheet'!K109)</f>
        <v/>
      </c>
      <c r="I106" s="200" t="str">
        <f>IF('Result Sheet'!J109="","",'Result Sheet'!J109)</f>
        <v/>
      </c>
      <c r="J106" s="314" t="str">
        <f>IF('Result Sheet'!DV109="","",'Result Sheet'!DV109)</f>
        <v/>
      </c>
      <c r="K106" s="201" t="str">
        <f>IF('Result Sheet'!DR109="","",'Result Sheet'!DR109)</f>
        <v/>
      </c>
      <c r="L106" s="202" t="str">
        <f>IF('Result Sheet'!DS109="","",'Result Sheet'!DS109)</f>
        <v/>
      </c>
      <c r="M106" s="201" t="str">
        <f>IF('Result Sheet'!DT109="","",'Result Sheet'!DT109)</f>
        <v/>
      </c>
      <c r="N106" s="244" t="str">
        <f>IF('Result Sheet'!DY109="","",'Result Sheet'!DY109)</f>
        <v/>
      </c>
      <c r="O106" s="203" t="str">
        <f>IF('Result Sheet'!AB109="","",'Result Sheet'!AB109)</f>
        <v/>
      </c>
      <c r="P106" s="204" t="str">
        <f>IF('Result Sheet'!AC109="","",'Result Sheet'!AC109)</f>
        <v/>
      </c>
      <c r="Q106" s="203" t="str">
        <f>IF('Result Sheet'!AT109="","",'Result Sheet'!AT109)</f>
        <v/>
      </c>
      <c r="R106" s="204" t="str">
        <f>IF('Result Sheet'!AU109="","",'Result Sheet'!AU109)</f>
        <v/>
      </c>
      <c r="S106" s="203" t="str">
        <f>IF('Result Sheet'!BL109="","",'Result Sheet'!BL109)</f>
        <v/>
      </c>
      <c r="T106" s="204" t="str">
        <f>IF('Result Sheet'!BM109="","",'Result Sheet'!BM109)</f>
        <v/>
      </c>
      <c r="U106" s="203" t="str">
        <f>IF('Result Sheet'!CD109="","",'Result Sheet'!CD109)</f>
        <v/>
      </c>
      <c r="V106" s="204" t="str">
        <f>IF('Result Sheet'!CE109="","",'Result Sheet'!CE109)</f>
        <v/>
      </c>
      <c r="W106" s="205" t="str">
        <f>IF('Result Sheet'!DX109="","",'Result Sheet'!DX109)</f>
        <v/>
      </c>
      <c r="BQ106" s="206" t="str">
        <f>'Result Sheet'!G109</f>
        <v/>
      </c>
      <c r="BR106" s="207" t="str">
        <f t="shared" si="12"/>
        <v/>
      </c>
      <c r="BS106" s="207" t="str">
        <f t="shared" si="13"/>
        <v/>
      </c>
      <c r="BT106" s="207" t="str">
        <f t="shared" si="14"/>
        <v/>
      </c>
      <c r="BU106" s="207" t="str">
        <f t="shared" si="15"/>
        <v/>
      </c>
      <c r="BV106" s="207" t="str">
        <f t="shared" si="16"/>
        <v/>
      </c>
      <c r="BW106" s="207" t="str">
        <f t="shared" si="17"/>
        <v/>
      </c>
      <c r="BX106" s="207" t="str">
        <f t="shared" si="18"/>
        <v/>
      </c>
      <c r="BY106" s="207" t="str">
        <f t="shared" si="19"/>
        <v/>
      </c>
      <c r="BZ106" s="207" t="str">
        <f t="shared" si="20"/>
        <v/>
      </c>
      <c r="CA106" s="207" t="str">
        <f t="shared" si="21"/>
        <v/>
      </c>
      <c r="CB106" s="207" t="str">
        <f t="shared" si="22"/>
        <v/>
      </c>
      <c r="CC106" s="207" t="str">
        <f t="shared" si="23"/>
        <v/>
      </c>
      <c r="CD106" s="208"/>
    </row>
    <row r="107" spans="1:82" ht="15.95" customHeight="1">
      <c r="A107" s="195">
        <f>IF('Result Sheet'!A110="","",'Result Sheet'!A110)</f>
        <v>103</v>
      </c>
      <c r="B107" s="196" t="str">
        <f>IF('Result Sheet'!B110="","",'Result Sheet'!B110)</f>
        <v/>
      </c>
      <c r="C107" s="197" t="str">
        <f>IF('Result Sheet'!F110="","",'Result Sheet'!F110)</f>
        <v/>
      </c>
      <c r="D107" s="198" t="str">
        <f>IF('Result Sheet'!E110="","",'Result Sheet'!E110)</f>
        <v/>
      </c>
      <c r="E107" s="199" t="str">
        <f>IF('Result Sheet'!G110="","",'Result Sheet'!G110)</f>
        <v/>
      </c>
      <c r="F107" s="199" t="str">
        <f>IF('Result Sheet'!H110="","",'Result Sheet'!H110)</f>
        <v/>
      </c>
      <c r="G107" s="199" t="str">
        <f>IF('Result Sheet'!I110="","",'Result Sheet'!I110)</f>
        <v/>
      </c>
      <c r="H107" s="200" t="str">
        <f>IF('Result Sheet'!K110="","",'Result Sheet'!K110)</f>
        <v/>
      </c>
      <c r="I107" s="200" t="str">
        <f>IF('Result Sheet'!J110="","",'Result Sheet'!J110)</f>
        <v/>
      </c>
      <c r="J107" s="314" t="str">
        <f>IF('Result Sheet'!DV110="","",'Result Sheet'!DV110)</f>
        <v/>
      </c>
      <c r="K107" s="201" t="str">
        <f>IF('Result Sheet'!DR110="","",'Result Sheet'!DR110)</f>
        <v/>
      </c>
      <c r="L107" s="202" t="str">
        <f>IF('Result Sheet'!DS110="","",'Result Sheet'!DS110)</f>
        <v/>
      </c>
      <c r="M107" s="201" t="str">
        <f>IF('Result Sheet'!DT110="","",'Result Sheet'!DT110)</f>
        <v/>
      </c>
      <c r="N107" s="244" t="str">
        <f>IF('Result Sheet'!DY110="","",'Result Sheet'!DY110)</f>
        <v/>
      </c>
      <c r="O107" s="203" t="str">
        <f>IF('Result Sheet'!AB110="","",'Result Sheet'!AB110)</f>
        <v/>
      </c>
      <c r="P107" s="204" t="str">
        <f>IF('Result Sheet'!AC110="","",'Result Sheet'!AC110)</f>
        <v/>
      </c>
      <c r="Q107" s="203" t="str">
        <f>IF('Result Sheet'!AT110="","",'Result Sheet'!AT110)</f>
        <v/>
      </c>
      <c r="R107" s="204" t="str">
        <f>IF('Result Sheet'!AU110="","",'Result Sheet'!AU110)</f>
        <v/>
      </c>
      <c r="S107" s="203" t="str">
        <f>IF('Result Sheet'!BL110="","",'Result Sheet'!BL110)</f>
        <v/>
      </c>
      <c r="T107" s="204" t="str">
        <f>IF('Result Sheet'!BM110="","",'Result Sheet'!BM110)</f>
        <v/>
      </c>
      <c r="U107" s="203" t="str">
        <f>IF('Result Sheet'!CD110="","",'Result Sheet'!CD110)</f>
        <v/>
      </c>
      <c r="V107" s="204" t="str">
        <f>IF('Result Sheet'!CE110="","",'Result Sheet'!CE110)</f>
        <v/>
      </c>
      <c r="W107" s="205" t="str">
        <f>IF('Result Sheet'!DX110="","",'Result Sheet'!DX110)</f>
        <v/>
      </c>
      <c r="BQ107" s="206" t="str">
        <f>'Result Sheet'!G110</f>
        <v/>
      </c>
      <c r="BR107" s="207" t="str">
        <f t="shared" si="12"/>
        <v/>
      </c>
      <c r="BS107" s="207" t="str">
        <f t="shared" si="13"/>
        <v/>
      </c>
      <c r="BT107" s="207" t="str">
        <f t="shared" si="14"/>
        <v/>
      </c>
      <c r="BU107" s="207" t="str">
        <f t="shared" si="15"/>
        <v/>
      </c>
      <c r="BV107" s="207" t="str">
        <f t="shared" si="16"/>
        <v/>
      </c>
      <c r="BW107" s="207" t="str">
        <f t="shared" si="17"/>
        <v/>
      </c>
      <c r="BX107" s="207" t="str">
        <f t="shared" si="18"/>
        <v/>
      </c>
      <c r="BY107" s="207" t="str">
        <f t="shared" si="19"/>
        <v/>
      </c>
      <c r="BZ107" s="207" t="str">
        <f t="shared" si="20"/>
        <v/>
      </c>
      <c r="CA107" s="207" t="str">
        <f t="shared" si="21"/>
        <v/>
      </c>
      <c r="CB107" s="207" t="str">
        <f t="shared" si="22"/>
        <v/>
      </c>
      <c r="CC107" s="207" t="str">
        <f t="shared" si="23"/>
        <v/>
      </c>
      <c r="CD107" s="208"/>
    </row>
    <row r="108" spans="1:82" ht="15.95" customHeight="1">
      <c r="A108" s="195">
        <f>IF('Result Sheet'!A111="","",'Result Sheet'!A111)</f>
        <v>104</v>
      </c>
      <c r="B108" s="196" t="str">
        <f>IF('Result Sheet'!B111="","",'Result Sheet'!B111)</f>
        <v/>
      </c>
      <c r="C108" s="197" t="str">
        <f>IF('Result Sheet'!F111="","",'Result Sheet'!F111)</f>
        <v/>
      </c>
      <c r="D108" s="198" t="str">
        <f>IF('Result Sheet'!E111="","",'Result Sheet'!E111)</f>
        <v/>
      </c>
      <c r="E108" s="199" t="str">
        <f>IF('Result Sheet'!G111="","",'Result Sheet'!G111)</f>
        <v/>
      </c>
      <c r="F108" s="199" t="str">
        <f>IF('Result Sheet'!H111="","",'Result Sheet'!H111)</f>
        <v/>
      </c>
      <c r="G108" s="199" t="str">
        <f>IF('Result Sheet'!I111="","",'Result Sheet'!I111)</f>
        <v/>
      </c>
      <c r="H108" s="200" t="str">
        <f>IF('Result Sheet'!K111="","",'Result Sheet'!K111)</f>
        <v/>
      </c>
      <c r="I108" s="200" t="str">
        <f>IF('Result Sheet'!J111="","",'Result Sheet'!J111)</f>
        <v/>
      </c>
      <c r="J108" s="314" t="str">
        <f>IF('Result Sheet'!DV111="","",'Result Sheet'!DV111)</f>
        <v/>
      </c>
      <c r="K108" s="201" t="str">
        <f>IF('Result Sheet'!DR111="","",'Result Sheet'!DR111)</f>
        <v/>
      </c>
      <c r="L108" s="202" t="str">
        <f>IF('Result Sheet'!DS111="","",'Result Sheet'!DS111)</f>
        <v/>
      </c>
      <c r="M108" s="201" t="str">
        <f>IF('Result Sheet'!DT111="","",'Result Sheet'!DT111)</f>
        <v/>
      </c>
      <c r="N108" s="244" t="str">
        <f>IF('Result Sheet'!DY111="","",'Result Sheet'!DY111)</f>
        <v/>
      </c>
      <c r="O108" s="203" t="str">
        <f>IF('Result Sheet'!AB111="","",'Result Sheet'!AB111)</f>
        <v/>
      </c>
      <c r="P108" s="204" t="str">
        <f>IF('Result Sheet'!AC111="","",'Result Sheet'!AC111)</f>
        <v/>
      </c>
      <c r="Q108" s="203" t="str">
        <f>IF('Result Sheet'!AT111="","",'Result Sheet'!AT111)</f>
        <v/>
      </c>
      <c r="R108" s="204" t="str">
        <f>IF('Result Sheet'!AU111="","",'Result Sheet'!AU111)</f>
        <v/>
      </c>
      <c r="S108" s="203" t="str">
        <f>IF('Result Sheet'!BL111="","",'Result Sheet'!BL111)</f>
        <v/>
      </c>
      <c r="T108" s="204" t="str">
        <f>IF('Result Sheet'!BM111="","",'Result Sheet'!BM111)</f>
        <v/>
      </c>
      <c r="U108" s="203" t="str">
        <f>IF('Result Sheet'!CD111="","",'Result Sheet'!CD111)</f>
        <v/>
      </c>
      <c r="V108" s="204" t="str">
        <f>IF('Result Sheet'!CE111="","",'Result Sheet'!CE111)</f>
        <v/>
      </c>
      <c r="W108" s="205" t="str">
        <f>IF('Result Sheet'!DX111="","",'Result Sheet'!DX111)</f>
        <v/>
      </c>
      <c r="BQ108" s="206" t="str">
        <f>'Result Sheet'!G111</f>
        <v/>
      </c>
      <c r="BR108" s="207" t="str">
        <f t="shared" si="12"/>
        <v/>
      </c>
      <c r="BS108" s="207" t="str">
        <f t="shared" si="13"/>
        <v/>
      </c>
      <c r="BT108" s="207" t="str">
        <f t="shared" si="14"/>
        <v/>
      </c>
      <c r="BU108" s="207" t="str">
        <f t="shared" si="15"/>
        <v/>
      </c>
      <c r="BV108" s="207" t="str">
        <f t="shared" si="16"/>
        <v/>
      </c>
      <c r="BW108" s="207" t="str">
        <f t="shared" si="17"/>
        <v/>
      </c>
      <c r="BX108" s="207" t="str">
        <f t="shared" si="18"/>
        <v/>
      </c>
      <c r="BY108" s="207" t="str">
        <f t="shared" si="19"/>
        <v/>
      </c>
      <c r="BZ108" s="207" t="str">
        <f t="shared" si="20"/>
        <v/>
      </c>
      <c r="CA108" s="207" t="str">
        <f t="shared" si="21"/>
        <v/>
      </c>
      <c r="CB108" s="207" t="str">
        <f t="shared" si="22"/>
        <v/>
      </c>
      <c r="CC108" s="207" t="str">
        <f t="shared" si="23"/>
        <v/>
      </c>
      <c r="CD108" s="208"/>
    </row>
    <row r="109" spans="1:82" ht="15.95" customHeight="1">
      <c r="A109" s="195">
        <f>IF('Result Sheet'!A112="","",'Result Sheet'!A112)</f>
        <v>105</v>
      </c>
      <c r="B109" s="196" t="str">
        <f>IF('Result Sheet'!B112="","",'Result Sheet'!B112)</f>
        <v/>
      </c>
      <c r="C109" s="197" t="str">
        <f>IF('Result Sheet'!F112="","",'Result Sheet'!F112)</f>
        <v/>
      </c>
      <c r="D109" s="198" t="str">
        <f>IF('Result Sheet'!E112="","",'Result Sheet'!E112)</f>
        <v/>
      </c>
      <c r="E109" s="199" t="str">
        <f>IF('Result Sheet'!G112="","",'Result Sheet'!G112)</f>
        <v/>
      </c>
      <c r="F109" s="199" t="str">
        <f>IF('Result Sheet'!H112="","",'Result Sheet'!H112)</f>
        <v/>
      </c>
      <c r="G109" s="199" t="str">
        <f>IF('Result Sheet'!I112="","",'Result Sheet'!I112)</f>
        <v/>
      </c>
      <c r="H109" s="200" t="str">
        <f>IF('Result Sheet'!K112="","",'Result Sheet'!K112)</f>
        <v/>
      </c>
      <c r="I109" s="200" t="str">
        <f>IF('Result Sheet'!J112="","",'Result Sheet'!J112)</f>
        <v/>
      </c>
      <c r="J109" s="314" t="str">
        <f>IF('Result Sheet'!DV112="","",'Result Sheet'!DV112)</f>
        <v/>
      </c>
      <c r="K109" s="201" t="str">
        <f>IF('Result Sheet'!DR112="","",'Result Sheet'!DR112)</f>
        <v/>
      </c>
      <c r="L109" s="202" t="str">
        <f>IF('Result Sheet'!DS112="","",'Result Sheet'!DS112)</f>
        <v/>
      </c>
      <c r="M109" s="201" t="str">
        <f>IF('Result Sheet'!DT112="","",'Result Sheet'!DT112)</f>
        <v/>
      </c>
      <c r="N109" s="244" t="str">
        <f>IF('Result Sheet'!DY112="","",'Result Sheet'!DY112)</f>
        <v/>
      </c>
      <c r="O109" s="203" t="str">
        <f>IF('Result Sheet'!AB112="","",'Result Sheet'!AB112)</f>
        <v/>
      </c>
      <c r="P109" s="204" t="str">
        <f>IF('Result Sheet'!AC112="","",'Result Sheet'!AC112)</f>
        <v/>
      </c>
      <c r="Q109" s="203" t="str">
        <f>IF('Result Sheet'!AT112="","",'Result Sheet'!AT112)</f>
        <v/>
      </c>
      <c r="R109" s="204" t="str">
        <f>IF('Result Sheet'!AU112="","",'Result Sheet'!AU112)</f>
        <v/>
      </c>
      <c r="S109" s="203" t="str">
        <f>IF('Result Sheet'!BL112="","",'Result Sheet'!BL112)</f>
        <v/>
      </c>
      <c r="T109" s="204" t="str">
        <f>IF('Result Sheet'!BM112="","",'Result Sheet'!BM112)</f>
        <v/>
      </c>
      <c r="U109" s="203" t="str">
        <f>IF('Result Sheet'!CD112="","",'Result Sheet'!CD112)</f>
        <v/>
      </c>
      <c r="V109" s="204" t="str">
        <f>IF('Result Sheet'!CE112="","",'Result Sheet'!CE112)</f>
        <v/>
      </c>
      <c r="W109" s="205" t="str">
        <f>IF('Result Sheet'!DX112="","",'Result Sheet'!DX112)</f>
        <v/>
      </c>
      <c r="BQ109" s="206" t="str">
        <f>'Result Sheet'!G112</f>
        <v/>
      </c>
      <c r="BR109" s="207" t="str">
        <f t="shared" si="12"/>
        <v/>
      </c>
      <c r="BS109" s="207" t="str">
        <f t="shared" si="13"/>
        <v/>
      </c>
      <c r="BT109" s="207" t="str">
        <f t="shared" si="14"/>
        <v/>
      </c>
      <c r="BU109" s="207" t="str">
        <f t="shared" si="15"/>
        <v/>
      </c>
      <c r="BV109" s="207" t="str">
        <f t="shared" si="16"/>
        <v/>
      </c>
      <c r="BW109" s="207" t="str">
        <f t="shared" si="17"/>
        <v/>
      </c>
      <c r="BX109" s="207" t="str">
        <f t="shared" si="18"/>
        <v/>
      </c>
      <c r="BY109" s="207" t="str">
        <f t="shared" si="19"/>
        <v/>
      </c>
      <c r="BZ109" s="207" t="str">
        <f t="shared" si="20"/>
        <v/>
      </c>
      <c r="CA109" s="207" t="str">
        <f t="shared" si="21"/>
        <v/>
      </c>
      <c r="CB109" s="207" t="str">
        <f t="shared" si="22"/>
        <v/>
      </c>
      <c r="CC109" s="207" t="str">
        <f t="shared" si="23"/>
        <v/>
      </c>
      <c r="CD109" s="208"/>
    </row>
    <row r="110" spans="1:82" ht="15.95" customHeight="1">
      <c r="A110" s="195">
        <f>IF('Result Sheet'!A113="","",'Result Sheet'!A113)</f>
        <v>106</v>
      </c>
      <c r="B110" s="196" t="str">
        <f>IF('Result Sheet'!B113="","",'Result Sheet'!B113)</f>
        <v/>
      </c>
      <c r="C110" s="197" t="str">
        <f>IF('Result Sheet'!F113="","",'Result Sheet'!F113)</f>
        <v/>
      </c>
      <c r="D110" s="198" t="str">
        <f>IF('Result Sheet'!E113="","",'Result Sheet'!E113)</f>
        <v/>
      </c>
      <c r="E110" s="199" t="str">
        <f>IF('Result Sheet'!G113="","",'Result Sheet'!G113)</f>
        <v/>
      </c>
      <c r="F110" s="199" t="str">
        <f>IF('Result Sheet'!H113="","",'Result Sheet'!H113)</f>
        <v/>
      </c>
      <c r="G110" s="199" t="str">
        <f>IF('Result Sheet'!I113="","",'Result Sheet'!I113)</f>
        <v/>
      </c>
      <c r="H110" s="200" t="str">
        <f>IF('Result Sheet'!K113="","",'Result Sheet'!K113)</f>
        <v/>
      </c>
      <c r="I110" s="200" t="str">
        <f>IF('Result Sheet'!J113="","",'Result Sheet'!J113)</f>
        <v/>
      </c>
      <c r="J110" s="314" t="str">
        <f>IF('Result Sheet'!DV113="","",'Result Sheet'!DV113)</f>
        <v/>
      </c>
      <c r="K110" s="201" t="str">
        <f>IF('Result Sheet'!DR113="","",'Result Sheet'!DR113)</f>
        <v/>
      </c>
      <c r="L110" s="202" t="str">
        <f>IF('Result Sheet'!DS113="","",'Result Sheet'!DS113)</f>
        <v/>
      </c>
      <c r="M110" s="201" t="str">
        <f>IF('Result Sheet'!DT113="","",'Result Sheet'!DT113)</f>
        <v/>
      </c>
      <c r="N110" s="244" t="str">
        <f>IF('Result Sheet'!DY113="","",'Result Sheet'!DY113)</f>
        <v/>
      </c>
      <c r="O110" s="203" t="str">
        <f>IF('Result Sheet'!AB113="","",'Result Sheet'!AB113)</f>
        <v/>
      </c>
      <c r="P110" s="204" t="str">
        <f>IF('Result Sheet'!AC113="","",'Result Sheet'!AC113)</f>
        <v/>
      </c>
      <c r="Q110" s="203" t="str">
        <f>IF('Result Sheet'!AT113="","",'Result Sheet'!AT113)</f>
        <v/>
      </c>
      <c r="R110" s="204" t="str">
        <f>IF('Result Sheet'!AU113="","",'Result Sheet'!AU113)</f>
        <v/>
      </c>
      <c r="S110" s="203" t="str">
        <f>IF('Result Sheet'!BL113="","",'Result Sheet'!BL113)</f>
        <v/>
      </c>
      <c r="T110" s="204" t="str">
        <f>IF('Result Sheet'!BM113="","",'Result Sheet'!BM113)</f>
        <v/>
      </c>
      <c r="U110" s="203" t="str">
        <f>IF('Result Sheet'!CD113="","",'Result Sheet'!CD113)</f>
        <v/>
      </c>
      <c r="V110" s="204" t="str">
        <f>IF('Result Sheet'!CE113="","",'Result Sheet'!CE113)</f>
        <v/>
      </c>
      <c r="W110" s="205" t="str">
        <f>IF('Result Sheet'!DX113="","",'Result Sheet'!DX113)</f>
        <v/>
      </c>
      <c r="BQ110" s="206" t="str">
        <f>'Result Sheet'!G113</f>
        <v/>
      </c>
      <c r="BR110" s="207" t="str">
        <f t="shared" si="12"/>
        <v/>
      </c>
      <c r="BS110" s="207" t="str">
        <f t="shared" si="13"/>
        <v/>
      </c>
      <c r="BT110" s="207" t="str">
        <f t="shared" si="14"/>
        <v/>
      </c>
      <c r="BU110" s="207" t="str">
        <f t="shared" si="15"/>
        <v/>
      </c>
      <c r="BV110" s="207" t="str">
        <f t="shared" si="16"/>
        <v/>
      </c>
      <c r="BW110" s="207" t="str">
        <f t="shared" si="17"/>
        <v/>
      </c>
      <c r="BX110" s="207" t="str">
        <f t="shared" si="18"/>
        <v/>
      </c>
      <c r="BY110" s="207" t="str">
        <f t="shared" si="19"/>
        <v/>
      </c>
      <c r="BZ110" s="207" t="str">
        <f t="shared" si="20"/>
        <v/>
      </c>
      <c r="CA110" s="207" t="str">
        <f t="shared" si="21"/>
        <v/>
      </c>
      <c r="CB110" s="207" t="str">
        <f t="shared" si="22"/>
        <v/>
      </c>
      <c r="CC110" s="207" t="str">
        <f t="shared" si="23"/>
        <v/>
      </c>
      <c r="CD110" s="208"/>
    </row>
    <row r="111" spans="1:82" ht="15.95" customHeight="1">
      <c r="A111" s="195">
        <f>IF('Result Sheet'!A114="","",'Result Sheet'!A114)</f>
        <v>107</v>
      </c>
      <c r="B111" s="196" t="str">
        <f>IF('Result Sheet'!B114="","",'Result Sheet'!B114)</f>
        <v/>
      </c>
      <c r="C111" s="197" t="str">
        <f>IF('Result Sheet'!F114="","",'Result Sheet'!F114)</f>
        <v/>
      </c>
      <c r="D111" s="198" t="str">
        <f>IF('Result Sheet'!E114="","",'Result Sheet'!E114)</f>
        <v/>
      </c>
      <c r="E111" s="199" t="str">
        <f>IF('Result Sheet'!G114="","",'Result Sheet'!G114)</f>
        <v/>
      </c>
      <c r="F111" s="199" t="str">
        <f>IF('Result Sheet'!H114="","",'Result Sheet'!H114)</f>
        <v/>
      </c>
      <c r="G111" s="199" t="str">
        <f>IF('Result Sheet'!I114="","",'Result Sheet'!I114)</f>
        <v/>
      </c>
      <c r="H111" s="200" t="str">
        <f>IF('Result Sheet'!K114="","",'Result Sheet'!K114)</f>
        <v/>
      </c>
      <c r="I111" s="200" t="str">
        <f>IF('Result Sheet'!J114="","",'Result Sheet'!J114)</f>
        <v/>
      </c>
      <c r="J111" s="314" t="str">
        <f>IF('Result Sheet'!DV114="","",'Result Sheet'!DV114)</f>
        <v/>
      </c>
      <c r="K111" s="201" t="str">
        <f>IF('Result Sheet'!DR114="","",'Result Sheet'!DR114)</f>
        <v/>
      </c>
      <c r="L111" s="202" t="str">
        <f>IF('Result Sheet'!DS114="","",'Result Sheet'!DS114)</f>
        <v/>
      </c>
      <c r="M111" s="201" t="str">
        <f>IF('Result Sheet'!DT114="","",'Result Sheet'!DT114)</f>
        <v/>
      </c>
      <c r="N111" s="244" t="str">
        <f>IF('Result Sheet'!DY114="","",'Result Sheet'!DY114)</f>
        <v/>
      </c>
      <c r="O111" s="203" t="str">
        <f>IF('Result Sheet'!AB114="","",'Result Sheet'!AB114)</f>
        <v/>
      </c>
      <c r="P111" s="204" t="str">
        <f>IF('Result Sheet'!AC114="","",'Result Sheet'!AC114)</f>
        <v/>
      </c>
      <c r="Q111" s="203" t="str">
        <f>IF('Result Sheet'!AT114="","",'Result Sheet'!AT114)</f>
        <v/>
      </c>
      <c r="R111" s="204" t="str">
        <f>IF('Result Sheet'!AU114="","",'Result Sheet'!AU114)</f>
        <v/>
      </c>
      <c r="S111" s="203" t="str">
        <f>IF('Result Sheet'!BL114="","",'Result Sheet'!BL114)</f>
        <v/>
      </c>
      <c r="T111" s="204" t="str">
        <f>IF('Result Sheet'!BM114="","",'Result Sheet'!BM114)</f>
        <v/>
      </c>
      <c r="U111" s="203" t="str">
        <f>IF('Result Sheet'!CD114="","",'Result Sheet'!CD114)</f>
        <v/>
      </c>
      <c r="V111" s="204" t="str">
        <f>IF('Result Sheet'!CE114="","",'Result Sheet'!CE114)</f>
        <v/>
      </c>
      <c r="W111" s="205" t="str">
        <f>IF('Result Sheet'!DX114="","",'Result Sheet'!DX114)</f>
        <v/>
      </c>
      <c r="BQ111" s="206" t="str">
        <f>'Result Sheet'!G114</f>
        <v/>
      </c>
      <c r="BR111" s="207" t="str">
        <f t="shared" si="12"/>
        <v/>
      </c>
      <c r="BS111" s="207" t="str">
        <f t="shared" si="13"/>
        <v/>
      </c>
      <c r="BT111" s="207" t="str">
        <f t="shared" si="14"/>
        <v/>
      </c>
      <c r="BU111" s="207" t="str">
        <f t="shared" si="15"/>
        <v/>
      </c>
      <c r="BV111" s="207" t="str">
        <f t="shared" si="16"/>
        <v/>
      </c>
      <c r="BW111" s="207" t="str">
        <f t="shared" si="17"/>
        <v/>
      </c>
      <c r="BX111" s="207" t="str">
        <f t="shared" si="18"/>
        <v/>
      </c>
      <c r="BY111" s="207" t="str">
        <f t="shared" si="19"/>
        <v/>
      </c>
      <c r="BZ111" s="207" t="str">
        <f t="shared" si="20"/>
        <v/>
      </c>
      <c r="CA111" s="207" t="str">
        <f t="shared" si="21"/>
        <v/>
      </c>
      <c r="CB111" s="207" t="str">
        <f t="shared" si="22"/>
        <v/>
      </c>
      <c r="CC111" s="207" t="str">
        <f t="shared" si="23"/>
        <v/>
      </c>
      <c r="CD111" s="208"/>
    </row>
    <row r="112" spans="1:82" ht="15.95" customHeight="1">
      <c r="A112" s="195">
        <f>IF('Result Sheet'!A115="","",'Result Sheet'!A115)</f>
        <v>108</v>
      </c>
      <c r="B112" s="196" t="str">
        <f>IF('Result Sheet'!B115="","",'Result Sheet'!B115)</f>
        <v/>
      </c>
      <c r="C112" s="197" t="str">
        <f>IF('Result Sheet'!F115="","",'Result Sheet'!F115)</f>
        <v/>
      </c>
      <c r="D112" s="198" t="str">
        <f>IF('Result Sheet'!E115="","",'Result Sheet'!E115)</f>
        <v/>
      </c>
      <c r="E112" s="199" t="str">
        <f>IF('Result Sheet'!G115="","",'Result Sheet'!G115)</f>
        <v/>
      </c>
      <c r="F112" s="199" t="str">
        <f>IF('Result Sheet'!H115="","",'Result Sheet'!H115)</f>
        <v/>
      </c>
      <c r="G112" s="199" t="str">
        <f>IF('Result Sheet'!I115="","",'Result Sheet'!I115)</f>
        <v/>
      </c>
      <c r="H112" s="200" t="str">
        <f>IF('Result Sheet'!K115="","",'Result Sheet'!K115)</f>
        <v/>
      </c>
      <c r="I112" s="200" t="str">
        <f>IF('Result Sheet'!J115="","",'Result Sheet'!J115)</f>
        <v/>
      </c>
      <c r="J112" s="314" t="str">
        <f>IF('Result Sheet'!DV115="","",'Result Sheet'!DV115)</f>
        <v/>
      </c>
      <c r="K112" s="201" t="str">
        <f>IF('Result Sheet'!DR115="","",'Result Sheet'!DR115)</f>
        <v/>
      </c>
      <c r="L112" s="202" t="str">
        <f>IF('Result Sheet'!DS115="","",'Result Sheet'!DS115)</f>
        <v/>
      </c>
      <c r="M112" s="201" t="str">
        <f>IF('Result Sheet'!DT115="","",'Result Sheet'!DT115)</f>
        <v/>
      </c>
      <c r="N112" s="244" t="str">
        <f>IF('Result Sheet'!DY115="","",'Result Sheet'!DY115)</f>
        <v/>
      </c>
      <c r="O112" s="203" t="str">
        <f>IF('Result Sheet'!AB115="","",'Result Sheet'!AB115)</f>
        <v/>
      </c>
      <c r="P112" s="204" t="str">
        <f>IF('Result Sheet'!AC115="","",'Result Sheet'!AC115)</f>
        <v/>
      </c>
      <c r="Q112" s="203" t="str">
        <f>IF('Result Sheet'!AT115="","",'Result Sheet'!AT115)</f>
        <v/>
      </c>
      <c r="R112" s="204" t="str">
        <f>IF('Result Sheet'!AU115="","",'Result Sheet'!AU115)</f>
        <v/>
      </c>
      <c r="S112" s="203" t="str">
        <f>IF('Result Sheet'!BL115="","",'Result Sheet'!BL115)</f>
        <v/>
      </c>
      <c r="T112" s="204" t="str">
        <f>IF('Result Sheet'!BM115="","",'Result Sheet'!BM115)</f>
        <v/>
      </c>
      <c r="U112" s="203" t="str">
        <f>IF('Result Sheet'!CD115="","",'Result Sheet'!CD115)</f>
        <v/>
      </c>
      <c r="V112" s="204" t="str">
        <f>IF('Result Sheet'!CE115="","",'Result Sheet'!CE115)</f>
        <v/>
      </c>
      <c r="W112" s="205" t="str">
        <f>IF('Result Sheet'!DX115="","",'Result Sheet'!DX115)</f>
        <v/>
      </c>
      <c r="BQ112" s="206" t="str">
        <f>'Result Sheet'!G115</f>
        <v/>
      </c>
      <c r="BR112" s="207" t="str">
        <f t="shared" si="12"/>
        <v/>
      </c>
      <c r="BS112" s="207" t="str">
        <f t="shared" si="13"/>
        <v/>
      </c>
      <c r="BT112" s="207" t="str">
        <f t="shared" si="14"/>
        <v/>
      </c>
      <c r="BU112" s="207" t="str">
        <f t="shared" si="15"/>
        <v/>
      </c>
      <c r="BV112" s="207" t="str">
        <f t="shared" si="16"/>
        <v/>
      </c>
      <c r="BW112" s="207" t="str">
        <f t="shared" si="17"/>
        <v/>
      </c>
      <c r="BX112" s="207" t="str">
        <f t="shared" si="18"/>
        <v/>
      </c>
      <c r="BY112" s="207" t="str">
        <f t="shared" si="19"/>
        <v/>
      </c>
      <c r="BZ112" s="207" t="str">
        <f t="shared" si="20"/>
        <v/>
      </c>
      <c r="CA112" s="207" t="str">
        <f t="shared" si="21"/>
        <v/>
      </c>
      <c r="CB112" s="207" t="str">
        <f t="shared" si="22"/>
        <v/>
      </c>
      <c r="CC112" s="207" t="str">
        <f t="shared" si="23"/>
        <v/>
      </c>
      <c r="CD112" s="208"/>
    </row>
    <row r="113" spans="1:82" ht="15.95" customHeight="1">
      <c r="A113" s="195">
        <f>IF('Result Sheet'!A116="","",'Result Sheet'!A116)</f>
        <v>109</v>
      </c>
      <c r="B113" s="196" t="str">
        <f>IF('Result Sheet'!B116="","",'Result Sheet'!B116)</f>
        <v/>
      </c>
      <c r="C113" s="197" t="str">
        <f>IF('Result Sheet'!F116="","",'Result Sheet'!F116)</f>
        <v/>
      </c>
      <c r="D113" s="198" t="str">
        <f>IF('Result Sheet'!E116="","",'Result Sheet'!E116)</f>
        <v/>
      </c>
      <c r="E113" s="199" t="str">
        <f>IF('Result Sheet'!G116="","",'Result Sheet'!G116)</f>
        <v/>
      </c>
      <c r="F113" s="199" t="str">
        <f>IF('Result Sheet'!H116="","",'Result Sheet'!H116)</f>
        <v/>
      </c>
      <c r="G113" s="199" t="str">
        <f>IF('Result Sheet'!I116="","",'Result Sheet'!I116)</f>
        <v/>
      </c>
      <c r="H113" s="200" t="str">
        <f>IF('Result Sheet'!K116="","",'Result Sheet'!K116)</f>
        <v/>
      </c>
      <c r="I113" s="200" t="str">
        <f>IF('Result Sheet'!J116="","",'Result Sheet'!J116)</f>
        <v/>
      </c>
      <c r="J113" s="314" t="str">
        <f>IF('Result Sheet'!DV116="","",'Result Sheet'!DV116)</f>
        <v/>
      </c>
      <c r="K113" s="201" t="str">
        <f>IF('Result Sheet'!DR116="","",'Result Sheet'!DR116)</f>
        <v/>
      </c>
      <c r="L113" s="202" t="str">
        <f>IF('Result Sheet'!DS116="","",'Result Sheet'!DS116)</f>
        <v/>
      </c>
      <c r="M113" s="201" t="str">
        <f>IF('Result Sheet'!DT116="","",'Result Sheet'!DT116)</f>
        <v/>
      </c>
      <c r="N113" s="244" t="str">
        <f>IF('Result Sheet'!DY116="","",'Result Sheet'!DY116)</f>
        <v/>
      </c>
      <c r="O113" s="203" t="str">
        <f>IF('Result Sheet'!AB116="","",'Result Sheet'!AB116)</f>
        <v/>
      </c>
      <c r="P113" s="204" t="str">
        <f>IF('Result Sheet'!AC116="","",'Result Sheet'!AC116)</f>
        <v/>
      </c>
      <c r="Q113" s="203" t="str">
        <f>IF('Result Sheet'!AT116="","",'Result Sheet'!AT116)</f>
        <v/>
      </c>
      <c r="R113" s="204" t="str">
        <f>IF('Result Sheet'!AU116="","",'Result Sheet'!AU116)</f>
        <v/>
      </c>
      <c r="S113" s="203" t="str">
        <f>IF('Result Sheet'!BL116="","",'Result Sheet'!BL116)</f>
        <v/>
      </c>
      <c r="T113" s="204" t="str">
        <f>IF('Result Sheet'!BM116="","",'Result Sheet'!BM116)</f>
        <v/>
      </c>
      <c r="U113" s="203" t="str">
        <f>IF('Result Sheet'!CD116="","",'Result Sheet'!CD116)</f>
        <v/>
      </c>
      <c r="V113" s="204" t="str">
        <f>IF('Result Sheet'!CE116="","",'Result Sheet'!CE116)</f>
        <v/>
      </c>
      <c r="W113" s="205" t="str">
        <f>IF('Result Sheet'!DX116="","",'Result Sheet'!DX116)</f>
        <v/>
      </c>
      <c r="BQ113" s="206" t="str">
        <f>'Result Sheet'!G116</f>
        <v/>
      </c>
      <c r="BR113" s="207" t="str">
        <f t="shared" si="12"/>
        <v/>
      </c>
      <c r="BS113" s="207" t="str">
        <f t="shared" si="13"/>
        <v/>
      </c>
      <c r="BT113" s="207" t="str">
        <f t="shared" si="14"/>
        <v/>
      </c>
      <c r="BU113" s="207" t="str">
        <f t="shared" si="15"/>
        <v/>
      </c>
      <c r="BV113" s="207" t="str">
        <f t="shared" si="16"/>
        <v/>
      </c>
      <c r="BW113" s="207" t="str">
        <f t="shared" si="17"/>
        <v/>
      </c>
      <c r="BX113" s="207" t="str">
        <f t="shared" si="18"/>
        <v/>
      </c>
      <c r="BY113" s="207" t="str">
        <f t="shared" si="19"/>
        <v/>
      </c>
      <c r="BZ113" s="207" t="str">
        <f t="shared" si="20"/>
        <v/>
      </c>
      <c r="CA113" s="207" t="str">
        <f t="shared" si="21"/>
        <v/>
      </c>
      <c r="CB113" s="207" t="str">
        <f t="shared" si="22"/>
        <v/>
      </c>
      <c r="CC113" s="207" t="str">
        <f t="shared" si="23"/>
        <v/>
      </c>
      <c r="CD113" s="208"/>
    </row>
    <row r="114" spans="1:82" ht="15.95" customHeight="1">
      <c r="A114" s="195">
        <f>IF('Result Sheet'!A117="","",'Result Sheet'!A117)</f>
        <v>110</v>
      </c>
      <c r="B114" s="196" t="str">
        <f>IF('Result Sheet'!B117="","",'Result Sheet'!B117)</f>
        <v/>
      </c>
      <c r="C114" s="197" t="str">
        <f>IF('Result Sheet'!F117="","",'Result Sheet'!F117)</f>
        <v/>
      </c>
      <c r="D114" s="198" t="str">
        <f>IF('Result Sheet'!E117="","",'Result Sheet'!E117)</f>
        <v/>
      </c>
      <c r="E114" s="199" t="str">
        <f>IF('Result Sheet'!G117="","",'Result Sheet'!G117)</f>
        <v/>
      </c>
      <c r="F114" s="199" t="str">
        <f>IF('Result Sheet'!H117="","",'Result Sheet'!H117)</f>
        <v/>
      </c>
      <c r="G114" s="199" t="str">
        <f>IF('Result Sheet'!I117="","",'Result Sheet'!I117)</f>
        <v/>
      </c>
      <c r="H114" s="200" t="str">
        <f>IF('Result Sheet'!K117="","",'Result Sheet'!K117)</f>
        <v/>
      </c>
      <c r="I114" s="200" t="str">
        <f>IF('Result Sheet'!J117="","",'Result Sheet'!J117)</f>
        <v/>
      </c>
      <c r="J114" s="314" t="str">
        <f>IF('Result Sheet'!DV117="","",'Result Sheet'!DV117)</f>
        <v/>
      </c>
      <c r="K114" s="201" t="str">
        <f>IF('Result Sheet'!DR117="","",'Result Sheet'!DR117)</f>
        <v/>
      </c>
      <c r="L114" s="202" t="str">
        <f>IF('Result Sheet'!DS117="","",'Result Sheet'!DS117)</f>
        <v/>
      </c>
      <c r="M114" s="201" t="str">
        <f>IF('Result Sheet'!DT117="","",'Result Sheet'!DT117)</f>
        <v/>
      </c>
      <c r="N114" s="244" t="str">
        <f>IF('Result Sheet'!DY117="","",'Result Sheet'!DY117)</f>
        <v/>
      </c>
      <c r="O114" s="203" t="str">
        <f>IF('Result Sheet'!AB117="","",'Result Sheet'!AB117)</f>
        <v/>
      </c>
      <c r="P114" s="204" t="str">
        <f>IF('Result Sheet'!AC117="","",'Result Sheet'!AC117)</f>
        <v/>
      </c>
      <c r="Q114" s="203" t="str">
        <f>IF('Result Sheet'!AT117="","",'Result Sheet'!AT117)</f>
        <v/>
      </c>
      <c r="R114" s="204" t="str">
        <f>IF('Result Sheet'!AU117="","",'Result Sheet'!AU117)</f>
        <v/>
      </c>
      <c r="S114" s="203" t="str">
        <f>IF('Result Sheet'!BL117="","",'Result Sheet'!BL117)</f>
        <v/>
      </c>
      <c r="T114" s="204" t="str">
        <f>IF('Result Sheet'!BM117="","",'Result Sheet'!BM117)</f>
        <v/>
      </c>
      <c r="U114" s="203" t="str">
        <f>IF('Result Sheet'!CD117="","",'Result Sheet'!CD117)</f>
        <v/>
      </c>
      <c r="V114" s="204" t="str">
        <f>IF('Result Sheet'!CE117="","",'Result Sheet'!CE117)</f>
        <v/>
      </c>
      <c r="W114" s="205" t="str">
        <f>IF('Result Sheet'!DX117="","",'Result Sheet'!DX117)</f>
        <v/>
      </c>
      <c r="BQ114" s="206" t="str">
        <f>'Result Sheet'!G117</f>
        <v/>
      </c>
      <c r="BR114" s="207" t="str">
        <f t="shared" si="12"/>
        <v/>
      </c>
      <c r="BS114" s="207" t="str">
        <f t="shared" si="13"/>
        <v/>
      </c>
      <c r="BT114" s="207" t="str">
        <f t="shared" si="14"/>
        <v/>
      </c>
      <c r="BU114" s="207" t="str">
        <f t="shared" si="15"/>
        <v/>
      </c>
      <c r="BV114" s="207" t="str">
        <f t="shared" si="16"/>
        <v/>
      </c>
      <c r="BW114" s="207" t="str">
        <f t="shared" si="17"/>
        <v/>
      </c>
      <c r="BX114" s="207" t="str">
        <f t="shared" si="18"/>
        <v/>
      </c>
      <c r="BY114" s="207" t="str">
        <f t="shared" si="19"/>
        <v/>
      </c>
      <c r="BZ114" s="207" t="str">
        <f t="shared" si="20"/>
        <v/>
      </c>
      <c r="CA114" s="207" t="str">
        <f t="shared" si="21"/>
        <v/>
      </c>
      <c r="CB114" s="207" t="str">
        <f t="shared" si="22"/>
        <v/>
      </c>
      <c r="CC114" s="207" t="str">
        <f t="shared" si="23"/>
        <v/>
      </c>
      <c r="CD114" s="208"/>
    </row>
    <row r="115" spans="1:82" ht="15.95" customHeight="1">
      <c r="A115" s="195">
        <f>IF('Result Sheet'!A118="","",'Result Sheet'!A118)</f>
        <v>111</v>
      </c>
      <c r="B115" s="196" t="str">
        <f>IF('Result Sheet'!B118="","",'Result Sheet'!B118)</f>
        <v/>
      </c>
      <c r="C115" s="197" t="str">
        <f>IF('Result Sheet'!F118="","",'Result Sheet'!F118)</f>
        <v/>
      </c>
      <c r="D115" s="198" t="str">
        <f>IF('Result Sheet'!E118="","",'Result Sheet'!E118)</f>
        <v/>
      </c>
      <c r="E115" s="199" t="str">
        <f>IF('Result Sheet'!G118="","",'Result Sheet'!G118)</f>
        <v/>
      </c>
      <c r="F115" s="199" t="str">
        <f>IF('Result Sheet'!H118="","",'Result Sheet'!H118)</f>
        <v/>
      </c>
      <c r="G115" s="199" t="str">
        <f>IF('Result Sheet'!I118="","",'Result Sheet'!I118)</f>
        <v/>
      </c>
      <c r="H115" s="200" t="str">
        <f>IF('Result Sheet'!K118="","",'Result Sheet'!K118)</f>
        <v/>
      </c>
      <c r="I115" s="200" t="str">
        <f>IF('Result Sheet'!J118="","",'Result Sheet'!J118)</f>
        <v/>
      </c>
      <c r="J115" s="314" t="str">
        <f>IF('Result Sheet'!DV118="","",'Result Sheet'!DV118)</f>
        <v/>
      </c>
      <c r="K115" s="201" t="str">
        <f>IF('Result Sheet'!DR118="","",'Result Sheet'!DR118)</f>
        <v/>
      </c>
      <c r="L115" s="202" t="str">
        <f>IF('Result Sheet'!DS118="","",'Result Sheet'!DS118)</f>
        <v/>
      </c>
      <c r="M115" s="201" t="str">
        <f>IF('Result Sheet'!DT118="","",'Result Sheet'!DT118)</f>
        <v/>
      </c>
      <c r="N115" s="244" t="str">
        <f>IF('Result Sheet'!DY118="","",'Result Sheet'!DY118)</f>
        <v/>
      </c>
      <c r="O115" s="203" t="str">
        <f>IF('Result Sheet'!AB118="","",'Result Sheet'!AB118)</f>
        <v/>
      </c>
      <c r="P115" s="204" t="str">
        <f>IF('Result Sheet'!AC118="","",'Result Sheet'!AC118)</f>
        <v/>
      </c>
      <c r="Q115" s="203" t="str">
        <f>IF('Result Sheet'!AT118="","",'Result Sheet'!AT118)</f>
        <v/>
      </c>
      <c r="R115" s="204" t="str">
        <f>IF('Result Sheet'!AU118="","",'Result Sheet'!AU118)</f>
        <v/>
      </c>
      <c r="S115" s="203" t="str">
        <f>IF('Result Sheet'!BL118="","",'Result Sheet'!BL118)</f>
        <v/>
      </c>
      <c r="T115" s="204" t="str">
        <f>IF('Result Sheet'!BM118="","",'Result Sheet'!BM118)</f>
        <v/>
      </c>
      <c r="U115" s="203" t="str">
        <f>IF('Result Sheet'!CD118="","",'Result Sheet'!CD118)</f>
        <v/>
      </c>
      <c r="V115" s="204" t="str">
        <f>IF('Result Sheet'!CE118="","",'Result Sheet'!CE118)</f>
        <v/>
      </c>
      <c r="W115" s="205" t="str">
        <f>IF('Result Sheet'!DX118="","",'Result Sheet'!DX118)</f>
        <v/>
      </c>
      <c r="BQ115" s="206" t="str">
        <f>'Result Sheet'!G118</f>
        <v/>
      </c>
      <c r="BR115" s="207" t="str">
        <f t="shared" si="12"/>
        <v/>
      </c>
      <c r="BS115" s="207" t="str">
        <f t="shared" si="13"/>
        <v/>
      </c>
      <c r="BT115" s="207" t="str">
        <f t="shared" si="14"/>
        <v/>
      </c>
      <c r="BU115" s="207" t="str">
        <f t="shared" si="15"/>
        <v/>
      </c>
      <c r="BV115" s="207" t="str">
        <f t="shared" si="16"/>
        <v/>
      </c>
      <c r="BW115" s="207" t="str">
        <f t="shared" si="17"/>
        <v/>
      </c>
      <c r="BX115" s="207" t="str">
        <f t="shared" si="18"/>
        <v/>
      </c>
      <c r="BY115" s="207" t="str">
        <f t="shared" si="19"/>
        <v/>
      </c>
      <c r="BZ115" s="207" t="str">
        <f t="shared" si="20"/>
        <v/>
      </c>
      <c r="CA115" s="207" t="str">
        <f t="shared" si="21"/>
        <v/>
      </c>
      <c r="CB115" s="207" t="str">
        <f t="shared" si="22"/>
        <v/>
      </c>
      <c r="CC115" s="207" t="str">
        <f t="shared" si="23"/>
        <v/>
      </c>
      <c r="CD115" s="208"/>
    </row>
    <row r="116" spans="1:82" ht="15.95" customHeight="1">
      <c r="A116" s="195">
        <f>IF('Result Sheet'!A119="","",'Result Sheet'!A119)</f>
        <v>112</v>
      </c>
      <c r="B116" s="196" t="str">
        <f>IF('Result Sheet'!B119="","",'Result Sheet'!B119)</f>
        <v/>
      </c>
      <c r="C116" s="197" t="str">
        <f>IF('Result Sheet'!F119="","",'Result Sheet'!F119)</f>
        <v/>
      </c>
      <c r="D116" s="198" t="str">
        <f>IF('Result Sheet'!E119="","",'Result Sheet'!E119)</f>
        <v/>
      </c>
      <c r="E116" s="199" t="str">
        <f>IF('Result Sheet'!G119="","",'Result Sheet'!G119)</f>
        <v/>
      </c>
      <c r="F116" s="199" t="str">
        <f>IF('Result Sheet'!H119="","",'Result Sheet'!H119)</f>
        <v/>
      </c>
      <c r="G116" s="199" t="str">
        <f>IF('Result Sheet'!I119="","",'Result Sheet'!I119)</f>
        <v/>
      </c>
      <c r="H116" s="200" t="str">
        <f>IF('Result Sheet'!K119="","",'Result Sheet'!K119)</f>
        <v/>
      </c>
      <c r="I116" s="200" t="str">
        <f>IF('Result Sheet'!J119="","",'Result Sheet'!J119)</f>
        <v/>
      </c>
      <c r="J116" s="314" t="str">
        <f>IF('Result Sheet'!DV119="","",'Result Sheet'!DV119)</f>
        <v/>
      </c>
      <c r="K116" s="201" t="str">
        <f>IF('Result Sheet'!DR119="","",'Result Sheet'!DR119)</f>
        <v/>
      </c>
      <c r="L116" s="202" t="str">
        <f>IF('Result Sheet'!DS119="","",'Result Sheet'!DS119)</f>
        <v/>
      </c>
      <c r="M116" s="201" t="str">
        <f>IF('Result Sheet'!DT119="","",'Result Sheet'!DT119)</f>
        <v/>
      </c>
      <c r="N116" s="244" t="str">
        <f>IF('Result Sheet'!DY119="","",'Result Sheet'!DY119)</f>
        <v/>
      </c>
      <c r="O116" s="203" t="str">
        <f>IF('Result Sheet'!AB119="","",'Result Sheet'!AB119)</f>
        <v/>
      </c>
      <c r="P116" s="204" t="str">
        <f>IF('Result Sheet'!AC119="","",'Result Sheet'!AC119)</f>
        <v/>
      </c>
      <c r="Q116" s="203" t="str">
        <f>IF('Result Sheet'!AT119="","",'Result Sheet'!AT119)</f>
        <v/>
      </c>
      <c r="R116" s="204" t="str">
        <f>IF('Result Sheet'!AU119="","",'Result Sheet'!AU119)</f>
        <v/>
      </c>
      <c r="S116" s="203" t="str">
        <f>IF('Result Sheet'!BL119="","",'Result Sheet'!BL119)</f>
        <v/>
      </c>
      <c r="T116" s="204" t="str">
        <f>IF('Result Sheet'!BM119="","",'Result Sheet'!BM119)</f>
        <v/>
      </c>
      <c r="U116" s="203" t="str">
        <f>IF('Result Sheet'!CD119="","",'Result Sheet'!CD119)</f>
        <v/>
      </c>
      <c r="V116" s="204" t="str">
        <f>IF('Result Sheet'!CE119="","",'Result Sheet'!CE119)</f>
        <v/>
      </c>
      <c r="W116" s="205" t="str">
        <f>IF('Result Sheet'!DX119="","",'Result Sheet'!DX119)</f>
        <v/>
      </c>
      <c r="BQ116" s="206" t="str">
        <f>'Result Sheet'!G119</f>
        <v/>
      </c>
      <c r="BR116" s="207" t="str">
        <f t="shared" si="12"/>
        <v/>
      </c>
      <c r="BS116" s="207" t="str">
        <f t="shared" si="13"/>
        <v/>
      </c>
      <c r="BT116" s="207" t="str">
        <f t="shared" si="14"/>
        <v/>
      </c>
      <c r="BU116" s="207" t="str">
        <f t="shared" si="15"/>
        <v/>
      </c>
      <c r="BV116" s="207" t="str">
        <f t="shared" si="16"/>
        <v/>
      </c>
      <c r="BW116" s="207" t="str">
        <f t="shared" si="17"/>
        <v/>
      </c>
      <c r="BX116" s="207" t="str">
        <f t="shared" si="18"/>
        <v/>
      </c>
      <c r="BY116" s="207" t="str">
        <f t="shared" si="19"/>
        <v/>
      </c>
      <c r="BZ116" s="207" t="str">
        <f t="shared" si="20"/>
        <v/>
      </c>
      <c r="CA116" s="207" t="str">
        <f t="shared" si="21"/>
        <v/>
      </c>
      <c r="CB116" s="207" t="str">
        <f t="shared" si="22"/>
        <v/>
      </c>
      <c r="CC116" s="207" t="str">
        <f t="shared" si="23"/>
        <v/>
      </c>
      <c r="CD116" s="208"/>
    </row>
    <row r="117" spans="1:82" ht="15.95" customHeight="1">
      <c r="A117" s="195">
        <f>IF('Result Sheet'!A120="","",'Result Sheet'!A120)</f>
        <v>113</v>
      </c>
      <c r="B117" s="196" t="str">
        <f>IF('Result Sheet'!B120="","",'Result Sheet'!B120)</f>
        <v/>
      </c>
      <c r="C117" s="197" t="str">
        <f>IF('Result Sheet'!F120="","",'Result Sheet'!F120)</f>
        <v/>
      </c>
      <c r="D117" s="198" t="str">
        <f>IF('Result Sheet'!E120="","",'Result Sheet'!E120)</f>
        <v/>
      </c>
      <c r="E117" s="199" t="str">
        <f>IF('Result Sheet'!G120="","",'Result Sheet'!G120)</f>
        <v/>
      </c>
      <c r="F117" s="199" t="str">
        <f>IF('Result Sheet'!H120="","",'Result Sheet'!H120)</f>
        <v/>
      </c>
      <c r="G117" s="199" t="str">
        <f>IF('Result Sheet'!I120="","",'Result Sheet'!I120)</f>
        <v/>
      </c>
      <c r="H117" s="200" t="str">
        <f>IF('Result Sheet'!K120="","",'Result Sheet'!K120)</f>
        <v/>
      </c>
      <c r="I117" s="200" t="str">
        <f>IF('Result Sheet'!J120="","",'Result Sheet'!J120)</f>
        <v/>
      </c>
      <c r="J117" s="314" t="str">
        <f>IF('Result Sheet'!DV120="","",'Result Sheet'!DV120)</f>
        <v/>
      </c>
      <c r="K117" s="201" t="str">
        <f>IF('Result Sheet'!DR120="","",'Result Sheet'!DR120)</f>
        <v/>
      </c>
      <c r="L117" s="202" t="str">
        <f>IF('Result Sheet'!DS120="","",'Result Sheet'!DS120)</f>
        <v/>
      </c>
      <c r="M117" s="201" t="str">
        <f>IF('Result Sheet'!DT120="","",'Result Sheet'!DT120)</f>
        <v/>
      </c>
      <c r="N117" s="244" t="str">
        <f>IF('Result Sheet'!DY120="","",'Result Sheet'!DY120)</f>
        <v/>
      </c>
      <c r="O117" s="203" t="str">
        <f>IF('Result Sheet'!AB120="","",'Result Sheet'!AB120)</f>
        <v/>
      </c>
      <c r="P117" s="204" t="str">
        <f>IF('Result Sheet'!AC120="","",'Result Sheet'!AC120)</f>
        <v/>
      </c>
      <c r="Q117" s="203" t="str">
        <f>IF('Result Sheet'!AT120="","",'Result Sheet'!AT120)</f>
        <v/>
      </c>
      <c r="R117" s="204" t="str">
        <f>IF('Result Sheet'!AU120="","",'Result Sheet'!AU120)</f>
        <v/>
      </c>
      <c r="S117" s="203" t="str">
        <f>IF('Result Sheet'!BL120="","",'Result Sheet'!BL120)</f>
        <v/>
      </c>
      <c r="T117" s="204" t="str">
        <f>IF('Result Sheet'!BM120="","",'Result Sheet'!BM120)</f>
        <v/>
      </c>
      <c r="U117" s="203" t="str">
        <f>IF('Result Sheet'!CD120="","",'Result Sheet'!CD120)</f>
        <v/>
      </c>
      <c r="V117" s="204" t="str">
        <f>IF('Result Sheet'!CE120="","",'Result Sheet'!CE120)</f>
        <v/>
      </c>
      <c r="W117" s="205" t="str">
        <f>IF('Result Sheet'!DX120="","",'Result Sheet'!DX120)</f>
        <v/>
      </c>
      <c r="BQ117" s="206" t="str">
        <f>'Result Sheet'!G120</f>
        <v/>
      </c>
      <c r="BR117" s="207" t="str">
        <f t="shared" si="12"/>
        <v/>
      </c>
      <c r="BS117" s="207" t="str">
        <f t="shared" si="13"/>
        <v/>
      </c>
      <c r="BT117" s="207" t="str">
        <f t="shared" si="14"/>
        <v/>
      </c>
      <c r="BU117" s="207" t="str">
        <f t="shared" si="15"/>
        <v/>
      </c>
      <c r="BV117" s="207" t="str">
        <f t="shared" si="16"/>
        <v/>
      </c>
      <c r="BW117" s="207" t="str">
        <f t="shared" si="17"/>
        <v/>
      </c>
      <c r="BX117" s="207" t="str">
        <f t="shared" si="18"/>
        <v/>
      </c>
      <c r="BY117" s="207" t="str">
        <f t="shared" si="19"/>
        <v/>
      </c>
      <c r="BZ117" s="207" t="str">
        <f t="shared" si="20"/>
        <v/>
      </c>
      <c r="CA117" s="207" t="str">
        <f t="shared" si="21"/>
        <v/>
      </c>
      <c r="CB117" s="207" t="str">
        <f t="shared" si="22"/>
        <v/>
      </c>
      <c r="CC117" s="207" t="str">
        <f t="shared" si="23"/>
        <v/>
      </c>
      <c r="CD117" s="208"/>
    </row>
    <row r="118" spans="1:82" ht="15.95" customHeight="1">
      <c r="A118" s="195">
        <f>IF('Result Sheet'!A121="","",'Result Sheet'!A121)</f>
        <v>114</v>
      </c>
      <c r="B118" s="196" t="str">
        <f>IF('Result Sheet'!B121="","",'Result Sheet'!B121)</f>
        <v/>
      </c>
      <c r="C118" s="197" t="str">
        <f>IF('Result Sheet'!F121="","",'Result Sheet'!F121)</f>
        <v/>
      </c>
      <c r="D118" s="198" t="str">
        <f>IF('Result Sheet'!E121="","",'Result Sheet'!E121)</f>
        <v/>
      </c>
      <c r="E118" s="199" t="str">
        <f>IF('Result Sheet'!G121="","",'Result Sheet'!G121)</f>
        <v/>
      </c>
      <c r="F118" s="199" t="str">
        <f>IF('Result Sheet'!H121="","",'Result Sheet'!H121)</f>
        <v/>
      </c>
      <c r="G118" s="199" t="str">
        <f>IF('Result Sheet'!I121="","",'Result Sheet'!I121)</f>
        <v/>
      </c>
      <c r="H118" s="200" t="str">
        <f>IF('Result Sheet'!K121="","",'Result Sheet'!K121)</f>
        <v/>
      </c>
      <c r="I118" s="200" t="str">
        <f>IF('Result Sheet'!J121="","",'Result Sheet'!J121)</f>
        <v/>
      </c>
      <c r="J118" s="314" t="str">
        <f>IF('Result Sheet'!DV121="","",'Result Sheet'!DV121)</f>
        <v/>
      </c>
      <c r="K118" s="201" t="str">
        <f>IF('Result Sheet'!DR121="","",'Result Sheet'!DR121)</f>
        <v/>
      </c>
      <c r="L118" s="202" t="str">
        <f>IF('Result Sheet'!DS121="","",'Result Sheet'!DS121)</f>
        <v/>
      </c>
      <c r="M118" s="201" t="str">
        <f>IF('Result Sheet'!DT121="","",'Result Sheet'!DT121)</f>
        <v/>
      </c>
      <c r="N118" s="244" t="str">
        <f>IF('Result Sheet'!DY121="","",'Result Sheet'!DY121)</f>
        <v/>
      </c>
      <c r="O118" s="203" t="str">
        <f>IF('Result Sheet'!AB121="","",'Result Sheet'!AB121)</f>
        <v/>
      </c>
      <c r="P118" s="204" t="str">
        <f>IF('Result Sheet'!AC121="","",'Result Sheet'!AC121)</f>
        <v/>
      </c>
      <c r="Q118" s="203" t="str">
        <f>IF('Result Sheet'!AT121="","",'Result Sheet'!AT121)</f>
        <v/>
      </c>
      <c r="R118" s="204" t="str">
        <f>IF('Result Sheet'!AU121="","",'Result Sheet'!AU121)</f>
        <v/>
      </c>
      <c r="S118" s="203" t="str">
        <f>IF('Result Sheet'!BL121="","",'Result Sheet'!BL121)</f>
        <v/>
      </c>
      <c r="T118" s="204" t="str">
        <f>IF('Result Sheet'!BM121="","",'Result Sheet'!BM121)</f>
        <v/>
      </c>
      <c r="U118" s="203" t="str">
        <f>IF('Result Sheet'!CD121="","",'Result Sheet'!CD121)</f>
        <v/>
      </c>
      <c r="V118" s="204" t="str">
        <f>IF('Result Sheet'!CE121="","",'Result Sheet'!CE121)</f>
        <v/>
      </c>
      <c r="W118" s="205" t="str">
        <f>IF('Result Sheet'!DX121="","",'Result Sheet'!DX121)</f>
        <v/>
      </c>
      <c r="BQ118" s="206" t="str">
        <f>'Result Sheet'!G121</f>
        <v/>
      </c>
      <c r="BR118" s="207" t="str">
        <f t="shared" si="12"/>
        <v/>
      </c>
      <c r="BS118" s="207" t="str">
        <f t="shared" si="13"/>
        <v/>
      </c>
      <c r="BT118" s="207" t="str">
        <f t="shared" si="14"/>
        <v/>
      </c>
      <c r="BU118" s="207" t="str">
        <f t="shared" si="15"/>
        <v/>
      </c>
      <c r="BV118" s="207" t="str">
        <f t="shared" si="16"/>
        <v/>
      </c>
      <c r="BW118" s="207" t="str">
        <f t="shared" si="17"/>
        <v/>
      </c>
      <c r="BX118" s="207" t="str">
        <f t="shared" si="18"/>
        <v/>
      </c>
      <c r="BY118" s="207" t="str">
        <f t="shared" si="19"/>
        <v/>
      </c>
      <c r="BZ118" s="207" t="str">
        <f t="shared" si="20"/>
        <v/>
      </c>
      <c r="CA118" s="207" t="str">
        <f t="shared" si="21"/>
        <v/>
      </c>
      <c r="CB118" s="207" t="str">
        <f t="shared" si="22"/>
        <v/>
      </c>
      <c r="CC118" s="207" t="str">
        <f t="shared" si="23"/>
        <v/>
      </c>
      <c r="CD118" s="208"/>
    </row>
    <row r="119" spans="1:82" ht="15.95" customHeight="1">
      <c r="A119" s="195">
        <f>IF('Result Sheet'!A122="","",'Result Sheet'!A122)</f>
        <v>115</v>
      </c>
      <c r="B119" s="196" t="str">
        <f>IF('Result Sheet'!B122="","",'Result Sheet'!B122)</f>
        <v/>
      </c>
      <c r="C119" s="197" t="str">
        <f>IF('Result Sheet'!F122="","",'Result Sheet'!F122)</f>
        <v/>
      </c>
      <c r="D119" s="198" t="str">
        <f>IF('Result Sheet'!E122="","",'Result Sheet'!E122)</f>
        <v/>
      </c>
      <c r="E119" s="199" t="str">
        <f>IF('Result Sheet'!G122="","",'Result Sheet'!G122)</f>
        <v/>
      </c>
      <c r="F119" s="199" t="str">
        <f>IF('Result Sheet'!H122="","",'Result Sheet'!H122)</f>
        <v/>
      </c>
      <c r="G119" s="199" t="str">
        <f>IF('Result Sheet'!I122="","",'Result Sheet'!I122)</f>
        <v/>
      </c>
      <c r="H119" s="200" t="str">
        <f>IF('Result Sheet'!K122="","",'Result Sheet'!K122)</f>
        <v/>
      </c>
      <c r="I119" s="200" t="str">
        <f>IF('Result Sheet'!J122="","",'Result Sheet'!J122)</f>
        <v/>
      </c>
      <c r="J119" s="314" t="str">
        <f>IF('Result Sheet'!DV122="","",'Result Sheet'!DV122)</f>
        <v/>
      </c>
      <c r="K119" s="201" t="str">
        <f>IF('Result Sheet'!DR122="","",'Result Sheet'!DR122)</f>
        <v/>
      </c>
      <c r="L119" s="202" t="str">
        <f>IF('Result Sheet'!DS122="","",'Result Sheet'!DS122)</f>
        <v/>
      </c>
      <c r="M119" s="201" t="str">
        <f>IF('Result Sheet'!DT122="","",'Result Sheet'!DT122)</f>
        <v/>
      </c>
      <c r="N119" s="244" t="str">
        <f>IF('Result Sheet'!DY122="","",'Result Sheet'!DY122)</f>
        <v/>
      </c>
      <c r="O119" s="203" t="str">
        <f>IF('Result Sheet'!AB122="","",'Result Sheet'!AB122)</f>
        <v/>
      </c>
      <c r="P119" s="204" t="str">
        <f>IF('Result Sheet'!AC122="","",'Result Sheet'!AC122)</f>
        <v/>
      </c>
      <c r="Q119" s="203" t="str">
        <f>IF('Result Sheet'!AT122="","",'Result Sheet'!AT122)</f>
        <v/>
      </c>
      <c r="R119" s="204" t="str">
        <f>IF('Result Sheet'!AU122="","",'Result Sheet'!AU122)</f>
        <v/>
      </c>
      <c r="S119" s="203" t="str">
        <f>IF('Result Sheet'!BL122="","",'Result Sheet'!BL122)</f>
        <v/>
      </c>
      <c r="T119" s="204" t="str">
        <f>IF('Result Sheet'!BM122="","",'Result Sheet'!BM122)</f>
        <v/>
      </c>
      <c r="U119" s="203" t="str">
        <f>IF('Result Sheet'!CD122="","",'Result Sheet'!CD122)</f>
        <v/>
      </c>
      <c r="V119" s="204" t="str">
        <f>IF('Result Sheet'!CE122="","",'Result Sheet'!CE122)</f>
        <v/>
      </c>
      <c r="W119" s="205" t="str">
        <f>IF('Result Sheet'!DX122="","",'Result Sheet'!DX122)</f>
        <v/>
      </c>
      <c r="BQ119" s="206" t="str">
        <f>'Result Sheet'!G122</f>
        <v/>
      </c>
      <c r="BR119" s="207" t="str">
        <f t="shared" si="12"/>
        <v/>
      </c>
      <c r="BS119" s="207" t="str">
        <f t="shared" si="13"/>
        <v/>
      </c>
      <c r="BT119" s="207" t="str">
        <f t="shared" si="14"/>
        <v/>
      </c>
      <c r="BU119" s="207" t="str">
        <f t="shared" si="15"/>
        <v/>
      </c>
      <c r="BV119" s="207" t="str">
        <f t="shared" si="16"/>
        <v/>
      </c>
      <c r="BW119" s="207" t="str">
        <f t="shared" si="17"/>
        <v/>
      </c>
      <c r="BX119" s="207" t="str">
        <f t="shared" si="18"/>
        <v/>
      </c>
      <c r="BY119" s="207" t="str">
        <f t="shared" si="19"/>
        <v/>
      </c>
      <c r="BZ119" s="207" t="str">
        <f t="shared" si="20"/>
        <v/>
      </c>
      <c r="CA119" s="207" t="str">
        <f t="shared" si="21"/>
        <v/>
      </c>
      <c r="CB119" s="207" t="str">
        <f t="shared" si="22"/>
        <v/>
      </c>
      <c r="CC119" s="207" t="str">
        <f t="shared" si="23"/>
        <v/>
      </c>
      <c r="CD119" s="208"/>
    </row>
    <row r="120" spans="1:82" ht="15.95" customHeight="1">
      <c r="A120" s="195">
        <f>IF('Result Sheet'!A123="","",'Result Sheet'!A123)</f>
        <v>116</v>
      </c>
      <c r="B120" s="196" t="str">
        <f>IF('Result Sheet'!B123="","",'Result Sheet'!B123)</f>
        <v/>
      </c>
      <c r="C120" s="197" t="str">
        <f>IF('Result Sheet'!F123="","",'Result Sheet'!F123)</f>
        <v/>
      </c>
      <c r="D120" s="198" t="str">
        <f>IF('Result Sheet'!E123="","",'Result Sheet'!E123)</f>
        <v/>
      </c>
      <c r="E120" s="199" t="str">
        <f>IF('Result Sheet'!G123="","",'Result Sheet'!G123)</f>
        <v/>
      </c>
      <c r="F120" s="199" t="str">
        <f>IF('Result Sheet'!H123="","",'Result Sheet'!H123)</f>
        <v/>
      </c>
      <c r="G120" s="199" t="str">
        <f>IF('Result Sheet'!I123="","",'Result Sheet'!I123)</f>
        <v/>
      </c>
      <c r="H120" s="200" t="str">
        <f>IF('Result Sheet'!K123="","",'Result Sheet'!K123)</f>
        <v/>
      </c>
      <c r="I120" s="200" t="str">
        <f>IF('Result Sheet'!J123="","",'Result Sheet'!J123)</f>
        <v/>
      </c>
      <c r="J120" s="314" t="str">
        <f>IF('Result Sheet'!DV123="","",'Result Sheet'!DV123)</f>
        <v/>
      </c>
      <c r="K120" s="201" t="str">
        <f>IF('Result Sheet'!DR123="","",'Result Sheet'!DR123)</f>
        <v/>
      </c>
      <c r="L120" s="202" t="str">
        <f>IF('Result Sheet'!DS123="","",'Result Sheet'!DS123)</f>
        <v/>
      </c>
      <c r="M120" s="201" t="str">
        <f>IF('Result Sheet'!DT123="","",'Result Sheet'!DT123)</f>
        <v/>
      </c>
      <c r="N120" s="244" t="str">
        <f>IF('Result Sheet'!DY123="","",'Result Sheet'!DY123)</f>
        <v/>
      </c>
      <c r="O120" s="203" t="str">
        <f>IF('Result Sheet'!AB123="","",'Result Sheet'!AB123)</f>
        <v/>
      </c>
      <c r="P120" s="204" t="str">
        <f>IF('Result Sheet'!AC123="","",'Result Sheet'!AC123)</f>
        <v/>
      </c>
      <c r="Q120" s="203" t="str">
        <f>IF('Result Sheet'!AT123="","",'Result Sheet'!AT123)</f>
        <v/>
      </c>
      <c r="R120" s="204" t="str">
        <f>IF('Result Sheet'!AU123="","",'Result Sheet'!AU123)</f>
        <v/>
      </c>
      <c r="S120" s="203" t="str">
        <f>IF('Result Sheet'!BL123="","",'Result Sheet'!BL123)</f>
        <v/>
      </c>
      <c r="T120" s="204" t="str">
        <f>IF('Result Sheet'!BM123="","",'Result Sheet'!BM123)</f>
        <v/>
      </c>
      <c r="U120" s="203" t="str">
        <f>IF('Result Sheet'!CD123="","",'Result Sheet'!CD123)</f>
        <v/>
      </c>
      <c r="V120" s="204" t="str">
        <f>IF('Result Sheet'!CE123="","",'Result Sheet'!CE123)</f>
        <v/>
      </c>
      <c r="W120" s="205" t="str">
        <f>IF('Result Sheet'!DX123="","",'Result Sheet'!DX123)</f>
        <v/>
      </c>
      <c r="BQ120" s="206" t="str">
        <f>'Result Sheet'!G123</f>
        <v/>
      </c>
      <c r="BR120" s="207" t="str">
        <f t="shared" si="12"/>
        <v/>
      </c>
      <c r="BS120" s="207" t="str">
        <f t="shared" si="13"/>
        <v/>
      </c>
      <c r="BT120" s="207" t="str">
        <f t="shared" si="14"/>
        <v/>
      </c>
      <c r="BU120" s="207" t="str">
        <f t="shared" si="15"/>
        <v/>
      </c>
      <c r="BV120" s="207" t="str">
        <f t="shared" si="16"/>
        <v/>
      </c>
      <c r="BW120" s="207" t="str">
        <f t="shared" si="17"/>
        <v/>
      </c>
      <c r="BX120" s="207" t="str">
        <f t="shared" si="18"/>
        <v/>
      </c>
      <c r="BY120" s="207" t="str">
        <f t="shared" si="19"/>
        <v/>
      </c>
      <c r="BZ120" s="207" t="str">
        <f t="shared" si="20"/>
        <v/>
      </c>
      <c r="CA120" s="207" t="str">
        <f t="shared" si="21"/>
        <v/>
      </c>
      <c r="CB120" s="207" t="str">
        <f t="shared" si="22"/>
        <v/>
      </c>
      <c r="CC120" s="207" t="str">
        <f t="shared" si="23"/>
        <v/>
      </c>
      <c r="CD120" s="208"/>
    </row>
    <row r="121" spans="1:82" ht="15.95" customHeight="1">
      <c r="A121" s="195">
        <f>IF('Result Sheet'!A124="","",'Result Sheet'!A124)</f>
        <v>117</v>
      </c>
      <c r="B121" s="196" t="str">
        <f>IF('Result Sheet'!B124="","",'Result Sheet'!B124)</f>
        <v/>
      </c>
      <c r="C121" s="197" t="str">
        <f>IF('Result Sheet'!F124="","",'Result Sheet'!F124)</f>
        <v/>
      </c>
      <c r="D121" s="198" t="str">
        <f>IF('Result Sheet'!E124="","",'Result Sheet'!E124)</f>
        <v/>
      </c>
      <c r="E121" s="199" t="str">
        <f>IF('Result Sheet'!G124="","",'Result Sheet'!G124)</f>
        <v/>
      </c>
      <c r="F121" s="199" t="str">
        <f>IF('Result Sheet'!H124="","",'Result Sheet'!H124)</f>
        <v/>
      </c>
      <c r="G121" s="199" t="str">
        <f>IF('Result Sheet'!I124="","",'Result Sheet'!I124)</f>
        <v/>
      </c>
      <c r="H121" s="200" t="str">
        <f>IF('Result Sheet'!K124="","",'Result Sheet'!K124)</f>
        <v/>
      </c>
      <c r="I121" s="200" t="str">
        <f>IF('Result Sheet'!J124="","",'Result Sheet'!J124)</f>
        <v/>
      </c>
      <c r="J121" s="314" t="str">
        <f>IF('Result Sheet'!DV124="","",'Result Sheet'!DV124)</f>
        <v/>
      </c>
      <c r="K121" s="201" t="str">
        <f>IF('Result Sheet'!DR124="","",'Result Sheet'!DR124)</f>
        <v/>
      </c>
      <c r="L121" s="202" t="str">
        <f>IF('Result Sheet'!DS124="","",'Result Sheet'!DS124)</f>
        <v/>
      </c>
      <c r="M121" s="201" t="str">
        <f>IF('Result Sheet'!DT124="","",'Result Sheet'!DT124)</f>
        <v/>
      </c>
      <c r="N121" s="244" t="str">
        <f>IF('Result Sheet'!DY124="","",'Result Sheet'!DY124)</f>
        <v/>
      </c>
      <c r="O121" s="203" t="str">
        <f>IF('Result Sheet'!AB124="","",'Result Sheet'!AB124)</f>
        <v/>
      </c>
      <c r="P121" s="204" t="str">
        <f>IF('Result Sheet'!AC124="","",'Result Sheet'!AC124)</f>
        <v/>
      </c>
      <c r="Q121" s="203" t="str">
        <f>IF('Result Sheet'!AT124="","",'Result Sheet'!AT124)</f>
        <v/>
      </c>
      <c r="R121" s="204" t="str">
        <f>IF('Result Sheet'!AU124="","",'Result Sheet'!AU124)</f>
        <v/>
      </c>
      <c r="S121" s="203" t="str">
        <f>IF('Result Sheet'!BL124="","",'Result Sheet'!BL124)</f>
        <v/>
      </c>
      <c r="T121" s="204" t="str">
        <f>IF('Result Sheet'!BM124="","",'Result Sheet'!BM124)</f>
        <v/>
      </c>
      <c r="U121" s="203" t="str">
        <f>IF('Result Sheet'!CD124="","",'Result Sheet'!CD124)</f>
        <v/>
      </c>
      <c r="V121" s="204" t="str">
        <f>IF('Result Sheet'!CE124="","",'Result Sheet'!CE124)</f>
        <v/>
      </c>
      <c r="W121" s="205" t="str">
        <f>IF('Result Sheet'!DX124="","",'Result Sheet'!DX124)</f>
        <v/>
      </c>
      <c r="BQ121" s="206" t="str">
        <f>'Result Sheet'!G124</f>
        <v/>
      </c>
      <c r="BR121" s="207" t="str">
        <f t="shared" si="12"/>
        <v/>
      </c>
      <c r="BS121" s="207" t="str">
        <f t="shared" si="13"/>
        <v/>
      </c>
      <c r="BT121" s="207" t="str">
        <f t="shared" si="14"/>
        <v/>
      </c>
      <c r="BU121" s="207" t="str">
        <f t="shared" si="15"/>
        <v/>
      </c>
      <c r="BV121" s="207" t="str">
        <f t="shared" si="16"/>
        <v/>
      </c>
      <c r="BW121" s="207" t="str">
        <f t="shared" si="17"/>
        <v/>
      </c>
      <c r="BX121" s="207" t="str">
        <f t="shared" si="18"/>
        <v/>
      </c>
      <c r="BY121" s="207" t="str">
        <f t="shared" si="19"/>
        <v/>
      </c>
      <c r="BZ121" s="207" t="str">
        <f t="shared" si="20"/>
        <v/>
      </c>
      <c r="CA121" s="207" t="str">
        <f t="shared" si="21"/>
        <v/>
      </c>
      <c r="CB121" s="207" t="str">
        <f t="shared" si="22"/>
        <v/>
      </c>
      <c r="CC121" s="207" t="str">
        <f t="shared" si="23"/>
        <v/>
      </c>
      <c r="CD121" s="208"/>
    </row>
    <row r="122" spans="1:82" ht="15.95" customHeight="1">
      <c r="A122" s="195">
        <f>IF('Result Sheet'!A125="","",'Result Sheet'!A125)</f>
        <v>118</v>
      </c>
      <c r="B122" s="196" t="str">
        <f>IF('Result Sheet'!B125="","",'Result Sheet'!B125)</f>
        <v/>
      </c>
      <c r="C122" s="197" t="str">
        <f>IF('Result Sheet'!F125="","",'Result Sheet'!F125)</f>
        <v/>
      </c>
      <c r="D122" s="198" t="str">
        <f>IF('Result Sheet'!E125="","",'Result Sheet'!E125)</f>
        <v/>
      </c>
      <c r="E122" s="199" t="str">
        <f>IF('Result Sheet'!G125="","",'Result Sheet'!G125)</f>
        <v/>
      </c>
      <c r="F122" s="199" t="str">
        <f>IF('Result Sheet'!H125="","",'Result Sheet'!H125)</f>
        <v/>
      </c>
      <c r="G122" s="199" t="str">
        <f>IF('Result Sheet'!I125="","",'Result Sheet'!I125)</f>
        <v/>
      </c>
      <c r="H122" s="200" t="str">
        <f>IF('Result Sheet'!K125="","",'Result Sheet'!K125)</f>
        <v/>
      </c>
      <c r="I122" s="200" t="str">
        <f>IF('Result Sheet'!J125="","",'Result Sheet'!J125)</f>
        <v/>
      </c>
      <c r="J122" s="314" t="str">
        <f>IF('Result Sheet'!DV125="","",'Result Sheet'!DV125)</f>
        <v/>
      </c>
      <c r="K122" s="201" t="str">
        <f>IF('Result Sheet'!DR125="","",'Result Sheet'!DR125)</f>
        <v/>
      </c>
      <c r="L122" s="202" t="str">
        <f>IF('Result Sheet'!DS125="","",'Result Sheet'!DS125)</f>
        <v/>
      </c>
      <c r="M122" s="201" t="str">
        <f>IF('Result Sheet'!DT125="","",'Result Sheet'!DT125)</f>
        <v/>
      </c>
      <c r="N122" s="244" t="str">
        <f>IF('Result Sheet'!DY125="","",'Result Sheet'!DY125)</f>
        <v/>
      </c>
      <c r="O122" s="203" t="str">
        <f>IF('Result Sheet'!AB125="","",'Result Sheet'!AB125)</f>
        <v/>
      </c>
      <c r="P122" s="204" t="str">
        <f>IF('Result Sheet'!AC125="","",'Result Sheet'!AC125)</f>
        <v/>
      </c>
      <c r="Q122" s="203" t="str">
        <f>IF('Result Sheet'!AT125="","",'Result Sheet'!AT125)</f>
        <v/>
      </c>
      <c r="R122" s="204" t="str">
        <f>IF('Result Sheet'!AU125="","",'Result Sheet'!AU125)</f>
        <v/>
      </c>
      <c r="S122" s="203" t="str">
        <f>IF('Result Sheet'!BL125="","",'Result Sheet'!BL125)</f>
        <v/>
      </c>
      <c r="T122" s="204" t="str">
        <f>IF('Result Sheet'!BM125="","",'Result Sheet'!BM125)</f>
        <v/>
      </c>
      <c r="U122" s="203" t="str">
        <f>IF('Result Sheet'!CD125="","",'Result Sheet'!CD125)</f>
        <v/>
      </c>
      <c r="V122" s="204" t="str">
        <f>IF('Result Sheet'!CE125="","",'Result Sheet'!CE125)</f>
        <v/>
      </c>
      <c r="W122" s="205" t="str">
        <f>IF('Result Sheet'!DX125="","",'Result Sheet'!DX125)</f>
        <v/>
      </c>
      <c r="BQ122" s="206" t="str">
        <f>'Result Sheet'!G125</f>
        <v/>
      </c>
      <c r="BR122" s="207" t="str">
        <f t="shared" si="12"/>
        <v/>
      </c>
      <c r="BS122" s="207" t="str">
        <f t="shared" si="13"/>
        <v/>
      </c>
      <c r="BT122" s="207" t="str">
        <f t="shared" si="14"/>
        <v/>
      </c>
      <c r="BU122" s="207" t="str">
        <f t="shared" si="15"/>
        <v/>
      </c>
      <c r="BV122" s="207" t="str">
        <f t="shared" si="16"/>
        <v/>
      </c>
      <c r="BW122" s="207" t="str">
        <f t="shared" si="17"/>
        <v/>
      </c>
      <c r="BX122" s="207" t="str">
        <f t="shared" si="18"/>
        <v/>
      </c>
      <c r="BY122" s="207" t="str">
        <f t="shared" si="19"/>
        <v/>
      </c>
      <c r="BZ122" s="207" t="str">
        <f t="shared" si="20"/>
        <v/>
      </c>
      <c r="CA122" s="207" t="str">
        <f t="shared" si="21"/>
        <v/>
      </c>
      <c r="CB122" s="207" t="str">
        <f t="shared" si="22"/>
        <v/>
      </c>
      <c r="CC122" s="207" t="str">
        <f t="shared" si="23"/>
        <v/>
      </c>
      <c r="CD122" s="208"/>
    </row>
    <row r="123" spans="1:82" ht="15.95" customHeight="1">
      <c r="A123" s="195">
        <f>IF('Result Sheet'!A126="","",'Result Sheet'!A126)</f>
        <v>119</v>
      </c>
      <c r="B123" s="196" t="str">
        <f>IF('Result Sheet'!B126="","",'Result Sheet'!B126)</f>
        <v/>
      </c>
      <c r="C123" s="197" t="str">
        <f>IF('Result Sheet'!F126="","",'Result Sheet'!F126)</f>
        <v/>
      </c>
      <c r="D123" s="198" t="str">
        <f>IF('Result Sheet'!E126="","",'Result Sheet'!E126)</f>
        <v/>
      </c>
      <c r="E123" s="199" t="str">
        <f>IF('Result Sheet'!G126="","",'Result Sheet'!G126)</f>
        <v/>
      </c>
      <c r="F123" s="199" t="str">
        <f>IF('Result Sheet'!H126="","",'Result Sheet'!H126)</f>
        <v/>
      </c>
      <c r="G123" s="199" t="str">
        <f>IF('Result Sheet'!I126="","",'Result Sheet'!I126)</f>
        <v/>
      </c>
      <c r="H123" s="200" t="str">
        <f>IF('Result Sheet'!K126="","",'Result Sheet'!K126)</f>
        <v/>
      </c>
      <c r="I123" s="200" t="str">
        <f>IF('Result Sheet'!J126="","",'Result Sheet'!J126)</f>
        <v/>
      </c>
      <c r="J123" s="314" t="str">
        <f>IF('Result Sheet'!DV126="","",'Result Sheet'!DV126)</f>
        <v/>
      </c>
      <c r="K123" s="201" t="str">
        <f>IF('Result Sheet'!DR126="","",'Result Sheet'!DR126)</f>
        <v/>
      </c>
      <c r="L123" s="202" t="str">
        <f>IF('Result Sheet'!DS126="","",'Result Sheet'!DS126)</f>
        <v/>
      </c>
      <c r="M123" s="201" t="str">
        <f>IF('Result Sheet'!DT126="","",'Result Sheet'!DT126)</f>
        <v/>
      </c>
      <c r="N123" s="244" t="str">
        <f>IF('Result Sheet'!DY126="","",'Result Sheet'!DY126)</f>
        <v/>
      </c>
      <c r="O123" s="203" t="str">
        <f>IF('Result Sheet'!AB126="","",'Result Sheet'!AB126)</f>
        <v/>
      </c>
      <c r="P123" s="204" t="str">
        <f>IF('Result Sheet'!AC126="","",'Result Sheet'!AC126)</f>
        <v/>
      </c>
      <c r="Q123" s="203" t="str">
        <f>IF('Result Sheet'!AT126="","",'Result Sheet'!AT126)</f>
        <v/>
      </c>
      <c r="R123" s="204" t="str">
        <f>IF('Result Sheet'!AU126="","",'Result Sheet'!AU126)</f>
        <v/>
      </c>
      <c r="S123" s="203" t="str">
        <f>IF('Result Sheet'!BL126="","",'Result Sheet'!BL126)</f>
        <v/>
      </c>
      <c r="T123" s="204" t="str">
        <f>IF('Result Sheet'!BM126="","",'Result Sheet'!BM126)</f>
        <v/>
      </c>
      <c r="U123" s="203" t="str">
        <f>IF('Result Sheet'!CD126="","",'Result Sheet'!CD126)</f>
        <v/>
      </c>
      <c r="V123" s="204" t="str">
        <f>IF('Result Sheet'!CE126="","",'Result Sheet'!CE126)</f>
        <v/>
      </c>
      <c r="W123" s="205" t="str">
        <f>IF('Result Sheet'!DX126="","",'Result Sheet'!DX126)</f>
        <v/>
      </c>
      <c r="BQ123" s="206" t="str">
        <f>'Result Sheet'!G126</f>
        <v/>
      </c>
      <c r="BR123" s="207" t="str">
        <f t="shared" si="12"/>
        <v/>
      </c>
      <c r="BS123" s="207" t="str">
        <f t="shared" si="13"/>
        <v/>
      </c>
      <c r="BT123" s="207" t="str">
        <f t="shared" si="14"/>
        <v/>
      </c>
      <c r="BU123" s="207" t="str">
        <f t="shared" si="15"/>
        <v/>
      </c>
      <c r="BV123" s="207" t="str">
        <f t="shared" si="16"/>
        <v/>
      </c>
      <c r="BW123" s="207" t="str">
        <f t="shared" si="17"/>
        <v/>
      </c>
      <c r="BX123" s="207" t="str">
        <f t="shared" si="18"/>
        <v/>
      </c>
      <c r="BY123" s="207" t="str">
        <f t="shared" si="19"/>
        <v/>
      </c>
      <c r="BZ123" s="207" t="str">
        <f t="shared" si="20"/>
        <v/>
      </c>
      <c r="CA123" s="207" t="str">
        <f t="shared" si="21"/>
        <v/>
      </c>
      <c r="CB123" s="207" t="str">
        <f t="shared" si="22"/>
        <v/>
      </c>
      <c r="CC123" s="207" t="str">
        <f t="shared" si="23"/>
        <v/>
      </c>
      <c r="CD123" s="208"/>
    </row>
    <row r="124" spans="1:82" ht="15.95" customHeight="1">
      <c r="A124" s="195">
        <f>IF('Result Sheet'!A127="","",'Result Sheet'!A127)</f>
        <v>120</v>
      </c>
      <c r="B124" s="196" t="str">
        <f>IF('Result Sheet'!B127="","",'Result Sheet'!B127)</f>
        <v/>
      </c>
      <c r="C124" s="197" t="str">
        <f>IF('Result Sheet'!F127="","",'Result Sheet'!F127)</f>
        <v/>
      </c>
      <c r="D124" s="198" t="str">
        <f>IF('Result Sheet'!E127="","",'Result Sheet'!E127)</f>
        <v/>
      </c>
      <c r="E124" s="199" t="str">
        <f>IF('Result Sheet'!G127="","",'Result Sheet'!G127)</f>
        <v/>
      </c>
      <c r="F124" s="199" t="str">
        <f>IF('Result Sheet'!H127="","",'Result Sheet'!H127)</f>
        <v/>
      </c>
      <c r="G124" s="199" t="str">
        <f>IF('Result Sheet'!I127="","",'Result Sheet'!I127)</f>
        <v/>
      </c>
      <c r="H124" s="200" t="str">
        <f>IF('Result Sheet'!K127="","",'Result Sheet'!K127)</f>
        <v/>
      </c>
      <c r="I124" s="200" t="str">
        <f>IF('Result Sheet'!J127="","",'Result Sheet'!J127)</f>
        <v/>
      </c>
      <c r="J124" s="314" t="str">
        <f>IF('Result Sheet'!DV127="","",'Result Sheet'!DV127)</f>
        <v/>
      </c>
      <c r="K124" s="201" t="str">
        <f>IF('Result Sheet'!DR127="","",'Result Sheet'!DR127)</f>
        <v/>
      </c>
      <c r="L124" s="202" t="str">
        <f>IF('Result Sheet'!DS127="","",'Result Sheet'!DS127)</f>
        <v/>
      </c>
      <c r="M124" s="201" t="str">
        <f>IF('Result Sheet'!DT127="","",'Result Sheet'!DT127)</f>
        <v/>
      </c>
      <c r="N124" s="244" t="str">
        <f>IF('Result Sheet'!DY127="","",'Result Sheet'!DY127)</f>
        <v/>
      </c>
      <c r="O124" s="203" t="str">
        <f>IF('Result Sheet'!AB127="","",'Result Sheet'!AB127)</f>
        <v/>
      </c>
      <c r="P124" s="204" t="str">
        <f>IF('Result Sheet'!AC127="","",'Result Sheet'!AC127)</f>
        <v/>
      </c>
      <c r="Q124" s="203" t="str">
        <f>IF('Result Sheet'!AT127="","",'Result Sheet'!AT127)</f>
        <v/>
      </c>
      <c r="R124" s="204" t="str">
        <f>IF('Result Sheet'!AU127="","",'Result Sheet'!AU127)</f>
        <v/>
      </c>
      <c r="S124" s="203" t="str">
        <f>IF('Result Sheet'!BL127="","",'Result Sheet'!BL127)</f>
        <v/>
      </c>
      <c r="T124" s="204" t="str">
        <f>IF('Result Sheet'!BM127="","",'Result Sheet'!BM127)</f>
        <v/>
      </c>
      <c r="U124" s="203" t="str">
        <f>IF('Result Sheet'!CD127="","",'Result Sheet'!CD127)</f>
        <v/>
      </c>
      <c r="V124" s="204" t="str">
        <f>IF('Result Sheet'!CE127="","",'Result Sheet'!CE127)</f>
        <v/>
      </c>
      <c r="W124" s="205" t="str">
        <f>IF('Result Sheet'!DX127="","",'Result Sheet'!DX127)</f>
        <v/>
      </c>
      <c r="BQ124" s="206" t="str">
        <f>'Result Sheet'!G127</f>
        <v/>
      </c>
      <c r="BR124" s="207" t="str">
        <f t="shared" si="12"/>
        <v/>
      </c>
      <c r="BS124" s="207" t="str">
        <f t="shared" si="13"/>
        <v/>
      </c>
      <c r="BT124" s="207" t="str">
        <f t="shared" si="14"/>
        <v/>
      </c>
      <c r="BU124" s="207" t="str">
        <f t="shared" si="15"/>
        <v/>
      </c>
      <c r="BV124" s="207" t="str">
        <f t="shared" si="16"/>
        <v/>
      </c>
      <c r="BW124" s="207" t="str">
        <f t="shared" si="17"/>
        <v/>
      </c>
      <c r="BX124" s="207" t="str">
        <f t="shared" si="18"/>
        <v/>
      </c>
      <c r="BY124" s="207" t="str">
        <f t="shared" si="19"/>
        <v/>
      </c>
      <c r="BZ124" s="207" t="str">
        <f t="shared" si="20"/>
        <v/>
      </c>
      <c r="CA124" s="207" t="str">
        <f t="shared" si="21"/>
        <v/>
      </c>
      <c r="CB124" s="207" t="str">
        <f t="shared" si="22"/>
        <v/>
      </c>
      <c r="CC124" s="207" t="str">
        <f t="shared" si="23"/>
        <v/>
      </c>
      <c r="CD124" s="208"/>
    </row>
    <row r="125" spans="1:82" ht="15.95" customHeight="1">
      <c r="A125" s="195">
        <f>IF('Result Sheet'!A128="","",'Result Sheet'!A128)</f>
        <v>121</v>
      </c>
      <c r="B125" s="196" t="str">
        <f>IF('Result Sheet'!B128="","",'Result Sheet'!B128)</f>
        <v/>
      </c>
      <c r="C125" s="197" t="str">
        <f>IF('Result Sheet'!F128="","",'Result Sheet'!F128)</f>
        <v/>
      </c>
      <c r="D125" s="198" t="str">
        <f>IF('Result Sheet'!E128="","",'Result Sheet'!E128)</f>
        <v/>
      </c>
      <c r="E125" s="199" t="str">
        <f>IF('Result Sheet'!G128="","",'Result Sheet'!G128)</f>
        <v/>
      </c>
      <c r="F125" s="199" t="str">
        <f>IF('Result Sheet'!H128="","",'Result Sheet'!H128)</f>
        <v/>
      </c>
      <c r="G125" s="199" t="str">
        <f>IF('Result Sheet'!I128="","",'Result Sheet'!I128)</f>
        <v/>
      </c>
      <c r="H125" s="200" t="str">
        <f>IF('Result Sheet'!K128="","",'Result Sheet'!K128)</f>
        <v/>
      </c>
      <c r="I125" s="200" t="str">
        <f>IF('Result Sheet'!J128="","",'Result Sheet'!J128)</f>
        <v/>
      </c>
      <c r="J125" s="314" t="str">
        <f>IF('Result Sheet'!DV128="","",'Result Sheet'!DV128)</f>
        <v/>
      </c>
      <c r="K125" s="201" t="str">
        <f>IF('Result Sheet'!DR128="","",'Result Sheet'!DR128)</f>
        <v/>
      </c>
      <c r="L125" s="202" t="str">
        <f>IF('Result Sheet'!DS128="","",'Result Sheet'!DS128)</f>
        <v/>
      </c>
      <c r="M125" s="201" t="str">
        <f>IF('Result Sheet'!DT128="","",'Result Sheet'!DT128)</f>
        <v/>
      </c>
      <c r="N125" s="244" t="str">
        <f>IF('Result Sheet'!DY128="","",'Result Sheet'!DY128)</f>
        <v/>
      </c>
      <c r="O125" s="203" t="str">
        <f>IF('Result Sheet'!AB128="","",'Result Sheet'!AB128)</f>
        <v/>
      </c>
      <c r="P125" s="204" t="str">
        <f>IF('Result Sheet'!AC128="","",'Result Sheet'!AC128)</f>
        <v/>
      </c>
      <c r="Q125" s="203" t="str">
        <f>IF('Result Sheet'!AT128="","",'Result Sheet'!AT128)</f>
        <v/>
      </c>
      <c r="R125" s="204" t="str">
        <f>IF('Result Sheet'!AU128="","",'Result Sheet'!AU128)</f>
        <v/>
      </c>
      <c r="S125" s="203" t="str">
        <f>IF('Result Sheet'!BL128="","",'Result Sheet'!BL128)</f>
        <v/>
      </c>
      <c r="T125" s="204" t="str">
        <f>IF('Result Sheet'!BM128="","",'Result Sheet'!BM128)</f>
        <v/>
      </c>
      <c r="U125" s="203" t="str">
        <f>IF('Result Sheet'!CD128="","",'Result Sheet'!CD128)</f>
        <v/>
      </c>
      <c r="V125" s="204" t="str">
        <f>IF('Result Sheet'!CE128="","",'Result Sheet'!CE128)</f>
        <v/>
      </c>
      <c r="W125" s="205" t="str">
        <f>IF('Result Sheet'!DX128="","",'Result Sheet'!DX128)</f>
        <v/>
      </c>
      <c r="BQ125" s="206" t="str">
        <f>'Result Sheet'!G128</f>
        <v/>
      </c>
      <c r="BR125" s="207" t="str">
        <f t="shared" si="12"/>
        <v/>
      </c>
      <c r="BS125" s="207" t="str">
        <f t="shared" si="13"/>
        <v/>
      </c>
      <c r="BT125" s="207" t="str">
        <f t="shared" si="14"/>
        <v/>
      </c>
      <c r="BU125" s="207" t="str">
        <f t="shared" si="15"/>
        <v/>
      </c>
      <c r="BV125" s="207" t="str">
        <f t="shared" si="16"/>
        <v/>
      </c>
      <c r="BW125" s="207" t="str">
        <f t="shared" si="17"/>
        <v/>
      </c>
      <c r="BX125" s="207" t="str">
        <f t="shared" si="18"/>
        <v/>
      </c>
      <c r="BY125" s="207" t="str">
        <f t="shared" si="19"/>
        <v/>
      </c>
      <c r="BZ125" s="207" t="str">
        <f t="shared" si="20"/>
        <v/>
      </c>
      <c r="CA125" s="207" t="str">
        <f t="shared" si="21"/>
        <v/>
      </c>
      <c r="CB125" s="207" t="str">
        <f t="shared" si="22"/>
        <v/>
      </c>
      <c r="CC125" s="207" t="str">
        <f t="shared" si="23"/>
        <v/>
      </c>
      <c r="CD125" s="208"/>
    </row>
    <row r="126" spans="1:82" ht="15.95" customHeight="1">
      <c r="A126" s="195">
        <f>IF('Result Sheet'!A129="","",'Result Sheet'!A129)</f>
        <v>122</v>
      </c>
      <c r="B126" s="196" t="str">
        <f>IF('Result Sheet'!B129="","",'Result Sheet'!B129)</f>
        <v/>
      </c>
      <c r="C126" s="197" t="str">
        <f>IF('Result Sheet'!F129="","",'Result Sheet'!F129)</f>
        <v/>
      </c>
      <c r="D126" s="198" t="str">
        <f>IF('Result Sheet'!E129="","",'Result Sheet'!E129)</f>
        <v/>
      </c>
      <c r="E126" s="199" t="str">
        <f>IF('Result Sheet'!G129="","",'Result Sheet'!G129)</f>
        <v/>
      </c>
      <c r="F126" s="199" t="str">
        <f>IF('Result Sheet'!H129="","",'Result Sheet'!H129)</f>
        <v/>
      </c>
      <c r="G126" s="199" t="str">
        <f>IF('Result Sheet'!I129="","",'Result Sheet'!I129)</f>
        <v/>
      </c>
      <c r="H126" s="200" t="str">
        <f>IF('Result Sheet'!K129="","",'Result Sheet'!K129)</f>
        <v/>
      </c>
      <c r="I126" s="200" t="str">
        <f>IF('Result Sheet'!J129="","",'Result Sheet'!J129)</f>
        <v/>
      </c>
      <c r="J126" s="314" t="str">
        <f>IF('Result Sheet'!DV129="","",'Result Sheet'!DV129)</f>
        <v/>
      </c>
      <c r="K126" s="201" t="str">
        <f>IF('Result Sheet'!DR129="","",'Result Sheet'!DR129)</f>
        <v/>
      </c>
      <c r="L126" s="202" t="str">
        <f>IF('Result Sheet'!DS129="","",'Result Sheet'!DS129)</f>
        <v/>
      </c>
      <c r="M126" s="201" t="str">
        <f>IF('Result Sheet'!DT129="","",'Result Sheet'!DT129)</f>
        <v/>
      </c>
      <c r="N126" s="244" t="str">
        <f>IF('Result Sheet'!DY129="","",'Result Sheet'!DY129)</f>
        <v/>
      </c>
      <c r="O126" s="203" t="str">
        <f>IF('Result Sheet'!AB129="","",'Result Sheet'!AB129)</f>
        <v/>
      </c>
      <c r="P126" s="204" t="str">
        <f>IF('Result Sheet'!AC129="","",'Result Sheet'!AC129)</f>
        <v/>
      </c>
      <c r="Q126" s="203" t="str">
        <f>IF('Result Sheet'!AT129="","",'Result Sheet'!AT129)</f>
        <v/>
      </c>
      <c r="R126" s="204" t="str">
        <f>IF('Result Sheet'!AU129="","",'Result Sheet'!AU129)</f>
        <v/>
      </c>
      <c r="S126" s="203" t="str">
        <f>IF('Result Sheet'!BL129="","",'Result Sheet'!BL129)</f>
        <v/>
      </c>
      <c r="T126" s="204" t="str">
        <f>IF('Result Sheet'!BM129="","",'Result Sheet'!BM129)</f>
        <v/>
      </c>
      <c r="U126" s="203" t="str">
        <f>IF('Result Sheet'!CD129="","",'Result Sheet'!CD129)</f>
        <v/>
      </c>
      <c r="V126" s="204" t="str">
        <f>IF('Result Sheet'!CE129="","",'Result Sheet'!CE129)</f>
        <v/>
      </c>
      <c r="W126" s="205" t="str">
        <f>IF('Result Sheet'!DX129="","",'Result Sheet'!DX129)</f>
        <v/>
      </c>
      <c r="BQ126" s="206" t="str">
        <f>'Result Sheet'!G129</f>
        <v/>
      </c>
      <c r="BR126" s="207" t="str">
        <f t="shared" si="12"/>
        <v/>
      </c>
      <c r="BS126" s="207" t="str">
        <f t="shared" si="13"/>
        <v/>
      </c>
      <c r="BT126" s="207" t="str">
        <f t="shared" si="14"/>
        <v/>
      </c>
      <c r="BU126" s="207" t="str">
        <f t="shared" si="15"/>
        <v/>
      </c>
      <c r="BV126" s="207" t="str">
        <f t="shared" si="16"/>
        <v/>
      </c>
      <c r="BW126" s="207" t="str">
        <f t="shared" si="17"/>
        <v/>
      </c>
      <c r="BX126" s="207" t="str">
        <f t="shared" si="18"/>
        <v/>
      </c>
      <c r="BY126" s="207" t="str">
        <f t="shared" si="19"/>
        <v/>
      </c>
      <c r="BZ126" s="207" t="str">
        <f t="shared" si="20"/>
        <v/>
      </c>
      <c r="CA126" s="207" t="str">
        <f t="shared" si="21"/>
        <v/>
      </c>
      <c r="CB126" s="207" t="str">
        <f t="shared" si="22"/>
        <v/>
      </c>
      <c r="CC126" s="207" t="str">
        <f t="shared" si="23"/>
        <v/>
      </c>
      <c r="CD126" s="208"/>
    </row>
    <row r="127" spans="1:82" ht="15.95" customHeight="1">
      <c r="A127" s="195">
        <f>IF('Result Sheet'!A130="","",'Result Sheet'!A130)</f>
        <v>123</v>
      </c>
      <c r="B127" s="196" t="str">
        <f>IF('Result Sheet'!B130="","",'Result Sheet'!B130)</f>
        <v/>
      </c>
      <c r="C127" s="197" t="str">
        <f>IF('Result Sheet'!F130="","",'Result Sheet'!F130)</f>
        <v/>
      </c>
      <c r="D127" s="198" t="str">
        <f>IF('Result Sheet'!E130="","",'Result Sheet'!E130)</f>
        <v/>
      </c>
      <c r="E127" s="199" t="str">
        <f>IF('Result Sheet'!G130="","",'Result Sheet'!G130)</f>
        <v/>
      </c>
      <c r="F127" s="199" t="str">
        <f>IF('Result Sheet'!H130="","",'Result Sheet'!H130)</f>
        <v/>
      </c>
      <c r="G127" s="199" t="str">
        <f>IF('Result Sheet'!I130="","",'Result Sheet'!I130)</f>
        <v/>
      </c>
      <c r="H127" s="200" t="str">
        <f>IF('Result Sheet'!K130="","",'Result Sheet'!K130)</f>
        <v/>
      </c>
      <c r="I127" s="200" t="str">
        <f>IF('Result Sheet'!J130="","",'Result Sheet'!J130)</f>
        <v/>
      </c>
      <c r="J127" s="314" t="str">
        <f>IF('Result Sheet'!DV130="","",'Result Sheet'!DV130)</f>
        <v/>
      </c>
      <c r="K127" s="201" t="str">
        <f>IF('Result Sheet'!DR130="","",'Result Sheet'!DR130)</f>
        <v/>
      </c>
      <c r="L127" s="202" t="str">
        <f>IF('Result Sheet'!DS130="","",'Result Sheet'!DS130)</f>
        <v/>
      </c>
      <c r="M127" s="201" t="str">
        <f>IF('Result Sheet'!DT130="","",'Result Sheet'!DT130)</f>
        <v/>
      </c>
      <c r="N127" s="244" t="str">
        <f>IF('Result Sheet'!DY130="","",'Result Sheet'!DY130)</f>
        <v/>
      </c>
      <c r="O127" s="203" t="str">
        <f>IF('Result Sheet'!AB130="","",'Result Sheet'!AB130)</f>
        <v/>
      </c>
      <c r="P127" s="204" t="str">
        <f>IF('Result Sheet'!AC130="","",'Result Sheet'!AC130)</f>
        <v/>
      </c>
      <c r="Q127" s="203" t="str">
        <f>IF('Result Sheet'!AT130="","",'Result Sheet'!AT130)</f>
        <v/>
      </c>
      <c r="R127" s="204" t="str">
        <f>IF('Result Sheet'!AU130="","",'Result Sheet'!AU130)</f>
        <v/>
      </c>
      <c r="S127" s="203" t="str">
        <f>IF('Result Sheet'!BL130="","",'Result Sheet'!BL130)</f>
        <v/>
      </c>
      <c r="T127" s="204" t="str">
        <f>IF('Result Sheet'!BM130="","",'Result Sheet'!BM130)</f>
        <v/>
      </c>
      <c r="U127" s="203" t="str">
        <f>IF('Result Sheet'!CD130="","",'Result Sheet'!CD130)</f>
        <v/>
      </c>
      <c r="V127" s="204" t="str">
        <f>IF('Result Sheet'!CE130="","",'Result Sheet'!CE130)</f>
        <v/>
      </c>
      <c r="W127" s="205" t="str">
        <f>IF('Result Sheet'!DX130="","",'Result Sheet'!DX130)</f>
        <v/>
      </c>
      <c r="BQ127" s="206" t="str">
        <f>'Result Sheet'!G130</f>
        <v/>
      </c>
      <c r="BR127" s="207" t="str">
        <f t="shared" si="12"/>
        <v/>
      </c>
      <c r="BS127" s="207" t="str">
        <f t="shared" si="13"/>
        <v/>
      </c>
      <c r="BT127" s="207" t="str">
        <f t="shared" si="14"/>
        <v/>
      </c>
      <c r="BU127" s="207" t="str">
        <f t="shared" si="15"/>
        <v/>
      </c>
      <c r="BV127" s="207" t="str">
        <f t="shared" si="16"/>
        <v/>
      </c>
      <c r="BW127" s="207" t="str">
        <f t="shared" si="17"/>
        <v/>
      </c>
      <c r="BX127" s="207" t="str">
        <f t="shared" si="18"/>
        <v/>
      </c>
      <c r="BY127" s="207" t="str">
        <f t="shared" si="19"/>
        <v/>
      </c>
      <c r="BZ127" s="207" t="str">
        <f t="shared" si="20"/>
        <v/>
      </c>
      <c r="CA127" s="207" t="str">
        <f t="shared" si="21"/>
        <v/>
      </c>
      <c r="CB127" s="207" t="str">
        <f t="shared" si="22"/>
        <v/>
      </c>
      <c r="CC127" s="207" t="str">
        <f t="shared" si="23"/>
        <v/>
      </c>
      <c r="CD127" s="208"/>
    </row>
    <row r="128" spans="1:82" ht="15.95" customHeight="1">
      <c r="A128" s="195">
        <f>IF('Result Sheet'!A131="","",'Result Sheet'!A131)</f>
        <v>124</v>
      </c>
      <c r="B128" s="196" t="str">
        <f>IF('Result Sheet'!B131="","",'Result Sheet'!B131)</f>
        <v/>
      </c>
      <c r="C128" s="197" t="str">
        <f>IF('Result Sheet'!F131="","",'Result Sheet'!F131)</f>
        <v/>
      </c>
      <c r="D128" s="198" t="str">
        <f>IF('Result Sheet'!E131="","",'Result Sheet'!E131)</f>
        <v/>
      </c>
      <c r="E128" s="199" t="str">
        <f>IF('Result Sheet'!G131="","",'Result Sheet'!G131)</f>
        <v/>
      </c>
      <c r="F128" s="199" t="str">
        <f>IF('Result Sheet'!H131="","",'Result Sheet'!H131)</f>
        <v/>
      </c>
      <c r="G128" s="199" t="str">
        <f>IF('Result Sheet'!I131="","",'Result Sheet'!I131)</f>
        <v/>
      </c>
      <c r="H128" s="200" t="str">
        <f>IF('Result Sheet'!K131="","",'Result Sheet'!K131)</f>
        <v/>
      </c>
      <c r="I128" s="200" t="str">
        <f>IF('Result Sheet'!J131="","",'Result Sheet'!J131)</f>
        <v/>
      </c>
      <c r="J128" s="314" t="str">
        <f>IF('Result Sheet'!DV131="","",'Result Sheet'!DV131)</f>
        <v/>
      </c>
      <c r="K128" s="201" t="str">
        <f>IF('Result Sheet'!DR131="","",'Result Sheet'!DR131)</f>
        <v/>
      </c>
      <c r="L128" s="202" t="str">
        <f>IF('Result Sheet'!DS131="","",'Result Sheet'!DS131)</f>
        <v/>
      </c>
      <c r="M128" s="201" t="str">
        <f>IF('Result Sheet'!DT131="","",'Result Sheet'!DT131)</f>
        <v/>
      </c>
      <c r="N128" s="244" t="str">
        <f>IF('Result Sheet'!DY131="","",'Result Sheet'!DY131)</f>
        <v/>
      </c>
      <c r="O128" s="203" t="str">
        <f>IF('Result Sheet'!AB131="","",'Result Sheet'!AB131)</f>
        <v/>
      </c>
      <c r="P128" s="204" t="str">
        <f>IF('Result Sheet'!AC131="","",'Result Sheet'!AC131)</f>
        <v/>
      </c>
      <c r="Q128" s="203" t="str">
        <f>IF('Result Sheet'!AT131="","",'Result Sheet'!AT131)</f>
        <v/>
      </c>
      <c r="R128" s="204" t="str">
        <f>IF('Result Sheet'!AU131="","",'Result Sheet'!AU131)</f>
        <v/>
      </c>
      <c r="S128" s="203" t="str">
        <f>IF('Result Sheet'!BL131="","",'Result Sheet'!BL131)</f>
        <v/>
      </c>
      <c r="T128" s="204" t="str">
        <f>IF('Result Sheet'!BM131="","",'Result Sheet'!BM131)</f>
        <v/>
      </c>
      <c r="U128" s="203" t="str">
        <f>IF('Result Sheet'!CD131="","",'Result Sheet'!CD131)</f>
        <v/>
      </c>
      <c r="V128" s="204" t="str">
        <f>IF('Result Sheet'!CE131="","",'Result Sheet'!CE131)</f>
        <v/>
      </c>
      <c r="W128" s="205" t="str">
        <f>IF('Result Sheet'!DX131="","",'Result Sheet'!DX131)</f>
        <v/>
      </c>
      <c r="BQ128" s="206" t="str">
        <f>'Result Sheet'!G131</f>
        <v/>
      </c>
      <c r="BR128" s="207" t="str">
        <f t="shared" si="12"/>
        <v/>
      </c>
      <c r="BS128" s="207" t="str">
        <f t="shared" si="13"/>
        <v/>
      </c>
      <c r="BT128" s="207" t="str">
        <f t="shared" si="14"/>
        <v/>
      </c>
      <c r="BU128" s="207" t="str">
        <f t="shared" si="15"/>
        <v/>
      </c>
      <c r="BV128" s="207" t="str">
        <f t="shared" si="16"/>
        <v/>
      </c>
      <c r="BW128" s="207" t="str">
        <f t="shared" si="17"/>
        <v/>
      </c>
      <c r="BX128" s="207" t="str">
        <f t="shared" si="18"/>
        <v/>
      </c>
      <c r="BY128" s="207" t="str">
        <f t="shared" si="19"/>
        <v/>
      </c>
      <c r="BZ128" s="207" t="str">
        <f t="shared" si="20"/>
        <v/>
      </c>
      <c r="CA128" s="207" t="str">
        <f t="shared" si="21"/>
        <v/>
      </c>
      <c r="CB128" s="207" t="str">
        <f t="shared" si="22"/>
        <v/>
      </c>
      <c r="CC128" s="207" t="str">
        <f t="shared" si="23"/>
        <v/>
      </c>
      <c r="CD128" s="208"/>
    </row>
    <row r="129" spans="1:82" ht="15.95" customHeight="1">
      <c r="A129" s="195">
        <f>IF('Result Sheet'!A132="","",'Result Sheet'!A132)</f>
        <v>125</v>
      </c>
      <c r="B129" s="196" t="str">
        <f>IF('Result Sheet'!B132="","",'Result Sheet'!B132)</f>
        <v/>
      </c>
      <c r="C129" s="197" t="str">
        <f>IF('Result Sheet'!F132="","",'Result Sheet'!F132)</f>
        <v/>
      </c>
      <c r="D129" s="198" t="str">
        <f>IF('Result Sheet'!E132="","",'Result Sheet'!E132)</f>
        <v/>
      </c>
      <c r="E129" s="199" t="str">
        <f>IF('Result Sheet'!G132="","",'Result Sheet'!G132)</f>
        <v/>
      </c>
      <c r="F129" s="199" t="str">
        <f>IF('Result Sheet'!H132="","",'Result Sheet'!H132)</f>
        <v/>
      </c>
      <c r="G129" s="199" t="str">
        <f>IF('Result Sheet'!I132="","",'Result Sheet'!I132)</f>
        <v/>
      </c>
      <c r="H129" s="200" t="str">
        <f>IF('Result Sheet'!K132="","",'Result Sheet'!K132)</f>
        <v/>
      </c>
      <c r="I129" s="200" t="str">
        <f>IF('Result Sheet'!J132="","",'Result Sheet'!J132)</f>
        <v/>
      </c>
      <c r="J129" s="314" t="str">
        <f>IF('Result Sheet'!DV132="","",'Result Sheet'!DV132)</f>
        <v/>
      </c>
      <c r="K129" s="201" t="str">
        <f>IF('Result Sheet'!DR132="","",'Result Sheet'!DR132)</f>
        <v/>
      </c>
      <c r="L129" s="202" t="str">
        <f>IF('Result Sheet'!DS132="","",'Result Sheet'!DS132)</f>
        <v/>
      </c>
      <c r="M129" s="201" t="str">
        <f>IF('Result Sheet'!DT132="","",'Result Sheet'!DT132)</f>
        <v/>
      </c>
      <c r="N129" s="244" t="str">
        <f>IF('Result Sheet'!DY132="","",'Result Sheet'!DY132)</f>
        <v/>
      </c>
      <c r="O129" s="203" t="str">
        <f>IF('Result Sheet'!AB132="","",'Result Sheet'!AB132)</f>
        <v/>
      </c>
      <c r="P129" s="204" t="str">
        <f>IF('Result Sheet'!AC132="","",'Result Sheet'!AC132)</f>
        <v/>
      </c>
      <c r="Q129" s="203" t="str">
        <f>IF('Result Sheet'!AT132="","",'Result Sheet'!AT132)</f>
        <v/>
      </c>
      <c r="R129" s="204" t="str">
        <f>IF('Result Sheet'!AU132="","",'Result Sheet'!AU132)</f>
        <v/>
      </c>
      <c r="S129" s="203" t="str">
        <f>IF('Result Sheet'!BL132="","",'Result Sheet'!BL132)</f>
        <v/>
      </c>
      <c r="T129" s="204" t="str">
        <f>IF('Result Sheet'!BM132="","",'Result Sheet'!BM132)</f>
        <v/>
      </c>
      <c r="U129" s="203" t="str">
        <f>IF('Result Sheet'!CD132="","",'Result Sheet'!CD132)</f>
        <v/>
      </c>
      <c r="V129" s="204" t="str">
        <f>IF('Result Sheet'!CE132="","",'Result Sheet'!CE132)</f>
        <v/>
      </c>
      <c r="W129" s="205" t="str">
        <f>IF('Result Sheet'!DX132="","",'Result Sheet'!DX132)</f>
        <v/>
      </c>
      <c r="BQ129" s="206" t="str">
        <f>'Result Sheet'!G132</f>
        <v/>
      </c>
      <c r="BR129" s="207" t="str">
        <f t="shared" si="12"/>
        <v/>
      </c>
      <c r="BS129" s="207" t="str">
        <f t="shared" si="13"/>
        <v/>
      </c>
      <c r="BT129" s="207" t="str">
        <f t="shared" si="14"/>
        <v/>
      </c>
      <c r="BU129" s="207" t="str">
        <f t="shared" si="15"/>
        <v/>
      </c>
      <c r="BV129" s="207" t="str">
        <f t="shared" si="16"/>
        <v/>
      </c>
      <c r="BW129" s="207" t="str">
        <f t="shared" si="17"/>
        <v/>
      </c>
      <c r="BX129" s="207" t="str">
        <f t="shared" si="18"/>
        <v/>
      </c>
      <c r="BY129" s="207" t="str">
        <f t="shared" si="19"/>
        <v/>
      </c>
      <c r="BZ129" s="207" t="str">
        <f t="shared" si="20"/>
        <v/>
      </c>
      <c r="CA129" s="207" t="str">
        <f t="shared" si="21"/>
        <v/>
      </c>
      <c r="CB129" s="207" t="str">
        <f t="shared" si="22"/>
        <v/>
      </c>
      <c r="CC129" s="207" t="str">
        <f t="shared" si="23"/>
        <v/>
      </c>
      <c r="CD129" s="208"/>
    </row>
    <row r="130" spans="1:82" ht="15.95" customHeight="1">
      <c r="A130" s="195">
        <f>IF('Result Sheet'!A133="","",'Result Sheet'!A133)</f>
        <v>126</v>
      </c>
      <c r="B130" s="196" t="str">
        <f>IF('Result Sheet'!B133="","",'Result Sheet'!B133)</f>
        <v/>
      </c>
      <c r="C130" s="197" t="str">
        <f>IF('Result Sheet'!F133="","",'Result Sheet'!F133)</f>
        <v/>
      </c>
      <c r="D130" s="198" t="str">
        <f>IF('Result Sheet'!E133="","",'Result Sheet'!E133)</f>
        <v/>
      </c>
      <c r="E130" s="199" t="str">
        <f>IF('Result Sheet'!G133="","",'Result Sheet'!G133)</f>
        <v/>
      </c>
      <c r="F130" s="199" t="str">
        <f>IF('Result Sheet'!H133="","",'Result Sheet'!H133)</f>
        <v/>
      </c>
      <c r="G130" s="199" t="str">
        <f>IF('Result Sheet'!I133="","",'Result Sheet'!I133)</f>
        <v/>
      </c>
      <c r="H130" s="200" t="str">
        <f>IF('Result Sheet'!K133="","",'Result Sheet'!K133)</f>
        <v/>
      </c>
      <c r="I130" s="200" t="str">
        <f>IF('Result Sheet'!J133="","",'Result Sheet'!J133)</f>
        <v/>
      </c>
      <c r="J130" s="314" t="str">
        <f>IF('Result Sheet'!DV133="","",'Result Sheet'!DV133)</f>
        <v/>
      </c>
      <c r="K130" s="201" t="str">
        <f>IF('Result Sheet'!DR133="","",'Result Sheet'!DR133)</f>
        <v/>
      </c>
      <c r="L130" s="202" t="str">
        <f>IF('Result Sheet'!DS133="","",'Result Sheet'!DS133)</f>
        <v/>
      </c>
      <c r="M130" s="201" t="str">
        <f>IF('Result Sheet'!DT133="","",'Result Sheet'!DT133)</f>
        <v/>
      </c>
      <c r="N130" s="244" t="str">
        <f>IF('Result Sheet'!DY133="","",'Result Sheet'!DY133)</f>
        <v/>
      </c>
      <c r="O130" s="203" t="str">
        <f>IF('Result Sheet'!AB133="","",'Result Sheet'!AB133)</f>
        <v/>
      </c>
      <c r="P130" s="204" t="str">
        <f>IF('Result Sheet'!AC133="","",'Result Sheet'!AC133)</f>
        <v/>
      </c>
      <c r="Q130" s="203" t="str">
        <f>IF('Result Sheet'!AT133="","",'Result Sheet'!AT133)</f>
        <v/>
      </c>
      <c r="R130" s="204" t="str">
        <f>IF('Result Sheet'!AU133="","",'Result Sheet'!AU133)</f>
        <v/>
      </c>
      <c r="S130" s="203" t="str">
        <f>IF('Result Sheet'!BL133="","",'Result Sheet'!BL133)</f>
        <v/>
      </c>
      <c r="T130" s="204" t="str">
        <f>IF('Result Sheet'!BM133="","",'Result Sheet'!BM133)</f>
        <v/>
      </c>
      <c r="U130" s="203" t="str">
        <f>IF('Result Sheet'!CD133="","",'Result Sheet'!CD133)</f>
        <v/>
      </c>
      <c r="V130" s="204" t="str">
        <f>IF('Result Sheet'!CE133="","",'Result Sheet'!CE133)</f>
        <v/>
      </c>
      <c r="W130" s="205" t="str">
        <f>IF('Result Sheet'!DX133="","",'Result Sheet'!DX133)</f>
        <v/>
      </c>
      <c r="BQ130" s="206" t="str">
        <f>'Result Sheet'!G133</f>
        <v/>
      </c>
      <c r="BR130" s="207" t="str">
        <f t="shared" si="12"/>
        <v/>
      </c>
      <c r="BS130" s="207" t="str">
        <f t="shared" si="13"/>
        <v/>
      </c>
      <c r="BT130" s="207" t="str">
        <f t="shared" si="14"/>
        <v/>
      </c>
      <c r="BU130" s="207" t="str">
        <f t="shared" si="15"/>
        <v/>
      </c>
      <c r="BV130" s="207" t="str">
        <f t="shared" si="16"/>
        <v/>
      </c>
      <c r="BW130" s="207" t="str">
        <f t="shared" si="17"/>
        <v/>
      </c>
      <c r="BX130" s="207" t="str">
        <f t="shared" si="18"/>
        <v/>
      </c>
      <c r="BY130" s="207" t="str">
        <f t="shared" si="19"/>
        <v/>
      </c>
      <c r="BZ130" s="207" t="str">
        <f t="shared" si="20"/>
        <v/>
      </c>
      <c r="CA130" s="207" t="str">
        <f t="shared" si="21"/>
        <v/>
      </c>
      <c r="CB130" s="207" t="str">
        <f t="shared" si="22"/>
        <v/>
      </c>
      <c r="CC130" s="207" t="str">
        <f t="shared" si="23"/>
        <v/>
      </c>
      <c r="CD130" s="208"/>
    </row>
    <row r="131" spans="1:82" ht="15.95" customHeight="1">
      <c r="A131" s="195">
        <f>IF('Result Sheet'!A134="","",'Result Sheet'!A134)</f>
        <v>127</v>
      </c>
      <c r="B131" s="196" t="str">
        <f>IF('Result Sheet'!B134="","",'Result Sheet'!B134)</f>
        <v/>
      </c>
      <c r="C131" s="197" t="str">
        <f>IF('Result Sheet'!F134="","",'Result Sheet'!F134)</f>
        <v/>
      </c>
      <c r="D131" s="198" t="str">
        <f>IF('Result Sheet'!E134="","",'Result Sheet'!E134)</f>
        <v/>
      </c>
      <c r="E131" s="199" t="str">
        <f>IF('Result Sheet'!G134="","",'Result Sheet'!G134)</f>
        <v/>
      </c>
      <c r="F131" s="199" t="str">
        <f>IF('Result Sheet'!H134="","",'Result Sheet'!H134)</f>
        <v/>
      </c>
      <c r="G131" s="199" t="str">
        <f>IF('Result Sheet'!I134="","",'Result Sheet'!I134)</f>
        <v/>
      </c>
      <c r="H131" s="200" t="str">
        <f>IF('Result Sheet'!K134="","",'Result Sheet'!K134)</f>
        <v/>
      </c>
      <c r="I131" s="200" t="str">
        <f>IF('Result Sheet'!J134="","",'Result Sheet'!J134)</f>
        <v/>
      </c>
      <c r="J131" s="314" t="str">
        <f>IF('Result Sheet'!DV134="","",'Result Sheet'!DV134)</f>
        <v/>
      </c>
      <c r="K131" s="201" t="str">
        <f>IF('Result Sheet'!DR134="","",'Result Sheet'!DR134)</f>
        <v/>
      </c>
      <c r="L131" s="202" t="str">
        <f>IF('Result Sheet'!DS134="","",'Result Sheet'!DS134)</f>
        <v/>
      </c>
      <c r="M131" s="201" t="str">
        <f>IF('Result Sheet'!DT134="","",'Result Sheet'!DT134)</f>
        <v/>
      </c>
      <c r="N131" s="244" t="str">
        <f>IF('Result Sheet'!DY134="","",'Result Sheet'!DY134)</f>
        <v/>
      </c>
      <c r="O131" s="203" t="str">
        <f>IF('Result Sheet'!AB134="","",'Result Sheet'!AB134)</f>
        <v/>
      </c>
      <c r="P131" s="204" t="str">
        <f>IF('Result Sheet'!AC134="","",'Result Sheet'!AC134)</f>
        <v/>
      </c>
      <c r="Q131" s="203" t="str">
        <f>IF('Result Sheet'!AT134="","",'Result Sheet'!AT134)</f>
        <v/>
      </c>
      <c r="R131" s="204" t="str">
        <f>IF('Result Sheet'!AU134="","",'Result Sheet'!AU134)</f>
        <v/>
      </c>
      <c r="S131" s="203" t="str">
        <f>IF('Result Sheet'!BL134="","",'Result Sheet'!BL134)</f>
        <v/>
      </c>
      <c r="T131" s="204" t="str">
        <f>IF('Result Sheet'!BM134="","",'Result Sheet'!BM134)</f>
        <v/>
      </c>
      <c r="U131" s="203" t="str">
        <f>IF('Result Sheet'!CD134="","",'Result Sheet'!CD134)</f>
        <v/>
      </c>
      <c r="V131" s="204" t="str">
        <f>IF('Result Sheet'!CE134="","",'Result Sheet'!CE134)</f>
        <v/>
      </c>
      <c r="W131" s="205" t="str">
        <f>IF('Result Sheet'!DX134="","",'Result Sheet'!DX134)</f>
        <v/>
      </c>
      <c r="BQ131" s="206" t="str">
        <f>'Result Sheet'!G134</f>
        <v/>
      </c>
      <c r="BR131" s="207" t="str">
        <f t="shared" si="12"/>
        <v/>
      </c>
      <c r="BS131" s="207" t="str">
        <f t="shared" si="13"/>
        <v/>
      </c>
      <c r="BT131" s="207" t="str">
        <f t="shared" si="14"/>
        <v/>
      </c>
      <c r="BU131" s="207" t="str">
        <f t="shared" si="15"/>
        <v/>
      </c>
      <c r="BV131" s="207" t="str">
        <f t="shared" si="16"/>
        <v/>
      </c>
      <c r="BW131" s="207" t="str">
        <f t="shared" si="17"/>
        <v/>
      </c>
      <c r="BX131" s="207" t="str">
        <f t="shared" si="18"/>
        <v/>
      </c>
      <c r="BY131" s="207" t="str">
        <f t="shared" si="19"/>
        <v/>
      </c>
      <c r="BZ131" s="207" t="str">
        <f t="shared" si="20"/>
        <v/>
      </c>
      <c r="CA131" s="207" t="str">
        <f t="shared" si="21"/>
        <v/>
      </c>
      <c r="CB131" s="207" t="str">
        <f t="shared" si="22"/>
        <v/>
      </c>
      <c r="CC131" s="207" t="str">
        <f t="shared" si="23"/>
        <v/>
      </c>
      <c r="CD131" s="208"/>
    </row>
    <row r="132" spans="1:82" ht="15.95" customHeight="1">
      <c r="A132" s="195">
        <f>IF('Result Sheet'!A135="","",'Result Sheet'!A135)</f>
        <v>128</v>
      </c>
      <c r="B132" s="196" t="str">
        <f>IF('Result Sheet'!B135="","",'Result Sheet'!B135)</f>
        <v/>
      </c>
      <c r="C132" s="197" t="str">
        <f>IF('Result Sheet'!F135="","",'Result Sheet'!F135)</f>
        <v/>
      </c>
      <c r="D132" s="198" t="str">
        <f>IF('Result Sheet'!E135="","",'Result Sheet'!E135)</f>
        <v/>
      </c>
      <c r="E132" s="199" t="str">
        <f>IF('Result Sheet'!G135="","",'Result Sheet'!G135)</f>
        <v/>
      </c>
      <c r="F132" s="199" t="str">
        <f>IF('Result Sheet'!H135="","",'Result Sheet'!H135)</f>
        <v/>
      </c>
      <c r="G132" s="199" t="str">
        <f>IF('Result Sheet'!I135="","",'Result Sheet'!I135)</f>
        <v/>
      </c>
      <c r="H132" s="200" t="str">
        <f>IF('Result Sheet'!K135="","",'Result Sheet'!K135)</f>
        <v/>
      </c>
      <c r="I132" s="200" t="str">
        <f>IF('Result Sheet'!J135="","",'Result Sheet'!J135)</f>
        <v/>
      </c>
      <c r="J132" s="314" t="str">
        <f>IF('Result Sheet'!DV135="","",'Result Sheet'!DV135)</f>
        <v/>
      </c>
      <c r="K132" s="201" t="str">
        <f>IF('Result Sheet'!DR135="","",'Result Sheet'!DR135)</f>
        <v/>
      </c>
      <c r="L132" s="202" t="str">
        <f>IF('Result Sheet'!DS135="","",'Result Sheet'!DS135)</f>
        <v/>
      </c>
      <c r="M132" s="201" t="str">
        <f>IF('Result Sheet'!DT135="","",'Result Sheet'!DT135)</f>
        <v/>
      </c>
      <c r="N132" s="244" t="str">
        <f>IF('Result Sheet'!DY135="","",'Result Sheet'!DY135)</f>
        <v/>
      </c>
      <c r="O132" s="203" t="str">
        <f>IF('Result Sheet'!AB135="","",'Result Sheet'!AB135)</f>
        <v/>
      </c>
      <c r="P132" s="204" t="str">
        <f>IF('Result Sheet'!AC135="","",'Result Sheet'!AC135)</f>
        <v/>
      </c>
      <c r="Q132" s="203" t="str">
        <f>IF('Result Sheet'!AT135="","",'Result Sheet'!AT135)</f>
        <v/>
      </c>
      <c r="R132" s="204" t="str">
        <f>IF('Result Sheet'!AU135="","",'Result Sheet'!AU135)</f>
        <v/>
      </c>
      <c r="S132" s="203" t="str">
        <f>IF('Result Sheet'!BL135="","",'Result Sheet'!BL135)</f>
        <v/>
      </c>
      <c r="T132" s="204" t="str">
        <f>IF('Result Sheet'!BM135="","",'Result Sheet'!BM135)</f>
        <v/>
      </c>
      <c r="U132" s="203" t="str">
        <f>IF('Result Sheet'!CD135="","",'Result Sheet'!CD135)</f>
        <v/>
      </c>
      <c r="V132" s="204" t="str">
        <f>IF('Result Sheet'!CE135="","",'Result Sheet'!CE135)</f>
        <v/>
      </c>
      <c r="W132" s="205" t="str">
        <f>IF('Result Sheet'!DX135="","",'Result Sheet'!DX135)</f>
        <v/>
      </c>
      <c r="BQ132" s="206" t="str">
        <f>'Result Sheet'!G135</f>
        <v/>
      </c>
      <c r="BR132" s="207" t="str">
        <f t="shared" si="12"/>
        <v/>
      </c>
      <c r="BS132" s="207" t="str">
        <f t="shared" si="13"/>
        <v/>
      </c>
      <c r="BT132" s="207" t="str">
        <f t="shared" si="14"/>
        <v/>
      </c>
      <c r="BU132" s="207" t="str">
        <f t="shared" si="15"/>
        <v/>
      </c>
      <c r="BV132" s="207" t="str">
        <f t="shared" si="16"/>
        <v/>
      </c>
      <c r="BW132" s="207" t="str">
        <f t="shared" si="17"/>
        <v/>
      </c>
      <c r="BX132" s="207" t="str">
        <f t="shared" si="18"/>
        <v/>
      </c>
      <c r="BY132" s="207" t="str">
        <f t="shared" si="19"/>
        <v/>
      </c>
      <c r="BZ132" s="207" t="str">
        <f t="shared" si="20"/>
        <v/>
      </c>
      <c r="CA132" s="207" t="str">
        <f t="shared" si="21"/>
        <v/>
      </c>
      <c r="CB132" s="207" t="str">
        <f t="shared" si="22"/>
        <v/>
      </c>
      <c r="CC132" s="207" t="str">
        <f t="shared" si="23"/>
        <v/>
      </c>
      <c r="CD132" s="208"/>
    </row>
    <row r="133" spans="1:82" ht="15.95" customHeight="1">
      <c r="A133" s="195">
        <f>IF('Result Sheet'!A136="","",'Result Sheet'!A136)</f>
        <v>129</v>
      </c>
      <c r="B133" s="196" t="str">
        <f>IF('Result Sheet'!B136="","",'Result Sheet'!B136)</f>
        <v/>
      </c>
      <c r="C133" s="197" t="str">
        <f>IF('Result Sheet'!F136="","",'Result Sheet'!F136)</f>
        <v/>
      </c>
      <c r="D133" s="198" t="str">
        <f>IF('Result Sheet'!E136="","",'Result Sheet'!E136)</f>
        <v/>
      </c>
      <c r="E133" s="199" t="str">
        <f>IF('Result Sheet'!G136="","",'Result Sheet'!G136)</f>
        <v/>
      </c>
      <c r="F133" s="199" t="str">
        <f>IF('Result Sheet'!H136="","",'Result Sheet'!H136)</f>
        <v/>
      </c>
      <c r="G133" s="199" t="str">
        <f>IF('Result Sheet'!I136="","",'Result Sheet'!I136)</f>
        <v/>
      </c>
      <c r="H133" s="200" t="str">
        <f>IF('Result Sheet'!K136="","",'Result Sheet'!K136)</f>
        <v/>
      </c>
      <c r="I133" s="200" t="str">
        <f>IF('Result Sheet'!J136="","",'Result Sheet'!J136)</f>
        <v/>
      </c>
      <c r="J133" s="314" t="str">
        <f>IF('Result Sheet'!DV136="","",'Result Sheet'!DV136)</f>
        <v/>
      </c>
      <c r="K133" s="201" t="str">
        <f>IF('Result Sheet'!DR136="","",'Result Sheet'!DR136)</f>
        <v/>
      </c>
      <c r="L133" s="202" t="str">
        <f>IF('Result Sheet'!DS136="","",'Result Sheet'!DS136)</f>
        <v/>
      </c>
      <c r="M133" s="201" t="str">
        <f>IF('Result Sheet'!DT136="","",'Result Sheet'!DT136)</f>
        <v/>
      </c>
      <c r="N133" s="244" t="str">
        <f>IF('Result Sheet'!DY136="","",'Result Sheet'!DY136)</f>
        <v/>
      </c>
      <c r="O133" s="203" t="str">
        <f>IF('Result Sheet'!AB136="","",'Result Sheet'!AB136)</f>
        <v/>
      </c>
      <c r="P133" s="204" t="str">
        <f>IF('Result Sheet'!AC136="","",'Result Sheet'!AC136)</f>
        <v/>
      </c>
      <c r="Q133" s="203" t="str">
        <f>IF('Result Sheet'!AT136="","",'Result Sheet'!AT136)</f>
        <v/>
      </c>
      <c r="R133" s="204" t="str">
        <f>IF('Result Sheet'!AU136="","",'Result Sheet'!AU136)</f>
        <v/>
      </c>
      <c r="S133" s="203" t="str">
        <f>IF('Result Sheet'!BL136="","",'Result Sheet'!BL136)</f>
        <v/>
      </c>
      <c r="T133" s="204" t="str">
        <f>IF('Result Sheet'!BM136="","",'Result Sheet'!BM136)</f>
        <v/>
      </c>
      <c r="U133" s="203" t="str">
        <f>IF('Result Sheet'!CD136="","",'Result Sheet'!CD136)</f>
        <v/>
      </c>
      <c r="V133" s="204" t="str">
        <f>IF('Result Sheet'!CE136="","",'Result Sheet'!CE136)</f>
        <v/>
      </c>
      <c r="W133" s="205" t="str">
        <f>IF('Result Sheet'!DX136="","",'Result Sheet'!DX136)</f>
        <v/>
      </c>
      <c r="BQ133" s="206" t="str">
        <f>'Result Sheet'!G136</f>
        <v/>
      </c>
      <c r="BR133" s="207" t="str">
        <f t="shared" si="12"/>
        <v/>
      </c>
      <c r="BS133" s="207" t="str">
        <f t="shared" si="13"/>
        <v/>
      </c>
      <c r="BT133" s="207" t="str">
        <f t="shared" si="14"/>
        <v/>
      </c>
      <c r="BU133" s="207" t="str">
        <f t="shared" si="15"/>
        <v/>
      </c>
      <c r="BV133" s="207" t="str">
        <f t="shared" si="16"/>
        <v/>
      </c>
      <c r="BW133" s="207" t="str">
        <f t="shared" si="17"/>
        <v/>
      </c>
      <c r="BX133" s="207" t="str">
        <f t="shared" si="18"/>
        <v/>
      </c>
      <c r="BY133" s="207" t="str">
        <f t="shared" si="19"/>
        <v/>
      </c>
      <c r="BZ133" s="207" t="str">
        <f t="shared" si="20"/>
        <v/>
      </c>
      <c r="CA133" s="207" t="str">
        <f t="shared" si="21"/>
        <v/>
      </c>
      <c r="CB133" s="207" t="str">
        <f t="shared" si="22"/>
        <v/>
      </c>
      <c r="CC133" s="207" t="str">
        <f t="shared" si="23"/>
        <v/>
      </c>
      <c r="CD133" s="208"/>
    </row>
    <row r="134" spans="1:82" ht="15.95" customHeight="1">
      <c r="A134" s="195">
        <f>IF('Result Sheet'!A137="","",'Result Sheet'!A137)</f>
        <v>130</v>
      </c>
      <c r="B134" s="196" t="str">
        <f>IF('Result Sheet'!B137="","",'Result Sheet'!B137)</f>
        <v/>
      </c>
      <c r="C134" s="197" t="str">
        <f>IF('Result Sheet'!F137="","",'Result Sheet'!F137)</f>
        <v/>
      </c>
      <c r="D134" s="198" t="str">
        <f>IF('Result Sheet'!E137="","",'Result Sheet'!E137)</f>
        <v/>
      </c>
      <c r="E134" s="199" t="str">
        <f>IF('Result Sheet'!G137="","",'Result Sheet'!G137)</f>
        <v/>
      </c>
      <c r="F134" s="199" t="str">
        <f>IF('Result Sheet'!H137="","",'Result Sheet'!H137)</f>
        <v/>
      </c>
      <c r="G134" s="199" t="str">
        <f>IF('Result Sheet'!I137="","",'Result Sheet'!I137)</f>
        <v/>
      </c>
      <c r="H134" s="200" t="str">
        <f>IF('Result Sheet'!K137="","",'Result Sheet'!K137)</f>
        <v/>
      </c>
      <c r="I134" s="200" t="str">
        <f>IF('Result Sheet'!J137="","",'Result Sheet'!J137)</f>
        <v/>
      </c>
      <c r="J134" s="314" t="str">
        <f>IF('Result Sheet'!DV137="","",'Result Sheet'!DV137)</f>
        <v/>
      </c>
      <c r="K134" s="201" t="str">
        <f>IF('Result Sheet'!DR137="","",'Result Sheet'!DR137)</f>
        <v/>
      </c>
      <c r="L134" s="202" t="str">
        <f>IF('Result Sheet'!DS137="","",'Result Sheet'!DS137)</f>
        <v/>
      </c>
      <c r="M134" s="201" t="str">
        <f>IF('Result Sheet'!DT137="","",'Result Sheet'!DT137)</f>
        <v/>
      </c>
      <c r="N134" s="244" t="str">
        <f>IF('Result Sheet'!DY137="","",'Result Sheet'!DY137)</f>
        <v/>
      </c>
      <c r="O134" s="203" t="str">
        <f>IF('Result Sheet'!AB137="","",'Result Sheet'!AB137)</f>
        <v/>
      </c>
      <c r="P134" s="204" t="str">
        <f>IF('Result Sheet'!AC137="","",'Result Sheet'!AC137)</f>
        <v/>
      </c>
      <c r="Q134" s="203" t="str">
        <f>IF('Result Sheet'!AT137="","",'Result Sheet'!AT137)</f>
        <v/>
      </c>
      <c r="R134" s="204" t="str">
        <f>IF('Result Sheet'!AU137="","",'Result Sheet'!AU137)</f>
        <v/>
      </c>
      <c r="S134" s="203" t="str">
        <f>IF('Result Sheet'!BL137="","",'Result Sheet'!BL137)</f>
        <v/>
      </c>
      <c r="T134" s="204" t="str">
        <f>IF('Result Sheet'!BM137="","",'Result Sheet'!BM137)</f>
        <v/>
      </c>
      <c r="U134" s="203" t="str">
        <f>IF('Result Sheet'!CD137="","",'Result Sheet'!CD137)</f>
        <v/>
      </c>
      <c r="V134" s="204" t="str">
        <f>IF('Result Sheet'!CE137="","",'Result Sheet'!CE137)</f>
        <v/>
      </c>
      <c r="W134" s="205" t="str">
        <f>IF('Result Sheet'!DX137="","",'Result Sheet'!DX137)</f>
        <v/>
      </c>
      <c r="BQ134" s="206" t="str">
        <f>'Result Sheet'!G137</f>
        <v/>
      </c>
      <c r="BR134" s="207" t="str">
        <f t="shared" ref="BR134:BR197" si="24">IFERROR(IF(AND(N134="",J134=""),"",IF(AND(H134="SC",I134="M"),N134,"")),"")</f>
        <v/>
      </c>
      <c r="BS134" s="207" t="str">
        <f t="shared" ref="BS134:BS197" si="25">IFERROR(IF(AND(N134="",J134=""),"",IF(AND(H134="SC",I134="F"),N134,"")),"")</f>
        <v/>
      </c>
      <c r="BT134" s="207" t="str">
        <f t="shared" ref="BT134:BT197" si="26">IFERROR(IF(AND(N134="",J134=""),"",IF(AND(H134="ST",I134="M"),N134,"")),"")</f>
        <v/>
      </c>
      <c r="BU134" s="207" t="str">
        <f t="shared" ref="BU134:BU197" si="27">IFERROR(IF(AND(N134="",J134=""),"",IF(AND(H134="ST",I134="F"),N134,"")),"")</f>
        <v/>
      </c>
      <c r="BV134" s="207" t="str">
        <f t="shared" ref="BV134:BV197" si="28">IFERROR(IF(AND(N134="",J134=""),"",IF(AND(H134="OBC",I134="M"),N134,"")),"")</f>
        <v/>
      </c>
      <c r="BW134" s="207" t="str">
        <f t="shared" ref="BW134:BW197" si="29">IFERROR(IF(AND(N134="",J134=""),"",IF(AND(H134="OBC",I134="F"),N134,"")),"")</f>
        <v/>
      </c>
      <c r="BX134" s="207" t="str">
        <f t="shared" ref="BX134:BX197" si="30">IFERROR(IF(AND(N134="",J134=""),"",IF(AND(H134="GEN",I134="M"),N134,"")),"")</f>
        <v/>
      </c>
      <c r="BY134" s="207" t="str">
        <f t="shared" ref="BY134:BY197" si="31">IFERROR(IF(AND(N134="",J134=""),"",IF(AND(H134="GEN",I134="F"),N134,"")),"")</f>
        <v/>
      </c>
      <c r="BZ134" s="207" t="str">
        <f t="shared" ref="BZ134:BZ197" si="32">IFERROR(IF(AND(N134="",J134=""),"",IF(AND(H134="MIN",I134="M"),N134,"")),"")</f>
        <v/>
      </c>
      <c r="CA134" s="207" t="str">
        <f t="shared" ref="CA134:CA197" si="33">IFERROR(IF(AND(N134="",J134=""),"",IF(AND(H134="MIN",I134="M"),N134,"")),"")</f>
        <v/>
      </c>
      <c r="CB134" s="207" t="str">
        <f t="shared" ref="CB134:CB197" si="34">IFERROR(IF(AND(N134="",J134=""),"",IF(AND(H134="SBC",I134="M"),N134,"")),"")</f>
        <v/>
      </c>
      <c r="CC134" s="207" t="str">
        <f t="shared" ref="CC134:CC197" si="35">IFERROR(IF(AND(N134="",J134=""),"",IF(AND(H134="SBC",I134="F"),N134,"")),"")</f>
        <v/>
      </c>
      <c r="CD134" s="208"/>
    </row>
    <row r="135" spans="1:82" ht="15.95" customHeight="1">
      <c r="A135" s="195">
        <f>IF('Result Sheet'!A138="","",'Result Sheet'!A138)</f>
        <v>131</v>
      </c>
      <c r="B135" s="196" t="str">
        <f>IF('Result Sheet'!B138="","",'Result Sheet'!B138)</f>
        <v/>
      </c>
      <c r="C135" s="197" t="str">
        <f>IF('Result Sheet'!F138="","",'Result Sheet'!F138)</f>
        <v/>
      </c>
      <c r="D135" s="198" t="str">
        <f>IF('Result Sheet'!E138="","",'Result Sheet'!E138)</f>
        <v/>
      </c>
      <c r="E135" s="199" t="str">
        <f>IF('Result Sheet'!G138="","",'Result Sheet'!G138)</f>
        <v/>
      </c>
      <c r="F135" s="199" t="str">
        <f>IF('Result Sheet'!H138="","",'Result Sheet'!H138)</f>
        <v/>
      </c>
      <c r="G135" s="199" t="str">
        <f>IF('Result Sheet'!I138="","",'Result Sheet'!I138)</f>
        <v/>
      </c>
      <c r="H135" s="200" t="str">
        <f>IF('Result Sheet'!K138="","",'Result Sheet'!K138)</f>
        <v/>
      </c>
      <c r="I135" s="200" t="str">
        <f>IF('Result Sheet'!J138="","",'Result Sheet'!J138)</f>
        <v/>
      </c>
      <c r="J135" s="314" t="str">
        <f>IF('Result Sheet'!DV138="","",'Result Sheet'!DV138)</f>
        <v/>
      </c>
      <c r="K135" s="201" t="str">
        <f>IF('Result Sheet'!DR138="","",'Result Sheet'!DR138)</f>
        <v/>
      </c>
      <c r="L135" s="202" t="str">
        <f>IF('Result Sheet'!DS138="","",'Result Sheet'!DS138)</f>
        <v/>
      </c>
      <c r="M135" s="201" t="str">
        <f>IF('Result Sheet'!DT138="","",'Result Sheet'!DT138)</f>
        <v/>
      </c>
      <c r="N135" s="244" t="str">
        <f>IF('Result Sheet'!DY138="","",'Result Sheet'!DY138)</f>
        <v/>
      </c>
      <c r="O135" s="203" t="str">
        <f>IF('Result Sheet'!AB138="","",'Result Sheet'!AB138)</f>
        <v/>
      </c>
      <c r="P135" s="204" t="str">
        <f>IF('Result Sheet'!AC138="","",'Result Sheet'!AC138)</f>
        <v/>
      </c>
      <c r="Q135" s="203" t="str">
        <f>IF('Result Sheet'!AT138="","",'Result Sheet'!AT138)</f>
        <v/>
      </c>
      <c r="R135" s="204" t="str">
        <f>IF('Result Sheet'!AU138="","",'Result Sheet'!AU138)</f>
        <v/>
      </c>
      <c r="S135" s="203" t="str">
        <f>IF('Result Sheet'!BL138="","",'Result Sheet'!BL138)</f>
        <v/>
      </c>
      <c r="T135" s="204" t="str">
        <f>IF('Result Sheet'!BM138="","",'Result Sheet'!BM138)</f>
        <v/>
      </c>
      <c r="U135" s="203" t="str">
        <f>IF('Result Sheet'!CD138="","",'Result Sheet'!CD138)</f>
        <v/>
      </c>
      <c r="V135" s="204" t="str">
        <f>IF('Result Sheet'!CE138="","",'Result Sheet'!CE138)</f>
        <v/>
      </c>
      <c r="W135" s="205" t="str">
        <f>IF('Result Sheet'!DX138="","",'Result Sheet'!DX138)</f>
        <v/>
      </c>
      <c r="BQ135" s="206" t="str">
        <f>'Result Sheet'!G138</f>
        <v/>
      </c>
      <c r="BR135" s="207" t="str">
        <f t="shared" si="24"/>
        <v/>
      </c>
      <c r="BS135" s="207" t="str">
        <f t="shared" si="25"/>
        <v/>
      </c>
      <c r="BT135" s="207" t="str">
        <f t="shared" si="26"/>
        <v/>
      </c>
      <c r="BU135" s="207" t="str">
        <f t="shared" si="27"/>
        <v/>
      </c>
      <c r="BV135" s="207" t="str">
        <f t="shared" si="28"/>
        <v/>
      </c>
      <c r="BW135" s="207" t="str">
        <f t="shared" si="29"/>
        <v/>
      </c>
      <c r="BX135" s="207" t="str">
        <f t="shared" si="30"/>
        <v/>
      </c>
      <c r="BY135" s="207" t="str">
        <f t="shared" si="31"/>
        <v/>
      </c>
      <c r="BZ135" s="207" t="str">
        <f t="shared" si="32"/>
        <v/>
      </c>
      <c r="CA135" s="207" t="str">
        <f t="shared" si="33"/>
        <v/>
      </c>
      <c r="CB135" s="207" t="str">
        <f t="shared" si="34"/>
        <v/>
      </c>
      <c r="CC135" s="207" t="str">
        <f t="shared" si="35"/>
        <v/>
      </c>
      <c r="CD135" s="208"/>
    </row>
    <row r="136" spans="1:82" ht="15.95" customHeight="1">
      <c r="A136" s="195">
        <f>IF('Result Sheet'!A139="","",'Result Sheet'!A139)</f>
        <v>132</v>
      </c>
      <c r="B136" s="196" t="str">
        <f>IF('Result Sheet'!B139="","",'Result Sheet'!B139)</f>
        <v/>
      </c>
      <c r="C136" s="197" t="str">
        <f>IF('Result Sheet'!F139="","",'Result Sheet'!F139)</f>
        <v/>
      </c>
      <c r="D136" s="198" t="str">
        <f>IF('Result Sheet'!E139="","",'Result Sheet'!E139)</f>
        <v/>
      </c>
      <c r="E136" s="199" t="str">
        <f>IF('Result Sheet'!G139="","",'Result Sheet'!G139)</f>
        <v/>
      </c>
      <c r="F136" s="199" t="str">
        <f>IF('Result Sheet'!H139="","",'Result Sheet'!H139)</f>
        <v/>
      </c>
      <c r="G136" s="199" t="str">
        <f>IF('Result Sheet'!I139="","",'Result Sheet'!I139)</f>
        <v/>
      </c>
      <c r="H136" s="200" t="str">
        <f>IF('Result Sheet'!K139="","",'Result Sheet'!K139)</f>
        <v/>
      </c>
      <c r="I136" s="200" t="str">
        <f>IF('Result Sheet'!J139="","",'Result Sheet'!J139)</f>
        <v/>
      </c>
      <c r="J136" s="314" t="str">
        <f>IF('Result Sheet'!DV139="","",'Result Sheet'!DV139)</f>
        <v/>
      </c>
      <c r="K136" s="201" t="str">
        <f>IF('Result Sheet'!DR139="","",'Result Sheet'!DR139)</f>
        <v/>
      </c>
      <c r="L136" s="202" t="str">
        <f>IF('Result Sheet'!DS139="","",'Result Sheet'!DS139)</f>
        <v/>
      </c>
      <c r="M136" s="201" t="str">
        <f>IF('Result Sheet'!DT139="","",'Result Sheet'!DT139)</f>
        <v/>
      </c>
      <c r="N136" s="244" t="str">
        <f>IF('Result Sheet'!DY139="","",'Result Sheet'!DY139)</f>
        <v/>
      </c>
      <c r="O136" s="203" t="str">
        <f>IF('Result Sheet'!AB139="","",'Result Sheet'!AB139)</f>
        <v/>
      </c>
      <c r="P136" s="204" t="str">
        <f>IF('Result Sheet'!AC139="","",'Result Sheet'!AC139)</f>
        <v/>
      </c>
      <c r="Q136" s="203" t="str">
        <f>IF('Result Sheet'!AT139="","",'Result Sheet'!AT139)</f>
        <v/>
      </c>
      <c r="R136" s="204" t="str">
        <f>IF('Result Sheet'!AU139="","",'Result Sheet'!AU139)</f>
        <v/>
      </c>
      <c r="S136" s="203" t="str">
        <f>IF('Result Sheet'!BL139="","",'Result Sheet'!BL139)</f>
        <v/>
      </c>
      <c r="T136" s="204" t="str">
        <f>IF('Result Sheet'!BM139="","",'Result Sheet'!BM139)</f>
        <v/>
      </c>
      <c r="U136" s="203" t="str">
        <f>IF('Result Sheet'!CD139="","",'Result Sheet'!CD139)</f>
        <v/>
      </c>
      <c r="V136" s="204" t="str">
        <f>IF('Result Sheet'!CE139="","",'Result Sheet'!CE139)</f>
        <v/>
      </c>
      <c r="W136" s="205" t="str">
        <f>IF('Result Sheet'!DX139="","",'Result Sheet'!DX139)</f>
        <v/>
      </c>
      <c r="BQ136" s="206" t="str">
        <f>'Result Sheet'!G139</f>
        <v/>
      </c>
      <c r="BR136" s="207" t="str">
        <f t="shared" si="24"/>
        <v/>
      </c>
      <c r="BS136" s="207" t="str">
        <f t="shared" si="25"/>
        <v/>
      </c>
      <c r="BT136" s="207" t="str">
        <f t="shared" si="26"/>
        <v/>
      </c>
      <c r="BU136" s="207" t="str">
        <f t="shared" si="27"/>
        <v/>
      </c>
      <c r="BV136" s="207" t="str">
        <f t="shared" si="28"/>
        <v/>
      </c>
      <c r="BW136" s="207" t="str">
        <f t="shared" si="29"/>
        <v/>
      </c>
      <c r="BX136" s="207" t="str">
        <f t="shared" si="30"/>
        <v/>
      </c>
      <c r="BY136" s="207" t="str">
        <f t="shared" si="31"/>
        <v/>
      </c>
      <c r="BZ136" s="207" t="str">
        <f t="shared" si="32"/>
        <v/>
      </c>
      <c r="CA136" s="207" t="str">
        <f t="shared" si="33"/>
        <v/>
      </c>
      <c r="CB136" s="207" t="str">
        <f t="shared" si="34"/>
        <v/>
      </c>
      <c r="CC136" s="207" t="str">
        <f t="shared" si="35"/>
        <v/>
      </c>
      <c r="CD136" s="208"/>
    </row>
    <row r="137" spans="1:82" ht="15.95" customHeight="1">
      <c r="A137" s="195">
        <f>IF('Result Sheet'!A140="","",'Result Sheet'!A140)</f>
        <v>133</v>
      </c>
      <c r="B137" s="196" t="str">
        <f>IF('Result Sheet'!B140="","",'Result Sheet'!B140)</f>
        <v/>
      </c>
      <c r="C137" s="197" t="str">
        <f>IF('Result Sheet'!F140="","",'Result Sheet'!F140)</f>
        <v/>
      </c>
      <c r="D137" s="198" t="str">
        <f>IF('Result Sheet'!E140="","",'Result Sheet'!E140)</f>
        <v/>
      </c>
      <c r="E137" s="199" t="str">
        <f>IF('Result Sheet'!G140="","",'Result Sheet'!G140)</f>
        <v/>
      </c>
      <c r="F137" s="199" t="str">
        <f>IF('Result Sheet'!H140="","",'Result Sheet'!H140)</f>
        <v/>
      </c>
      <c r="G137" s="199" t="str">
        <f>IF('Result Sheet'!I140="","",'Result Sheet'!I140)</f>
        <v/>
      </c>
      <c r="H137" s="200" t="str">
        <f>IF('Result Sheet'!K140="","",'Result Sheet'!K140)</f>
        <v/>
      </c>
      <c r="I137" s="200" t="str">
        <f>IF('Result Sheet'!J140="","",'Result Sheet'!J140)</f>
        <v/>
      </c>
      <c r="J137" s="314" t="str">
        <f>IF('Result Sheet'!DV140="","",'Result Sheet'!DV140)</f>
        <v/>
      </c>
      <c r="K137" s="201" t="str">
        <f>IF('Result Sheet'!DR140="","",'Result Sheet'!DR140)</f>
        <v/>
      </c>
      <c r="L137" s="202" t="str">
        <f>IF('Result Sheet'!DS140="","",'Result Sheet'!DS140)</f>
        <v/>
      </c>
      <c r="M137" s="201" t="str">
        <f>IF('Result Sheet'!DT140="","",'Result Sheet'!DT140)</f>
        <v/>
      </c>
      <c r="N137" s="244" t="str">
        <f>IF('Result Sheet'!DY140="","",'Result Sheet'!DY140)</f>
        <v/>
      </c>
      <c r="O137" s="203" t="str">
        <f>IF('Result Sheet'!AB140="","",'Result Sheet'!AB140)</f>
        <v/>
      </c>
      <c r="P137" s="204" t="str">
        <f>IF('Result Sheet'!AC140="","",'Result Sheet'!AC140)</f>
        <v/>
      </c>
      <c r="Q137" s="203" t="str">
        <f>IF('Result Sheet'!AT140="","",'Result Sheet'!AT140)</f>
        <v/>
      </c>
      <c r="R137" s="204" t="str">
        <f>IF('Result Sheet'!AU140="","",'Result Sheet'!AU140)</f>
        <v/>
      </c>
      <c r="S137" s="203" t="str">
        <f>IF('Result Sheet'!BL140="","",'Result Sheet'!BL140)</f>
        <v/>
      </c>
      <c r="T137" s="204" t="str">
        <f>IF('Result Sheet'!BM140="","",'Result Sheet'!BM140)</f>
        <v/>
      </c>
      <c r="U137" s="203" t="str">
        <f>IF('Result Sheet'!CD140="","",'Result Sheet'!CD140)</f>
        <v/>
      </c>
      <c r="V137" s="204" t="str">
        <f>IF('Result Sheet'!CE140="","",'Result Sheet'!CE140)</f>
        <v/>
      </c>
      <c r="W137" s="205" t="str">
        <f>IF('Result Sheet'!DX140="","",'Result Sheet'!DX140)</f>
        <v/>
      </c>
      <c r="BQ137" s="206" t="str">
        <f>'Result Sheet'!G140</f>
        <v/>
      </c>
      <c r="BR137" s="207" t="str">
        <f t="shared" si="24"/>
        <v/>
      </c>
      <c r="BS137" s="207" t="str">
        <f t="shared" si="25"/>
        <v/>
      </c>
      <c r="BT137" s="207" t="str">
        <f t="shared" si="26"/>
        <v/>
      </c>
      <c r="BU137" s="207" t="str">
        <f t="shared" si="27"/>
        <v/>
      </c>
      <c r="BV137" s="207" t="str">
        <f t="shared" si="28"/>
        <v/>
      </c>
      <c r="BW137" s="207" t="str">
        <f t="shared" si="29"/>
        <v/>
      </c>
      <c r="BX137" s="207" t="str">
        <f t="shared" si="30"/>
        <v/>
      </c>
      <c r="BY137" s="207" t="str">
        <f t="shared" si="31"/>
        <v/>
      </c>
      <c r="BZ137" s="207" t="str">
        <f t="shared" si="32"/>
        <v/>
      </c>
      <c r="CA137" s="207" t="str">
        <f t="shared" si="33"/>
        <v/>
      </c>
      <c r="CB137" s="207" t="str">
        <f t="shared" si="34"/>
        <v/>
      </c>
      <c r="CC137" s="207" t="str">
        <f t="shared" si="35"/>
        <v/>
      </c>
      <c r="CD137" s="208"/>
    </row>
    <row r="138" spans="1:82" ht="15.95" customHeight="1">
      <c r="A138" s="195">
        <f>IF('Result Sheet'!A141="","",'Result Sheet'!A141)</f>
        <v>134</v>
      </c>
      <c r="B138" s="196" t="str">
        <f>IF('Result Sheet'!B141="","",'Result Sheet'!B141)</f>
        <v/>
      </c>
      <c r="C138" s="197" t="str">
        <f>IF('Result Sheet'!F141="","",'Result Sheet'!F141)</f>
        <v/>
      </c>
      <c r="D138" s="198" t="str">
        <f>IF('Result Sheet'!E141="","",'Result Sheet'!E141)</f>
        <v/>
      </c>
      <c r="E138" s="199" t="str">
        <f>IF('Result Sheet'!G141="","",'Result Sheet'!G141)</f>
        <v/>
      </c>
      <c r="F138" s="199" t="str">
        <f>IF('Result Sheet'!H141="","",'Result Sheet'!H141)</f>
        <v/>
      </c>
      <c r="G138" s="199" t="str">
        <f>IF('Result Sheet'!I141="","",'Result Sheet'!I141)</f>
        <v/>
      </c>
      <c r="H138" s="200" t="str">
        <f>IF('Result Sheet'!K141="","",'Result Sheet'!K141)</f>
        <v/>
      </c>
      <c r="I138" s="200" t="str">
        <f>IF('Result Sheet'!J141="","",'Result Sheet'!J141)</f>
        <v/>
      </c>
      <c r="J138" s="314" t="str">
        <f>IF('Result Sheet'!DV141="","",'Result Sheet'!DV141)</f>
        <v/>
      </c>
      <c r="K138" s="201" t="str">
        <f>IF('Result Sheet'!DR141="","",'Result Sheet'!DR141)</f>
        <v/>
      </c>
      <c r="L138" s="202" t="str">
        <f>IF('Result Sheet'!DS141="","",'Result Sheet'!DS141)</f>
        <v/>
      </c>
      <c r="M138" s="201" t="str">
        <f>IF('Result Sheet'!DT141="","",'Result Sheet'!DT141)</f>
        <v/>
      </c>
      <c r="N138" s="244" t="str">
        <f>IF('Result Sheet'!DY141="","",'Result Sheet'!DY141)</f>
        <v/>
      </c>
      <c r="O138" s="203" t="str">
        <f>IF('Result Sheet'!AB141="","",'Result Sheet'!AB141)</f>
        <v/>
      </c>
      <c r="P138" s="204" t="str">
        <f>IF('Result Sheet'!AC141="","",'Result Sheet'!AC141)</f>
        <v/>
      </c>
      <c r="Q138" s="203" t="str">
        <f>IF('Result Sheet'!AT141="","",'Result Sheet'!AT141)</f>
        <v/>
      </c>
      <c r="R138" s="204" t="str">
        <f>IF('Result Sheet'!AU141="","",'Result Sheet'!AU141)</f>
        <v/>
      </c>
      <c r="S138" s="203" t="str">
        <f>IF('Result Sheet'!BL141="","",'Result Sheet'!BL141)</f>
        <v/>
      </c>
      <c r="T138" s="204" t="str">
        <f>IF('Result Sheet'!BM141="","",'Result Sheet'!BM141)</f>
        <v/>
      </c>
      <c r="U138" s="203" t="str">
        <f>IF('Result Sheet'!CD141="","",'Result Sheet'!CD141)</f>
        <v/>
      </c>
      <c r="V138" s="204" t="str">
        <f>IF('Result Sheet'!CE141="","",'Result Sheet'!CE141)</f>
        <v/>
      </c>
      <c r="W138" s="205" t="str">
        <f>IF('Result Sheet'!DX141="","",'Result Sheet'!DX141)</f>
        <v/>
      </c>
      <c r="BQ138" s="206" t="str">
        <f>'Result Sheet'!G141</f>
        <v/>
      </c>
      <c r="BR138" s="207" t="str">
        <f t="shared" si="24"/>
        <v/>
      </c>
      <c r="BS138" s="207" t="str">
        <f t="shared" si="25"/>
        <v/>
      </c>
      <c r="BT138" s="207" t="str">
        <f t="shared" si="26"/>
        <v/>
      </c>
      <c r="BU138" s="207" t="str">
        <f t="shared" si="27"/>
        <v/>
      </c>
      <c r="BV138" s="207" t="str">
        <f t="shared" si="28"/>
        <v/>
      </c>
      <c r="BW138" s="207" t="str">
        <f t="shared" si="29"/>
        <v/>
      </c>
      <c r="BX138" s="207" t="str">
        <f t="shared" si="30"/>
        <v/>
      </c>
      <c r="BY138" s="207" t="str">
        <f t="shared" si="31"/>
        <v/>
      </c>
      <c r="BZ138" s="207" t="str">
        <f t="shared" si="32"/>
        <v/>
      </c>
      <c r="CA138" s="207" t="str">
        <f t="shared" si="33"/>
        <v/>
      </c>
      <c r="CB138" s="207" t="str">
        <f t="shared" si="34"/>
        <v/>
      </c>
      <c r="CC138" s="207" t="str">
        <f t="shared" si="35"/>
        <v/>
      </c>
      <c r="CD138" s="208"/>
    </row>
    <row r="139" spans="1:82" ht="15.95" customHeight="1">
      <c r="A139" s="195">
        <f>IF('Result Sheet'!A142="","",'Result Sheet'!A142)</f>
        <v>135</v>
      </c>
      <c r="B139" s="196" t="str">
        <f>IF('Result Sheet'!B142="","",'Result Sheet'!B142)</f>
        <v/>
      </c>
      <c r="C139" s="197" t="str">
        <f>IF('Result Sheet'!F142="","",'Result Sheet'!F142)</f>
        <v/>
      </c>
      <c r="D139" s="198" t="str">
        <f>IF('Result Sheet'!E142="","",'Result Sheet'!E142)</f>
        <v/>
      </c>
      <c r="E139" s="199" t="str">
        <f>IF('Result Sheet'!G142="","",'Result Sheet'!G142)</f>
        <v/>
      </c>
      <c r="F139" s="199" t="str">
        <f>IF('Result Sheet'!H142="","",'Result Sheet'!H142)</f>
        <v/>
      </c>
      <c r="G139" s="199" t="str">
        <f>IF('Result Sheet'!I142="","",'Result Sheet'!I142)</f>
        <v/>
      </c>
      <c r="H139" s="200" t="str">
        <f>IF('Result Sheet'!K142="","",'Result Sheet'!K142)</f>
        <v/>
      </c>
      <c r="I139" s="200" t="str">
        <f>IF('Result Sheet'!J142="","",'Result Sheet'!J142)</f>
        <v/>
      </c>
      <c r="J139" s="314" t="str">
        <f>IF('Result Sheet'!DV142="","",'Result Sheet'!DV142)</f>
        <v/>
      </c>
      <c r="K139" s="201" t="str">
        <f>IF('Result Sheet'!DR142="","",'Result Sheet'!DR142)</f>
        <v/>
      </c>
      <c r="L139" s="202" t="str">
        <f>IF('Result Sheet'!DS142="","",'Result Sheet'!DS142)</f>
        <v/>
      </c>
      <c r="M139" s="201" t="str">
        <f>IF('Result Sheet'!DT142="","",'Result Sheet'!DT142)</f>
        <v/>
      </c>
      <c r="N139" s="244" t="str">
        <f>IF('Result Sheet'!DY142="","",'Result Sheet'!DY142)</f>
        <v/>
      </c>
      <c r="O139" s="203" t="str">
        <f>IF('Result Sheet'!AB142="","",'Result Sheet'!AB142)</f>
        <v/>
      </c>
      <c r="P139" s="204" t="str">
        <f>IF('Result Sheet'!AC142="","",'Result Sheet'!AC142)</f>
        <v/>
      </c>
      <c r="Q139" s="203" t="str">
        <f>IF('Result Sheet'!AT142="","",'Result Sheet'!AT142)</f>
        <v/>
      </c>
      <c r="R139" s="204" t="str">
        <f>IF('Result Sheet'!AU142="","",'Result Sheet'!AU142)</f>
        <v/>
      </c>
      <c r="S139" s="203" t="str">
        <f>IF('Result Sheet'!BL142="","",'Result Sheet'!BL142)</f>
        <v/>
      </c>
      <c r="T139" s="204" t="str">
        <f>IF('Result Sheet'!BM142="","",'Result Sheet'!BM142)</f>
        <v/>
      </c>
      <c r="U139" s="203" t="str">
        <f>IF('Result Sheet'!CD142="","",'Result Sheet'!CD142)</f>
        <v/>
      </c>
      <c r="V139" s="204" t="str">
        <f>IF('Result Sheet'!CE142="","",'Result Sheet'!CE142)</f>
        <v/>
      </c>
      <c r="W139" s="205" t="str">
        <f>IF('Result Sheet'!DX142="","",'Result Sheet'!DX142)</f>
        <v/>
      </c>
      <c r="BQ139" s="206" t="str">
        <f>'Result Sheet'!G142</f>
        <v/>
      </c>
      <c r="BR139" s="207" t="str">
        <f t="shared" si="24"/>
        <v/>
      </c>
      <c r="BS139" s="207" t="str">
        <f t="shared" si="25"/>
        <v/>
      </c>
      <c r="BT139" s="207" t="str">
        <f t="shared" si="26"/>
        <v/>
      </c>
      <c r="BU139" s="207" t="str">
        <f t="shared" si="27"/>
        <v/>
      </c>
      <c r="BV139" s="207" t="str">
        <f t="shared" si="28"/>
        <v/>
      </c>
      <c r="BW139" s="207" t="str">
        <f t="shared" si="29"/>
        <v/>
      </c>
      <c r="BX139" s="207" t="str">
        <f t="shared" si="30"/>
        <v/>
      </c>
      <c r="BY139" s="207" t="str">
        <f t="shared" si="31"/>
        <v/>
      </c>
      <c r="BZ139" s="207" t="str">
        <f t="shared" si="32"/>
        <v/>
      </c>
      <c r="CA139" s="207" t="str">
        <f t="shared" si="33"/>
        <v/>
      </c>
      <c r="CB139" s="207" t="str">
        <f t="shared" si="34"/>
        <v/>
      </c>
      <c r="CC139" s="207" t="str">
        <f t="shared" si="35"/>
        <v/>
      </c>
      <c r="CD139" s="208"/>
    </row>
    <row r="140" spans="1:82" ht="15.95" customHeight="1">
      <c r="A140" s="195">
        <f>IF('Result Sheet'!A143="","",'Result Sheet'!A143)</f>
        <v>136</v>
      </c>
      <c r="B140" s="196" t="str">
        <f>IF('Result Sheet'!B143="","",'Result Sheet'!B143)</f>
        <v/>
      </c>
      <c r="C140" s="197" t="str">
        <f>IF('Result Sheet'!F143="","",'Result Sheet'!F143)</f>
        <v/>
      </c>
      <c r="D140" s="198" t="str">
        <f>IF('Result Sheet'!E143="","",'Result Sheet'!E143)</f>
        <v/>
      </c>
      <c r="E140" s="199" t="str">
        <f>IF('Result Sheet'!G143="","",'Result Sheet'!G143)</f>
        <v/>
      </c>
      <c r="F140" s="199" t="str">
        <f>IF('Result Sheet'!H143="","",'Result Sheet'!H143)</f>
        <v/>
      </c>
      <c r="G140" s="199" t="str">
        <f>IF('Result Sheet'!I143="","",'Result Sheet'!I143)</f>
        <v/>
      </c>
      <c r="H140" s="200" t="str">
        <f>IF('Result Sheet'!K143="","",'Result Sheet'!K143)</f>
        <v/>
      </c>
      <c r="I140" s="200" t="str">
        <f>IF('Result Sheet'!J143="","",'Result Sheet'!J143)</f>
        <v/>
      </c>
      <c r="J140" s="314" t="str">
        <f>IF('Result Sheet'!DV143="","",'Result Sheet'!DV143)</f>
        <v/>
      </c>
      <c r="K140" s="201" t="str">
        <f>IF('Result Sheet'!DR143="","",'Result Sheet'!DR143)</f>
        <v/>
      </c>
      <c r="L140" s="202" t="str">
        <f>IF('Result Sheet'!DS143="","",'Result Sheet'!DS143)</f>
        <v/>
      </c>
      <c r="M140" s="201" t="str">
        <f>IF('Result Sheet'!DT143="","",'Result Sheet'!DT143)</f>
        <v/>
      </c>
      <c r="N140" s="244" t="str">
        <f>IF('Result Sheet'!DY143="","",'Result Sheet'!DY143)</f>
        <v/>
      </c>
      <c r="O140" s="203" t="str">
        <f>IF('Result Sheet'!AB143="","",'Result Sheet'!AB143)</f>
        <v/>
      </c>
      <c r="P140" s="204" t="str">
        <f>IF('Result Sheet'!AC143="","",'Result Sheet'!AC143)</f>
        <v/>
      </c>
      <c r="Q140" s="203" t="str">
        <f>IF('Result Sheet'!AT143="","",'Result Sheet'!AT143)</f>
        <v/>
      </c>
      <c r="R140" s="204" t="str">
        <f>IF('Result Sheet'!AU143="","",'Result Sheet'!AU143)</f>
        <v/>
      </c>
      <c r="S140" s="203" t="str">
        <f>IF('Result Sheet'!BL143="","",'Result Sheet'!BL143)</f>
        <v/>
      </c>
      <c r="T140" s="204" t="str">
        <f>IF('Result Sheet'!BM143="","",'Result Sheet'!BM143)</f>
        <v/>
      </c>
      <c r="U140" s="203" t="str">
        <f>IF('Result Sheet'!CD143="","",'Result Sheet'!CD143)</f>
        <v/>
      </c>
      <c r="V140" s="204" t="str">
        <f>IF('Result Sheet'!CE143="","",'Result Sheet'!CE143)</f>
        <v/>
      </c>
      <c r="W140" s="205" t="str">
        <f>IF('Result Sheet'!DX143="","",'Result Sheet'!DX143)</f>
        <v/>
      </c>
      <c r="BQ140" s="206" t="str">
        <f>'Result Sheet'!G143</f>
        <v/>
      </c>
      <c r="BR140" s="207" t="str">
        <f t="shared" si="24"/>
        <v/>
      </c>
      <c r="BS140" s="207" t="str">
        <f t="shared" si="25"/>
        <v/>
      </c>
      <c r="BT140" s="207" t="str">
        <f t="shared" si="26"/>
        <v/>
      </c>
      <c r="BU140" s="207" t="str">
        <f t="shared" si="27"/>
        <v/>
      </c>
      <c r="BV140" s="207" t="str">
        <f t="shared" si="28"/>
        <v/>
      </c>
      <c r="BW140" s="207" t="str">
        <f t="shared" si="29"/>
        <v/>
      </c>
      <c r="BX140" s="207" t="str">
        <f t="shared" si="30"/>
        <v/>
      </c>
      <c r="BY140" s="207" t="str">
        <f t="shared" si="31"/>
        <v/>
      </c>
      <c r="BZ140" s="207" t="str">
        <f t="shared" si="32"/>
        <v/>
      </c>
      <c r="CA140" s="207" t="str">
        <f t="shared" si="33"/>
        <v/>
      </c>
      <c r="CB140" s="207" t="str">
        <f t="shared" si="34"/>
        <v/>
      </c>
      <c r="CC140" s="207" t="str">
        <f t="shared" si="35"/>
        <v/>
      </c>
      <c r="CD140" s="208"/>
    </row>
    <row r="141" spans="1:82" ht="15.95" customHeight="1">
      <c r="A141" s="195">
        <f>IF('Result Sheet'!A144="","",'Result Sheet'!A144)</f>
        <v>137</v>
      </c>
      <c r="B141" s="196" t="str">
        <f>IF('Result Sheet'!B144="","",'Result Sheet'!B144)</f>
        <v/>
      </c>
      <c r="C141" s="197" t="str">
        <f>IF('Result Sheet'!F144="","",'Result Sheet'!F144)</f>
        <v/>
      </c>
      <c r="D141" s="198" t="str">
        <f>IF('Result Sheet'!E144="","",'Result Sheet'!E144)</f>
        <v/>
      </c>
      <c r="E141" s="199" t="str">
        <f>IF('Result Sheet'!G144="","",'Result Sheet'!G144)</f>
        <v/>
      </c>
      <c r="F141" s="199" t="str">
        <f>IF('Result Sheet'!H144="","",'Result Sheet'!H144)</f>
        <v/>
      </c>
      <c r="G141" s="199" t="str">
        <f>IF('Result Sheet'!I144="","",'Result Sheet'!I144)</f>
        <v/>
      </c>
      <c r="H141" s="200" t="str">
        <f>IF('Result Sheet'!K144="","",'Result Sheet'!K144)</f>
        <v/>
      </c>
      <c r="I141" s="200" t="str">
        <f>IF('Result Sheet'!J144="","",'Result Sheet'!J144)</f>
        <v/>
      </c>
      <c r="J141" s="314" t="str">
        <f>IF('Result Sheet'!DV144="","",'Result Sheet'!DV144)</f>
        <v/>
      </c>
      <c r="K141" s="201" t="str">
        <f>IF('Result Sheet'!DR144="","",'Result Sheet'!DR144)</f>
        <v/>
      </c>
      <c r="L141" s="202" t="str">
        <f>IF('Result Sheet'!DS144="","",'Result Sheet'!DS144)</f>
        <v/>
      </c>
      <c r="M141" s="201" t="str">
        <f>IF('Result Sheet'!DT144="","",'Result Sheet'!DT144)</f>
        <v/>
      </c>
      <c r="N141" s="244" t="str">
        <f>IF('Result Sheet'!DY144="","",'Result Sheet'!DY144)</f>
        <v/>
      </c>
      <c r="O141" s="203" t="str">
        <f>IF('Result Sheet'!AB144="","",'Result Sheet'!AB144)</f>
        <v/>
      </c>
      <c r="P141" s="204" t="str">
        <f>IF('Result Sheet'!AC144="","",'Result Sheet'!AC144)</f>
        <v/>
      </c>
      <c r="Q141" s="203" t="str">
        <f>IF('Result Sheet'!AT144="","",'Result Sheet'!AT144)</f>
        <v/>
      </c>
      <c r="R141" s="204" t="str">
        <f>IF('Result Sheet'!AU144="","",'Result Sheet'!AU144)</f>
        <v/>
      </c>
      <c r="S141" s="203" t="str">
        <f>IF('Result Sheet'!BL144="","",'Result Sheet'!BL144)</f>
        <v/>
      </c>
      <c r="T141" s="204" t="str">
        <f>IF('Result Sheet'!BM144="","",'Result Sheet'!BM144)</f>
        <v/>
      </c>
      <c r="U141" s="203" t="str">
        <f>IF('Result Sheet'!CD144="","",'Result Sheet'!CD144)</f>
        <v/>
      </c>
      <c r="V141" s="204" t="str">
        <f>IF('Result Sheet'!CE144="","",'Result Sheet'!CE144)</f>
        <v/>
      </c>
      <c r="W141" s="205" t="str">
        <f>IF('Result Sheet'!DX144="","",'Result Sheet'!DX144)</f>
        <v/>
      </c>
      <c r="BQ141" s="206" t="str">
        <f>'Result Sheet'!G144</f>
        <v/>
      </c>
      <c r="BR141" s="207" t="str">
        <f t="shared" si="24"/>
        <v/>
      </c>
      <c r="BS141" s="207" t="str">
        <f t="shared" si="25"/>
        <v/>
      </c>
      <c r="BT141" s="207" t="str">
        <f t="shared" si="26"/>
        <v/>
      </c>
      <c r="BU141" s="207" t="str">
        <f t="shared" si="27"/>
        <v/>
      </c>
      <c r="BV141" s="207" t="str">
        <f t="shared" si="28"/>
        <v/>
      </c>
      <c r="BW141" s="207" t="str">
        <f t="shared" si="29"/>
        <v/>
      </c>
      <c r="BX141" s="207" t="str">
        <f t="shared" si="30"/>
        <v/>
      </c>
      <c r="BY141" s="207" t="str">
        <f t="shared" si="31"/>
        <v/>
      </c>
      <c r="BZ141" s="207" t="str">
        <f t="shared" si="32"/>
        <v/>
      </c>
      <c r="CA141" s="207" t="str">
        <f t="shared" si="33"/>
        <v/>
      </c>
      <c r="CB141" s="207" t="str">
        <f t="shared" si="34"/>
        <v/>
      </c>
      <c r="CC141" s="207" t="str">
        <f t="shared" si="35"/>
        <v/>
      </c>
      <c r="CD141" s="208"/>
    </row>
    <row r="142" spans="1:82" ht="15.95" customHeight="1">
      <c r="A142" s="195">
        <f>IF('Result Sheet'!A145="","",'Result Sheet'!A145)</f>
        <v>138</v>
      </c>
      <c r="B142" s="196" t="str">
        <f>IF('Result Sheet'!B145="","",'Result Sheet'!B145)</f>
        <v/>
      </c>
      <c r="C142" s="197" t="str">
        <f>IF('Result Sheet'!F145="","",'Result Sheet'!F145)</f>
        <v/>
      </c>
      <c r="D142" s="198" t="str">
        <f>IF('Result Sheet'!E145="","",'Result Sheet'!E145)</f>
        <v/>
      </c>
      <c r="E142" s="199" t="str">
        <f>IF('Result Sheet'!G145="","",'Result Sheet'!G145)</f>
        <v/>
      </c>
      <c r="F142" s="199" t="str">
        <f>IF('Result Sheet'!H145="","",'Result Sheet'!H145)</f>
        <v/>
      </c>
      <c r="G142" s="199" t="str">
        <f>IF('Result Sheet'!I145="","",'Result Sheet'!I145)</f>
        <v/>
      </c>
      <c r="H142" s="200" t="str">
        <f>IF('Result Sheet'!K145="","",'Result Sheet'!K145)</f>
        <v/>
      </c>
      <c r="I142" s="200" t="str">
        <f>IF('Result Sheet'!J145="","",'Result Sheet'!J145)</f>
        <v/>
      </c>
      <c r="J142" s="314" t="str">
        <f>IF('Result Sheet'!DV145="","",'Result Sheet'!DV145)</f>
        <v/>
      </c>
      <c r="K142" s="201" t="str">
        <f>IF('Result Sheet'!DR145="","",'Result Sheet'!DR145)</f>
        <v/>
      </c>
      <c r="L142" s="202" t="str">
        <f>IF('Result Sheet'!DS145="","",'Result Sheet'!DS145)</f>
        <v/>
      </c>
      <c r="M142" s="201" t="str">
        <f>IF('Result Sheet'!DT145="","",'Result Sheet'!DT145)</f>
        <v/>
      </c>
      <c r="N142" s="244" t="str">
        <f>IF('Result Sheet'!DY145="","",'Result Sheet'!DY145)</f>
        <v/>
      </c>
      <c r="O142" s="203" t="str">
        <f>IF('Result Sheet'!AB145="","",'Result Sheet'!AB145)</f>
        <v/>
      </c>
      <c r="P142" s="204" t="str">
        <f>IF('Result Sheet'!AC145="","",'Result Sheet'!AC145)</f>
        <v/>
      </c>
      <c r="Q142" s="203" t="str">
        <f>IF('Result Sheet'!AT145="","",'Result Sheet'!AT145)</f>
        <v/>
      </c>
      <c r="R142" s="204" t="str">
        <f>IF('Result Sheet'!AU145="","",'Result Sheet'!AU145)</f>
        <v/>
      </c>
      <c r="S142" s="203" t="str">
        <f>IF('Result Sheet'!BL145="","",'Result Sheet'!BL145)</f>
        <v/>
      </c>
      <c r="T142" s="204" t="str">
        <f>IF('Result Sheet'!BM145="","",'Result Sheet'!BM145)</f>
        <v/>
      </c>
      <c r="U142" s="203" t="str">
        <f>IF('Result Sheet'!CD145="","",'Result Sheet'!CD145)</f>
        <v/>
      </c>
      <c r="V142" s="204" t="str">
        <f>IF('Result Sheet'!CE145="","",'Result Sheet'!CE145)</f>
        <v/>
      </c>
      <c r="W142" s="205" t="str">
        <f>IF('Result Sheet'!DX145="","",'Result Sheet'!DX145)</f>
        <v/>
      </c>
      <c r="BQ142" s="206" t="str">
        <f>'Result Sheet'!G145</f>
        <v/>
      </c>
      <c r="BR142" s="207" t="str">
        <f t="shared" si="24"/>
        <v/>
      </c>
      <c r="BS142" s="207" t="str">
        <f t="shared" si="25"/>
        <v/>
      </c>
      <c r="BT142" s="207" t="str">
        <f t="shared" si="26"/>
        <v/>
      </c>
      <c r="BU142" s="207" t="str">
        <f t="shared" si="27"/>
        <v/>
      </c>
      <c r="BV142" s="207" t="str">
        <f t="shared" si="28"/>
        <v/>
      </c>
      <c r="BW142" s="207" t="str">
        <f t="shared" si="29"/>
        <v/>
      </c>
      <c r="BX142" s="207" t="str">
        <f t="shared" si="30"/>
        <v/>
      </c>
      <c r="BY142" s="207" t="str">
        <f t="shared" si="31"/>
        <v/>
      </c>
      <c r="BZ142" s="207" t="str">
        <f t="shared" si="32"/>
        <v/>
      </c>
      <c r="CA142" s="207" t="str">
        <f t="shared" si="33"/>
        <v/>
      </c>
      <c r="CB142" s="207" t="str">
        <f t="shared" si="34"/>
        <v/>
      </c>
      <c r="CC142" s="207" t="str">
        <f t="shared" si="35"/>
        <v/>
      </c>
      <c r="CD142" s="208"/>
    </row>
    <row r="143" spans="1:82" ht="15.95" customHeight="1">
      <c r="A143" s="195">
        <f>IF('Result Sheet'!A146="","",'Result Sheet'!A146)</f>
        <v>139</v>
      </c>
      <c r="B143" s="196" t="str">
        <f>IF('Result Sheet'!B146="","",'Result Sheet'!B146)</f>
        <v/>
      </c>
      <c r="C143" s="197" t="str">
        <f>IF('Result Sheet'!F146="","",'Result Sheet'!F146)</f>
        <v/>
      </c>
      <c r="D143" s="198" t="str">
        <f>IF('Result Sheet'!E146="","",'Result Sheet'!E146)</f>
        <v/>
      </c>
      <c r="E143" s="199" t="str">
        <f>IF('Result Sheet'!G146="","",'Result Sheet'!G146)</f>
        <v/>
      </c>
      <c r="F143" s="199" t="str">
        <f>IF('Result Sheet'!H146="","",'Result Sheet'!H146)</f>
        <v/>
      </c>
      <c r="G143" s="199" t="str">
        <f>IF('Result Sheet'!I146="","",'Result Sheet'!I146)</f>
        <v/>
      </c>
      <c r="H143" s="200" t="str">
        <f>IF('Result Sheet'!K146="","",'Result Sheet'!K146)</f>
        <v/>
      </c>
      <c r="I143" s="200" t="str">
        <f>IF('Result Sheet'!J146="","",'Result Sheet'!J146)</f>
        <v/>
      </c>
      <c r="J143" s="314" t="str">
        <f>IF('Result Sheet'!DV146="","",'Result Sheet'!DV146)</f>
        <v/>
      </c>
      <c r="K143" s="201" t="str">
        <f>IF('Result Sheet'!DR146="","",'Result Sheet'!DR146)</f>
        <v/>
      </c>
      <c r="L143" s="202" t="str">
        <f>IF('Result Sheet'!DS146="","",'Result Sheet'!DS146)</f>
        <v/>
      </c>
      <c r="M143" s="201" t="str">
        <f>IF('Result Sheet'!DT146="","",'Result Sheet'!DT146)</f>
        <v/>
      </c>
      <c r="N143" s="244" t="str">
        <f>IF('Result Sheet'!DY146="","",'Result Sheet'!DY146)</f>
        <v/>
      </c>
      <c r="O143" s="203" t="str">
        <f>IF('Result Sheet'!AB146="","",'Result Sheet'!AB146)</f>
        <v/>
      </c>
      <c r="P143" s="204" t="str">
        <f>IF('Result Sheet'!AC146="","",'Result Sheet'!AC146)</f>
        <v/>
      </c>
      <c r="Q143" s="203" t="str">
        <f>IF('Result Sheet'!AT146="","",'Result Sheet'!AT146)</f>
        <v/>
      </c>
      <c r="R143" s="204" t="str">
        <f>IF('Result Sheet'!AU146="","",'Result Sheet'!AU146)</f>
        <v/>
      </c>
      <c r="S143" s="203" t="str">
        <f>IF('Result Sheet'!BL146="","",'Result Sheet'!BL146)</f>
        <v/>
      </c>
      <c r="T143" s="204" t="str">
        <f>IF('Result Sheet'!BM146="","",'Result Sheet'!BM146)</f>
        <v/>
      </c>
      <c r="U143" s="203" t="str">
        <f>IF('Result Sheet'!CD146="","",'Result Sheet'!CD146)</f>
        <v/>
      </c>
      <c r="V143" s="204" t="str">
        <f>IF('Result Sheet'!CE146="","",'Result Sheet'!CE146)</f>
        <v/>
      </c>
      <c r="W143" s="205" t="str">
        <f>IF('Result Sheet'!DX146="","",'Result Sheet'!DX146)</f>
        <v/>
      </c>
      <c r="BQ143" s="206" t="str">
        <f>'Result Sheet'!G146</f>
        <v/>
      </c>
      <c r="BR143" s="207" t="str">
        <f t="shared" si="24"/>
        <v/>
      </c>
      <c r="BS143" s="207" t="str">
        <f t="shared" si="25"/>
        <v/>
      </c>
      <c r="BT143" s="207" t="str">
        <f t="shared" si="26"/>
        <v/>
      </c>
      <c r="BU143" s="207" t="str">
        <f t="shared" si="27"/>
        <v/>
      </c>
      <c r="BV143" s="207" t="str">
        <f t="shared" si="28"/>
        <v/>
      </c>
      <c r="BW143" s="207" t="str">
        <f t="shared" si="29"/>
        <v/>
      </c>
      <c r="BX143" s="207" t="str">
        <f t="shared" si="30"/>
        <v/>
      </c>
      <c r="BY143" s="207" t="str">
        <f t="shared" si="31"/>
        <v/>
      </c>
      <c r="BZ143" s="207" t="str">
        <f t="shared" si="32"/>
        <v/>
      </c>
      <c r="CA143" s="207" t="str">
        <f t="shared" si="33"/>
        <v/>
      </c>
      <c r="CB143" s="207" t="str">
        <f t="shared" si="34"/>
        <v/>
      </c>
      <c r="CC143" s="207" t="str">
        <f t="shared" si="35"/>
        <v/>
      </c>
      <c r="CD143" s="208"/>
    </row>
    <row r="144" spans="1:82" ht="15.95" customHeight="1">
      <c r="A144" s="195">
        <f>IF('Result Sheet'!A147="","",'Result Sheet'!A147)</f>
        <v>140</v>
      </c>
      <c r="B144" s="196" t="str">
        <f>IF('Result Sheet'!B147="","",'Result Sheet'!B147)</f>
        <v/>
      </c>
      <c r="C144" s="197" t="str">
        <f>IF('Result Sheet'!F147="","",'Result Sheet'!F147)</f>
        <v/>
      </c>
      <c r="D144" s="198" t="str">
        <f>IF('Result Sheet'!E147="","",'Result Sheet'!E147)</f>
        <v/>
      </c>
      <c r="E144" s="199" t="str">
        <f>IF('Result Sheet'!G147="","",'Result Sheet'!G147)</f>
        <v/>
      </c>
      <c r="F144" s="199" t="str">
        <f>IF('Result Sheet'!H147="","",'Result Sheet'!H147)</f>
        <v/>
      </c>
      <c r="G144" s="199" t="str">
        <f>IF('Result Sheet'!I147="","",'Result Sheet'!I147)</f>
        <v/>
      </c>
      <c r="H144" s="200" t="str">
        <f>IF('Result Sheet'!K147="","",'Result Sheet'!K147)</f>
        <v/>
      </c>
      <c r="I144" s="200" t="str">
        <f>IF('Result Sheet'!J147="","",'Result Sheet'!J147)</f>
        <v/>
      </c>
      <c r="J144" s="314" t="str">
        <f>IF('Result Sheet'!DV147="","",'Result Sheet'!DV147)</f>
        <v/>
      </c>
      <c r="K144" s="201" t="str">
        <f>IF('Result Sheet'!DR147="","",'Result Sheet'!DR147)</f>
        <v/>
      </c>
      <c r="L144" s="202" t="str">
        <f>IF('Result Sheet'!DS147="","",'Result Sheet'!DS147)</f>
        <v/>
      </c>
      <c r="M144" s="201" t="str">
        <f>IF('Result Sheet'!DT147="","",'Result Sheet'!DT147)</f>
        <v/>
      </c>
      <c r="N144" s="244" t="str">
        <f>IF('Result Sheet'!DY147="","",'Result Sheet'!DY147)</f>
        <v/>
      </c>
      <c r="O144" s="203" t="str">
        <f>IF('Result Sheet'!AB147="","",'Result Sheet'!AB147)</f>
        <v/>
      </c>
      <c r="P144" s="204" t="str">
        <f>IF('Result Sheet'!AC147="","",'Result Sheet'!AC147)</f>
        <v/>
      </c>
      <c r="Q144" s="203" t="str">
        <f>IF('Result Sheet'!AT147="","",'Result Sheet'!AT147)</f>
        <v/>
      </c>
      <c r="R144" s="204" t="str">
        <f>IF('Result Sheet'!AU147="","",'Result Sheet'!AU147)</f>
        <v/>
      </c>
      <c r="S144" s="203" t="str">
        <f>IF('Result Sheet'!BL147="","",'Result Sheet'!BL147)</f>
        <v/>
      </c>
      <c r="T144" s="204" t="str">
        <f>IF('Result Sheet'!BM147="","",'Result Sheet'!BM147)</f>
        <v/>
      </c>
      <c r="U144" s="203" t="str">
        <f>IF('Result Sheet'!CD147="","",'Result Sheet'!CD147)</f>
        <v/>
      </c>
      <c r="V144" s="204" t="str">
        <f>IF('Result Sheet'!CE147="","",'Result Sheet'!CE147)</f>
        <v/>
      </c>
      <c r="W144" s="205" t="str">
        <f>IF('Result Sheet'!DX147="","",'Result Sheet'!DX147)</f>
        <v/>
      </c>
      <c r="BQ144" s="206" t="str">
        <f>'Result Sheet'!G147</f>
        <v/>
      </c>
      <c r="BR144" s="207" t="str">
        <f t="shared" si="24"/>
        <v/>
      </c>
      <c r="BS144" s="207" t="str">
        <f t="shared" si="25"/>
        <v/>
      </c>
      <c r="BT144" s="207" t="str">
        <f t="shared" si="26"/>
        <v/>
      </c>
      <c r="BU144" s="207" t="str">
        <f t="shared" si="27"/>
        <v/>
      </c>
      <c r="BV144" s="207" t="str">
        <f t="shared" si="28"/>
        <v/>
      </c>
      <c r="BW144" s="207" t="str">
        <f t="shared" si="29"/>
        <v/>
      </c>
      <c r="BX144" s="207" t="str">
        <f t="shared" si="30"/>
        <v/>
      </c>
      <c r="BY144" s="207" t="str">
        <f t="shared" si="31"/>
        <v/>
      </c>
      <c r="BZ144" s="207" t="str">
        <f t="shared" si="32"/>
        <v/>
      </c>
      <c r="CA144" s="207" t="str">
        <f t="shared" si="33"/>
        <v/>
      </c>
      <c r="CB144" s="207" t="str">
        <f t="shared" si="34"/>
        <v/>
      </c>
      <c r="CC144" s="207" t="str">
        <f t="shared" si="35"/>
        <v/>
      </c>
      <c r="CD144" s="208"/>
    </row>
    <row r="145" spans="1:82" ht="15.95" customHeight="1">
      <c r="A145" s="195">
        <f>IF('Result Sheet'!A148="","",'Result Sheet'!A148)</f>
        <v>141</v>
      </c>
      <c r="B145" s="196" t="str">
        <f>IF('Result Sheet'!B148="","",'Result Sheet'!B148)</f>
        <v/>
      </c>
      <c r="C145" s="197" t="str">
        <f>IF('Result Sheet'!F148="","",'Result Sheet'!F148)</f>
        <v/>
      </c>
      <c r="D145" s="198" t="str">
        <f>IF('Result Sheet'!E148="","",'Result Sheet'!E148)</f>
        <v/>
      </c>
      <c r="E145" s="199" t="str">
        <f>IF('Result Sheet'!G148="","",'Result Sheet'!G148)</f>
        <v/>
      </c>
      <c r="F145" s="199" t="str">
        <f>IF('Result Sheet'!H148="","",'Result Sheet'!H148)</f>
        <v/>
      </c>
      <c r="G145" s="199" t="str">
        <f>IF('Result Sheet'!I148="","",'Result Sheet'!I148)</f>
        <v/>
      </c>
      <c r="H145" s="200" t="str">
        <f>IF('Result Sheet'!K148="","",'Result Sheet'!K148)</f>
        <v/>
      </c>
      <c r="I145" s="200" t="str">
        <f>IF('Result Sheet'!J148="","",'Result Sheet'!J148)</f>
        <v/>
      </c>
      <c r="J145" s="314" t="str">
        <f>IF('Result Sheet'!DV148="","",'Result Sheet'!DV148)</f>
        <v/>
      </c>
      <c r="K145" s="201" t="str">
        <f>IF('Result Sheet'!DR148="","",'Result Sheet'!DR148)</f>
        <v/>
      </c>
      <c r="L145" s="202" t="str">
        <f>IF('Result Sheet'!DS148="","",'Result Sheet'!DS148)</f>
        <v/>
      </c>
      <c r="M145" s="201" t="str">
        <f>IF('Result Sheet'!DT148="","",'Result Sheet'!DT148)</f>
        <v/>
      </c>
      <c r="N145" s="244" t="str">
        <f>IF('Result Sheet'!DY148="","",'Result Sheet'!DY148)</f>
        <v/>
      </c>
      <c r="O145" s="203" t="str">
        <f>IF('Result Sheet'!AB148="","",'Result Sheet'!AB148)</f>
        <v/>
      </c>
      <c r="P145" s="204" t="str">
        <f>IF('Result Sheet'!AC148="","",'Result Sheet'!AC148)</f>
        <v/>
      </c>
      <c r="Q145" s="203" t="str">
        <f>IF('Result Sheet'!AT148="","",'Result Sheet'!AT148)</f>
        <v/>
      </c>
      <c r="R145" s="204" t="str">
        <f>IF('Result Sheet'!AU148="","",'Result Sheet'!AU148)</f>
        <v/>
      </c>
      <c r="S145" s="203" t="str">
        <f>IF('Result Sheet'!BL148="","",'Result Sheet'!BL148)</f>
        <v/>
      </c>
      <c r="T145" s="204" t="str">
        <f>IF('Result Sheet'!BM148="","",'Result Sheet'!BM148)</f>
        <v/>
      </c>
      <c r="U145" s="203" t="str">
        <f>IF('Result Sheet'!CD148="","",'Result Sheet'!CD148)</f>
        <v/>
      </c>
      <c r="V145" s="204" t="str">
        <f>IF('Result Sheet'!CE148="","",'Result Sheet'!CE148)</f>
        <v/>
      </c>
      <c r="W145" s="205" t="str">
        <f>IF('Result Sheet'!DX148="","",'Result Sheet'!DX148)</f>
        <v/>
      </c>
      <c r="BQ145" s="206" t="str">
        <f>'Result Sheet'!G148</f>
        <v/>
      </c>
      <c r="BR145" s="207" t="str">
        <f t="shared" si="24"/>
        <v/>
      </c>
      <c r="BS145" s="207" t="str">
        <f t="shared" si="25"/>
        <v/>
      </c>
      <c r="BT145" s="207" t="str">
        <f t="shared" si="26"/>
        <v/>
      </c>
      <c r="BU145" s="207" t="str">
        <f t="shared" si="27"/>
        <v/>
      </c>
      <c r="BV145" s="207" t="str">
        <f t="shared" si="28"/>
        <v/>
      </c>
      <c r="BW145" s="207" t="str">
        <f t="shared" si="29"/>
        <v/>
      </c>
      <c r="BX145" s="207" t="str">
        <f t="shared" si="30"/>
        <v/>
      </c>
      <c r="BY145" s="207" t="str">
        <f t="shared" si="31"/>
        <v/>
      </c>
      <c r="BZ145" s="207" t="str">
        <f t="shared" si="32"/>
        <v/>
      </c>
      <c r="CA145" s="207" t="str">
        <f t="shared" si="33"/>
        <v/>
      </c>
      <c r="CB145" s="207" t="str">
        <f t="shared" si="34"/>
        <v/>
      </c>
      <c r="CC145" s="207" t="str">
        <f t="shared" si="35"/>
        <v/>
      </c>
      <c r="CD145" s="208"/>
    </row>
    <row r="146" spans="1:82" ht="15.95" customHeight="1">
      <c r="A146" s="195">
        <f>IF('Result Sheet'!A149="","",'Result Sheet'!A149)</f>
        <v>142</v>
      </c>
      <c r="B146" s="196" t="str">
        <f>IF('Result Sheet'!B149="","",'Result Sheet'!B149)</f>
        <v/>
      </c>
      <c r="C146" s="197" t="str">
        <f>IF('Result Sheet'!F149="","",'Result Sheet'!F149)</f>
        <v/>
      </c>
      <c r="D146" s="198" t="str">
        <f>IF('Result Sheet'!E149="","",'Result Sheet'!E149)</f>
        <v/>
      </c>
      <c r="E146" s="199" t="str">
        <f>IF('Result Sheet'!G149="","",'Result Sheet'!G149)</f>
        <v/>
      </c>
      <c r="F146" s="199" t="str">
        <f>IF('Result Sheet'!H149="","",'Result Sheet'!H149)</f>
        <v/>
      </c>
      <c r="G146" s="199" t="str">
        <f>IF('Result Sheet'!I149="","",'Result Sheet'!I149)</f>
        <v/>
      </c>
      <c r="H146" s="200" t="str">
        <f>IF('Result Sheet'!K149="","",'Result Sheet'!K149)</f>
        <v/>
      </c>
      <c r="I146" s="200" t="str">
        <f>IF('Result Sheet'!J149="","",'Result Sheet'!J149)</f>
        <v/>
      </c>
      <c r="J146" s="314" t="str">
        <f>IF('Result Sheet'!DV149="","",'Result Sheet'!DV149)</f>
        <v/>
      </c>
      <c r="K146" s="201" t="str">
        <f>IF('Result Sheet'!DR149="","",'Result Sheet'!DR149)</f>
        <v/>
      </c>
      <c r="L146" s="202" t="str">
        <f>IF('Result Sheet'!DS149="","",'Result Sheet'!DS149)</f>
        <v/>
      </c>
      <c r="M146" s="201" t="str">
        <f>IF('Result Sheet'!DT149="","",'Result Sheet'!DT149)</f>
        <v/>
      </c>
      <c r="N146" s="244" t="str">
        <f>IF('Result Sheet'!DY149="","",'Result Sheet'!DY149)</f>
        <v/>
      </c>
      <c r="O146" s="203" t="str">
        <f>IF('Result Sheet'!AB149="","",'Result Sheet'!AB149)</f>
        <v/>
      </c>
      <c r="P146" s="204" t="str">
        <f>IF('Result Sheet'!AC149="","",'Result Sheet'!AC149)</f>
        <v/>
      </c>
      <c r="Q146" s="203" t="str">
        <f>IF('Result Sheet'!AT149="","",'Result Sheet'!AT149)</f>
        <v/>
      </c>
      <c r="R146" s="204" t="str">
        <f>IF('Result Sheet'!AU149="","",'Result Sheet'!AU149)</f>
        <v/>
      </c>
      <c r="S146" s="203" t="str">
        <f>IF('Result Sheet'!BL149="","",'Result Sheet'!BL149)</f>
        <v/>
      </c>
      <c r="T146" s="204" t="str">
        <f>IF('Result Sheet'!BM149="","",'Result Sheet'!BM149)</f>
        <v/>
      </c>
      <c r="U146" s="203" t="str">
        <f>IF('Result Sheet'!CD149="","",'Result Sheet'!CD149)</f>
        <v/>
      </c>
      <c r="V146" s="204" t="str">
        <f>IF('Result Sheet'!CE149="","",'Result Sheet'!CE149)</f>
        <v/>
      </c>
      <c r="W146" s="205" t="str">
        <f>IF('Result Sheet'!DX149="","",'Result Sheet'!DX149)</f>
        <v/>
      </c>
      <c r="BQ146" s="206" t="str">
        <f>'Result Sheet'!G149</f>
        <v/>
      </c>
      <c r="BR146" s="207" t="str">
        <f t="shared" si="24"/>
        <v/>
      </c>
      <c r="BS146" s="207" t="str">
        <f t="shared" si="25"/>
        <v/>
      </c>
      <c r="BT146" s="207" t="str">
        <f t="shared" si="26"/>
        <v/>
      </c>
      <c r="BU146" s="207" t="str">
        <f t="shared" si="27"/>
        <v/>
      </c>
      <c r="BV146" s="207" t="str">
        <f t="shared" si="28"/>
        <v/>
      </c>
      <c r="BW146" s="207" t="str">
        <f t="shared" si="29"/>
        <v/>
      </c>
      <c r="BX146" s="207" t="str">
        <f t="shared" si="30"/>
        <v/>
      </c>
      <c r="BY146" s="207" t="str">
        <f t="shared" si="31"/>
        <v/>
      </c>
      <c r="BZ146" s="207" t="str">
        <f t="shared" si="32"/>
        <v/>
      </c>
      <c r="CA146" s="207" t="str">
        <f t="shared" si="33"/>
        <v/>
      </c>
      <c r="CB146" s="207" t="str">
        <f t="shared" si="34"/>
        <v/>
      </c>
      <c r="CC146" s="207" t="str">
        <f t="shared" si="35"/>
        <v/>
      </c>
      <c r="CD146" s="208"/>
    </row>
    <row r="147" spans="1:82" ht="15.95" customHeight="1">
      <c r="A147" s="195">
        <f>IF('Result Sheet'!A150="","",'Result Sheet'!A150)</f>
        <v>143</v>
      </c>
      <c r="B147" s="196" t="str">
        <f>IF('Result Sheet'!B150="","",'Result Sheet'!B150)</f>
        <v/>
      </c>
      <c r="C147" s="197" t="str">
        <f>IF('Result Sheet'!F150="","",'Result Sheet'!F150)</f>
        <v/>
      </c>
      <c r="D147" s="198" t="str">
        <f>IF('Result Sheet'!E150="","",'Result Sheet'!E150)</f>
        <v/>
      </c>
      <c r="E147" s="199" t="str">
        <f>IF('Result Sheet'!G150="","",'Result Sheet'!G150)</f>
        <v/>
      </c>
      <c r="F147" s="199" t="str">
        <f>IF('Result Sheet'!H150="","",'Result Sheet'!H150)</f>
        <v/>
      </c>
      <c r="G147" s="199" t="str">
        <f>IF('Result Sheet'!I150="","",'Result Sheet'!I150)</f>
        <v/>
      </c>
      <c r="H147" s="200" t="str">
        <f>IF('Result Sheet'!K150="","",'Result Sheet'!K150)</f>
        <v/>
      </c>
      <c r="I147" s="200" t="str">
        <f>IF('Result Sheet'!J150="","",'Result Sheet'!J150)</f>
        <v/>
      </c>
      <c r="J147" s="314" t="str">
        <f>IF('Result Sheet'!DV150="","",'Result Sheet'!DV150)</f>
        <v/>
      </c>
      <c r="K147" s="201" t="str">
        <f>IF('Result Sheet'!DR150="","",'Result Sheet'!DR150)</f>
        <v/>
      </c>
      <c r="L147" s="202" t="str">
        <f>IF('Result Sheet'!DS150="","",'Result Sheet'!DS150)</f>
        <v/>
      </c>
      <c r="M147" s="201" t="str">
        <f>IF('Result Sheet'!DT150="","",'Result Sheet'!DT150)</f>
        <v/>
      </c>
      <c r="N147" s="244" t="str">
        <f>IF('Result Sheet'!DY150="","",'Result Sheet'!DY150)</f>
        <v/>
      </c>
      <c r="O147" s="203" t="str">
        <f>IF('Result Sheet'!AB150="","",'Result Sheet'!AB150)</f>
        <v/>
      </c>
      <c r="P147" s="204" t="str">
        <f>IF('Result Sheet'!AC150="","",'Result Sheet'!AC150)</f>
        <v/>
      </c>
      <c r="Q147" s="203" t="str">
        <f>IF('Result Sheet'!AT150="","",'Result Sheet'!AT150)</f>
        <v/>
      </c>
      <c r="R147" s="204" t="str">
        <f>IF('Result Sheet'!AU150="","",'Result Sheet'!AU150)</f>
        <v/>
      </c>
      <c r="S147" s="203" t="str">
        <f>IF('Result Sheet'!BL150="","",'Result Sheet'!BL150)</f>
        <v/>
      </c>
      <c r="T147" s="204" t="str">
        <f>IF('Result Sheet'!BM150="","",'Result Sheet'!BM150)</f>
        <v/>
      </c>
      <c r="U147" s="203" t="str">
        <f>IF('Result Sheet'!CD150="","",'Result Sheet'!CD150)</f>
        <v/>
      </c>
      <c r="V147" s="204" t="str">
        <f>IF('Result Sheet'!CE150="","",'Result Sheet'!CE150)</f>
        <v/>
      </c>
      <c r="W147" s="205" t="str">
        <f>IF('Result Sheet'!DX150="","",'Result Sheet'!DX150)</f>
        <v/>
      </c>
      <c r="BQ147" s="206" t="str">
        <f>'Result Sheet'!G150</f>
        <v/>
      </c>
      <c r="BR147" s="207" t="str">
        <f t="shared" si="24"/>
        <v/>
      </c>
      <c r="BS147" s="207" t="str">
        <f t="shared" si="25"/>
        <v/>
      </c>
      <c r="BT147" s="207" t="str">
        <f t="shared" si="26"/>
        <v/>
      </c>
      <c r="BU147" s="207" t="str">
        <f t="shared" si="27"/>
        <v/>
      </c>
      <c r="BV147" s="207" t="str">
        <f t="shared" si="28"/>
        <v/>
      </c>
      <c r="BW147" s="207" t="str">
        <f t="shared" si="29"/>
        <v/>
      </c>
      <c r="BX147" s="207" t="str">
        <f t="shared" si="30"/>
        <v/>
      </c>
      <c r="BY147" s="207" t="str">
        <f t="shared" si="31"/>
        <v/>
      </c>
      <c r="BZ147" s="207" t="str">
        <f t="shared" si="32"/>
        <v/>
      </c>
      <c r="CA147" s="207" t="str">
        <f t="shared" si="33"/>
        <v/>
      </c>
      <c r="CB147" s="207" t="str">
        <f t="shared" si="34"/>
        <v/>
      </c>
      <c r="CC147" s="207" t="str">
        <f t="shared" si="35"/>
        <v/>
      </c>
      <c r="CD147" s="208"/>
    </row>
    <row r="148" spans="1:82" ht="15.95" customHeight="1">
      <c r="A148" s="195">
        <f>IF('Result Sheet'!A151="","",'Result Sheet'!A151)</f>
        <v>144</v>
      </c>
      <c r="B148" s="196" t="str">
        <f>IF('Result Sheet'!B151="","",'Result Sheet'!B151)</f>
        <v/>
      </c>
      <c r="C148" s="197" t="str">
        <f>IF('Result Sheet'!F151="","",'Result Sheet'!F151)</f>
        <v/>
      </c>
      <c r="D148" s="198" t="str">
        <f>IF('Result Sheet'!E151="","",'Result Sheet'!E151)</f>
        <v/>
      </c>
      <c r="E148" s="199" t="str">
        <f>IF('Result Sheet'!G151="","",'Result Sheet'!G151)</f>
        <v/>
      </c>
      <c r="F148" s="199" t="str">
        <f>IF('Result Sheet'!H151="","",'Result Sheet'!H151)</f>
        <v/>
      </c>
      <c r="G148" s="199" t="str">
        <f>IF('Result Sheet'!I151="","",'Result Sheet'!I151)</f>
        <v/>
      </c>
      <c r="H148" s="200" t="str">
        <f>IF('Result Sheet'!K151="","",'Result Sheet'!K151)</f>
        <v/>
      </c>
      <c r="I148" s="200" t="str">
        <f>IF('Result Sheet'!J151="","",'Result Sheet'!J151)</f>
        <v/>
      </c>
      <c r="J148" s="314" t="str">
        <f>IF('Result Sheet'!DV151="","",'Result Sheet'!DV151)</f>
        <v/>
      </c>
      <c r="K148" s="201" t="str">
        <f>IF('Result Sheet'!DR151="","",'Result Sheet'!DR151)</f>
        <v/>
      </c>
      <c r="L148" s="202" t="str">
        <f>IF('Result Sheet'!DS151="","",'Result Sheet'!DS151)</f>
        <v/>
      </c>
      <c r="M148" s="201" t="str">
        <f>IF('Result Sheet'!DT151="","",'Result Sheet'!DT151)</f>
        <v/>
      </c>
      <c r="N148" s="244" t="str">
        <f>IF('Result Sheet'!DY151="","",'Result Sheet'!DY151)</f>
        <v/>
      </c>
      <c r="O148" s="203" t="str">
        <f>IF('Result Sheet'!AB151="","",'Result Sheet'!AB151)</f>
        <v/>
      </c>
      <c r="P148" s="204" t="str">
        <f>IF('Result Sheet'!AC151="","",'Result Sheet'!AC151)</f>
        <v/>
      </c>
      <c r="Q148" s="203" t="str">
        <f>IF('Result Sheet'!AT151="","",'Result Sheet'!AT151)</f>
        <v/>
      </c>
      <c r="R148" s="204" t="str">
        <f>IF('Result Sheet'!AU151="","",'Result Sheet'!AU151)</f>
        <v/>
      </c>
      <c r="S148" s="203" t="str">
        <f>IF('Result Sheet'!BL151="","",'Result Sheet'!BL151)</f>
        <v/>
      </c>
      <c r="T148" s="204" t="str">
        <f>IF('Result Sheet'!BM151="","",'Result Sheet'!BM151)</f>
        <v/>
      </c>
      <c r="U148" s="203" t="str">
        <f>IF('Result Sheet'!CD151="","",'Result Sheet'!CD151)</f>
        <v/>
      </c>
      <c r="V148" s="204" t="str">
        <f>IF('Result Sheet'!CE151="","",'Result Sheet'!CE151)</f>
        <v/>
      </c>
      <c r="W148" s="205" t="str">
        <f>IF('Result Sheet'!DX151="","",'Result Sheet'!DX151)</f>
        <v/>
      </c>
      <c r="BQ148" s="206" t="str">
        <f>'Result Sheet'!G151</f>
        <v/>
      </c>
      <c r="BR148" s="207" t="str">
        <f t="shared" si="24"/>
        <v/>
      </c>
      <c r="BS148" s="207" t="str">
        <f t="shared" si="25"/>
        <v/>
      </c>
      <c r="BT148" s="207" t="str">
        <f t="shared" si="26"/>
        <v/>
      </c>
      <c r="BU148" s="207" t="str">
        <f t="shared" si="27"/>
        <v/>
      </c>
      <c r="BV148" s="207" t="str">
        <f t="shared" si="28"/>
        <v/>
      </c>
      <c r="BW148" s="207" t="str">
        <f t="shared" si="29"/>
        <v/>
      </c>
      <c r="BX148" s="207" t="str">
        <f t="shared" si="30"/>
        <v/>
      </c>
      <c r="BY148" s="207" t="str">
        <f t="shared" si="31"/>
        <v/>
      </c>
      <c r="BZ148" s="207" t="str">
        <f t="shared" si="32"/>
        <v/>
      </c>
      <c r="CA148" s="207" t="str">
        <f t="shared" si="33"/>
        <v/>
      </c>
      <c r="CB148" s="207" t="str">
        <f t="shared" si="34"/>
        <v/>
      </c>
      <c r="CC148" s="207" t="str">
        <f t="shared" si="35"/>
        <v/>
      </c>
      <c r="CD148" s="208"/>
    </row>
    <row r="149" spans="1:82" ht="15.95" customHeight="1">
      <c r="A149" s="195">
        <f>IF('Result Sheet'!A152="","",'Result Sheet'!A152)</f>
        <v>145</v>
      </c>
      <c r="B149" s="196" t="str">
        <f>IF('Result Sheet'!B152="","",'Result Sheet'!B152)</f>
        <v/>
      </c>
      <c r="C149" s="197" t="str">
        <f>IF('Result Sheet'!F152="","",'Result Sheet'!F152)</f>
        <v/>
      </c>
      <c r="D149" s="198" t="str">
        <f>IF('Result Sheet'!E152="","",'Result Sheet'!E152)</f>
        <v/>
      </c>
      <c r="E149" s="199" t="str">
        <f>IF('Result Sheet'!G152="","",'Result Sheet'!G152)</f>
        <v/>
      </c>
      <c r="F149" s="199" t="str">
        <f>IF('Result Sheet'!H152="","",'Result Sheet'!H152)</f>
        <v/>
      </c>
      <c r="G149" s="199" t="str">
        <f>IF('Result Sheet'!I152="","",'Result Sheet'!I152)</f>
        <v/>
      </c>
      <c r="H149" s="200" t="str">
        <f>IF('Result Sheet'!K152="","",'Result Sheet'!K152)</f>
        <v/>
      </c>
      <c r="I149" s="200" t="str">
        <f>IF('Result Sheet'!J152="","",'Result Sheet'!J152)</f>
        <v/>
      </c>
      <c r="J149" s="314" t="str">
        <f>IF('Result Sheet'!DV152="","",'Result Sheet'!DV152)</f>
        <v/>
      </c>
      <c r="K149" s="201" t="str">
        <f>IF('Result Sheet'!DR152="","",'Result Sheet'!DR152)</f>
        <v/>
      </c>
      <c r="L149" s="202" t="str">
        <f>IF('Result Sheet'!DS152="","",'Result Sheet'!DS152)</f>
        <v/>
      </c>
      <c r="M149" s="201" t="str">
        <f>IF('Result Sheet'!DT152="","",'Result Sheet'!DT152)</f>
        <v/>
      </c>
      <c r="N149" s="244" t="str">
        <f>IF('Result Sheet'!DY152="","",'Result Sheet'!DY152)</f>
        <v/>
      </c>
      <c r="O149" s="203" t="str">
        <f>IF('Result Sheet'!AB152="","",'Result Sheet'!AB152)</f>
        <v/>
      </c>
      <c r="P149" s="204" t="str">
        <f>IF('Result Sheet'!AC152="","",'Result Sheet'!AC152)</f>
        <v/>
      </c>
      <c r="Q149" s="203" t="str">
        <f>IF('Result Sheet'!AT152="","",'Result Sheet'!AT152)</f>
        <v/>
      </c>
      <c r="R149" s="204" t="str">
        <f>IF('Result Sheet'!AU152="","",'Result Sheet'!AU152)</f>
        <v/>
      </c>
      <c r="S149" s="203" t="str">
        <f>IF('Result Sheet'!BL152="","",'Result Sheet'!BL152)</f>
        <v/>
      </c>
      <c r="T149" s="204" t="str">
        <f>IF('Result Sheet'!BM152="","",'Result Sheet'!BM152)</f>
        <v/>
      </c>
      <c r="U149" s="203" t="str">
        <f>IF('Result Sheet'!CD152="","",'Result Sheet'!CD152)</f>
        <v/>
      </c>
      <c r="V149" s="204" t="str">
        <f>IF('Result Sheet'!CE152="","",'Result Sheet'!CE152)</f>
        <v/>
      </c>
      <c r="W149" s="205" t="str">
        <f>IF('Result Sheet'!DX152="","",'Result Sheet'!DX152)</f>
        <v/>
      </c>
      <c r="BQ149" s="206" t="str">
        <f>'Result Sheet'!G152</f>
        <v/>
      </c>
      <c r="BR149" s="207" t="str">
        <f t="shared" si="24"/>
        <v/>
      </c>
      <c r="BS149" s="207" t="str">
        <f t="shared" si="25"/>
        <v/>
      </c>
      <c r="BT149" s="207" t="str">
        <f t="shared" si="26"/>
        <v/>
      </c>
      <c r="BU149" s="207" t="str">
        <f t="shared" si="27"/>
        <v/>
      </c>
      <c r="BV149" s="207" t="str">
        <f t="shared" si="28"/>
        <v/>
      </c>
      <c r="BW149" s="207" t="str">
        <f t="shared" si="29"/>
        <v/>
      </c>
      <c r="BX149" s="207" t="str">
        <f t="shared" si="30"/>
        <v/>
      </c>
      <c r="BY149" s="207" t="str">
        <f t="shared" si="31"/>
        <v/>
      </c>
      <c r="BZ149" s="207" t="str">
        <f t="shared" si="32"/>
        <v/>
      </c>
      <c r="CA149" s="207" t="str">
        <f t="shared" si="33"/>
        <v/>
      </c>
      <c r="CB149" s="207" t="str">
        <f t="shared" si="34"/>
        <v/>
      </c>
      <c r="CC149" s="207" t="str">
        <f t="shared" si="35"/>
        <v/>
      </c>
      <c r="CD149" s="208"/>
    </row>
    <row r="150" spans="1:82" ht="15.95" customHeight="1">
      <c r="A150" s="195">
        <f>IF('Result Sheet'!A153="","",'Result Sheet'!A153)</f>
        <v>146</v>
      </c>
      <c r="B150" s="196" t="str">
        <f>IF('Result Sheet'!B153="","",'Result Sheet'!B153)</f>
        <v/>
      </c>
      <c r="C150" s="197" t="str">
        <f>IF('Result Sheet'!F153="","",'Result Sheet'!F153)</f>
        <v/>
      </c>
      <c r="D150" s="198" t="str">
        <f>IF('Result Sheet'!E153="","",'Result Sheet'!E153)</f>
        <v/>
      </c>
      <c r="E150" s="199" t="str">
        <f>IF('Result Sheet'!G153="","",'Result Sheet'!G153)</f>
        <v/>
      </c>
      <c r="F150" s="199" t="str">
        <f>IF('Result Sheet'!H153="","",'Result Sheet'!H153)</f>
        <v/>
      </c>
      <c r="G150" s="199" t="str">
        <f>IF('Result Sheet'!I153="","",'Result Sheet'!I153)</f>
        <v/>
      </c>
      <c r="H150" s="200" t="str">
        <f>IF('Result Sheet'!K153="","",'Result Sheet'!K153)</f>
        <v/>
      </c>
      <c r="I150" s="200" t="str">
        <f>IF('Result Sheet'!J153="","",'Result Sheet'!J153)</f>
        <v/>
      </c>
      <c r="J150" s="314" t="str">
        <f>IF('Result Sheet'!DV153="","",'Result Sheet'!DV153)</f>
        <v/>
      </c>
      <c r="K150" s="201" t="str">
        <f>IF('Result Sheet'!DR153="","",'Result Sheet'!DR153)</f>
        <v/>
      </c>
      <c r="L150" s="202" t="str">
        <f>IF('Result Sheet'!DS153="","",'Result Sheet'!DS153)</f>
        <v/>
      </c>
      <c r="M150" s="201" t="str">
        <f>IF('Result Sheet'!DT153="","",'Result Sheet'!DT153)</f>
        <v/>
      </c>
      <c r="N150" s="244" t="str">
        <f>IF('Result Sheet'!DY153="","",'Result Sheet'!DY153)</f>
        <v/>
      </c>
      <c r="O150" s="203" t="str">
        <f>IF('Result Sheet'!AB153="","",'Result Sheet'!AB153)</f>
        <v/>
      </c>
      <c r="P150" s="204" t="str">
        <f>IF('Result Sheet'!AC153="","",'Result Sheet'!AC153)</f>
        <v/>
      </c>
      <c r="Q150" s="203" t="str">
        <f>IF('Result Sheet'!AT153="","",'Result Sheet'!AT153)</f>
        <v/>
      </c>
      <c r="R150" s="204" t="str">
        <f>IF('Result Sheet'!AU153="","",'Result Sheet'!AU153)</f>
        <v/>
      </c>
      <c r="S150" s="203" t="str">
        <f>IF('Result Sheet'!BL153="","",'Result Sheet'!BL153)</f>
        <v/>
      </c>
      <c r="T150" s="204" t="str">
        <f>IF('Result Sheet'!BM153="","",'Result Sheet'!BM153)</f>
        <v/>
      </c>
      <c r="U150" s="203" t="str">
        <f>IF('Result Sheet'!CD153="","",'Result Sheet'!CD153)</f>
        <v/>
      </c>
      <c r="V150" s="204" t="str">
        <f>IF('Result Sheet'!CE153="","",'Result Sheet'!CE153)</f>
        <v/>
      </c>
      <c r="W150" s="205" t="str">
        <f>IF('Result Sheet'!DX153="","",'Result Sheet'!DX153)</f>
        <v/>
      </c>
      <c r="BQ150" s="206" t="str">
        <f>'Result Sheet'!G153</f>
        <v/>
      </c>
      <c r="BR150" s="207" t="str">
        <f t="shared" si="24"/>
        <v/>
      </c>
      <c r="BS150" s="207" t="str">
        <f t="shared" si="25"/>
        <v/>
      </c>
      <c r="BT150" s="207" t="str">
        <f t="shared" si="26"/>
        <v/>
      </c>
      <c r="BU150" s="207" t="str">
        <f t="shared" si="27"/>
        <v/>
      </c>
      <c r="BV150" s="207" t="str">
        <f t="shared" si="28"/>
        <v/>
      </c>
      <c r="BW150" s="207" t="str">
        <f t="shared" si="29"/>
        <v/>
      </c>
      <c r="BX150" s="207" t="str">
        <f t="shared" si="30"/>
        <v/>
      </c>
      <c r="BY150" s="207" t="str">
        <f t="shared" si="31"/>
        <v/>
      </c>
      <c r="BZ150" s="207" t="str">
        <f t="shared" si="32"/>
        <v/>
      </c>
      <c r="CA150" s="207" t="str">
        <f t="shared" si="33"/>
        <v/>
      </c>
      <c r="CB150" s="207" t="str">
        <f t="shared" si="34"/>
        <v/>
      </c>
      <c r="CC150" s="207" t="str">
        <f t="shared" si="35"/>
        <v/>
      </c>
      <c r="CD150" s="208"/>
    </row>
    <row r="151" spans="1:82" ht="15.95" customHeight="1">
      <c r="A151" s="195">
        <f>IF('Result Sheet'!A154="","",'Result Sheet'!A154)</f>
        <v>147</v>
      </c>
      <c r="B151" s="196" t="str">
        <f>IF('Result Sheet'!B154="","",'Result Sheet'!B154)</f>
        <v/>
      </c>
      <c r="C151" s="197" t="str">
        <f>IF('Result Sheet'!F154="","",'Result Sheet'!F154)</f>
        <v/>
      </c>
      <c r="D151" s="198" t="str">
        <f>IF('Result Sheet'!E154="","",'Result Sheet'!E154)</f>
        <v/>
      </c>
      <c r="E151" s="199" t="str">
        <f>IF('Result Sheet'!G154="","",'Result Sheet'!G154)</f>
        <v/>
      </c>
      <c r="F151" s="199" t="str">
        <f>IF('Result Sheet'!H154="","",'Result Sheet'!H154)</f>
        <v/>
      </c>
      <c r="G151" s="199" t="str">
        <f>IF('Result Sheet'!I154="","",'Result Sheet'!I154)</f>
        <v/>
      </c>
      <c r="H151" s="200" t="str">
        <f>IF('Result Sheet'!K154="","",'Result Sheet'!K154)</f>
        <v/>
      </c>
      <c r="I151" s="200" t="str">
        <f>IF('Result Sheet'!J154="","",'Result Sheet'!J154)</f>
        <v/>
      </c>
      <c r="J151" s="314" t="str">
        <f>IF('Result Sheet'!DV154="","",'Result Sheet'!DV154)</f>
        <v/>
      </c>
      <c r="K151" s="201" t="str">
        <f>IF('Result Sheet'!DR154="","",'Result Sheet'!DR154)</f>
        <v/>
      </c>
      <c r="L151" s="202" t="str">
        <f>IF('Result Sheet'!DS154="","",'Result Sheet'!DS154)</f>
        <v/>
      </c>
      <c r="M151" s="201" t="str">
        <f>IF('Result Sheet'!DT154="","",'Result Sheet'!DT154)</f>
        <v/>
      </c>
      <c r="N151" s="244" t="str">
        <f>IF('Result Sheet'!DY154="","",'Result Sheet'!DY154)</f>
        <v/>
      </c>
      <c r="O151" s="203" t="str">
        <f>IF('Result Sheet'!AB154="","",'Result Sheet'!AB154)</f>
        <v/>
      </c>
      <c r="P151" s="204" t="str">
        <f>IF('Result Sheet'!AC154="","",'Result Sheet'!AC154)</f>
        <v/>
      </c>
      <c r="Q151" s="203" t="str">
        <f>IF('Result Sheet'!AT154="","",'Result Sheet'!AT154)</f>
        <v/>
      </c>
      <c r="R151" s="204" t="str">
        <f>IF('Result Sheet'!AU154="","",'Result Sheet'!AU154)</f>
        <v/>
      </c>
      <c r="S151" s="203" t="str">
        <f>IF('Result Sheet'!BL154="","",'Result Sheet'!BL154)</f>
        <v/>
      </c>
      <c r="T151" s="204" t="str">
        <f>IF('Result Sheet'!BM154="","",'Result Sheet'!BM154)</f>
        <v/>
      </c>
      <c r="U151" s="203" t="str">
        <f>IF('Result Sheet'!CD154="","",'Result Sheet'!CD154)</f>
        <v/>
      </c>
      <c r="V151" s="204" t="str">
        <f>IF('Result Sheet'!CE154="","",'Result Sheet'!CE154)</f>
        <v/>
      </c>
      <c r="W151" s="205" t="str">
        <f>IF('Result Sheet'!DX154="","",'Result Sheet'!DX154)</f>
        <v/>
      </c>
      <c r="BQ151" s="206" t="str">
        <f>'Result Sheet'!G154</f>
        <v/>
      </c>
      <c r="BR151" s="207" t="str">
        <f t="shared" si="24"/>
        <v/>
      </c>
      <c r="BS151" s="207" t="str">
        <f t="shared" si="25"/>
        <v/>
      </c>
      <c r="BT151" s="207" t="str">
        <f t="shared" si="26"/>
        <v/>
      </c>
      <c r="BU151" s="207" t="str">
        <f t="shared" si="27"/>
        <v/>
      </c>
      <c r="BV151" s="207" t="str">
        <f t="shared" si="28"/>
        <v/>
      </c>
      <c r="BW151" s="207" t="str">
        <f t="shared" si="29"/>
        <v/>
      </c>
      <c r="BX151" s="207" t="str">
        <f t="shared" si="30"/>
        <v/>
      </c>
      <c r="BY151" s="207" t="str">
        <f t="shared" si="31"/>
        <v/>
      </c>
      <c r="BZ151" s="207" t="str">
        <f t="shared" si="32"/>
        <v/>
      </c>
      <c r="CA151" s="207" t="str">
        <f t="shared" si="33"/>
        <v/>
      </c>
      <c r="CB151" s="207" t="str">
        <f t="shared" si="34"/>
        <v/>
      </c>
      <c r="CC151" s="207" t="str">
        <f t="shared" si="35"/>
        <v/>
      </c>
      <c r="CD151" s="208"/>
    </row>
    <row r="152" spans="1:82" ht="15.95" customHeight="1">
      <c r="A152" s="195">
        <f>IF('Result Sheet'!A155="","",'Result Sheet'!A155)</f>
        <v>148</v>
      </c>
      <c r="B152" s="196" t="str">
        <f>IF('Result Sheet'!B155="","",'Result Sheet'!B155)</f>
        <v/>
      </c>
      <c r="C152" s="197" t="str">
        <f>IF('Result Sheet'!F155="","",'Result Sheet'!F155)</f>
        <v/>
      </c>
      <c r="D152" s="198" t="str">
        <f>IF('Result Sheet'!E155="","",'Result Sheet'!E155)</f>
        <v/>
      </c>
      <c r="E152" s="199" t="str">
        <f>IF('Result Sheet'!G155="","",'Result Sheet'!G155)</f>
        <v/>
      </c>
      <c r="F152" s="199" t="str">
        <f>IF('Result Sheet'!H155="","",'Result Sheet'!H155)</f>
        <v/>
      </c>
      <c r="G152" s="199" t="str">
        <f>IF('Result Sheet'!I155="","",'Result Sheet'!I155)</f>
        <v/>
      </c>
      <c r="H152" s="200" t="str">
        <f>IF('Result Sheet'!K155="","",'Result Sheet'!K155)</f>
        <v/>
      </c>
      <c r="I152" s="200" t="str">
        <f>IF('Result Sheet'!J155="","",'Result Sheet'!J155)</f>
        <v/>
      </c>
      <c r="J152" s="314" t="str">
        <f>IF('Result Sheet'!DV155="","",'Result Sheet'!DV155)</f>
        <v/>
      </c>
      <c r="K152" s="201" t="str">
        <f>IF('Result Sheet'!DR155="","",'Result Sheet'!DR155)</f>
        <v/>
      </c>
      <c r="L152" s="202" t="str">
        <f>IF('Result Sheet'!DS155="","",'Result Sheet'!DS155)</f>
        <v/>
      </c>
      <c r="M152" s="201" t="str">
        <f>IF('Result Sheet'!DT155="","",'Result Sheet'!DT155)</f>
        <v/>
      </c>
      <c r="N152" s="244" t="str">
        <f>IF('Result Sheet'!DY155="","",'Result Sheet'!DY155)</f>
        <v/>
      </c>
      <c r="O152" s="203" t="str">
        <f>IF('Result Sheet'!AB155="","",'Result Sheet'!AB155)</f>
        <v/>
      </c>
      <c r="P152" s="204" t="str">
        <f>IF('Result Sheet'!AC155="","",'Result Sheet'!AC155)</f>
        <v/>
      </c>
      <c r="Q152" s="203" t="str">
        <f>IF('Result Sheet'!AT155="","",'Result Sheet'!AT155)</f>
        <v/>
      </c>
      <c r="R152" s="204" t="str">
        <f>IF('Result Sheet'!AU155="","",'Result Sheet'!AU155)</f>
        <v/>
      </c>
      <c r="S152" s="203" t="str">
        <f>IF('Result Sheet'!BL155="","",'Result Sheet'!BL155)</f>
        <v/>
      </c>
      <c r="T152" s="204" t="str">
        <f>IF('Result Sheet'!BM155="","",'Result Sheet'!BM155)</f>
        <v/>
      </c>
      <c r="U152" s="203" t="str">
        <f>IF('Result Sheet'!CD155="","",'Result Sheet'!CD155)</f>
        <v/>
      </c>
      <c r="V152" s="204" t="str">
        <f>IF('Result Sheet'!CE155="","",'Result Sheet'!CE155)</f>
        <v/>
      </c>
      <c r="W152" s="205" t="str">
        <f>IF('Result Sheet'!DX155="","",'Result Sheet'!DX155)</f>
        <v/>
      </c>
      <c r="BQ152" s="206" t="str">
        <f>'Result Sheet'!G155</f>
        <v/>
      </c>
      <c r="BR152" s="207" t="str">
        <f t="shared" si="24"/>
        <v/>
      </c>
      <c r="BS152" s="207" t="str">
        <f t="shared" si="25"/>
        <v/>
      </c>
      <c r="BT152" s="207" t="str">
        <f t="shared" si="26"/>
        <v/>
      </c>
      <c r="BU152" s="207" t="str">
        <f t="shared" si="27"/>
        <v/>
      </c>
      <c r="BV152" s="207" t="str">
        <f t="shared" si="28"/>
        <v/>
      </c>
      <c r="BW152" s="207" t="str">
        <f t="shared" si="29"/>
        <v/>
      </c>
      <c r="BX152" s="207" t="str">
        <f t="shared" si="30"/>
        <v/>
      </c>
      <c r="BY152" s="207" t="str">
        <f t="shared" si="31"/>
        <v/>
      </c>
      <c r="BZ152" s="207" t="str">
        <f t="shared" si="32"/>
        <v/>
      </c>
      <c r="CA152" s="207" t="str">
        <f t="shared" si="33"/>
        <v/>
      </c>
      <c r="CB152" s="207" t="str">
        <f t="shared" si="34"/>
        <v/>
      </c>
      <c r="CC152" s="207" t="str">
        <f t="shared" si="35"/>
        <v/>
      </c>
      <c r="CD152" s="208"/>
    </row>
    <row r="153" spans="1:82" ht="15.95" customHeight="1">
      <c r="A153" s="195">
        <f>IF('Result Sheet'!A156="","",'Result Sheet'!A156)</f>
        <v>149</v>
      </c>
      <c r="B153" s="196" t="str">
        <f>IF('Result Sheet'!B156="","",'Result Sheet'!B156)</f>
        <v/>
      </c>
      <c r="C153" s="197" t="str">
        <f>IF('Result Sheet'!F156="","",'Result Sheet'!F156)</f>
        <v/>
      </c>
      <c r="D153" s="198" t="str">
        <f>IF('Result Sheet'!E156="","",'Result Sheet'!E156)</f>
        <v/>
      </c>
      <c r="E153" s="199" t="str">
        <f>IF('Result Sheet'!G156="","",'Result Sheet'!G156)</f>
        <v/>
      </c>
      <c r="F153" s="199" t="str">
        <f>IF('Result Sheet'!H156="","",'Result Sheet'!H156)</f>
        <v/>
      </c>
      <c r="G153" s="199" t="str">
        <f>IF('Result Sheet'!I156="","",'Result Sheet'!I156)</f>
        <v/>
      </c>
      <c r="H153" s="200" t="str">
        <f>IF('Result Sheet'!K156="","",'Result Sheet'!K156)</f>
        <v/>
      </c>
      <c r="I153" s="200" t="str">
        <f>IF('Result Sheet'!J156="","",'Result Sheet'!J156)</f>
        <v/>
      </c>
      <c r="J153" s="314" t="str">
        <f>IF('Result Sheet'!DV156="","",'Result Sheet'!DV156)</f>
        <v/>
      </c>
      <c r="K153" s="201" t="str">
        <f>IF('Result Sheet'!DR156="","",'Result Sheet'!DR156)</f>
        <v/>
      </c>
      <c r="L153" s="202" t="str">
        <f>IF('Result Sheet'!DS156="","",'Result Sheet'!DS156)</f>
        <v/>
      </c>
      <c r="M153" s="201" t="str">
        <f>IF('Result Sheet'!DT156="","",'Result Sheet'!DT156)</f>
        <v/>
      </c>
      <c r="N153" s="244" t="str">
        <f>IF('Result Sheet'!DY156="","",'Result Sheet'!DY156)</f>
        <v/>
      </c>
      <c r="O153" s="203" t="str">
        <f>IF('Result Sheet'!AB156="","",'Result Sheet'!AB156)</f>
        <v/>
      </c>
      <c r="P153" s="204" t="str">
        <f>IF('Result Sheet'!AC156="","",'Result Sheet'!AC156)</f>
        <v/>
      </c>
      <c r="Q153" s="203" t="str">
        <f>IF('Result Sheet'!AT156="","",'Result Sheet'!AT156)</f>
        <v/>
      </c>
      <c r="R153" s="204" t="str">
        <f>IF('Result Sheet'!AU156="","",'Result Sheet'!AU156)</f>
        <v/>
      </c>
      <c r="S153" s="203" t="str">
        <f>IF('Result Sheet'!BL156="","",'Result Sheet'!BL156)</f>
        <v/>
      </c>
      <c r="T153" s="204" t="str">
        <f>IF('Result Sheet'!BM156="","",'Result Sheet'!BM156)</f>
        <v/>
      </c>
      <c r="U153" s="203" t="str">
        <f>IF('Result Sheet'!CD156="","",'Result Sheet'!CD156)</f>
        <v/>
      </c>
      <c r="V153" s="204" t="str">
        <f>IF('Result Sheet'!CE156="","",'Result Sheet'!CE156)</f>
        <v/>
      </c>
      <c r="W153" s="205" t="str">
        <f>IF('Result Sheet'!DX156="","",'Result Sheet'!DX156)</f>
        <v/>
      </c>
      <c r="BQ153" s="206" t="str">
        <f>'Result Sheet'!G156</f>
        <v/>
      </c>
      <c r="BR153" s="207" t="str">
        <f t="shared" si="24"/>
        <v/>
      </c>
      <c r="BS153" s="207" t="str">
        <f t="shared" si="25"/>
        <v/>
      </c>
      <c r="BT153" s="207" t="str">
        <f t="shared" si="26"/>
        <v/>
      </c>
      <c r="BU153" s="207" t="str">
        <f t="shared" si="27"/>
        <v/>
      </c>
      <c r="BV153" s="207" t="str">
        <f t="shared" si="28"/>
        <v/>
      </c>
      <c r="BW153" s="207" t="str">
        <f t="shared" si="29"/>
        <v/>
      </c>
      <c r="BX153" s="207" t="str">
        <f t="shared" si="30"/>
        <v/>
      </c>
      <c r="BY153" s="207" t="str">
        <f t="shared" si="31"/>
        <v/>
      </c>
      <c r="BZ153" s="207" t="str">
        <f t="shared" si="32"/>
        <v/>
      </c>
      <c r="CA153" s="207" t="str">
        <f t="shared" si="33"/>
        <v/>
      </c>
      <c r="CB153" s="207" t="str">
        <f t="shared" si="34"/>
        <v/>
      </c>
      <c r="CC153" s="207" t="str">
        <f t="shared" si="35"/>
        <v/>
      </c>
      <c r="CD153" s="208"/>
    </row>
    <row r="154" spans="1:82" ht="15.95" customHeight="1">
      <c r="A154" s="195">
        <f>IF('Result Sheet'!A157="","",'Result Sheet'!A157)</f>
        <v>150</v>
      </c>
      <c r="B154" s="196" t="str">
        <f>IF('Result Sheet'!B157="","",'Result Sheet'!B157)</f>
        <v/>
      </c>
      <c r="C154" s="197" t="str">
        <f>IF('Result Sheet'!F157="","",'Result Sheet'!F157)</f>
        <v/>
      </c>
      <c r="D154" s="198" t="str">
        <f>IF('Result Sheet'!E157="","",'Result Sheet'!E157)</f>
        <v/>
      </c>
      <c r="E154" s="199" t="str">
        <f>IF('Result Sheet'!G157="","",'Result Sheet'!G157)</f>
        <v/>
      </c>
      <c r="F154" s="199" t="str">
        <f>IF('Result Sheet'!H157="","",'Result Sheet'!H157)</f>
        <v/>
      </c>
      <c r="G154" s="199" t="str">
        <f>IF('Result Sheet'!I157="","",'Result Sheet'!I157)</f>
        <v/>
      </c>
      <c r="H154" s="200" t="str">
        <f>IF('Result Sheet'!K157="","",'Result Sheet'!K157)</f>
        <v/>
      </c>
      <c r="I154" s="200" t="str">
        <f>IF('Result Sheet'!J157="","",'Result Sheet'!J157)</f>
        <v/>
      </c>
      <c r="J154" s="314" t="str">
        <f>IF('Result Sheet'!DV157="","",'Result Sheet'!DV157)</f>
        <v/>
      </c>
      <c r="K154" s="201" t="str">
        <f>IF('Result Sheet'!DR157="","",'Result Sheet'!DR157)</f>
        <v/>
      </c>
      <c r="L154" s="202" t="str">
        <f>IF('Result Sheet'!DS157="","",'Result Sheet'!DS157)</f>
        <v/>
      </c>
      <c r="M154" s="201" t="str">
        <f>IF('Result Sheet'!DT157="","",'Result Sheet'!DT157)</f>
        <v/>
      </c>
      <c r="N154" s="244" t="str">
        <f>IF('Result Sheet'!DY157="","",'Result Sheet'!DY157)</f>
        <v/>
      </c>
      <c r="O154" s="203" t="str">
        <f>IF('Result Sheet'!AB157="","",'Result Sheet'!AB157)</f>
        <v/>
      </c>
      <c r="P154" s="204" t="str">
        <f>IF('Result Sheet'!AC157="","",'Result Sheet'!AC157)</f>
        <v/>
      </c>
      <c r="Q154" s="203" t="str">
        <f>IF('Result Sheet'!AT157="","",'Result Sheet'!AT157)</f>
        <v/>
      </c>
      <c r="R154" s="204" t="str">
        <f>IF('Result Sheet'!AU157="","",'Result Sheet'!AU157)</f>
        <v/>
      </c>
      <c r="S154" s="203" t="str">
        <f>IF('Result Sheet'!BL157="","",'Result Sheet'!BL157)</f>
        <v/>
      </c>
      <c r="T154" s="204" t="str">
        <f>IF('Result Sheet'!BM157="","",'Result Sheet'!BM157)</f>
        <v/>
      </c>
      <c r="U154" s="203" t="str">
        <f>IF('Result Sheet'!CD157="","",'Result Sheet'!CD157)</f>
        <v/>
      </c>
      <c r="V154" s="204" t="str">
        <f>IF('Result Sheet'!CE157="","",'Result Sheet'!CE157)</f>
        <v/>
      </c>
      <c r="W154" s="205" t="str">
        <f>IF('Result Sheet'!DX157="","",'Result Sheet'!DX157)</f>
        <v/>
      </c>
      <c r="BQ154" s="206" t="str">
        <f>'Result Sheet'!G157</f>
        <v/>
      </c>
      <c r="BR154" s="207" t="str">
        <f t="shared" si="24"/>
        <v/>
      </c>
      <c r="BS154" s="207" t="str">
        <f t="shared" si="25"/>
        <v/>
      </c>
      <c r="BT154" s="207" t="str">
        <f t="shared" si="26"/>
        <v/>
      </c>
      <c r="BU154" s="207" t="str">
        <f t="shared" si="27"/>
        <v/>
      </c>
      <c r="BV154" s="207" t="str">
        <f t="shared" si="28"/>
        <v/>
      </c>
      <c r="BW154" s="207" t="str">
        <f t="shared" si="29"/>
        <v/>
      </c>
      <c r="BX154" s="207" t="str">
        <f t="shared" si="30"/>
        <v/>
      </c>
      <c r="BY154" s="207" t="str">
        <f t="shared" si="31"/>
        <v/>
      </c>
      <c r="BZ154" s="207" t="str">
        <f t="shared" si="32"/>
        <v/>
      </c>
      <c r="CA154" s="207" t="str">
        <f t="shared" si="33"/>
        <v/>
      </c>
      <c r="CB154" s="207" t="str">
        <f t="shared" si="34"/>
        <v/>
      </c>
      <c r="CC154" s="207" t="str">
        <f t="shared" si="35"/>
        <v/>
      </c>
      <c r="CD154" s="208"/>
    </row>
    <row r="155" spans="1:82" ht="15.95" customHeight="1">
      <c r="A155" s="195">
        <f>IF('Result Sheet'!A158="","",'Result Sheet'!A158)</f>
        <v>151</v>
      </c>
      <c r="B155" s="196" t="str">
        <f>IF('Result Sheet'!B158="","",'Result Sheet'!B158)</f>
        <v/>
      </c>
      <c r="C155" s="197" t="str">
        <f>IF('Result Sheet'!F158="","",'Result Sheet'!F158)</f>
        <v/>
      </c>
      <c r="D155" s="198" t="str">
        <f>IF('Result Sheet'!E158="","",'Result Sheet'!E158)</f>
        <v/>
      </c>
      <c r="E155" s="199" t="str">
        <f>IF('Result Sheet'!G158="","",'Result Sheet'!G158)</f>
        <v/>
      </c>
      <c r="F155" s="199" t="str">
        <f>IF('Result Sheet'!H158="","",'Result Sheet'!H158)</f>
        <v/>
      </c>
      <c r="G155" s="199" t="str">
        <f>IF('Result Sheet'!I158="","",'Result Sheet'!I158)</f>
        <v/>
      </c>
      <c r="H155" s="200" t="str">
        <f>IF('Result Sheet'!K158="","",'Result Sheet'!K158)</f>
        <v/>
      </c>
      <c r="I155" s="200" t="str">
        <f>IF('Result Sheet'!J158="","",'Result Sheet'!J158)</f>
        <v/>
      </c>
      <c r="J155" s="314" t="str">
        <f>IF('Result Sheet'!DV158="","",'Result Sheet'!DV158)</f>
        <v/>
      </c>
      <c r="K155" s="201" t="str">
        <f>IF('Result Sheet'!DR158="","",'Result Sheet'!DR158)</f>
        <v/>
      </c>
      <c r="L155" s="202" t="str">
        <f>IF('Result Sheet'!DS158="","",'Result Sheet'!DS158)</f>
        <v/>
      </c>
      <c r="M155" s="201" t="str">
        <f>IF('Result Sheet'!DT158="","",'Result Sheet'!DT158)</f>
        <v/>
      </c>
      <c r="N155" s="244" t="str">
        <f>IF('Result Sheet'!DY158="","",'Result Sheet'!DY158)</f>
        <v/>
      </c>
      <c r="O155" s="203" t="str">
        <f>IF('Result Sheet'!AB158="","",'Result Sheet'!AB158)</f>
        <v/>
      </c>
      <c r="P155" s="204" t="str">
        <f>IF('Result Sheet'!AC158="","",'Result Sheet'!AC158)</f>
        <v/>
      </c>
      <c r="Q155" s="203" t="str">
        <f>IF('Result Sheet'!AT158="","",'Result Sheet'!AT158)</f>
        <v/>
      </c>
      <c r="R155" s="204" t="str">
        <f>IF('Result Sheet'!AU158="","",'Result Sheet'!AU158)</f>
        <v/>
      </c>
      <c r="S155" s="203" t="str">
        <f>IF('Result Sheet'!BL158="","",'Result Sheet'!BL158)</f>
        <v/>
      </c>
      <c r="T155" s="204" t="str">
        <f>IF('Result Sheet'!BM158="","",'Result Sheet'!BM158)</f>
        <v/>
      </c>
      <c r="U155" s="203" t="str">
        <f>IF('Result Sheet'!CD158="","",'Result Sheet'!CD158)</f>
        <v/>
      </c>
      <c r="V155" s="204" t="str">
        <f>IF('Result Sheet'!CE158="","",'Result Sheet'!CE158)</f>
        <v/>
      </c>
      <c r="W155" s="205" t="str">
        <f>IF('Result Sheet'!DX158="","",'Result Sheet'!DX158)</f>
        <v/>
      </c>
      <c r="BQ155" s="206" t="str">
        <f>'Result Sheet'!G158</f>
        <v/>
      </c>
      <c r="BR155" s="207" t="str">
        <f t="shared" si="24"/>
        <v/>
      </c>
      <c r="BS155" s="207" t="str">
        <f t="shared" si="25"/>
        <v/>
      </c>
      <c r="BT155" s="207" t="str">
        <f t="shared" si="26"/>
        <v/>
      </c>
      <c r="BU155" s="207" t="str">
        <f t="shared" si="27"/>
        <v/>
      </c>
      <c r="BV155" s="207" t="str">
        <f t="shared" si="28"/>
        <v/>
      </c>
      <c r="BW155" s="207" t="str">
        <f t="shared" si="29"/>
        <v/>
      </c>
      <c r="BX155" s="207" t="str">
        <f t="shared" si="30"/>
        <v/>
      </c>
      <c r="BY155" s="207" t="str">
        <f t="shared" si="31"/>
        <v/>
      </c>
      <c r="BZ155" s="207" t="str">
        <f t="shared" si="32"/>
        <v/>
      </c>
      <c r="CA155" s="207" t="str">
        <f t="shared" si="33"/>
        <v/>
      </c>
      <c r="CB155" s="207" t="str">
        <f t="shared" si="34"/>
        <v/>
      </c>
      <c r="CC155" s="207" t="str">
        <f t="shared" si="35"/>
        <v/>
      </c>
      <c r="CD155" s="208"/>
    </row>
    <row r="156" spans="1:82" ht="15.95" customHeight="1">
      <c r="A156" s="195">
        <f>IF('Result Sheet'!A159="","",'Result Sheet'!A159)</f>
        <v>152</v>
      </c>
      <c r="B156" s="196" t="str">
        <f>IF('Result Sheet'!B159="","",'Result Sheet'!B159)</f>
        <v/>
      </c>
      <c r="C156" s="197" t="str">
        <f>IF('Result Sheet'!F159="","",'Result Sheet'!F159)</f>
        <v/>
      </c>
      <c r="D156" s="198" t="str">
        <f>IF('Result Sheet'!E159="","",'Result Sheet'!E159)</f>
        <v/>
      </c>
      <c r="E156" s="199" t="str">
        <f>IF('Result Sheet'!G159="","",'Result Sheet'!G159)</f>
        <v/>
      </c>
      <c r="F156" s="199" t="str">
        <f>IF('Result Sheet'!H159="","",'Result Sheet'!H159)</f>
        <v/>
      </c>
      <c r="G156" s="199" t="str">
        <f>IF('Result Sheet'!I159="","",'Result Sheet'!I159)</f>
        <v/>
      </c>
      <c r="H156" s="200" t="str">
        <f>IF('Result Sheet'!K159="","",'Result Sheet'!K159)</f>
        <v/>
      </c>
      <c r="I156" s="200" t="str">
        <f>IF('Result Sheet'!J159="","",'Result Sheet'!J159)</f>
        <v/>
      </c>
      <c r="J156" s="314" t="str">
        <f>IF('Result Sheet'!DV159="","",'Result Sheet'!DV159)</f>
        <v/>
      </c>
      <c r="K156" s="201" t="str">
        <f>IF('Result Sheet'!DR159="","",'Result Sheet'!DR159)</f>
        <v/>
      </c>
      <c r="L156" s="202" t="str">
        <f>IF('Result Sheet'!DS159="","",'Result Sheet'!DS159)</f>
        <v/>
      </c>
      <c r="M156" s="201" t="str">
        <f>IF('Result Sheet'!DT159="","",'Result Sheet'!DT159)</f>
        <v/>
      </c>
      <c r="N156" s="244" t="str">
        <f>IF('Result Sheet'!DY159="","",'Result Sheet'!DY159)</f>
        <v/>
      </c>
      <c r="O156" s="203" t="str">
        <f>IF('Result Sheet'!AB159="","",'Result Sheet'!AB159)</f>
        <v/>
      </c>
      <c r="P156" s="204" t="str">
        <f>IF('Result Sheet'!AC159="","",'Result Sheet'!AC159)</f>
        <v/>
      </c>
      <c r="Q156" s="203" t="str">
        <f>IF('Result Sheet'!AT159="","",'Result Sheet'!AT159)</f>
        <v/>
      </c>
      <c r="R156" s="204" t="str">
        <f>IF('Result Sheet'!AU159="","",'Result Sheet'!AU159)</f>
        <v/>
      </c>
      <c r="S156" s="203" t="str">
        <f>IF('Result Sheet'!BL159="","",'Result Sheet'!BL159)</f>
        <v/>
      </c>
      <c r="T156" s="204" t="str">
        <f>IF('Result Sheet'!BM159="","",'Result Sheet'!BM159)</f>
        <v/>
      </c>
      <c r="U156" s="203" t="str">
        <f>IF('Result Sheet'!CD159="","",'Result Sheet'!CD159)</f>
        <v/>
      </c>
      <c r="V156" s="204" t="str">
        <f>IF('Result Sheet'!CE159="","",'Result Sheet'!CE159)</f>
        <v/>
      </c>
      <c r="W156" s="205" t="str">
        <f>IF('Result Sheet'!DX159="","",'Result Sheet'!DX159)</f>
        <v/>
      </c>
      <c r="BQ156" s="206" t="str">
        <f>'Result Sheet'!G159</f>
        <v/>
      </c>
      <c r="BR156" s="207" t="str">
        <f t="shared" si="24"/>
        <v/>
      </c>
      <c r="BS156" s="207" t="str">
        <f t="shared" si="25"/>
        <v/>
      </c>
      <c r="BT156" s="207" t="str">
        <f t="shared" si="26"/>
        <v/>
      </c>
      <c r="BU156" s="207" t="str">
        <f t="shared" si="27"/>
        <v/>
      </c>
      <c r="BV156" s="207" t="str">
        <f t="shared" si="28"/>
        <v/>
      </c>
      <c r="BW156" s="207" t="str">
        <f t="shared" si="29"/>
        <v/>
      </c>
      <c r="BX156" s="207" t="str">
        <f t="shared" si="30"/>
        <v/>
      </c>
      <c r="BY156" s="207" t="str">
        <f t="shared" si="31"/>
        <v/>
      </c>
      <c r="BZ156" s="207" t="str">
        <f t="shared" si="32"/>
        <v/>
      </c>
      <c r="CA156" s="207" t="str">
        <f t="shared" si="33"/>
        <v/>
      </c>
      <c r="CB156" s="207" t="str">
        <f t="shared" si="34"/>
        <v/>
      </c>
      <c r="CC156" s="207" t="str">
        <f t="shared" si="35"/>
        <v/>
      </c>
      <c r="CD156" s="208"/>
    </row>
    <row r="157" spans="1:82" ht="15.95" customHeight="1">
      <c r="A157" s="195">
        <f>IF('Result Sheet'!A160="","",'Result Sheet'!A160)</f>
        <v>153</v>
      </c>
      <c r="B157" s="196" t="str">
        <f>IF('Result Sheet'!B160="","",'Result Sheet'!B160)</f>
        <v/>
      </c>
      <c r="C157" s="197" t="str">
        <f>IF('Result Sheet'!F160="","",'Result Sheet'!F160)</f>
        <v/>
      </c>
      <c r="D157" s="198" t="str">
        <f>IF('Result Sheet'!E160="","",'Result Sheet'!E160)</f>
        <v/>
      </c>
      <c r="E157" s="199" t="str">
        <f>IF('Result Sheet'!G160="","",'Result Sheet'!G160)</f>
        <v/>
      </c>
      <c r="F157" s="199" t="str">
        <f>IF('Result Sheet'!H160="","",'Result Sheet'!H160)</f>
        <v/>
      </c>
      <c r="G157" s="199" t="str">
        <f>IF('Result Sheet'!I160="","",'Result Sheet'!I160)</f>
        <v/>
      </c>
      <c r="H157" s="200" t="str">
        <f>IF('Result Sheet'!K160="","",'Result Sheet'!K160)</f>
        <v/>
      </c>
      <c r="I157" s="200" t="str">
        <f>IF('Result Sheet'!J160="","",'Result Sheet'!J160)</f>
        <v/>
      </c>
      <c r="J157" s="314" t="str">
        <f>IF('Result Sheet'!DV160="","",'Result Sheet'!DV160)</f>
        <v/>
      </c>
      <c r="K157" s="201" t="str">
        <f>IF('Result Sheet'!DR160="","",'Result Sheet'!DR160)</f>
        <v/>
      </c>
      <c r="L157" s="202" t="str">
        <f>IF('Result Sheet'!DS160="","",'Result Sheet'!DS160)</f>
        <v/>
      </c>
      <c r="M157" s="201" t="str">
        <f>IF('Result Sheet'!DT160="","",'Result Sheet'!DT160)</f>
        <v/>
      </c>
      <c r="N157" s="244" t="str">
        <f>IF('Result Sheet'!DY160="","",'Result Sheet'!DY160)</f>
        <v/>
      </c>
      <c r="O157" s="203" t="str">
        <f>IF('Result Sheet'!AB160="","",'Result Sheet'!AB160)</f>
        <v/>
      </c>
      <c r="P157" s="204" t="str">
        <f>IF('Result Sheet'!AC160="","",'Result Sheet'!AC160)</f>
        <v/>
      </c>
      <c r="Q157" s="203" t="str">
        <f>IF('Result Sheet'!AT160="","",'Result Sheet'!AT160)</f>
        <v/>
      </c>
      <c r="R157" s="204" t="str">
        <f>IF('Result Sheet'!AU160="","",'Result Sheet'!AU160)</f>
        <v/>
      </c>
      <c r="S157" s="203" t="str">
        <f>IF('Result Sheet'!BL160="","",'Result Sheet'!BL160)</f>
        <v/>
      </c>
      <c r="T157" s="204" t="str">
        <f>IF('Result Sheet'!BM160="","",'Result Sheet'!BM160)</f>
        <v/>
      </c>
      <c r="U157" s="203" t="str">
        <f>IF('Result Sheet'!CD160="","",'Result Sheet'!CD160)</f>
        <v/>
      </c>
      <c r="V157" s="204" t="str">
        <f>IF('Result Sheet'!CE160="","",'Result Sheet'!CE160)</f>
        <v/>
      </c>
      <c r="W157" s="205" t="str">
        <f>IF('Result Sheet'!DX160="","",'Result Sheet'!DX160)</f>
        <v/>
      </c>
      <c r="BQ157" s="206" t="str">
        <f>'Result Sheet'!G160</f>
        <v/>
      </c>
      <c r="BR157" s="207" t="str">
        <f t="shared" si="24"/>
        <v/>
      </c>
      <c r="BS157" s="207" t="str">
        <f t="shared" si="25"/>
        <v/>
      </c>
      <c r="BT157" s="207" t="str">
        <f t="shared" si="26"/>
        <v/>
      </c>
      <c r="BU157" s="207" t="str">
        <f t="shared" si="27"/>
        <v/>
      </c>
      <c r="BV157" s="207" t="str">
        <f t="shared" si="28"/>
        <v/>
      </c>
      <c r="BW157" s="207" t="str">
        <f t="shared" si="29"/>
        <v/>
      </c>
      <c r="BX157" s="207" t="str">
        <f t="shared" si="30"/>
        <v/>
      </c>
      <c r="BY157" s="207" t="str">
        <f t="shared" si="31"/>
        <v/>
      </c>
      <c r="BZ157" s="207" t="str">
        <f t="shared" si="32"/>
        <v/>
      </c>
      <c r="CA157" s="207" t="str">
        <f t="shared" si="33"/>
        <v/>
      </c>
      <c r="CB157" s="207" t="str">
        <f t="shared" si="34"/>
        <v/>
      </c>
      <c r="CC157" s="207" t="str">
        <f t="shared" si="35"/>
        <v/>
      </c>
      <c r="CD157" s="208"/>
    </row>
    <row r="158" spans="1:82" ht="15.95" customHeight="1">
      <c r="A158" s="195">
        <f>IF('Result Sheet'!A161="","",'Result Sheet'!A161)</f>
        <v>154</v>
      </c>
      <c r="B158" s="196" t="str">
        <f>IF('Result Sheet'!B161="","",'Result Sheet'!B161)</f>
        <v/>
      </c>
      <c r="C158" s="197" t="str">
        <f>IF('Result Sheet'!F161="","",'Result Sheet'!F161)</f>
        <v/>
      </c>
      <c r="D158" s="198" t="str">
        <f>IF('Result Sheet'!E161="","",'Result Sheet'!E161)</f>
        <v/>
      </c>
      <c r="E158" s="199" t="str">
        <f>IF('Result Sheet'!G161="","",'Result Sheet'!G161)</f>
        <v/>
      </c>
      <c r="F158" s="199" t="str">
        <f>IF('Result Sheet'!H161="","",'Result Sheet'!H161)</f>
        <v/>
      </c>
      <c r="G158" s="199" t="str">
        <f>IF('Result Sheet'!I161="","",'Result Sheet'!I161)</f>
        <v/>
      </c>
      <c r="H158" s="200" t="str">
        <f>IF('Result Sheet'!K161="","",'Result Sheet'!K161)</f>
        <v/>
      </c>
      <c r="I158" s="200" t="str">
        <f>IF('Result Sheet'!J161="","",'Result Sheet'!J161)</f>
        <v/>
      </c>
      <c r="J158" s="314" t="str">
        <f>IF('Result Sheet'!DV161="","",'Result Sheet'!DV161)</f>
        <v/>
      </c>
      <c r="K158" s="201" t="str">
        <f>IF('Result Sheet'!DR161="","",'Result Sheet'!DR161)</f>
        <v/>
      </c>
      <c r="L158" s="202" t="str">
        <f>IF('Result Sheet'!DS161="","",'Result Sheet'!DS161)</f>
        <v/>
      </c>
      <c r="M158" s="201" t="str">
        <f>IF('Result Sheet'!DT161="","",'Result Sheet'!DT161)</f>
        <v/>
      </c>
      <c r="N158" s="244" t="str">
        <f>IF('Result Sheet'!DY161="","",'Result Sheet'!DY161)</f>
        <v/>
      </c>
      <c r="O158" s="203" t="str">
        <f>IF('Result Sheet'!AB161="","",'Result Sheet'!AB161)</f>
        <v/>
      </c>
      <c r="P158" s="204" t="str">
        <f>IF('Result Sheet'!AC161="","",'Result Sheet'!AC161)</f>
        <v/>
      </c>
      <c r="Q158" s="203" t="str">
        <f>IF('Result Sheet'!AT161="","",'Result Sheet'!AT161)</f>
        <v/>
      </c>
      <c r="R158" s="204" t="str">
        <f>IF('Result Sheet'!AU161="","",'Result Sheet'!AU161)</f>
        <v/>
      </c>
      <c r="S158" s="203" t="str">
        <f>IF('Result Sheet'!BL161="","",'Result Sheet'!BL161)</f>
        <v/>
      </c>
      <c r="T158" s="204" t="str">
        <f>IF('Result Sheet'!BM161="","",'Result Sheet'!BM161)</f>
        <v/>
      </c>
      <c r="U158" s="203" t="str">
        <f>IF('Result Sheet'!CD161="","",'Result Sheet'!CD161)</f>
        <v/>
      </c>
      <c r="V158" s="204" t="str">
        <f>IF('Result Sheet'!CE161="","",'Result Sheet'!CE161)</f>
        <v/>
      </c>
      <c r="W158" s="205" t="str">
        <f>IF('Result Sheet'!DX161="","",'Result Sheet'!DX161)</f>
        <v/>
      </c>
      <c r="BQ158" s="206" t="str">
        <f>'Result Sheet'!G161</f>
        <v/>
      </c>
      <c r="BR158" s="207" t="str">
        <f t="shared" si="24"/>
        <v/>
      </c>
      <c r="BS158" s="207" t="str">
        <f t="shared" si="25"/>
        <v/>
      </c>
      <c r="BT158" s="207" t="str">
        <f t="shared" si="26"/>
        <v/>
      </c>
      <c r="BU158" s="207" t="str">
        <f t="shared" si="27"/>
        <v/>
      </c>
      <c r="BV158" s="207" t="str">
        <f t="shared" si="28"/>
        <v/>
      </c>
      <c r="BW158" s="207" t="str">
        <f t="shared" si="29"/>
        <v/>
      </c>
      <c r="BX158" s="207" t="str">
        <f t="shared" si="30"/>
        <v/>
      </c>
      <c r="BY158" s="207" t="str">
        <f t="shared" si="31"/>
        <v/>
      </c>
      <c r="BZ158" s="207" t="str">
        <f t="shared" si="32"/>
        <v/>
      </c>
      <c r="CA158" s="207" t="str">
        <f t="shared" si="33"/>
        <v/>
      </c>
      <c r="CB158" s="207" t="str">
        <f t="shared" si="34"/>
        <v/>
      </c>
      <c r="CC158" s="207" t="str">
        <f t="shared" si="35"/>
        <v/>
      </c>
      <c r="CD158" s="208"/>
    </row>
    <row r="159" spans="1:82" ht="15.95" customHeight="1">
      <c r="A159" s="195">
        <f>IF('Result Sheet'!A162="","",'Result Sheet'!A162)</f>
        <v>155</v>
      </c>
      <c r="B159" s="196" t="str">
        <f>IF('Result Sheet'!B162="","",'Result Sheet'!B162)</f>
        <v/>
      </c>
      <c r="C159" s="197" t="str">
        <f>IF('Result Sheet'!F162="","",'Result Sheet'!F162)</f>
        <v/>
      </c>
      <c r="D159" s="198" t="str">
        <f>IF('Result Sheet'!E162="","",'Result Sheet'!E162)</f>
        <v/>
      </c>
      <c r="E159" s="199" t="str">
        <f>IF('Result Sheet'!G162="","",'Result Sheet'!G162)</f>
        <v/>
      </c>
      <c r="F159" s="199" t="str">
        <f>IF('Result Sheet'!H162="","",'Result Sheet'!H162)</f>
        <v/>
      </c>
      <c r="G159" s="199" t="str">
        <f>IF('Result Sheet'!I162="","",'Result Sheet'!I162)</f>
        <v/>
      </c>
      <c r="H159" s="200" t="str">
        <f>IF('Result Sheet'!K162="","",'Result Sheet'!K162)</f>
        <v/>
      </c>
      <c r="I159" s="200" t="str">
        <f>IF('Result Sheet'!J162="","",'Result Sheet'!J162)</f>
        <v/>
      </c>
      <c r="J159" s="314" t="str">
        <f>IF('Result Sheet'!DV162="","",'Result Sheet'!DV162)</f>
        <v/>
      </c>
      <c r="K159" s="201" t="str">
        <f>IF('Result Sheet'!DR162="","",'Result Sheet'!DR162)</f>
        <v/>
      </c>
      <c r="L159" s="202" t="str">
        <f>IF('Result Sheet'!DS162="","",'Result Sheet'!DS162)</f>
        <v/>
      </c>
      <c r="M159" s="201" t="str">
        <f>IF('Result Sheet'!DT162="","",'Result Sheet'!DT162)</f>
        <v/>
      </c>
      <c r="N159" s="244" t="str">
        <f>IF('Result Sheet'!DY162="","",'Result Sheet'!DY162)</f>
        <v/>
      </c>
      <c r="O159" s="203" t="str">
        <f>IF('Result Sheet'!AB162="","",'Result Sheet'!AB162)</f>
        <v/>
      </c>
      <c r="P159" s="204" t="str">
        <f>IF('Result Sheet'!AC162="","",'Result Sheet'!AC162)</f>
        <v/>
      </c>
      <c r="Q159" s="203" t="str">
        <f>IF('Result Sheet'!AT162="","",'Result Sheet'!AT162)</f>
        <v/>
      </c>
      <c r="R159" s="204" t="str">
        <f>IF('Result Sheet'!AU162="","",'Result Sheet'!AU162)</f>
        <v/>
      </c>
      <c r="S159" s="203" t="str">
        <f>IF('Result Sheet'!BL162="","",'Result Sheet'!BL162)</f>
        <v/>
      </c>
      <c r="T159" s="204" t="str">
        <f>IF('Result Sheet'!BM162="","",'Result Sheet'!BM162)</f>
        <v/>
      </c>
      <c r="U159" s="203" t="str">
        <f>IF('Result Sheet'!CD162="","",'Result Sheet'!CD162)</f>
        <v/>
      </c>
      <c r="V159" s="204" t="str">
        <f>IF('Result Sheet'!CE162="","",'Result Sheet'!CE162)</f>
        <v/>
      </c>
      <c r="W159" s="205" t="str">
        <f>IF('Result Sheet'!DX162="","",'Result Sheet'!DX162)</f>
        <v/>
      </c>
      <c r="BQ159" s="206" t="str">
        <f>'Result Sheet'!G162</f>
        <v/>
      </c>
      <c r="BR159" s="207" t="str">
        <f t="shared" si="24"/>
        <v/>
      </c>
      <c r="BS159" s="207" t="str">
        <f t="shared" si="25"/>
        <v/>
      </c>
      <c r="BT159" s="207" t="str">
        <f t="shared" si="26"/>
        <v/>
      </c>
      <c r="BU159" s="207" t="str">
        <f t="shared" si="27"/>
        <v/>
      </c>
      <c r="BV159" s="207" t="str">
        <f t="shared" si="28"/>
        <v/>
      </c>
      <c r="BW159" s="207" t="str">
        <f t="shared" si="29"/>
        <v/>
      </c>
      <c r="BX159" s="207" t="str">
        <f t="shared" si="30"/>
        <v/>
      </c>
      <c r="BY159" s="207" t="str">
        <f t="shared" si="31"/>
        <v/>
      </c>
      <c r="BZ159" s="207" t="str">
        <f t="shared" si="32"/>
        <v/>
      </c>
      <c r="CA159" s="207" t="str">
        <f t="shared" si="33"/>
        <v/>
      </c>
      <c r="CB159" s="207" t="str">
        <f t="shared" si="34"/>
        <v/>
      </c>
      <c r="CC159" s="207" t="str">
        <f t="shared" si="35"/>
        <v/>
      </c>
      <c r="CD159" s="208"/>
    </row>
    <row r="160" spans="1:82" ht="15.95" customHeight="1">
      <c r="A160" s="195">
        <f>IF('Result Sheet'!A163="","",'Result Sheet'!A163)</f>
        <v>156</v>
      </c>
      <c r="B160" s="196" t="str">
        <f>IF('Result Sheet'!B163="","",'Result Sheet'!B163)</f>
        <v/>
      </c>
      <c r="C160" s="197" t="str">
        <f>IF('Result Sheet'!F163="","",'Result Sheet'!F163)</f>
        <v/>
      </c>
      <c r="D160" s="198" t="str">
        <f>IF('Result Sheet'!E163="","",'Result Sheet'!E163)</f>
        <v/>
      </c>
      <c r="E160" s="199" t="str">
        <f>IF('Result Sheet'!G163="","",'Result Sheet'!G163)</f>
        <v/>
      </c>
      <c r="F160" s="199" t="str">
        <f>IF('Result Sheet'!H163="","",'Result Sheet'!H163)</f>
        <v/>
      </c>
      <c r="G160" s="199" t="str">
        <f>IF('Result Sheet'!I163="","",'Result Sheet'!I163)</f>
        <v/>
      </c>
      <c r="H160" s="200" t="str">
        <f>IF('Result Sheet'!K163="","",'Result Sheet'!K163)</f>
        <v/>
      </c>
      <c r="I160" s="200" t="str">
        <f>IF('Result Sheet'!J163="","",'Result Sheet'!J163)</f>
        <v/>
      </c>
      <c r="J160" s="314" t="str">
        <f>IF('Result Sheet'!DV163="","",'Result Sheet'!DV163)</f>
        <v/>
      </c>
      <c r="K160" s="201" t="str">
        <f>IF('Result Sheet'!DR163="","",'Result Sheet'!DR163)</f>
        <v/>
      </c>
      <c r="L160" s="202" t="str">
        <f>IF('Result Sheet'!DS163="","",'Result Sheet'!DS163)</f>
        <v/>
      </c>
      <c r="M160" s="201" t="str">
        <f>IF('Result Sheet'!DT163="","",'Result Sheet'!DT163)</f>
        <v/>
      </c>
      <c r="N160" s="244" t="str">
        <f>IF('Result Sheet'!DY163="","",'Result Sheet'!DY163)</f>
        <v/>
      </c>
      <c r="O160" s="203" t="str">
        <f>IF('Result Sheet'!AB163="","",'Result Sheet'!AB163)</f>
        <v/>
      </c>
      <c r="P160" s="204" t="str">
        <f>IF('Result Sheet'!AC163="","",'Result Sheet'!AC163)</f>
        <v/>
      </c>
      <c r="Q160" s="203" t="str">
        <f>IF('Result Sheet'!AT163="","",'Result Sheet'!AT163)</f>
        <v/>
      </c>
      <c r="R160" s="204" t="str">
        <f>IF('Result Sheet'!AU163="","",'Result Sheet'!AU163)</f>
        <v/>
      </c>
      <c r="S160" s="203" t="str">
        <f>IF('Result Sheet'!BL163="","",'Result Sheet'!BL163)</f>
        <v/>
      </c>
      <c r="T160" s="204" t="str">
        <f>IF('Result Sheet'!BM163="","",'Result Sheet'!BM163)</f>
        <v/>
      </c>
      <c r="U160" s="203" t="str">
        <f>IF('Result Sheet'!CD163="","",'Result Sheet'!CD163)</f>
        <v/>
      </c>
      <c r="V160" s="204" t="str">
        <f>IF('Result Sheet'!CE163="","",'Result Sheet'!CE163)</f>
        <v/>
      </c>
      <c r="W160" s="205" t="str">
        <f>IF('Result Sheet'!DX163="","",'Result Sheet'!DX163)</f>
        <v/>
      </c>
      <c r="BQ160" s="206" t="str">
        <f>'Result Sheet'!G163</f>
        <v/>
      </c>
      <c r="BR160" s="207" t="str">
        <f t="shared" si="24"/>
        <v/>
      </c>
      <c r="BS160" s="207" t="str">
        <f t="shared" si="25"/>
        <v/>
      </c>
      <c r="BT160" s="207" t="str">
        <f t="shared" si="26"/>
        <v/>
      </c>
      <c r="BU160" s="207" t="str">
        <f t="shared" si="27"/>
        <v/>
      </c>
      <c r="BV160" s="207" t="str">
        <f t="shared" si="28"/>
        <v/>
      </c>
      <c r="BW160" s="207" t="str">
        <f t="shared" si="29"/>
        <v/>
      </c>
      <c r="BX160" s="207" t="str">
        <f t="shared" si="30"/>
        <v/>
      </c>
      <c r="BY160" s="207" t="str">
        <f t="shared" si="31"/>
        <v/>
      </c>
      <c r="BZ160" s="207" t="str">
        <f t="shared" si="32"/>
        <v/>
      </c>
      <c r="CA160" s="207" t="str">
        <f t="shared" si="33"/>
        <v/>
      </c>
      <c r="CB160" s="207" t="str">
        <f t="shared" si="34"/>
        <v/>
      </c>
      <c r="CC160" s="207" t="str">
        <f t="shared" si="35"/>
        <v/>
      </c>
      <c r="CD160" s="208"/>
    </row>
    <row r="161" spans="1:82" ht="15.95" customHeight="1">
      <c r="A161" s="195">
        <f>IF('Result Sheet'!A164="","",'Result Sheet'!A164)</f>
        <v>157</v>
      </c>
      <c r="B161" s="196" t="str">
        <f>IF('Result Sheet'!B164="","",'Result Sheet'!B164)</f>
        <v/>
      </c>
      <c r="C161" s="197" t="str">
        <f>IF('Result Sheet'!F164="","",'Result Sheet'!F164)</f>
        <v/>
      </c>
      <c r="D161" s="198" t="str">
        <f>IF('Result Sheet'!E164="","",'Result Sheet'!E164)</f>
        <v/>
      </c>
      <c r="E161" s="199" t="str">
        <f>IF('Result Sheet'!G164="","",'Result Sheet'!G164)</f>
        <v/>
      </c>
      <c r="F161" s="199" t="str">
        <f>IF('Result Sheet'!H164="","",'Result Sheet'!H164)</f>
        <v/>
      </c>
      <c r="G161" s="199" t="str">
        <f>IF('Result Sheet'!I164="","",'Result Sheet'!I164)</f>
        <v/>
      </c>
      <c r="H161" s="200" t="str">
        <f>IF('Result Sheet'!K164="","",'Result Sheet'!K164)</f>
        <v/>
      </c>
      <c r="I161" s="200" t="str">
        <f>IF('Result Sheet'!J164="","",'Result Sheet'!J164)</f>
        <v/>
      </c>
      <c r="J161" s="314" t="str">
        <f>IF('Result Sheet'!DV164="","",'Result Sheet'!DV164)</f>
        <v/>
      </c>
      <c r="K161" s="201" t="str">
        <f>IF('Result Sheet'!DR164="","",'Result Sheet'!DR164)</f>
        <v/>
      </c>
      <c r="L161" s="202" t="str">
        <f>IF('Result Sheet'!DS164="","",'Result Sheet'!DS164)</f>
        <v/>
      </c>
      <c r="M161" s="201" t="str">
        <f>IF('Result Sheet'!DT164="","",'Result Sheet'!DT164)</f>
        <v/>
      </c>
      <c r="N161" s="244" t="str">
        <f>IF('Result Sheet'!DY164="","",'Result Sheet'!DY164)</f>
        <v/>
      </c>
      <c r="O161" s="203" t="str">
        <f>IF('Result Sheet'!AB164="","",'Result Sheet'!AB164)</f>
        <v/>
      </c>
      <c r="P161" s="204" t="str">
        <f>IF('Result Sheet'!AC164="","",'Result Sheet'!AC164)</f>
        <v/>
      </c>
      <c r="Q161" s="203" t="str">
        <f>IF('Result Sheet'!AT164="","",'Result Sheet'!AT164)</f>
        <v/>
      </c>
      <c r="R161" s="204" t="str">
        <f>IF('Result Sheet'!AU164="","",'Result Sheet'!AU164)</f>
        <v/>
      </c>
      <c r="S161" s="203" t="str">
        <f>IF('Result Sheet'!BL164="","",'Result Sheet'!BL164)</f>
        <v/>
      </c>
      <c r="T161" s="204" t="str">
        <f>IF('Result Sheet'!BM164="","",'Result Sheet'!BM164)</f>
        <v/>
      </c>
      <c r="U161" s="203" t="str">
        <f>IF('Result Sheet'!CD164="","",'Result Sheet'!CD164)</f>
        <v/>
      </c>
      <c r="V161" s="204" t="str">
        <f>IF('Result Sheet'!CE164="","",'Result Sheet'!CE164)</f>
        <v/>
      </c>
      <c r="W161" s="205" t="str">
        <f>IF('Result Sheet'!DX164="","",'Result Sheet'!DX164)</f>
        <v/>
      </c>
      <c r="BQ161" s="206" t="str">
        <f>'Result Sheet'!G164</f>
        <v/>
      </c>
      <c r="BR161" s="207" t="str">
        <f t="shared" si="24"/>
        <v/>
      </c>
      <c r="BS161" s="207" t="str">
        <f t="shared" si="25"/>
        <v/>
      </c>
      <c r="BT161" s="207" t="str">
        <f t="shared" si="26"/>
        <v/>
      </c>
      <c r="BU161" s="207" t="str">
        <f t="shared" si="27"/>
        <v/>
      </c>
      <c r="BV161" s="207" t="str">
        <f t="shared" si="28"/>
        <v/>
      </c>
      <c r="BW161" s="207" t="str">
        <f t="shared" si="29"/>
        <v/>
      </c>
      <c r="BX161" s="207" t="str">
        <f t="shared" si="30"/>
        <v/>
      </c>
      <c r="BY161" s="207" t="str">
        <f t="shared" si="31"/>
        <v/>
      </c>
      <c r="BZ161" s="207" t="str">
        <f t="shared" si="32"/>
        <v/>
      </c>
      <c r="CA161" s="207" t="str">
        <f t="shared" si="33"/>
        <v/>
      </c>
      <c r="CB161" s="207" t="str">
        <f t="shared" si="34"/>
        <v/>
      </c>
      <c r="CC161" s="207" t="str">
        <f t="shared" si="35"/>
        <v/>
      </c>
      <c r="CD161" s="208"/>
    </row>
    <row r="162" spans="1:82" ht="15.95" customHeight="1">
      <c r="A162" s="195">
        <f>IF('Result Sheet'!A165="","",'Result Sheet'!A165)</f>
        <v>158</v>
      </c>
      <c r="B162" s="196" t="str">
        <f>IF('Result Sheet'!B165="","",'Result Sheet'!B165)</f>
        <v/>
      </c>
      <c r="C162" s="197" t="str">
        <f>IF('Result Sheet'!F165="","",'Result Sheet'!F165)</f>
        <v/>
      </c>
      <c r="D162" s="198" t="str">
        <f>IF('Result Sheet'!E165="","",'Result Sheet'!E165)</f>
        <v/>
      </c>
      <c r="E162" s="199" t="str">
        <f>IF('Result Sheet'!G165="","",'Result Sheet'!G165)</f>
        <v/>
      </c>
      <c r="F162" s="199" t="str">
        <f>IF('Result Sheet'!H165="","",'Result Sheet'!H165)</f>
        <v/>
      </c>
      <c r="G162" s="199" t="str">
        <f>IF('Result Sheet'!I165="","",'Result Sheet'!I165)</f>
        <v/>
      </c>
      <c r="H162" s="200" t="str">
        <f>IF('Result Sheet'!K165="","",'Result Sheet'!K165)</f>
        <v/>
      </c>
      <c r="I162" s="200" t="str">
        <f>IF('Result Sheet'!J165="","",'Result Sheet'!J165)</f>
        <v/>
      </c>
      <c r="J162" s="314" t="str">
        <f>IF('Result Sheet'!DV165="","",'Result Sheet'!DV165)</f>
        <v/>
      </c>
      <c r="K162" s="201" t="str">
        <f>IF('Result Sheet'!DR165="","",'Result Sheet'!DR165)</f>
        <v/>
      </c>
      <c r="L162" s="202" t="str">
        <f>IF('Result Sheet'!DS165="","",'Result Sheet'!DS165)</f>
        <v/>
      </c>
      <c r="M162" s="201" t="str">
        <f>IF('Result Sheet'!DT165="","",'Result Sheet'!DT165)</f>
        <v/>
      </c>
      <c r="N162" s="244" t="str">
        <f>IF('Result Sheet'!DY165="","",'Result Sheet'!DY165)</f>
        <v/>
      </c>
      <c r="O162" s="203" t="str">
        <f>IF('Result Sheet'!AB165="","",'Result Sheet'!AB165)</f>
        <v/>
      </c>
      <c r="P162" s="204" t="str">
        <f>IF('Result Sheet'!AC165="","",'Result Sheet'!AC165)</f>
        <v/>
      </c>
      <c r="Q162" s="203" t="str">
        <f>IF('Result Sheet'!AT165="","",'Result Sheet'!AT165)</f>
        <v/>
      </c>
      <c r="R162" s="204" t="str">
        <f>IF('Result Sheet'!AU165="","",'Result Sheet'!AU165)</f>
        <v/>
      </c>
      <c r="S162" s="203" t="str">
        <f>IF('Result Sheet'!BL165="","",'Result Sheet'!BL165)</f>
        <v/>
      </c>
      <c r="T162" s="204" t="str">
        <f>IF('Result Sheet'!BM165="","",'Result Sheet'!BM165)</f>
        <v/>
      </c>
      <c r="U162" s="203" t="str">
        <f>IF('Result Sheet'!CD165="","",'Result Sheet'!CD165)</f>
        <v/>
      </c>
      <c r="V162" s="204" t="str">
        <f>IF('Result Sheet'!CE165="","",'Result Sheet'!CE165)</f>
        <v/>
      </c>
      <c r="W162" s="205" t="str">
        <f>IF('Result Sheet'!DX165="","",'Result Sheet'!DX165)</f>
        <v/>
      </c>
      <c r="BQ162" s="206" t="str">
        <f>'Result Sheet'!G165</f>
        <v/>
      </c>
      <c r="BR162" s="207" t="str">
        <f t="shared" si="24"/>
        <v/>
      </c>
      <c r="BS162" s="207" t="str">
        <f t="shared" si="25"/>
        <v/>
      </c>
      <c r="BT162" s="207" t="str">
        <f t="shared" si="26"/>
        <v/>
      </c>
      <c r="BU162" s="207" t="str">
        <f t="shared" si="27"/>
        <v/>
      </c>
      <c r="BV162" s="207" t="str">
        <f t="shared" si="28"/>
        <v/>
      </c>
      <c r="BW162" s="207" t="str">
        <f t="shared" si="29"/>
        <v/>
      </c>
      <c r="BX162" s="207" t="str">
        <f t="shared" si="30"/>
        <v/>
      </c>
      <c r="BY162" s="207" t="str">
        <f t="shared" si="31"/>
        <v/>
      </c>
      <c r="BZ162" s="207" t="str">
        <f t="shared" si="32"/>
        <v/>
      </c>
      <c r="CA162" s="207" t="str">
        <f t="shared" si="33"/>
        <v/>
      </c>
      <c r="CB162" s="207" t="str">
        <f t="shared" si="34"/>
        <v/>
      </c>
      <c r="CC162" s="207" t="str">
        <f t="shared" si="35"/>
        <v/>
      </c>
      <c r="CD162" s="208"/>
    </row>
    <row r="163" spans="1:82" ht="15.95" customHeight="1">
      <c r="A163" s="195">
        <f>IF('Result Sheet'!A166="","",'Result Sheet'!A166)</f>
        <v>159</v>
      </c>
      <c r="B163" s="196" t="str">
        <f>IF('Result Sheet'!B166="","",'Result Sheet'!B166)</f>
        <v/>
      </c>
      <c r="C163" s="197" t="str">
        <f>IF('Result Sheet'!F166="","",'Result Sheet'!F166)</f>
        <v/>
      </c>
      <c r="D163" s="198" t="str">
        <f>IF('Result Sheet'!E166="","",'Result Sheet'!E166)</f>
        <v/>
      </c>
      <c r="E163" s="199" t="str">
        <f>IF('Result Sheet'!G166="","",'Result Sheet'!G166)</f>
        <v/>
      </c>
      <c r="F163" s="199" t="str">
        <f>IF('Result Sheet'!H166="","",'Result Sheet'!H166)</f>
        <v/>
      </c>
      <c r="G163" s="199" t="str">
        <f>IF('Result Sheet'!I166="","",'Result Sheet'!I166)</f>
        <v/>
      </c>
      <c r="H163" s="200" t="str">
        <f>IF('Result Sheet'!K166="","",'Result Sheet'!K166)</f>
        <v/>
      </c>
      <c r="I163" s="200" t="str">
        <f>IF('Result Sheet'!J166="","",'Result Sheet'!J166)</f>
        <v/>
      </c>
      <c r="J163" s="314" t="str">
        <f>IF('Result Sheet'!DV166="","",'Result Sheet'!DV166)</f>
        <v/>
      </c>
      <c r="K163" s="201" t="str">
        <f>IF('Result Sheet'!DR166="","",'Result Sheet'!DR166)</f>
        <v/>
      </c>
      <c r="L163" s="202" t="str">
        <f>IF('Result Sheet'!DS166="","",'Result Sheet'!DS166)</f>
        <v/>
      </c>
      <c r="M163" s="201" t="str">
        <f>IF('Result Sheet'!DT166="","",'Result Sheet'!DT166)</f>
        <v/>
      </c>
      <c r="N163" s="244" t="str">
        <f>IF('Result Sheet'!DY166="","",'Result Sheet'!DY166)</f>
        <v/>
      </c>
      <c r="O163" s="203" t="str">
        <f>IF('Result Sheet'!AB166="","",'Result Sheet'!AB166)</f>
        <v/>
      </c>
      <c r="P163" s="204" t="str">
        <f>IF('Result Sheet'!AC166="","",'Result Sheet'!AC166)</f>
        <v/>
      </c>
      <c r="Q163" s="203" t="str">
        <f>IF('Result Sheet'!AT166="","",'Result Sheet'!AT166)</f>
        <v/>
      </c>
      <c r="R163" s="204" t="str">
        <f>IF('Result Sheet'!AU166="","",'Result Sheet'!AU166)</f>
        <v/>
      </c>
      <c r="S163" s="203" t="str">
        <f>IF('Result Sheet'!BL166="","",'Result Sheet'!BL166)</f>
        <v/>
      </c>
      <c r="T163" s="204" t="str">
        <f>IF('Result Sheet'!BM166="","",'Result Sheet'!BM166)</f>
        <v/>
      </c>
      <c r="U163" s="203" t="str">
        <f>IF('Result Sheet'!CD166="","",'Result Sheet'!CD166)</f>
        <v/>
      </c>
      <c r="V163" s="204" t="str">
        <f>IF('Result Sheet'!CE166="","",'Result Sheet'!CE166)</f>
        <v/>
      </c>
      <c r="W163" s="205" t="str">
        <f>IF('Result Sheet'!DX166="","",'Result Sheet'!DX166)</f>
        <v/>
      </c>
      <c r="BQ163" s="206" t="str">
        <f>'Result Sheet'!G166</f>
        <v/>
      </c>
      <c r="BR163" s="207" t="str">
        <f t="shared" si="24"/>
        <v/>
      </c>
      <c r="BS163" s="207" t="str">
        <f t="shared" si="25"/>
        <v/>
      </c>
      <c r="BT163" s="207" t="str">
        <f t="shared" si="26"/>
        <v/>
      </c>
      <c r="BU163" s="207" t="str">
        <f t="shared" si="27"/>
        <v/>
      </c>
      <c r="BV163" s="207" t="str">
        <f t="shared" si="28"/>
        <v/>
      </c>
      <c r="BW163" s="207" t="str">
        <f t="shared" si="29"/>
        <v/>
      </c>
      <c r="BX163" s="207" t="str">
        <f t="shared" si="30"/>
        <v/>
      </c>
      <c r="BY163" s="207" t="str">
        <f t="shared" si="31"/>
        <v/>
      </c>
      <c r="BZ163" s="207" t="str">
        <f t="shared" si="32"/>
        <v/>
      </c>
      <c r="CA163" s="207" t="str">
        <f t="shared" si="33"/>
        <v/>
      </c>
      <c r="CB163" s="207" t="str">
        <f t="shared" si="34"/>
        <v/>
      </c>
      <c r="CC163" s="207" t="str">
        <f t="shared" si="35"/>
        <v/>
      </c>
      <c r="CD163" s="208"/>
    </row>
    <row r="164" spans="1:82" ht="15.95" customHeight="1">
      <c r="A164" s="195">
        <f>IF('Result Sheet'!A167="","",'Result Sheet'!A167)</f>
        <v>160</v>
      </c>
      <c r="B164" s="196" t="str">
        <f>IF('Result Sheet'!B167="","",'Result Sheet'!B167)</f>
        <v/>
      </c>
      <c r="C164" s="197" t="str">
        <f>IF('Result Sheet'!F167="","",'Result Sheet'!F167)</f>
        <v/>
      </c>
      <c r="D164" s="198" t="str">
        <f>IF('Result Sheet'!E167="","",'Result Sheet'!E167)</f>
        <v/>
      </c>
      <c r="E164" s="199" t="str">
        <f>IF('Result Sheet'!G167="","",'Result Sheet'!G167)</f>
        <v/>
      </c>
      <c r="F164" s="199" t="str">
        <f>IF('Result Sheet'!H167="","",'Result Sheet'!H167)</f>
        <v/>
      </c>
      <c r="G164" s="199" t="str">
        <f>IF('Result Sheet'!I167="","",'Result Sheet'!I167)</f>
        <v/>
      </c>
      <c r="H164" s="200" t="str">
        <f>IF('Result Sheet'!K167="","",'Result Sheet'!K167)</f>
        <v/>
      </c>
      <c r="I164" s="200" t="str">
        <f>IF('Result Sheet'!J167="","",'Result Sheet'!J167)</f>
        <v/>
      </c>
      <c r="J164" s="314" t="str">
        <f>IF('Result Sheet'!DV167="","",'Result Sheet'!DV167)</f>
        <v/>
      </c>
      <c r="K164" s="201" t="str">
        <f>IF('Result Sheet'!DR167="","",'Result Sheet'!DR167)</f>
        <v/>
      </c>
      <c r="L164" s="202" t="str">
        <f>IF('Result Sheet'!DS167="","",'Result Sheet'!DS167)</f>
        <v/>
      </c>
      <c r="M164" s="201" t="str">
        <f>IF('Result Sheet'!DT167="","",'Result Sheet'!DT167)</f>
        <v/>
      </c>
      <c r="N164" s="244" t="str">
        <f>IF('Result Sheet'!DY167="","",'Result Sheet'!DY167)</f>
        <v/>
      </c>
      <c r="O164" s="203" t="str">
        <f>IF('Result Sheet'!AB167="","",'Result Sheet'!AB167)</f>
        <v/>
      </c>
      <c r="P164" s="204" t="str">
        <f>IF('Result Sheet'!AC167="","",'Result Sheet'!AC167)</f>
        <v/>
      </c>
      <c r="Q164" s="203" t="str">
        <f>IF('Result Sheet'!AT167="","",'Result Sheet'!AT167)</f>
        <v/>
      </c>
      <c r="R164" s="204" t="str">
        <f>IF('Result Sheet'!AU167="","",'Result Sheet'!AU167)</f>
        <v/>
      </c>
      <c r="S164" s="203" t="str">
        <f>IF('Result Sheet'!BL167="","",'Result Sheet'!BL167)</f>
        <v/>
      </c>
      <c r="T164" s="204" t="str">
        <f>IF('Result Sheet'!BM167="","",'Result Sheet'!BM167)</f>
        <v/>
      </c>
      <c r="U164" s="203" t="str">
        <f>IF('Result Sheet'!CD167="","",'Result Sheet'!CD167)</f>
        <v/>
      </c>
      <c r="V164" s="204" t="str">
        <f>IF('Result Sheet'!CE167="","",'Result Sheet'!CE167)</f>
        <v/>
      </c>
      <c r="W164" s="205" t="str">
        <f>IF('Result Sheet'!DX167="","",'Result Sheet'!DX167)</f>
        <v/>
      </c>
      <c r="BQ164" s="206" t="str">
        <f>'Result Sheet'!G167</f>
        <v/>
      </c>
      <c r="BR164" s="207" t="str">
        <f t="shared" si="24"/>
        <v/>
      </c>
      <c r="BS164" s="207" t="str">
        <f t="shared" si="25"/>
        <v/>
      </c>
      <c r="BT164" s="207" t="str">
        <f t="shared" si="26"/>
        <v/>
      </c>
      <c r="BU164" s="207" t="str">
        <f t="shared" si="27"/>
        <v/>
      </c>
      <c r="BV164" s="207" t="str">
        <f t="shared" si="28"/>
        <v/>
      </c>
      <c r="BW164" s="207" t="str">
        <f t="shared" si="29"/>
        <v/>
      </c>
      <c r="BX164" s="207" t="str">
        <f t="shared" si="30"/>
        <v/>
      </c>
      <c r="BY164" s="207" t="str">
        <f t="shared" si="31"/>
        <v/>
      </c>
      <c r="BZ164" s="207" t="str">
        <f t="shared" si="32"/>
        <v/>
      </c>
      <c r="CA164" s="207" t="str">
        <f t="shared" si="33"/>
        <v/>
      </c>
      <c r="CB164" s="207" t="str">
        <f t="shared" si="34"/>
        <v/>
      </c>
      <c r="CC164" s="207" t="str">
        <f t="shared" si="35"/>
        <v/>
      </c>
      <c r="CD164" s="208"/>
    </row>
    <row r="165" spans="1:82" ht="15.95" customHeight="1">
      <c r="A165" s="195">
        <f>IF('Result Sheet'!A168="","",'Result Sheet'!A168)</f>
        <v>161</v>
      </c>
      <c r="B165" s="196" t="str">
        <f>IF('Result Sheet'!B168="","",'Result Sheet'!B168)</f>
        <v/>
      </c>
      <c r="C165" s="197" t="str">
        <f>IF('Result Sheet'!F168="","",'Result Sheet'!F168)</f>
        <v/>
      </c>
      <c r="D165" s="198" t="str">
        <f>IF('Result Sheet'!E168="","",'Result Sheet'!E168)</f>
        <v/>
      </c>
      <c r="E165" s="199" t="str">
        <f>IF('Result Sheet'!G168="","",'Result Sheet'!G168)</f>
        <v/>
      </c>
      <c r="F165" s="199" t="str">
        <f>IF('Result Sheet'!H168="","",'Result Sheet'!H168)</f>
        <v/>
      </c>
      <c r="G165" s="199" t="str">
        <f>IF('Result Sheet'!I168="","",'Result Sheet'!I168)</f>
        <v/>
      </c>
      <c r="H165" s="200" t="str">
        <f>IF('Result Sheet'!K168="","",'Result Sheet'!K168)</f>
        <v/>
      </c>
      <c r="I165" s="200" t="str">
        <f>IF('Result Sheet'!J168="","",'Result Sheet'!J168)</f>
        <v/>
      </c>
      <c r="J165" s="314" t="str">
        <f>IF('Result Sheet'!DV168="","",'Result Sheet'!DV168)</f>
        <v/>
      </c>
      <c r="K165" s="201" t="str">
        <f>IF('Result Sheet'!DR168="","",'Result Sheet'!DR168)</f>
        <v/>
      </c>
      <c r="L165" s="202" t="str">
        <f>IF('Result Sheet'!DS168="","",'Result Sheet'!DS168)</f>
        <v/>
      </c>
      <c r="M165" s="201" t="str">
        <f>IF('Result Sheet'!DT168="","",'Result Sheet'!DT168)</f>
        <v/>
      </c>
      <c r="N165" s="244" t="str">
        <f>IF('Result Sheet'!DY168="","",'Result Sheet'!DY168)</f>
        <v/>
      </c>
      <c r="O165" s="203" t="str">
        <f>IF('Result Sheet'!AB168="","",'Result Sheet'!AB168)</f>
        <v/>
      </c>
      <c r="P165" s="204" t="str">
        <f>IF('Result Sheet'!AC168="","",'Result Sheet'!AC168)</f>
        <v/>
      </c>
      <c r="Q165" s="203" t="str">
        <f>IF('Result Sheet'!AT168="","",'Result Sheet'!AT168)</f>
        <v/>
      </c>
      <c r="R165" s="204" t="str">
        <f>IF('Result Sheet'!AU168="","",'Result Sheet'!AU168)</f>
        <v/>
      </c>
      <c r="S165" s="203" t="str">
        <f>IF('Result Sheet'!BL168="","",'Result Sheet'!BL168)</f>
        <v/>
      </c>
      <c r="T165" s="204" t="str">
        <f>IF('Result Sheet'!BM168="","",'Result Sheet'!BM168)</f>
        <v/>
      </c>
      <c r="U165" s="203" t="str">
        <f>IF('Result Sheet'!CD168="","",'Result Sheet'!CD168)</f>
        <v/>
      </c>
      <c r="V165" s="204" t="str">
        <f>IF('Result Sheet'!CE168="","",'Result Sheet'!CE168)</f>
        <v/>
      </c>
      <c r="W165" s="205" t="str">
        <f>IF('Result Sheet'!DX168="","",'Result Sheet'!DX168)</f>
        <v/>
      </c>
      <c r="BQ165" s="206" t="str">
        <f>'Result Sheet'!G168</f>
        <v/>
      </c>
      <c r="BR165" s="207" t="str">
        <f t="shared" si="24"/>
        <v/>
      </c>
      <c r="BS165" s="207" t="str">
        <f t="shared" si="25"/>
        <v/>
      </c>
      <c r="BT165" s="207" t="str">
        <f t="shared" si="26"/>
        <v/>
      </c>
      <c r="BU165" s="207" t="str">
        <f t="shared" si="27"/>
        <v/>
      </c>
      <c r="BV165" s="207" t="str">
        <f t="shared" si="28"/>
        <v/>
      </c>
      <c r="BW165" s="207" t="str">
        <f t="shared" si="29"/>
        <v/>
      </c>
      <c r="BX165" s="207" t="str">
        <f t="shared" si="30"/>
        <v/>
      </c>
      <c r="BY165" s="207" t="str">
        <f t="shared" si="31"/>
        <v/>
      </c>
      <c r="BZ165" s="207" t="str">
        <f t="shared" si="32"/>
        <v/>
      </c>
      <c r="CA165" s="207" t="str">
        <f t="shared" si="33"/>
        <v/>
      </c>
      <c r="CB165" s="207" t="str">
        <f t="shared" si="34"/>
        <v/>
      </c>
      <c r="CC165" s="207" t="str">
        <f t="shared" si="35"/>
        <v/>
      </c>
      <c r="CD165" s="208"/>
    </row>
    <row r="166" spans="1:82" ht="15.95" customHeight="1">
      <c r="A166" s="195">
        <f>IF('Result Sheet'!A169="","",'Result Sheet'!A169)</f>
        <v>162</v>
      </c>
      <c r="B166" s="196" t="str">
        <f>IF('Result Sheet'!B169="","",'Result Sheet'!B169)</f>
        <v/>
      </c>
      <c r="C166" s="197" t="str">
        <f>IF('Result Sheet'!F169="","",'Result Sheet'!F169)</f>
        <v/>
      </c>
      <c r="D166" s="198" t="str">
        <f>IF('Result Sheet'!E169="","",'Result Sheet'!E169)</f>
        <v/>
      </c>
      <c r="E166" s="199" t="str">
        <f>IF('Result Sheet'!G169="","",'Result Sheet'!G169)</f>
        <v/>
      </c>
      <c r="F166" s="199" t="str">
        <f>IF('Result Sheet'!H169="","",'Result Sheet'!H169)</f>
        <v/>
      </c>
      <c r="G166" s="199" t="str">
        <f>IF('Result Sheet'!I169="","",'Result Sheet'!I169)</f>
        <v/>
      </c>
      <c r="H166" s="200" t="str">
        <f>IF('Result Sheet'!K169="","",'Result Sheet'!K169)</f>
        <v/>
      </c>
      <c r="I166" s="200" t="str">
        <f>IF('Result Sheet'!J169="","",'Result Sheet'!J169)</f>
        <v/>
      </c>
      <c r="J166" s="314" t="str">
        <f>IF('Result Sheet'!DV169="","",'Result Sheet'!DV169)</f>
        <v/>
      </c>
      <c r="K166" s="201" t="str">
        <f>IF('Result Sheet'!DR169="","",'Result Sheet'!DR169)</f>
        <v/>
      </c>
      <c r="L166" s="202" t="str">
        <f>IF('Result Sheet'!DS169="","",'Result Sheet'!DS169)</f>
        <v/>
      </c>
      <c r="M166" s="201" t="str">
        <f>IF('Result Sheet'!DT169="","",'Result Sheet'!DT169)</f>
        <v/>
      </c>
      <c r="N166" s="244" t="str">
        <f>IF('Result Sheet'!DY169="","",'Result Sheet'!DY169)</f>
        <v/>
      </c>
      <c r="O166" s="203" t="str">
        <f>IF('Result Sheet'!AB169="","",'Result Sheet'!AB169)</f>
        <v/>
      </c>
      <c r="P166" s="204" t="str">
        <f>IF('Result Sheet'!AC169="","",'Result Sheet'!AC169)</f>
        <v/>
      </c>
      <c r="Q166" s="203" t="str">
        <f>IF('Result Sheet'!AT169="","",'Result Sheet'!AT169)</f>
        <v/>
      </c>
      <c r="R166" s="204" t="str">
        <f>IF('Result Sheet'!AU169="","",'Result Sheet'!AU169)</f>
        <v/>
      </c>
      <c r="S166" s="203" t="str">
        <f>IF('Result Sheet'!BL169="","",'Result Sheet'!BL169)</f>
        <v/>
      </c>
      <c r="T166" s="204" t="str">
        <f>IF('Result Sheet'!BM169="","",'Result Sheet'!BM169)</f>
        <v/>
      </c>
      <c r="U166" s="203" t="str">
        <f>IF('Result Sheet'!CD169="","",'Result Sheet'!CD169)</f>
        <v/>
      </c>
      <c r="V166" s="204" t="str">
        <f>IF('Result Sheet'!CE169="","",'Result Sheet'!CE169)</f>
        <v/>
      </c>
      <c r="W166" s="205" t="str">
        <f>IF('Result Sheet'!DX169="","",'Result Sheet'!DX169)</f>
        <v/>
      </c>
      <c r="BQ166" s="206" t="str">
        <f>'Result Sheet'!G169</f>
        <v/>
      </c>
      <c r="BR166" s="207" t="str">
        <f t="shared" si="24"/>
        <v/>
      </c>
      <c r="BS166" s="207" t="str">
        <f t="shared" si="25"/>
        <v/>
      </c>
      <c r="BT166" s="207" t="str">
        <f t="shared" si="26"/>
        <v/>
      </c>
      <c r="BU166" s="207" t="str">
        <f t="shared" si="27"/>
        <v/>
      </c>
      <c r="BV166" s="207" t="str">
        <f t="shared" si="28"/>
        <v/>
      </c>
      <c r="BW166" s="207" t="str">
        <f t="shared" si="29"/>
        <v/>
      </c>
      <c r="BX166" s="207" t="str">
        <f t="shared" si="30"/>
        <v/>
      </c>
      <c r="BY166" s="207" t="str">
        <f t="shared" si="31"/>
        <v/>
      </c>
      <c r="BZ166" s="207" t="str">
        <f t="shared" si="32"/>
        <v/>
      </c>
      <c r="CA166" s="207" t="str">
        <f t="shared" si="33"/>
        <v/>
      </c>
      <c r="CB166" s="207" t="str">
        <f t="shared" si="34"/>
        <v/>
      </c>
      <c r="CC166" s="207" t="str">
        <f t="shared" si="35"/>
        <v/>
      </c>
      <c r="CD166" s="208"/>
    </row>
    <row r="167" spans="1:82" ht="15.95" customHeight="1">
      <c r="A167" s="195">
        <f>IF('Result Sheet'!A170="","",'Result Sheet'!A170)</f>
        <v>163</v>
      </c>
      <c r="B167" s="196" t="str">
        <f>IF('Result Sheet'!B170="","",'Result Sheet'!B170)</f>
        <v/>
      </c>
      <c r="C167" s="197" t="str">
        <f>IF('Result Sheet'!F170="","",'Result Sheet'!F170)</f>
        <v/>
      </c>
      <c r="D167" s="198" t="str">
        <f>IF('Result Sheet'!E170="","",'Result Sheet'!E170)</f>
        <v/>
      </c>
      <c r="E167" s="199" t="str">
        <f>IF('Result Sheet'!G170="","",'Result Sheet'!G170)</f>
        <v/>
      </c>
      <c r="F167" s="199" t="str">
        <f>IF('Result Sheet'!H170="","",'Result Sheet'!H170)</f>
        <v/>
      </c>
      <c r="G167" s="199" t="str">
        <f>IF('Result Sheet'!I170="","",'Result Sheet'!I170)</f>
        <v/>
      </c>
      <c r="H167" s="200" t="str">
        <f>IF('Result Sheet'!K170="","",'Result Sheet'!K170)</f>
        <v/>
      </c>
      <c r="I167" s="200" t="str">
        <f>IF('Result Sheet'!J170="","",'Result Sheet'!J170)</f>
        <v/>
      </c>
      <c r="J167" s="314" t="str">
        <f>IF('Result Sheet'!DV170="","",'Result Sheet'!DV170)</f>
        <v/>
      </c>
      <c r="K167" s="201" t="str">
        <f>IF('Result Sheet'!DR170="","",'Result Sheet'!DR170)</f>
        <v/>
      </c>
      <c r="L167" s="202" t="str">
        <f>IF('Result Sheet'!DS170="","",'Result Sheet'!DS170)</f>
        <v/>
      </c>
      <c r="M167" s="201" t="str">
        <f>IF('Result Sheet'!DT170="","",'Result Sheet'!DT170)</f>
        <v/>
      </c>
      <c r="N167" s="244" t="str">
        <f>IF('Result Sheet'!DY170="","",'Result Sheet'!DY170)</f>
        <v/>
      </c>
      <c r="O167" s="203" t="str">
        <f>IF('Result Sheet'!AB170="","",'Result Sheet'!AB170)</f>
        <v/>
      </c>
      <c r="P167" s="204" t="str">
        <f>IF('Result Sheet'!AC170="","",'Result Sheet'!AC170)</f>
        <v/>
      </c>
      <c r="Q167" s="203" t="str">
        <f>IF('Result Sheet'!AT170="","",'Result Sheet'!AT170)</f>
        <v/>
      </c>
      <c r="R167" s="204" t="str">
        <f>IF('Result Sheet'!AU170="","",'Result Sheet'!AU170)</f>
        <v/>
      </c>
      <c r="S167" s="203" t="str">
        <f>IF('Result Sheet'!BL170="","",'Result Sheet'!BL170)</f>
        <v/>
      </c>
      <c r="T167" s="204" t="str">
        <f>IF('Result Sheet'!BM170="","",'Result Sheet'!BM170)</f>
        <v/>
      </c>
      <c r="U167" s="203" t="str">
        <f>IF('Result Sheet'!CD170="","",'Result Sheet'!CD170)</f>
        <v/>
      </c>
      <c r="V167" s="204" t="str">
        <f>IF('Result Sheet'!CE170="","",'Result Sheet'!CE170)</f>
        <v/>
      </c>
      <c r="W167" s="205" t="str">
        <f>IF('Result Sheet'!DX170="","",'Result Sheet'!DX170)</f>
        <v/>
      </c>
      <c r="BQ167" s="206" t="str">
        <f>'Result Sheet'!G170</f>
        <v/>
      </c>
      <c r="BR167" s="207" t="str">
        <f t="shared" si="24"/>
        <v/>
      </c>
      <c r="BS167" s="207" t="str">
        <f t="shared" si="25"/>
        <v/>
      </c>
      <c r="BT167" s="207" t="str">
        <f t="shared" si="26"/>
        <v/>
      </c>
      <c r="BU167" s="207" t="str">
        <f t="shared" si="27"/>
        <v/>
      </c>
      <c r="BV167" s="207" t="str">
        <f t="shared" si="28"/>
        <v/>
      </c>
      <c r="BW167" s="207" t="str">
        <f t="shared" si="29"/>
        <v/>
      </c>
      <c r="BX167" s="207" t="str">
        <f t="shared" si="30"/>
        <v/>
      </c>
      <c r="BY167" s="207" t="str">
        <f t="shared" si="31"/>
        <v/>
      </c>
      <c r="BZ167" s="207" t="str">
        <f t="shared" si="32"/>
        <v/>
      </c>
      <c r="CA167" s="207" t="str">
        <f t="shared" si="33"/>
        <v/>
      </c>
      <c r="CB167" s="207" t="str">
        <f t="shared" si="34"/>
        <v/>
      </c>
      <c r="CC167" s="207" t="str">
        <f t="shared" si="35"/>
        <v/>
      </c>
      <c r="CD167" s="208"/>
    </row>
    <row r="168" spans="1:82" ht="15.95" customHeight="1">
      <c r="A168" s="195">
        <f>IF('Result Sheet'!A171="","",'Result Sheet'!A171)</f>
        <v>164</v>
      </c>
      <c r="B168" s="196" t="str">
        <f>IF('Result Sheet'!B171="","",'Result Sheet'!B171)</f>
        <v/>
      </c>
      <c r="C168" s="197" t="str">
        <f>IF('Result Sheet'!F171="","",'Result Sheet'!F171)</f>
        <v/>
      </c>
      <c r="D168" s="198" t="str">
        <f>IF('Result Sheet'!E171="","",'Result Sheet'!E171)</f>
        <v/>
      </c>
      <c r="E168" s="199" t="str">
        <f>IF('Result Sheet'!G171="","",'Result Sheet'!G171)</f>
        <v/>
      </c>
      <c r="F168" s="199" t="str">
        <f>IF('Result Sheet'!H171="","",'Result Sheet'!H171)</f>
        <v/>
      </c>
      <c r="G168" s="199" t="str">
        <f>IF('Result Sheet'!I171="","",'Result Sheet'!I171)</f>
        <v/>
      </c>
      <c r="H168" s="200" t="str">
        <f>IF('Result Sheet'!K171="","",'Result Sheet'!K171)</f>
        <v/>
      </c>
      <c r="I168" s="200" t="str">
        <f>IF('Result Sheet'!J171="","",'Result Sheet'!J171)</f>
        <v/>
      </c>
      <c r="J168" s="314" t="str">
        <f>IF('Result Sheet'!DV171="","",'Result Sheet'!DV171)</f>
        <v/>
      </c>
      <c r="K168" s="201" t="str">
        <f>IF('Result Sheet'!DR171="","",'Result Sheet'!DR171)</f>
        <v/>
      </c>
      <c r="L168" s="202" t="str">
        <f>IF('Result Sheet'!DS171="","",'Result Sheet'!DS171)</f>
        <v/>
      </c>
      <c r="M168" s="201" t="str">
        <f>IF('Result Sheet'!DT171="","",'Result Sheet'!DT171)</f>
        <v/>
      </c>
      <c r="N168" s="244" t="str">
        <f>IF('Result Sheet'!DY171="","",'Result Sheet'!DY171)</f>
        <v/>
      </c>
      <c r="O168" s="203" t="str">
        <f>IF('Result Sheet'!AB171="","",'Result Sheet'!AB171)</f>
        <v/>
      </c>
      <c r="P168" s="204" t="str">
        <f>IF('Result Sheet'!AC171="","",'Result Sheet'!AC171)</f>
        <v/>
      </c>
      <c r="Q168" s="203" t="str">
        <f>IF('Result Sheet'!AT171="","",'Result Sheet'!AT171)</f>
        <v/>
      </c>
      <c r="R168" s="204" t="str">
        <f>IF('Result Sheet'!AU171="","",'Result Sheet'!AU171)</f>
        <v/>
      </c>
      <c r="S168" s="203" t="str">
        <f>IF('Result Sheet'!BL171="","",'Result Sheet'!BL171)</f>
        <v/>
      </c>
      <c r="T168" s="204" t="str">
        <f>IF('Result Sheet'!BM171="","",'Result Sheet'!BM171)</f>
        <v/>
      </c>
      <c r="U168" s="203" t="str">
        <f>IF('Result Sheet'!CD171="","",'Result Sheet'!CD171)</f>
        <v/>
      </c>
      <c r="V168" s="204" t="str">
        <f>IF('Result Sheet'!CE171="","",'Result Sheet'!CE171)</f>
        <v/>
      </c>
      <c r="W168" s="205" t="str">
        <f>IF('Result Sheet'!DX171="","",'Result Sheet'!DX171)</f>
        <v/>
      </c>
      <c r="BQ168" s="206" t="str">
        <f>'Result Sheet'!G171</f>
        <v/>
      </c>
      <c r="BR168" s="207" t="str">
        <f t="shared" si="24"/>
        <v/>
      </c>
      <c r="BS168" s="207" t="str">
        <f t="shared" si="25"/>
        <v/>
      </c>
      <c r="BT168" s="207" t="str">
        <f t="shared" si="26"/>
        <v/>
      </c>
      <c r="BU168" s="207" t="str">
        <f t="shared" si="27"/>
        <v/>
      </c>
      <c r="BV168" s="207" t="str">
        <f t="shared" si="28"/>
        <v/>
      </c>
      <c r="BW168" s="207" t="str">
        <f t="shared" si="29"/>
        <v/>
      </c>
      <c r="BX168" s="207" t="str">
        <f t="shared" si="30"/>
        <v/>
      </c>
      <c r="BY168" s="207" t="str">
        <f t="shared" si="31"/>
        <v/>
      </c>
      <c r="BZ168" s="207" t="str">
        <f t="shared" si="32"/>
        <v/>
      </c>
      <c r="CA168" s="207" t="str">
        <f t="shared" si="33"/>
        <v/>
      </c>
      <c r="CB168" s="207" t="str">
        <f t="shared" si="34"/>
        <v/>
      </c>
      <c r="CC168" s="207" t="str">
        <f t="shared" si="35"/>
        <v/>
      </c>
      <c r="CD168" s="208"/>
    </row>
    <row r="169" spans="1:82" ht="15.95" customHeight="1">
      <c r="A169" s="195">
        <f>IF('Result Sheet'!A172="","",'Result Sheet'!A172)</f>
        <v>165</v>
      </c>
      <c r="B169" s="196" t="str">
        <f>IF('Result Sheet'!B172="","",'Result Sheet'!B172)</f>
        <v/>
      </c>
      <c r="C169" s="197" t="str">
        <f>IF('Result Sheet'!F172="","",'Result Sheet'!F172)</f>
        <v/>
      </c>
      <c r="D169" s="198" t="str">
        <f>IF('Result Sheet'!E172="","",'Result Sheet'!E172)</f>
        <v/>
      </c>
      <c r="E169" s="199" t="str">
        <f>IF('Result Sheet'!G172="","",'Result Sheet'!G172)</f>
        <v/>
      </c>
      <c r="F169" s="199" t="str">
        <f>IF('Result Sheet'!H172="","",'Result Sheet'!H172)</f>
        <v/>
      </c>
      <c r="G169" s="199" t="str">
        <f>IF('Result Sheet'!I172="","",'Result Sheet'!I172)</f>
        <v/>
      </c>
      <c r="H169" s="200" t="str">
        <f>IF('Result Sheet'!K172="","",'Result Sheet'!K172)</f>
        <v/>
      </c>
      <c r="I169" s="200" t="str">
        <f>IF('Result Sheet'!J172="","",'Result Sheet'!J172)</f>
        <v/>
      </c>
      <c r="J169" s="314" t="str">
        <f>IF('Result Sheet'!DV172="","",'Result Sheet'!DV172)</f>
        <v/>
      </c>
      <c r="K169" s="201" t="str">
        <f>IF('Result Sheet'!DR172="","",'Result Sheet'!DR172)</f>
        <v/>
      </c>
      <c r="L169" s="202" t="str">
        <f>IF('Result Sheet'!DS172="","",'Result Sheet'!DS172)</f>
        <v/>
      </c>
      <c r="M169" s="201" t="str">
        <f>IF('Result Sheet'!DT172="","",'Result Sheet'!DT172)</f>
        <v/>
      </c>
      <c r="N169" s="244" t="str">
        <f>IF('Result Sheet'!DY172="","",'Result Sheet'!DY172)</f>
        <v/>
      </c>
      <c r="O169" s="203" t="str">
        <f>IF('Result Sheet'!AB172="","",'Result Sheet'!AB172)</f>
        <v/>
      </c>
      <c r="P169" s="204" t="str">
        <f>IF('Result Sheet'!AC172="","",'Result Sheet'!AC172)</f>
        <v/>
      </c>
      <c r="Q169" s="203" t="str">
        <f>IF('Result Sheet'!AT172="","",'Result Sheet'!AT172)</f>
        <v/>
      </c>
      <c r="R169" s="204" t="str">
        <f>IF('Result Sheet'!AU172="","",'Result Sheet'!AU172)</f>
        <v/>
      </c>
      <c r="S169" s="203" t="str">
        <f>IF('Result Sheet'!BL172="","",'Result Sheet'!BL172)</f>
        <v/>
      </c>
      <c r="T169" s="204" t="str">
        <f>IF('Result Sheet'!BM172="","",'Result Sheet'!BM172)</f>
        <v/>
      </c>
      <c r="U169" s="203" t="str">
        <f>IF('Result Sheet'!CD172="","",'Result Sheet'!CD172)</f>
        <v/>
      </c>
      <c r="V169" s="204" t="str">
        <f>IF('Result Sheet'!CE172="","",'Result Sheet'!CE172)</f>
        <v/>
      </c>
      <c r="W169" s="205" t="str">
        <f>IF('Result Sheet'!DX172="","",'Result Sheet'!DX172)</f>
        <v/>
      </c>
      <c r="BQ169" s="206" t="str">
        <f>'Result Sheet'!G172</f>
        <v/>
      </c>
      <c r="BR169" s="207" t="str">
        <f t="shared" si="24"/>
        <v/>
      </c>
      <c r="BS169" s="207" t="str">
        <f t="shared" si="25"/>
        <v/>
      </c>
      <c r="BT169" s="207" t="str">
        <f t="shared" si="26"/>
        <v/>
      </c>
      <c r="BU169" s="207" t="str">
        <f t="shared" si="27"/>
        <v/>
      </c>
      <c r="BV169" s="207" t="str">
        <f t="shared" si="28"/>
        <v/>
      </c>
      <c r="BW169" s="207" t="str">
        <f t="shared" si="29"/>
        <v/>
      </c>
      <c r="BX169" s="207" t="str">
        <f t="shared" si="30"/>
        <v/>
      </c>
      <c r="BY169" s="207" t="str">
        <f t="shared" si="31"/>
        <v/>
      </c>
      <c r="BZ169" s="207" t="str">
        <f t="shared" si="32"/>
        <v/>
      </c>
      <c r="CA169" s="207" t="str">
        <f t="shared" si="33"/>
        <v/>
      </c>
      <c r="CB169" s="207" t="str">
        <f t="shared" si="34"/>
        <v/>
      </c>
      <c r="CC169" s="207" t="str">
        <f t="shared" si="35"/>
        <v/>
      </c>
      <c r="CD169" s="208"/>
    </row>
    <row r="170" spans="1:82" ht="15.95" customHeight="1">
      <c r="A170" s="195">
        <f>IF('Result Sheet'!A173="","",'Result Sheet'!A173)</f>
        <v>166</v>
      </c>
      <c r="B170" s="196" t="str">
        <f>IF('Result Sheet'!B173="","",'Result Sheet'!B173)</f>
        <v/>
      </c>
      <c r="C170" s="197" t="str">
        <f>IF('Result Sheet'!F173="","",'Result Sheet'!F173)</f>
        <v/>
      </c>
      <c r="D170" s="198" t="str">
        <f>IF('Result Sheet'!E173="","",'Result Sheet'!E173)</f>
        <v/>
      </c>
      <c r="E170" s="199" t="str">
        <f>IF('Result Sheet'!G173="","",'Result Sheet'!G173)</f>
        <v/>
      </c>
      <c r="F170" s="199" t="str">
        <f>IF('Result Sheet'!H173="","",'Result Sheet'!H173)</f>
        <v/>
      </c>
      <c r="G170" s="199" t="str">
        <f>IF('Result Sheet'!I173="","",'Result Sheet'!I173)</f>
        <v/>
      </c>
      <c r="H170" s="200" t="str">
        <f>IF('Result Sheet'!K173="","",'Result Sheet'!K173)</f>
        <v/>
      </c>
      <c r="I170" s="200" t="str">
        <f>IF('Result Sheet'!J173="","",'Result Sheet'!J173)</f>
        <v/>
      </c>
      <c r="J170" s="314" t="str">
        <f>IF('Result Sheet'!DV173="","",'Result Sheet'!DV173)</f>
        <v/>
      </c>
      <c r="K170" s="201" t="str">
        <f>IF('Result Sheet'!DR173="","",'Result Sheet'!DR173)</f>
        <v/>
      </c>
      <c r="L170" s="202" t="str">
        <f>IF('Result Sheet'!DS173="","",'Result Sheet'!DS173)</f>
        <v/>
      </c>
      <c r="M170" s="201" t="str">
        <f>IF('Result Sheet'!DT173="","",'Result Sheet'!DT173)</f>
        <v/>
      </c>
      <c r="N170" s="244" t="str">
        <f>IF('Result Sheet'!DY173="","",'Result Sheet'!DY173)</f>
        <v/>
      </c>
      <c r="O170" s="203" t="str">
        <f>IF('Result Sheet'!AB173="","",'Result Sheet'!AB173)</f>
        <v/>
      </c>
      <c r="P170" s="204" t="str">
        <f>IF('Result Sheet'!AC173="","",'Result Sheet'!AC173)</f>
        <v/>
      </c>
      <c r="Q170" s="203" t="str">
        <f>IF('Result Sheet'!AT173="","",'Result Sheet'!AT173)</f>
        <v/>
      </c>
      <c r="R170" s="204" t="str">
        <f>IF('Result Sheet'!AU173="","",'Result Sheet'!AU173)</f>
        <v/>
      </c>
      <c r="S170" s="203" t="str">
        <f>IF('Result Sheet'!BL173="","",'Result Sheet'!BL173)</f>
        <v/>
      </c>
      <c r="T170" s="204" t="str">
        <f>IF('Result Sheet'!BM173="","",'Result Sheet'!BM173)</f>
        <v/>
      </c>
      <c r="U170" s="203" t="str">
        <f>IF('Result Sheet'!CD173="","",'Result Sheet'!CD173)</f>
        <v/>
      </c>
      <c r="V170" s="204" t="str">
        <f>IF('Result Sheet'!CE173="","",'Result Sheet'!CE173)</f>
        <v/>
      </c>
      <c r="W170" s="205" t="str">
        <f>IF('Result Sheet'!DX173="","",'Result Sheet'!DX173)</f>
        <v/>
      </c>
      <c r="BQ170" s="206" t="str">
        <f>'Result Sheet'!G173</f>
        <v/>
      </c>
      <c r="BR170" s="207" t="str">
        <f t="shared" si="24"/>
        <v/>
      </c>
      <c r="BS170" s="207" t="str">
        <f t="shared" si="25"/>
        <v/>
      </c>
      <c r="BT170" s="207" t="str">
        <f t="shared" si="26"/>
        <v/>
      </c>
      <c r="BU170" s="207" t="str">
        <f t="shared" si="27"/>
        <v/>
      </c>
      <c r="BV170" s="207" t="str">
        <f t="shared" si="28"/>
        <v/>
      </c>
      <c r="BW170" s="207" t="str">
        <f t="shared" si="29"/>
        <v/>
      </c>
      <c r="BX170" s="207" t="str">
        <f t="shared" si="30"/>
        <v/>
      </c>
      <c r="BY170" s="207" t="str">
        <f t="shared" si="31"/>
        <v/>
      </c>
      <c r="BZ170" s="207" t="str">
        <f t="shared" si="32"/>
        <v/>
      </c>
      <c r="CA170" s="207" t="str">
        <f t="shared" si="33"/>
        <v/>
      </c>
      <c r="CB170" s="207" t="str">
        <f t="shared" si="34"/>
        <v/>
      </c>
      <c r="CC170" s="207" t="str">
        <f t="shared" si="35"/>
        <v/>
      </c>
      <c r="CD170" s="208"/>
    </row>
    <row r="171" spans="1:82" ht="15.95" customHeight="1">
      <c r="A171" s="195">
        <f>IF('Result Sheet'!A174="","",'Result Sheet'!A174)</f>
        <v>167</v>
      </c>
      <c r="B171" s="196" t="str">
        <f>IF('Result Sheet'!B174="","",'Result Sheet'!B174)</f>
        <v/>
      </c>
      <c r="C171" s="197" t="str">
        <f>IF('Result Sheet'!F174="","",'Result Sheet'!F174)</f>
        <v/>
      </c>
      <c r="D171" s="198" t="str">
        <f>IF('Result Sheet'!E174="","",'Result Sheet'!E174)</f>
        <v/>
      </c>
      <c r="E171" s="199" t="str">
        <f>IF('Result Sheet'!G174="","",'Result Sheet'!G174)</f>
        <v/>
      </c>
      <c r="F171" s="199" t="str">
        <f>IF('Result Sheet'!H174="","",'Result Sheet'!H174)</f>
        <v/>
      </c>
      <c r="G171" s="199" t="str">
        <f>IF('Result Sheet'!I174="","",'Result Sheet'!I174)</f>
        <v/>
      </c>
      <c r="H171" s="200" t="str">
        <f>IF('Result Sheet'!K174="","",'Result Sheet'!K174)</f>
        <v/>
      </c>
      <c r="I171" s="200" t="str">
        <f>IF('Result Sheet'!J174="","",'Result Sheet'!J174)</f>
        <v/>
      </c>
      <c r="J171" s="314" t="str">
        <f>IF('Result Sheet'!DV174="","",'Result Sheet'!DV174)</f>
        <v/>
      </c>
      <c r="K171" s="201" t="str">
        <f>IF('Result Sheet'!DR174="","",'Result Sheet'!DR174)</f>
        <v/>
      </c>
      <c r="L171" s="202" t="str">
        <f>IF('Result Sheet'!DS174="","",'Result Sheet'!DS174)</f>
        <v/>
      </c>
      <c r="M171" s="201" t="str">
        <f>IF('Result Sheet'!DT174="","",'Result Sheet'!DT174)</f>
        <v/>
      </c>
      <c r="N171" s="244" t="str">
        <f>IF('Result Sheet'!DY174="","",'Result Sheet'!DY174)</f>
        <v/>
      </c>
      <c r="O171" s="203" t="str">
        <f>IF('Result Sheet'!AB174="","",'Result Sheet'!AB174)</f>
        <v/>
      </c>
      <c r="P171" s="204" t="str">
        <f>IF('Result Sheet'!AC174="","",'Result Sheet'!AC174)</f>
        <v/>
      </c>
      <c r="Q171" s="203" t="str">
        <f>IF('Result Sheet'!AT174="","",'Result Sheet'!AT174)</f>
        <v/>
      </c>
      <c r="R171" s="204" t="str">
        <f>IF('Result Sheet'!AU174="","",'Result Sheet'!AU174)</f>
        <v/>
      </c>
      <c r="S171" s="203" t="str">
        <f>IF('Result Sheet'!BL174="","",'Result Sheet'!BL174)</f>
        <v/>
      </c>
      <c r="T171" s="204" t="str">
        <f>IF('Result Sheet'!BM174="","",'Result Sheet'!BM174)</f>
        <v/>
      </c>
      <c r="U171" s="203" t="str">
        <f>IF('Result Sheet'!CD174="","",'Result Sheet'!CD174)</f>
        <v/>
      </c>
      <c r="V171" s="204" t="str">
        <f>IF('Result Sheet'!CE174="","",'Result Sheet'!CE174)</f>
        <v/>
      </c>
      <c r="W171" s="205" t="str">
        <f>IF('Result Sheet'!DX174="","",'Result Sheet'!DX174)</f>
        <v/>
      </c>
      <c r="BQ171" s="206" t="str">
        <f>'Result Sheet'!G174</f>
        <v/>
      </c>
      <c r="BR171" s="207" t="str">
        <f t="shared" si="24"/>
        <v/>
      </c>
      <c r="BS171" s="207" t="str">
        <f t="shared" si="25"/>
        <v/>
      </c>
      <c r="BT171" s="207" t="str">
        <f t="shared" si="26"/>
        <v/>
      </c>
      <c r="BU171" s="207" t="str">
        <f t="shared" si="27"/>
        <v/>
      </c>
      <c r="BV171" s="207" t="str">
        <f t="shared" si="28"/>
        <v/>
      </c>
      <c r="BW171" s="207" t="str">
        <f t="shared" si="29"/>
        <v/>
      </c>
      <c r="BX171" s="207" t="str">
        <f t="shared" si="30"/>
        <v/>
      </c>
      <c r="BY171" s="207" t="str">
        <f t="shared" si="31"/>
        <v/>
      </c>
      <c r="BZ171" s="207" t="str">
        <f t="shared" si="32"/>
        <v/>
      </c>
      <c r="CA171" s="207" t="str">
        <f t="shared" si="33"/>
        <v/>
      </c>
      <c r="CB171" s="207" t="str">
        <f t="shared" si="34"/>
        <v/>
      </c>
      <c r="CC171" s="207" t="str">
        <f t="shared" si="35"/>
        <v/>
      </c>
      <c r="CD171" s="208"/>
    </row>
    <row r="172" spans="1:82" ht="15.95" customHeight="1">
      <c r="A172" s="195">
        <f>IF('Result Sheet'!A175="","",'Result Sheet'!A175)</f>
        <v>168</v>
      </c>
      <c r="B172" s="196" t="str">
        <f>IF('Result Sheet'!B175="","",'Result Sheet'!B175)</f>
        <v/>
      </c>
      <c r="C172" s="197" t="str">
        <f>IF('Result Sheet'!F175="","",'Result Sheet'!F175)</f>
        <v/>
      </c>
      <c r="D172" s="198" t="str">
        <f>IF('Result Sheet'!E175="","",'Result Sheet'!E175)</f>
        <v/>
      </c>
      <c r="E172" s="199" t="str">
        <f>IF('Result Sheet'!G175="","",'Result Sheet'!G175)</f>
        <v/>
      </c>
      <c r="F172" s="199" t="str">
        <f>IF('Result Sheet'!H175="","",'Result Sheet'!H175)</f>
        <v/>
      </c>
      <c r="G172" s="199" t="str">
        <f>IF('Result Sheet'!I175="","",'Result Sheet'!I175)</f>
        <v/>
      </c>
      <c r="H172" s="200" t="str">
        <f>IF('Result Sheet'!K175="","",'Result Sheet'!K175)</f>
        <v/>
      </c>
      <c r="I172" s="200" t="str">
        <f>IF('Result Sheet'!J175="","",'Result Sheet'!J175)</f>
        <v/>
      </c>
      <c r="J172" s="314" t="str">
        <f>IF('Result Sheet'!DV175="","",'Result Sheet'!DV175)</f>
        <v/>
      </c>
      <c r="K172" s="201" t="str">
        <f>IF('Result Sheet'!DR175="","",'Result Sheet'!DR175)</f>
        <v/>
      </c>
      <c r="L172" s="202" t="str">
        <f>IF('Result Sheet'!DS175="","",'Result Sheet'!DS175)</f>
        <v/>
      </c>
      <c r="M172" s="201" t="str">
        <f>IF('Result Sheet'!DT175="","",'Result Sheet'!DT175)</f>
        <v/>
      </c>
      <c r="N172" s="244" t="str">
        <f>IF('Result Sheet'!DY175="","",'Result Sheet'!DY175)</f>
        <v/>
      </c>
      <c r="O172" s="203" t="str">
        <f>IF('Result Sheet'!AB175="","",'Result Sheet'!AB175)</f>
        <v/>
      </c>
      <c r="P172" s="204" t="str">
        <f>IF('Result Sheet'!AC175="","",'Result Sheet'!AC175)</f>
        <v/>
      </c>
      <c r="Q172" s="203" t="str">
        <f>IF('Result Sheet'!AT175="","",'Result Sheet'!AT175)</f>
        <v/>
      </c>
      <c r="R172" s="204" t="str">
        <f>IF('Result Sheet'!AU175="","",'Result Sheet'!AU175)</f>
        <v/>
      </c>
      <c r="S172" s="203" t="str">
        <f>IF('Result Sheet'!BL175="","",'Result Sheet'!BL175)</f>
        <v/>
      </c>
      <c r="T172" s="204" t="str">
        <f>IF('Result Sheet'!BM175="","",'Result Sheet'!BM175)</f>
        <v/>
      </c>
      <c r="U172" s="203" t="str">
        <f>IF('Result Sheet'!CD175="","",'Result Sheet'!CD175)</f>
        <v/>
      </c>
      <c r="V172" s="204" t="str">
        <f>IF('Result Sheet'!CE175="","",'Result Sheet'!CE175)</f>
        <v/>
      </c>
      <c r="W172" s="205" t="str">
        <f>IF('Result Sheet'!DX175="","",'Result Sheet'!DX175)</f>
        <v/>
      </c>
      <c r="BQ172" s="206" t="str">
        <f>'Result Sheet'!G175</f>
        <v/>
      </c>
      <c r="BR172" s="207" t="str">
        <f t="shared" si="24"/>
        <v/>
      </c>
      <c r="BS172" s="207" t="str">
        <f t="shared" si="25"/>
        <v/>
      </c>
      <c r="BT172" s="207" t="str">
        <f t="shared" si="26"/>
        <v/>
      </c>
      <c r="BU172" s="207" t="str">
        <f t="shared" si="27"/>
        <v/>
      </c>
      <c r="BV172" s="207" t="str">
        <f t="shared" si="28"/>
        <v/>
      </c>
      <c r="BW172" s="207" t="str">
        <f t="shared" si="29"/>
        <v/>
      </c>
      <c r="BX172" s="207" t="str">
        <f t="shared" si="30"/>
        <v/>
      </c>
      <c r="BY172" s="207" t="str">
        <f t="shared" si="31"/>
        <v/>
      </c>
      <c r="BZ172" s="207" t="str">
        <f t="shared" si="32"/>
        <v/>
      </c>
      <c r="CA172" s="207" t="str">
        <f t="shared" si="33"/>
        <v/>
      </c>
      <c r="CB172" s="207" t="str">
        <f t="shared" si="34"/>
        <v/>
      </c>
      <c r="CC172" s="207" t="str">
        <f t="shared" si="35"/>
        <v/>
      </c>
      <c r="CD172" s="208"/>
    </row>
    <row r="173" spans="1:82" ht="15.95" customHeight="1">
      <c r="A173" s="195">
        <f>IF('Result Sheet'!A176="","",'Result Sheet'!A176)</f>
        <v>169</v>
      </c>
      <c r="B173" s="196" t="str">
        <f>IF('Result Sheet'!B176="","",'Result Sheet'!B176)</f>
        <v/>
      </c>
      <c r="C173" s="197" t="str">
        <f>IF('Result Sheet'!F176="","",'Result Sheet'!F176)</f>
        <v/>
      </c>
      <c r="D173" s="198" t="str">
        <f>IF('Result Sheet'!E176="","",'Result Sheet'!E176)</f>
        <v/>
      </c>
      <c r="E173" s="199" t="str">
        <f>IF('Result Sheet'!G176="","",'Result Sheet'!G176)</f>
        <v/>
      </c>
      <c r="F173" s="199" t="str">
        <f>IF('Result Sheet'!H176="","",'Result Sheet'!H176)</f>
        <v/>
      </c>
      <c r="G173" s="199" t="str">
        <f>IF('Result Sheet'!I176="","",'Result Sheet'!I176)</f>
        <v/>
      </c>
      <c r="H173" s="200" t="str">
        <f>IF('Result Sheet'!K176="","",'Result Sheet'!K176)</f>
        <v/>
      </c>
      <c r="I173" s="200" t="str">
        <f>IF('Result Sheet'!J176="","",'Result Sheet'!J176)</f>
        <v/>
      </c>
      <c r="J173" s="314" t="str">
        <f>IF('Result Sheet'!DV176="","",'Result Sheet'!DV176)</f>
        <v/>
      </c>
      <c r="K173" s="201" t="str">
        <f>IF('Result Sheet'!DR176="","",'Result Sheet'!DR176)</f>
        <v/>
      </c>
      <c r="L173" s="202" t="str">
        <f>IF('Result Sheet'!DS176="","",'Result Sheet'!DS176)</f>
        <v/>
      </c>
      <c r="M173" s="201" t="str">
        <f>IF('Result Sheet'!DT176="","",'Result Sheet'!DT176)</f>
        <v/>
      </c>
      <c r="N173" s="244" t="str">
        <f>IF('Result Sheet'!DY176="","",'Result Sheet'!DY176)</f>
        <v/>
      </c>
      <c r="O173" s="203" t="str">
        <f>IF('Result Sheet'!AB176="","",'Result Sheet'!AB176)</f>
        <v/>
      </c>
      <c r="P173" s="204" t="str">
        <f>IF('Result Sheet'!AC176="","",'Result Sheet'!AC176)</f>
        <v/>
      </c>
      <c r="Q173" s="203" t="str">
        <f>IF('Result Sheet'!AT176="","",'Result Sheet'!AT176)</f>
        <v/>
      </c>
      <c r="R173" s="204" t="str">
        <f>IF('Result Sheet'!AU176="","",'Result Sheet'!AU176)</f>
        <v/>
      </c>
      <c r="S173" s="203" t="str">
        <f>IF('Result Sheet'!BL176="","",'Result Sheet'!BL176)</f>
        <v/>
      </c>
      <c r="T173" s="204" t="str">
        <f>IF('Result Sheet'!BM176="","",'Result Sheet'!BM176)</f>
        <v/>
      </c>
      <c r="U173" s="203" t="str">
        <f>IF('Result Sheet'!CD176="","",'Result Sheet'!CD176)</f>
        <v/>
      </c>
      <c r="V173" s="204" t="str">
        <f>IF('Result Sheet'!CE176="","",'Result Sheet'!CE176)</f>
        <v/>
      </c>
      <c r="W173" s="205" t="str">
        <f>IF('Result Sheet'!DX176="","",'Result Sheet'!DX176)</f>
        <v/>
      </c>
      <c r="BQ173" s="206" t="str">
        <f>'Result Sheet'!G176</f>
        <v/>
      </c>
      <c r="BR173" s="207" t="str">
        <f t="shared" si="24"/>
        <v/>
      </c>
      <c r="BS173" s="207" t="str">
        <f t="shared" si="25"/>
        <v/>
      </c>
      <c r="BT173" s="207" t="str">
        <f t="shared" si="26"/>
        <v/>
      </c>
      <c r="BU173" s="207" t="str">
        <f t="shared" si="27"/>
        <v/>
      </c>
      <c r="BV173" s="207" t="str">
        <f t="shared" si="28"/>
        <v/>
      </c>
      <c r="BW173" s="207" t="str">
        <f t="shared" si="29"/>
        <v/>
      </c>
      <c r="BX173" s="207" t="str">
        <f t="shared" si="30"/>
        <v/>
      </c>
      <c r="BY173" s="207" t="str">
        <f t="shared" si="31"/>
        <v/>
      </c>
      <c r="BZ173" s="207" t="str">
        <f t="shared" si="32"/>
        <v/>
      </c>
      <c r="CA173" s="207" t="str">
        <f t="shared" si="33"/>
        <v/>
      </c>
      <c r="CB173" s="207" t="str">
        <f t="shared" si="34"/>
        <v/>
      </c>
      <c r="CC173" s="207" t="str">
        <f t="shared" si="35"/>
        <v/>
      </c>
      <c r="CD173" s="208"/>
    </row>
    <row r="174" spans="1:82" ht="15.95" customHeight="1">
      <c r="A174" s="195">
        <f>IF('Result Sheet'!A177="","",'Result Sheet'!A177)</f>
        <v>170</v>
      </c>
      <c r="B174" s="196" t="str">
        <f>IF('Result Sheet'!B177="","",'Result Sheet'!B177)</f>
        <v/>
      </c>
      <c r="C174" s="197" t="str">
        <f>IF('Result Sheet'!F177="","",'Result Sheet'!F177)</f>
        <v/>
      </c>
      <c r="D174" s="198" t="str">
        <f>IF('Result Sheet'!E177="","",'Result Sheet'!E177)</f>
        <v/>
      </c>
      <c r="E174" s="199" t="str">
        <f>IF('Result Sheet'!G177="","",'Result Sheet'!G177)</f>
        <v/>
      </c>
      <c r="F174" s="199" t="str">
        <f>IF('Result Sheet'!H177="","",'Result Sheet'!H177)</f>
        <v/>
      </c>
      <c r="G174" s="199" t="str">
        <f>IF('Result Sheet'!I177="","",'Result Sheet'!I177)</f>
        <v/>
      </c>
      <c r="H174" s="200" t="str">
        <f>IF('Result Sheet'!K177="","",'Result Sheet'!K177)</f>
        <v/>
      </c>
      <c r="I174" s="200" t="str">
        <f>IF('Result Sheet'!J177="","",'Result Sheet'!J177)</f>
        <v/>
      </c>
      <c r="J174" s="314" t="str">
        <f>IF('Result Sheet'!DV177="","",'Result Sheet'!DV177)</f>
        <v/>
      </c>
      <c r="K174" s="201" t="str">
        <f>IF('Result Sheet'!DR177="","",'Result Sheet'!DR177)</f>
        <v/>
      </c>
      <c r="L174" s="202" t="str">
        <f>IF('Result Sheet'!DS177="","",'Result Sheet'!DS177)</f>
        <v/>
      </c>
      <c r="M174" s="201" t="str">
        <f>IF('Result Sheet'!DT177="","",'Result Sheet'!DT177)</f>
        <v/>
      </c>
      <c r="N174" s="244" t="str">
        <f>IF('Result Sheet'!DY177="","",'Result Sheet'!DY177)</f>
        <v/>
      </c>
      <c r="O174" s="203" t="str">
        <f>IF('Result Sheet'!AB177="","",'Result Sheet'!AB177)</f>
        <v/>
      </c>
      <c r="P174" s="204" t="str">
        <f>IF('Result Sheet'!AC177="","",'Result Sheet'!AC177)</f>
        <v/>
      </c>
      <c r="Q174" s="203" t="str">
        <f>IF('Result Sheet'!AT177="","",'Result Sheet'!AT177)</f>
        <v/>
      </c>
      <c r="R174" s="204" t="str">
        <f>IF('Result Sheet'!AU177="","",'Result Sheet'!AU177)</f>
        <v/>
      </c>
      <c r="S174" s="203" t="str">
        <f>IF('Result Sheet'!BL177="","",'Result Sheet'!BL177)</f>
        <v/>
      </c>
      <c r="T174" s="204" t="str">
        <f>IF('Result Sheet'!BM177="","",'Result Sheet'!BM177)</f>
        <v/>
      </c>
      <c r="U174" s="203" t="str">
        <f>IF('Result Sheet'!CD177="","",'Result Sheet'!CD177)</f>
        <v/>
      </c>
      <c r="V174" s="204" t="str">
        <f>IF('Result Sheet'!CE177="","",'Result Sheet'!CE177)</f>
        <v/>
      </c>
      <c r="W174" s="205" t="str">
        <f>IF('Result Sheet'!DX177="","",'Result Sheet'!DX177)</f>
        <v/>
      </c>
      <c r="BQ174" s="206" t="str">
        <f>'Result Sheet'!G177</f>
        <v/>
      </c>
      <c r="BR174" s="207" t="str">
        <f t="shared" si="24"/>
        <v/>
      </c>
      <c r="BS174" s="207" t="str">
        <f t="shared" si="25"/>
        <v/>
      </c>
      <c r="BT174" s="207" t="str">
        <f t="shared" si="26"/>
        <v/>
      </c>
      <c r="BU174" s="207" t="str">
        <f t="shared" si="27"/>
        <v/>
      </c>
      <c r="BV174" s="207" t="str">
        <f t="shared" si="28"/>
        <v/>
      </c>
      <c r="BW174" s="207" t="str">
        <f t="shared" si="29"/>
        <v/>
      </c>
      <c r="BX174" s="207" t="str">
        <f t="shared" si="30"/>
        <v/>
      </c>
      <c r="BY174" s="207" t="str">
        <f t="shared" si="31"/>
        <v/>
      </c>
      <c r="BZ174" s="207" t="str">
        <f t="shared" si="32"/>
        <v/>
      </c>
      <c r="CA174" s="207" t="str">
        <f t="shared" si="33"/>
        <v/>
      </c>
      <c r="CB174" s="207" t="str">
        <f t="shared" si="34"/>
        <v/>
      </c>
      <c r="CC174" s="207" t="str">
        <f t="shared" si="35"/>
        <v/>
      </c>
      <c r="CD174" s="208"/>
    </row>
    <row r="175" spans="1:82" ht="15.95" customHeight="1">
      <c r="A175" s="195">
        <f>IF('Result Sheet'!A178="","",'Result Sheet'!A178)</f>
        <v>171</v>
      </c>
      <c r="B175" s="196" t="str">
        <f>IF('Result Sheet'!B178="","",'Result Sheet'!B178)</f>
        <v/>
      </c>
      <c r="C175" s="197" t="str">
        <f>IF('Result Sheet'!F178="","",'Result Sheet'!F178)</f>
        <v/>
      </c>
      <c r="D175" s="198" t="str">
        <f>IF('Result Sheet'!E178="","",'Result Sheet'!E178)</f>
        <v/>
      </c>
      <c r="E175" s="199" t="str">
        <f>IF('Result Sheet'!G178="","",'Result Sheet'!G178)</f>
        <v/>
      </c>
      <c r="F175" s="199" t="str">
        <f>IF('Result Sheet'!H178="","",'Result Sheet'!H178)</f>
        <v/>
      </c>
      <c r="G175" s="199" t="str">
        <f>IF('Result Sheet'!I178="","",'Result Sheet'!I178)</f>
        <v/>
      </c>
      <c r="H175" s="200" t="str">
        <f>IF('Result Sheet'!K178="","",'Result Sheet'!K178)</f>
        <v/>
      </c>
      <c r="I175" s="200" t="str">
        <f>IF('Result Sheet'!J178="","",'Result Sheet'!J178)</f>
        <v/>
      </c>
      <c r="J175" s="314" t="str">
        <f>IF('Result Sheet'!DV178="","",'Result Sheet'!DV178)</f>
        <v/>
      </c>
      <c r="K175" s="201" t="str">
        <f>IF('Result Sheet'!DR178="","",'Result Sheet'!DR178)</f>
        <v/>
      </c>
      <c r="L175" s="202" t="str">
        <f>IF('Result Sheet'!DS178="","",'Result Sheet'!DS178)</f>
        <v/>
      </c>
      <c r="M175" s="201" t="str">
        <f>IF('Result Sheet'!DT178="","",'Result Sheet'!DT178)</f>
        <v/>
      </c>
      <c r="N175" s="244" t="str">
        <f>IF('Result Sheet'!DY178="","",'Result Sheet'!DY178)</f>
        <v/>
      </c>
      <c r="O175" s="203" t="str">
        <f>IF('Result Sheet'!AB178="","",'Result Sheet'!AB178)</f>
        <v/>
      </c>
      <c r="P175" s="204" t="str">
        <f>IF('Result Sheet'!AC178="","",'Result Sheet'!AC178)</f>
        <v/>
      </c>
      <c r="Q175" s="203" t="str">
        <f>IF('Result Sheet'!AT178="","",'Result Sheet'!AT178)</f>
        <v/>
      </c>
      <c r="R175" s="204" t="str">
        <f>IF('Result Sheet'!AU178="","",'Result Sheet'!AU178)</f>
        <v/>
      </c>
      <c r="S175" s="203" t="str">
        <f>IF('Result Sheet'!BL178="","",'Result Sheet'!BL178)</f>
        <v/>
      </c>
      <c r="T175" s="204" t="str">
        <f>IF('Result Sheet'!BM178="","",'Result Sheet'!BM178)</f>
        <v/>
      </c>
      <c r="U175" s="203" t="str">
        <f>IF('Result Sheet'!CD178="","",'Result Sheet'!CD178)</f>
        <v/>
      </c>
      <c r="V175" s="204" t="str">
        <f>IF('Result Sheet'!CE178="","",'Result Sheet'!CE178)</f>
        <v/>
      </c>
      <c r="W175" s="205" t="str">
        <f>IF('Result Sheet'!DX178="","",'Result Sheet'!DX178)</f>
        <v/>
      </c>
      <c r="BQ175" s="206" t="str">
        <f>'Result Sheet'!G178</f>
        <v/>
      </c>
      <c r="BR175" s="207" t="str">
        <f t="shared" si="24"/>
        <v/>
      </c>
      <c r="BS175" s="207" t="str">
        <f t="shared" si="25"/>
        <v/>
      </c>
      <c r="BT175" s="207" t="str">
        <f t="shared" si="26"/>
        <v/>
      </c>
      <c r="BU175" s="207" t="str">
        <f t="shared" si="27"/>
        <v/>
      </c>
      <c r="BV175" s="207" t="str">
        <f t="shared" si="28"/>
        <v/>
      </c>
      <c r="BW175" s="207" t="str">
        <f t="shared" si="29"/>
        <v/>
      </c>
      <c r="BX175" s="207" t="str">
        <f t="shared" si="30"/>
        <v/>
      </c>
      <c r="BY175" s="207" t="str">
        <f t="shared" si="31"/>
        <v/>
      </c>
      <c r="BZ175" s="207" t="str">
        <f t="shared" si="32"/>
        <v/>
      </c>
      <c r="CA175" s="207" t="str">
        <f t="shared" si="33"/>
        <v/>
      </c>
      <c r="CB175" s="207" t="str">
        <f t="shared" si="34"/>
        <v/>
      </c>
      <c r="CC175" s="207" t="str">
        <f t="shared" si="35"/>
        <v/>
      </c>
      <c r="CD175" s="208"/>
    </row>
    <row r="176" spans="1:82" ht="15.95" customHeight="1">
      <c r="A176" s="195">
        <f>IF('Result Sheet'!A179="","",'Result Sheet'!A179)</f>
        <v>172</v>
      </c>
      <c r="B176" s="196" t="str">
        <f>IF('Result Sheet'!B179="","",'Result Sheet'!B179)</f>
        <v/>
      </c>
      <c r="C176" s="197" t="str">
        <f>IF('Result Sheet'!F179="","",'Result Sheet'!F179)</f>
        <v/>
      </c>
      <c r="D176" s="198" t="str">
        <f>IF('Result Sheet'!E179="","",'Result Sheet'!E179)</f>
        <v/>
      </c>
      <c r="E176" s="199" t="str">
        <f>IF('Result Sheet'!G179="","",'Result Sheet'!G179)</f>
        <v/>
      </c>
      <c r="F176" s="199" t="str">
        <f>IF('Result Sheet'!H179="","",'Result Sheet'!H179)</f>
        <v/>
      </c>
      <c r="G176" s="199" t="str">
        <f>IF('Result Sheet'!I179="","",'Result Sheet'!I179)</f>
        <v/>
      </c>
      <c r="H176" s="200" t="str">
        <f>IF('Result Sheet'!K179="","",'Result Sheet'!K179)</f>
        <v/>
      </c>
      <c r="I176" s="200" t="str">
        <f>IF('Result Sheet'!J179="","",'Result Sheet'!J179)</f>
        <v/>
      </c>
      <c r="J176" s="314" t="str">
        <f>IF('Result Sheet'!DV179="","",'Result Sheet'!DV179)</f>
        <v/>
      </c>
      <c r="K176" s="201" t="str">
        <f>IF('Result Sheet'!DR179="","",'Result Sheet'!DR179)</f>
        <v/>
      </c>
      <c r="L176" s="202" t="str">
        <f>IF('Result Sheet'!DS179="","",'Result Sheet'!DS179)</f>
        <v/>
      </c>
      <c r="M176" s="201" t="str">
        <f>IF('Result Sheet'!DT179="","",'Result Sheet'!DT179)</f>
        <v/>
      </c>
      <c r="N176" s="244" t="str">
        <f>IF('Result Sheet'!DY179="","",'Result Sheet'!DY179)</f>
        <v/>
      </c>
      <c r="O176" s="203" t="str">
        <f>IF('Result Sheet'!AB179="","",'Result Sheet'!AB179)</f>
        <v/>
      </c>
      <c r="P176" s="204" t="str">
        <f>IF('Result Sheet'!AC179="","",'Result Sheet'!AC179)</f>
        <v/>
      </c>
      <c r="Q176" s="203" t="str">
        <f>IF('Result Sheet'!AT179="","",'Result Sheet'!AT179)</f>
        <v/>
      </c>
      <c r="R176" s="204" t="str">
        <f>IF('Result Sheet'!AU179="","",'Result Sheet'!AU179)</f>
        <v/>
      </c>
      <c r="S176" s="203" t="str">
        <f>IF('Result Sheet'!BL179="","",'Result Sheet'!BL179)</f>
        <v/>
      </c>
      <c r="T176" s="204" t="str">
        <f>IF('Result Sheet'!BM179="","",'Result Sheet'!BM179)</f>
        <v/>
      </c>
      <c r="U176" s="203" t="str">
        <f>IF('Result Sheet'!CD179="","",'Result Sheet'!CD179)</f>
        <v/>
      </c>
      <c r="V176" s="204" t="str">
        <f>IF('Result Sheet'!CE179="","",'Result Sheet'!CE179)</f>
        <v/>
      </c>
      <c r="W176" s="205" t="str">
        <f>IF('Result Sheet'!DX179="","",'Result Sheet'!DX179)</f>
        <v/>
      </c>
      <c r="BQ176" s="206" t="str">
        <f>'Result Sheet'!G179</f>
        <v/>
      </c>
      <c r="BR176" s="207" t="str">
        <f t="shared" si="24"/>
        <v/>
      </c>
      <c r="BS176" s="207" t="str">
        <f t="shared" si="25"/>
        <v/>
      </c>
      <c r="BT176" s="207" t="str">
        <f t="shared" si="26"/>
        <v/>
      </c>
      <c r="BU176" s="207" t="str">
        <f t="shared" si="27"/>
        <v/>
      </c>
      <c r="BV176" s="207" t="str">
        <f t="shared" si="28"/>
        <v/>
      </c>
      <c r="BW176" s="207" t="str">
        <f t="shared" si="29"/>
        <v/>
      </c>
      <c r="BX176" s="207" t="str">
        <f t="shared" si="30"/>
        <v/>
      </c>
      <c r="BY176" s="207" t="str">
        <f t="shared" si="31"/>
        <v/>
      </c>
      <c r="BZ176" s="207" t="str">
        <f t="shared" si="32"/>
        <v/>
      </c>
      <c r="CA176" s="207" t="str">
        <f t="shared" si="33"/>
        <v/>
      </c>
      <c r="CB176" s="207" t="str">
        <f t="shared" si="34"/>
        <v/>
      </c>
      <c r="CC176" s="207" t="str">
        <f t="shared" si="35"/>
        <v/>
      </c>
      <c r="CD176" s="208"/>
    </row>
    <row r="177" spans="1:82" ht="15.95" customHeight="1">
      <c r="A177" s="195">
        <f>IF('Result Sheet'!A180="","",'Result Sheet'!A180)</f>
        <v>173</v>
      </c>
      <c r="B177" s="196" t="str">
        <f>IF('Result Sheet'!B180="","",'Result Sheet'!B180)</f>
        <v/>
      </c>
      <c r="C177" s="197" t="str">
        <f>IF('Result Sheet'!F180="","",'Result Sheet'!F180)</f>
        <v/>
      </c>
      <c r="D177" s="198" t="str">
        <f>IF('Result Sheet'!E180="","",'Result Sheet'!E180)</f>
        <v/>
      </c>
      <c r="E177" s="199" t="str">
        <f>IF('Result Sheet'!G180="","",'Result Sheet'!G180)</f>
        <v/>
      </c>
      <c r="F177" s="199" t="str">
        <f>IF('Result Sheet'!H180="","",'Result Sheet'!H180)</f>
        <v/>
      </c>
      <c r="G177" s="199" t="str">
        <f>IF('Result Sheet'!I180="","",'Result Sheet'!I180)</f>
        <v/>
      </c>
      <c r="H177" s="200" t="str">
        <f>IF('Result Sheet'!K180="","",'Result Sheet'!K180)</f>
        <v/>
      </c>
      <c r="I177" s="200" t="str">
        <f>IF('Result Sheet'!J180="","",'Result Sheet'!J180)</f>
        <v/>
      </c>
      <c r="J177" s="314" t="str">
        <f>IF('Result Sheet'!DV180="","",'Result Sheet'!DV180)</f>
        <v/>
      </c>
      <c r="K177" s="201" t="str">
        <f>IF('Result Sheet'!DR180="","",'Result Sheet'!DR180)</f>
        <v/>
      </c>
      <c r="L177" s="202" t="str">
        <f>IF('Result Sheet'!DS180="","",'Result Sheet'!DS180)</f>
        <v/>
      </c>
      <c r="M177" s="201" t="str">
        <f>IF('Result Sheet'!DT180="","",'Result Sheet'!DT180)</f>
        <v/>
      </c>
      <c r="N177" s="244" t="str">
        <f>IF('Result Sheet'!DY180="","",'Result Sheet'!DY180)</f>
        <v/>
      </c>
      <c r="O177" s="203" t="str">
        <f>IF('Result Sheet'!AB180="","",'Result Sheet'!AB180)</f>
        <v/>
      </c>
      <c r="P177" s="204" t="str">
        <f>IF('Result Sheet'!AC180="","",'Result Sheet'!AC180)</f>
        <v/>
      </c>
      <c r="Q177" s="203" t="str">
        <f>IF('Result Sheet'!AT180="","",'Result Sheet'!AT180)</f>
        <v/>
      </c>
      <c r="R177" s="204" t="str">
        <f>IF('Result Sheet'!AU180="","",'Result Sheet'!AU180)</f>
        <v/>
      </c>
      <c r="S177" s="203" t="str">
        <f>IF('Result Sheet'!BL180="","",'Result Sheet'!BL180)</f>
        <v/>
      </c>
      <c r="T177" s="204" t="str">
        <f>IF('Result Sheet'!BM180="","",'Result Sheet'!BM180)</f>
        <v/>
      </c>
      <c r="U177" s="203" t="str">
        <f>IF('Result Sheet'!CD180="","",'Result Sheet'!CD180)</f>
        <v/>
      </c>
      <c r="V177" s="204" t="str">
        <f>IF('Result Sheet'!CE180="","",'Result Sheet'!CE180)</f>
        <v/>
      </c>
      <c r="W177" s="205" t="str">
        <f>IF('Result Sheet'!DX180="","",'Result Sheet'!DX180)</f>
        <v/>
      </c>
      <c r="BQ177" s="206" t="str">
        <f>'Result Sheet'!G180</f>
        <v/>
      </c>
      <c r="BR177" s="207" t="str">
        <f t="shared" si="24"/>
        <v/>
      </c>
      <c r="BS177" s="207" t="str">
        <f t="shared" si="25"/>
        <v/>
      </c>
      <c r="BT177" s="207" t="str">
        <f t="shared" si="26"/>
        <v/>
      </c>
      <c r="BU177" s="207" t="str">
        <f t="shared" si="27"/>
        <v/>
      </c>
      <c r="BV177" s="207" t="str">
        <f t="shared" si="28"/>
        <v/>
      </c>
      <c r="BW177" s="207" t="str">
        <f t="shared" si="29"/>
        <v/>
      </c>
      <c r="BX177" s="207" t="str">
        <f t="shared" si="30"/>
        <v/>
      </c>
      <c r="BY177" s="207" t="str">
        <f t="shared" si="31"/>
        <v/>
      </c>
      <c r="BZ177" s="207" t="str">
        <f t="shared" si="32"/>
        <v/>
      </c>
      <c r="CA177" s="207" t="str">
        <f t="shared" si="33"/>
        <v/>
      </c>
      <c r="CB177" s="207" t="str">
        <f t="shared" si="34"/>
        <v/>
      </c>
      <c r="CC177" s="207" t="str">
        <f t="shared" si="35"/>
        <v/>
      </c>
      <c r="CD177" s="208"/>
    </row>
    <row r="178" spans="1:82" ht="15.95" customHeight="1">
      <c r="A178" s="195">
        <f>IF('Result Sheet'!A181="","",'Result Sheet'!A181)</f>
        <v>174</v>
      </c>
      <c r="B178" s="196" t="str">
        <f>IF('Result Sheet'!B181="","",'Result Sheet'!B181)</f>
        <v/>
      </c>
      <c r="C178" s="197" t="str">
        <f>IF('Result Sheet'!F181="","",'Result Sheet'!F181)</f>
        <v/>
      </c>
      <c r="D178" s="198" t="str">
        <f>IF('Result Sheet'!E181="","",'Result Sheet'!E181)</f>
        <v/>
      </c>
      <c r="E178" s="199" t="str">
        <f>IF('Result Sheet'!G181="","",'Result Sheet'!G181)</f>
        <v/>
      </c>
      <c r="F178" s="199" t="str">
        <f>IF('Result Sheet'!H181="","",'Result Sheet'!H181)</f>
        <v/>
      </c>
      <c r="G178" s="199" t="str">
        <f>IF('Result Sheet'!I181="","",'Result Sheet'!I181)</f>
        <v/>
      </c>
      <c r="H178" s="200" t="str">
        <f>IF('Result Sheet'!K181="","",'Result Sheet'!K181)</f>
        <v/>
      </c>
      <c r="I178" s="200" t="str">
        <f>IF('Result Sheet'!J181="","",'Result Sheet'!J181)</f>
        <v/>
      </c>
      <c r="J178" s="314" t="str">
        <f>IF('Result Sheet'!DV181="","",'Result Sheet'!DV181)</f>
        <v/>
      </c>
      <c r="K178" s="201" t="str">
        <f>IF('Result Sheet'!DR181="","",'Result Sheet'!DR181)</f>
        <v/>
      </c>
      <c r="L178" s="202" t="str">
        <f>IF('Result Sheet'!DS181="","",'Result Sheet'!DS181)</f>
        <v/>
      </c>
      <c r="M178" s="201" t="str">
        <f>IF('Result Sheet'!DT181="","",'Result Sheet'!DT181)</f>
        <v/>
      </c>
      <c r="N178" s="244" t="str">
        <f>IF('Result Sheet'!DY181="","",'Result Sheet'!DY181)</f>
        <v/>
      </c>
      <c r="O178" s="203" t="str">
        <f>IF('Result Sheet'!AB181="","",'Result Sheet'!AB181)</f>
        <v/>
      </c>
      <c r="P178" s="204" t="str">
        <f>IF('Result Sheet'!AC181="","",'Result Sheet'!AC181)</f>
        <v/>
      </c>
      <c r="Q178" s="203" t="str">
        <f>IF('Result Sheet'!AT181="","",'Result Sheet'!AT181)</f>
        <v/>
      </c>
      <c r="R178" s="204" t="str">
        <f>IF('Result Sheet'!AU181="","",'Result Sheet'!AU181)</f>
        <v/>
      </c>
      <c r="S178" s="203" t="str">
        <f>IF('Result Sheet'!BL181="","",'Result Sheet'!BL181)</f>
        <v/>
      </c>
      <c r="T178" s="204" t="str">
        <f>IF('Result Sheet'!BM181="","",'Result Sheet'!BM181)</f>
        <v/>
      </c>
      <c r="U178" s="203" t="str">
        <f>IF('Result Sheet'!CD181="","",'Result Sheet'!CD181)</f>
        <v/>
      </c>
      <c r="V178" s="204" t="str">
        <f>IF('Result Sheet'!CE181="","",'Result Sheet'!CE181)</f>
        <v/>
      </c>
      <c r="W178" s="205" t="str">
        <f>IF('Result Sheet'!DX181="","",'Result Sheet'!DX181)</f>
        <v/>
      </c>
      <c r="BQ178" s="206" t="str">
        <f>'Result Sheet'!G181</f>
        <v/>
      </c>
      <c r="BR178" s="207" t="str">
        <f t="shared" si="24"/>
        <v/>
      </c>
      <c r="BS178" s="207" t="str">
        <f t="shared" si="25"/>
        <v/>
      </c>
      <c r="BT178" s="207" t="str">
        <f t="shared" si="26"/>
        <v/>
      </c>
      <c r="BU178" s="207" t="str">
        <f t="shared" si="27"/>
        <v/>
      </c>
      <c r="BV178" s="207" t="str">
        <f t="shared" si="28"/>
        <v/>
      </c>
      <c r="BW178" s="207" t="str">
        <f t="shared" si="29"/>
        <v/>
      </c>
      <c r="BX178" s="207" t="str">
        <f t="shared" si="30"/>
        <v/>
      </c>
      <c r="BY178" s="207" t="str">
        <f t="shared" si="31"/>
        <v/>
      </c>
      <c r="BZ178" s="207" t="str">
        <f t="shared" si="32"/>
        <v/>
      </c>
      <c r="CA178" s="207" t="str">
        <f t="shared" si="33"/>
        <v/>
      </c>
      <c r="CB178" s="207" t="str">
        <f t="shared" si="34"/>
        <v/>
      </c>
      <c r="CC178" s="207" t="str">
        <f t="shared" si="35"/>
        <v/>
      </c>
      <c r="CD178" s="208"/>
    </row>
    <row r="179" spans="1:82" ht="15.95" customHeight="1">
      <c r="A179" s="195">
        <f>IF('Result Sheet'!A182="","",'Result Sheet'!A182)</f>
        <v>175</v>
      </c>
      <c r="B179" s="196" t="str">
        <f>IF('Result Sheet'!B182="","",'Result Sheet'!B182)</f>
        <v/>
      </c>
      <c r="C179" s="197" t="str">
        <f>IF('Result Sheet'!F182="","",'Result Sheet'!F182)</f>
        <v/>
      </c>
      <c r="D179" s="198" t="str">
        <f>IF('Result Sheet'!E182="","",'Result Sheet'!E182)</f>
        <v/>
      </c>
      <c r="E179" s="199" t="str">
        <f>IF('Result Sheet'!G182="","",'Result Sheet'!G182)</f>
        <v/>
      </c>
      <c r="F179" s="199" t="str">
        <f>IF('Result Sheet'!H182="","",'Result Sheet'!H182)</f>
        <v/>
      </c>
      <c r="G179" s="199" t="str">
        <f>IF('Result Sheet'!I182="","",'Result Sheet'!I182)</f>
        <v/>
      </c>
      <c r="H179" s="200" t="str">
        <f>IF('Result Sheet'!K182="","",'Result Sheet'!K182)</f>
        <v/>
      </c>
      <c r="I179" s="200" t="str">
        <f>IF('Result Sheet'!J182="","",'Result Sheet'!J182)</f>
        <v/>
      </c>
      <c r="J179" s="314" t="str">
        <f>IF('Result Sheet'!DV182="","",'Result Sheet'!DV182)</f>
        <v/>
      </c>
      <c r="K179" s="201" t="str">
        <f>IF('Result Sheet'!DR182="","",'Result Sheet'!DR182)</f>
        <v/>
      </c>
      <c r="L179" s="202" t="str">
        <f>IF('Result Sheet'!DS182="","",'Result Sheet'!DS182)</f>
        <v/>
      </c>
      <c r="M179" s="201" t="str">
        <f>IF('Result Sheet'!DT182="","",'Result Sheet'!DT182)</f>
        <v/>
      </c>
      <c r="N179" s="244" t="str">
        <f>IF('Result Sheet'!DY182="","",'Result Sheet'!DY182)</f>
        <v/>
      </c>
      <c r="O179" s="203" t="str">
        <f>IF('Result Sheet'!AB182="","",'Result Sheet'!AB182)</f>
        <v/>
      </c>
      <c r="P179" s="204" t="str">
        <f>IF('Result Sheet'!AC182="","",'Result Sheet'!AC182)</f>
        <v/>
      </c>
      <c r="Q179" s="203" t="str">
        <f>IF('Result Sheet'!AT182="","",'Result Sheet'!AT182)</f>
        <v/>
      </c>
      <c r="R179" s="204" t="str">
        <f>IF('Result Sheet'!AU182="","",'Result Sheet'!AU182)</f>
        <v/>
      </c>
      <c r="S179" s="203" t="str">
        <f>IF('Result Sheet'!BL182="","",'Result Sheet'!BL182)</f>
        <v/>
      </c>
      <c r="T179" s="204" t="str">
        <f>IF('Result Sheet'!BM182="","",'Result Sheet'!BM182)</f>
        <v/>
      </c>
      <c r="U179" s="203" t="str">
        <f>IF('Result Sheet'!CD182="","",'Result Sheet'!CD182)</f>
        <v/>
      </c>
      <c r="V179" s="204" t="str">
        <f>IF('Result Sheet'!CE182="","",'Result Sheet'!CE182)</f>
        <v/>
      </c>
      <c r="W179" s="205" t="str">
        <f>IF('Result Sheet'!DX182="","",'Result Sheet'!DX182)</f>
        <v/>
      </c>
      <c r="BQ179" s="206" t="str">
        <f>'Result Sheet'!G182</f>
        <v/>
      </c>
      <c r="BR179" s="207" t="str">
        <f t="shared" si="24"/>
        <v/>
      </c>
      <c r="BS179" s="207" t="str">
        <f t="shared" si="25"/>
        <v/>
      </c>
      <c r="BT179" s="207" t="str">
        <f t="shared" si="26"/>
        <v/>
      </c>
      <c r="BU179" s="207" t="str">
        <f t="shared" si="27"/>
        <v/>
      </c>
      <c r="BV179" s="207" t="str">
        <f t="shared" si="28"/>
        <v/>
      </c>
      <c r="BW179" s="207" t="str">
        <f t="shared" si="29"/>
        <v/>
      </c>
      <c r="BX179" s="207" t="str">
        <f t="shared" si="30"/>
        <v/>
      </c>
      <c r="BY179" s="207" t="str">
        <f t="shared" si="31"/>
        <v/>
      </c>
      <c r="BZ179" s="207" t="str">
        <f t="shared" si="32"/>
        <v/>
      </c>
      <c r="CA179" s="207" t="str">
        <f t="shared" si="33"/>
        <v/>
      </c>
      <c r="CB179" s="207" t="str">
        <f t="shared" si="34"/>
        <v/>
      </c>
      <c r="CC179" s="207" t="str">
        <f t="shared" si="35"/>
        <v/>
      </c>
      <c r="CD179" s="208"/>
    </row>
    <row r="180" spans="1:82" ht="15.95" customHeight="1">
      <c r="A180" s="195">
        <f>IF('Result Sheet'!A183="","",'Result Sheet'!A183)</f>
        <v>176</v>
      </c>
      <c r="B180" s="196" t="str">
        <f>IF('Result Sheet'!B183="","",'Result Sheet'!B183)</f>
        <v/>
      </c>
      <c r="C180" s="197" t="str">
        <f>IF('Result Sheet'!F183="","",'Result Sheet'!F183)</f>
        <v/>
      </c>
      <c r="D180" s="198" t="str">
        <f>IF('Result Sheet'!E183="","",'Result Sheet'!E183)</f>
        <v/>
      </c>
      <c r="E180" s="199" t="str">
        <f>IF('Result Sheet'!G183="","",'Result Sheet'!G183)</f>
        <v/>
      </c>
      <c r="F180" s="199" t="str">
        <f>IF('Result Sheet'!H183="","",'Result Sheet'!H183)</f>
        <v/>
      </c>
      <c r="G180" s="199" t="str">
        <f>IF('Result Sheet'!I183="","",'Result Sheet'!I183)</f>
        <v/>
      </c>
      <c r="H180" s="200" t="str">
        <f>IF('Result Sheet'!K183="","",'Result Sheet'!K183)</f>
        <v/>
      </c>
      <c r="I180" s="200" t="str">
        <f>IF('Result Sheet'!J183="","",'Result Sheet'!J183)</f>
        <v/>
      </c>
      <c r="J180" s="314" t="str">
        <f>IF('Result Sheet'!DV183="","",'Result Sheet'!DV183)</f>
        <v/>
      </c>
      <c r="K180" s="201" t="str">
        <f>IF('Result Sheet'!DR183="","",'Result Sheet'!DR183)</f>
        <v/>
      </c>
      <c r="L180" s="202" t="str">
        <f>IF('Result Sheet'!DS183="","",'Result Sheet'!DS183)</f>
        <v/>
      </c>
      <c r="M180" s="201" t="str">
        <f>IF('Result Sheet'!DT183="","",'Result Sheet'!DT183)</f>
        <v/>
      </c>
      <c r="N180" s="244" t="str">
        <f>IF('Result Sheet'!DY183="","",'Result Sheet'!DY183)</f>
        <v/>
      </c>
      <c r="O180" s="203" t="str">
        <f>IF('Result Sheet'!AB183="","",'Result Sheet'!AB183)</f>
        <v/>
      </c>
      <c r="P180" s="204" t="str">
        <f>IF('Result Sheet'!AC183="","",'Result Sheet'!AC183)</f>
        <v/>
      </c>
      <c r="Q180" s="203" t="str">
        <f>IF('Result Sheet'!AT183="","",'Result Sheet'!AT183)</f>
        <v/>
      </c>
      <c r="R180" s="204" t="str">
        <f>IF('Result Sheet'!AU183="","",'Result Sheet'!AU183)</f>
        <v/>
      </c>
      <c r="S180" s="203" t="str">
        <f>IF('Result Sheet'!BL183="","",'Result Sheet'!BL183)</f>
        <v/>
      </c>
      <c r="T180" s="204" t="str">
        <f>IF('Result Sheet'!BM183="","",'Result Sheet'!BM183)</f>
        <v/>
      </c>
      <c r="U180" s="203" t="str">
        <f>IF('Result Sheet'!CD183="","",'Result Sheet'!CD183)</f>
        <v/>
      </c>
      <c r="V180" s="204" t="str">
        <f>IF('Result Sheet'!CE183="","",'Result Sheet'!CE183)</f>
        <v/>
      </c>
      <c r="W180" s="205" t="str">
        <f>IF('Result Sheet'!DX183="","",'Result Sheet'!DX183)</f>
        <v/>
      </c>
      <c r="BQ180" s="206" t="str">
        <f>'Result Sheet'!G183</f>
        <v/>
      </c>
      <c r="BR180" s="207" t="str">
        <f t="shared" si="24"/>
        <v/>
      </c>
      <c r="BS180" s="207" t="str">
        <f t="shared" si="25"/>
        <v/>
      </c>
      <c r="BT180" s="207" t="str">
        <f t="shared" si="26"/>
        <v/>
      </c>
      <c r="BU180" s="207" t="str">
        <f t="shared" si="27"/>
        <v/>
      </c>
      <c r="BV180" s="207" t="str">
        <f t="shared" si="28"/>
        <v/>
      </c>
      <c r="BW180" s="207" t="str">
        <f t="shared" si="29"/>
        <v/>
      </c>
      <c r="BX180" s="207" t="str">
        <f t="shared" si="30"/>
        <v/>
      </c>
      <c r="BY180" s="207" t="str">
        <f t="shared" si="31"/>
        <v/>
      </c>
      <c r="BZ180" s="207" t="str">
        <f t="shared" si="32"/>
        <v/>
      </c>
      <c r="CA180" s="207" t="str">
        <f t="shared" si="33"/>
        <v/>
      </c>
      <c r="CB180" s="207" t="str">
        <f t="shared" si="34"/>
        <v/>
      </c>
      <c r="CC180" s="207" t="str">
        <f t="shared" si="35"/>
        <v/>
      </c>
      <c r="CD180" s="208"/>
    </row>
    <row r="181" spans="1:82" ht="15.95" customHeight="1">
      <c r="A181" s="195">
        <f>IF('Result Sheet'!A184="","",'Result Sheet'!A184)</f>
        <v>177</v>
      </c>
      <c r="B181" s="196" t="str">
        <f>IF('Result Sheet'!B184="","",'Result Sheet'!B184)</f>
        <v/>
      </c>
      <c r="C181" s="197" t="str">
        <f>IF('Result Sheet'!F184="","",'Result Sheet'!F184)</f>
        <v/>
      </c>
      <c r="D181" s="198" t="str">
        <f>IF('Result Sheet'!E184="","",'Result Sheet'!E184)</f>
        <v/>
      </c>
      <c r="E181" s="199" t="str">
        <f>IF('Result Sheet'!G184="","",'Result Sheet'!G184)</f>
        <v/>
      </c>
      <c r="F181" s="199" t="str">
        <f>IF('Result Sheet'!H184="","",'Result Sheet'!H184)</f>
        <v/>
      </c>
      <c r="G181" s="199" t="str">
        <f>IF('Result Sheet'!I184="","",'Result Sheet'!I184)</f>
        <v/>
      </c>
      <c r="H181" s="200" t="str">
        <f>IF('Result Sheet'!K184="","",'Result Sheet'!K184)</f>
        <v/>
      </c>
      <c r="I181" s="200" t="str">
        <f>IF('Result Sheet'!J184="","",'Result Sheet'!J184)</f>
        <v/>
      </c>
      <c r="J181" s="314" t="str">
        <f>IF('Result Sheet'!DV184="","",'Result Sheet'!DV184)</f>
        <v/>
      </c>
      <c r="K181" s="201" t="str">
        <f>IF('Result Sheet'!DR184="","",'Result Sheet'!DR184)</f>
        <v/>
      </c>
      <c r="L181" s="202" t="str">
        <f>IF('Result Sheet'!DS184="","",'Result Sheet'!DS184)</f>
        <v/>
      </c>
      <c r="M181" s="201" t="str">
        <f>IF('Result Sheet'!DT184="","",'Result Sheet'!DT184)</f>
        <v/>
      </c>
      <c r="N181" s="244" t="str">
        <f>IF('Result Sheet'!DY184="","",'Result Sheet'!DY184)</f>
        <v/>
      </c>
      <c r="O181" s="203" t="str">
        <f>IF('Result Sheet'!AB184="","",'Result Sheet'!AB184)</f>
        <v/>
      </c>
      <c r="P181" s="204" t="str">
        <f>IF('Result Sheet'!AC184="","",'Result Sheet'!AC184)</f>
        <v/>
      </c>
      <c r="Q181" s="203" t="str">
        <f>IF('Result Sheet'!AT184="","",'Result Sheet'!AT184)</f>
        <v/>
      </c>
      <c r="R181" s="204" t="str">
        <f>IF('Result Sheet'!AU184="","",'Result Sheet'!AU184)</f>
        <v/>
      </c>
      <c r="S181" s="203" t="str">
        <f>IF('Result Sheet'!BL184="","",'Result Sheet'!BL184)</f>
        <v/>
      </c>
      <c r="T181" s="204" t="str">
        <f>IF('Result Sheet'!BM184="","",'Result Sheet'!BM184)</f>
        <v/>
      </c>
      <c r="U181" s="203" t="str">
        <f>IF('Result Sheet'!CD184="","",'Result Sheet'!CD184)</f>
        <v/>
      </c>
      <c r="V181" s="204" t="str">
        <f>IF('Result Sheet'!CE184="","",'Result Sheet'!CE184)</f>
        <v/>
      </c>
      <c r="W181" s="205" t="str">
        <f>IF('Result Sheet'!DX184="","",'Result Sheet'!DX184)</f>
        <v/>
      </c>
      <c r="BQ181" s="206" t="str">
        <f>'Result Sheet'!G184</f>
        <v/>
      </c>
      <c r="BR181" s="207" t="str">
        <f t="shared" si="24"/>
        <v/>
      </c>
      <c r="BS181" s="207" t="str">
        <f t="shared" si="25"/>
        <v/>
      </c>
      <c r="BT181" s="207" t="str">
        <f t="shared" si="26"/>
        <v/>
      </c>
      <c r="BU181" s="207" t="str">
        <f t="shared" si="27"/>
        <v/>
      </c>
      <c r="BV181" s="207" t="str">
        <f t="shared" si="28"/>
        <v/>
      </c>
      <c r="BW181" s="207" t="str">
        <f t="shared" si="29"/>
        <v/>
      </c>
      <c r="BX181" s="207" t="str">
        <f t="shared" si="30"/>
        <v/>
      </c>
      <c r="BY181" s="207" t="str">
        <f t="shared" si="31"/>
        <v/>
      </c>
      <c r="BZ181" s="207" t="str">
        <f t="shared" si="32"/>
        <v/>
      </c>
      <c r="CA181" s="207" t="str">
        <f t="shared" si="33"/>
        <v/>
      </c>
      <c r="CB181" s="207" t="str">
        <f t="shared" si="34"/>
        <v/>
      </c>
      <c r="CC181" s="207" t="str">
        <f t="shared" si="35"/>
        <v/>
      </c>
      <c r="CD181" s="208"/>
    </row>
    <row r="182" spans="1:82" ht="15.95" customHeight="1">
      <c r="A182" s="195">
        <f>IF('Result Sheet'!A185="","",'Result Sheet'!A185)</f>
        <v>178</v>
      </c>
      <c r="B182" s="196" t="str">
        <f>IF('Result Sheet'!B185="","",'Result Sheet'!B185)</f>
        <v/>
      </c>
      <c r="C182" s="197" t="str">
        <f>IF('Result Sheet'!F185="","",'Result Sheet'!F185)</f>
        <v/>
      </c>
      <c r="D182" s="198" t="str">
        <f>IF('Result Sheet'!E185="","",'Result Sheet'!E185)</f>
        <v/>
      </c>
      <c r="E182" s="199" t="str">
        <f>IF('Result Sheet'!G185="","",'Result Sheet'!G185)</f>
        <v/>
      </c>
      <c r="F182" s="199" t="str">
        <f>IF('Result Sheet'!H185="","",'Result Sheet'!H185)</f>
        <v/>
      </c>
      <c r="G182" s="199" t="str">
        <f>IF('Result Sheet'!I185="","",'Result Sheet'!I185)</f>
        <v/>
      </c>
      <c r="H182" s="200" t="str">
        <f>IF('Result Sheet'!K185="","",'Result Sheet'!K185)</f>
        <v/>
      </c>
      <c r="I182" s="200" t="str">
        <f>IF('Result Sheet'!J185="","",'Result Sheet'!J185)</f>
        <v/>
      </c>
      <c r="J182" s="314" t="str">
        <f>IF('Result Sheet'!DV185="","",'Result Sheet'!DV185)</f>
        <v/>
      </c>
      <c r="K182" s="201" t="str">
        <f>IF('Result Sheet'!DR185="","",'Result Sheet'!DR185)</f>
        <v/>
      </c>
      <c r="L182" s="202" t="str">
        <f>IF('Result Sheet'!DS185="","",'Result Sheet'!DS185)</f>
        <v/>
      </c>
      <c r="M182" s="201" t="str">
        <f>IF('Result Sheet'!DT185="","",'Result Sheet'!DT185)</f>
        <v/>
      </c>
      <c r="N182" s="244" t="str">
        <f>IF('Result Sheet'!DY185="","",'Result Sheet'!DY185)</f>
        <v/>
      </c>
      <c r="O182" s="203" t="str">
        <f>IF('Result Sheet'!AB185="","",'Result Sheet'!AB185)</f>
        <v/>
      </c>
      <c r="P182" s="204" t="str">
        <f>IF('Result Sheet'!AC185="","",'Result Sheet'!AC185)</f>
        <v/>
      </c>
      <c r="Q182" s="203" t="str">
        <f>IF('Result Sheet'!AT185="","",'Result Sheet'!AT185)</f>
        <v/>
      </c>
      <c r="R182" s="204" t="str">
        <f>IF('Result Sheet'!AU185="","",'Result Sheet'!AU185)</f>
        <v/>
      </c>
      <c r="S182" s="203" t="str">
        <f>IF('Result Sheet'!BL185="","",'Result Sheet'!BL185)</f>
        <v/>
      </c>
      <c r="T182" s="204" t="str">
        <f>IF('Result Sheet'!BM185="","",'Result Sheet'!BM185)</f>
        <v/>
      </c>
      <c r="U182" s="203" t="str">
        <f>IF('Result Sheet'!CD185="","",'Result Sheet'!CD185)</f>
        <v/>
      </c>
      <c r="V182" s="204" t="str">
        <f>IF('Result Sheet'!CE185="","",'Result Sheet'!CE185)</f>
        <v/>
      </c>
      <c r="W182" s="205" t="str">
        <f>IF('Result Sheet'!DX185="","",'Result Sheet'!DX185)</f>
        <v/>
      </c>
      <c r="BQ182" s="206" t="str">
        <f>'Result Sheet'!G185</f>
        <v/>
      </c>
      <c r="BR182" s="207" t="str">
        <f t="shared" si="24"/>
        <v/>
      </c>
      <c r="BS182" s="207" t="str">
        <f t="shared" si="25"/>
        <v/>
      </c>
      <c r="BT182" s="207" t="str">
        <f t="shared" si="26"/>
        <v/>
      </c>
      <c r="BU182" s="207" t="str">
        <f t="shared" si="27"/>
        <v/>
      </c>
      <c r="BV182" s="207" t="str">
        <f t="shared" si="28"/>
        <v/>
      </c>
      <c r="BW182" s="207" t="str">
        <f t="shared" si="29"/>
        <v/>
      </c>
      <c r="BX182" s="207" t="str">
        <f t="shared" si="30"/>
        <v/>
      </c>
      <c r="BY182" s="207" t="str">
        <f t="shared" si="31"/>
        <v/>
      </c>
      <c r="BZ182" s="207" t="str">
        <f t="shared" si="32"/>
        <v/>
      </c>
      <c r="CA182" s="207" t="str">
        <f t="shared" si="33"/>
        <v/>
      </c>
      <c r="CB182" s="207" t="str">
        <f t="shared" si="34"/>
        <v/>
      </c>
      <c r="CC182" s="207" t="str">
        <f t="shared" si="35"/>
        <v/>
      </c>
      <c r="CD182" s="208"/>
    </row>
    <row r="183" spans="1:82" ht="15.95" customHeight="1">
      <c r="A183" s="195">
        <f>IF('Result Sheet'!A186="","",'Result Sheet'!A186)</f>
        <v>179</v>
      </c>
      <c r="B183" s="196" t="str">
        <f>IF('Result Sheet'!B186="","",'Result Sheet'!B186)</f>
        <v/>
      </c>
      <c r="C183" s="197" t="str">
        <f>IF('Result Sheet'!F186="","",'Result Sheet'!F186)</f>
        <v/>
      </c>
      <c r="D183" s="198" t="str">
        <f>IF('Result Sheet'!E186="","",'Result Sheet'!E186)</f>
        <v/>
      </c>
      <c r="E183" s="199" t="str">
        <f>IF('Result Sheet'!G186="","",'Result Sheet'!G186)</f>
        <v/>
      </c>
      <c r="F183" s="199" t="str">
        <f>IF('Result Sheet'!H186="","",'Result Sheet'!H186)</f>
        <v/>
      </c>
      <c r="G183" s="199" t="str">
        <f>IF('Result Sheet'!I186="","",'Result Sheet'!I186)</f>
        <v/>
      </c>
      <c r="H183" s="200" t="str">
        <f>IF('Result Sheet'!K186="","",'Result Sheet'!K186)</f>
        <v/>
      </c>
      <c r="I183" s="200" t="str">
        <f>IF('Result Sheet'!J186="","",'Result Sheet'!J186)</f>
        <v/>
      </c>
      <c r="J183" s="314" t="str">
        <f>IF('Result Sheet'!DV186="","",'Result Sheet'!DV186)</f>
        <v/>
      </c>
      <c r="K183" s="201" t="str">
        <f>IF('Result Sheet'!DR186="","",'Result Sheet'!DR186)</f>
        <v/>
      </c>
      <c r="L183" s="202" t="str">
        <f>IF('Result Sheet'!DS186="","",'Result Sheet'!DS186)</f>
        <v/>
      </c>
      <c r="M183" s="201" t="str">
        <f>IF('Result Sheet'!DT186="","",'Result Sheet'!DT186)</f>
        <v/>
      </c>
      <c r="N183" s="244" t="str">
        <f>IF('Result Sheet'!DY186="","",'Result Sheet'!DY186)</f>
        <v/>
      </c>
      <c r="O183" s="203" t="str">
        <f>IF('Result Sheet'!AB186="","",'Result Sheet'!AB186)</f>
        <v/>
      </c>
      <c r="P183" s="204" t="str">
        <f>IF('Result Sheet'!AC186="","",'Result Sheet'!AC186)</f>
        <v/>
      </c>
      <c r="Q183" s="203" t="str">
        <f>IF('Result Sheet'!AT186="","",'Result Sheet'!AT186)</f>
        <v/>
      </c>
      <c r="R183" s="204" t="str">
        <f>IF('Result Sheet'!AU186="","",'Result Sheet'!AU186)</f>
        <v/>
      </c>
      <c r="S183" s="203" t="str">
        <f>IF('Result Sheet'!BL186="","",'Result Sheet'!BL186)</f>
        <v/>
      </c>
      <c r="T183" s="204" t="str">
        <f>IF('Result Sheet'!BM186="","",'Result Sheet'!BM186)</f>
        <v/>
      </c>
      <c r="U183" s="203" t="str">
        <f>IF('Result Sheet'!CD186="","",'Result Sheet'!CD186)</f>
        <v/>
      </c>
      <c r="V183" s="204" t="str">
        <f>IF('Result Sheet'!CE186="","",'Result Sheet'!CE186)</f>
        <v/>
      </c>
      <c r="W183" s="205" t="str">
        <f>IF('Result Sheet'!DX186="","",'Result Sheet'!DX186)</f>
        <v/>
      </c>
      <c r="BQ183" s="206" t="str">
        <f>'Result Sheet'!G186</f>
        <v/>
      </c>
      <c r="BR183" s="207" t="str">
        <f t="shared" si="24"/>
        <v/>
      </c>
      <c r="BS183" s="207" t="str">
        <f t="shared" si="25"/>
        <v/>
      </c>
      <c r="BT183" s="207" t="str">
        <f t="shared" si="26"/>
        <v/>
      </c>
      <c r="BU183" s="207" t="str">
        <f t="shared" si="27"/>
        <v/>
      </c>
      <c r="BV183" s="207" t="str">
        <f t="shared" si="28"/>
        <v/>
      </c>
      <c r="BW183" s="207" t="str">
        <f t="shared" si="29"/>
        <v/>
      </c>
      <c r="BX183" s="207" t="str">
        <f t="shared" si="30"/>
        <v/>
      </c>
      <c r="BY183" s="207" t="str">
        <f t="shared" si="31"/>
        <v/>
      </c>
      <c r="BZ183" s="207" t="str">
        <f t="shared" si="32"/>
        <v/>
      </c>
      <c r="CA183" s="207" t="str">
        <f t="shared" si="33"/>
        <v/>
      </c>
      <c r="CB183" s="207" t="str">
        <f t="shared" si="34"/>
        <v/>
      </c>
      <c r="CC183" s="207" t="str">
        <f t="shared" si="35"/>
        <v/>
      </c>
      <c r="CD183" s="208"/>
    </row>
    <row r="184" spans="1:82" ht="15.95" customHeight="1">
      <c r="A184" s="195">
        <f>IF('Result Sheet'!A187="","",'Result Sheet'!A187)</f>
        <v>180</v>
      </c>
      <c r="B184" s="196" t="str">
        <f>IF('Result Sheet'!B187="","",'Result Sheet'!B187)</f>
        <v/>
      </c>
      <c r="C184" s="197" t="str">
        <f>IF('Result Sheet'!F187="","",'Result Sheet'!F187)</f>
        <v/>
      </c>
      <c r="D184" s="198" t="str">
        <f>IF('Result Sheet'!E187="","",'Result Sheet'!E187)</f>
        <v/>
      </c>
      <c r="E184" s="199" t="str">
        <f>IF('Result Sheet'!G187="","",'Result Sheet'!G187)</f>
        <v/>
      </c>
      <c r="F184" s="199" t="str">
        <f>IF('Result Sheet'!H187="","",'Result Sheet'!H187)</f>
        <v/>
      </c>
      <c r="G184" s="199" t="str">
        <f>IF('Result Sheet'!I187="","",'Result Sheet'!I187)</f>
        <v/>
      </c>
      <c r="H184" s="200" t="str">
        <f>IF('Result Sheet'!K187="","",'Result Sheet'!K187)</f>
        <v/>
      </c>
      <c r="I184" s="200" t="str">
        <f>IF('Result Sheet'!J187="","",'Result Sheet'!J187)</f>
        <v/>
      </c>
      <c r="J184" s="314" t="str">
        <f>IF('Result Sheet'!DV187="","",'Result Sheet'!DV187)</f>
        <v/>
      </c>
      <c r="K184" s="201" t="str">
        <f>IF('Result Sheet'!DR187="","",'Result Sheet'!DR187)</f>
        <v/>
      </c>
      <c r="L184" s="202" t="str">
        <f>IF('Result Sheet'!DS187="","",'Result Sheet'!DS187)</f>
        <v/>
      </c>
      <c r="M184" s="201" t="str">
        <f>IF('Result Sheet'!DT187="","",'Result Sheet'!DT187)</f>
        <v/>
      </c>
      <c r="N184" s="244" t="str">
        <f>IF('Result Sheet'!DY187="","",'Result Sheet'!DY187)</f>
        <v/>
      </c>
      <c r="O184" s="203" t="str">
        <f>IF('Result Sheet'!AB187="","",'Result Sheet'!AB187)</f>
        <v/>
      </c>
      <c r="P184" s="204" t="str">
        <f>IF('Result Sheet'!AC187="","",'Result Sheet'!AC187)</f>
        <v/>
      </c>
      <c r="Q184" s="203" t="str">
        <f>IF('Result Sheet'!AT187="","",'Result Sheet'!AT187)</f>
        <v/>
      </c>
      <c r="R184" s="204" t="str">
        <f>IF('Result Sheet'!AU187="","",'Result Sheet'!AU187)</f>
        <v/>
      </c>
      <c r="S184" s="203" t="str">
        <f>IF('Result Sheet'!BL187="","",'Result Sheet'!BL187)</f>
        <v/>
      </c>
      <c r="T184" s="204" t="str">
        <f>IF('Result Sheet'!BM187="","",'Result Sheet'!BM187)</f>
        <v/>
      </c>
      <c r="U184" s="203" t="str">
        <f>IF('Result Sheet'!CD187="","",'Result Sheet'!CD187)</f>
        <v/>
      </c>
      <c r="V184" s="204" t="str">
        <f>IF('Result Sheet'!CE187="","",'Result Sheet'!CE187)</f>
        <v/>
      </c>
      <c r="W184" s="205" t="str">
        <f>IF('Result Sheet'!DX187="","",'Result Sheet'!DX187)</f>
        <v/>
      </c>
      <c r="BQ184" s="206" t="str">
        <f>'Result Sheet'!G187</f>
        <v/>
      </c>
      <c r="BR184" s="207" t="str">
        <f t="shared" si="24"/>
        <v/>
      </c>
      <c r="BS184" s="207" t="str">
        <f t="shared" si="25"/>
        <v/>
      </c>
      <c r="BT184" s="207" t="str">
        <f t="shared" si="26"/>
        <v/>
      </c>
      <c r="BU184" s="207" t="str">
        <f t="shared" si="27"/>
        <v/>
      </c>
      <c r="BV184" s="207" t="str">
        <f t="shared" si="28"/>
        <v/>
      </c>
      <c r="BW184" s="207" t="str">
        <f t="shared" si="29"/>
        <v/>
      </c>
      <c r="BX184" s="207" t="str">
        <f t="shared" si="30"/>
        <v/>
      </c>
      <c r="BY184" s="207" t="str">
        <f t="shared" si="31"/>
        <v/>
      </c>
      <c r="BZ184" s="207" t="str">
        <f t="shared" si="32"/>
        <v/>
      </c>
      <c r="CA184" s="207" t="str">
        <f t="shared" si="33"/>
        <v/>
      </c>
      <c r="CB184" s="207" t="str">
        <f t="shared" si="34"/>
        <v/>
      </c>
      <c r="CC184" s="207" t="str">
        <f t="shared" si="35"/>
        <v/>
      </c>
      <c r="CD184" s="208"/>
    </row>
    <row r="185" spans="1:82" ht="15.95" customHeight="1">
      <c r="A185" s="195">
        <f>IF('Result Sheet'!A188="","",'Result Sheet'!A188)</f>
        <v>181</v>
      </c>
      <c r="B185" s="196" t="str">
        <f>IF('Result Sheet'!B188="","",'Result Sheet'!B188)</f>
        <v/>
      </c>
      <c r="C185" s="197" t="str">
        <f>IF('Result Sheet'!F188="","",'Result Sheet'!F188)</f>
        <v/>
      </c>
      <c r="D185" s="198" t="str">
        <f>IF('Result Sheet'!E188="","",'Result Sheet'!E188)</f>
        <v/>
      </c>
      <c r="E185" s="199" t="str">
        <f>IF('Result Sheet'!G188="","",'Result Sheet'!G188)</f>
        <v/>
      </c>
      <c r="F185" s="199" t="str">
        <f>IF('Result Sheet'!H188="","",'Result Sheet'!H188)</f>
        <v/>
      </c>
      <c r="G185" s="199" t="str">
        <f>IF('Result Sheet'!I188="","",'Result Sheet'!I188)</f>
        <v/>
      </c>
      <c r="H185" s="200" t="str">
        <f>IF('Result Sheet'!K188="","",'Result Sheet'!K188)</f>
        <v/>
      </c>
      <c r="I185" s="200" t="str">
        <f>IF('Result Sheet'!J188="","",'Result Sheet'!J188)</f>
        <v/>
      </c>
      <c r="J185" s="314" t="str">
        <f>IF('Result Sheet'!DV188="","",'Result Sheet'!DV188)</f>
        <v/>
      </c>
      <c r="K185" s="201" t="str">
        <f>IF('Result Sheet'!DR188="","",'Result Sheet'!DR188)</f>
        <v/>
      </c>
      <c r="L185" s="202" t="str">
        <f>IF('Result Sheet'!DS188="","",'Result Sheet'!DS188)</f>
        <v/>
      </c>
      <c r="M185" s="201" t="str">
        <f>IF('Result Sheet'!DT188="","",'Result Sheet'!DT188)</f>
        <v/>
      </c>
      <c r="N185" s="244" t="str">
        <f>IF('Result Sheet'!DY188="","",'Result Sheet'!DY188)</f>
        <v/>
      </c>
      <c r="O185" s="203" t="str">
        <f>IF('Result Sheet'!AB188="","",'Result Sheet'!AB188)</f>
        <v/>
      </c>
      <c r="P185" s="204" t="str">
        <f>IF('Result Sheet'!AC188="","",'Result Sheet'!AC188)</f>
        <v/>
      </c>
      <c r="Q185" s="203" t="str">
        <f>IF('Result Sheet'!AT188="","",'Result Sheet'!AT188)</f>
        <v/>
      </c>
      <c r="R185" s="204" t="str">
        <f>IF('Result Sheet'!AU188="","",'Result Sheet'!AU188)</f>
        <v/>
      </c>
      <c r="S185" s="203" t="str">
        <f>IF('Result Sheet'!BL188="","",'Result Sheet'!BL188)</f>
        <v/>
      </c>
      <c r="T185" s="204" t="str">
        <f>IF('Result Sheet'!BM188="","",'Result Sheet'!BM188)</f>
        <v/>
      </c>
      <c r="U185" s="203" t="str">
        <f>IF('Result Sheet'!CD188="","",'Result Sheet'!CD188)</f>
        <v/>
      </c>
      <c r="V185" s="204" t="str">
        <f>IF('Result Sheet'!CE188="","",'Result Sheet'!CE188)</f>
        <v/>
      </c>
      <c r="W185" s="205" t="str">
        <f>IF('Result Sheet'!DX188="","",'Result Sheet'!DX188)</f>
        <v/>
      </c>
      <c r="BQ185" s="206" t="str">
        <f>'Result Sheet'!G188</f>
        <v/>
      </c>
      <c r="BR185" s="207" t="str">
        <f t="shared" si="24"/>
        <v/>
      </c>
      <c r="BS185" s="207" t="str">
        <f t="shared" si="25"/>
        <v/>
      </c>
      <c r="BT185" s="207" t="str">
        <f t="shared" si="26"/>
        <v/>
      </c>
      <c r="BU185" s="207" t="str">
        <f t="shared" si="27"/>
        <v/>
      </c>
      <c r="BV185" s="207" t="str">
        <f t="shared" si="28"/>
        <v/>
      </c>
      <c r="BW185" s="207" t="str">
        <f t="shared" si="29"/>
        <v/>
      </c>
      <c r="BX185" s="207" t="str">
        <f t="shared" si="30"/>
        <v/>
      </c>
      <c r="BY185" s="207" t="str">
        <f t="shared" si="31"/>
        <v/>
      </c>
      <c r="BZ185" s="207" t="str">
        <f t="shared" si="32"/>
        <v/>
      </c>
      <c r="CA185" s="207" t="str">
        <f t="shared" si="33"/>
        <v/>
      </c>
      <c r="CB185" s="207" t="str">
        <f t="shared" si="34"/>
        <v/>
      </c>
      <c r="CC185" s="207" t="str">
        <f t="shared" si="35"/>
        <v/>
      </c>
      <c r="CD185" s="208"/>
    </row>
    <row r="186" spans="1:82" ht="15.95" customHeight="1">
      <c r="A186" s="195">
        <f>IF('Result Sheet'!A189="","",'Result Sheet'!A189)</f>
        <v>182</v>
      </c>
      <c r="B186" s="196" t="str">
        <f>IF('Result Sheet'!B189="","",'Result Sheet'!B189)</f>
        <v/>
      </c>
      <c r="C186" s="197" t="str">
        <f>IF('Result Sheet'!F189="","",'Result Sheet'!F189)</f>
        <v/>
      </c>
      <c r="D186" s="198" t="str">
        <f>IF('Result Sheet'!E189="","",'Result Sheet'!E189)</f>
        <v/>
      </c>
      <c r="E186" s="199" t="str">
        <f>IF('Result Sheet'!G189="","",'Result Sheet'!G189)</f>
        <v/>
      </c>
      <c r="F186" s="199" t="str">
        <f>IF('Result Sheet'!H189="","",'Result Sheet'!H189)</f>
        <v/>
      </c>
      <c r="G186" s="199" t="str">
        <f>IF('Result Sheet'!I189="","",'Result Sheet'!I189)</f>
        <v/>
      </c>
      <c r="H186" s="200" t="str">
        <f>IF('Result Sheet'!K189="","",'Result Sheet'!K189)</f>
        <v/>
      </c>
      <c r="I186" s="200" t="str">
        <f>IF('Result Sheet'!J189="","",'Result Sheet'!J189)</f>
        <v/>
      </c>
      <c r="J186" s="314" t="str">
        <f>IF('Result Sheet'!DV189="","",'Result Sheet'!DV189)</f>
        <v/>
      </c>
      <c r="K186" s="201" t="str">
        <f>IF('Result Sheet'!DR189="","",'Result Sheet'!DR189)</f>
        <v/>
      </c>
      <c r="L186" s="202" t="str">
        <f>IF('Result Sheet'!DS189="","",'Result Sheet'!DS189)</f>
        <v/>
      </c>
      <c r="M186" s="201" t="str">
        <f>IF('Result Sheet'!DT189="","",'Result Sheet'!DT189)</f>
        <v/>
      </c>
      <c r="N186" s="244" t="str">
        <f>IF('Result Sheet'!DY189="","",'Result Sheet'!DY189)</f>
        <v/>
      </c>
      <c r="O186" s="203" t="str">
        <f>IF('Result Sheet'!AB189="","",'Result Sheet'!AB189)</f>
        <v/>
      </c>
      <c r="P186" s="204" t="str">
        <f>IF('Result Sheet'!AC189="","",'Result Sheet'!AC189)</f>
        <v/>
      </c>
      <c r="Q186" s="203" t="str">
        <f>IF('Result Sheet'!AT189="","",'Result Sheet'!AT189)</f>
        <v/>
      </c>
      <c r="R186" s="204" t="str">
        <f>IF('Result Sheet'!AU189="","",'Result Sheet'!AU189)</f>
        <v/>
      </c>
      <c r="S186" s="203" t="str">
        <f>IF('Result Sheet'!BL189="","",'Result Sheet'!BL189)</f>
        <v/>
      </c>
      <c r="T186" s="204" t="str">
        <f>IF('Result Sheet'!BM189="","",'Result Sheet'!BM189)</f>
        <v/>
      </c>
      <c r="U186" s="203" t="str">
        <f>IF('Result Sheet'!CD189="","",'Result Sheet'!CD189)</f>
        <v/>
      </c>
      <c r="V186" s="204" t="str">
        <f>IF('Result Sheet'!CE189="","",'Result Sheet'!CE189)</f>
        <v/>
      </c>
      <c r="W186" s="205" t="str">
        <f>IF('Result Sheet'!DX189="","",'Result Sheet'!DX189)</f>
        <v/>
      </c>
      <c r="BQ186" s="206" t="str">
        <f>'Result Sheet'!G189</f>
        <v/>
      </c>
      <c r="BR186" s="207" t="str">
        <f t="shared" si="24"/>
        <v/>
      </c>
      <c r="BS186" s="207" t="str">
        <f t="shared" si="25"/>
        <v/>
      </c>
      <c r="BT186" s="207" t="str">
        <f t="shared" si="26"/>
        <v/>
      </c>
      <c r="BU186" s="207" t="str">
        <f t="shared" si="27"/>
        <v/>
      </c>
      <c r="BV186" s="207" t="str">
        <f t="shared" si="28"/>
        <v/>
      </c>
      <c r="BW186" s="207" t="str">
        <f t="shared" si="29"/>
        <v/>
      </c>
      <c r="BX186" s="207" t="str">
        <f t="shared" si="30"/>
        <v/>
      </c>
      <c r="BY186" s="207" t="str">
        <f t="shared" si="31"/>
        <v/>
      </c>
      <c r="BZ186" s="207" t="str">
        <f t="shared" si="32"/>
        <v/>
      </c>
      <c r="CA186" s="207" t="str">
        <f t="shared" si="33"/>
        <v/>
      </c>
      <c r="CB186" s="207" t="str">
        <f t="shared" si="34"/>
        <v/>
      </c>
      <c r="CC186" s="207" t="str">
        <f t="shared" si="35"/>
        <v/>
      </c>
      <c r="CD186" s="208"/>
    </row>
    <row r="187" spans="1:82" ht="15.95" customHeight="1">
      <c r="A187" s="195">
        <f>IF('Result Sheet'!A190="","",'Result Sheet'!A190)</f>
        <v>183</v>
      </c>
      <c r="B187" s="196" t="str">
        <f>IF('Result Sheet'!B190="","",'Result Sheet'!B190)</f>
        <v/>
      </c>
      <c r="C187" s="197" t="str">
        <f>IF('Result Sheet'!F190="","",'Result Sheet'!F190)</f>
        <v/>
      </c>
      <c r="D187" s="198" t="str">
        <f>IF('Result Sheet'!E190="","",'Result Sheet'!E190)</f>
        <v/>
      </c>
      <c r="E187" s="199" t="str">
        <f>IF('Result Sheet'!G190="","",'Result Sheet'!G190)</f>
        <v/>
      </c>
      <c r="F187" s="199" t="str">
        <f>IF('Result Sheet'!H190="","",'Result Sheet'!H190)</f>
        <v/>
      </c>
      <c r="G187" s="199" t="str">
        <f>IF('Result Sheet'!I190="","",'Result Sheet'!I190)</f>
        <v/>
      </c>
      <c r="H187" s="200" t="str">
        <f>IF('Result Sheet'!K190="","",'Result Sheet'!K190)</f>
        <v/>
      </c>
      <c r="I187" s="200" t="str">
        <f>IF('Result Sheet'!J190="","",'Result Sheet'!J190)</f>
        <v/>
      </c>
      <c r="J187" s="314" t="str">
        <f>IF('Result Sheet'!DV190="","",'Result Sheet'!DV190)</f>
        <v/>
      </c>
      <c r="K187" s="201" t="str">
        <f>IF('Result Sheet'!DR190="","",'Result Sheet'!DR190)</f>
        <v/>
      </c>
      <c r="L187" s="202" t="str">
        <f>IF('Result Sheet'!DS190="","",'Result Sheet'!DS190)</f>
        <v/>
      </c>
      <c r="M187" s="201" t="str">
        <f>IF('Result Sheet'!DT190="","",'Result Sheet'!DT190)</f>
        <v/>
      </c>
      <c r="N187" s="244" t="str">
        <f>IF('Result Sheet'!DY190="","",'Result Sheet'!DY190)</f>
        <v/>
      </c>
      <c r="O187" s="203" t="str">
        <f>IF('Result Sheet'!AB190="","",'Result Sheet'!AB190)</f>
        <v/>
      </c>
      <c r="P187" s="204" t="str">
        <f>IF('Result Sheet'!AC190="","",'Result Sheet'!AC190)</f>
        <v/>
      </c>
      <c r="Q187" s="203" t="str">
        <f>IF('Result Sheet'!AT190="","",'Result Sheet'!AT190)</f>
        <v/>
      </c>
      <c r="R187" s="204" t="str">
        <f>IF('Result Sheet'!AU190="","",'Result Sheet'!AU190)</f>
        <v/>
      </c>
      <c r="S187" s="203" t="str">
        <f>IF('Result Sheet'!BL190="","",'Result Sheet'!BL190)</f>
        <v/>
      </c>
      <c r="T187" s="204" t="str">
        <f>IF('Result Sheet'!BM190="","",'Result Sheet'!BM190)</f>
        <v/>
      </c>
      <c r="U187" s="203" t="str">
        <f>IF('Result Sheet'!CD190="","",'Result Sheet'!CD190)</f>
        <v/>
      </c>
      <c r="V187" s="204" t="str">
        <f>IF('Result Sheet'!CE190="","",'Result Sheet'!CE190)</f>
        <v/>
      </c>
      <c r="W187" s="205" t="str">
        <f>IF('Result Sheet'!DX190="","",'Result Sheet'!DX190)</f>
        <v/>
      </c>
      <c r="BQ187" s="206" t="str">
        <f>'Result Sheet'!G190</f>
        <v/>
      </c>
      <c r="BR187" s="207" t="str">
        <f t="shared" si="24"/>
        <v/>
      </c>
      <c r="BS187" s="207" t="str">
        <f t="shared" si="25"/>
        <v/>
      </c>
      <c r="BT187" s="207" t="str">
        <f t="shared" si="26"/>
        <v/>
      </c>
      <c r="BU187" s="207" t="str">
        <f t="shared" si="27"/>
        <v/>
      </c>
      <c r="BV187" s="207" t="str">
        <f t="shared" si="28"/>
        <v/>
      </c>
      <c r="BW187" s="207" t="str">
        <f t="shared" si="29"/>
        <v/>
      </c>
      <c r="BX187" s="207" t="str">
        <f t="shared" si="30"/>
        <v/>
      </c>
      <c r="BY187" s="207" t="str">
        <f t="shared" si="31"/>
        <v/>
      </c>
      <c r="BZ187" s="207" t="str">
        <f t="shared" si="32"/>
        <v/>
      </c>
      <c r="CA187" s="207" t="str">
        <f t="shared" si="33"/>
        <v/>
      </c>
      <c r="CB187" s="207" t="str">
        <f t="shared" si="34"/>
        <v/>
      </c>
      <c r="CC187" s="207" t="str">
        <f t="shared" si="35"/>
        <v/>
      </c>
      <c r="CD187" s="208"/>
    </row>
    <row r="188" spans="1:82" ht="15.95" customHeight="1">
      <c r="A188" s="195">
        <f>IF('Result Sheet'!A191="","",'Result Sheet'!A191)</f>
        <v>184</v>
      </c>
      <c r="B188" s="196" t="str">
        <f>IF('Result Sheet'!B191="","",'Result Sheet'!B191)</f>
        <v/>
      </c>
      <c r="C188" s="197" t="str">
        <f>IF('Result Sheet'!F191="","",'Result Sheet'!F191)</f>
        <v/>
      </c>
      <c r="D188" s="198" t="str">
        <f>IF('Result Sheet'!E191="","",'Result Sheet'!E191)</f>
        <v/>
      </c>
      <c r="E188" s="199" t="str">
        <f>IF('Result Sheet'!G191="","",'Result Sheet'!G191)</f>
        <v/>
      </c>
      <c r="F188" s="199" t="str">
        <f>IF('Result Sheet'!H191="","",'Result Sheet'!H191)</f>
        <v/>
      </c>
      <c r="G188" s="199" t="str">
        <f>IF('Result Sheet'!I191="","",'Result Sheet'!I191)</f>
        <v/>
      </c>
      <c r="H188" s="200" t="str">
        <f>IF('Result Sheet'!K191="","",'Result Sheet'!K191)</f>
        <v/>
      </c>
      <c r="I188" s="200" t="str">
        <f>IF('Result Sheet'!J191="","",'Result Sheet'!J191)</f>
        <v/>
      </c>
      <c r="J188" s="314" t="str">
        <f>IF('Result Sheet'!DV191="","",'Result Sheet'!DV191)</f>
        <v/>
      </c>
      <c r="K188" s="201" t="str">
        <f>IF('Result Sheet'!DR191="","",'Result Sheet'!DR191)</f>
        <v/>
      </c>
      <c r="L188" s="202" t="str">
        <f>IF('Result Sheet'!DS191="","",'Result Sheet'!DS191)</f>
        <v/>
      </c>
      <c r="M188" s="201" t="str">
        <f>IF('Result Sheet'!DT191="","",'Result Sheet'!DT191)</f>
        <v/>
      </c>
      <c r="N188" s="244" t="str">
        <f>IF('Result Sheet'!DY191="","",'Result Sheet'!DY191)</f>
        <v/>
      </c>
      <c r="O188" s="203" t="str">
        <f>IF('Result Sheet'!AB191="","",'Result Sheet'!AB191)</f>
        <v/>
      </c>
      <c r="P188" s="204" t="str">
        <f>IF('Result Sheet'!AC191="","",'Result Sheet'!AC191)</f>
        <v/>
      </c>
      <c r="Q188" s="203" t="str">
        <f>IF('Result Sheet'!AT191="","",'Result Sheet'!AT191)</f>
        <v/>
      </c>
      <c r="R188" s="204" t="str">
        <f>IF('Result Sheet'!AU191="","",'Result Sheet'!AU191)</f>
        <v/>
      </c>
      <c r="S188" s="203" t="str">
        <f>IF('Result Sheet'!BL191="","",'Result Sheet'!BL191)</f>
        <v/>
      </c>
      <c r="T188" s="204" t="str">
        <f>IF('Result Sheet'!BM191="","",'Result Sheet'!BM191)</f>
        <v/>
      </c>
      <c r="U188" s="203" t="str">
        <f>IF('Result Sheet'!CD191="","",'Result Sheet'!CD191)</f>
        <v/>
      </c>
      <c r="V188" s="204" t="str">
        <f>IF('Result Sheet'!CE191="","",'Result Sheet'!CE191)</f>
        <v/>
      </c>
      <c r="W188" s="205" t="str">
        <f>IF('Result Sheet'!DX191="","",'Result Sheet'!DX191)</f>
        <v/>
      </c>
      <c r="BQ188" s="206" t="str">
        <f>'Result Sheet'!G191</f>
        <v/>
      </c>
      <c r="BR188" s="207" t="str">
        <f t="shared" si="24"/>
        <v/>
      </c>
      <c r="BS188" s="207" t="str">
        <f t="shared" si="25"/>
        <v/>
      </c>
      <c r="BT188" s="207" t="str">
        <f t="shared" si="26"/>
        <v/>
      </c>
      <c r="BU188" s="207" t="str">
        <f t="shared" si="27"/>
        <v/>
      </c>
      <c r="BV188" s="207" t="str">
        <f t="shared" si="28"/>
        <v/>
      </c>
      <c r="BW188" s="207" t="str">
        <f t="shared" si="29"/>
        <v/>
      </c>
      <c r="BX188" s="207" t="str">
        <f t="shared" si="30"/>
        <v/>
      </c>
      <c r="BY188" s="207" t="str">
        <f t="shared" si="31"/>
        <v/>
      </c>
      <c r="BZ188" s="207" t="str">
        <f t="shared" si="32"/>
        <v/>
      </c>
      <c r="CA188" s="207" t="str">
        <f t="shared" si="33"/>
        <v/>
      </c>
      <c r="CB188" s="207" t="str">
        <f t="shared" si="34"/>
        <v/>
      </c>
      <c r="CC188" s="207" t="str">
        <f t="shared" si="35"/>
        <v/>
      </c>
      <c r="CD188" s="208"/>
    </row>
    <row r="189" spans="1:82" ht="15.95" customHeight="1">
      <c r="A189" s="195">
        <f>IF('Result Sheet'!A192="","",'Result Sheet'!A192)</f>
        <v>185</v>
      </c>
      <c r="B189" s="196" t="str">
        <f>IF('Result Sheet'!B192="","",'Result Sheet'!B192)</f>
        <v/>
      </c>
      <c r="C189" s="197" t="str">
        <f>IF('Result Sheet'!F192="","",'Result Sheet'!F192)</f>
        <v/>
      </c>
      <c r="D189" s="198" t="str">
        <f>IF('Result Sheet'!E192="","",'Result Sheet'!E192)</f>
        <v/>
      </c>
      <c r="E189" s="199" t="str">
        <f>IF('Result Sheet'!G192="","",'Result Sheet'!G192)</f>
        <v/>
      </c>
      <c r="F189" s="199" t="str">
        <f>IF('Result Sheet'!H192="","",'Result Sheet'!H192)</f>
        <v/>
      </c>
      <c r="G189" s="199" t="str">
        <f>IF('Result Sheet'!I192="","",'Result Sheet'!I192)</f>
        <v/>
      </c>
      <c r="H189" s="200" t="str">
        <f>IF('Result Sheet'!K192="","",'Result Sheet'!K192)</f>
        <v/>
      </c>
      <c r="I189" s="200" t="str">
        <f>IF('Result Sheet'!J192="","",'Result Sheet'!J192)</f>
        <v/>
      </c>
      <c r="J189" s="314" t="str">
        <f>IF('Result Sheet'!DV192="","",'Result Sheet'!DV192)</f>
        <v/>
      </c>
      <c r="K189" s="201" t="str">
        <f>IF('Result Sheet'!DR192="","",'Result Sheet'!DR192)</f>
        <v/>
      </c>
      <c r="L189" s="202" t="str">
        <f>IF('Result Sheet'!DS192="","",'Result Sheet'!DS192)</f>
        <v/>
      </c>
      <c r="M189" s="201" t="str">
        <f>IF('Result Sheet'!DT192="","",'Result Sheet'!DT192)</f>
        <v/>
      </c>
      <c r="N189" s="244" t="str">
        <f>IF('Result Sheet'!DY192="","",'Result Sheet'!DY192)</f>
        <v/>
      </c>
      <c r="O189" s="203" t="str">
        <f>IF('Result Sheet'!AB192="","",'Result Sheet'!AB192)</f>
        <v/>
      </c>
      <c r="P189" s="204" t="str">
        <f>IF('Result Sheet'!AC192="","",'Result Sheet'!AC192)</f>
        <v/>
      </c>
      <c r="Q189" s="203" t="str">
        <f>IF('Result Sheet'!AT192="","",'Result Sheet'!AT192)</f>
        <v/>
      </c>
      <c r="R189" s="204" t="str">
        <f>IF('Result Sheet'!AU192="","",'Result Sheet'!AU192)</f>
        <v/>
      </c>
      <c r="S189" s="203" t="str">
        <f>IF('Result Sheet'!BL192="","",'Result Sheet'!BL192)</f>
        <v/>
      </c>
      <c r="T189" s="204" t="str">
        <f>IF('Result Sheet'!BM192="","",'Result Sheet'!BM192)</f>
        <v/>
      </c>
      <c r="U189" s="203" t="str">
        <f>IF('Result Sheet'!CD192="","",'Result Sheet'!CD192)</f>
        <v/>
      </c>
      <c r="V189" s="204" t="str">
        <f>IF('Result Sheet'!CE192="","",'Result Sheet'!CE192)</f>
        <v/>
      </c>
      <c r="W189" s="205" t="str">
        <f>IF('Result Sheet'!DX192="","",'Result Sheet'!DX192)</f>
        <v/>
      </c>
      <c r="BQ189" s="206" t="str">
        <f>'Result Sheet'!G192</f>
        <v/>
      </c>
      <c r="BR189" s="207" t="str">
        <f t="shared" si="24"/>
        <v/>
      </c>
      <c r="BS189" s="207" t="str">
        <f t="shared" si="25"/>
        <v/>
      </c>
      <c r="BT189" s="207" t="str">
        <f t="shared" si="26"/>
        <v/>
      </c>
      <c r="BU189" s="207" t="str">
        <f t="shared" si="27"/>
        <v/>
      </c>
      <c r="BV189" s="207" t="str">
        <f t="shared" si="28"/>
        <v/>
      </c>
      <c r="BW189" s="207" t="str">
        <f t="shared" si="29"/>
        <v/>
      </c>
      <c r="BX189" s="207" t="str">
        <f t="shared" si="30"/>
        <v/>
      </c>
      <c r="BY189" s="207" t="str">
        <f t="shared" si="31"/>
        <v/>
      </c>
      <c r="BZ189" s="207" t="str">
        <f t="shared" si="32"/>
        <v/>
      </c>
      <c r="CA189" s="207" t="str">
        <f t="shared" si="33"/>
        <v/>
      </c>
      <c r="CB189" s="207" t="str">
        <f t="shared" si="34"/>
        <v/>
      </c>
      <c r="CC189" s="207" t="str">
        <f t="shared" si="35"/>
        <v/>
      </c>
      <c r="CD189" s="208"/>
    </row>
    <row r="190" spans="1:82" ht="15.95" customHeight="1">
      <c r="A190" s="195">
        <f>IF('Result Sheet'!A193="","",'Result Sheet'!A193)</f>
        <v>186</v>
      </c>
      <c r="B190" s="196" t="str">
        <f>IF('Result Sheet'!B193="","",'Result Sheet'!B193)</f>
        <v/>
      </c>
      <c r="C190" s="197" t="str">
        <f>IF('Result Sheet'!F193="","",'Result Sheet'!F193)</f>
        <v/>
      </c>
      <c r="D190" s="198" t="str">
        <f>IF('Result Sheet'!E193="","",'Result Sheet'!E193)</f>
        <v/>
      </c>
      <c r="E190" s="199" t="str">
        <f>IF('Result Sheet'!G193="","",'Result Sheet'!G193)</f>
        <v/>
      </c>
      <c r="F190" s="199" t="str">
        <f>IF('Result Sheet'!H193="","",'Result Sheet'!H193)</f>
        <v/>
      </c>
      <c r="G190" s="199" t="str">
        <f>IF('Result Sheet'!I193="","",'Result Sheet'!I193)</f>
        <v/>
      </c>
      <c r="H190" s="200" t="str">
        <f>IF('Result Sheet'!K193="","",'Result Sheet'!K193)</f>
        <v/>
      </c>
      <c r="I190" s="200" t="str">
        <f>IF('Result Sheet'!J193="","",'Result Sheet'!J193)</f>
        <v/>
      </c>
      <c r="J190" s="314" t="str">
        <f>IF('Result Sheet'!DV193="","",'Result Sheet'!DV193)</f>
        <v/>
      </c>
      <c r="K190" s="201" t="str">
        <f>IF('Result Sheet'!DR193="","",'Result Sheet'!DR193)</f>
        <v/>
      </c>
      <c r="L190" s="202" t="str">
        <f>IF('Result Sheet'!DS193="","",'Result Sheet'!DS193)</f>
        <v/>
      </c>
      <c r="M190" s="201" t="str">
        <f>IF('Result Sheet'!DT193="","",'Result Sheet'!DT193)</f>
        <v/>
      </c>
      <c r="N190" s="244" t="str">
        <f>IF('Result Sheet'!DY193="","",'Result Sheet'!DY193)</f>
        <v/>
      </c>
      <c r="O190" s="203" t="str">
        <f>IF('Result Sheet'!AB193="","",'Result Sheet'!AB193)</f>
        <v/>
      </c>
      <c r="P190" s="204" t="str">
        <f>IF('Result Sheet'!AC193="","",'Result Sheet'!AC193)</f>
        <v/>
      </c>
      <c r="Q190" s="203" t="str">
        <f>IF('Result Sheet'!AT193="","",'Result Sheet'!AT193)</f>
        <v/>
      </c>
      <c r="R190" s="204" t="str">
        <f>IF('Result Sheet'!AU193="","",'Result Sheet'!AU193)</f>
        <v/>
      </c>
      <c r="S190" s="203" t="str">
        <f>IF('Result Sheet'!BL193="","",'Result Sheet'!BL193)</f>
        <v/>
      </c>
      <c r="T190" s="204" t="str">
        <f>IF('Result Sheet'!BM193="","",'Result Sheet'!BM193)</f>
        <v/>
      </c>
      <c r="U190" s="203" t="str">
        <f>IF('Result Sheet'!CD193="","",'Result Sheet'!CD193)</f>
        <v/>
      </c>
      <c r="V190" s="204" t="str">
        <f>IF('Result Sheet'!CE193="","",'Result Sheet'!CE193)</f>
        <v/>
      </c>
      <c r="W190" s="205" t="str">
        <f>IF('Result Sheet'!DX193="","",'Result Sheet'!DX193)</f>
        <v/>
      </c>
      <c r="BQ190" s="206" t="str">
        <f>'Result Sheet'!G193</f>
        <v/>
      </c>
      <c r="BR190" s="207" t="str">
        <f t="shared" si="24"/>
        <v/>
      </c>
      <c r="BS190" s="207" t="str">
        <f t="shared" si="25"/>
        <v/>
      </c>
      <c r="BT190" s="207" t="str">
        <f t="shared" si="26"/>
        <v/>
      </c>
      <c r="BU190" s="207" t="str">
        <f t="shared" si="27"/>
        <v/>
      </c>
      <c r="BV190" s="207" t="str">
        <f t="shared" si="28"/>
        <v/>
      </c>
      <c r="BW190" s="207" t="str">
        <f t="shared" si="29"/>
        <v/>
      </c>
      <c r="BX190" s="207" t="str">
        <f t="shared" si="30"/>
        <v/>
      </c>
      <c r="BY190" s="207" t="str">
        <f t="shared" si="31"/>
        <v/>
      </c>
      <c r="BZ190" s="207" t="str">
        <f t="shared" si="32"/>
        <v/>
      </c>
      <c r="CA190" s="207" t="str">
        <f t="shared" si="33"/>
        <v/>
      </c>
      <c r="CB190" s="207" t="str">
        <f t="shared" si="34"/>
        <v/>
      </c>
      <c r="CC190" s="207" t="str">
        <f t="shared" si="35"/>
        <v/>
      </c>
      <c r="CD190" s="208"/>
    </row>
    <row r="191" spans="1:82" ht="15.95" customHeight="1">
      <c r="A191" s="195">
        <f>IF('Result Sheet'!A194="","",'Result Sheet'!A194)</f>
        <v>187</v>
      </c>
      <c r="B191" s="196" t="str">
        <f>IF('Result Sheet'!B194="","",'Result Sheet'!B194)</f>
        <v/>
      </c>
      <c r="C191" s="197" t="str">
        <f>IF('Result Sheet'!F194="","",'Result Sheet'!F194)</f>
        <v/>
      </c>
      <c r="D191" s="198" t="str">
        <f>IF('Result Sheet'!E194="","",'Result Sheet'!E194)</f>
        <v/>
      </c>
      <c r="E191" s="199" t="str">
        <f>IF('Result Sheet'!G194="","",'Result Sheet'!G194)</f>
        <v/>
      </c>
      <c r="F191" s="199" t="str">
        <f>IF('Result Sheet'!H194="","",'Result Sheet'!H194)</f>
        <v/>
      </c>
      <c r="G191" s="199" t="str">
        <f>IF('Result Sheet'!I194="","",'Result Sheet'!I194)</f>
        <v/>
      </c>
      <c r="H191" s="200" t="str">
        <f>IF('Result Sheet'!K194="","",'Result Sheet'!K194)</f>
        <v/>
      </c>
      <c r="I191" s="200" t="str">
        <f>IF('Result Sheet'!J194="","",'Result Sheet'!J194)</f>
        <v/>
      </c>
      <c r="J191" s="314" t="str">
        <f>IF('Result Sheet'!DV194="","",'Result Sheet'!DV194)</f>
        <v/>
      </c>
      <c r="K191" s="201" t="str">
        <f>IF('Result Sheet'!DR194="","",'Result Sheet'!DR194)</f>
        <v/>
      </c>
      <c r="L191" s="202" t="str">
        <f>IF('Result Sheet'!DS194="","",'Result Sheet'!DS194)</f>
        <v/>
      </c>
      <c r="M191" s="201" t="str">
        <f>IF('Result Sheet'!DT194="","",'Result Sheet'!DT194)</f>
        <v/>
      </c>
      <c r="N191" s="244" t="str">
        <f>IF('Result Sheet'!DY194="","",'Result Sheet'!DY194)</f>
        <v/>
      </c>
      <c r="O191" s="203" t="str">
        <f>IF('Result Sheet'!AB194="","",'Result Sheet'!AB194)</f>
        <v/>
      </c>
      <c r="P191" s="204" t="str">
        <f>IF('Result Sheet'!AC194="","",'Result Sheet'!AC194)</f>
        <v/>
      </c>
      <c r="Q191" s="203" t="str">
        <f>IF('Result Sheet'!AT194="","",'Result Sheet'!AT194)</f>
        <v/>
      </c>
      <c r="R191" s="204" t="str">
        <f>IF('Result Sheet'!AU194="","",'Result Sheet'!AU194)</f>
        <v/>
      </c>
      <c r="S191" s="203" t="str">
        <f>IF('Result Sheet'!BL194="","",'Result Sheet'!BL194)</f>
        <v/>
      </c>
      <c r="T191" s="204" t="str">
        <f>IF('Result Sheet'!BM194="","",'Result Sheet'!BM194)</f>
        <v/>
      </c>
      <c r="U191" s="203" t="str">
        <f>IF('Result Sheet'!CD194="","",'Result Sheet'!CD194)</f>
        <v/>
      </c>
      <c r="V191" s="204" t="str">
        <f>IF('Result Sheet'!CE194="","",'Result Sheet'!CE194)</f>
        <v/>
      </c>
      <c r="W191" s="205" t="str">
        <f>IF('Result Sheet'!DX194="","",'Result Sheet'!DX194)</f>
        <v/>
      </c>
      <c r="BQ191" s="206" t="str">
        <f>'Result Sheet'!G194</f>
        <v/>
      </c>
      <c r="BR191" s="207" t="str">
        <f t="shared" si="24"/>
        <v/>
      </c>
      <c r="BS191" s="207" t="str">
        <f t="shared" si="25"/>
        <v/>
      </c>
      <c r="BT191" s="207" t="str">
        <f t="shared" si="26"/>
        <v/>
      </c>
      <c r="BU191" s="207" t="str">
        <f t="shared" si="27"/>
        <v/>
      </c>
      <c r="BV191" s="207" t="str">
        <f t="shared" si="28"/>
        <v/>
      </c>
      <c r="BW191" s="207" t="str">
        <f t="shared" si="29"/>
        <v/>
      </c>
      <c r="BX191" s="207" t="str">
        <f t="shared" si="30"/>
        <v/>
      </c>
      <c r="BY191" s="207" t="str">
        <f t="shared" si="31"/>
        <v/>
      </c>
      <c r="BZ191" s="207" t="str">
        <f t="shared" si="32"/>
        <v/>
      </c>
      <c r="CA191" s="207" t="str">
        <f t="shared" si="33"/>
        <v/>
      </c>
      <c r="CB191" s="207" t="str">
        <f t="shared" si="34"/>
        <v/>
      </c>
      <c r="CC191" s="207" t="str">
        <f t="shared" si="35"/>
        <v/>
      </c>
      <c r="CD191" s="208"/>
    </row>
    <row r="192" spans="1:82" ht="15.95" customHeight="1">
      <c r="A192" s="195">
        <f>IF('Result Sheet'!A195="","",'Result Sheet'!A195)</f>
        <v>188</v>
      </c>
      <c r="B192" s="196" t="str">
        <f>IF('Result Sheet'!B195="","",'Result Sheet'!B195)</f>
        <v/>
      </c>
      <c r="C192" s="197" t="str">
        <f>IF('Result Sheet'!F195="","",'Result Sheet'!F195)</f>
        <v/>
      </c>
      <c r="D192" s="198" t="str">
        <f>IF('Result Sheet'!E195="","",'Result Sheet'!E195)</f>
        <v/>
      </c>
      <c r="E192" s="199" t="str">
        <f>IF('Result Sheet'!G195="","",'Result Sheet'!G195)</f>
        <v/>
      </c>
      <c r="F192" s="199" t="str">
        <f>IF('Result Sheet'!H195="","",'Result Sheet'!H195)</f>
        <v/>
      </c>
      <c r="G192" s="199" t="str">
        <f>IF('Result Sheet'!I195="","",'Result Sheet'!I195)</f>
        <v/>
      </c>
      <c r="H192" s="200" t="str">
        <f>IF('Result Sheet'!K195="","",'Result Sheet'!K195)</f>
        <v/>
      </c>
      <c r="I192" s="200" t="str">
        <f>IF('Result Sheet'!J195="","",'Result Sheet'!J195)</f>
        <v/>
      </c>
      <c r="J192" s="314" t="str">
        <f>IF('Result Sheet'!DV195="","",'Result Sheet'!DV195)</f>
        <v/>
      </c>
      <c r="K192" s="201" t="str">
        <f>IF('Result Sheet'!DR195="","",'Result Sheet'!DR195)</f>
        <v/>
      </c>
      <c r="L192" s="202" t="str">
        <f>IF('Result Sheet'!DS195="","",'Result Sheet'!DS195)</f>
        <v/>
      </c>
      <c r="M192" s="201" t="str">
        <f>IF('Result Sheet'!DT195="","",'Result Sheet'!DT195)</f>
        <v/>
      </c>
      <c r="N192" s="244" t="str">
        <f>IF('Result Sheet'!DY195="","",'Result Sheet'!DY195)</f>
        <v/>
      </c>
      <c r="O192" s="203" t="str">
        <f>IF('Result Sheet'!AB195="","",'Result Sheet'!AB195)</f>
        <v/>
      </c>
      <c r="P192" s="204" t="str">
        <f>IF('Result Sheet'!AC195="","",'Result Sheet'!AC195)</f>
        <v/>
      </c>
      <c r="Q192" s="203" t="str">
        <f>IF('Result Sheet'!AT195="","",'Result Sheet'!AT195)</f>
        <v/>
      </c>
      <c r="R192" s="204" t="str">
        <f>IF('Result Sheet'!AU195="","",'Result Sheet'!AU195)</f>
        <v/>
      </c>
      <c r="S192" s="203" t="str">
        <f>IF('Result Sheet'!BL195="","",'Result Sheet'!BL195)</f>
        <v/>
      </c>
      <c r="T192" s="204" t="str">
        <f>IF('Result Sheet'!BM195="","",'Result Sheet'!BM195)</f>
        <v/>
      </c>
      <c r="U192" s="203" t="str">
        <f>IF('Result Sheet'!CD195="","",'Result Sheet'!CD195)</f>
        <v/>
      </c>
      <c r="V192" s="204" t="str">
        <f>IF('Result Sheet'!CE195="","",'Result Sheet'!CE195)</f>
        <v/>
      </c>
      <c r="W192" s="205" t="str">
        <f>IF('Result Sheet'!DX195="","",'Result Sheet'!DX195)</f>
        <v/>
      </c>
      <c r="BQ192" s="206" t="str">
        <f>'Result Sheet'!G195</f>
        <v/>
      </c>
      <c r="BR192" s="207" t="str">
        <f t="shared" si="24"/>
        <v/>
      </c>
      <c r="BS192" s="207" t="str">
        <f t="shared" si="25"/>
        <v/>
      </c>
      <c r="BT192" s="207" t="str">
        <f t="shared" si="26"/>
        <v/>
      </c>
      <c r="BU192" s="207" t="str">
        <f t="shared" si="27"/>
        <v/>
      </c>
      <c r="BV192" s="207" t="str">
        <f t="shared" si="28"/>
        <v/>
      </c>
      <c r="BW192" s="207" t="str">
        <f t="shared" si="29"/>
        <v/>
      </c>
      <c r="BX192" s="207" t="str">
        <f t="shared" si="30"/>
        <v/>
      </c>
      <c r="BY192" s="207" t="str">
        <f t="shared" si="31"/>
        <v/>
      </c>
      <c r="BZ192" s="207" t="str">
        <f t="shared" si="32"/>
        <v/>
      </c>
      <c r="CA192" s="207" t="str">
        <f t="shared" si="33"/>
        <v/>
      </c>
      <c r="CB192" s="207" t="str">
        <f t="shared" si="34"/>
        <v/>
      </c>
      <c r="CC192" s="207" t="str">
        <f t="shared" si="35"/>
        <v/>
      </c>
      <c r="CD192" s="208"/>
    </row>
    <row r="193" spans="1:82" ht="15.95" customHeight="1">
      <c r="A193" s="195">
        <f>IF('Result Sheet'!A196="","",'Result Sheet'!A196)</f>
        <v>189</v>
      </c>
      <c r="B193" s="196" t="str">
        <f>IF('Result Sheet'!B196="","",'Result Sheet'!B196)</f>
        <v/>
      </c>
      <c r="C193" s="197" t="str">
        <f>IF('Result Sheet'!F196="","",'Result Sheet'!F196)</f>
        <v/>
      </c>
      <c r="D193" s="198" t="str">
        <f>IF('Result Sheet'!E196="","",'Result Sheet'!E196)</f>
        <v/>
      </c>
      <c r="E193" s="199" t="str">
        <f>IF('Result Sheet'!G196="","",'Result Sheet'!G196)</f>
        <v/>
      </c>
      <c r="F193" s="199" t="str">
        <f>IF('Result Sheet'!H196="","",'Result Sheet'!H196)</f>
        <v/>
      </c>
      <c r="G193" s="199" t="str">
        <f>IF('Result Sheet'!I196="","",'Result Sheet'!I196)</f>
        <v/>
      </c>
      <c r="H193" s="200" t="str">
        <f>IF('Result Sheet'!K196="","",'Result Sheet'!K196)</f>
        <v/>
      </c>
      <c r="I193" s="200" t="str">
        <f>IF('Result Sheet'!J196="","",'Result Sheet'!J196)</f>
        <v/>
      </c>
      <c r="J193" s="314" t="str">
        <f>IF('Result Sheet'!DV196="","",'Result Sheet'!DV196)</f>
        <v/>
      </c>
      <c r="K193" s="201" t="str">
        <f>IF('Result Sheet'!DR196="","",'Result Sheet'!DR196)</f>
        <v/>
      </c>
      <c r="L193" s="202" t="str">
        <f>IF('Result Sheet'!DS196="","",'Result Sheet'!DS196)</f>
        <v/>
      </c>
      <c r="M193" s="201" t="str">
        <f>IF('Result Sheet'!DT196="","",'Result Sheet'!DT196)</f>
        <v/>
      </c>
      <c r="N193" s="244" t="str">
        <f>IF('Result Sheet'!DY196="","",'Result Sheet'!DY196)</f>
        <v/>
      </c>
      <c r="O193" s="203" t="str">
        <f>IF('Result Sheet'!AB196="","",'Result Sheet'!AB196)</f>
        <v/>
      </c>
      <c r="P193" s="204" t="str">
        <f>IF('Result Sheet'!AC196="","",'Result Sheet'!AC196)</f>
        <v/>
      </c>
      <c r="Q193" s="203" t="str">
        <f>IF('Result Sheet'!AT196="","",'Result Sheet'!AT196)</f>
        <v/>
      </c>
      <c r="R193" s="204" t="str">
        <f>IF('Result Sheet'!AU196="","",'Result Sheet'!AU196)</f>
        <v/>
      </c>
      <c r="S193" s="203" t="str">
        <f>IF('Result Sheet'!BL196="","",'Result Sheet'!BL196)</f>
        <v/>
      </c>
      <c r="T193" s="204" t="str">
        <f>IF('Result Sheet'!BM196="","",'Result Sheet'!BM196)</f>
        <v/>
      </c>
      <c r="U193" s="203" t="str">
        <f>IF('Result Sheet'!CD196="","",'Result Sheet'!CD196)</f>
        <v/>
      </c>
      <c r="V193" s="204" t="str">
        <f>IF('Result Sheet'!CE196="","",'Result Sheet'!CE196)</f>
        <v/>
      </c>
      <c r="W193" s="205" t="str">
        <f>IF('Result Sheet'!DX196="","",'Result Sheet'!DX196)</f>
        <v/>
      </c>
      <c r="BQ193" s="206" t="str">
        <f>'Result Sheet'!G196</f>
        <v/>
      </c>
      <c r="BR193" s="207" t="str">
        <f t="shared" si="24"/>
        <v/>
      </c>
      <c r="BS193" s="207" t="str">
        <f t="shared" si="25"/>
        <v/>
      </c>
      <c r="BT193" s="207" t="str">
        <f t="shared" si="26"/>
        <v/>
      </c>
      <c r="BU193" s="207" t="str">
        <f t="shared" si="27"/>
        <v/>
      </c>
      <c r="BV193" s="207" t="str">
        <f t="shared" si="28"/>
        <v/>
      </c>
      <c r="BW193" s="207" t="str">
        <f t="shared" si="29"/>
        <v/>
      </c>
      <c r="BX193" s="207" t="str">
        <f t="shared" si="30"/>
        <v/>
      </c>
      <c r="BY193" s="207" t="str">
        <f t="shared" si="31"/>
        <v/>
      </c>
      <c r="BZ193" s="207" t="str">
        <f t="shared" si="32"/>
        <v/>
      </c>
      <c r="CA193" s="207" t="str">
        <f t="shared" si="33"/>
        <v/>
      </c>
      <c r="CB193" s="207" t="str">
        <f t="shared" si="34"/>
        <v/>
      </c>
      <c r="CC193" s="207" t="str">
        <f t="shared" si="35"/>
        <v/>
      </c>
      <c r="CD193" s="208"/>
    </row>
    <row r="194" spans="1:82" ht="15.95" customHeight="1">
      <c r="A194" s="195">
        <f>IF('Result Sheet'!A197="","",'Result Sheet'!A197)</f>
        <v>190</v>
      </c>
      <c r="B194" s="196" t="str">
        <f>IF('Result Sheet'!B197="","",'Result Sheet'!B197)</f>
        <v/>
      </c>
      <c r="C194" s="197" t="str">
        <f>IF('Result Sheet'!F197="","",'Result Sheet'!F197)</f>
        <v/>
      </c>
      <c r="D194" s="198" t="str">
        <f>IF('Result Sheet'!E197="","",'Result Sheet'!E197)</f>
        <v/>
      </c>
      <c r="E194" s="199" t="str">
        <f>IF('Result Sheet'!G197="","",'Result Sheet'!G197)</f>
        <v/>
      </c>
      <c r="F194" s="199" t="str">
        <f>IF('Result Sheet'!H197="","",'Result Sheet'!H197)</f>
        <v/>
      </c>
      <c r="G194" s="199" t="str">
        <f>IF('Result Sheet'!I197="","",'Result Sheet'!I197)</f>
        <v/>
      </c>
      <c r="H194" s="200" t="str">
        <f>IF('Result Sheet'!K197="","",'Result Sheet'!K197)</f>
        <v/>
      </c>
      <c r="I194" s="200" t="str">
        <f>IF('Result Sheet'!J197="","",'Result Sheet'!J197)</f>
        <v/>
      </c>
      <c r="J194" s="314" t="str">
        <f>IF('Result Sheet'!DV197="","",'Result Sheet'!DV197)</f>
        <v/>
      </c>
      <c r="K194" s="201" t="str">
        <f>IF('Result Sheet'!DR197="","",'Result Sheet'!DR197)</f>
        <v/>
      </c>
      <c r="L194" s="202" t="str">
        <f>IF('Result Sheet'!DS197="","",'Result Sheet'!DS197)</f>
        <v/>
      </c>
      <c r="M194" s="201" t="str">
        <f>IF('Result Sheet'!DT197="","",'Result Sheet'!DT197)</f>
        <v/>
      </c>
      <c r="N194" s="244" t="str">
        <f>IF('Result Sheet'!DY197="","",'Result Sheet'!DY197)</f>
        <v/>
      </c>
      <c r="O194" s="203" t="str">
        <f>IF('Result Sheet'!AB197="","",'Result Sheet'!AB197)</f>
        <v/>
      </c>
      <c r="P194" s="204" t="str">
        <f>IF('Result Sheet'!AC197="","",'Result Sheet'!AC197)</f>
        <v/>
      </c>
      <c r="Q194" s="203" t="str">
        <f>IF('Result Sheet'!AT197="","",'Result Sheet'!AT197)</f>
        <v/>
      </c>
      <c r="R194" s="204" t="str">
        <f>IF('Result Sheet'!AU197="","",'Result Sheet'!AU197)</f>
        <v/>
      </c>
      <c r="S194" s="203" t="str">
        <f>IF('Result Sheet'!BL197="","",'Result Sheet'!BL197)</f>
        <v/>
      </c>
      <c r="T194" s="204" t="str">
        <f>IF('Result Sheet'!BM197="","",'Result Sheet'!BM197)</f>
        <v/>
      </c>
      <c r="U194" s="203" t="str">
        <f>IF('Result Sheet'!CD197="","",'Result Sheet'!CD197)</f>
        <v/>
      </c>
      <c r="V194" s="204" t="str">
        <f>IF('Result Sheet'!CE197="","",'Result Sheet'!CE197)</f>
        <v/>
      </c>
      <c r="W194" s="205" t="str">
        <f>IF('Result Sheet'!DX197="","",'Result Sheet'!DX197)</f>
        <v/>
      </c>
      <c r="BQ194" s="206" t="str">
        <f>'Result Sheet'!G197</f>
        <v/>
      </c>
      <c r="BR194" s="207" t="str">
        <f t="shared" si="24"/>
        <v/>
      </c>
      <c r="BS194" s="207" t="str">
        <f t="shared" si="25"/>
        <v/>
      </c>
      <c r="BT194" s="207" t="str">
        <f t="shared" si="26"/>
        <v/>
      </c>
      <c r="BU194" s="207" t="str">
        <f t="shared" si="27"/>
        <v/>
      </c>
      <c r="BV194" s="207" t="str">
        <f t="shared" si="28"/>
        <v/>
      </c>
      <c r="BW194" s="207" t="str">
        <f t="shared" si="29"/>
        <v/>
      </c>
      <c r="BX194" s="207" t="str">
        <f t="shared" si="30"/>
        <v/>
      </c>
      <c r="BY194" s="207" t="str">
        <f t="shared" si="31"/>
        <v/>
      </c>
      <c r="BZ194" s="207" t="str">
        <f t="shared" si="32"/>
        <v/>
      </c>
      <c r="CA194" s="207" t="str">
        <f t="shared" si="33"/>
        <v/>
      </c>
      <c r="CB194" s="207" t="str">
        <f t="shared" si="34"/>
        <v/>
      </c>
      <c r="CC194" s="207" t="str">
        <f t="shared" si="35"/>
        <v/>
      </c>
      <c r="CD194" s="208"/>
    </row>
    <row r="195" spans="1:82" ht="15.95" customHeight="1">
      <c r="A195" s="195">
        <f>IF('Result Sheet'!A198="","",'Result Sheet'!A198)</f>
        <v>191</v>
      </c>
      <c r="B195" s="196" t="str">
        <f>IF('Result Sheet'!B198="","",'Result Sheet'!B198)</f>
        <v/>
      </c>
      <c r="C195" s="197" t="str">
        <f>IF('Result Sheet'!F198="","",'Result Sheet'!F198)</f>
        <v/>
      </c>
      <c r="D195" s="198" t="str">
        <f>IF('Result Sheet'!E198="","",'Result Sheet'!E198)</f>
        <v/>
      </c>
      <c r="E195" s="199" t="str">
        <f>IF('Result Sheet'!G198="","",'Result Sheet'!G198)</f>
        <v/>
      </c>
      <c r="F195" s="199" t="str">
        <f>IF('Result Sheet'!H198="","",'Result Sheet'!H198)</f>
        <v/>
      </c>
      <c r="G195" s="199" t="str">
        <f>IF('Result Sheet'!I198="","",'Result Sheet'!I198)</f>
        <v/>
      </c>
      <c r="H195" s="200" t="str">
        <f>IF('Result Sheet'!K198="","",'Result Sheet'!K198)</f>
        <v/>
      </c>
      <c r="I195" s="200" t="str">
        <f>IF('Result Sheet'!J198="","",'Result Sheet'!J198)</f>
        <v/>
      </c>
      <c r="J195" s="314" t="str">
        <f>IF('Result Sheet'!DV198="","",'Result Sheet'!DV198)</f>
        <v/>
      </c>
      <c r="K195" s="201" t="str">
        <f>IF('Result Sheet'!DR198="","",'Result Sheet'!DR198)</f>
        <v/>
      </c>
      <c r="L195" s="202" t="str">
        <f>IF('Result Sheet'!DS198="","",'Result Sheet'!DS198)</f>
        <v/>
      </c>
      <c r="M195" s="201" t="str">
        <f>IF('Result Sheet'!DT198="","",'Result Sheet'!DT198)</f>
        <v/>
      </c>
      <c r="N195" s="244" t="str">
        <f>IF('Result Sheet'!DY198="","",'Result Sheet'!DY198)</f>
        <v/>
      </c>
      <c r="O195" s="203" t="str">
        <f>IF('Result Sheet'!AB198="","",'Result Sheet'!AB198)</f>
        <v/>
      </c>
      <c r="P195" s="204" t="str">
        <f>IF('Result Sheet'!AC198="","",'Result Sheet'!AC198)</f>
        <v/>
      </c>
      <c r="Q195" s="203" t="str">
        <f>IF('Result Sheet'!AT198="","",'Result Sheet'!AT198)</f>
        <v/>
      </c>
      <c r="R195" s="204" t="str">
        <f>IF('Result Sheet'!AU198="","",'Result Sheet'!AU198)</f>
        <v/>
      </c>
      <c r="S195" s="203" t="str">
        <f>IF('Result Sheet'!BL198="","",'Result Sheet'!BL198)</f>
        <v/>
      </c>
      <c r="T195" s="204" t="str">
        <f>IF('Result Sheet'!BM198="","",'Result Sheet'!BM198)</f>
        <v/>
      </c>
      <c r="U195" s="203" t="str">
        <f>IF('Result Sheet'!CD198="","",'Result Sheet'!CD198)</f>
        <v/>
      </c>
      <c r="V195" s="204" t="str">
        <f>IF('Result Sheet'!CE198="","",'Result Sheet'!CE198)</f>
        <v/>
      </c>
      <c r="W195" s="205" t="str">
        <f>IF('Result Sheet'!DX198="","",'Result Sheet'!DX198)</f>
        <v/>
      </c>
      <c r="BQ195" s="206" t="str">
        <f>'Result Sheet'!G198</f>
        <v/>
      </c>
      <c r="BR195" s="207" t="str">
        <f t="shared" si="24"/>
        <v/>
      </c>
      <c r="BS195" s="207" t="str">
        <f t="shared" si="25"/>
        <v/>
      </c>
      <c r="BT195" s="207" t="str">
        <f t="shared" si="26"/>
        <v/>
      </c>
      <c r="BU195" s="207" t="str">
        <f t="shared" si="27"/>
        <v/>
      </c>
      <c r="BV195" s="207" t="str">
        <f t="shared" si="28"/>
        <v/>
      </c>
      <c r="BW195" s="207" t="str">
        <f t="shared" si="29"/>
        <v/>
      </c>
      <c r="BX195" s="207" t="str">
        <f t="shared" si="30"/>
        <v/>
      </c>
      <c r="BY195" s="207" t="str">
        <f t="shared" si="31"/>
        <v/>
      </c>
      <c r="BZ195" s="207" t="str">
        <f t="shared" si="32"/>
        <v/>
      </c>
      <c r="CA195" s="207" t="str">
        <f t="shared" si="33"/>
        <v/>
      </c>
      <c r="CB195" s="207" t="str">
        <f t="shared" si="34"/>
        <v/>
      </c>
      <c r="CC195" s="207" t="str">
        <f t="shared" si="35"/>
        <v/>
      </c>
      <c r="CD195" s="208"/>
    </row>
    <row r="196" spans="1:82" ht="15.95" customHeight="1">
      <c r="A196" s="195">
        <f>IF('Result Sheet'!A199="","",'Result Sheet'!A199)</f>
        <v>192</v>
      </c>
      <c r="B196" s="196" t="str">
        <f>IF('Result Sheet'!B199="","",'Result Sheet'!B199)</f>
        <v/>
      </c>
      <c r="C196" s="197" t="str">
        <f>IF('Result Sheet'!F199="","",'Result Sheet'!F199)</f>
        <v/>
      </c>
      <c r="D196" s="198" t="str">
        <f>IF('Result Sheet'!E199="","",'Result Sheet'!E199)</f>
        <v/>
      </c>
      <c r="E196" s="199" t="str">
        <f>IF('Result Sheet'!G199="","",'Result Sheet'!G199)</f>
        <v/>
      </c>
      <c r="F196" s="199" t="str">
        <f>IF('Result Sheet'!H199="","",'Result Sheet'!H199)</f>
        <v/>
      </c>
      <c r="G196" s="199" t="str">
        <f>IF('Result Sheet'!I199="","",'Result Sheet'!I199)</f>
        <v/>
      </c>
      <c r="H196" s="200" t="str">
        <f>IF('Result Sheet'!K199="","",'Result Sheet'!K199)</f>
        <v/>
      </c>
      <c r="I196" s="200" t="str">
        <f>IF('Result Sheet'!J199="","",'Result Sheet'!J199)</f>
        <v/>
      </c>
      <c r="J196" s="314" t="str">
        <f>IF('Result Sheet'!DV199="","",'Result Sheet'!DV199)</f>
        <v/>
      </c>
      <c r="K196" s="201" t="str">
        <f>IF('Result Sheet'!DR199="","",'Result Sheet'!DR199)</f>
        <v/>
      </c>
      <c r="L196" s="202" t="str">
        <f>IF('Result Sheet'!DS199="","",'Result Sheet'!DS199)</f>
        <v/>
      </c>
      <c r="M196" s="201" t="str">
        <f>IF('Result Sheet'!DT199="","",'Result Sheet'!DT199)</f>
        <v/>
      </c>
      <c r="N196" s="244" t="str">
        <f>IF('Result Sheet'!DY199="","",'Result Sheet'!DY199)</f>
        <v/>
      </c>
      <c r="O196" s="203" t="str">
        <f>IF('Result Sheet'!AB199="","",'Result Sheet'!AB199)</f>
        <v/>
      </c>
      <c r="P196" s="204" t="str">
        <f>IF('Result Sheet'!AC199="","",'Result Sheet'!AC199)</f>
        <v/>
      </c>
      <c r="Q196" s="203" t="str">
        <f>IF('Result Sheet'!AT199="","",'Result Sheet'!AT199)</f>
        <v/>
      </c>
      <c r="R196" s="204" t="str">
        <f>IF('Result Sheet'!AU199="","",'Result Sheet'!AU199)</f>
        <v/>
      </c>
      <c r="S196" s="203" t="str">
        <f>IF('Result Sheet'!BL199="","",'Result Sheet'!BL199)</f>
        <v/>
      </c>
      <c r="T196" s="204" t="str">
        <f>IF('Result Sheet'!BM199="","",'Result Sheet'!BM199)</f>
        <v/>
      </c>
      <c r="U196" s="203" t="str">
        <f>IF('Result Sheet'!CD199="","",'Result Sheet'!CD199)</f>
        <v/>
      </c>
      <c r="V196" s="204" t="str">
        <f>IF('Result Sheet'!CE199="","",'Result Sheet'!CE199)</f>
        <v/>
      </c>
      <c r="W196" s="205" t="str">
        <f>IF('Result Sheet'!DX199="","",'Result Sheet'!DX199)</f>
        <v/>
      </c>
      <c r="BQ196" s="206" t="str">
        <f>'Result Sheet'!G199</f>
        <v/>
      </c>
      <c r="BR196" s="207" t="str">
        <f t="shared" si="24"/>
        <v/>
      </c>
      <c r="BS196" s="207" t="str">
        <f t="shared" si="25"/>
        <v/>
      </c>
      <c r="BT196" s="207" t="str">
        <f t="shared" si="26"/>
        <v/>
      </c>
      <c r="BU196" s="207" t="str">
        <f t="shared" si="27"/>
        <v/>
      </c>
      <c r="BV196" s="207" t="str">
        <f t="shared" si="28"/>
        <v/>
      </c>
      <c r="BW196" s="207" t="str">
        <f t="shared" si="29"/>
        <v/>
      </c>
      <c r="BX196" s="207" t="str">
        <f t="shared" si="30"/>
        <v/>
      </c>
      <c r="BY196" s="207" t="str">
        <f t="shared" si="31"/>
        <v/>
      </c>
      <c r="BZ196" s="207" t="str">
        <f t="shared" si="32"/>
        <v/>
      </c>
      <c r="CA196" s="207" t="str">
        <f t="shared" si="33"/>
        <v/>
      </c>
      <c r="CB196" s="207" t="str">
        <f t="shared" si="34"/>
        <v/>
      </c>
      <c r="CC196" s="207" t="str">
        <f t="shared" si="35"/>
        <v/>
      </c>
      <c r="CD196" s="208"/>
    </row>
    <row r="197" spans="1:82" ht="15.95" customHeight="1">
      <c r="A197" s="195">
        <f>IF('Result Sheet'!A200="","",'Result Sheet'!A200)</f>
        <v>193</v>
      </c>
      <c r="B197" s="196" t="str">
        <f>IF('Result Sheet'!B200="","",'Result Sheet'!B200)</f>
        <v/>
      </c>
      <c r="C197" s="197" t="str">
        <f>IF('Result Sheet'!F200="","",'Result Sheet'!F200)</f>
        <v/>
      </c>
      <c r="D197" s="198" t="str">
        <f>IF('Result Sheet'!E200="","",'Result Sheet'!E200)</f>
        <v/>
      </c>
      <c r="E197" s="199" t="str">
        <f>IF('Result Sheet'!G200="","",'Result Sheet'!G200)</f>
        <v/>
      </c>
      <c r="F197" s="199" t="str">
        <f>IF('Result Sheet'!H200="","",'Result Sheet'!H200)</f>
        <v/>
      </c>
      <c r="G197" s="199" t="str">
        <f>IF('Result Sheet'!I200="","",'Result Sheet'!I200)</f>
        <v/>
      </c>
      <c r="H197" s="200" t="str">
        <f>IF('Result Sheet'!K200="","",'Result Sheet'!K200)</f>
        <v/>
      </c>
      <c r="I197" s="200" t="str">
        <f>IF('Result Sheet'!J200="","",'Result Sheet'!J200)</f>
        <v/>
      </c>
      <c r="J197" s="314" t="str">
        <f>IF('Result Sheet'!DV200="","",'Result Sheet'!DV200)</f>
        <v/>
      </c>
      <c r="K197" s="201" t="str">
        <f>IF('Result Sheet'!DR200="","",'Result Sheet'!DR200)</f>
        <v/>
      </c>
      <c r="L197" s="202" t="str">
        <f>IF('Result Sheet'!DS200="","",'Result Sheet'!DS200)</f>
        <v/>
      </c>
      <c r="M197" s="201" t="str">
        <f>IF('Result Sheet'!DT200="","",'Result Sheet'!DT200)</f>
        <v/>
      </c>
      <c r="N197" s="244" t="str">
        <f>IF('Result Sheet'!DY200="","",'Result Sheet'!DY200)</f>
        <v/>
      </c>
      <c r="O197" s="203" t="str">
        <f>IF('Result Sheet'!AB200="","",'Result Sheet'!AB200)</f>
        <v/>
      </c>
      <c r="P197" s="204" t="str">
        <f>IF('Result Sheet'!AC200="","",'Result Sheet'!AC200)</f>
        <v/>
      </c>
      <c r="Q197" s="203" t="str">
        <f>IF('Result Sheet'!AT200="","",'Result Sheet'!AT200)</f>
        <v/>
      </c>
      <c r="R197" s="204" t="str">
        <f>IF('Result Sheet'!AU200="","",'Result Sheet'!AU200)</f>
        <v/>
      </c>
      <c r="S197" s="203" t="str">
        <f>IF('Result Sheet'!BL200="","",'Result Sheet'!BL200)</f>
        <v/>
      </c>
      <c r="T197" s="204" t="str">
        <f>IF('Result Sheet'!BM200="","",'Result Sheet'!BM200)</f>
        <v/>
      </c>
      <c r="U197" s="203" t="str">
        <f>IF('Result Sheet'!CD200="","",'Result Sheet'!CD200)</f>
        <v/>
      </c>
      <c r="V197" s="204" t="str">
        <f>IF('Result Sheet'!CE200="","",'Result Sheet'!CE200)</f>
        <v/>
      </c>
      <c r="W197" s="205" t="str">
        <f>IF('Result Sheet'!DX200="","",'Result Sheet'!DX200)</f>
        <v/>
      </c>
      <c r="BQ197" s="206" t="str">
        <f>'Result Sheet'!G200</f>
        <v/>
      </c>
      <c r="BR197" s="207" t="str">
        <f t="shared" si="24"/>
        <v/>
      </c>
      <c r="BS197" s="207" t="str">
        <f t="shared" si="25"/>
        <v/>
      </c>
      <c r="BT197" s="207" t="str">
        <f t="shared" si="26"/>
        <v/>
      </c>
      <c r="BU197" s="207" t="str">
        <f t="shared" si="27"/>
        <v/>
      </c>
      <c r="BV197" s="207" t="str">
        <f t="shared" si="28"/>
        <v/>
      </c>
      <c r="BW197" s="207" t="str">
        <f t="shared" si="29"/>
        <v/>
      </c>
      <c r="BX197" s="207" t="str">
        <f t="shared" si="30"/>
        <v/>
      </c>
      <c r="BY197" s="207" t="str">
        <f t="shared" si="31"/>
        <v/>
      </c>
      <c r="BZ197" s="207" t="str">
        <f t="shared" si="32"/>
        <v/>
      </c>
      <c r="CA197" s="207" t="str">
        <f t="shared" si="33"/>
        <v/>
      </c>
      <c r="CB197" s="207" t="str">
        <f t="shared" si="34"/>
        <v/>
      </c>
      <c r="CC197" s="207" t="str">
        <f t="shared" si="35"/>
        <v/>
      </c>
      <c r="CD197" s="208"/>
    </row>
    <row r="198" spans="1:82" ht="15.95" customHeight="1">
      <c r="A198" s="195">
        <f>IF('Result Sheet'!A201="","",'Result Sheet'!A201)</f>
        <v>194</v>
      </c>
      <c r="B198" s="196" t="str">
        <f>IF('Result Sheet'!B201="","",'Result Sheet'!B201)</f>
        <v/>
      </c>
      <c r="C198" s="197" t="str">
        <f>IF('Result Sheet'!F201="","",'Result Sheet'!F201)</f>
        <v/>
      </c>
      <c r="D198" s="198" t="str">
        <f>IF('Result Sheet'!E201="","",'Result Sheet'!E201)</f>
        <v/>
      </c>
      <c r="E198" s="199" t="str">
        <f>IF('Result Sheet'!G201="","",'Result Sheet'!G201)</f>
        <v/>
      </c>
      <c r="F198" s="199" t="str">
        <f>IF('Result Sheet'!H201="","",'Result Sheet'!H201)</f>
        <v/>
      </c>
      <c r="G198" s="199" t="str">
        <f>IF('Result Sheet'!I201="","",'Result Sheet'!I201)</f>
        <v/>
      </c>
      <c r="H198" s="200" t="str">
        <f>IF('Result Sheet'!K201="","",'Result Sheet'!K201)</f>
        <v/>
      </c>
      <c r="I198" s="200" t="str">
        <f>IF('Result Sheet'!J201="","",'Result Sheet'!J201)</f>
        <v/>
      </c>
      <c r="J198" s="314" t="str">
        <f>IF('Result Sheet'!DV201="","",'Result Sheet'!DV201)</f>
        <v/>
      </c>
      <c r="K198" s="201" t="str">
        <f>IF('Result Sheet'!DR201="","",'Result Sheet'!DR201)</f>
        <v/>
      </c>
      <c r="L198" s="202" t="str">
        <f>IF('Result Sheet'!DS201="","",'Result Sheet'!DS201)</f>
        <v/>
      </c>
      <c r="M198" s="201" t="str">
        <f>IF('Result Sheet'!DT201="","",'Result Sheet'!DT201)</f>
        <v/>
      </c>
      <c r="N198" s="244" t="str">
        <f>IF('Result Sheet'!DY201="","",'Result Sheet'!DY201)</f>
        <v/>
      </c>
      <c r="O198" s="203" t="str">
        <f>IF('Result Sheet'!AB201="","",'Result Sheet'!AB201)</f>
        <v/>
      </c>
      <c r="P198" s="204" t="str">
        <f>IF('Result Sheet'!AC201="","",'Result Sheet'!AC201)</f>
        <v/>
      </c>
      <c r="Q198" s="203" t="str">
        <f>IF('Result Sheet'!AT201="","",'Result Sheet'!AT201)</f>
        <v/>
      </c>
      <c r="R198" s="204" t="str">
        <f>IF('Result Sheet'!AU201="","",'Result Sheet'!AU201)</f>
        <v/>
      </c>
      <c r="S198" s="203" t="str">
        <f>IF('Result Sheet'!BL201="","",'Result Sheet'!BL201)</f>
        <v/>
      </c>
      <c r="T198" s="204" t="str">
        <f>IF('Result Sheet'!BM201="","",'Result Sheet'!BM201)</f>
        <v/>
      </c>
      <c r="U198" s="203" t="str">
        <f>IF('Result Sheet'!CD201="","",'Result Sheet'!CD201)</f>
        <v/>
      </c>
      <c r="V198" s="204" t="str">
        <f>IF('Result Sheet'!CE201="","",'Result Sheet'!CE201)</f>
        <v/>
      </c>
      <c r="W198" s="205" t="str">
        <f>IF('Result Sheet'!DX201="","",'Result Sheet'!DX201)</f>
        <v/>
      </c>
      <c r="BQ198" s="206" t="str">
        <f>'Result Sheet'!G201</f>
        <v/>
      </c>
      <c r="BR198" s="207" t="str">
        <f t="shared" ref="BR198:BR204" si="36">IFERROR(IF(AND(N198="",J198=""),"",IF(AND(H198="SC",I198="M"),N198,"")),"")</f>
        <v/>
      </c>
      <c r="BS198" s="207" t="str">
        <f t="shared" ref="BS198:BS204" si="37">IFERROR(IF(AND(N198="",J198=""),"",IF(AND(H198="SC",I198="F"),N198,"")),"")</f>
        <v/>
      </c>
      <c r="BT198" s="207" t="str">
        <f t="shared" ref="BT198:BT204" si="38">IFERROR(IF(AND(N198="",J198=""),"",IF(AND(H198="ST",I198="M"),N198,"")),"")</f>
        <v/>
      </c>
      <c r="BU198" s="207" t="str">
        <f t="shared" ref="BU198:BU204" si="39">IFERROR(IF(AND(N198="",J198=""),"",IF(AND(H198="ST",I198="F"),N198,"")),"")</f>
        <v/>
      </c>
      <c r="BV198" s="207" t="str">
        <f t="shared" ref="BV198:BV204" si="40">IFERROR(IF(AND(N198="",J198=""),"",IF(AND(H198="OBC",I198="M"),N198,"")),"")</f>
        <v/>
      </c>
      <c r="BW198" s="207" t="str">
        <f t="shared" ref="BW198:BW204" si="41">IFERROR(IF(AND(N198="",J198=""),"",IF(AND(H198="OBC",I198="F"),N198,"")),"")</f>
        <v/>
      </c>
      <c r="BX198" s="207" t="str">
        <f t="shared" ref="BX198:BX204" si="42">IFERROR(IF(AND(N198="",J198=""),"",IF(AND(H198="GEN",I198="M"),N198,"")),"")</f>
        <v/>
      </c>
      <c r="BY198" s="207" t="str">
        <f t="shared" ref="BY198:BY204" si="43">IFERROR(IF(AND(N198="",J198=""),"",IF(AND(H198="GEN",I198="F"),N198,"")),"")</f>
        <v/>
      </c>
      <c r="BZ198" s="207" t="str">
        <f t="shared" ref="BZ198:BZ204" si="44">IFERROR(IF(AND(N198="",J198=""),"",IF(AND(H198="MIN",I198="M"),N198,"")),"")</f>
        <v/>
      </c>
      <c r="CA198" s="207" t="str">
        <f t="shared" ref="CA198:CA204" si="45">IFERROR(IF(AND(N198="",J198=""),"",IF(AND(H198="MIN",I198="M"),N198,"")),"")</f>
        <v/>
      </c>
      <c r="CB198" s="207" t="str">
        <f t="shared" ref="CB198:CB204" si="46">IFERROR(IF(AND(N198="",J198=""),"",IF(AND(H198="SBC",I198="M"),N198,"")),"")</f>
        <v/>
      </c>
      <c r="CC198" s="207" t="str">
        <f t="shared" ref="CC198:CC204" si="47">IFERROR(IF(AND(N198="",J198=""),"",IF(AND(H198="SBC",I198="F"),N198,"")),"")</f>
        <v/>
      </c>
      <c r="CD198" s="208"/>
    </row>
    <row r="199" spans="1:82" ht="15.95" customHeight="1">
      <c r="A199" s="195">
        <f>IF('Result Sheet'!A202="","",'Result Sheet'!A202)</f>
        <v>195</v>
      </c>
      <c r="B199" s="196" t="str">
        <f>IF('Result Sheet'!B202="","",'Result Sheet'!B202)</f>
        <v/>
      </c>
      <c r="C199" s="197" t="str">
        <f>IF('Result Sheet'!F202="","",'Result Sheet'!F202)</f>
        <v/>
      </c>
      <c r="D199" s="198" t="str">
        <f>IF('Result Sheet'!E202="","",'Result Sheet'!E202)</f>
        <v/>
      </c>
      <c r="E199" s="199" t="str">
        <f>IF('Result Sheet'!G202="","",'Result Sheet'!G202)</f>
        <v/>
      </c>
      <c r="F199" s="199" t="str">
        <f>IF('Result Sheet'!H202="","",'Result Sheet'!H202)</f>
        <v/>
      </c>
      <c r="G199" s="199" t="str">
        <f>IF('Result Sheet'!I202="","",'Result Sheet'!I202)</f>
        <v/>
      </c>
      <c r="H199" s="200" t="str">
        <f>IF('Result Sheet'!K202="","",'Result Sheet'!K202)</f>
        <v/>
      </c>
      <c r="I199" s="200" t="str">
        <f>IF('Result Sheet'!J202="","",'Result Sheet'!J202)</f>
        <v/>
      </c>
      <c r="J199" s="314" t="str">
        <f>IF('Result Sheet'!DV202="","",'Result Sheet'!DV202)</f>
        <v/>
      </c>
      <c r="K199" s="201" t="str">
        <f>IF('Result Sheet'!DR202="","",'Result Sheet'!DR202)</f>
        <v/>
      </c>
      <c r="L199" s="202" t="str">
        <f>IF('Result Sheet'!DS202="","",'Result Sheet'!DS202)</f>
        <v/>
      </c>
      <c r="M199" s="201" t="str">
        <f>IF('Result Sheet'!DT202="","",'Result Sheet'!DT202)</f>
        <v/>
      </c>
      <c r="N199" s="244" t="str">
        <f>IF('Result Sheet'!DY202="","",'Result Sheet'!DY202)</f>
        <v/>
      </c>
      <c r="O199" s="203" t="str">
        <f>IF('Result Sheet'!AB202="","",'Result Sheet'!AB202)</f>
        <v/>
      </c>
      <c r="P199" s="204" t="str">
        <f>IF('Result Sheet'!AC202="","",'Result Sheet'!AC202)</f>
        <v/>
      </c>
      <c r="Q199" s="203" t="str">
        <f>IF('Result Sheet'!AT202="","",'Result Sheet'!AT202)</f>
        <v/>
      </c>
      <c r="R199" s="204" t="str">
        <f>IF('Result Sheet'!AU202="","",'Result Sheet'!AU202)</f>
        <v/>
      </c>
      <c r="S199" s="203" t="str">
        <f>IF('Result Sheet'!BL202="","",'Result Sheet'!BL202)</f>
        <v/>
      </c>
      <c r="T199" s="204" t="str">
        <f>IF('Result Sheet'!BM202="","",'Result Sheet'!BM202)</f>
        <v/>
      </c>
      <c r="U199" s="203" t="str">
        <f>IF('Result Sheet'!CD202="","",'Result Sheet'!CD202)</f>
        <v/>
      </c>
      <c r="V199" s="204" t="str">
        <f>IF('Result Sheet'!CE202="","",'Result Sheet'!CE202)</f>
        <v/>
      </c>
      <c r="W199" s="205" t="str">
        <f>IF('Result Sheet'!DX202="","",'Result Sheet'!DX202)</f>
        <v/>
      </c>
      <c r="BQ199" s="206" t="str">
        <f>'Result Sheet'!G202</f>
        <v/>
      </c>
      <c r="BR199" s="207" t="str">
        <f t="shared" si="36"/>
        <v/>
      </c>
      <c r="BS199" s="207" t="str">
        <f t="shared" si="37"/>
        <v/>
      </c>
      <c r="BT199" s="207" t="str">
        <f t="shared" si="38"/>
        <v/>
      </c>
      <c r="BU199" s="207" t="str">
        <f t="shared" si="39"/>
        <v/>
      </c>
      <c r="BV199" s="207" t="str">
        <f t="shared" si="40"/>
        <v/>
      </c>
      <c r="BW199" s="207" t="str">
        <f t="shared" si="41"/>
        <v/>
      </c>
      <c r="BX199" s="207" t="str">
        <f t="shared" si="42"/>
        <v/>
      </c>
      <c r="BY199" s="207" t="str">
        <f t="shared" si="43"/>
        <v/>
      </c>
      <c r="BZ199" s="207" t="str">
        <f t="shared" si="44"/>
        <v/>
      </c>
      <c r="CA199" s="207" t="str">
        <f t="shared" si="45"/>
        <v/>
      </c>
      <c r="CB199" s="207" t="str">
        <f t="shared" si="46"/>
        <v/>
      </c>
      <c r="CC199" s="207" t="str">
        <f t="shared" si="47"/>
        <v/>
      </c>
      <c r="CD199" s="208"/>
    </row>
    <row r="200" spans="1:82" ht="15.95" customHeight="1">
      <c r="A200" s="195">
        <f>IF('Result Sheet'!A203="","",'Result Sheet'!A203)</f>
        <v>196</v>
      </c>
      <c r="B200" s="196" t="str">
        <f>IF('Result Sheet'!B203="","",'Result Sheet'!B203)</f>
        <v/>
      </c>
      <c r="C200" s="197" t="str">
        <f>IF('Result Sheet'!F203="","",'Result Sheet'!F203)</f>
        <v/>
      </c>
      <c r="D200" s="198" t="str">
        <f>IF('Result Sheet'!E203="","",'Result Sheet'!E203)</f>
        <v/>
      </c>
      <c r="E200" s="199" t="str">
        <f>IF('Result Sheet'!G203="","",'Result Sheet'!G203)</f>
        <v/>
      </c>
      <c r="F200" s="199" t="str">
        <f>IF('Result Sheet'!H203="","",'Result Sheet'!H203)</f>
        <v/>
      </c>
      <c r="G200" s="199" t="str">
        <f>IF('Result Sheet'!I203="","",'Result Sheet'!I203)</f>
        <v/>
      </c>
      <c r="H200" s="200" t="str">
        <f>IF('Result Sheet'!K203="","",'Result Sheet'!K203)</f>
        <v/>
      </c>
      <c r="I200" s="200" t="str">
        <f>IF('Result Sheet'!J203="","",'Result Sheet'!J203)</f>
        <v/>
      </c>
      <c r="J200" s="314" t="str">
        <f>IF('Result Sheet'!DV203="","",'Result Sheet'!DV203)</f>
        <v/>
      </c>
      <c r="K200" s="201" t="str">
        <f>IF('Result Sheet'!DR203="","",'Result Sheet'!DR203)</f>
        <v/>
      </c>
      <c r="L200" s="202" t="str">
        <f>IF('Result Sheet'!DS203="","",'Result Sheet'!DS203)</f>
        <v/>
      </c>
      <c r="M200" s="201" t="str">
        <f>IF('Result Sheet'!DT203="","",'Result Sheet'!DT203)</f>
        <v/>
      </c>
      <c r="N200" s="244" t="str">
        <f>IF('Result Sheet'!DY203="","",'Result Sheet'!DY203)</f>
        <v/>
      </c>
      <c r="O200" s="203" t="str">
        <f>IF('Result Sheet'!AB203="","",'Result Sheet'!AB203)</f>
        <v/>
      </c>
      <c r="P200" s="204" t="str">
        <f>IF('Result Sheet'!AC203="","",'Result Sheet'!AC203)</f>
        <v/>
      </c>
      <c r="Q200" s="203" t="str">
        <f>IF('Result Sheet'!AT203="","",'Result Sheet'!AT203)</f>
        <v/>
      </c>
      <c r="R200" s="204" t="str">
        <f>IF('Result Sheet'!AU203="","",'Result Sheet'!AU203)</f>
        <v/>
      </c>
      <c r="S200" s="203" t="str">
        <f>IF('Result Sheet'!BL203="","",'Result Sheet'!BL203)</f>
        <v/>
      </c>
      <c r="T200" s="204" t="str">
        <f>IF('Result Sheet'!BM203="","",'Result Sheet'!BM203)</f>
        <v/>
      </c>
      <c r="U200" s="203" t="str">
        <f>IF('Result Sheet'!CD203="","",'Result Sheet'!CD203)</f>
        <v/>
      </c>
      <c r="V200" s="204" t="str">
        <f>IF('Result Sheet'!CE203="","",'Result Sheet'!CE203)</f>
        <v/>
      </c>
      <c r="W200" s="205" t="str">
        <f>IF('Result Sheet'!DX203="","",'Result Sheet'!DX203)</f>
        <v/>
      </c>
      <c r="BQ200" s="206" t="str">
        <f>'Result Sheet'!G203</f>
        <v/>
      </c>
      <c r="BR200" s="207" t="str">
        <f t="shared" si="36"/>
        <v/>
      </c>
      <c r="BS200" s="207" t="str">
        <f t="shared" si="37"/>
        <v/>
      </c>
      <c r="BT200" s="207" t="str">
        <f t="shared" si="38"/>
        <v/>
      </c>
      <c r="BU200" s="207" t="str">
        <f t="shared" si="39"/>
        <v/>
      </c>
      <c r="BV200" s="207" t="str">
        <f t="shared" si="40"/>
        <v/>
      </c>
      <c r="BW200" s="207" t="str">
        <f t="shared" si="41"/>
        <v/>
      </c>
      <c r="BX200" s="207" t="str">
        <f t="shared" si="42"/>
        <v/>
      </c>
      <c r="BY200" s="207" t="str">
        <f t="shared" si="43"/>
        <v/>
      </c>
      <c r="BZ200" s="207" t="str">
        <f t="shared" si="44"/>
        <v/>
      </c>
      <c r="CA200" s="207" t="str">
        <f t="shared" si="45"/>
        <v/>
      </c>
      <c r="CB200" s="207" t="str">
        <f t="shared" si="46"/>
        <v/>
      </c>
      <c r="CC200" s="207" t="str">
        <f t="shared" si="47"/>
        <v/>
      </c>
      <c r="CD200" s="208"/>
    </row>
    <row r="201" spans="1:82" ht="15.95" customHeight="1">
      <c r="A201" s="195">
        <f>IF('Result Sheet'!A204="","",'Result Sheet'!A204)</f>
        <v>197</v>
      </c>
      <c r="B201" s="196" t="str">
        <f>IF('Result Sheet'!B204="","",'Result Sheet'!B204)</f>
        <v/>
      </c>
      <c r="C201" s="197" t="str">
        <f>IF('Result Sheet'!F204="","",'Result Sheet'!F204)</f>
        <v/>
      </c>
      <c r="D201" s="198" t="str">
        <f>IF('Result Sheet'!E204="","",'Result Sheet'!E204)</f>
        <v/>
      </c>
      <c r="E201" s="199" t="str">
        <f>IF('Result Sheet'!G204="","",'Result Sheet'!G204)</f>
        <v/>
      </c>
      <c r="F201" s="199" t="str">
        <f>IF('Result Sheet'!H204="","",'Result Sheet'!H204)</f>
        <v/>
      </c>
      <c r="G201" s="199" t="str">
        <f>IF('Result Sheet'!I204="","",'Result Sheet'!I204)</f>
        <v/>
      </c>
      <c r="H201" s="200" t="str">
        <f>IF('Result Sheet'!K204="","",'Result Sheet'!K204)</f>
        <v/>
      </c>
      <c r="I201" s="200" t="str">
        <f>IF('Result Sheet'!J204="","",'Result Sheet'!J204)</f>
        <v/>
      </c>
      <c r="J201" s="314" t="str">
        <f>IF('Result Sheet'!DV204="","",'Result Sheet'!DV204)</f>
        <v/>
      </c>
      <c r="K201" s="201" t="str">
        <f>IF('Result Sheet'!DR204="","",'Result Sheet'!DR204)</f>
        <v/>
      </c>
      <c r="L201" s="202" t="str">
        <f>IF('Result Sheet'!DS204="","",'Result Sheet'!DS204)</f>
        <v/>
      </c>
      <c r="M201" s="201" t="str">
        <f>IF('Result Sheet'!DT204="","",'Result Sheet'!DT204)</f>
        <v/>
      </c>
      <c r="N201" s="244" t="str">
        <f>IF('Result Sheet'!DY204="","",'Result Sheet'!DY204)</f>
        <v/>
      </c>
      <c r="O201" s="203" t="str">
        <f>IF('Result Sheet'!AB204="","",'Result Sheet'!AB204)</f>
        <v/>
      </c>
      <c r="P201" s="204" t="str">
        <f>IF('Result Sheet'!AC204="","",'Result Sheet'!AC204)</f>
        <v/>
      </c>
      <c r="Q201" s="203" t="str">
        <f>IF('Result Sheet'!AT204="","",'Result Sheet'!AT204)</f>
        <v/>
      </c>
      <c r="R201" s="204" t="str">
        <f>IF('Result Sheet'!AU204="","",'Result Sheet'!AU204)</f>
        <v/>
      </c>
      <c r="S201" s="203" t="str">
        <f>IF('Result Sheet'!BL204="","",'Result Sheet'!BL204)</f>
        <v/>
      </c>
      <c r="T201" s="204" t="str">
        <f>IF('Result Sheet'!BM204="","",'Result Sheet'!BM204)</f>
        <v/>
      </c>
      <c r="U201" s="203" t="str">
        <f>IF('Result Sheet'!CD204="","",'Result Sheet'!CD204)</f>
        <v/>
      </c>
      <c r="V201" s="204" t="str">
        <f>IF('Result Sheet'!CE204="","",'Result Sheet'!CE204)</f>
        <v/>
      </c>
      <c r="W201" s="205" t="str">
        <f>IF('Result Sheet'!DX204="","",'Result Sheet'!DX204)</f>
        <v/>
      </c>
      <c r="BQ201" s="206" t="str">
        <f>'Result Sheet'!G204</f>
        <v/>
      </c>
      <c r="BR201" s="207" t="str">
        <f t="shared" si="36"/>
        <v/>
      </c>
      <c r="BS201" s="207" t="str">
        <f t="shared" si="37"/>
        <v/>
      </c>
      <c r="BT201" s="207" t="str">
        <f t="shared" si="38"/>
        <v/>
      </c>
      <c r="BU201" s="207" t="str">
        <f t="shared" si="39"/>
        <v/>
      </c>
      <c r="BV201" s="207" t="str">
        <f t="shared" si="40"/>
        <v/>
      </c>
      <c r="BW201" s="207" t="str">
        <f t="shared" si="41"/>
        <v/>
      </c>
      <c r="BX201" s="207" t="str">
        <f t="shared" si="42"/>
        <v/>
      </c>
      <c r="BY201" s="207" t="str">
        <f t="shared" si="43"/>
        <v/>
      </c>
      <c r="BZ201" s="207" t="str">
        <f t="shared" si="44"/>
        <v/>
      </c>
      <c r="CA201" s="207" t="str">
        <f t="shared" si="45"/>
        <v/>
      </c>
      <c r="CB201" s="207" t="str">
        <f t="shared" si="46"/>
        <v/>
      </c>
      <c r="CC201" s="207" t="str">
        <f t="shared" si="47"/>
        <v/>
      </c>
      <c r="CD201" s="208"/>
    </row>
    <row r="202" spans="1:82" ht="15.95" customHeight="1">
      <c r="A202" s="195">
        <f>IF('Result Sheet'!A205="","",'Result Sheet'!A205)</f>
        <v>198</v>
      </c>
      <c r="B202" s="196" t="str">
        <f>IF('Result Sheet'!B205="","",'Result Sheet'!B205)</f>
        <v/>
      </c>
      <c r="C202" s="197" t="str">
        <f>IF('Result Sheet'!F205="","",'Result Sheet'!F205)</f>
        <v/>
      </c>
      <c r="D202" s="198" t="str">
        <f>IF('Result Sheet'!E205="","",'Result Sheet'!E205)</f>
        <v/>
      </c>
      <c r="E202" s="199" t="str">
        <f>IF('Result Sheet'!G205="","",'Result Sheet'!G205)</f>
        <v/>
      </c>
      <c r="F202" s="199" t="str">
        <f>IF('Result Sheet'!H205="","",'Result Sheet'!H205)</f>
        <v/>
      </c>
      <c r="G202" s="199" t="str">
        <f>IF('Result Sheet'!I205="","",'Result Sheet'!I205)</f>
        <v/>
      </c>
      <c r="H202" s="200" t="str">
        <f>IF('Result Sheet'!K205="","",'Result Sheet'!K205)</f>
        <v/>
      </c>
      <c r="I202" s="200" t="str">
        <f>IF('Result Sheet'!J205="","",'Result Sheet'!J205)</f>
        <v/>
      </c>
      <c r="J202" s="314" t="str">
        <f>IF('Result Sheet'!DV205="","",'Result Sheet'!DV205)</f>
        <v/>
      </c>
      <c r="K202" s="201" t="str">
        <f>IF('Result Sheet'!DR205="","",'Result Sheet'!DR205)</f>
        <v/>
      </c>
      <c r="L202" s="202" t="str">
        <f>IF('Result Sheet'!DS205="","",'Result Sheet'!DS205)</f>
        <v/>
      </c>
      <c r="M202" s="201" t="str">
        <f>IF('Result Sheet'!DT205="","",'Result Sheet'!DT205)</f>
        <v/>
      </c>
      <c r="N202" s="244" t="str">
        <f>IF('Result Sheet'!DY205="","",'Result Sheet'!DY205)</f>
        <v/>
      </c>
      <c r="O202" s="203" t="str">
        <f>IF('Result Sheet'!AB205="","",'Result Sheet'!AB205)</f>
        <v/>
      </c>
      <c r="P202" s="204" t="str">
        <f>IF('Result Sheet'!AC205="","",'Result Sheet'!AC205)</f>
        <v/>
      </c>
      <c r="Q202" s="203" t="str">
        <f>IF('Result Sheet'!AT205="","",'Result Sheet'!AT205)</f>
        <v/>
      </c>
      <c r="R202" s="204" t="str">
        <f>IF('Result Sheet'!AU205="","",'Result Sheet'!AU205)</f>
        <v/>
      </c>
      <c r="S202" s="203" t="str">
        <f>IF('Result Sheet'!BL205="","",'Result Sheet'!BL205)</f>
        <v/>
      </c>
      <c r="T202" s="204" t="str">
        <f>IF('Result Sheet'!BM205="","",'Result Sheet'!BM205)</f>
        <v/>
      </c>
      <c r="U202" s="203" t="str">
        <f>IF('Result Sheet'!CD205="","",'Result Sheet'!CD205)</f>
        <v/>
      </c>
      <c r="V202" s="204" t="str">
        <f>IF('Result Sheet'!CE205="","",'Result Sheet'!CE205)</f>
        <v/>
      </c>
      <c r="W202" s="205" t="str">
        <f>IF('Result Sheet'!DX205="","",'Result Sheet'!DX205)</f>
        <v/>
      </c>
      <c r="BQ202" s="206" t="str">
        <f>'Result Sheet'!G205</f>
        <v/>
      </c>
      <c r="BR202" s="207" t="str">
        <f t="shared" si="36"/>
        <v/>
      </c>
      <c r="BS202" s="207" t="str">
        <f t="shared" si="37"/>
        <v/>
      </c>
      <c r="BT202" s="207" t="str">
        <f t="shared" si="38"/>
        <v/>
      </c>
      <c r="BU202" s="207" t="str">
        <f t="shared" si="39"/>
        <v/>
      </c>
      <c r="BV202" s="207" t="str">
        <f t="shared" si="40"/>
        <v/>
      </c>
      <c r="BW202" s="207" t="str">
        <f t="shared" si="41"/>
        <v/>
      </c>
      <c r="BX202" s="207" t="str">
        <f t="shared" si="42"/>
        <v/>
      </c>
      <c r="BY202" s="207" t="str">
        <f t="shared" si="43"/>
        <v/>
      </c>
      <c r="BZ202" s="207" t="str">
        <f t="shared" si="44"/>
        <v/>
      </c>
      <c r="CA202" s="207" t="str">
        <f t="shared" si="45"/>
        <v/>
      </c>
      <c r="CB202" s="207" t="str">
        <f t="shared" si="46"/>
        <v/>
      </c>
      <c r="CC202" s="207" t="str">
        <f t="shared" si="47"/>
        <v/>
      </c>
      <c r="CD202" s="208"/>
    </row>
    <row r="203" spans="1:82" ht="15.95" customHeight="1">
      <c r="A203" s="195">
        <f>IF('Result Sheet'!A206="","",'Result Sheet'!A206)</f>
        <v>199</v>
      </c>
      <c r="B203" s="196" t="str">
        <f>IF('Result Sheet'!B206="","",'Result Sheet'!B206)</f>
        <v/>
      </c>
      <c r="C203" s="197" t="str">
        <f>IF('Result Sheet'!F206="","",'Result Sheet'!F206)</f>
        <v/>
      </c>
      <c r="D203" s="198" t="str">
        <f>IF('Result Sheet'!E206="","",'Result Sheet'!E206)</f>
        <v/>
      </c>
      <c r="E203" s="199" t="str">
        <f>IF('Result Sheet'!G206="","",'Result Sheet'!G206)</f>
        <v/>
      </c>
      <c r="F203" s="199" t="str">
        <f>IF('Result Sheet'!H206="","",'Result Sheet'!H206)</f>
        <v/>
      </c>
      <c r="G203" s="199" t="str">
        <f>IF('Result Sheet'!I206="","",'Result Sheet'!I206)</f>
        <v/>
      </c>
      <c r="H203" s="200" t="str">
        <f>IF('Result Sheet'!K206="","",'Result Sheet'!K206)</f>
        <v/>
      </c>
      <c r="I203" s="200" t="str">
        <f>IF('Result Sheet'!J206="","",'Result Sheet'!J206)</f>
        <v/>
      </c>
      <c r="J203" s="314" t="str">
        <f>IF('Result Sheet'!DV206="","",'Result Sheet'!DV206)</f>
        <v/>
      </c>
      <c r="K203" s="201" t="str">
        <f>IF('Result Sheet'!DR206="","",'Result Sheet'!DR206)</f>
        <v/>
      </c>
      <c r="L203" s="202" t="str">
        <f>IF('Result Sheet'!DS206="","",'Result Sheet'!DS206)</f>
        <v/>
      </c>
      <c r="M203" s="201" t="str">
        <f>IF('Result Sheet'!DT206="","",'Result Sheet'!DT206)</f>
        <v/>
      </c>
      <c r="N203" s="244" t="str">
        <f>IF('Result Sheet'!DY206="","",'Result Sheet'!DY206)</f>
        <v/>
      </c>
      <c r="O203" s="203" t="str">
        <f>IF('Result Sheet'!AB206="","",'Result Sheet'!AB206)</f>
        <v/>
      </c>
      <c r="P203" s="204" t="str">
        <f>IF('Result Sheet'!AC206="","",'Result Sheet'!AC206)</f>
        <v/>
      </c>
      <c r="Q203" s="203" t="str">
        <f>IF('Result Sheet'!AT206="","",'Result Sheet'!AT206)</f>
        <v/>
      </c>
      <c r="R203" s="204" t="str">
        <f>IF('Result Sheet'!AU206="","",'Result Sheet'!AU206)</f>
        <v/>
      </c>
      <c r="S203" s="203" t="str">
        <f>IF('Result Sheet'!BL206="","",'Result Sheet'!BL206)</f>
        <v/>
      </c>
      <c r="T203" s="204" t="str">
        <f>IF('Result Sheet'!BM206="","",'Result Sheet'!BM206)</f>
        <v/>
      </c>
      <c r="U203" s="203" t="str">
        <f>IF('Result Sheet'!CD206="","",'Result Sheet'!CD206)</f>
        <v/>
      </c>
      <c r="V203" s="204" t="str">
        <f>IF('Result Sheet'!CE206="","",'Result Sheet'!CE206)</f>
        <v/>
      </c>
      <c r="W203" s="205" t="str">
        <f>IF('Result Sheet'!DX206="","",'Result Sheet'!DX206)</f>
        <v/>
      </c>
      <c r="BQ203" s="206" t="str">
        <f>'Result Sheet'!G206</f>
        <v/>
      </c>
      <c r="BR203" s="207" t="str">
        <f t="shared" si="36"/>
        <v/>
      </c>
      <c r="BS203" s="207" t="str">
        <f t="shared" si="37"/>
        <v/>
      </c>
      <c r="BT203" s="207" t="str">
        <f t="shared" si="38"/>
        <v/>
      </c>
      <c r="BU203" s="207" t="str">
        <f t="shared" si="39"/>
        <v/>
      </c>
      <c r="BV203" s="207" t="str">
        <f t="shared" si="40"/>
        <v/>
      </c>
      <c r="BW203" s="207" t="str">
        <f t="shared" si="41"/>
        <v/>
      </c>
      <c r="BX203" s="207" t="str">
        <f t="shared" si="42"/>
        <v/>
      </c>
      <c r="BY203" s="207" t="str">
        <f t="shared" si="43"/>
        <v/>
      </c>
      <c r="BZ203" s="207" t="str">
        <f t="shared" si="44"/>
        <v/>
      </c>
      <c r="CA203" s="207" t="str">
        <f t="shared" si="45"/>
        <v/>
      </c>
      <c r="CB203" s="207" t="str">
        <f t="shared" si="46"/>
        <v/>
      </c>
      <c r="CC203" s="207" t="str">
        <f t="shared" si="47"/>
        <v/>
      </c>
      <c r="CD203" s="208"/>
    </row>
    <row r="204" spans="1:82" ht="15.95" customHeight="1">
      <c r="A204" s="195">
        <f>IF('Result Sheet'!A207="","",'Result Sheet'!A207)</f>
        <v>200</v>
      </c>
      <c r="B204" s="196" t="str">
        <f>IF('Result Sheet'!B207="","",'Result Sheet'!B207)</f>
        <v/>
      </c>
      <c r="C204" s="197" t="str">
        <f>IF('Result Sheet'!F207="","",'Result Sheet'!F207)</f>
        <v/>
      </c>
      <c r="D204" s="198" t="str">
        <f>IF('Result Sheet'!E207="","",'Result Sheet'!E207)</f>
        <v/>
      </c>
      <c r="E204" s="199" t="str">
        <f>IF('Result Sheet'!G207="","",'Result Sheet'!G207)</f>
        <v/>
      </c>
      <c r="F204" s="199" t="str">
        <f>IF('Result Sheet'!H207="","",'Result Sheet'!H207)</f>
        <v/>
      </c>
      <c r="G204" s="199" t="str">
        <f>IF('Result Sheet'!I207="","",'Result Sheet'!I207)</f>
        <v/>
      </c>
      <c r="H204" s="200" t="str">
        <f>IF('Result Sheet'!K207="","",'Result Sheet'!K207)</f>
        <v/>
      </c>
      <c r="I204" s="200" t="str">
        <f>IF('Result Sheet'!J207="","",'Result Sheet'!J207)</f>
        <v/>
      </c>
      <c r="J204" s="314" t="str">
        <f>IF('Result Sheet'!DV207="","",'Result Sheet'!DV207)</f>
        <v/>
      </c>
      <c r="K204" s="201" t="str">
        <f>IF('Result Sheet'!DR207="","",'Result Sheet'!DR207)</f>
        <v/>
      </c>
      <c r="L204" s="202" t="str">
        <f>IF('Result Sheet'!DS207="","",'Result Sheet'!DS207)</f>
        <v/>
      </c>
      <c r="M204" s="201" t="str">
        <f>IF('Result Sheet'!DT207="","",'Result Sheet'!DT207)</f>
        <v/>
      </c>
      <c r="N204" s="244" t="str">
        <f>IF('Result Sheet'!DY207="","",'Result Sheet'!DY207)</f>
        <v/>
      </c>
      <c r="O204" s="203" t="str">
        <f>IF('Result Sheet'!AB207="","",'Result Sheet'!AB207)</f>
        <v/>
      </c>
      <c r="P204" s="204" t="str">
        <f>IF('Result Sheet'!AC207="","",'Result Sheet'!AC207)</f>
        <v/>
      </c>
      <c r="Q204" s="203" t="str">
        <f>IF('Result Sheet'!AT207="","",'Result Sheet'!AT207)</f>
        <v/>
      </c>
      <c r="R204" s="204" t="str">
        <f>IF('Result Sheet'!AU207="","",'Result Sheet'!AU207)</f>
        <v/>
      </c>
      <c r="S204" s="203" t="str">
        <f>IF('Result Sheet'!BL207="","",'Result Sheet'!BL207)</f>
        <v/>
      </c>
      <c r="T204" s="204" t="str">
        <f>IF('Result Sheet'!BM207="","",'Result Sheet'!BM207)</f>
        <v/>
      </c>
      <c r="U204" s="203" t="str">
        <f>IF('Result Sheet'!CD207="","",'Result Sheet'!CD207)</f>
        <v/>
      </c>
      <c r="V204" s="204" t="str">
        <f>IF('Result Sheet'!CE207="","",'Result Sheet'!CE207)</f>
        <v/>
      </c>
      <c r="W204" s="205" t="str">
        <f>IF('Result Sheet'!DX207="","",'Result Sheet'!DX207)</f>
        <v/>
      </c>
      <c r="BQ204" s="206" t="str">
        <f>'Result Sheet'!G207</f>
        <v/>
      </c>
      <c r="BR204" s="207" t="str">
        <f t="shared" si="36"/>
        <v/>
      </c>
      <c r="BS204" s="207" t="str">
        <f t="shared" si="37"/>
        <v/>
      </c>
      <c r="BT204" s="207" t="str">
        <f t="shared" si="38"/>
        <v/>
      </c>
      <c r="BU204" s="207" t="str">
        <f t="shared" si="39"/>
        <v/>
      </c>
      <c r="BV204" s="207" t="str">
        <f t="shared" si="40"/>
        <v/>
      </c>
      <c r="BW204" s="207" t="str">
        <f t="shared" si="41"/>
        <v/>
      </c>
      <c r="BX204" s="207" t="str">
        <f t="shared" si="42"/>
        <v/>
      </c>
      <c r="BY204" s="207" t="str">
        <f t="shared" si="43"/>
        <v/>
      </c>
      <c r="BZ204" s="207" t="str">
        <f t="shared" si="44"/>
        <v/>
      </c>
      <c r="CA204" s="207" t="str">
        <f t="shared" si="45"/>
        <v/>
      </c>
      <c r="CB204" s="207" t="str">
        <f t="shared" si="46"/>
        <v/>
      </c>
      <c r="CC204" s="207" t="str">
        <f t="shared" si="47"/>
        <v/>
      </c>
      <c r="CD204" s="208"/>
    </row>
    <row r="205" spans="1:82" ht="16.5" thickBot="1">
      <c r="A205" s="938"/>
      <c r="B205" s="938"/>
      <c r="C205" s="938"/>
      <c r="D205" s="938"/>
      <c r="E205" s="938"/>
      <c r="F205" s="938"/>
      <c r="G205" s="939"/>
      <c r="H205" s="939"/>
      <c r="I205" s="939"/>
      <c r="J205" s="938"/>
      <c r="K205" s="938"/>
      <c r="L205" s="938"/>
      <c r="M205" s="938"/>
      <c r="N205" s="938"/>
      <c r="O205" s="938"/>
      <c r="P205" s="938"/>
      <c r="Q205" s="938"/>
      <c r="R205" s="938"/>
      <c r="S205" s="938"/>
      <c r="T205" s="938"/>
      <c r="U205" s="938"/>
      <c r="V205" s="938"/>
      <c r="W205" s="938"/>
      <c r="BQ205" s="908"/>
      <c r="BR205" s="909"/>
      <c r="BS205" s="909"/>
      <c r="BT205" s="909"/>
      <c r="BU205" s="909"/>
      <c r="BV205" s="909"/>
      <c r="BW205" s="909"/>
      <c r="BX205" s="909"/>
      <c r="BY205" s="909"/>
      <c r="BZ205" s="909"/>
      <c r="CA205" s="909"/>
      <c r="CB205" s="909"/>
      <c r="CC205" s="909"/>
      <c r="CD205" s="910"/>
    </row>
    <row r="206" spans="1:82" ht="21" customHeight="1" thickTop="1">
      <c r="A206" s="210"/>
      <c r="B206" s="211" t="s">
        <v>123</v>
      </c>
      <c r="C206" s="211"/>
      <c r="D206" s="911" t="str">
        <f>IF('Master sheet'!$D$11="Hindi","प्रविष्ठ कुल विद्यार्थी","No. of students appeared")</f>
        <v>प्रविष्ठ कुल विद्यार्थी</v>
      </c>
      <c r="E206" s="911"/>
      <c r="F206" s="213">
        <f>COUNTA(B5:B204)-COUNTIF(B5:B204,"nso")-COUNTBLANK(B5:B204)</f>
        <v>30</v>
      </c>
      <c r="G206" s="110"/>
      <c r="H206" s="912"/>
      <c r="I206" s="913"/>
      <c r="J206" s="914" t="str">
        <f>IF('Master sheet'!$D$11="Hindi","परिणाम तैयारकर्ता","Signature of the maker")</f>
        <v>परिणाम तैयारकर्ता</v>
      </c>
      <c r="K206" s="915"/>
      <c r="L206" s="916"/>
      <c r="M206" s="920" t="str">
        <f>CONCATENATE("( ",UPPER('Master sheet'!D16)," )")</f>
        <v>( PUSHPENDRA JAWARA )</v>
      </c>
      <c r="N206" s="920"/>
      <c r="O206" s="920"/>
      <c r="P206" s="920"/>
      <c r="Q206" s="920"/>
      <c r="R206" s="920"/>
      <c r="S206" s="920" t="str">
        <f>CONCATENATE("( ",UPPER('Master sheet'!D12)," )")</f>
        <v>( USHA PALIYA )</v>
      </c>
      <c r="T206" s="920"/>
      <c r="U206" s="920"/>
      <c r="V206" s="920"/>
      <c r="W206" s="920"/>
      <c r="BQ206" s="212"/>
      <c r="BR206" s="922" t="str">
        <f>BQ1</f>
        <v>tkfrokj ifj.kke</v>
      </c>
      <c r="BS206" s="922"/>
      <c r="BT206" s="922"/>
      <c r="BU206" s="922"/>
      <c r="BV206" s="922"/>
      <c r="BW206" s="922"/>
      <c r="BX206" s="922"/>
      <c r="BY206" s="922"/>
      <c r="BZ206" s="922"/>
      <c r="CA206" s="922"/>
      <c r="CB206" s="922"/>
      <c r="CC206" s="922"/>
      <c r="CD206" s="923"/>
    </row>
    <row r="207" spans="1:82" ht="21">
      <c r="A207" s="210"/>
      <c r="B207" s="211" t="s">
        <v>123</v>
      </c>
      <c r="C207" s="211"/>
      <c r="D207" s="924" t="str">
        <f>IF('Master sheet'!$D$11="Hindi","ग्रेड 'ए'","Grade 'A'")</f>
        <v>ग्रेड 'ए'</v>
      </c>
      <c r="E207" s="924"/>
      <c r="F207" s="213">
        <f>COUNTIF(N5:N204,"A")</f>
        <v>0</v>
      </c>
      <c r="G207" s="214"/>
      <c r="H207" s="927"/>
      <c r="I207" s="928"/>
      <c r="J207" s="917"/>
      <c r="K207" s="918"/>
      <c r="L207" s="919"/>
      <c r="M207" s="921"/>
      <c r="N207" s="921"/>
      <c r="O207" s="921"/>
      <c r="P207" s="921"/>
      <c r="Q207" s="921"/>
      <c r="R207" s="921"/>
      <c r="S207" s="921"/>
      <c r="T207" s="921"/>
      <c r="U207" s="921"/>
      <c r="V207" s="921"/>
      <c r="W207" s="921"/>
      <c r="BQ207" s="215"/>
      <c r="BR207" s="216" t="str">
        <f t="shared" ref="BR207:CC207" si="48">BR3</f>
        <v>SC BOYS</v>
      </c>
      <c r="BS207" s="216" t="str">
        <f t="shared" si="48"/>
        <v>SC GIRLS</v>
      </c>
      <c r="BT207" s="216" t="str">
        <f t="shared" si="48"/>
        <v>ST BOYS</v>
      </c>
      <c r="BU207" s="216" t="str">
        <f t="shared" si="48"/>
        <v>ST GIRLS</v>
      </c>
      <c r="BV207" s="216" t="str">
        <f t="shared" si="48"/>
        <v>OBC BOYS</v>
      </c>
      <c r="BW207" s="216" t="str">
        <f t="shared" si="48"/>
        <v>OBC GIRLS</v>
      </c>
      <c r="BX207" s="216" t="str">
        <f t="shared" si="48"/>
        <v>GEN BOYS</v>
      </c>
      <c r="BY207" s="216" t="str">
        <f t="shared" si="48"/>
        <v>GEN GIRLS</v>
      </c>
      <c r="BZ207" s="216" t="str">
        <f t="shared" si="48"/>
        <v>MIN BOYS</v>
      </c>
      <c r="CA207" s="216" t="str">
        <f t="shared" si="48"/>
        <v>MIN GIRLS</v>
      </c>
      <c r="CB207" s="216" t="str">
        <f t="shared" si="48"/>
        <v>SBC BOYS</v>
      </c>
      <c r="CC207" s="216" t="str">
        <f t="shared" si="48"/>
        <v>SBC GIRLS</v>
      </c>
      <c r="CD207" s="217" t="s">
        <v>109</v>
      </c>
    </row>
    <row r="208" spans="1:82" ht="18.75" customHeight="1">
      <c r="A208" s="210"/>
      <c r="B208" s="211" t="s">
        <v>123</v>
      </c>
      <c r="C208" s="211"/>
      <c r="D208" s="924" t="str">
        <f>IF('Master sheet'!$D$11="Hindi","ग्रेड 'बी'","Grade 'B'")</f>
        <v>ग्रेड 'बी'</v>
      </c>
      <c r="E208" s="924"/>
      <c r="F208" s="218">
        <f>COUNTIF(N5:N204,"B")</f>
        <v>0</v>
      </c>
      <c r="G208" s="219"/>
      <c r="H208" s="929"/>
      <c r="I208" s="928"/>
      <c r="J208" s="917" t="str">
        <f>IF('Master sheet'!$D$11="Hindi","हस्ताक्षर कक्षाध्यापक","Signature of the class teacher")</f>
        <v>हस्ताक्षर कक्षाध्यापक</v>
      </c>
      <c r="K208" s="918"/>
      <c r="L208" s="919"/>
      <c r="M208" s="921" t="str">
        <f>CONCATENATE("( ",UPPER('Result Sheet'!DX211)," )")</f>
        <v>( ( ABHIMANYU SINGH ) )</v>
      </c>
      <c r="N208" s="921"/>
      <c r="O208" s="921"/>
      <c r="P208" s="921"/>
      <c r="Q208" s="921"/>
      <c r="R208" s="921"/>
      <c r="S208" s="921"/>
      <c r="T208" s="921"/>
      <c r="U208" s="921"/>
      <c r="V208" s="921"/>
      <c r="W208" s="921"/>
      <c r="BQ208" s="220" t="str">
        <f>'Teacher &amp; Cat. Wise Result'!A26</f>
        <v>ग्रेड 'ए'</v>
      </c>
      <c r="BR208" s="221">
        <f>COUNTIF(BR5:BR204,"A")</f>
        <v>0</v>
      </c>
      <c r="BS208" s="221">
        <f t="shared" ref="BS208:CC208" si="49">COUNTIF(BS5:BS204,"A")</f>
        <v>0</v>
      </c>
      <c r="BT208" s="221">
        <f t="shared" si="49"/>
        <v>0</v>
      </c>
      <c r="BU208" s="221">
        <f t="shared" si="49"/>
        <v>0</v>
      </c>
      <c r="BV208" s="221">
        <f t="shared" si="49"/>
        <v>0</v>
      </c>
      <c r="BW208" s="221">
        <f t="shared" si="49"/>
        <v>0</v>
      </c>
      <c r="BX208" s="221">
        <f t="shared" si="49"/>
        <v>0</v>
      </c>
      <c r="BY208" s="221">
        <f t="shared" si="49"/>
        <v>0</v>
      </c>
      <c r="BZ208" s="221">
        <f t="shared" si="49"/>
        <v>0</v>
      </c>
      <c r="CA208" s="221">
        <f t="shared" si="49"/>
        <v>0</v>
      </c>
      <c r="CB208" s="221">
        <f t="shared" si="49"/>
        <v>0</v>
      </c>
      <c r="CC208" s="221">
        <f t="shared" si="49"/>
        <v>0</v>
      </c>
      <c r="CD208" s="222">
        <f>SUM(BR208:CC208)</f>
        <v>0</v>
      </c>
    </row>
    <row r="209" spans="1:82" ht="18.75">
      <c r="A209" s="210"/>
      <c r="B209" s="211" t="s">
        <v>123</v>
      </c>
      <c r="C209" s="211"/>
      <c r="D209" s="924" t="str">
        <f>IF('Master sheet'!$D$11="Hindi","ग्रेड 'सी'","Grade 'C'")</f>
        <v>ग्रेड 'सी'</v>
      </c>
      <c r="E209" s="924"/>
      <c r="F209" s="223">
        <f>COUNTIF(N5:N204,"C")</f>
        <v>29</v>
      </c>
      <c r="G209" s="224"/>
      <c r="H209" s="929"/>
      <c r="I209" s="928"/>
      <c r="J209" s="917"/>
      <c r="K209" s="918"/>
      <c r="L209" s="919"/>
      <c r="M209" s="921"/>
      <c r="N209" s="921"/>
      <c r="O209" s="921"/>
      <c r="P209" s="921"/>
      <c r="Q209" s="921"/>
      <c r="R209" s="921"/>
      <c r="S209" s="921"/>
      <c r="T209" s="921"/>
      <c r="U209" s="921"/>
      <c r="V209" s="921"/>
      <c r="W209" s="921"/>
      <c r="BQ209" s="220" t="str">
        <f>'Teacher &amp; Cat. Wise Result'!A27</f>
        <v>ग्रेड 'बी'</v>
      </c>
      <c r="BR209" s="221">
        <f>COUNTIF(BR5:BR204,"B")</f>
        <v>0</v>
      </c>
      <c r="BS209" s="221">
        <f t="shared" ref="BS209:CC209" si="50">COUNTIF(BS5:BS204,"B")</f>
        <v>0</v>
      </c>
      <c r="BT209" s="221">
        <f t="shared" si="50"/>
        <v>0</v>
      </c>
      <c r="BU209" s="221">
        <f t="shared" si="50"/>
        <v>0</v>
      </c>
      <c r="BV209" s="221">
        <f t="shared" si="50"/>
        <v>0</v>
      </c>
      <c r="BW209" s="221">
        <f t="shared" si="50"/>
        <v>0</v>
      </c>
      <c r="BX209" s="221">
        <f t="shared" si="50"/>
        <v>0</v>
      </c>
      <c r="BY209" s="221">
        <f t="shared" si="50"/>
        <v>0</v>
      </c>
      <c r="BZ209" s="221">
        <f t="shared" si="50"/>
        <v>0</v>
      </c>
      <c r="CA209" s="221">
        <f t="shared" si="50"/>
        <v>0</v>
      </c>
      <c r="CB209" s="221">
        <f t="shared" si="50"/>
        <v>0</v>
      </c>
      <c r="CC209" s="221">
        <f t="shared" si="50"/>
        <v>0</v>
      </c>
      <c r="CD209" s="222">
        <f t="shared" ref="CD209:CD215" si="51">SUM(BR209:CC209)</f>
        <v>0</v>
      </c>
    </row>
    <row r="210" spans="1:82" ht="18.75" customHeight="1">
      <c r="A210" s="210"/>
      <c r="B210" s="211" t="s">
        <v>123</v>
      </c>
      <c r="C210" s="211"/>
      <c r="D210" s="924" t="str">
        <f>IF('Master sheet'!$D$11="Hindi","ग्रेड 'डी'","Grade 'D'")</f>
        <v>ग्रेड 'डी'</v>
      </c>
      <c r="E210" s="924"/>
      <c r="F210" s="225">
        <f>COUNTIF(N5:N204,"D")</f>
        <v>1</v>
      </c>
      <c r="G210" s="219"/>
      <c r="H210" s="925"/>
      <c r="I210" s="926"/>
      <c r="J210" s="917" t="str">
        <f>IF('Master sheet'!$D$11="Hindi","हस्ताक्षर जांचकर्ता","Signature of the checker")</f>
        <v>हस्ताक्षर जांचकर्ता</v>
      </c>
      <c r="K210" s="918"/>
      <c r="L210" s="919"/>
      <c r="M210" s="921" t="str">
        <f>CONCATENATE("( ",UPPER('Master sheet'!D15)," )")</f>
        <v>( RADHESHYAM )</v>
      </c>
      <c r="N210" s="921"/>
      <c r="O210" s="921"/>
      <c r="P210" s="921"/>
      <c r="Q210" s="921"/>
      <c r="R210" s="921"/>
      <c r="S210" s="921"/>
      <c r="T210" s="921"/>
      <c r="U210" s="921"/>
      <c r="V210" s="921"/>
      <c r="W210" s="921"/>
      <c r="BQ210" s="220" t="str">
        <f>'Teacher &amp; Cat. Wise Result'!A28</f>
        <v>ग्रेड 'सी'</v>
      </c>
      <c r="BR210" s="221">
        <f>COUNTIF(BR5:BR204,"C")</f>
        <v>2</v>
      </c>
      <c r="BS210" s="221">
        <f t="shared" ref="BS210:CC210" si="52">COUNTIF(BS5:BS204,"C")</f>
        <v>1</v>
      </c>
      <c r="BT210" s="221">
        <f t="shared" si="52"/>
        <v>0</v>
      </c>
      <c r="BU210" s="221">
        <f t="shared" si="52"/>
        <v>0</v>
      </c>
      <c r="BV210" s="221">
        <f t="shared" si="52"/>
        <v>14</v>
      </c>
      <c r="BW210" s="221">
        <f t="shared" si="52"/>
        <v>8</v>
      </c>
      <c r="BX210" s="221">
        <f t="shared" si="52"/>
        <v>1</v>
      </c>
      <c r="BY210" s="221">
        <f t="shared" si="52"/>
        <v>1</v>
      </c>
      <c r="BZ210" s="221">
        <f t="shared" si="52"/>
        <v>0</v>
      </c>
      <c r="CA210" s="221">
        <f t="shared" si="52"/>
        <v>0</v>
      </c>
      <c r="CB210" s="221">
        <f t="shared" si="52"/>
        <v>2</v>
      </c>
      <c r="CC210" s="221">
        <f t="shared" si="52"/>
        <v>0</v>
      </c>
      <c r="CD210" s="222">
        <f t="shared" si="51"/>
        <v>29</v>
      </c>
    </row>
    <row r="211" spans="1:82" ht="18.75" customHeight="1">
      <c r="A211" s="210"/>
      <c r="B211" s="211" t="s">
        <v>123</v>
      </c>
      <c r="C211" s="211"/>
      <c r="D211" s="924" t="str">
        <f>IF('Master sheet'!$D$11="Hindi","ग्रेड 'ई'","Grade 'E'")</f>
        <v>ग्रेड 'ई'</v>
      </c>
      <c r="E211" s="924"/>
      <c r="F211" s="213">
        <f>COUNTIF(N5:N204,"E")</f>
        <v>0</v>
      </c>
      <c r="G211" s="226"/>
      <c r="H211" s="927"/>
      <c r="I211" s="928"/>
      <c r="J211" s="917"/>
      <c r="K211" s="918"/>
      <c r="L211" s="919"/>
      <c r="M211" s="921"/>
      <c r="N211" s="921"/>
      <c r="O211" s="921"/>
      <c r="P211" s="921"/>
      <c r="Q211" s="921"/>
      <c r="R211" s="921"/>
      <c r="S211" s="921"/>
      <c r="T211" s="921"/>
      <c r="U211" s="921"/>
      <c r="V211" s="921"/>
      <c r="W211" s="921"/>
      <c r="BQ211" s="220" t="str">
        <f>'Teacher &amp; Cat. Wise Result'!A29</f>
        <v>ग्रेड 'डी'</v>
      </c>
      <c r="BR211" s="221">
        <f>COUNTIF(BR5:BR204,"D")</f>
        <v>0</v>
      </c>
      <c r="BS211" s="221">
        <f t="shared" ref="BS211:CC211" si="53">COUNTIF(BS5:BS204,"D")</f>
        <v>0</v>
      </c>
      <c r="BT211" s="221">
        <f t="shared" si="53"/>
        <v>0</v>
      </c>
      <c r="BU211" s="221">
        <f t="shared" si="53"/>
        <v>0</v>
      </c>
      <c r="BV211" s="221">
        <f t="shared" si="53"/>
        <v>1</v>
      </c>
      <c r="BW211" s="221">
        <f t="shared" si="53"/>
        <v>0</v>
      </c>
      <c r="BX211" s="221">
        <f t="shared" si="53"/>
        <v>0</v>
      </c>
      <c r="BY211" s="221">
        <f t="shared" si="53"/>
        <v>0</v>
      </c>
      <c r="BZ211" s="221">
        <f t="shared" si="53"/>
        <v>0</v>
      </c>
      <c r="CA211" s="221">
        <f t="shared" si="53"/>
        <v>0</v>
      </c>
      <c r="CB211" s="221">
        <f t="shared" si="53"/>
        <v>0</v>
      </c>
      <c r="CC211" s="221">
        <f t="shared" si="53"/>
        <v>0</v>
      </c>
      <c r="CD211" s="222">
        <f t="shared" si="51"/>
        <v>1</v>
      </c>
    </row>
    <row r="212" spans="1:82" ht="18.75" customHeight="1">
      <c r="A212" s="227"/>
      <c r="B212" s="228" t="s">
        <v>123</v>
      </c>
      <c r="C212" s="228"/>
      <c r="D212" s="924" t="str">
        <f>IF('Master sheet'!$D$11="Hindi","कुल उत्तीर्ण","Total Pass")</f>
        <v>कुल उत्तीर्ण</v>
      </c>
      <c r="E212" s="924"/>
      <c r="F212" s="213">
        <f>SUM(F207:F211)</f>
        <v>30</v>
      </c>
      <c r="G212" s="229"/>
      <c r="H212" s="933"/>
      <c r="I212" s="934"/>
      <c r="J212" s="917" t="str">
        <f>IF('Master sheet'!$D$11="Hindi","हस्ताक्षर परीक्षा प्रभारी","Signature of the exam. Incharge")</f>
        <v>हस्ताक्षर परीक्षा प्रभारी</v>
      </c>
      <c r="K212" s="918"/>
      <c r="L212" s="919"/>
      <c r="M212" s="921" t="str">
        <f>CONCATENATE("( ",UPPER('Master sheet'!D14)," )")</f>
        <v>( SURESH CHAND )</v>
      </c>
      <c r="N212" s="921"/>
      <c r="O212" s="921"/>
      <c r="P212" s="921"/>
      <c r="Q212" s="921"/>
      <c r="R212" s="921"/>
      <c r="S212" s="930" t="str">
        <f>IF('Master sheet'!$D$11="Hindi","हस्ताक्षर मय सील मोहर संस्था प्रधान","Signature &amp; Seal of the Head of the Institution")</f>
        <v>हस्ताक्षर मय सील मोहर संस्था प्रधान</v>
      </c>
      <c r="T212" s="930"/>
      <c r="U212" s="930"/>
      <c r="V212" s="930"/>
      <c r="W212" s="930"/>
      <c r="BQ212" s="220" t="str">
        <f>'Teacher &amp; Cat. Wise Result'!A30</f>
        <v>ग्रेड 'ई'</v>
      </c>
      <c r="BR212" s="221">
        <f>COUNTIF(BR5:BR204,"E")</f>
        <v>0</v>
      </c>
      <c r="BS212" s="221">
        <f t="shared" ref="BS212:CC212" si="54">COUNTIF(BS5:BS204,"E")</f>
        <v>0</v>
      </c>
      <c r="BT212" s="221">
        <f t="shared" si="54"/>
        <v>0</v>
      </c>
      <c r="BU212" s="221">
        <f t="shared" si="54"/>
        <v>0</v>
      </c>
      <c r="BV212" s="221">
        <f t="shared" si="54"/>
        <v>0</v>
      </c>
      <c r="BW212" s="221">
        <f t="shared" si="54"/>
        <v>0</v>
      </c>
      <c r="BX212" s="221">
        <f t="shared" si="54"/>
        <v>0</v>
      </c>
      <c r="BY212" s="221">
        <f t="shared" si="54"/>
        <v>0</v>
      </c>
      <c r="BZ212" s="221">
        <f t="shared" si="54"/>
        <v>0</v>
      </c>
      <c r="CA212" s="221">
        <f t="shared" si="54"/>
        <v>0</v>
      </c>
      <c r="CB212" s="221">
        <f t="shared" si="54"/>
        <v>0</v>
      </c>
      <c r="CC212" s="221">
        <f t="shared" si="54"/>
        <v>0</v>
      </c>
      <c r="CD212" s="222">
        <f>SUM(BR212:CC212)</f>
        <v>0</v>
      </c>
    </row>
    <row r="213" spans="1:82" ht="19.5" customHeight="1">
      <c r="A213" s="210"/>
      <c r="B213" s="211" t="s">
        <v>123</v>
      </c>
      <c r="C213" s="211"/>
      <c r="D213" s="924" t="str">
        <f>IF('Master sheet'!$D$11="Hindi","उत्तीर्ण प्रतिशत","Pass percentage")</f>
        <v>उत्तीर्ण प्रतिशत</v>
      </c>
      <c r="E213" s="924"/>
      <c r="F213" s="243">
        <f>IF(F206=0,"",F212/F206*100)</f>
        <v>100</v>
      </c>
      <c r="G213" s="230"/>
      <c r="H213" s="931"/>
      <c r="I213" s="932"/>
      <c r="J213" s="917"/>
      <c r="K213" s="918"/>
      <c r="L213" s="919"/>
      <c r="M213" s="921"/>
      <c r="N213" s="921"/>
      <c r="O213" s="921"/>
      <c r="P213" s="921"/>
      <c r="Q213" s="921"/>
      <c r="R213" s="921"/>
      <c r="S213" s="930"/>
      <c r="T213" s="930"/>
      <c r="U213" s="930"/>
      <c r="V213" s="930"/>
      <c r="W213" s="930"/>
      <c r="BQ213" s="220" t="str">
        <f>'Teacher &amp; Cat. Wise Result'!A31</f>
        <v>कुल उत्तीर्ण</v>
      </c>
      <c r="BR213" s="231">
        <f>SUM(BR208,BR209,BR210,BR211,BR212)</f>
        <v>2</v>
      </c>
      <c r="BS213" s="231">
        <f t="shared" ref="BS213:CC213" si="55">SUM(BS208,BS209,BS210,BS211,BS212)</f>
        <v>1</v>
      </c>
      <c r="BT213" s="231">
        <f t="shared" si="55"/>
        <v>0</v>
      </c>
      <c r="BU213" s="231">
        <f t="shared" si="55"/>
        <v>0</v>
      </c>
      <c r="BV213" s="231">
        <f t="shared" si="55"/>
        <v>15</v>
      </c>
      <c r="BW213" s="231">
        <f t="shared" si="55"/>
        <v>8</v>
      </c>
      <c r="BX213" s="231">
        <f t="shared" si="55"/>
        <v>1</v>
      </c>
      <c r="BY213" s="231">
        <f t="shared" si="55"/>
        <v>1</v>
      </c>
      <c r="BZ213" s="231">
        <f t="shared" si="55"/>
        <v>0</v>
      </c>
      <c r="CA213" s="231">
        <f t="shared" si="55"/>
        <v>0</v>
      </c>
      <c r="CB213" s="231">
        <f t="shared" si="55"/>
        <v>2</v>
      </c>
      <c r="CC213" s="231">
        <f t="shared" si="55"/>
        <v>0</v>
      </c>
      <c r="CD213" s="222">
        <f t="shared" si="51"/>
        <v>30</v>
      </c>
    </row>
    <row r="214" spans="1:82" ht="15.75">
      <c r="BQ214" s="220" t="str">
        <f>'Teacher &amp; Cat. Wise Result'!A32</f>
        <v>पुनः परीक्षा</v>
      </c>
      <c r="BR214" s="221">
        <f>COUNTIF(BR5:BR204,"RE")</f>
        <v>0</v>
      </c>
      <c r="BS214" s="221">
        <f t="shared" ref="BS214:CC214" si="56">COUNTIF(BS5:BS204,"RE")</f>
        <v>0</v>
      </c>
      <c r="BT214" s="221">
        <f t="shared" si="56"/>
        <v>0</v>
      </c>
      <c r="BU214" s="221">
        <f t="shared" si="56"/>
        <v>0</v>
      </c>
      <c r="BV214" s="221">
        <f t="shared" si="56"/>
        <v>0</v>
      </c>
      <c r="BW214" s="221">
        <f t="shared" si="56"/>
        <v>0</v>
      </c>
      <c r="BX214" s="221">
        <f t="shared" si="56"/>
        <v>0</v>
      </c>
      <c r="BY214" s="221">
        <f t="shared" si="56"/>
        <v>0</v>
      </c>
      <c r="BZ214" s="221">
        <f t="shared" si="56"/>
        <v>0</v>
      </c>
      <c r="CA214" s="221">
        <f t="shared" si="56"/>
        <v>0</v>
      </c>
      <c r="CB214" s="221">
        <f t="shared" si="56"/>
        <v>0</v>
      </c>
      <c r="CC214" s="221">
        <f t="shared" si="56"/>
        <v>0</v>
      </c>
      <c r="CD214" s="222">
        <f>SUM(BR214:CC214)</f>
        <v>0</v>
      </c>
    </row>
    <row r="215" spans="1:82" ht="15.75">
      <c r="BQ215" s="220" t="str">
        <f>'Teacher &amp; Cat. Wise Result'!A33</f>
        <v>प्रविष्ठ कुल विद्यार्थी</v>
      </c>
      <c r="BR215" s="221">
        <f>SUM(BR213:BR214)</f>
        <v>2</v>
      </c>
      <c r="BS215" s="221">
        <f t="shared" ref="BS215:CC215" si="57">SUM(BS213:BS214)</f>
        <v>1</v>
      </c>
      <c r="BT215" s="221">
        <f t="shared" si="57"/>
        <v>0</v>
      </c>
      <c r="BU215" s="221">
        <f t="shared" si="57"/>
        <v>0</v>
      </c>
      <c r="BV215" s="221">
        <f t="shared" si="57"/>
        <v>15</v>
      </c>
      <c r="BW215" s="221">
        <f t="shared" si="57"/>
        <v>8</v>
      </c>
      <c r="BX215" s="221">
        <f t="shared" si="57"/>
        <v>1</v>
      </c>
      <c r="BY215" s="221">
        <f t="shared" si="57"/>
        <v>1</v>
      </c>
      <c r="BZ215" s="221">
        <f t="shared" si="57"/>
        <v>0</v>
      </c>
      <c r="CA215" s="221">
        <f t="shared" si="57"/>
        <v>0</v>
      </c>
      <c r="CB215" s="221">
        <f t="shared" si="57"/>
        <v>2</v>
      </c>
      <c r="CC215" s="221">
        <f t="shared" si="57"/>
        <v>0</v>
      </c>
      <c r="CD215" s="222">
        <f t="shared" si="51"/>
        <v>30</v>
      </c>
    </row>
    <row r="216" spans="1:82" ht="15.75">
      <c r="BQ216" s="220" t="str">
        <f>'Teacher &amp; Cat. Wise Result'!A34</f>
        <v>उत्तीर्ण प्रतिशत</v>
      </c>
      <c r="BR216" s="233">
        <f>IF(BR215=0,"",BR213/BR215*100)</f>
        <v>100</v>
      </c>
      <c r="BS216" s="233">
        <f t="shared" ref="BS216:CD216" si="58">IF(BS215=0,"",BS213/BS215*100)</f>
        <v>100</v>
      </c>
      <c r="BT216" s="233" t="str">
        <f t="shared" si="58"/>
        <v/>
      </c>
      <c r="BU216" s="233" t="str">
        <f t="shared" si="58"/>
        <v/>
      </c>
      <c r="BV216" s="233">
        <f t="shared" si="58"/>
        <v>100</v>
      </c>
      <c r="BW216" s="233">
        <f t="shared" si="58"/>
        <v>100</v>
      </c>
      <c r="BX216" s="233">
        <f t="shared" si="58"/>
        <v>100</v>
      </c>
      <c r="BY216" s="233">
        <f t="shared" si="58"/>
        <v>100</v>
      </c>
      <c r="BZ216" s="233" t="str">
        <f t="shared" si="58"/>
        <v/>
      </c>
      <c r="CA216" s="233" t="str">
        <f t="shared" si="58"/>
        <v/>
      </c>
      <c r="CB216" s="233">
        <f t="shared" si="58"/>
        <v>100</v>
      </c>
      <c r="CC216" s="233" t="str">
        <f t="shared" si="58"/>
        <v/>
      </c>
      <c r="CD216" s="233">
        <f t="shared" si="58"/>
        <v>100</v>
      </c>
    </row>
    <row r="217" spans="1:82" ht="16.5" thickBot="1">
      <c r="BQ217" s="220" t="e">
        <f>'Teacher &amp; Cat. Wise Result'!#REF!</f>
        <v>#REF!</v>
      </c>
      <c r="BR217" s="234">
        <f>COUNTIF(BR5:BR204,"NSO")</f>
        <v>0</v>
      </c>
      <c r="BS217" s="234">
        <f t="shared" ref="BS217:CC217" si="59">COUNTIF(BS5:BS204,"NSO")</f>
        <v>0</v>
      </c>
      <c r="BT217" s="234">
        <f t="shared" si="59"/>
        <v>0</v>
      </c>
      <c r="BU217" s="234">
        <f t="shared" si="59"/>
        <v>0</v>
      </c>
      <c r="BV217" s="234">
        <f t="shared" si="59"/>
        <v>0</v>
      </c>
      <c r="BW217" s="234">
        <f t="shared" si="59"/>
        <v>0</v>
      </c>
      <c r="BX217" s="234">
        <f t="shared" si="59"/>
        <v>0</v>
      </c>
      <c r="BY217" s="234">
        <f t="shared" si="59"/>
        <v>0</v>
      </c>
      <c r="BZ217" s="234">
        <f t="shared" si="59"/>
        <v>0</v>
      </c>
      <c r="CA217" s="234">
        <f t="shared" si="59"/>
        <v>0</v>
      </c>
      <c r="CB217" s="234">
        <f t="shared" si="59"/>
        <v>0</v>
      </c>
      <c r="CC217" s="234">
        <f t="shared" si="59"/>
        <v>0</v>
      </c>
      <c r="CD217" s="235">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E" sheet="1" objects="1" scenarios="1" formatCells="0" formatColumns="0" formatRows="0"/>
  <protectedRanges>
    <protectedRange password="DC77" sqref="H208:W211 N1 A208:F211 A212:W213 N2:O207 P1:W207 A1:M207" name="Range1_1"/>
  </protectedRanges>
  <mergeCells count="53">
    <mergeCell ref="A1:M1"/>
    <mergeCell ref="A3:A4"/>
    <mergeCell ref="A205:W205"/>
    <mergeCell ref="B3:B4"/>
    <mergeCell ref="C3:C4"/>
    <mergeCell ref="D2:D4"/>
    <mergeCell ref="E2:E4"/>
    <mergeCell ref="A2:B2"/>
    <mergeCell ref="L2:L4"/>
    <mergeCell ref="J208:L209"/>
    <mergeCell ref="D209:E209"/>
    <mergeCell ref="H209:I209"/>
    <mergeCell ref="H207:I207"/>
    <mergeCell ref="S212:W213"/>
    <mergeCell ref="D213:E213"/>
    <mergeCell ref="H213:I213"/>
    <mergeCell ref="M212:R213"/>
    <mergeCell ref="D212:E212"/>
    <mergeCell ref="H212:I212"/>
    <mergeCell ref="J212:L213"/>
    <mergeCell ref="M206:R207"/>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s>
  <conditionalFormatting sqref="H208:I209 H211:I213 I3 J2 S212:T212 BR1:CD4 H207:J207 J209:J212 D2:H2 BR206:CD207 CD217 CD208:CD215 G206:I206 BQ1:BQ217 O5:W204 D5:I204 B3:C204 A2:A205">
    <cfRule type="cellIs" dxfId="63" priority="94" stopIfTrue="1" operator="equal">
      <formula>0</formula>
    </cfRule>
  </conditionalFormatting>
  <conditionalFormatting sqref="J214:J218 J2 S212:T212 J207:J212 G206:I206">
    <cfRule type="containsText" dxfId="62" priority="93" stopIfTrue="1" operator="containsText" text="iwjd">
      <formula>NOT(ISERROR(SEARCH("iwjd",G2)))</formula>
    </cfRule>
  </conditionalFormatting>
  <conditionalFormatting sqref="J5:J204">
    <cfRule type="containsText" dxfId="61" priority="92" stopIfTrue="1" operator="containsText" text="Re-Exam">
      <formula>NOT(ISERROR(SEARCH("Re-Exam",J5)))</formula>
    </cfRule>
  </conditionalFormatting>
  <conditionalFormatting sqref="H2:H3 I3">
    <cfRule type="containsText" dxfId="60" priority="90" stopIfTrue="1" operator="containsText" text="ST">
      <formula>NOT(ISERROR(SEARCH("ST",H2)))</formula>
    </cfRule>
    <cfRule type="containsText" dxfId="59" priority="91" stopIfTrue="1" operator="containsText" text="SC">
      <formula>NOT(ISERROR(SEARCH("SC",H2)))</formula>
    </cfRule>
  </conditionalFormatting>
  <conditionalFormatting sqref="H5:I204">
    <cfRule type="containsText" dxfId="58" priority="87" stopIfTrue="1" operator="containsText" text="OBC">
      <formula>NOT(ISERROR(SEARCH("OBC",H5)))</formula>
    </cfRule>
    <cfRule type="containsText" dxfId="57" priority="88" stopIfTrue="1" operator="containsText" text="ST">
      <formula>NOT(ISERROR(SEARCH("ST",H5)))</formula>
    </cfRule>
    <cfRule type="containsText" dxfId="56" priority="89" stopIfTrue="1" operator="containsText" text="SC">
      <formula>NOT(ISERROR(SEARCH("SC",H5)))</formula>
    </cfRule>
  </conditionalFormatting>
  <conditionalFormatting sqref="BR5:CD204 S5:V204">
    <cfRule type="containsText" dxfId="55" priority="85" stopIfTrue="1" operator="containsText" text="mRrh.kZ">
      <formula>NOT(ISERROR(SEARCH("mRrh.kZ",S5)))</formula>
    </cfRule>
    <cfRule type="containsText" dxfId="54" priority="86" stopIfTrue="1" operator="containsText" text="vuqRrh.kZ">
      <formula>NOT(ISERROR(SEARCH("vuqRrh.kZ",S5)))</formula>
    </cfRule>
  </conditionalFormatting>
  <conditionalFormatting sqref="BR208:CD217">
    <cfRule type="cellIs" dxfId="53" priority="84" operator="equal">
      <formula>0</formula>
    </cfRule>
  </conditionalFormatting>
  <conditionalFormatting sqref="BR5:CD204">
    <cfRule type="containsText" dxfId="52" priority="80" operator="containsText" text="iwjd">
      <formula>NOT(ISERROR(SEARCH("iwjd",BR5)))</formula>
    </cfRule>
    <cfRule type="containsText" dxfId="51" priority="81" operator="containsText" text="uke i`Fkd">
      <formula>NOT(ISERROR(SEARCH("uke i`Fkd",BR5)))</formula>
    </cfRule>
    <cfRule type="containsText" dxfId="50" priority="82" operator="containsText" text="iqu% ijh{k">
      <formula>NOT(ISERROR(SEARCH("iqu% ijh{k",BR5)))</formula>
    </cfRule>
    <cfRule type="containsText" dxfId="49" priority="83" operator="containsText" text="vuqRrh.kZ">
      <formula>NOT(ISERROR(SEARCH("vuqRrh.kZ",BR5)))</formula>
    </cfRule>
  </conditionalFormatting>
  <conditionalFormatting sqref="H2:H3 I3">
    <cfRule type="containsText" dxfId="48" priority="76" stopIfTrue="1" operator="containsText" text="ST">
      <formula>NOT(ISERROR(SEARCH("ST",H2)))</formula>
    </cfRule>
    <cfRule type="containsText" dxfId="47" priority="77" stopIfTrue="1" operator="containsText" text="SC">
      <formula>NOT(ISERROR(SEARCH("SC",H2)))</formula>
    </cfRule>
  </conditionalFormatting>
  <conditionalFormatting sqref="I5:I204">
    <cfRule type="expression" dxfId="46" priority="53">
      <formula>I5="F"</formula>
    </cfRule>
    <cfRule type="expression" dxfId="45" priority="54">
      <formula>I5="M"</formula>
    </cfRule>
  </conditionalFormatting>
  <conditionalFormatting sqref="L5:L204">
    <cfRule type="expression" dxfId="44" priority="50">
      <formula>L5=""</formula>
    </cfRule>
    <cfRule type="top10" dxfId="43" priority="51" rank="3"/>
    <cfRule type="top10" dxfId="42" priority="52" percent="1" rank="3"/>
  </conditionalFormatting>
  <conditionalFormatting sqref="J5:J204">
    <cfRule type="containsText" dxfId="41"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xl/worksheets/sheet9.xml><?xml version="1.0" encoding="utf-8"?>
<worksheet xmlns="http://schemas.openxmlformats.org/spreadsheetml/2006/main" xmlns:r="http://schemas.openxmlformats.org/officeDocument/2006/relationships">
  <sheetPr codeName="Sheet1"/>
  <dimension ref="A1:AK329"/>
  <sheetViews>
    <sheetView showGridLines="0" view="pageBreakPreview" zoomScaleSheetLayoutView="100" workbookViewId="0">
      <selection activeCell="S14" sqref="S14"/>
    </sheetView>
  </sheetViews>
  <sheetFormatPr defaultRowHeight="15"/>
  <cols>
    <col min="1" max="1" width="2.875" style="376" customWidth="1"/>
    <col min="2" max="2" width="16.625" customWidth="1"/>
    <col min="3" max="15" width="5.375" customWidth="1"/>
    <col min="16" max="16" width="6.25" customWidth="1"/>
    <col min="19" max="19" width="7.5" customWidth="1"/>
    <col min="20" max="20" width="13.25" customWidth="1"/>
    <col min="21" max="21" width="8.125" customWidth="1"/>
    <col min="22" max="22" width="12.25" customWidth="1"/>
    <col min="23" max="23" width="6.125" customWidth="1"/>
    <col min="25" max="25" width="9" hidden="1" customWidth="1"/>
    <col min="26" max="26" width="0" hidden="1" customWidth="1"/>
    <col min="32" max="32" width="9" customWidth="1"/>
    <col min="33" max="33" width="9" hidden="1" customWidth="1"/>
    <col min="34" max="34" width="10.125" hidden="1" customWidth="1"/>
    <col min="35" max="37" width="9" hidden="1" customWidth="1"/>
    <col min="38" max="38" width="9" customWidth="1"/>
  </cols>
  <sheetData>
    <row r="1" spans="1:35" ht="27" customHeight="1">
      <c r="B1" s="966"/>
      <c r="C1" s="380"/>
      <c r="D1" s="380"/>
      <c r="E1" s="966" t="str">
        <f>IF('Master sheet'!$D$11="Hindi","वार्षिक रिपोर्ट कार्ड ","Report Card")</f>
        <v xml:space="preserve">वार्षिक रिपोर्ट कार्ड </v>
      </c>
      <c r="F1" s="966"/>
      <c r="G1" s="966"/>
      <c r="H1" s="966"/>
      <c r="I1" s="966"/>
      <c r="J1" s="966"/>
      <c r="K1" s="966"/>
      <c r="L1" s="380"/>
      <c r="M1" s="380"/>
      <c r="N1" s="380"/>
      <c r="O1" s="380"/>
      <c r="P1" s="380"/>
      <c r="S1" s="92"/>
      <c r="T1" s="92"/>
      <c r="U1" s="92"/>
      <c r="V1" s="92"/>
      <c r="W1" s="92"/>
    </row>
    <row r="2" spans="1:35" ht="24" customHeight="1" thickBot="1">
      <c r="B2" s="966"/>
      <c r="C2" s="381"/>
      <c r="D2" s="967" t="str">
        <f>IF('Master sheet'!$D$11="Hindi","शिक्षा विभाग, राजस्थान सरकार","Education Department, Rajasthan Government")</f>
        <v>शिक्षा विभाग, राजस्थान सरकार</v>
      </c>
      <c r="E2" s="967"/>
      <c r="F2" s="967"/>
      <c r="G2" s="967"/>
      <c r="H2" s="967"/>
      <c r="I2" s="967"/>
      <c r="J2" s="967"/>
      <c r="K2" s="967"/>
      <c r="L2" s="967"/>
      <c r="M2" s="381"/>
      <c r="N2" s="381"/>
      <c r="O2" s="381"/>
      <c r="P2" s="381"/>
      <c r="S2" s="92"/>
      <c r="T2" s="92"/>
      <c r="U2" s="417" t="s">
        <v>85</v>
      </c>
      <c r="V2" s="92"/>
      <c r="W2" s="92"/>
    </row>
    <row r="3" spans="1:35" s="364" customFormat="1" ht="24" customHeight="1" thickBot="1">
      <c r="A3" s="377"/>
      <c r="B3" s="968" t="str">
        <f>IF('Master sheet'!$D$11="Hindi","विद्यालय का नाम :-","School Name :- ")</f>
        <v>विद्यालय का नाम :-</v>
      </c>
      <c r="C3" s="968"/>
      <c r="D3" s="968"/>
      <c r="E3" s="969" t="str">
        <f>IF(AND(N8=""),"",IF('Master sheet'!$D$11="Hindi",'Master sheet'!$D$8,'Master sheet'!$D$7))</f>
        <v xml:space="preserve">महात्मा गाँधी राजकीय विद्यालय (अंग्रेजी माध्यम) बर, पाली </v>
      </c>
      <c r="F3" s="969"/>
      <c r="G3" s="969"/>
      <c r="H3" s="969"/>
      <c r="I3" s="969"/>
      <c r="J3" s="969"/>
      <c r="K3" s="969"/>
      <c r="L3" s="969"/>
      <c r="M3" s="969"/>
      <c r="N3" s="969"/>
      <c r="O3" s="969"/>
      <c r="P3" s="969"/>
      <c r="S3" s="365"/>
      <c r="T3" s="94"/>
      <c r="U3" s="417" t="s">
        <v>232</v>
      </c>
      <c r="V3" s="94"/>
      <c r="W3" s="365"/>
    </row>
    <row r="4" spans="1:35" ht="18.95" customHeight="1" thickBot="1">
      <c r="B4" s="347"/>
      <c r="C4" s="347"/>
      <c r="D4" s="347"/>
      <c r="E4" s="970" t="str">
        <f>IF(AND(N8=""),"",IF('Master sheet'!$D$11="Hindi",CONCATENATE("(विद्यालय मान्यता क्रमांक व वर्ष : ","  ",'Master sheet'!$D$6),CONCATENATE("(School Recognition Number &amp; Years : ","  ",'Master sheet'!$D$6)))</f>
        <v>(विद्यालय मान्यता क्रमांक व वर्ष :   शिक्षा/पाली/1995/2001</v>
      </c>
      <c r="F4" s="970"/>
      <c r="G4" s="970"/>
      <c r="H4" s="970"/>
      <c r="I4" s="970"/>
      <c r="J4" s="970"/>
      <c r="K4" s="970"/>
      <c r="L4" s="970"/>
      <c r="M4" s="970"/>
      <c r="N4" s="970"/>
      <c r="O4" s="970"/>
      <c r="P4" s="970"/>
      <c r="S4" s="92"/>
      <c r="T4" s="92"/>
      <c r="U4" s="92"/>
      <c r="V4" s="92"/>
      <c r="W4" s="92"/>
    </row>
    <row r="5" spans="1:35" ht="18.95" customHeight="1">
      <c r="B5" s="352" t="str">
        <f>IF('Master sheet'!$D$11="Hindi","कक्षा  :-","CLASS :- ")</f>
        <v>कक्षा  :-</v>
      </c>
      <c r="C5" s="971">
        <f>IFERROR(IF(AND(N8=""),"",VLOOKUP(N8,Marks,2,0)),"")</f>
        <v>4</v>
      </c>
      <c r="D5" s="971"/>
      <c r="E5" s="972" t="str">
        <f>IF('Master sheet'!$D$11="Hindi","सेक्शन :-","Section :- ")</f>
        <v>सेक्शन :-</v>
      </c>
      <c r="F5" s="972"/>
      <c r="G5" s="972"/>
      <c r="H5" s="971" t="str">
        <f>IFERROR(IF(AND(N8=""),"",VLOOKUP(N8,Marks,3,0)),"")</f>
        <v>A</v>
      </c>
      <c r="I5" s="971"/>
      <c r="J5" s="973" t="str">
        <f>IF('Master sheet'!$D$11="Hindi","सत्र :- ","Session :- ")</f>
        <v xml:space="preserve">सत्र :- </v>
      </c>
      <c r="K5" s="973"/>
      <c r="L5" s="973"/>
      <c r="M5" s="973"/>
      <c r="N5" s="992" t="str">
        <f>IF(AND(N8=""),"",'Marks Entry 3rd'!$I$2)</f>
        <v xml:space="preserve"> 2023-2024</v>
      </c>
      <c r="O5" s="992"/>
      <c r="P5" s="992"/>
      <c r="S5" s="92"/>
      <c r="T5" s="993" t="str">
        <f>IF('Master sheet'!$D$11="Hindi",Y9,Y8)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,121 से 130 ...........</v>
      </c>
      <c r="U5" s="994"/>
      <c r="V5" s="995"/>
      <c r="W5" s="92"/>
      <c r="Y5">
        <f>IF(T3="",MIN('Result Sheet'!B8:B207),T3)</f>
        <v>401</v>
      </c>
      <c r="AH5" s="366" t="str">
        <f>N7</f>
        <v>28-10-2014</v>
      </c>
    </row>
    <row r="6" spans="1:35" ht="18.95" customHeight="1">
      <c r="B6" s="986" t="str">
        <f>IF('Master sheet'!$D$11="Hindi","विद्यार्थी का नाम :-","Student's Name :-")</f>
        <v>विद्यार्थी का नाम :-</v>
      </c>
      <c r="C6" s="986"/>
      <c r="D6" s="986"/>
      <c r="E6" s="987" t="str">
        <f>IFERROR(IF(AND(N8=""),"",VLOOKUP(N8,Marks,6,0)),"")</f>
        <v>AAKIFA BANO</v>
      </c>
      <c r="F6" s="987"/>
      <c r="G6" s="987"/>
      <c r="H6" s="987"/>
      <c r="I6" s="987"/>
      <c r="J6" s="988" t="str">
        <f>IF('Master sheet'!$D$11="Hindi","प्रवेशांक :","SR. NO. :")</f>
        <v>प्रवेशांक :</v>
      </c>
      <c r="K6" s="988"/>
      <c r="L6" s="988"/>
      <c r="M6" s="988"/>
      <c r="N6" s="990">
        <f>IFERROR(IF(AND(N8=""),"",VLOOKUP(N8,Marks,5,0)),"")</f>
        <v>936</v>
      </c>
      <c r="O6" s="990"/>
      <c r="P6" s="990"/>
      <c r="S6" s="92"/>
      <c r="T6" s="996"/>
      <c r="U6" s="997"/>
      <c r="V6" s="998"/>
      <c r="W6" s="92"/>
      <c r="Y6">
        <f>IF(V3="",MAX('Result Sheet'!B8:B207),V3)</f>
        <v>430</v>
      </c>
      <c r="AG6">
        <f>YEAR(AH5)</f>
        <v>2014</v>
      </c>
      <c r="AH6">
        <f>MONTH(AH5)</f>
        <v>10</v>
      </c>
      <c r="AI6">
        <f>DAY(AH5)</f>
        <v>28</v>
      </c>
    </row>
    <row r="7" spans="1:35" ht="18.95" customHeight="1">
      <c r="B7" s="986" t="str">
        <f>IF('Master sheet'!$D$11="Hindi","पिता का नाम :-","Father's Name :-")</f>
        <v>पिता का नाम :-</v>
      </c>
      <c r="C7" s="986"/>
      <c r="D7" s="986"/>
      <c r="E7" s="987" t="str">
        <f>IFERROR(IF(AND(N8=""),"",VLOOKUP(N8,Marks,7,0)),"")</f>
        <v>SHABBIR MOHAMMAD</v>
      </c>
      <c r="F7" s="987"/>
      <c r="G7" s="987"/>
      <c r="H7" s="987"/>
      <c r="I7" s="987"/>
      <c r="J7" s="988" t="str">
        <f>IF('Master sheet'!$D$11="Hindi","जन्म तिथि :","Date of Birth :")</f>
        <v>जन्म तिथि :</v>
      </c>
      <c r="K7" s="988"/>
      <c r="L7" s="988"/>
      <c r="M7" s="988"/>
      <c r="N7" s="991" t="str">
        <f>IFERROR(IF(AND(N8=""),"",VLOOKUP(N8,Marks,4,0)),"")</f>
        <v>28-10-2014</v>
      </c>
      <c r="O7" s="991"/>
      <c r="P7" s="991"/>
      <c r="T7" s="996"/>
      <c r="U7" s="997"/>
      <c r="V7" s="998"/>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t="str">
        <f>IF(AH6=1,"जनवरी",IF(AH6=2,"फरवरी",IF(AH6=3,"मार्च",IF(AH6=4,"अप्रैल",IF(AH6=5,"मई",IF(AH6=6,"जून",IF(AH6=7,"जुलाई",IF(AH6=8,"अगस्त",IF(AH6=9,"सितम्बर",IF(AH6=10,"अक्टूबर",IF(AH6=11,"नवम्बर",IF(AH6=12,"दिसम्बर",""))))))))))))</f>
        <v>अक्टूबर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986" t="str">
        <f>IF('Master sheet'!$D$11="Hindi","माता का नाम :-","Mother's Name :-")</f>
        <v>माता का नाम :-</v>
      </c>
      <c r="C8" s="986"/>
      <c r="D8" s="986"/>
      <c r="E8" s="987" t="str">
        <f>IFERROR(IF(AND(N8=""),"",VLOOKUP(N8,Marks,8,0)),"")</f>
        <v>HEENA KOUSER</v>
      </c>
      <c r="F8" s="987"/>
      <c r="G8" s="987"/>
      <c r="H8" s="987"/>
      <c r="I8" s="987"/>
      <c r="J8" s="988" t="str">
        <f>IF('Master sheet'!$D$11="Hindi","रोल नंबर :-","Roll No. :")</f>
        <v>रोल नंबर :-</v>
      </c>
      <c r="K8" s="988"/>
      <c r="L8" s="988"/>
      <c r="M8" s="988"/>
      <c r="N8" s="989">
        <f>IF(Y5="","",Y5)</f>
        <v>401</v>
      </c>
      <c r="O8" s="989"/>
      <c r="P8" s="989"/>
      <c r="T8" s="996"/>
      <c r="U8" s="997"/>
      <c r="V8" s="998"/>
      <c r="Y8" t="s">
        <v>265</v>
      </c>
      <c r="AH8" t="str">
        <f>CONCATENATE(AI7," ",AH7," ",AG7)</f>
        <v>अठाइस अक्टूबर दो हजार चौदह</v>
      </c>
    </row>
    <row r="9" spans="1:35" ht="18.95" customHeight="1">
      <c r="B9" s="986" t="str">
        <f>IF('Master sheet'!$D$11="Hindi","जन्मतिथि शब्दों में :-","Date of Birth in Words :-")</f>
        <v>जन्मतिथि शब्दों में :-</v>
      </c>
      <c r="C9" s="986"/>
      <c r="D9" s="986"/>
      <c r="E9" s="987" t="str">
        <f>IFERROR(IF('Master sheet'!$D$11="Hindi",AH8,AH10),"")</f>
        <v>अठाइस अक्टूबर दो हजार चौदह</v>
      </c>
      <c r="F9" s="987"/>
      <c r="G9" s="987"/>
      <c r="H9" s="987"/>
      <c r="I9" s="987"/>
      <c r="J9" s="987"/>
      <c r="K9" s="987"/>
      <c r="L9" s="987"/>
      <c r="M9" s="987"/>
      <c r="N9" s="987"/>
      <c r="O9" s="987"/>
      <c r="P9" s="349"/>
      <c r="T9" s="996"/>
      <c r="U9" s="997"/>
      <c r="V9" s="998"/>
      <c r="Y9" t="s">
        <v>266</v>
      </c>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t="str">
        <f>IF(AH6=1,"JANUARY",IF(AH6=2,"FEBUARY", IF(AH6=3,"MARCH",IF(AH6=4,"APRIL",IF(AH6=5,"MAY",IF(AH6=6,"JUNE",IF(AH6=7,"JULY",IF(AH6=8,"AUGUST",IF(AH6=9,"SEPTEMBER",IF(AH6=10,"OCTOBER",IF(AH6=11,"NOVEMBER",IF(AH6=12,"DECEMBER",""))))))))))))</f>
        <v>OCTOBER</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9.5" thickBot="1">
      <c r="B10" s="88"/>
      <c r="C10" s="88"/>
      <c r="D10" s="88"/>
      <c r="E10" s="89"/>
      <c r="F10" s="89"/>
      <c r="G10" s="89"/>
      <c r="H10" s="88"/>
      <c r="I10" s="88"/>
      <c r="J10" s="90"/>
      <c r="K10" s="90"/>
      <c r="L10" s="90"/>
      <c r="M10" s="56"/>
      <c r="N10" s="56"/>
      <c r="O10" s="56"/>
      <c r="P10" s="56"/>
      <c r="T10" s="999"/>
      <c r="U10" s="1000"/>
      <c r="V10" s="1001"/>
      <c r="AH10" t="str">
        <f>CONCATENATE(AH9," ",AI9,", ",AG9)</f>
        <v>OCTOBER TWENTY EIGHT, TWO THOUSAND FOURTEEN</v>
      </c>
    </row>
    <row r="11" spans="1:35" ht="25.5" customHeight="1">
      <c r="B11" s="723" t="str">
        <f>IF('Master sheet'!$D$11="Hindi","विषय","Subject")</f>
        <v>विषय</v>
      </c>
      <c r="C11" s="745" t="str">
        <f>IF('Master sheet'!$D$11="Hindi","सा. परख","Test")</f>
        <v>सा. परख</v>
      </c>
      <c r="D11" s="746"/>
      <c r="E11" s="746"/>
      <c r="F11" s="746"/>
      <c r="G11" s="745" t="str">
        <f>IF('Master sheet'!$D$11="Hindi","अर्द्धवार्षिक","Half Yearly")</f>
        <v>अर्द्धवार्षिक</v>
      </c>
      <c r="H11" s="746"/>
      <c r="I11" s="747"/>
      <c r="J11" s="985" t="str">
        <f>IF('Master sheet'!$D$11="Hindi","अर्द्ध वा. तक योग","Total Till H.Y.")</f>
        <v>अर्द्ध वा. तक योग</v>
      </c>
      <c r="K11" s="745" t="str">
        <f>IF('Master sheet'!$D$11="Hindi","वार्षिक","Yearly")</f>
        <v>वार्षिक</v>
      </c>
      <c r="L11" s="746"/>
      <c r="M11" s="747"/>
      <c r="N11" s="977" t="str">
        <f>IF('Master sheet'!$D$11="Hindi","कुल विषय योग ","Subject Total")</f>
        <v xml:space="preserve">कुल विषय योग </v>
      </c>
      <c r="O11" s="978" t="str">
        <f>IF('Master sheet'!$D$11="Hindi","ग्रेड","Grade")</f>
        <v>ग्रेड</v>
      </c>
      <c r="P11" s="981" t="str">
        <f>IF('Master sheet'!$D$11="Hindi","परिणाम","Results")</f>
        <v>परिणाम</v>
      </c>
    </row>
    <row r="12" spans="1:35" ht="102.75" customHeight="1">
      <c r="B12" s="723"/>
      <c r="C12" s="343" t="str">
        <f>IF('Master sheet'!$D$11="Hindi","प्रथम परख ","First Test")</f>
        <v xml:space="preserve">प्रथम परख </v>
      </c>
      <c r="D12" s="343" t="str">
        <f>IF('Master sheet'!$D$11="Hindi","द्वितीय परख","Second Test")</f>
        <v>द्वितीय परख</v>
      </c>
      <c r="E12" s="343" t="str">
        <f>IF('Master sheet'!$D$11="Hindi","तृतीय परख","Third Test")</f>
        <v>तृतीय परख</v>
      </c>
      <c r="F12" s="343" t="str">
        <f>IF('Master sheet'!$D$11="Hindi","सा. परख योग","Test Total")</f>
        <v>सा. परख योग</v>
      </c>
      <c r="G12" s="343" t="str">
        <f>IF('Master sheet'!$D$11="Hindi","लिखित","Written")</f>
        <v>लिखित</v>
      </c>
      <c r="H12" s="343" t="str">
        <f>IF('Master sheet'!$D$11="Hindi","मौखिक","Oral")</f>
        <v>मौखिक</v>
      </c>
      <c r="I12" s="343" t="str">
        <f>IF('Master sheet'!$D$11="Hindi","अर्द्ध वा. योग","H.Y. Total")</f>
        <v>अर्द्ध वा. योग</v>
      </c>
      <c r="J12" s="985"/>
      <c r="K12" s="343" t="str">
        <f>IF('Master sheet'!$D$11="Hindi","लिखित","Written")</f>
        <v>लिखित</v>
      </c>
      <c r="L12" s="343" t="str">
        <f>IF('Master sheet'!$D$11="Hindi","मौखिक","Oral")</f>
        <v>मौखिक</v>
      </c>
      <c r="M12" s="343" t="str">
        <f>IF('Master sheet'!$D$11="Hindi","वार्षिक योग","Yearly Total")</f>
        <v>वार्षिक योग</v>
      </c>
      <c r="N12" s="977"/>
      <c r="O12" s="979"/>
      <c r="P12" s="982"/>
    </row>
    <row r="13" spans="1:35" ht="21" customHeight="1">
      <c r="B13" s="723"/>
      <c r="C13" s="435">
        <v>10</v>
      </c>
      <c r="D13" s="435">
        <v>10</v>
      </c>
      <c r="E13" s="435">
        <v>10</v>
      </c>
      <c r="F13" s="436">
        <v>30</v>
      </c>
      <c r="G13" s="435">
        <v>50</v>
      </c>
      <c r="H13" s="435">
        <v>20</v>
      </c>
      <c r="I13" s="436">
        <v>70</v>
      </c>
      <c r="J13" s="437">
        <v>100</v>
      </c>
      <c r="K13" s="435">
        <v>60</v>
      </c>
      <c r="L13" s="435">
        <v>40</v>
      </c>
      <c r="M13" s="436">
        <v>100</v>
      </c>
      <c r="N13" s="437">
        <v>200</v>
      </c>
      <c r="O13" s="980"/>
      <c r="P13" s="983"/>
    </row>
    <row r="14" spans="1:35" ht="21" customHeight="1">
      <c r="B14" s="341" t="str">
        <f>IF('Master sheet'!D$11="Hindi","हिंदी","Hindi")</f>
        <v>हिंदी</v>
      </c>
      <c r="C14" s="348">
        <f>IFERROR(IF(AND(N8=""),"",VLOOKUP(N8,Marks,11,0)),"")</f>
        <v>9</v>
      </c>
      <c r="D14" s="348">
        <f>IFERROR(IF(AND(N8=""),"",VLOOKUP(N8,Marks,12,0)),"")</f>
        <v>9</v>
      </c>
      <c r="E14" s="348">
        <f>IFERROR(IF(AND(N8=""),"",VLOOKUP(N8,Marks,13,0)),"")</f>
        <v>18</v>
      </c>
      <c r="F14" s="85">
        <f>IFERROR(IF(AND(N8=""),"",VLOOKUP(N8,Marks,14,0)),"")</f>
        <v>36</v>
      </c>
      <c r="G14" s="348">
        <f>IFERROR(IF(AND(N8=""),"",VLOOKUP(N8,Marks,15,0)),"")</f>
        <v>5</v>
      </c>
      <c r="H14" s="348">
        <f>IFERROR(IF(AND(N8=""),"",VLOOKUP(N8,Marks,16,0)),"")</f>
        <v>10</v>
      </c>
      <c r="I14" s="85">
        <f>IFERROR(IF(AND(N8=""),"",VLOOKUP(N8,Marks,17,0)),"")</f>
        <v>15</v>
      </c>
      <c r="J14" s="84">
        <f>IFERROR(IF(AND(N8=""),"",VLOOKUP(N8,Marks,18,0)),"")</f>
        <v>51</v>
      </c>
      <c r="K14" s="348">
        <f>IFERROR(IF(AND(N8=""),"",VLOOKUP(N8,Marks,19,0)),"")</f>
        <v>39</v>
      </c>
      <c r="L14" s="348">
        <f>IFERROR(IF(AND(N8=""),"",VLOOKUP(N8,Marks,20,0)),"")</f>
        <v>5</v>
      </c>
      <c r="M14" s="85">
        <f>IFERROR(IF(AND(N8=""),"",VLOOKUP(N8,Marks,21,0)),"")</f>
        <v>44</v>
      </c>
      <c r="N14" s="84">
        <f>IFERROR(IF(AND(N8=""),"",VLOOKUP(N8,Marks,22,0)),"")</f>
        <v>95</v>
      </c>
      <c r="O14" s="95" t="str">
        <f>IFERROR(IF(AND(N8=""),"",VLOOKUP(N8,Marks,28,0)),"")</f>
        <v>D</v>
      </c>
      <c r="P14" s="237" t="str">
        <f>IFERROR(IF(AND(N8=""),"",VLOOKUP(N8,Marks,26,0)),"")</f>
        <v>P</v>
      </c>
    </row>
    <row r="15" spans="1:35" ht="21" customHeight="1">
      <c r="B15" s="341"/>
      <c r="C15" s="435">
        <v>5</v>
      </c>
      <c r="D15" s="435">
        <v>5</v>
      </c>
      <c r="E15" s="435">
        <v>5</v>
      </c>
      <c r="F15" s="436">
        <v>15</v>
      </c>
      <c r="G15" s="439">
        <v>25</v>
      </c>
      <c r="H15" s="435">
        <v>10</v>
      </c>
      <c r="I15" s="436">
        <v>35</v>
      </c>
      <c r="J15" s="438">
        <v>50</v>
      </c>
      <c r="K15" s="439">
        <v>30</v>
      </c>
      <c r="L15" s="435">
        <v>20</v>
      </c>
      <c r="M15" s="436">
        <v>50</v>
      </c>
      <c r="N15" s="438">
        <v>100</v>
      </c>
      <c r="O15" s="1002"/>
      <c r="P15" s="1003"/>
    </row>
    <row r="16" spans="1:35" ht="21" customHeight="1">
      <c r="B16" s="341" t="str">
        <f>IF('Master sheet'!$D$11="Hindi","अंग्रेजी","English")</f>
        <v>अंग्रेजी</v>
      </c>
      <c r="C16" s="348">
        <f>IFERROR(IF(AND(N8=""),"",VLOOKUP(N8,Marks,29,0)),"")</f>
        <v>4</v>
      </c>
      <c r="D16" s="348">
        <f>IFERROR(IF(AND(N8=""),"",VLOOKUP(N8,Marks,30,0)),"")</f>
        <v>3</v>
      </c>
      <c r="E16" s="348">
        <f>IFERROR(IF(AND(N8=""),"",VLOOKUP(N8,Marks,31,0)),"")</f>
        <v>4</v>
      </c>
      <c r="F16" s="85">
        <f>IFERROR(IF(AND(N8=""),"",VLOOKUP(N8,Marks,32,0)),"")</f>
        <v>11</v>
      </c>
      <c r="G16" s="348">
        <f>IFERROR(IF(AND(N8=""),"",VLOOKUP(N8,Marks,33,0)),"")</f>
        <v>21</v>
      </c>
      <c r="H16" s="348">
        <f>IFERROR(IF(AND(N8=""),"",VLOOKUP(N8,Marks,34,0)),"")</f>
        <v>10</v>
      </c>
      <c r="I16" s="85">
        <f>IFERROR(IF(AND(N8=""),"",VLOOKUP(N8,Marks,35,0)),"")</f>
        <v>31</v>
      </c>
      <c r="J16" s="84">
        <f>IFERROR(IF(AND(N8=""),"",VLOOKUP(N8,Marks,36,0)),"")</f>
        <v>42</v>
      </c>
      <c r="K16" s="348">
        <f>IFERROR(IF(AND(N8=""),"",VLOOKUP(N8,Marks,37,0)),"")</f>
        <v>25</v>
      </c>
      <c r="L16" s="348">
        <f>IFERROR(IF(AND(N8=""),"",VLOOKUP(N8,Marks,38,0)),"")</f>
        <v>28</v>
      </c>
      <c r="M16" s="85">
        <f>IFERROR(IF(AND(N8=""),"",VLOOKUP(N8,Marks,39,0)),"")</f>
        <v>53</v>
      </c>
      <c r="N16" s="84">
        <f>IFERROR(IF(AND(N8=""),"",VLOOKUP(N8,Marks,40,0)),"")</f>
        <v>95</v>
      </c>
      <c r="O16" s="95" t="str">
        <f>IFERROR(IF(AND(N8=""),"",VLOOKUP(N8,Marks,46,0)),"")</f>
        <v>A</v>
      </c>
      <c r="P16" s="237" t="str">
        <f>IFERROR(IF(AND(N8=""),"",VLOOKUP(N8,Marks,44,0)),"")</f>
        <v>P</v>
      </c>
    </row>
    <row r="17" spans="2:16" ht="21" customHeight="1">
      <c r="B17" s="341" t="str">
        <f>IF('Master sheet'!$D$11="Hindi","गणित","Maths")</f>
        <v>गणित</v>
      </c>
      <c r="C17" s="348">
        <f>IFERROR(IF(AND(N8=""),"",VLOOKUP(N8,Marks,47,0)),"")</f>
        <v>9</v>
      </c>
      <c r="D17" s="348">
        <f>IFERROR(IF(AND(N8=""),"",VLOOKUP(N8,Marks,48,0)),"")</f>
        <v>6</v>
      </c>
      <c r="E17" s="348">
        <f>IFERROR(IF(AND(N8=""),"",VLOOKUP(N8,Marks,49,0)),"")</f>
        <v>22</v>
      </c>
      <c r="F17" s="85">
        <f>IFERROR(IF(AND(N8=""),"",VLOOKUP(N8,Marks,50,0)),"")</f>
        <v>37</v>
      </c>
      <c r="G17" s="348">
        <f>IFERROR(IF(AND(N8=""),"",VLOOKUP(N8,Marks,51,0)),"")</f>
        <v>6</v>
      </c>
      <c r="H17" s="348">
        <f>IFERROR(IF(AND(N8=""),"",VLOOKUP(N8,Marks,52,0)),"")</f>
        <v>10</v>
      </c>
      <c r="I17" s="85">
        <f>IFERROR(IF(AND(N8=""),"",VLOOKUP(N8,Marks,53,0)),"")</f>
        <v>16</v>
      </c>
      <c r="J17" s="84">
        <f>IFERROR(IF(AND(N8=""),"",VLOOKUP(N8,Marks,54,0)),"")</f>
        <v>53</v>
      </c>
      <c r="K17" s="348">
        <f>IFERROR(IF(AND(N8=""),"",VLOOKUP(N8,Marks,55,0)),"")</f>
        <v>31</v>
      </c>
      <c r="L17" s="348">
        <f>IFERROR(IF(AND(N8=""),"",VLOOKUP(N8,Marks,56,0)),"")</f>
        <v>6</v>
      </c>
      <c r="M17" s="85">
        <f>IFERROR(IF(AND(N8=""),"",VLOOKUP(N8,Marks,57,0)),"")</f>
        <v>37</v>
      </c>
      <c r="N17" s="84">
        <f>IFERROR(IF(AND(N8=""),"",VLOOKUP(N8,Marks,58,0)),"")</f>
        <v>90</v>
      </c>
      <c r="O17" s="95" t="str">
        <f>IFERROR(IF(AND(N8=""),"",VLOOKUP(N8,Marks,64,0)),"")</f>
        <v>D</v>
      </c>
      <c r="P17" s="237" t="str">
        <f>IFERROR(IF(AND(N8=""),"",VLOOKUP(N8,Marks,62,0)),"")</f>
        <v>P</v>
      </c>
    </row>
    <row r="18" spans="2:16" ht="21" customHeight="1">
      <c r="B18" s="346" t="str">
        <f>IF('Master sheet'!$D$11="Hindi","पर्यावरण अध्ययन","EVS")</f>
        <v>पर्यावरण अध्ययन</v>
      </c>
      <c r="C18" s="348">
        <f>IFERROR(IF(AND(N8=""),"",VLOOKUP(N8,Marks,65,0)),"")</f>
        <v>9</v>
      </c>
      <c r="D18" s="348">
        <f>IFERROR(IF(AND(N8=""),"",VLOOKUP(N8,Marks,66,0)),"")</f>
        <v>7</v>
      </c>
      <c r="E18" s="348">
        <f>IFERROR(IF(AND(N8=""),"",VLOOKUP(N8,Marks,67,0)),"")</f>
        <v>22</v>
      </c>
      <c r="F18" s="85">
        <f>IFERROR(IF(AND(N8=""),"",VLOOKUP(N8,Marks,68,0)),"")</f>
        <v>38</v>
      </c>
      <c r="G18" s="348">
        <f>IFERROR(IF(AND(N8=""),"",VLOOKUP(N8,Marks,69,0)),"")</f>
        <v>6</v>
      </c>
      <c r="H18" s="348">
        <f>IFERROR(IF(AND(N8=""),"",VLOOKUP(N8,Marks,70,0)),"")</f>
        <v>8</v>
      </c>
      <c r="I18" s="85">
        <f>IFERROR(IF(AND(N8=""),"",VLOOKUP(N8,Marks,71,0)),"")</f>
        <v>14</v>
      </c>
      <c r="J18" s="84">
        <f>IFERROR(IF(AND(N8=""),"",VLOOKUP(N8,Marks,72,0)),"")</f>
        <v>52</v>
      </c>
      <c r="K18" s="348">
        <f>IFERROR(IF(AND(N8=""),"",VLOOKUP(N8,Marks,73,0)),"")</f>
        <v>45</v>
      </c>
      <c r="L18" s="348">
        <f>IFERROR(IF(AND(N8=""),"",VLOOKUP(N8,Marks,74,0)),"")</f>
        <v>6</v>
      </c>
      <c r="M18" s="85">
        <f>IFERROR(IF(AND(N8=""),"",VLOOKUP(N8,Marks,75,0)),"")</f>
        <v>51</v>
      </c>
      <c r="N18" s="84">
        <f>IFERROR(IF(AND(N8=""),"",VLOOKUP(N8,Marks,76,0)),"")</f>
        <v>103</v>
      </c>
      <c r="O18" s="95" t="str">
        <f>IFERROR(IF(AND(N8=""),"",VLOOKUP(N8,Marks,82,0)),"")</f>
        <v>C</v>
      </c>
      <c r="P18" s="237" t="str">
        <f>IFERROR(IF(AND(N8=""),"",VLOOKUP(N8,Marks,80,0)),"")</f>
        <v>P</v>
      </c>
    </row>
    <row r="19" spans="2:16" ht="27.75" customHeight="1">
      <c r="B19" s="342" t="str">
        <f>IF('Master sheet'!$D$11="Hindi","कुल योग","Total")</f>
        <v>कुल योग</v>
      </c>
      <c r="C19" s="86">
        <f>IF(AND($N8=""),"",IF(AND(C14="",C16="",C17="",C18=""),"",SUM(C14,C16,C17,C18)))</f>
        <v>31</v>
      </c>
      <c r="D19" s="86">
        <f t="shared" ref="D19:N19" si="0">IF(AND($N8=""),"",IF(AND(D14="",D16="",D17="",D18=""),"",SUM(D14,D16,D17,D18)))</f>
        <v>25</v>
      </c>
      <c r="E19" s="86">
        <f t="shared" si="0"/>
        <v>66</v>
      </c>
      <c r="F19" s="86">
        <f t="shared" si="0"/>
        <v>122</v>
      </c>
      <c r="G19" s="86">
        <f t="shared" si="0"/>
        <v>38</v>
      </c>
      <c r="H19" s="86">
        <f t="shared" si="0"/>
        <v>38</v>
      </c>
      <c r="I19" s="86">
        <f t="shared" si="0"/>
        <v>76</v>
      </c>
      <c r="J19" s="86">
        <f t="shared" si="0"/>
        <v>198</v>
      </c>
      <c r="K19" s="86">
        <f t="shared" si="0"/>
        <v>140</v>
      </c>
      <c r="L19" s="86">
        <f t="shared" si="0"/>
        <v>45</v>
      </c>
      <c r="M19" s="86">
        <f t="shared" si="0"/>
        <v>185</v>
      </c>
      <c r="N19" s="86">
        <f t="shared" si="0"/>
        <v>383</v>
      </c>
      <c r="O19" s="240" t="str">
        <f>IFERROR(IF(AND(N8=""),"",VLOOKUP(N8,Marks,128,0)),"")</f>
        <v>C</v>
      </c>
      <c r="P19" s="240"/>
    </row>
    <row r="20" spans="2:16" ht="12" customHeight="1">
      <c r="B20" s="984"/>
      <c r="C20" s="984"/>
      <c r="D20" s="984"/>
      <c r="E20" s="984"/>
      <c r="F20" s="984"/>
      <c r="G20" s="984"/>
      <c r="H20" s="984"/>
      <c r="I20" s="984"/>
      <c r="J20" s="984"/>
      <c r="K20" s="984"/>
      <c r="L20" s="984"/>
      <c r="M20" s="984"/>
      <c r="N20" s="984"/>
      <c r="O20" s="984"/>
      <c r="P20" s="984"/>
    </row>
    <row r="21" spans="2:16" ht="21.95" customHeight="1">
      <c r="B21" s="946" t="str">
        <f>IF('Master sheet'!$D$11="Hindi","अतिरिक्त विषय ","Extra Subject")</f>
        <v xml:space="preserve">अतिरिक्त विषय </v>
      </c>
      <c r="C21" s="946"/>
      <c r="D21" s="946"/>
      <c r="E21" s="946"/>
      <c r="F21" s="946"/>
      <c r="G21" s="946"/>
      <c r="H21" s="946"/>
      <c r="I21" s="946"/>
      <c r="J21" s="946"/>
      <c r="K21" s="946"/>
      <c r="L21" s="946"/>
      <c r="M21" s="946"/>
      <c r="N21" s="946"/>
      <c r="O21" s="946"/>
      <c r="P21" s="946"/>
    </row>
    <row r="22" spans="2:16" ht="21.95" customHeight="1">
      <c r="B22" s="403" t="str">
        <f>IF('Master sheet'!$D$11="Hindi","विषय","Subject")</f>
        <v>विषय</v>
      </c>
      <c r="C22" s="947" t="str">
        <f>IF('Master sheet'!$D$11="Hindi","पूर्णांक","M.M.")</f>
        <v>पूर्णांक</v>
      </c>
      <c r="D22" s="948"/>
      <c r="E22" s="947" t="str">
        <f>IF('Master sheet'!$D$11="Hindi","प्राप्तांक","Ob.M.")</f>
        <v>प्राप्तांक</v>
      </c>
      <c r="F22" s="948"/>
      <c r="G22" s="947" t="str">
        <f>IF('Master sheet'!$D$11="Hindi","ग्रेड","Grade")</f>
        <v>ग्रेड</v>
      </c>
      <c r="H22" s="948"/>
      <c r="I22" s="947" t="str">
        <f>IF('Master sheet'!$D$11="Hindi","विषय","Subject")</f>
        <v>विषय</v>
      </c>
      <c r="J22" s="948"/>
      <c r="K22" s="947" t="str">
        <f>IF('Master sheet'!$D$11="Hindi","पूर्णांक","M.M.")</f>
        <v>पूर्णांक</v>
      </c>
      <c r="L22" s="948"/>
      <c r="M22" s="947" t="str">
        <f>IF('Master sheet'!$D$11="Hindi","प्राप्तांक","Ob.M.")</f>
        <v>प्राप्तांक</v>
      </c>
      <c r="N22" s="948"/>
      <c r="O22" s="947" t="str">
        <f>IF('Master sheet'!$D$11="Hindi","ग्रेड","Grade")</f>
        <v>ग्रेड</v>
      </c>
      <c r="P22" s="948"/>
    </row>
    <row r="23" spans="2:16" ht="21.95" customHeight="1">
      <c r="B23" s="342" t="str">
        <f>IF(AND(N8=""),"",'Result Sheet'!DJ4)</f>
        <v/>
      </c>
      <c r="C23" s="965">
        <f>IF(AND(N8=""),"",'Result Sheet'!DL7)</f>
        <v>100</v>
      </c>
      <c r="D23" s="965"/>
      <c r="E23" s="944">
        <f>IFERROR(IF(AND(N8=""),"",VLOOKUP(N8,Marks,115,0)),"")</f>
        <v>81</v>
      </c>
      <c r="F23" s="944"/>
      <c r="G23" s="945" t="str">
        <f>IFERROR(IF(AND(N8=""),"",VLOOKUP(N8,Marks,116,0)),"")</f>
        <v>B</v>
      </c>
      <c r="H23" s="945"/>
      <c r="I23" s="965" t="str">
        <f>IF(AND(N8=""),"",'Result Sheet'!DN4)</f>
        <v/>
      </c>
      <c r="J23" s="965"/>
      <c r="K23" s="965">
        <f>IF(AND(N8=""),"",'Result Sheet'!DP7)</f>
        <v>100</v>
      </c>
      <c r="L23" s="965"/>
      <c r="M23" s="944">
        <f>IFERROR(IF(AND(N8=""),"",VLOOKUP(N8,Marks,119,0)),"")</f>
        <v>86</v>
      </c>
      <c r="N23" s="944"/>
      <c r="O23" s="945" t="str">
        <f>IFERROR(IF(AND(N8=""),"",VLOOKUP(N8,Marks,120,0)),"")</f>
        <v>A</v>
      </c>
      <c r="P23" s="945"/>
    </row>
    <row r="24" spans="2:16" ht="21" customHeight="1">
      <c r="B24" s="949" t="str">
        <f>IF('Master sheet'!$D$11="Hindi","विषय","Subject")</f>
        <v>विषय</v>
      </c>
      <c r="C24" s="949"/>
      <c r="D24" s="950" t="str">
        <f>IF('Master sheet'!$D$11="Hindi","प्राप्तांक","Marks ")</f>
        <v>प्राप्तांक</v>
      </c>
      <c r="E24" s="951"/>
      <c r="F24" s="344" t="str">
        <f>IF('Master sheet'!$D$11="Hindi","ग्रेड","Grade")</f>
        <v>ग्रेड</v>
      </c>
      <c r="G24" s="949" t="str">
        <f>IF('Master sheet'!$D$11="Hindi","विषय","Subject")</f>
        <v>विषय</v>
      </c>
      <c r="H24" s="949"/>
      <c r="I24" s="950" t="str">
        <f>IF('Master sheet'!$D$11="Hindi","प्राप्तांक","Marks")</f>
        <v>प्राप्तांक</v>
      </c>
      <c r="J24" s="951"/>
      <c r="K24" s="344" t="str">
        <f>IF('Master sheet'!$D$11="Hindi","ग्रेड","Grade")</f>
        <v>ग्रेड</v>
      </c>
      <c r="L24" s="949" t="str">
        <f>IF('Master sheet'!$D$11="Hindi","विषय","Subject")</f>
        <v>विषय</v>
      </c>
      <c r="M24" s="949"/>
      <c r="N24" s="950" t="str">
        <f>IF('Master sheet'!$D$11="Hindi","प्राप्तांक","Marks")</f>
        <v>प्राप्तांक</v>
      </c>
      <c r="O24" s="951"/>
      <c r="P24" s="350" t="str">
        <f>IF('Master sheet'!$D$11="Hindi","ग्रेड","Grade")</f>
        <v>ग्रेड</v>
      </c>
    </row>
    <row r="25" spans="2:16" ht="21" customHeight="1">
      <c r="B25" s="952" t="str">
        <f>IF('Master sheet'!$D$11="Hindi","कार्यानुभव","WORK EXP.")</f>
        <v>कार्यानुभव</v>
      </c>
      <c r="C25" s="953"/>
      <c r="D25" s="953"/>
      <c r="E25" s="85">
        <f>IFERROR(IF(AND(N8=""),"",VLOOKUP(N8,Marks,88,0)),"")</f>
        <v>79</v>
      </c>
      <c r="F25" s="95" t="str">
        <f>IFERROR(IF(AND(N8=""),"",VLOOKUP(N8,Marks,92,0)),"")</f>
        <v>A</v>
      </c>
      <c r="G25" s="952" t="str">
        <f>IF('Master sheet'!$D$11="Hindi","कला शिक्षा","ART EDU.")</f>
        <v>कला शिक्षा</v>
      </c>
      <c r="H25" s="953"/>
      <c r="I25" s="953"/>
      <c r="J25" s="85">
        <f>IFERROR(IF(AND(N8=""),"",VLOOKUP(N8,Marks,98,0)),"")</f>
        <v>80</v>
      </c>
      <c r="K25" s="95" t="str">
        <f>IFERROR(IF(AND(N8=""),"",VLOOKUP(N8,Marks,102,0)),"")</f>
        <v>A</v>
      </c>
      <c r="L25" s="954" t="str">
        <f>IF('Master sheet'!$D$11="Hindi","स्वा. एवं शा. शिक्षा","HE.&amp;PH. EDU.")</f>
        <v>स्वा. एवं शा. शिक्षा</v>
      </c>
      <c r="M25" s="955"/>
      <c r="N25" s="955"/>
      <c r="O25" s="85">
        <f>IFERROR(IF(AND(N8=""),"",VLOOKUP(N8,Marks,108,0)),"")</f>
        <v>94</v>
      </c>
      <c r="P25" s="95" t="str">
        <f>IFERROR(IF(AND(N8=""),"",VLOOKUP(N8,Marks,112,0)),"")</f>
        <v>A+</v>
      </c>
    </row>
    <row r="26" spans="2:16" ht="16.5" customHeight="1">
      <c r="B26" s="361"/>
      <c r="C26" s="361"/>
      <c r="D26" s="361"/>
      <c r="E26" s="354"/>
      <c r="F26" s="353"/>
      <c r="G26" s="361"/>
      <c r="H26" s="361"/>
      <c r="I26" s="361"/>
      <c r="J26" s="354"/>
      <c r="K26" s="353"/>
      <c r="L26" s="362"/>
      <c r="M26" s="362"/>
      <c r="N26" s="362"/>
      <c r="O26" s="354"/>
      <c r="P26" s="353"/>
    </row>
    <row r="27" spans="2:16" ht="21" customHeight="1">
      <c r="B27" s="956" t="str">
        <f>IF('Master sheet'!$D$11="Hindi","कुल कार्य दिवस :-","Total Meeting :-")</f>
        <v>कुल कार्य दिवस :-</v>
      </c>
      <c r="C27" s="956"/>
      <c r="D27" s="956"/>
      <c r="E27" s="957">
        <f>IFERROR(IF(AND(N8=""),"",VLOOKUP(N8,Marks,126,0)),"")</f>
        <v>220</v>
      </c>
      <c r="F27" s="957"/>
      <c r="G27" s="957"/>
      <c r="H27" s="957"/>
      <c r="I27" s="956" t="str">
        <f>IF('Master sheet'!$D$11="Hindi","कुल उपस्थिति :-","Total Attendance :-")</f>
        <v>कुल उपस्थिति :-</v>
      </c>
      <c r="J27" s="956"/>
      <c r="K27" s="956"/>
      <c r="L27" s="956"/>
      <c r="M27" s="958">
        <f>IFERROR(IF(AND(N8=""),"",VLOOKUP(N8,Marks,127,0)),"")</f>
        <v>210</v>
      </c>
      <c r="N27" s="958"/>
      <c r="O27" s="958"/>
      <c r="P27" s="958"/>
    </row>
    <row r="28" spans="2:16" ht="21" customHeight="1">
      <c r="B28" s="956" t="str">
        <f>IF('Master sheet'!$D$11="Hindi","परिणाम :-","Result :-")</f>
        <v>परिणाम :-</v>
      </c>
      <c r="C28" s="956"/>
      <c r="D28" s="956"/>
      <c r="E28" s="959" t="str">
        <f>IFERROR(IF(AND(N8=""),"",VLOOKUP(N8,Marks,125,0)),"")</f>
        <v>Promoted</v>
      </c>
      <c r="F28" s="959"/>
      <c r="G28" s="959"/>
      <c r="H28" s="959"/>
      <c r="I28" s="956" t="str">
        <f>IF('Master sheet'!$D$11="Hindi","परिणाम प्रतिशत में :-","Result in Percentage :-")</f>
        <v>परिणाम प्रतिशत में :-</v>
      </c>
      <c r="J28" s="956"/>
      <c r="K28" s="956"/>
      <c r="L28" s="956"/>
      <c r="M28" s="960">
        <f>IFERROR(IF(AND(N8=""),"",VLOOKUP(N8,Marks,122,0)),"")</f>
        <v>54.714285714285715</v>
      </c>
      <c r="N28" s="960"/>
      <c r="O28" s="960"/>
      <c r="P28" s="960"/>
    </row>
    <row r="29" spans="2:16" ht="21" customHeight="1">
      <c r="B29" s="956" t="str">
        <f>IF('Master sheet'!$D$11="Hindi","श्रेणी / ग्रेड :-","Division / Grade :-")</f>
        <v>श्रेणी / ग्रेड :-</v>
      </c>
      <c r="C29" s="956"/>
      <c r="D29" s="956"/>
      <c r="E29" s="238" t="str">
        <f>IFERROR(IF(AND(N8=""),"",VLOOKUP(N8,Marks,123,0)),"")</f>
        <v>II</v>
      </c>
      <c r="F29" s="239" t="s">
        <v>130</v>
      </c>
      <c r="G29" s="961" t="str">
        <f>IFERROR(IF(AND(N8=""),"",VLOOKUP(N8,Marks,128,0)),"")</f>
        <v>C</v>
      </c>
      <c r="H29" s="961"/>
      <c r="I29" s="956" t="str">
        <f>IF('Master sheet'!$D$11="Hindi","कक्षा में स्थान :-","Position in the Class :-")</f>
        <v>कक्षा में स्थान :-</v>
      </c>
      <c r="J29" s="956"/>
      <c r="K29" s="956"/>
      <c r="L29" s="956"/>
      <c r="M29" s="962">
        <f>IFERROR(IF(AND(N8=""),"",VLOOKUP(N8,Marks,124,0)),"")</f>
        <v>24.000000000000298</v>
      </c>
      <c r="N29" s="962"/>
      <c r="O29" s="962"/>
      <c r="P29" s="962"/>
    </row>
    <row r="30" spans="2:16" ht="21" customHeight="1">
      <c r="B30" s="963" t="str">
        <f>IF('Master sheet'!$D$11="Hindi","परीक्षा परिणाम घोषणा दिनांक :-","Result Declaration Date :-")</f>
        <v>परीक्षा परिणाम घोषणा दिनांक :-</v>
      </c>
      <c r="C30" s="963"/>
      <c r="D30" s="963"/>
      <c r="E30" s="964">
        <f>IFERROR(IF(AND(N8=""),"",'Master sheet'!$D$10),"")</f>
        <v>45419</v>
      </c>
      <c r="F30" s="964"/>
      <c r="G30" s="964"/>
      <c r="H30" s="351"/>
      <c r="I30" s="87"/>
      <c r="J30" s="87"/>
      <c r="K30" s="56"/>
      <c r="L30" s="87"/>
      <c r="M30" s="87"/>
      <c r="N30" s="87"/>
      <c r="O30" s="87"/>
      <c r="P30" s="87"/>
    </row>
    <row r="31" spans="2:16" ht="54" customHeight="1">
      <c r="B31" s="975" t="str">
        <f>IF(AND(N8=""),"",IF(AND(C5=3),CONCATENATE("( ",UPPER('Master sheet'!$H$10)," )"),IF(AND(C5=4),CONCATENATE("( ",UPPER('Master sheet'!$H$18)," )"),"")))</f>
        <v>( ABHIMANYU SINGH )</v>
      </c>
      <c r="C31" s="975"/>
      <c r="D31" s="975"/>
      <c r="E31" s="975"/>
      <c r="F31" s="976" t="str">
        <f>IF(AND(N8=""),"",CONCATENATE("(",'Master sheet'!$D$14," )"))</f>
        <v>(Suresh Chand )</v>
      </c>
      <c r="G31" s="976"/>
      <c r="H31" s="976"/>
      <c r="I31" s="976"/>
      <c r="J31" s="976"/>
      <c r="K31" s="976" t="str">
        <f>IF(AND(N8=""),"",CONCATENATE("(",'Master sheet'!$D$12," )"))</f>
        <v>(USHA PALIYA )</v>
      </c>
      <c r="L31" s="976"/>
      <c r="M31" s="976"/>
      <c r="N31" s="976"/>
      <c r="O31" s="976"/>
      <c r="P31" s="976"/>
    </row>
    <row r="32" spans="2:16" ht="24.75" customHeight="1">
      <c r="B32" s="974" t="str">
        <f>IF('Master sheet'!$D$11="Hindi","हस्ताक्षर कक्षाध्यापक","Signature of the class teacher")</f>
        <v>हस्ताक्षर कक्षाध्यापक</v>
      </c>
      <c r="C32" s="974"/>
      <c r="D32" s="974"/>
      <c r="E32" s="974"/>
      <c r="F32" s="974" t="str">
        <f>IF('Master sheet'!$D$11="Hindi","हस्ताक्षर परीक्षा प्रभारी","Signature of the exam. Incharge")</f>
        <v>हस्ताक्षर परीक्षा प्रभारी</v>
      </c>
      <c r="G32" s="974"/>
      <c r="H32" s="974"/>
      <c r="I32" s="974"/>
      <c r="J32" s="974"/>
      <c r="K32" s="974" t="str">
        <f>IF('Master sheet'!$D$11="Hindi","हस्ताक्षर संस्था प्रधान","Head of Institute's Signature")</f>
        <v>हस्ताक्षर संस्था प्रधान</v>
      </c>
      <c r="L32" s="974"/>
      <c r="M32" s="974"/>
      <c r="N32" s="974"/>
      <c r="O32" s="974"/>
      <c r="P32" s="974"/>
    </row>
    <row r="33" spans="1:35">
      <c r="S33" s="265"/>
      <c r="T33" s="265"/>
      <c r="U33" s="265"/>
      <c r="V33" s="265"/>
      <c r="W33" s="265"/>
      <c r="X33" s="265"/>
    </row>
    <row r="34" spans="1:35" ht="19.5" customHeight="1">
      <c r="A34" s="376">
        <f>IF(N41="","",1)</f>
        <v>1</v>
      </c>
      <c r="B34" s="966" t="str">
        <f>IF('Master sheet'!$D$11="Hindi","वार्षिक रिपोर्ट कार्ड ","Report Card")</f>
        <v xml:space="preserve">वार्षिक रिपोर्ट कार्ड </v>
      </c>
      <c r="C34" s="966"/>
      <c r="D34" s="966"/>
      <c r="E34" s="966"/>
      <c r="F34" s="966"/>
      <c r="G34" s="966"/>
      <c r="H34" s="966"/>
      <c r="I34" s="966"/>
      <c r="J34" s="966"/>
      <c r="K34" s="966"/>
      <c r="L34" s="966"/>
      <c r="M34" s="966"/>
      <c r="N34" s="966"/>
      <c r="O34" s="966"/>
      <c r="P34" s="966"/>
      <c r="S34" s="371"/>
      <c r="T34" s="371"/>
      <c r="U34" s="371"/>
      <c r="V34" s="371"/>
      <c r="W34" s="371"/>
      <c r="X34" s="265"/>
    </row>
    <row r="35" spans="1:35" ht="18.95" customHeight="1">
      <c r="A35" s="376">
        <f>IF(N41="","",A34+1)</f>
        <v>2</v>
      </c>
      <c r="B35" s="967" t="str">
        <f>IF('Master sheet'!$D$11="Hindi","शिक्षा विभाग, राजस्थान सरकार","Education Department, Rajasthan Government")</f>
        <v>शिक्षा विभाग, राजस्थान सरकार</v>
      </c>
      <c r="C35" s="967"/>
      <c r="D35" s="967"/>
      <c r="E35" s="967"/>
      <c r="F35" s="967"/>
      <c r="G35" s="967"/>
      <c r="H35" s="967"/>
      <c r="I35" s="967"/>
      <c r="J35" s="967"/>
      <c r="K35" s="967"/>
      <c r="L35" s="967"/>
      <c r="M35" s="967"/>
      <c r="N35" s="967"/>
      <c r="O35" s="967"/>
      <c r="P35" s="967"/>
      <c r="S35" s="371"/>
      <c r="T35" s="371"/>
      <c r="U35" s="372"/>
      <c r="V35" s="371"/>
      <c r="W35" s="371"/>
      <c r="X35" s="265"/>
    </row>
    <row r="36" spans="1:35" s="364" customFormat="1" ht="24" customHeight="1">
      <c r="A36" s="376">
        <f>IF(N41="","",A35+1)</f>
        <v>3</v>
      </c>
      <c r="B36" s="968" t="str">
        <f>IF('Master sheet'!$D$11="Hindi","विद्यालय का नाम :-","School Name :- ")</f>
        <v>विद्यालय का नाम :-</v>
      </c>
      <c r="C36" s="968"/>
      <c r="D36" s="968"/>
      <c r="E36" s="969" t="str">
        <f>IF(AND(N41=""),"",IF('Master sheet'!$D$11="Hindi",'Master sheet'!$D$8,'Master sheet'!$D$7))</f>
        <v xml:space="preserve">महात्मा गाँधी राजकीय विद्यालय (अंग्रेजी माध्यम) बर, पाली </v>
      </c>
      <c r="F36" s="969"/>
      <c r="G36" s="969"/>
      <c r="H36" s="969"/>
      <c r="I36" s="969"/>
      <c r="J36" s="969"/>
      <c r="K36" s="969"/>
      <c r="L36" s="969"/>
      <c r="M36" s="969"/>
      <c r="N36" s="969"/>
      <c r="O36" s="969"/>
      <c r="P36" s="969"/>
      <c r="S36" s="373"/>
      <c r="T36" s="374"/>
      <c r="U36" s="372"/>
      <c r="V36" s="374"/>
      <c r="W36" s="373"/>
      <c r="X36" s="375"/>
    </row>
    <row r="37" spans="1:35" ht="18.95" customHeight="1">
      <c r="A37" s="376">
        <f>IF(N41="","",A36+1)</f>
        <v>4</v>
      </c>
      <c r="B37" s="363"/>
      <c r="C37" s="363"/>
      <c r="D37" s="363"/>
      <c r="E37" s="970" t="str">
        <f>IF(AND(N41=""),"",IF('Master sheet'!$D$11="Hindi",CONCATENATE("(विद्यालय मान्यता क्रमांक व वर्ष : ","  ",'Master sheet'!$D$6),CONCATENATE("(School Recognition Number &amp; Years : ","  ",'Master sheet'!$D$6)))</f>
        <v>(विद्यालय मान्यता क्रमांक व वर्ष :   शिक्षा/पाली/1995/2001</v>
      </c>
      <c r="F37" s="970"/>
      <c r="G37" s="970"/>
      <c r="H37" s="970"/>
      <c r="I37" s="970"/>
      <c r="J37" s="970"/>
      <c r="K37" s="970"/>
      <c r="L37" s="970"/>
      <c r="M37" s="970"/>
      <c r="N37" s="970"/>
      <c r="O37" s="970"/>
      <c r="P37" s="970"/>
      <c r="S37" s="371"/>
      <c r="T37" s="371"/>
      <c r="U37" s="371"/>
      <c r="V37" s="371"/>
      <c r="W37" s="371"/>
      <c r="X37" s="265"/>
    </row>
    <row r="38" spans="1:35" ht="18.95" customHeight="1">
      <c r="A38" s="376">
        <f>IF(N41="","",A37+1)</f>
        <v>5</v>
      </c>
      <c r="B38" s="359" t="str">
        <f>IF('Master sheet'!$D$11="Hindi","कक्षा  :-","CLASS :- ")</f>
        <v>कक्षा  :-</v>
      </c>
      <c r="C38" s="971">
        <f>IFERROR(IF(AND(N41=""),"",VLOOKUP(N41,Marks,2,0)),"")</f>
        <v>4</v>
      </c>
      <c r="D38" s="971"/>
      <c r="E38" s="972" t="str">
        <f>IF('Master sheet'!$D$11="Hindi","सेक्शन :-","Section :- ")</f>
        <v>सेक्शन :-</v>
      </c>
      <c r="F38" s="972"/>
      <c r="G38" s="972"/>
      <c r="H38" s="971" t="str">
        <f>IFERROR(IF(AND(N41=""),"",VLOOKUP(N41,Marks,3,0)),"")</f>
        <v>A</v>
      </c>
      <c r="I38" s="971"/>
      <c r="J38" s="973" t="str">
        <f>IF('Master sheet'!$D$11="Hindi","सत्र :- ","Session :- ")</f>
        <v xml:space="preserve">सत्र :- </v>
      </c>
      <c r="K38" s="973"/>
      <c r="L38" s="973"/>
      <c r="M38" s="973"/>
      <c r="N38" s="992" t="str">
        <f>IF(AND(N41=""),"",'Marks Entry 3rd'!$I$2)</f>
        <v xml:space="preserve"> 2023-2024</v>
      </c>
      <c r="O38" s="992"/>
      <c r="P38" s="992"/>
      <c r="S38" s="371"/>
      <c r="T38" s="371"/>
      <c r="U38" s="371"/>
      <c r="V38" s="371"/>
      <c r="W38" s="371"/>
      <c r="X38" s="265"/>
      <c r="AH38" s="366">
        <f>N40</f>
        <v>42005</v>
      </c>
    </row>
    <row r="39" spans="1:35" ht="18.95" customHeight="1">
      <c r="A39" s="376">
        <f>IF(N41="","",A38+1)</f>
        <v>6</v>
      </c>
      <c r="B39" s="986" t="str">
        <f>IF('Master sheet'!$D$11="Hindi","विद्यार्थी का नाम :-","Student's Name :-")</f>
        <v>विद्यार्थी का नाम :-</v>
      </c>
      <c r="C39" s="986"/>
      <c r="D39" s="986"/>
      <c r="E39" s="987" t="str">
        <f>IFERROR(IF(AND(N41=""),"",VLOOKUP(N41,Marks,6,0)),"")</f>
        <v>ANUJ GIRI</v>
      </c>
      <c r="F39" s="987"/>
      <c r="G39" s="987"/>
      <c r="H39" s="987"/>
      <c r="I39" s="987"/>
      <c r="J39" s="988" t="str">
        <f>IF('Master sheet'!$D$11="Hindi","प्रवेशांक :","SR. NO. :")</f>
        <v>प्रवेशांक :</v>
      </c>
      <c r="K39" s="988"/>
      <c r="L39" s="988"/>
      <c r="M39" s="988"/>
      <c r="N39" s="990">
        <f>IFERROR(IF(AND(N41=""),"",VLOOKUP(N41,Marks,5,0)),"")</f>
        <v>944</v>
      </c>
      <c r="O39" s="990"/>
      <c r="P39" s="990"/>
      <c r="S39" s="371"/>
      <c r="T39" s="371"/>
      <c r="U39" s="371"/>
      <c r="V39" s="371"/>
      <c r="W39" s="371"/>
      <c r="X39" s="265"/>
      <c r="AG39">
        <f>YEAR(AH38)</f>
        <v>2015</v>
      </c>
      <c r="AH39">
        <f>MONTH(AH38)</f>
        <v>1</v>
      </c>
      <c r="AI39">
        <f>DAY(AH38)</f>
        <v>1</v>
      </c>
    </row>
    <row r="40" spans="1:35" ht="18.95" customHeight="1">
      <c r="A40" s="376">
        <f>IF(N41="","",A39+1)</f>
        <v>7</v>
      </c>
      <c r="B40" s="986" t="str">
        <f>IF('Master sheet'!$D$11="Hindi","पिता का नाम :-","Father's Name :-")</f>
        <v>पिता का नाम :-</v>
      </c>
      <c r="C40" s="986"/>
      <c r="D40" s="986"/>
      <c r="E40" s="987" t="str">
        <f>IFERROR(IF(AND(N41=""),"",VLOOKUP(N41,Marks,7,0)),"")</f>
        <v>BHAGWAT GIRI</v>
      </c>
      <c r="F40" s="987"/>
      <c r="G40" s="987"/>
      <c r="H40" s="987"/>
      <c r="I40" s="987"/>
      <c r="J40" s="988" t="str">
        <f>IF('Master sheet'!$D$11="Hindi","जन्म तिथि :","Date of Birth :")</f>
        <v>जन्म तिथि :</v>
      </c>
      <c r="K40" s="988"/>
      <c r="L40" s="988"/>
      <c r="M40" s="988"/>
      <c r="N40" s="991">
        <f>IFERROR(IF(AND(N41=""),"",VLOOKUP(N41,Marks,4,0)),"")</f>
        <v>42005</v>
      </c>
      <c r="O40" s="991"/>
      <c r="P40" s="991"/>
      <c r="S40" s="265"/>
      <c r="T40" s="265"/>
      <c r="U40" s="265"/>
      <c r="V40" s="265"/>
      <c r="W40" s="265"/>
      <c r="X40" s="265"/>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इग्यारह",IF(AG39=2012,"दो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दो हजार पंद्रह</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इ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एक</v>
      </c>
    </row>
    <row r="41" spans="1:35" ht="18.95" customHeight="1">
      <c r="A41" s="376">
        <f>IF(N41="","",A40+1)</f>
        <v>8</v>
      </c>
      <c r="B41" s="986" t="str">
        <f>IF('Master sheet'!$D$11="Hindi","माता का नाम :-","Mother's Name :-")</f>
        <v>माता का नाम :-</v>
      </c>
      <c r="C41" s="986"/>
      <c r="D41" s="986"/>
      <c r="E41" s="987" t="str">
        <f>IFERROR(IF(AND(N41=""),"",VLOOKUP(N41,Marks,8,0)),"")</f>
        <v>KANTA DEVI</v>
      </c>
      <c r="F41" s="987"/>
      <c r="G41" s="987"/>
      <c r="H41" s="987"/>
      <c r="I41" s="987"/>
      <c r="J41" s="988" t="str">
        <f>IF('Master sheet'!$D$11="Hindi","रोल नंबर :-","Roll No. :")</f>
        <v>रोल नंबर :-</v>
      </c>
      <c r="K41" s="988"/>
      <c r="L41" s="988"/>
      <c r="M41" s="988"/>
      <c r="N41" s="989">
        <f>IF(N8="","",IF(AND(N8+1&gt;$Y$6),"",N8+1))</f>
        <v>402</v>
      </c>
      <c r="O41" s="989"/>
      <c r="P41" s="989"/>
      <c r="AH41" t="str">
        <f>CONCATENATE(AI40," ",AH40," ",AG40)</f>
        <v>एक जनवरी दो हजार पंद्रह</v>
      </c>
    </row>
    <row r="42" spans="1:35" ht="18.95" customHeight="1">
      <c r="A42" s="376">
        <f>IF(N41="","",A41+1)</f>
        <v>9</v>
      </c>
      <c r="B42" s="986" t="str">
        <f>IF('Master sheet'!$D$11="Hindi","जन्मतिथि शब्दों में :-","Date of Birth in Words :-")</f>
        <v>जन्मतिथि शब्दों में :-</v>
      </c>
      <c r="C42" s="986"/>
      <c r="D42" s="986"/>
      <c r="E42" s="987" t="str">
        <f>IFERROR(IF('Master sheet'!$D$11="Hindi",AH41,AH43),"")</f>
        <v>एक जनवरी दो हजार पंद्रह</v>
      </c>
      <c r="F42" s="987"/>
      <c r="G42" s="987"/>
      <c r="H42" s="987"/>
      <c r="I42" s="987"/>
      <c r="J42" s="987"/>
      <c r="K42" s="987"/>
      <c r="L42" s="987"/>
      <c r="M42" s="987"/>
      <c r="N42" s="987"/>
      <c r="O42" s="987"/>
      <c r="P42" s="360"/>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TWO THOUSAND FIFTEEN</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1ST</v>
      </c>
    </row>
    <row r="43" spans="1:35" ht="18.75">
      <c r="A43" s="376">
        <f>IF(N41="","",A42+1)</f>
        <v>10</v>
      </c>
      <c r="B43" s="88"/>
      <c r="C43" s="88"/>
      <c r="D43" s="88"/>
      <c r="E43" s="89"/>
      <c r="F43" s="89"/>
      <c r="G43" s="89"/>
      <c r="H43" s="88"/>
      <c r="I43" s="88"/>
      <c r="J43" s="90"/>
      <c r="K43" s="90"/>
      <c r="L43" s="90"/>
      <c r="M43" s="56"/>
      <c r="N43" s="56"/>
      <c r="O43" s="56"/>
      <c r="P43" s="56"/>
      <c r="AH43" t="str">
        <f>CONCATENATE(AH42," ",AI42,", ",AG42)</f>
        <v>JANUARY 1ST, TWO THOUSAND FIFTEEN</v>
      </c>
    </row>
    <row r="44" spans="1:35" ht="25.5" customHeight="1">
      <c r="A44" s="376">
        <f>IF(N41="","",A43+1)</f>
        <v>11</v>
      </c>
      <c r="B44" s="723" t="str">
        <f>IF('Master sheet'!$D$11="Hindi","विषय","Subject")</f>
        <v>विषय</v>
      </c>
      <c r="C44" s="745" t="str">
        <f>IF('Master sheet'!$D$11="Hindi","सा. परख","Test")</f>
        <v>सा. परख</v>
      </c>
      <c r="D44" s="746"/>
      <c r="E44" s="746"/>
      <c r="F44" s="746"/>
      <c r="G44" s="745" t="str">
        <f>IF('Master sheet'!$D$11="Hindi","अर्द्धवार्षिक","Half Yearly")</f>
        <v>अर्द्धवार्षिक</v>
      </c>
      <c r="H44" s="746"/>
      <c r="I44" s="747"/>
      <c r="J44" s="985" t="str">
        <f>IF('Master sheet'!$D$11="Hindi","अर्द्ध वा. तक योग","Total Till H.Y.")</f>
        <v>अर्द्ध वा. तक योग</v>
      </c>
      <c r="K44" s="745" t="str">
        <f>IF('Master sheet'!$D$11="Hindi","वार्षिक","Yearly")</f>
        <v>वार्षिक</v>
      </c>
      <c r="L44" s="746"/>
      <c r="M44" s="747"/>
      <c r="N44" s="977" t="str">
        <f>IF('Master sheet'!$D$11="Hindi","कुल विषय योग ","Subject Total")</f>
        <v xml:space="preserve">कुल विषय योग </v>
      </c>
      <c r="O44" s="978" t="str">
        <f>IF('Master sheet'!$D$11="Hindi","ग्रेड","Grade")</f>
        <v>ग्रेड</v>
      </c>
      <c r="P44" s="981" t="str">
        <f>IF('Master sheet'!$D$11="Hindi","परिणाम","Results")</f>
        <v>परिणाम</v>
      </c>
    </row>
    <row r="45" spans="1:35" ht="102.75" customHeight="1">
      <c r="A45" s="376">
        <f>IF(N41="","",A44+1)</f>
        <v>12</v>
      </c>
      <c r="B45" s="723"/>
      <c r="C45" s="343" t="str">
        <f>IF('Master sheet'!$D$11="Hindi","प्रथम परख ","First Test")</f>
        <v xml:space="preserve">प्रथम परख </v>
      </c>
      <c r="D45" s="343" t="str">
        <f>IF('Master sheet'!$D$11="Hindi","द्वितीय परख","Second Test")</f>
        <v>द्वितीय परख</v>
      </c>
      <c r="E45" s="343" t="str">
        <f>IF('Master sheet'!$D$11="Hindi","तृतीय परख","Third Test")</f>
        <v>तृतीय परख</v>
      </c>
      <c r="F45" s="343" t="str">
        <f>IF('Master sheet'!$D$11="Hindi","सा. परख योग","Test Total")</f>
        <v>सा. परख योग</v>
      </c>
      <c r="G45" s="343" t="str">
        <f>IF('Master sheet'!$D$11="Hindi","लिखित","Written")</f>
        <v>लिखित</v>
      </c>
      <c r="H45" s="343" t="str">
        <f>IF('Master sheet'!$D$11="Hindi","मौखिक","Oral")</f>
        <v>मौखिक</v>
      </c>
      <c r="I45" s="343" t="str">
        <f>IF('Master sheet'!$D$11="Hindi","अर्द्ध वा. योग","H.Y. Total")</f>
        <v>अर्द्ध वा. योग</v>
      </c>
      <c r="J45" s="985"/>
      <c r="K45" s="343" t="str">
        <f>IF('Master sheet'!$D$11="Hindi","लिखित","Written")</f>
        <v>लिखित</v>
      </c>
      <c r="L45" s="343" t="str">
        <f>IF('Master sheet'!$D$11="Hindi","मौखिक","Oral")</f>
        <v>मौखिक</v>
      </c>
      <c r="M45" s="343" t="str">
        <f>IF('Master sheet'!$D$11="Hindi","वार्षिक योग","Yearly Total")</f>
        <v>वार्षिक योग</v>
      </c>
      <c r="N45" s="977"/>
      <c r="O45" s="979"/>
      <c r="P45" s="982"/>
    </row>
    <row r="46" spans="1:35" ht="21" customHeight="1">
      <c r="A46" s="376">
        <f>IF(N41="","",A45+1)</f>
        <v>13</v>
      </c>
      <c r="B46" s="723"/>
      <c r="C46" s="435">
        <v>10</v>
      </c>
      <c r="D46" s="435">
        <v>10</v>
      </c>
      <c r="E46" s="435">
        <v>10</v>
      </c>
      <c r="F46" s="436">
        <v>30</v>
      </c>
      <c r="G46" s="435">
        <v>50</v>
      </c>
      <c r="H46" s="435">
        <v>20</v>
      </c>
      <c r="I46" s="436">
        <v>70</v>
      </c>
      <c r="J46" s="437">
        <v>100</v>
      </c>
      <c r="K46" s="435">
        <v>60</v>
      </c>
      <c r="L46" s="435">
        <v>40</v>
      </c>
      <c r="M46" s="436">
        <v>100</v>
      </c>
      <c r="N46" s="437">
        <v>200</v>
      </c>
      <c r="O46" s="980"/>
      <c r="P46" s="983"/>
    </row>
    <row r="47" spans="1:35" ht="21" customHeight="1">
      <c r="A47" s="376">
        <f>IF(N41="","",A46+1)</f>
        <v>14</v>
      </c>
      <c r="B47" s="341" t="str">
        <f>IF('Master sheet'!D$11="Hindi","हिंदी","Hindi")</f>
        <v>हिंदी</v>
      </c>
      <c r="C47" s="355">
        <f>IFERROR(IF(AND(N41=""),"",VLOOKUP(N41,Marks,11,0)),"")</f>
        <v>9</v>
      </c>
      <c r="D47" s="355">
        <f>IFERROR(IF(AND(N41=""),"",VLOOKUP(N41,Marks,12,0)),"")</f>
        <v>9</v>
      </c>
      <c r="E47" s="355">
        <f>IFERROR(IF(AND(N41=""),"",VLOOKUP(N41,Marks,13,0)),"")</f>
        <v>27</v>
      </c>
      <c r="F47" s="85">
        <f>IFERROR(IF(AND(N41=""),"",VLOOKUP(N41,Marks,14,0)),"")</f>
        <v>45</v>
      </c>
      <c r="G47" s="355">
        <f>IFERROR(IF(AND(N41=""),"",VLOOKUP(N41,Marks,15,0)),"")</f>
        <v>4</v>
      </c>
      <c r="H47" s="355">
        <f>IFERROR(IF(AND(N41=""),"",VLOOKUP(N41,Marks,16,0)),"")</f>
        <v>11</v>
      </c>
      <c r="I47" s="85">
        <f>IFERROR(IF(AND(N41=""),"",VLOOKUP(N41,Marks,17,0)),"")</f>
        <v>15</v>
      </c>
      <c r="J47" s="84">
        <f>IFERROR(IF(AND(N41=""),"",VLOOKUP(N41,Marks,18,0)),"")</f>
        <v>60</v>
      </c>
      <c r="K47" s="355">
        <f>IFERROR(IF(AND(N41=""),"",VLOOKUP(N41,Marks,19,0)),"")</f>
        <v>37</v>
      </c>
      <c r="L47" s="355">
        <f>IFERROR(IF(AND(N41=""),"",VLOOKUP(N41,Marks,20,0)),"")</f>
        <v>4</v>
      </c>
      <c r="M47" s="85">
        <f>IFERROR(IF(AND(N41=""),"",VLOOKUP(N41,Marks,21,0)),"")</f>
        <v>41</v>
      </c>
      <c r="N47" s="84">
        <f>IFERROR(IF(AND(N41=""),"",VLOOKUP(N41,Marks,22,0)),"")</f>
        <v>101</v>
      </c>
      <c r="O47" s="95" t="str">
        <f>IFERROR(IF(AND(N41=""),"",VLOOKUP(N41,Marks,28,0)),"")</f>
        <v>D</v>
      </c>
      <c r="P47" s="237" t="str">
        <f>IFERROR(IF(AND(N41=""),"",VLOOKUP(N41,Marks,26,0)),"")</f>
        <v>P</v>
      </c>
    </row>
    <row r="48" spans="1:35" ht="21" customHeight="1">
      <c r="A48" s="376">
        <f>IF(N41="","",A47+1)</f>
        <v>15</v>
      </c>
      <c r="B48" s="341"/>
      <c r="C48" s="435">
        <v>5</v>
      </c>
      <c r="D48" s="435">
        <v>5</v>
      </c>
      <c r="E48" s="435">
        <v>5</v>
      </c>
      <c r="F48" s="436">
        <v>15</v>
      </c>
      <c r="G48" s="439">
        <v>25</v>
      </c>
      <c r="H48" s="435">
        <v>10</v>
      </c>
      <c r="I48" s="436">
        <v>35</v>
      </c>
      <c r="J48" s="438">
        <v>50</v>
      </c>
      <c r="K48" s="439">
        <v>30</v>
      </c>
      <c r="L48" s="435">
        <v>20</v>
      </c>
      <c r="M48" s="436">
        <v>50</v>
      </c>
      <c r="N48" s="438">
        <v>100</v>
      </c>
      <c r="O48" s="1002"/>
      <c r="P48" s="1003"/>
    </row>
    <row r="49" spans="1:16" ht="21" customHeight="1">
      <c r="A49" s="376">
        <f>IF(N41="","",A47+1)</f>
        <v>15</v>
      </c>
      <c r="B49" s="341" t="str">
        <f>IF('Master sheet'!$D$11="Hindi","अंग्रेजी","English")</f>
        <v>अंग्रेजी</v>
      </c>
      <c r="C49" s="355">
        <f>IFERROR(IF(AND(N41=""),"",VLOOKUP(N41,Marks,29,0)),"")</f>
        <v>5</v>
      </c>
      <c r="D49" s="355">
        <f>IFERROR(IF(AND(N41=""),"",VLOOKUP(N41,Marks,30,0)),"")</f>
        <v>3</v>
      </c>
      <c r="E49" s="355">
        <f>IFERROR(IF(AND(N41=""),"",VLOOKUP(N41,Marks,31,0)),"")</f>
        <v>5</v>
      </c>
      <c r="F49" s="85">
        <f>IFERROR(IF(AND(N41=""),"",VLOOKUP(N41,Marks,32,0)),"")</f>
        <v>13</v>
      </c>
      <c r="G49" s="355">
        <f>IFERROR(IF(AND(N41=""),"",VLOOKUP(N41,Marks,33,0)),"")</f>
        <v>22</v>
      </c>
      <c r="H49" s="355">
        <f>IFERROR(IF(AND(N41=""),"",VLOOKUP(N41,Marks,34,0)),"")</f>
        <v>9</v>
      </c>
      <c r="I49" s="85">
        <f>IFERROR(IF(AND(N41=""),"",VLOOKUP(N41,Marks,35,0)),"")</f>
        <v>31</v>
      </c>
      <c r="J49" s="84">
        <f>IFERROR(IF(AND(N41=""),"",VLOOKUP(N41,Marks,36,0)),"")</f>
        <v>44</v>
      </c>
      <c r="K49" s="355">
        <f>IFERROR(IF(AND(N41=""),"",VLOOKUP(N41,Marks,37,0)),"")</f>
        <v>21</v>
      </c>
      <c r="L49" s="355">
        <f>IFERROR(IF(AND(N41=""),"",VLOOKUP(N41,Marks,38,0)),"")</f>
        <v>29</v>
      </c>
      <c r="M49" s="85">
        <f>IFERROR(IF(AND(N41=""),"",VLOOKUP(N41,Marks,39,0)),"")</f>
        <v>50</v>
      </c>
      <c r="N49" s="84">
        <f>IFERROR(IF(AND(N41=""),"",VLOOKUP(N41,Marks,40,0)),"")</f>
        <v>94</v>
      </c>
      <c r="O49" s="95" t="str">
        <f>IFERROR(IF(AND(N41=""),"",VLOOKUP(N41,Marks,46,0)),"")</f>
        <v>A</v>
      </c>
      <c r="P49" s="237" t="str">
        <f>IFERROR(IF(AND(N41=""),"",VLOOKUP(N41,Marks,44,0)),"")</f>
        <v>P</v>
      </c>
    </row>
    <row r="50" spans="1:16" ht="21" customHeight="1">
      <c r="A50" s="376">
        <f>IF(N41="","",A49+1)</f>
        <v>16</v>
      </c>
      <c r="B50" s="341" t="str">
        <f>IF('Master sheet'!$D$11="Hindi","गणित","Maths")</f>
        <v>गणित</v>
      </c>
      <c r="C50" s="355">
        <f>IFERROR(IF(AND(N41=""),"",VLOOKUP(N41,Marks,47,0)),"")</f>
        <v>9</v>
      </c>
      <c r="D50" s="355">
        <f>IFERROR(IF(AND(N41=""),"",VLOOKUP(N41,Marks,48,0)),"")</f>
        <v>6</v>
      </c>
      <c r="E50" s="355">
        <f>IFERROR(IF(AND(N41=""),"",VLOOKUP(N41,Marks,49,0)),"")</f>
        <v>23</v>
      </c>
      <c r="F50" s="85">
        <f>IFERROR(IF(AND(N41=""),"",VLOOKUP(N41,Marks,50,0)),"")</f>
        <v>38</v>
      </c>
      <c r="G50" s="355">
        <f>IFERROR(IF(AND(N41=""),"",VLOOKUP(N41,Marks,51,0)),"")</f>
        <v>3</v>
      </c>
      <c r="H50" s="355">
        <f>IFERROR(IF(AND(N41=""),"",VLOOKUP(N41,Marks,52,0)),"")</f>
        <v>11</v>
      </c>
      <c r="I50" s="85">
        <f>IFERROR(IF(AND(N41=""),"",VLOOKUP(N41,Marks,53,0)),"")</f>
        <v>14</v>
      </c>
      <c r="J50" s="84">
        <f>IFERROR(IF(AND(N41=""),"",VLOOKUP(N41,Marks,54,0)),"")</f>
        <v>52</v>
      </c>
      <c r="K50" s="355">
        <f>IFERROR(IF(AND(N41=""),"",VLOOKUP(N41,Marks,55,0)),"")</f>
        <v>31</v>
      </c>
      <c r="L50" s="355">
        <f>IFERROR(IF(AND(N41=""),"",VLOOKUP(N41,Marks,56,0)),"")</f>
        <v>3</v>
      </c>
      <c r="M50" s="85">
        <f>IFERROR(IF(AND(N41=""),"",VLOOKUP(N41,Marks,57,0)),"")</f>
        <v>34</v>
      </c>
      <c r="N50" s="84">
        <f>IFERROR(IF(AND(N41=""),"",VLOOKUP(N41,Marks,58,0)),"")</f>
        <v>86</v>
      </c>
      <c r="O50" s="95" t="str">
        <f>IFERROR(IF(AND(N41=""),"",VLOOKUP(N41,Marks,64,0)),"")</f>
        <v>D</v>
      </c>
      <c r="P50" s="237" t="str">
        <f>IFERROR(IF(AND(N41=""),"",VLOOKUP(N41,Marks,62,0)),"")</f>
        <v>P</v>
      </c>
    </row>
    <row r="51" spans="1:16" ht="21" customHeight="1">
      <c r="A51" s="376">
        <f>IF(N41="","",A50+1)</f>
        <v>17</v>
      </c>
      <c r="B51" s="346" t="str">
        <f>IF('Master sheet'!$D$11="Hindi","पर्यावरण अध्ययन","EVS")</f>
        <v>पर्यावरण अध्ययन</v>
      </c>
      <c r="C51" s="378">
        <f>IFERROR(IF(AND(N41=""),"",VLOOKUP(N41,Marks,65,0)),"")</f>
        <v>9</v>
      </c>
      <c r="D51" s="378">
        <f>IFERROR(IF(AND(N41=""),"",VLOOKUP(N41,Marks,66,0)),"")</f>
        <v>7</v>
      </c>
      <c r="E51" s="378">
        <f>IFERROR(IF(AND(N41=""),"",VLOOKUP(N41,Marks,67,0)),"")</f>
        <v>14</v>
      </c>
      <c r="F51" s="85">
        <f>IFERROR(IF(AND(N41=""),"",VLOOKUP(N41,Marks,68,0)),"")</f>
        <v>30</v>
      </c>
      <c r="G51" s="378">
        <f>IFERROR(IF(AND(N41=""),"",VLOOKUP(N41,Marks,69,0)),"")</f>
        <v>4</v>
      </c>
      <c r="H51" s="378">
        <f>IFERROR(IF(AND(N41=""),"",VLOOKUP(N41,Marks,70,0)),"")</f>
        <v>9</v>
      </c>
      <c r="I51" s="85">
        <f>IFERROR(IF(AND(N41=""),"",VLOOKUP(N41,Marks,71,0)),"")</f>
        <v>13</v>
      </c>
      <c r="J51" s="84">
        <f>IFERROR(IF(AND(N41=""),"",VLOOKUP(N41,Marks,72,0)),"")</f>
        <v>43</v>
      </c>
      <c r="K51" s="378">
        <f>IFERROR(IF(AND(N41=""),"",VLOOKUP(N41,Marks,73,0)),"")</f>
        <v>14</v>
      </c>
      <c r="L51" s="378">
        <f>IFERROR(IF(AND(N41=""),"",VLOOKUP(N41,Marks,74,0)),"")</f>
        <v>4</v>
      </c>
      <c r="M51" s="85">
        <f>IFERROR(IF(AND(N41=""),"",VLOOKUP(N41,Marks,75,0)),"")</f>
        <v>18</v>
      </c>
      <c r="N51" s="84">
        <f>IFERROR(IF(AND(N41=""),"",VLOOKUP(N41,Marks,76,0)),"")</f>
        <v>61</v>
      </c>
      <c r="O51" s="95" t="str">
        <f>IFERROR(IF(AND(N41=""),"",VLOOKUP(N41,Marks,82,0)),"")</f>
        <v>D</v>
      </c>
      <c r="P51" s="237" t="str">
        <f>IFERROR(IF(AND(N41=""),"",VLOOKUP(N41,Marks,80,0)),"")</f>
        <v>S</v>
      </c>
    </row>
    <row r="52" spans="1:16" ht="27.75" customHeight="1">
      <c r="A52" s="376">
        <f>IF(N41="","",A51+1)</f>
        <v>18</v>
      </c>
      <c r="B52" s="342" t="str">
        <f>IF('Master sheet'!$D$11="Hindi","कुल योग","Total")</f>
        <v>कुल योग</v>
      </c>
      <c r="C52" s="86">
        <f>IF(AND($N41=""),"",IF(AND(C47="",C49="",C50="",C51=""),"",SUM(C47,C49,C50,C51)))</f>
        <v>32</v>
      </c>
      <c r="D52" s="86">
        <f t="shared" ref="D52:N52" si="1">IF(AND($N41=""),"",IF(AND(D47="",D49="",D50="",D51=""),"",SUM(D47,D49,D50,D51)))</f>
        <v>25</v>
      </c>
      <c r="E52" s="86">
        <f t="shared" si="1"/>
        <v>69</v>
      </c>
      <c r="F52" s="86">
        <f t="shared" si="1"/>
        <v>126</v>
      </c>
      <c r="G52" s="86">
        <f t="shared" si="1"/>
        <v>33</v>
      </c>
      <c r="H52" s="86">
        <f t="shared" si="1"/>
        <v>40</v>
      </c>
      <c r="I52" s="86">
        <f t="shared" si="1"/>
        <v>73</v>
      </c>
      <c r="J52" s="86">
        <f t="shared" si="1"/>
        <v>199</v>
      </c>
      <c r="K52" s="86">
        <f t="shared" si="1"/>
        <v>103</v>
      </c>
      <c r="L52" s="86">
        <f t="shared" si="1"/>
        <v>40</v>
      </c>
      <c r="M52" s="86">
        <f t="shared" si="1"/>
        <v>143</v>
      </c>
      <c r="N52" s="86">
        <f t="shared" si="1"/>
        <v>342</v>
      </c>
      <c r="O52" s="240" t="str">
        <f>IFERROR(IF(AND(N41=""),"",VLOOKUP(N41,Marks,128,0)),"")</f>
        <v>D</v>
      </c>
      <c r="P52" s="240"/>
    </row>
    <row r="53" spans="1:16" ht="8.25" customHeight="1">
      <c r="A53" s="376">
        <f>IF(N41="","",A52+1)</f>
        <v>19</v>
      </c>
      <c r="B53" s="984"/>
      <c r="C53" s="984"/>
      <c r="D53" s="984"/>
      <c r="E53" s="984"/>
      <c r="F53" s="984"/>
      <c r="G53" s="984"/>
      <c r="H53" s="984"/>
      <c r="I53" s="984"/>
      <c r="J53" s="984"/>
      <c r="K53" s="984"/>
      <c r="L53" s="984"/>
      <c r="M53" s="984"/>
      <c r="N53" s="984"/>
      <c r="O53" s="984"/>
      <c r="P53" s="984"/>
    </row>
    <row r="54" spans="1:16" ht="21" customHeight="1">
      <c r="A54" s="376">
        <f>IF(N41="","",A53+1)</f>
        <v>20</v>
      </c>
      <c r="B54" s="946" t="str">
        <f>IF('Master sheet'!$D$11="Hindi","अतिरिक्त विषय ","Extra Subject")</f>
        <v xml:space="preserve">अतिरिक्त विषय </v>
      </c>
      <c r="C54" s="946"/>
      <c r="D54" s="946"/>
      <c r="E54" s="946"/>
      <c r="F54" s="946"/>
      <c r="G54" s="946"/>
      <c r="H54" s="946"/>
      <c r="I54" s="946"/>
      <c r="J54" s="946"/>
      <c r="K54" s="946"/>
      <c r="L54" s="946"/>
      <c r="M54" s="946"/>
      <c r="N54" s="946"/>
      <c r="O54" s="946"/>
      <c r="P54" s="946"/>
    </row>
    <row r="55" spans="1:16" ht="21" customHeight="1">
      <c r="A55" s="376">
        <f>IF(N41="","",A54+1)</f>
        <v>21</v>
      </c>
      <c r="B55" s="403" t="str">
        <f>IF('Master sheet'!$D$11="Hindi","विषय","Subject")</f>
        <v>विषय</v>
      </c>
      <c r="C55" s="947" t="str">
        <f>IF('Master sheet'!$D$11="Hindi","पूर्णांक","M.M.")</f>
        <v>पूर्णांक</v>
      </c>
      <c r="D55" s="948"/>
      <c r="E55" s="947" t="str">
        <f>IF('Master sheet'!$D$11="Hindi","प्राप्तांक","Ob.M.")</f>
        <v>प्राप्तांक</v>
      </c>
      <c r="F55" s="948"/>
      <c r="G55" s="947" t="str">
        <f>IF('Master sheet'!$D$11="Hindi","ग्रेड","Grade")</f>
        <v>ग्रेड</v>
      </c>
      <c r="H55" s="948"/>
      <c r="I55" s="947" t="str">
        <f>IF('Master sheet'!$D$11="Hindi","विषय","Subject")</f>
        <v>विषय</v>
      </c>
      <c r="J55" s="948"/>
      <c r="K55" s="947" t="str">
        <f>IF('Master sheet'!$D$11="Hindi","पूर्णांक","M.M.")</f>
        <v>पूर्णांक</v>
      </c>
      <c r="L55" s="948"/>
      <c r="M55" s="947" t="str">
        <f>IF('Master sheet'!$D$11="Hindi","प्राप्तांक","Ob.M.")</f>
        <v>प्राप्तांक</v>
      </c>
      <c r="N55" s="948"/>
      <c r="O55" s="947" t="str">
        <f>IF('Master sheet'!$D$11="Hindi","ग्रेड","Grade")</f>
        <v>ग्रेड</v>
      </c>
      <c r="P55" s="948"/>
    </row>
    <row r="56" spans="1:16" ht="21" customHeight="1">
      <c r="A56" s="376">
        <f>IF(N41="","",A55+1)</f>
        <v>22</v>
      </c>
      <c r="B56" s="342" t="str">
        <f>IF(AND(N41=""),"",'Result Sheet'!$DJ$4)</f>
        <v/>
      </c>
      <c r="C56" s="965">
        <f>IF(AND(N41=""),"",'Result Sheet'!$DL$7)</f>
        <v>100</v>
      </c>
      <c r="D56" s="965"/>
      <c r="E56" s="944">
        <f>IFERROR(IF(AND(N41=""),"",VLOOKUP(N41,Marks,115,0)),"")</f>
        <v>62</v>
      </c>
      <c r="F56" s="944"/>
      <c r="G56" s="945" t="str">
        <f>IFERROR(IF(AND(N41=""),"",VLOOKUP(N41,Marks,116,0)),"")</f>
        <v>C</v>
      </c>
      <c r="H56" s="945"/>
      <c r="I56" s="965" t="str">
        <f>IF(AND(N41=""),"",'Result Sheet'!$DN$4)</f>
        <v/>
      </c>
      <c r="J56" s="965"/>
      <c r="K56" s="965">
        <f>IF(AND(N41=""),"",'Result Sheet'!$DP$7)</f>
        <v>100</v>
      </c>
      <c r="L56" s="965"/>
      <c r="M56" s="944">
        <f>IFERROR(IF(AND(N41=""),"",VLOOKUP(N41,Marks,119,0)),"")</f>
        <v>81</v>
      </c>
      <c r="N56" s="944"/>
      <c r="O56" s="945" t="str">
        <f>IFERROR(IF(AND(N41=""),"",VLOOKUP(N41,Marks,120,0)),"")</f>
        <v>B</v>
      </c>
      <c r="P56" s="945"/>
    </row>
    <row r="57" spans="1:16" ht="21" customHeight="1">
      <c r="A57" s="376">
        <f>IF(N41="","",A56+1)</f>
        <v>23</v>
      </c>
      <c r="B57" s="949" t="str">
        <f>IF('Master sheet'!$D$11="Hindi","विषय","Subject")</f>
        <v>विषय</v>
      </c>
      <c r="C57" s="949"/>
      <c r="D57" s="950" t="str">
        <f>IF('Master sheet'!$D$11="Hindi","प्राप्तांक","Marks ")</f>
        <v>प्राप्तांक</v>
      </c>
      <c r="E57" s="951"/>
      <c r="F57" s="344" t="str">
        <f>IF('Master sheet'!$D$11="Hindi","ग्रेड","Grade")</f>
        <v>ग्रेड</v>
      </c>
      <c r="G57" s="949" t="str">
        <f>IF('Master sheet'!$D$11="Hindi","विषय","Subject")</f>
        <v>विषय</v>
      </c>
      <c r="H57" s="949"/>
      <c r="I57" s="950" t="str">
        <f>IF('Master sheet'!$D$11="Hindi","प्राप्तांक","Marks")</f>
        <v>प्राप्तांक</v>
      </c>
      <c r="J57" s="951"/>
      <c r="K57" s="344" t="str">
        <f>IF('Master sheet'!$D$11="Hindi","ग्रेड","Grade")</f>
        <v>ग्रेड</v>
      </c>
      <c r="L57" s="949" t="str">
        <f>IF('Master sheet'!$D$11="Hindi","विषय","Subject")</f>
        <v>विषय</v>
      </c>
      <c r="M57" s="949"/>
      <c r="N57" s="950" t="str">
        <f>IF('Master sheet'!$D$11="Hindi","प्राप्तांक","Marks")</f>
        <v>प्राप्तांक</v>
      </c>
      <c r="O57" s="951"/>
      <c r="P57" s="358" t="str">
        <f>IF('Master sheet'!$D$11="Hindi","ग्रेड","Grade")</f>
        <v>ग्रेड</v>
      </c>
    </row>
    <row r="58" spans="1:16" ht="21" customHeight="1">
      <c r="A58" s="376">
        <f>IF(N41="","",A57+1)</f>
        <v>24</v>
      </c>
      <c r="B58" s="952" t="str">
        <f>IF('Master sheet'!$D$11="Hindi","कार्यानुभव","WORK EXP.")</f>
        <v>कार्यानुभव</v>
      </c>
      <c r="C58" s="953"/>
      <c r="D58" s="953"/>
      <c r="E58" s="85">
        <f>IFERROR(IF(AND(N41=""),"",VLOOKUP(N41,Marks,88,0)),"")</f>
        <v>76</v>
      </c>
      <c r="F58" s="95" t="str">
        <f>IFERROR(IF(AND(N41=""),"",VLOOKUP(N41,Marks,92,0)),"")</f>
        <v>A</v>
      </c>
      <c r="G58" s="952" t="str">
        <f>IF('Master sheet'!$D$11="Hindi","कला शिक्षा","ART EDU.")</f>
        <v>कला शिक्षा</v>
      </c>
      <c r="H58" s="953"/>
      <c r="I58" s="953"/>
      <c r="J58" s="85">
        <f>IFERROR(IF(AND(N41=""),"",VLOOKUP(N41,Marks,98,0)),"")</f>
        <v>79</v>
      </c>
      <c r="K58" s="95" t="str">
        <f>IFERROR(IF(AND(N41=""),"",VLOOKUP(N41,Marks,102,0)),"")</f>
        <v>A</v>
      </c>
      <c r="L58" s="954" t="str">
        <f>IF('Master sheet'!$D$11="Hindi","स्वा. एवं शा. शिक्षा","HE.&amp;PH. EDU.")</f>
        <v>स्वा. एवं शा. शिक्षा</v>
      </c>
      <c r="M58" s="955"/>
      <c r="N58" s="955"/>
      <c r="O58" s="85">
        <f>IFERROR(IF(AND(N41=""),"",VLOOKUP(N41,Marks,108,0)),"")</f>
        <v>80</v>
      </c>
      <c r="P58" s="95" t="str">
        <f>IFERROR(IF(AND(N41=""),"",VLOOKUP(N41,Marks,112,0)),"")</f>
        <v>A</v>
      </c>
    </row>
    <row r="59" spans="1:16" ht="21" customHeight="1">
      <c r="A59" s="376">
        <f>IF(N41="","",A58+1)</f>
        <v>25</v>
      </c>
      <c r="B59" s="361"/>
      <c r="C59" s="361"/>
      <c r="D59" s="361"/>
      <c r="E59" s="356"/>
      <c r="F59" s="357"/>
      <c r="G59" s="361"/>
      <c r="H59" s="361"/>
      <c r="I59" s="361"/>
      <c r="J59" s="356"/>
      <c r="K59" s="357"/>
      <c r="L59" s="362"/>
      <c r="M59" s="362"/>
      <c r="N59" s="362"/>
      <c r="O59" s="356"/>
      <c r="P59" s="357"/>
    </row>
    <row r="60" spans="1:16" ht="21" customHeight="1">
      <c r="A60" s="376">
        <f>IF(N41="","",A59+1)</f>
        <v>26</v>
      </c>
      <c r="B60" s="956" t="str">
        <f>IF('Master sheet'!$D$11="Hindi","कुल कार्य दिवस :-","Total Meeting :-")</f>
        <v>कुल कार्य दिवस :-</v>
      </c>
      <c r="C60" s="956"/>
      <c r="D60" s="956"/>
      <c r="E60" s="957">
        <f>IFERROR(IF(AND(N41=""),"",VLOOKUP(N41,Marks,126,0)),"")</f>
        <v>220</v>
      </c>
      <c r="F60" s="957"/>
      <c r="G60" s="957"/>
      <c r="H60" s="957"/>
      <c r="I60" s="956" t="str">
        <f>IF('Master sheet'!$D$11="Hindi","कुल उपस्थिति :-","Total Attendance :-")</f>
        <v>कुल उपस्थिति :-</v>
      </c>
      <c r="J60" s="956"/>
      <c r="K60" s="956"/>
      <c r="L60" s="956"/>
      <c r="M60" s="958">
        <f>IFERROR(IF(AND(N41=""),"",VLOOKUP(N41,Marks,127,0)),"")</f>
        <v>206</v>
      </c>
      <c r="N60" s="958"/>
      <c r="O60" s="958"/>
      <c r="P60" s="958"/>
    </row>
    <row r="61" spans="1:16" ht="21" customHeight="1">
      <c r="A61" s="376">
        <f>IF(N41="","",A60+1)</f>
        <v>27</v>
      </c>
      <c r="B61" s="956" t="str">
        <f>IF('Master sheet'!$D$11="Hindi","परिणाम :-","Result :-")</f>
        <v>परिणाम :-</v>
      </c>
      <c r="C61" s="956"/>
      <c r="D61" s="956"/>
      <c r="E61" s="959" t="str">
        <f>IFERROR(IF(AND(N41=""),"",VLOOKUP(N41,Marks,125,0)),"")</f>
        <v>Promoted</v>
      </c>
      <c r="F61" s="959"/>
      <c r="G61" s="959"/>
      <c r="H61" s="959"/>
      <c r="I61" s="956" t="str">
        <f>IF('Master sheet'!$D$11="Hindi","परिणाम प्रतिशत में :-","Result in Percentage :-")</f>
        <v>परिणाम प्रतिशत में :-</v>
      </c>
      <c r="J61" s="956"/>
      <c r="K61" s="956"/>
      <c r="L61" s="956"/>
      <c r="M61" s="960">
        <f>IFERROR(IF(AND(N41=""),"",VLOOKUP(N41,Marks,122,0)),"")</f>
        <v>48.857142857142854</v>
      </c>
      <c r="N61" s="960"/>
      <c r="O61" s="960"/>
      <c r="P61" s="960"/>
    </row>
    <row r="62" spans="1:16" ht="21" customHeight="1">
      <c r="A62" s="376">
        <f>IF(N41="","",A61+1)</f>
        <v>28</v>
      </c>
      <c r="B62" s="956" t="str">
        <f>IF('Master sheet'!$D$11="Hindi","श्रेणी / ग्रेड :-","Division / Grade :-")</f>
        <v>श्रेणी / ग्रेड :-</v>
      </c>
      <c r="C62" s="956"/>
      <c r="D62" s="956"/>
      <c r="E62" s="238" t="str">
        <f>IFERROR(IF(AND(N41=""),"",VLOOKUP(N41,Marks,123,0)),"")</f>
        <v>II</v>
      </c>
      <c r="F62" s="239" t="s">
        <v>130</v>
      </c>
      <c r="G62" s="961" t="str">
        <f>IFERROR(IF(AND(N41=""),"",VLOOKUP(N41,Marks,128,0)),"")</f>
        <v>D</v>
      </c>
      <c r="H62" s="961"/>
      <c r="I62" s="956" t="str">
        <f>IF('Master sheet'!$D$11="Hindi","कक्षा में स्थान :-","Position in the Class :-")</f>
        <v>कक्षा में स्थान :-</v>
      </c>
      <c r="J62" s="956"/>
      <c r="K62" s="956"/>
      <c r="L62" s="956"/>
      <c r="M62" s="962">
        <f>IFERROR(IF(AND(N41=""),"",VLOOKUP(N41,Marks,124,0)),"")</f>
        <v>27.000000000000298</v>
      </c>
      <c r="N62" s="962"/>
      <c r="O62" s="962"/>
      <c r="P62" s="962"/>
    </row>
    <row r="63" spans="1:16" ht="21" customHeight="1">
      <c r="A63" s="376">
        <f>IF(N41="","",A62+1)</f>
        <v>29</v>
      </c>
      <c r="B63" s="963" t="str">
        <f>IF('Master sheet'!$D$11="Hindi","परीक्षा परिणाम घोषणा दिनांक :-","Result Declaration Date :-")</f>
        <v>परीक्षा परिणाम घोषणा दिनांक :-</v>
      </c>
      <c r="C63" s="963"/>
      <c r="D63" s="963"/>
      <c r="E63" s="964">
        <f>IFERROR(IF(AND(N41=""),"",'Master sheet'!$D$10),"")</f>
        <v>45419</v>
      </c>
      <c r="F63" s="964"/>
      <c r="G63" s="964"/>
      <c r="H63" s="407"/>
      <c r="I63" s="87"/>
      <c r="J63" s="87"/>
      <c r="K63" s="56"/>
      <c r="L63" s="87"/>
      <c r="M63" s="87"/>
      <c r="N63" s="87"/>
      <c r="O63" s="87"/>
      <c r="P63" s="87"/>
    </row>
    <row r="64" spans="1:16" ht="54" customHeight="1">
      <c r="A64" s="376">
        <f>IF(N41="","",A63+1)</f>
        <v>30</v>
      </c>
      <c r="B64" s="975" t="str">
        <f>IF(AND(N41=""),"",IF(AND(C38=3),CONCATENATE("( ",UPPER('Master sheet'!$H$10)," )"),IF(AND(C38=4),CONCATENATE("( ",UPPER('Master sheet'!$H$18)," )"),"")))</f>
        <v>( ABHIMANYU SINGH )</v>
      </c>
      <c r="C64" s="975"/>
      <c r="D64" s="975"/>
      <c r="E64" s="975"/>
      <c r="F64" s="976" t="str">
        <f>IF(AND(N41=""),"",CONCATENATE("(",'Master sheet'!$D$14," )"))</f>
        <v>(Suresh Chand )</v>
      </c>
      <c r="G64" s="976"/>
      <c r="H64" s="976"/>
      <c r="I64" s="976"/>
      <c r="J64" s="976"/>
      <c r="K64" s="976" t="str">
        <f>IF(AND(N41=""),"",CONCATENATE("(",'Master sheet'!$D$12," )"))</f>
        <v>(USHA PALIYA )</v>
      </c>
      <c r="L64" s="976"/>
      <c r="M64" s="976"/>
      <c r="N64" s="976"/>
      <c r="O64" s="976"/>
      <c r="P64" s="976"/>
    </row>
    <row r="65" spans="1:35" ht="24.75" customHeight="1">
      <c r="A65" s="376">
        <f>IF(N41="","",A64+1)</f>
        <v>31</v>
      </c>
      <c r="B65" s="974" t="str">
        <f>IF('Master sheet'!$D$11="Hindi","हस्ताक्षर कक्षाध्यापक","Signature of the class teacher")</f>
        <v>हस्ताक्षर कक्षाध्यापक</v>
      </c>
      <c r="C65" s="974"/>
      <c r="D65" s="974"/>
      <c r="E65" s="974"/>
      <c r="F65" s="974" t="str">
        <f>IF('Master sheet'!$D$11="Hindi","हस्ताक्षर परीक्षा प्रभारी","Signature of the exam. Incharge")</f>
        <v>हस्ताक्षर परीक्षा प्रभारी</v>
      </c>
      <c r="G65" s="974"/>
      <c r="H65" s="974"/>
      <c r="I65" s="974"/>
      <c r="J65" s="974"/>
      <c r="K65" s="974" t="str">
        <f>IF('Master sheet'!$D$11="Hindi","हस्ताक्षर संस्था प्रधान","Head of Institute's Signature")</f>
        <v>हस्ताक्षर संस्था प्रधान</v>
      </c>
      <c r="L65" s="974"/>
      <c r="M65" s="974"/>
      <c r="N65" s="974"/>
      <c r="O65" s="974"/>
      <c r="P65" s="974"/>
    </row>
    <row r="67" spans="1:35" ht="23.25" customHeight="1">
      <c r="A67" s="376">
        <f>IF(N74="","",1)</f>
        <v>1</v>
      </c>
      <c r="B67" s="966" t="str">
        <f>IF('Master sheet'!$D$11="Hindi","वार्षिक रिपोर्ट कार्ड ","Report Card")</f>
        <v xml:space="preserve">वार्षिक रिपोर्ट कार्ड </v>
      </c>
      <c r="C67" s="966"/>
      <c r="D67" s="966"/>
      <c r="E67" s="966"/>
      <c r="F67" s="966"/>
      <c r="G67" s="966"/>
      <c r="H67" s="966"/>
      <c r="I67" s="966"/>
      <c r="J67" s="966"/>
      <c r="K67" s="966"/>
      <c r="L67" s="966"/>
      <c r="M67" s="966"/>
      <c r="N67" s="966"/>
      <c r="O67" s="966"/>
      <c r="P67" s="966"/>
      <c r="S67" s="371"/>
      <c r="T67" s="371"/>
      <c r="U67" s="371"/>
      <c r="V67" s="371"/>
      <c r="W67" s="371"/>
      <c r="X67" s="265"/>
    </row>
    <row r="68" spans="1:35" ht="18.95" customHeight="1">
      <c r="A68" s="376">
        <f>IF(N74="","",A67+1)</f>
        <v>2</v>
      </c>
      <c r="B68" s="967" t="str">
        <f>IF('Master sheet'!$D$11="Hindi","शिक्षा विभाग, राजस्थान सरकार","Education Department, Rajasthan Government")</f>
        <v>शिक्षा विभाग, राजस्थान सरकार</v>
      </c>
      <c r="C68" s="967"/>
      <c r="D68" s="967"/>
      <c r="E68" s="967"/>
      <c r="F68" s="967"/>
      <c r="G68" s="967"/>
      <c r="H68" s="967"/>
      <c r="I68" s="967"/>
      <c r="J68" s="967"/>
      <c r="K68" s="967"/>
      <c r="L68" s="967"/>
      <c r="M68" s="967"/>
      <c r="N68" s="967"/>
      <c r="O68" s="967"/>
      <c r="P68" s="967"/>
      <c r="S68" s="371"/>
      <c r="T68" s="371"/>
      <c r="U68" s="372"/>
      <c r="V68" s="371"/>
      <c r="W68" s="371"/>
      <c r="X68" s="265"/>
    </row>
    <row r="69" spans="1:35" s="364" customFormat="1" ht="24" customHeight="1">
      <c r="A69" s="376">
        <f>IF(N74="","",A68+1)</f>
        <v>3</v>
      </c>
      <c r="B69" s="968" t="str">
        <f>IF('Master sheet'!$D$11="Hindi","विद्यालय का नाम :-","School Name :- ")</f>
        <v>विद्यालय का नाम :-</v>
      </c>
      <c r="C69" s="968"/>
      <c r="D69" s="968"/>
      <c r="E69" s="969" t="str">
        <f>IF(AND(N74=""),"",IF('Master sheet'!$D$11="Hindi",'Master sheet'!$D$8,'Master sheet'!$D$7))</f>
        <v xml:space="preserve">महात्मा गाँधी राजकीय विद्यालय (अंग्रेजी माध्यम) बर, पाली </v>
      </c>
      <c r="F69" s="969"/>
      <c r="G69" s="969"/>
      <c r="H69" s="969"/>
      <c r="I69" s="969"/>
      <c r="J69" s="969"/>
      <c r="K69" s="969"/>
      <c r="L69" s="969"/>
      <c r="M69" s="969"/>
      <c r="N69" s="969"/>
      <c r="O69" s="969"/>
      <c r="P69" s="969"/>
      <c r="S69" s="373"/>
      <c r="T69" s="374"/>
      <c r="U69" s="372"/>
      <c r="V69" s="374"/>
      <c r="W69" s="373"/>
      <c r="X69" s="375"/>
    </row>
    <row r="70" spans="1:35" ht="18.95" customHeight="1">
      <c r="A70" s="376">
        <f>IF(N74="","",A69+1)</f>
        <v>4</v>
      </c>
      <c r="B70" s="363"/>
      <c r="C70" s="363"/>
      <c r="D70" s="363"/>
      <c r="E70" s="970" t="str">
        <f>IF(AND(N74=""),"",IF('Master sheet'!$D$11="Hindi",CONCATENATE("(विद्यालय मान्यता क्रमांक व वर्ष : ","  ",'Master sheet'!$D$6),CONCATENATE("(School Recognition Number &amp; Years : ","  ",'Master sheet'!$D$6)))</f>
        <v>(विद्यालय मान्यता क्रमांक व वर्ष :   शिक्षा/पाली/1995/2001</v>
      </c>
      <c r="F70" s="970"/>
      <c r="G70" s="970"/>
      <c r="H70" s="970"/>
      <c r="I70" s="970"/>
      <c r="J70" s="970"/>
      <c r="K70" s="970"/>
      <c r="L70" s="970"/>
      <c r="M70" s="970"/>
      <c r="N70" s="970"/>
      <c r="O70" s="970"/>
      <c r="P70" s="970"/>
      <c r="S70" s="371"/>
      <c r="T70" s="371"/>
      <c r="U70" s="371"/>
      <c r="V70" s="371"/>
      <c r="W70" s="371"/>
      <c r="X70" s="265"/>
    </row>
    <row r="71" spans="1:35" ht="18.95" customHeight="1">
      <c r="A71" s="376">
        <f>IF(N74="","",A70+1)</f>
        <v>5</v>
      </c>
      <c r="B71" s="359" t="str">
        <f>IF('Master sheet'!$D$11="Hindi","कक्षा  :-","CLASS :- ")</f>
        <v>कक्षा  :-</v>
      </c>
      <c r="C71" s="971">
        <f>IFERROR(IF(AND(N74=""),"",VLOOKUP(N74,Marks,2,0)),"")</f>
        <v>4</v>
      </c>
      <c r="D71" s="971"/>
      <c r="E71" s="972" t="str">
        <f>IF('Master sheet'!$D$11="Hindi","सेक्शन :-","Section :- ")</f>
        <v>सेक्शन :-</v>
      </c>
      <c r="F71" s="972"/>
      <c r="G71" s="972"/>
      <c r="H71" s="971" t="str">
        <f>IFERROR(IF(AND(N74=""),"",VLOOKUP(N74,Marks,3,0)),"")</f>
        <v>A</v>
      </c>
      <c r="I71" s="971"/>
      <c r="J71" s="973" t="str">
        <f>IF('Master sheet'!$D$11="Hindi","सत्र :- ","Session :- ")</f>
        <v xml:space="preserve">सत्र :- </v>
      </c>
      <c r="K71" s="973"/>
      <c r="L71" s="973"/>
      <c r="M71" s="973"/>
      <c r="N71" s="992" t="str">
        <f>IF(AND(N74=""),"",'Marks Entry 3rd'!$I$2)</f>
        <v xml:space="preserve"> 2023-2024</v>
      </c>
      <c r="O71" s="992"/>
      <c r="P71" s="992"/>
      <c r="S71" s="371"/>
      <c r="T71" s="371"/>
      <c r="U71" s="371"/>
      <c r="V71" s="371"/>
      <c r="W71" s="371"/>
      <c r="X71" s="265"/>
      <c r="AH71" s="366">
        <f>N73</f>
        <v>42348</v>
      </c>
    </row>
    <row r="72" spans="1:35" ht="18.95" customHeight="1">
      <c r="A72" s="376">
        <f>IF(N74="","",A71+1)</f>
        <v>6</v>
      </c>
      <c r="B72" s="986" t="str">
        <f>IF('Master sheet'!$D$11="Hindi","विद्यार्थी का नाम :-","Student's Name :-")</f>
        <v>विद्यार्थी का नाम :-</v>
      </c>
      <c r="C72" s="986"/>
      <c r="D72" s="986"/>
      <c r="E72" s="987" t="str">
        <f>IFERROR(IF(AND(N74=""),"",VLOOKUP(N74,Marks,6,0)),"")</f>
        <v>ARMAN HUSSAIN</v>
      </c>
      <c r="F72" s="987"/>
      <c r="G72" s="987"/>
      <c r="H72" s="987"/>
      <c r="I72" s="987"/>
      <c r="J72" s="988" t="str">
        <f>IF('Master sheet'!$D$11="Hindi","प्रवेशांक :","SR. NO. :")</f>
        <v>प्रवेशांक :</v>
      </c>
      <c r="K72" s="988"/>
      <c r="L72" s="988"/>
      <c r="M72" s="988"/>
      <c r="N72" s="990">
        <f>IFERROR(IF(AND(N74=""),"",VLOOKUP(N74,Marks,5,0)),"")</f>
        <v>934</v>
      </c>
      <c r="O72" s="990"/>
      <c r="P72" s="990"/>
      <c r="S72" s="371"/>
      <c r="T72" s="371"/>
      <c r="U72" s="371"/>
      <c r="V72" s="371"/>
      <c r="W72" s="371"/>
      <c r="X72" s="265"/>
      <c r="AG72">
        <f>YEAR(AH71)</f>
        <v>2015</v>
      </c>
      <c r="AH72">
        <f>MONTH(AH71)</f>
        <v>12</v>
      </c>
      <c r="AI72">
        <f>DAY(AH71)</f>
        <v>10</v>
      </c>
    </row>
    <row r="73" spans="1:35" ht="18.95" customHeight="1">
      <c r="A73" s="376">
        <f>IF(N74="","",A72+1)</f>
        <v>7</v>
      </c>
      <c r="B73" s="986" t="str">
        <f>IF('Master sheet'!$D$11="Hindi","पिता का नाम :-","Father's Name :-")</f>
        <v>पिता का नाम :-</v>
      </c>
      <c r="C73" s="986"/>
      <c r="D73" s="986"/>
      <c r="E73" s="987" t="str">
        <f>IFERROR(IF(AND(N74=""),"",VLOOKUP(N74,Marks,7,0)),"")</f>
        <v>AARIF HUSSAIN</v>
      </c>
      <c r="F73" s="987"/>
      <c r="G73" s="987"/>
      <c r="H73" s="987"/>
      <c r="I73" s="987"/>
      <c r="J73" s="988" t="str">
        <f>IF('Master sheet'!$D$11="Hindi","जन्म तिथि :","Date of Birth :")</f>
        <v>जन्म तिथि :</v>
      </c>
      <c r="K73" s="988"/>
      <c r="L73" s="988"/>
      <c r="M73" s="988"/>
      <c r="N73" s="991">
        <f>IFERROR(IF(AND(N74=""),"",VLOOKUP(N74,Marks,4,0)),"")</f>
        <v>42348</v>
      </c>
      <c r="O73" s="991"/>
      <c r="P73" s="991"/>
      <c r="S73" s="265"/>
      <c r="T73" s="265"/>
      <c r="U73" s="265"/>
      <c r="V73" s="265"/>
      <c r="W73" s="265"/>
      <c r="X73" s="265"/>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इग्यारह",IF(AG72=2012,"दो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दो हजार पंद्रह</v>
      </c>
      <c r="AH73" t="str">
        <f>IF(AH72=1,"जनवरी",IF(AH72=2,"फरवरी",IF(AH72=3,"मार्च",IF(AH72=4,"अप्रैल",IF(AH72=5,"मई",IF(AH72=6,"जून",IF(AH72=7,"जुलाई",IF(AH72=8,"अगस्त",IF(AH72=9,"सितम्बर",IF(AH72=10,"अक्टूबर",IF(AH72=11,"नवम्बर",IF(AH72=12,"दिसम्बर",""))))))))))))</f>
        <v>दिसम्बर</v>
      </c>
      <c r="AI73" t="str">
        <f>IF(AI72=1,"एक",IF(AI72=2,"दो",IF(AI72=3,"तीन",IF(AI72=4,"चार",IF(AI72=5,"पांच",IF(AI72=6,"छः",IF(AI72=7,"सात",IF(AI72=8,"आठ",IF(AI72=9,"नौ",IF(AI72=10,"दस",IF(AI72=11,"इ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दस</v>
      </c>
    </row>
    <row r="74" spans="1:35" ht="18.95" customHeight="1">
      <c r="A74" s="376">
        <f>IF(N74="","",A73+1)</f>
        <v>8</v>
      </c>
      <c r="B74" s="986" t="str">
        <f>IF('Master sheet'!$D$11="Hindi","माता का नाम :-","Mother's Name :-")</f>
        <v>माता का नाम :-</v>
      </c>
      <c r="C74" s="986"/>
      <c r="D74" s="986"/>
      <c r="E74" s="987" t="str">
        <f>IFERROR(IF(AND(N74=""),"",VLOOKUP(N74,Marks,8,0)),"")</f>
        <v>SALMA BANO</v>
      </c>
      <c r="F74" s="987"/>
      <c r="G74" s="987"/>
      <c r="H74" s="987"/>
      <c r="I74" s="987"/>
      <c r="J74" s="988" t="str">
        <f>IF('Master sheet'!$D$11="Hindi","रोल नंबर :-","Roll No. :")</f>
        <v>रोल नंबर :-</v>
      </c>
      <c r="K74" s="988"/>
      <c r="L74" s="988"/>
      <c r="M74" s="988"/>
      <c r="N74" s="989">
        <f>IF(N41="","",IF(AND(N41+1&gt;$Y$6),"",N41+1))</f>
        <v>403</v>
      </c>
      <c r="O74" s="989"/>
      <c r="P74" s="989"/>
      <c r="AH74" t="str">
        <f>CONCATENATE(AI73," ",AH73," ",AG73)</f>
        <v>दस दिसम्बर दो हजार पंद्रह</v>
      </c>
    </row>
    <row r="75" spans="1:35" ht="18.95" customHeight="1">
      <c r="A75" s="376">
        <f>IF(N74="","",A74+1)</f>
        <v>9</v>
      </c>
      <c r="B75" s="986" t="str">
        <f>IF('Master sheet'!$D$11="Hindi","जन्मतिथि शब्दों में :-","Date of Birth in Words :-")</f>
        <v>जन्मतिथि शब्दों में :-</v>
      </c>
      <c r="C75" s="986"/>
      <c r="D75" s="986"/>
      <c r="E75" s="987" t="str">
        <f>IFERROR(IF('Master sheet'!$D$11="Hindi",AH74,AH76),"")</f>
        <v>दस दिसम्बर दो हजार पंद्रह</v>
      </c>
      <c r="F75" s="987"/>
      <c r="G75" s="987"/>
      <c r="H75" s="987"/>
      <c r="I75" s="987"/>
      <c r="J75" s="987"/>
      <c r="K75" s="987"/>
      <c r="L75" s="987"/>
      <c r="M75" s="987"/>
      <c r="N75" s="987"/>
      <c r="O75" s="987"/>
      <c r="P75" s="360"/>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TWO THOUSAND FIFTEEN</v>
      </c>
      <c r="AH75" t="str">
        <f>IF(AH72=1,"JANUARY",IF(AH72=2,"FEBUARY", IF(AH72=3,"MARCH",IF(AH72=4,"APRIL",IF(AH72=5,"MAY",IF(AH72=6,"JUNE",IF(AH72=7,"JULY",IF(AH72=8,"AUGUST",IF(AH72=9,"SEPTEMBER",IF(AH72=10,"OCTOBER",IF(AH72=11,"NOVEMBER",IF(AH72=12,"DECEMBER",""))))))))))))</f>
        <v>DECEMBER</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10TH</v>
      </c>
    </row>
    <row r="76" spans="1:35" ht="18.75">
      <c r="A76" s="376">
        <f>IF(N74="","",A75+1)</f>
        <v>10</v>
      </c>
      <c r="B76" s="88"/>
      <c r="C76" s="88"/>
      <c r="D76" s="88"/>
      <c r="E76" s="89"/>
      <c r="F76" s="89"/>
      <c r="G76" s="89"/>
      <c r="H76" s="88"/>
      <c r="I76" s="88"/>
      <c r="J76" s="90"/>
      <c r="K76" s="90"/>
      <c r="L76" s="90"/>
      <c r="M76" s="56"/>
      <c r="N76" s="56"/>
      <c r="O76" s="56"/>
      <c r="P76" s="56"/>
      <c r="AH76" t="str">
        <f>CONCATENATE(AH75," ",AI75,", ",AG75)</f>
        <v>DECEMBER 10TH, TWO THOUSAND FIFTEEN</v>
      </c>
    </row>
    <row r="77" spans="1:35" ht="25.5" customHeight="1">
      <c r="A77" s="376">
        <f>IF(N74="","",A76+1)</f>
        <v>11</v>
      </c>
      <c r="B77" s="723" t="str">
        <f>IF('Master sheet'!$D$11="Hindi","विषय","Subject")</f>
        <v>विषय</v>
      </c>
      <c r="C77" s="745" t="str">
        <f>IF('Master sheet'!$D$11="Hindi","सा. परख","Test")</f>
        <v>सा. परख</v>
      </c>
      <c r="D77" s="746"/>
      <c r="E77" s="746"/>
      <c r="F77" s="746"/>
      <c r="G77" s="745" t="str">
        <f>IF('Master sheet'!$D$11="Hindi","अर्द्धवार्षिक","Half Yearly")</f>
        <v>अर्द्धवार्षिक</v>
      </c>
      <c r="H77" s="746"/>
      <c r="I77" s="747"/>
      <c r="J77" s="985" t="str">
        <f>IF('Master sheet'!$D$11="Hindi","अर्द्ध वा. तक योग","Total Till H.Y.")</f>
        <v>अर्द्ध वा. तक योग</v>
      </c>
      <c r="K77" s="745" t="str">
        <f>IF('Master sheet'!$D$11="Hindi","वार्षिक","Yearly")</f>
        <v>वार्षिक</v>
      </c>
      <c r="L77" s="746"/>
      <c r="M77" s="747"/>
      <c r="N77" s="977" t="str">
        <f>IF('Master sheet'!$D$11="Hindi","कुल विषय योग ","Subject Total")</f>
        <v xml:space="preserve">कुल विषय योग </v>
      </c>
      <c r="O77" s="978" t="str">
        <f>IF('Master sheet'!$D$11="Hindi","ग्रेड","Grade")</f>
        <v>ग्रेड</v>
      </c>
      <c r="P77" s="981" t="str">
        <f>IF('Master sheet'!$D$11="Hindi","परिणाम","Results")</f>
        <v>परिणाम</v>
      </c>
    </row>
    <row r="78" spans="1:35" ht="102.75" customHeight="1">
      <c r="A78" s="376">
        <f>IF(N74="","",A77+1)</f>
        <v>12</v>
      </c>
      <c r="B78" s="723"/>
      <c r="C78" s="343" t="str">
        <f>IF('Master sheet'!$D$11="Hindi","प्रथम परख ","First Test")</f>
        <v xml:space="preserve">प्रथम परख </v>
      </c>
      <c r="D78" s="343" t="str">
        <f>IF('Master sheet'!$D$11="Hindi","द्वितीय परख","Second Test")</f>
        <v>द्वितीय परख</v>
      </c>
      <c r="E78" s="343" t="str">
        <f>IF('Master sheet'!$D$11="Hindi","तृतीय परख","Third Test")</f>
        <v>तृतीय परख</v>
      </c>
      <c r="F78" s="343" t="str">
        <f>IF('Master sheet'!$D$11="Hindi","सा. परख योग","Test Total")</f>
        <v>सा. परख योग</v>
      </c>
      <c r="G78" s="343" t="str">
        <f>IF('Master sheet'!$D$11="Hindi","लिखित","Written")</f>
        <v>लिखित</v>
      </c>
      <c r="H78" s="343" t="str">
        <f>IF('Master sheet'!$D$11="Hindi","मौखिक","Oral")</f>
        <v>मौखिक</v>
      </c>
      <c r="I78" s="343" t="str">
        <f>IF('Master sheet'!$D$11="Hindi","अर्द्ध वा. योग","H.Y. Total")</f>
        <v>अर्द्ध वा. योग</v>
      </c>
      <c r="J78" s="985"/>
      <c r="K78" s="343" t="str">
        <f>IF('Master sheet'!$D$11="Hindi","लिखित","Written")</f>
        <v>लिखित</v>
      </c>
      <c r="L78" s="343" t="str">
        <f>IF('Master sheet'!$D$11="Hindi","मौखिक","Oral")</f>
        <v>मौखिक</v>
      </c>
      <c r="M78" s="343" t="str">
        <f>IF('Master sheet'!$D$11="Hindi","वार्षिक योग","Yearly Total")</f>
        <v>वार्षिक योग</v>
      </c>
      <c r="N78" s="977"/>
      <c r="O78" s="979"/>
      <c r="P78" s="982"/>
    </row>
    <row r="79" spans="1:35" ht="21" customHeight="1">
      <c r="A79" s="376">
        <f>IF(N74="","",A78+1)</f>
        <v>13</v>
      </c>
      <c r="B79" s="723"/>
      <c r="C79" s="435">
        <v>10</v>
      </c>
      <c r="D79" s="435">
        <v>10</v>
      </c>
      <c r="E79" s="435">
        <v>10</v>
      </c>
      <c r="F79" s="436">
        <v>30</v>
      </c>
      <c r="G79" s="435">
        <v>50</v>
      </c>
      <c r="H79" s="435">
        <v>20</v>
      </c>
      <c r="I79" s="436">
        <v>70</v>
      </c>
      <c r="J79" s="437">
        <v>100</v>
      </c>
      <c r="K79" s="435">
        <v>60</v>
      </c>
      <c r="L79" s="435">
        <v>40</v>
      </c>
      <c r="M79" s="436">
        <v>100</v>
      </c>
      <c r="N79" s="437">
        <v>200</v>
      </c>
      <c r="O79" s="980"/>
      <c r="P79" s="983"/>
    </row>
    <row r="80" spans="1:35" ht="21" customHeight="1">
      <c r="A80" s="376">
        <f>IF(N74="","",A79+1)</f>
        <v>14</v>
      </c>
      <c r="B80" s="341" t="str">
        <f>IF('Master sheet'!D$11="Hindi","हिंदी","Hindi")</f>
        <v>हिंदी</v>
      </c>
      <c r="C80" s="355">
        <f>IFERROR(IF(AND(N74=""),"",VLOOKUP(N74,Marks,11,0)),"")</f>
        <v>9</v>
      </c>
      <c r="D80" s="355">
        <f>IFERROR(IF(AND(N74=""),"",VLOOKUP(N74,Marks,12,0)),"")</f>
        <v>9</v>
      </c>
      <c r="E80" s="355">
        <f>IFERROR(IF(AND(N74=""),"",VLOOKUP(N74,Marks,13,0)),"")</f>
        <v>25</v>
      </c>
      <c r="F80" s="85">
        <f>IFERROR(IF(AND(N74=""),"",VLOOKUP(N74,Marks,14,0)),"")</f>
        <v>43</v>
      </c>
      <c r="G80" s="355">
        <f>IFERROR(IF(AND(N74=""),"",VLOOKUP(N74,Marks,15,0)),"")</f>
        <v>3</v>
      </c>
      <c r="H80" s="355">
        <f>IFERROR(IF(AND(N74=""),"",VLOOKUP(N74,Marks,16,0)),"")</f>
        <v>12</v>
      </c>
      <c r="I80" s="85">
        <f>IFERROR(IF(AND(N74=""),"",VLOOKUP(N74,Marks,17,0)),"")</f>
        <v>15</v>
      </c>
      <c r="J80" s="84">
        <f>IFERROR(IF(AND(N74=""),"",VLOOKUP(N74,Marks,18,0)),"")</f>
        <v>58</v>
      </c>
      <c r="K80" s="355">
        <f>IFERROR(IF(AND(N74=""),"",VLOOKUP(N74,Marks,19,0)),"")</f>
        <v>37</v>
      </c>
      <c r="L80" s="355">
        <f>IFERROR(IF(AND(N74=""),"",VLOOKUP(N74,Marks,20,0)),"")</f>
        <v>4</v>
      </c>
      <c r="M80" s="85">
        <f>IFERROR(IF(AND(N74=""),"",VLOOKUP(N74,Marks,21,0)),"")</f>
        <v>41</v>
      </c>
      <c r="N80" s="84">
        <f>IFERROR(IF(AND(N74=""),"",VLOOKUP(N74,Marks,22,0)),"")</f>
        <v>99</v>
      </c>
      <c r="O80" s="95" t="str">
        <f>IFERROR(IF(AND(N74=""),"",VLOOKUP(N74,Marks,28,0)),"")</f>
        <v>D</v>
      </c>
      <c r="P80" s="237" t="str">
        <f>IFERROR(IF(AND(N74=""),"",VLOOKUP(N74,Marks,26,0)),"")</f>
        <v>P</v>
      </c>
    </row>
    <row r="81" spans="1:16" ht="21" customHeight="1">
      <c r="A81" s="376">
        <f>IF(N74="","",A80+1)</f>
        <v>15</v>
      </c>
      <c r="B81" s="341"/>
      <c r="C81" s="435">
        <v>5</v>
      </c>
      <c r="D81" s="435">
        <v>5</v>
      </c>
      <c r="E81" s="435">
        <v>5</v>
      </c>
      <c r="F81" s="436">
        <v>15</v>
      </c>
      <c r="G81" s="439">
        <v>25</v>
      </c>
      <c r="H81" s="435">
        <v>10</v>
      </c>
      <c r="I81" s="436">
        <v>35</v>
      </c>
      <c r="J81" s="438">
        <v>50</v>
      </c>
      <c r="K81" s="439">
        <v>30</v>
      </c>
      <c r="L81" s="435">
        <v>20</v>
      </c>
      <c r="M81" s="436">
        <v>50</v>
      </c>
      <c r="N81" s="438">
        <v>100</v>
      </c>
      <c r="O81" s="1002"/>
      <c r="P81" s="1003"/>
    </row>
    <row r="82" spans="1:16" ht="21" customHeight="1">
      <c r="A82" s="376">
        <f>IF(N74="","",A80+1)</f>
        <v>15</v>
      </c>
      <c r="B82" s="341" t="str">
        <f>IF('Master sheet'!$D$11="Hindi","अंग्रेजी","English")</f>
        <v>अंग्रेजी</v>
      </c>
      <c r="C82" s="355">
        <f>IFERROR(IF(AND(N74=""),"",VLOOKUP(N74,Marks,29,0)),"")</f>
        <v>5</v>
      </c>
      <c r="D82" s="355">
        <f>IFERROR(IF(AND(N74=""),"",VLOOKUP(N74,Marks,30,0)),"")</f>
        <v>2</v>
      </c>
      <c r="E82" s="355">
        <f>IFERROR(IF(AND(N74=""),"",VLOOKUP(N74,Marks,31,0)),"")</f>
        <v>5</v>
      </c>
      <c r="F82" s="85">
        <f>IFERROR(IF(AND(N74=""),"",VLOOKUP(N74,Marks,32,0)),"")</f>
        <v>12</v>
      </c>
      <c r="G82" s="355">
        <f>IFERROR(IF(AND(N74=""),"",VLOOKUP(N74,Marks,33,0)),"")</f>
        <v>23</v>
      </c>
      <c r="H82" s="355">
        <f>IFERROR(IF(AND(N74=""),"",VLOOKUP(N74,Marks,34,0)),"")</f>
        <v>9</v>
      </c>
      <c r="I82" s="85">
        <f>IFERROR(IF(AND(N74=""),"",VLOOKUP(N74,Marks,35,0)),"")</f>
        <v>32</v>
      </c>
      <c r="J82" s="84">
        <f>IFERROR(IF(AND(N74=""),"",VLOOKUP(N74,Marks,36,0)),"")</f>
        <v>44</v>
      </c>
      <c r="K82" s="355">
        <f>IFERROR(IF(AND(N74=""),"",VLOOKUP(N74,Marks,37,0)),"")</f>
        <v>23</v>
      </c>
      <c r="L82" s="355">
        <f>IFERROR(IF(AND(N74=""),"",VLOOKUP(N74,Marks,38,0)),"")</f>
        <v>25</v>
      </c>
      <c r="M82" s="85">
        <f>IFERROR(IF(AND(N74=""),"",VLOOKUP(N74,Marks,39,0)),"")</f>
        <v>48</v>
      </c>
      <c r="N82" s="84">
        <f>IFERROR(IF(AND(N74=""),"",VLOOKUP(N74,Marks,40,0)),"")</f>
        <v>92</v>
      </c>
      <c r="O82" s="95" t="str">
        <f>IFERROR(IF(AND(N74=""),"",VLOOKUP(N74,Marks,46,0)),"")</f>
        <v>A</v>
      </c>
      <c r="P82" s="237" t="str">
        <f>IFERROR(IF(AND(N74=""),"",VLOOKUP(N74,Marks,44,0)),"")</f>
        <v>P</v>
      </c>
    </row>
    <row r="83" spans="1:16" ht="21" customHeight="1">
      <c r="A83" s="376">
        <f>IF(N74="","",A82+1)</f>
        <v>16</v>
      </c>
      <c r="B83" s="341" t="str">
        <f>IF('Master sheet'!$D$11="Hindi","गणित","Maths")</f>
        <v>गणित</v>
      </c>
      <c r="C83" s="355">
        <f>IFERROR(IF(AND(N74=""),"",VLOOKUP(N74,Marks,47,0)),"")</f>
        <v>9</v>
      </c>
      <c r="D83" s="355">
        <f>IFERROR(IF(AND(N74=""),"",VLOOKUP(N74,Marks,48,0)),"")</f>
        <v>6</v>
      </c>
      <c r="E83" s="355">
        <f>IFERROR(IF(AND(N74=""),"",VLOOKUP(N74,Marks,49,0)),"")</f>
        <v>25</v>
      </c>
      <c r="F83" s="85">
        <f>IFERROR(IF(AND(N74=""),"",VLOOKUP(N74,Marks,50,0)),"")</f>
        <v>40</v>
      </c>
      <c r="G83" s="355">
        <f>IFERROR(IF(AND(N74=""),"",VLOOKUP(N74,Marks,51,0)),"")</f>
        <v>4</v>
      </c>
      <c r="H83" s="355">
        <f>IFERROR(IF(AND(N74=""),"",VLOOKUP(N74,Marks,52,0)),"")</f>
        <v>12</v>
      </c>
      <c r="I83" s="85">
        <f>IFERROR(IF(AND(N74=""),"",VLOOKUP(N74,Marks,53,0)),"")</f>
        <v>16</v>
      </c>
      <c r="J83" s="84">
        <f>IFERROR(IF(AND(N74=""),"",VLOOKUP(N74,Marks,54,0)),"")</f>
        <v>56</v>
      </c>
      <c r="K83" s="355">
        <f>IFERROR(IF(AND(N74=""),"",VLOOKUP(N74,Marks,55,0)),"")</f>
        <v>44</v>
      </c>
      <c r="L83" s="355">
        <f>IFERROR(IF(AND(N74=""),"",VLOOKUP(N74,Marks,56,0)),"")</f>
        <v>15</v>
      </c>
      <c r="M83" s="85">
        <f>IFERROR(IF(AND(N74=""),"",VLOOKUP(N74,Marks,57,0)),"")</f>
        <v>59</v>
      </c>
      <c r="N83" s="84">
        <f>IFERROR(IF(AND(N74=""),"",VLOOKUP(N74,Marks,58,0)),"")</f>
        <v>115</v>
      </c>
      <c r="O83" s="95" t="str">
        <f>IFERROR(IF(AND(N74=""),"",VLOOKUP(N74,Marks,64,0)),"")</f>
        <v>C</v>
      </c>
      <c r="P83" s="237" t="str">
        <f>IFERROR(IF(AND(N74=""),"",VLOOKUP(N74,Marks,62,0)),"")</f>
        <v>P</v>
      </c>
    </row>
    <row r="84" spans="1:16" ht="21" customHeight="1">
      <c r="A84" s="376">
        <f>IF(N74="","",A83+1)</f>
        <v>17</v>
      </c>
      <c r="B84" s="346" t="str">
        <f>IF('Master sheet'!$D$11="Hindi","पर्यावरण अध्ययन","EVS")</f>
        <v>पर्यावरण अध्ययन</v>
      </c>
      <c r="C84" s="378">
        <f>IFERROR(IF(AND(N74=""),"",VLOOKUP(N74,Marks,65,0)),"")</f>
        <v>9</v>
      </c>
      <c r="D84" s="378">
        <f>IFERROR(IF(AND(N74=""),"",VLOOKUP(N74,Marks,66,0)),"")</f>
        <v>7</v>
      </c>
      <c r="E84" s="378">
        <f>IFERROR(IF(AND(N74=""),"",VLOOKUP(N74,Marks,67,0)),"")</f>
        <v>23</v>
      </c>
      <c r="F84" s="85">
        <f>IFERROR(IF(AND(N74=""),"",VLOOKUP(N74,Marks,68,0)),"")</f>
        <v>39</v>
      </c>
      <c r="G84" s="378">
        <f>IFERROR(IF(AND(N74=""),"",VLOOKUP(N74,Marks,69,0)),"")</f>
        <v>5</v>
      </c>
      <c r="H84" s="378">
        <f>IFERROR(IF(AND(N74=""),"",VLOOKUP(N74,Marks,70,0)),"")</f>
        <v>10</v>
      </c>
      <c r="I84" s="85">
        <f>IFERROR(IF(AND(N74=""),"",VLOOKUP(N74,Marks,71,0)),"")</f>
        <v>15</v>
      </c>
      <c r="J84" s="84">
        <f>IFERROR(IF(AND(N74=""),"",VLOOKUP(N74,Marks,72,0)),"")</f>
        <v>54</v>
      </c>
      <c r="K84" s="378">
        <f>IFERROR(IF(AND(N74=""),"",VLOOKUP(N74,Marks,73,0)),"")</f>
        <v>45</v>
      </c>
      <c r="L84" s="378">
        <f>IFERROR(IF(AND(N74=""),"",VLOOKUP(N74,Marks,74,0)),"")</f>
        <v>16</v>
      </c>
      <c r="M84" s="85">
        <f>IFERROR(IF(AND(N74=""),"",VLOOKUP(N74,Marks,75,0)),"")</f>
        <v>61</v>
      </c>
      <c r="N84" s="84">
        <f>IFERROR(IF(AND(N74=""),"",VLOOKUP(N74,Marks,76,0)),"")</f>
        <v>115</v>
      </c>
      <c r="O84" s="95" t="str">
        <f>IFERROR(IF(AND(N74=""),"",VLOOKUP(N74,Marks,82,0)),"")</f>
        <v>C</v>
      </c>
      <c r="P84" s="237" t="str">
        <f>IFERROR(IF(AND(N74=""),"",VLOOKUP(N74,Marks,80,0)),"")</f>
        <v>P</v>
      </c>
    </row>
    <row r="85" spans="1:16" ht="27.75" customHeight="1">
      <c r="A85" s="376">
        <f>IF(N74="","",A84+1)</f>
        <v>18</v>
      </c>
      <c r="B85" s="342" t="str">
        <f>IF('Master sheet'!$D$11="Hindi","कुल योग","Total")</f>
        <v>कुल योग</v>
      </c>
      <c r="C85" s="86">
        <f>IF(AND($N74=""),"",IF(AND(C80="",C82="",C83="",C84=""),"",SUM(C80,C82,C83,C84)))</f>
        <v>32</v>
      </c>
      <c r="D85" s="86">
        <f t="shared" ref="D85:N85" si="2">IF(AND($N74=""),"",IF(AND(D80="",D82="",D83="",D84=""),"",SUM(D80,D82,D83,D84)))</f>
        <v>24</v>
      </c>
      <c r="E85" s="86">
        <f t="shared" si="2"/>
        <v>78</v>
      </c>
      <c r="F85" s="86">
        <f t="shared" si="2"/>
        <v>134</v>
      </c>
      <c r="G85" s="86">
        <f t="shared" si="2"/>
        <v>35</v>
      </c>
      <c r="H85" s="86">
        <f t="shared" si="2"/>
        <v>43</v>
      </c>
      <c r="I85" s="86">
        <f t="shared" si="2"/>
        <v>78</v>
      </c>
      <c r="J85" s="86">
        <f t="shared" si="2"/>
        <v>212</v>
      </c>
      <c r="K85" s="86">
        <f t="shared" si="2"/>
        <v>149</v>
      </c>
      <c r="L85" s="86">
        <f t="shared" si="2"/>
        <v>60</v>
      </c>
      <c r="M85" s="86">
        <f t="shared" si="2"/>
        <v>209</v>
      </c>
      <c r="N85" s="86">
        <f t="shared" si="2"/>
        <v>421</v>
      </c>
      <c r="O85" s="240" t="str">
        <f>IFERROR(IF(AND(N74=""),"",VLOOKUP(N74,Marks,128,0)),"")</f>
        <v>C</v>
      </c>
      <c r="P85" s="240"/>
    </row>
    <row r="86" spans="1:16" ht="8.25" customHeight="1">
      <c r="A86" s="376">
        <f>IF(N74="","",A85+1)</f>
        <v>19</v>
      </c>
      <c r="B86" s="984"/>
      <c r="C86" s="984"/>
      <c r="D86" s="984"/>
      <c r="E86" s="984"/>
      <c r="F86" s="984"/>
      <c r="G86" s="984"/>
      <c r="H86" s="984"/>
      <c r="I86" s="984"/>
      <c r="J86" s="984"/>
      <c r="K86" s="984"/>
      <c r="L86" s="984"/>
      <c r="M86" s="984"/>
      <c r="N86" s="984"/>
      <c r="O86" s="984"/>
      <c r="P86" s="984"/>
    </row>
    <row r="87" spans="1:16" ht="21" customHeight="1">
      <c r="A87" s="376">
        <f>IF(N74="","",A86+1)</f>
        <v>20</v>
      </c>
      <c r="B87" s="946" t="str">
        <f>IF('Master sheet'!$D$11="Hindi","अतिरिक्त विषय ","Extra Subject")</f>
        <v xml:space="preserve">अतिरिक्त विषय </v>
      </c>
      <c r="C87" s="946"/>
      <c r="D87" s="946"/>
      <c r="E87" s="946"/>
      <c r="F87" s="946"/>
      <c r="G87" s="946"/>
      <c r="H87" s="946"/>
      <c r="I87" s="946"/>
      <c r="J87" s="946"/>
      <c r="K87" s="946"/>
      <c r="L87" s="946"/>
      <c r="M87" s="946"/>
      <c r="N87" s="946"/>
      <c r="O87" s="946"/>
      <c r="P87" s="946"/>
    </row>
    <row r="88" spans="1:16" ht="21" customHeight="1">
      <c r="A88" s="376">
        <f>IF(N74="","",A87+1)</f>
        <v>21</v>
      </c>
      <c r="B88" s="403" t="str">
        <f>IF('Master sheet'!$D$11="Hindi","विषय","Subject")</f>
        <v>विषय</v>
      </c>
      <c r="C88" s="947" t="str">
        <f>IF('Master sheet'!$D$11="Hindi","पूर्णांक","M.M.")</f>
        <v>पूर्णांक</v>
      </c>
      <c r="D88" s="948"/>
      <c r="E88" s="947" t="str">
        <f>IF('Master sheet'!$D$11="Hindi","प्राप्तांक","Ob.M.")</f>
        <v>प्राप्तांक</v>
      </c>
      <c r="F88" s="948"/>
      <c r="G88" s="947" t="str">
        <f>IF('Master sheet'!$D$11="Hindi","ग्रेड","Grade")</f>
        <v>ग्रेड</v>
      </c>
      <c r="H88" s="948"/>
      <c r="I88" s="947" t="str">
        <f>IF('Master sheet'!$D$11="Hindi","विषय","Subject")</f>
        <v>विषय</v>
      </c>
      <c r="J88" s="948"/>
      <c r="K88" s="947" t="str">
        <f>IF('Master sheet'!$D$11="Hindi","पूर्णांक","M.M.")</f>
        <v>पूर्णांक</v>
      </c>
      <c r="L88" s="948"/>
      <c r="M88" s="947" t="str">
        <f>IF('Master sheet'!$D$11="Hindi","प्राप्तांक","Ob.M.")</f>
        <v>प्राप्तांक</v>
      </c>
      <c r="N88" s="948"/>
      <c r="O88" s="947" t="str">
        <f>IF('Master sheet'!$D$11="Hindi","ग्रेड","Grade")</f>
        <v>ग्रेड</v>
      </c>
      <c r="P88" s="948"/>
    </row>
    <row r="89" spans="1:16" ht="21" customHeight="1">
      <c r="A89" s="376">
        <f>IF(N74="","",A88+1)</f>
        <v>22</v>
      </c>
      <c r="B89" s="342" t="str">
        <f>IF(AND(N74=""),"",'Result Sheet'!$DJ$4)</f>
        <v/>
      </c>
      <c r="C89" s="965">
        <f>IF(AND(N74=""),"",'Result Sheet'!$DL$7)</f>
        <v>100</v>
      </c>
      <c r="D89" s="965"/>
      <c r="E89" s="944" t="str">
        <f>IFERROR(IF(AND(N74=""),"",VLOOKUP(N74,Marks,115,0)),"")</f>
        <v/>
      </c>
      <c r="F89" s="944"/>
      <c r="G89" s="945" t="str">
        <f>IFERROR(IF(AND(N74=""),"",VLOOKUP(N74,Marks,116,0)),"")</f>
        <v/>
      </c>
      <c r="H89" s="945"/>
      <c r="I89" s="965" t="str">
        <f>IF(AND(N74=""),"",'Result Sheet'!$DN$4)</f>
        <v/>
      </c>
      <c r="J89" s="965"/>
      <c r="K89" s="965">
        <f>IF(AND(N74=""),"",'Result Sheet'!$DP$7)</f>
        <v>100</v>
      </c>
      <c r="L89" s="965"/>
      <c r="M89" s="944" t="str">
        <f>IFERROR(IF(AND(N74=""),"",VLOOKUP(N74,Marks,119,0)),"")</f>
        <v/>
      </c>
      <c r="N89" s="944"/>
      <c r="O89" s="945" t="str">
        <f>IFERROR(IF(AND(N74=""),"",VLOOKUP(N74,Marks,120,0)),"")</f>
        <v/>
      </c>
      <c r="P89" s="945"/>
    </row>
    <row r="90" spans="1:16" ht="21" customHeight="1">
      <c r="A90" s="376">
        <f>IF(N74="","",A89+1)</f>
        <v>23</v>
      </c>
      <c r="B90" s="949" t="str">
        <f>IF('Master sheet'!$D$11="Hindi","विषय","Subject")</f>
        <v>विषय</v>
      </c>
      <c r="C90" s="949"/>
      <c r="D90" s="950" t="str">
        <f>IF('Master sheet'!$D$11="Hindi","प्राप्तांक","Marks ")</f>
        <v>प्राप्तांक</v>
      </c>
      <c r="E90" s="951"/>
      <c r="F90" s="344" t="str">
        <f>IF('Master sheet'!$D$11="Hindi","ग्रेड","Grade")</f>
        <v>ग्रेड</v>
      </c>
      <c r="G90" s="949" t="str">
        <f>IF('Master sheet'!$D$11="Hindi","विषय","Subject")</f>
        <v>विषय</v>
      </c>
      <c r="H90" s="949"/>
      <c r="I90" s="950" t="str">
        <f>IF('Master sheet'!$D$11="Hindi","प्राप्तांक","Marks")</f>
        <v>प्राप्तांक</v>
      </c>
      <c r="J90" s="951"/>
      <c r="K90" s="344" t="str">
        <f>IF('Master sheet'!$D$11="Hindi","ग्रेड","Grade")</f>
        <v>ग्रेड</v>
      </c>
      <c r="L90" s="949" t="str">
        <f>IF('Master sheet'!$D$11="Hindi","विषय","Subject")</f>
        <v>विषय</v>
      </c>
      <c r="M90" s="949"/>
      <c r="N90" s="950" t="str">
        <f>IF('Master sheet'!$D$11="Hindi","प्राप्तांक","Marks")</f>
        <v>प्राप्तांक</v>
      </c>
      <c r="O90" s="951"/>
      <c r="P90" s="412" t="str">
        <f>IF('Master sheet'!$D$11="Hindi","ग्रेड","Grade")</f>
        <v>ग्रेड</v>
      </c>
    </row>
    <row r="91" spans="1:16" ht="21" customHeight="1">
      <c r="A91" s="376">
        <f>IF(N74="","",A90+1)</f>
        <v>24</v>
      </c>
      <c r="B91" s="952" t="str">
        <f>IF('Master sheet'!$D$11="Hindi","कार्यानुभव","WORK EXP.")</f>
        <v>कार्यानुभव</v>
      </c>
      <c r="C91" s="953"/>
      <c r="D91" s="953"/>
      <c r="E91" s="85">
        <f>IFERROR(IF(AND(N74=""),"",VLOOKUP(N74,Marks,88,0)),"")</f>
        <v>81</v>
      </c>
      <c r="F91" s="95" t="str">
        <f>IFERROR(IF(AND(N74=""),"",VLOOKUP(N74,Marks,92,0)),"")</f>
        <v>A</v>
      </c>
      <c r="G91" s="952" t="str">
        <f>IF('Master sheet'!$D$11="Hindi","कला शिक्षा","ART EDU.")</f>
        <v>कला शिक्षा</v>
      </c>
      <c r="H91" s="953"/>
      <c r="I91" s="953"/>
      <c r="J91" s="85">
        <f>IFERROR(IF(AND(N74=""),"",VLOOKUP(N74,Marks,98,0)),"")</f>
        <v>78</v>
      </c>
      <c r="K91" s="95" t="str">
        <f>IFERROR(IF(AND(N74=""),"",VLOOKUP(N74,Marks,102,0)),"")</f>
        <v>A</v>
      </c>
      <c r="L91" s="954" t="str">
        <f>IF('Master sheet'!$D$11="Hindi","स्वा. एवं शा. शिक्षा","HE.&amp;PH. EDU.")</f>
        <v>स्वा. एवं शा. शिक्षा</v>
      </c>
      <c r="M91" s="955"/>
      <c r="N91" s="955"/>
      <c r="O91" s="85">
        <f>IFERROR(IF(AND(N74=""),"",VLOOKUP(N74,Marks,108,0)),"")</f>
        <v>77</v>
      </c>
      <c r="P91" s="95" t="str">
        <f>IFERROR(IF(AND(N74=""),"",VLOOKUP(N74,Marks,112,0)),"")</f>
        <v>A</v>
      </c>
    </row>
    <row r="92" spans="1:16" ht="21" customHeight="1">
      <c r="A92" s="376">
        <f>IF(N74="","",A91+1)</f>
        <v>25</v>
      </c>
      <c r="B92" s="361"/>
      <c r="C92" s="361"/>
      <c r="D92" s="361"/>
      <c r="E92" s="410"/>
      <c r="F92" s="411"/>
      <c r="G92" s="361"/>
      <c r="H92" s="361"/>
      <c r="I92" s="361"/>
      <c r="J92" s="410"/>
      <c r="K92" s="411"/>
      <c r="L92" s="362"/>
      <c r="M92" s="362"/>
      <c r="N92" s="362"/>
      <c r="O92" s="410"/>
      <c r="P92" s="411"/>
    </row>
    <row r="93" spans="1:16" ht="21" customHeight="1">
      <c r="A93" s="376">
        <f>IF(N74="","",A92+1)</f>
        <v>26</v>
      </c>
      <c r="B93" s="956" t="str">
        <f>IF('Master sheet'!$D$11="Hindi","कुल कार्य दिवस :-","Total Meeting :-")</f>
        <v>कुल कार्य दिवस :-</v>
      </c>
      <c r="C93" s="956"/>
      <c r="D93" s="956"/>
      <c r="E93" s="957">
        <f>IFERROR(IF(AND(N74=""),"",VLOOKUP(N74,Marks,126,0)),"")</f>
        <v>220</v>
      </c>
      <c r="F93" s="957"/>
      <c r="G93" s="957"/>
      <c r="H93" s="957"/>
      <c r="I93" s="956" t="str">
        <f>IF('Master sheet'!$D$11="Hindi","कुल उपस्थिति :-","Total Attendance :-")</f>
        <v>कुल उपस्थिति :-</v>
      </c>
      <c r="J93" s="956"/>
      <c r="K93" s="956"/>
      <c r="L93" s="956"/>
      <c r="M93" s="958">
        <f>IFERROR(IF(AND(N74=""),"",VLOOKUP(N74,Marks,127,0)),"")</f>
        <v>200</v>
      </c>
      <c r="N93" s="958"/>
      <c r="O93" s="958"/>
      <c r="P93" s="958"/>
    </row>
    <row r="94" spans="1:16" ht="21" customHeight="1">
      <c r="A94" s="376">
        <f>IF(N74="","",A93+1)</f>
        <v>27</v>
      </c>
      <c r="B94" s="956" t="str">
        <f>IF('Master sheet'!$D$11="Hindi","परिणाम :-","Result :-")</f>
        <v>परिणाम :-</v>
      </c>
      <c r="C94" s="956"/>
      <c r="D94" s="956"/>
      <c r="E94" s="959" t="str">
        <f>IFERROR(IF(AND(N74=""),"",VLOOKUP(N74,Marks,125,0)),"")</f>
        <v>Promoted</v>
      </c>
      <c r="F94" s="959"/>
      <c r="G94" s="959"/>
      <c r="H94" s="959"/>
      <c r="I94" s="956" t="str">
        <f>IF('Master sheet'!$D$11="Hindi","परिणाम प्रतिशत में :-","Result in Percentage :-")</f>
        <v>परिणाम प्रतिशत में :-</v>
      </c>
      <c r="J94" s="956"/>
      <c r="K94" s="956"/>
      <c r="L94" s="956"/>
      <c r="M94" s="960">
        <f>IFERROR(IF(AND(N74=""),"",VLOOKUP(N74,Marks,122,0)),"")</f>
        <v>60.142857142857146</v>
      </c>
      <c r="N94" s="960"/>
      <c r="O94" s="960"/>
      <c r="P94" s="960"/>
    </row>
    <row r="95" spans="1:16" ht="21" customHeight="1">
      <c r="A95" s="376">
        <f>IF(N74="","",A94+1)</f>
        <v>28</v>
      </c>
      <c r="B95" s="956" t="str">
        <f>IF('Master sheet'!$D$11="Hindi","श्रेणी / ग्रेड :-","Division / Grade :-")</f>
        <v>श्रेणी / ग्रेड :-</v>
      </c>
      <c r="C95" s="956"/>
      <c r="D95" s="956"/>
      <c r="E95" s="238" t="str">
        <f>IFERROR(IF(AND(N74=""),"",VLOOKUP(N74,Marks,123,0)),"")</f>
        <v>I</v>
      </c>
      <c r="F95" s="239" t="s">
        <v>130</v>
      </c>
      <c r="G95" s="961" t="str">
        <f>IFERROR(IF(AND(N74=""),"",VLOOKUP(N74,Marks,128,0)),"")</f>
        <v>C</v>
      </c>
      <c r="H95" s="961"/>
      <c r="I95" s="956" t="str">
        <f>IF('Master sheet'!$D$11="Hindi","कक्षा में स्थान :-","Position in the Class :-")</f>
        <v>कक्षा में स्थान :-</v>
      </c>
      <c r="J95" s="956"/>
      <c r="K95" s="956"/>
      <c r="L95" s="956"/>
      <c r="M95" s="962">
        <f>IFERROR(IF(AND(N74=""),"",VLOOKUP(N74,Marks,124,0)),"")</f>
        <v>1.9999999999999964</v>
      </c>
      <c r="N95" s="962"/>
      <c r="O95" s="962"/>
      <c r="P95" s="962"/>
    </row>
    <row r="96" spans="1:16" ht="21" customHeight="1">
      <c r="A96" s="376">
        <f>IF(N74="","",A95+1)</f>
        <v>29</v>
      </c>
      <c r="B96" s="963" t="str">
        <f>IF('Master sheet'!$D$11="Hindi","परीक्षा परिणाम घोषणा दिनांक :-","Result Declaration Date :-")</f>
        <v>परीक्षा परिणाम घोषणा दिनांक :-</v>
      </c>
      <c r="C96" s="963"/>
      <c r="D96" s="963"/>
      <c r="E96" s="964">
        <f>IFERROR(IF(AND(N74=""),"",'Master sheet'!$D$10),"")</f>
        <v>45419</v>
      </c>
      <c r="F96" s="964"/>
      <c r="G96" s="964"/>
      <c r="H96" s="409"/>
      <c r="I96" s="87"/>
      <c r="J96" s="87"/>
      <c r="K96" s="56"/>
      <c r="L96" s="87"/>
      <c r="M96" s="87"/>
      <c r="N96" s="87"/>
      <c r="O96" s="87"/>
      <c r="P96" s="87"/>
    </row>
    <row r="97" spans="1:35" ht="54" customHeight="1">
      <c r="A97" s="376">
        <f>IF(N74="","",A96+1)</f>
        <v>30</v>
      </c>
      <c r="B97" s="975" t="str">
        <f>IF(AND(N74=""),"",IF(AND(C71=3),CONCATENATE("( ",UPPER('Master sheet'!$H$10)," )"),IF(AND(C71=4),CONCATENATE("( ",UPPER('Master sheet'!$H$18)," )"),"")))</f>
        <v>( ABHIMANYU SINGH )</v>
      </c>
      <c r="C97" s="975"/>
      <c r="D97" s="975"/>
      <c r="E97" s="975"/>
      <c r="F97" s="976" t="str">
        <f>IF(AND(N74=""),"",CONCATENATE("(",'Master sheet'!$D$14," )"))</f>
        <v>(Suresh Chand )</v>
      </c>
      <c r="G97" s="976"/>
      <c r="H97" s="976"/>
      <c r="I97" s="976"/>
      <c r="J97" s="976"/>
      <c r="K97" s="976" t="str">
        <f>IF(AND(N74=""),"",CONCATENATE("(",'Master sheet'!$D$12," )"))</f>
        <v>(USHA PALIYA )</v>
      </c>
      <c r="L97" s="976"/>
      <c r="M97" s="976"/>
      <c r="N97" s="976"/>
      <c r="O97" s="976"/>
      <c r="P97" s="976"/>
    </row>
    <row r="98" spans="1:35" ht="24.75" customHeight="1">
      <c r="A98" s="376">
        <f>IF(N74="","",A97+1)</f>
        <v>31</v>
      </c>
      <c r="B98" s="974" t="str">
        <f>IF('Master sheet'!$D$11="Hindi","हस्ताक्षर कक्षाध्यापक","Signature of the class teacher")</f>
        <v>हस्ताक्षर कक्षाध्यापक</v>
      </c>
      <c r="C98" s="974"/>
      <c r="D98" s="974"/>
      <c r="E98" s="974"/>
      <c r="F98" s="974" t="str">
        <f>IF('Master sheet'!$D$11="Hindi","हस्ताक्षर परीक्षा प्रभारी","Signature of the exam. Incharge")</f>
        <v>हस्ताक्षर परीक्षा प्रभारी</v>
      </c>
      <c r="G98" s="974"/>
      <c r="H98" s="974"/>
      <c r="I98" s="974"/>
      <c r="J98" s="974"/>
      <c r="K98" s="974" t="str">
        <f>IF('Master sheet'!$D$11="Hindi","हस्ताक्षर संस्था प्रधान","Head of Institute's Signature")</f>
        <v>हस्ताक्षर संस्था प्रधान</v>
      </c>
      <c r="L98" s="974"/>
      <c r="M98" s="974"/>
      <c r="N98" s="974"/>
      <c r="O98" s="974"/>
      <c r="P98" s="974"/>
    </row>
    <row r="100" spans="1:35" ht="21" customHeight="1">
      <c r="A100" s="376">
        <f>IF(N107="","",1)</f>
        <v>1</v>
      </c>
      <c r="B100" s="966" t="str">
        <f>IF('Master sheet'!$D$11="Hindi","वार्षिक रिपोर्ट कार्ड ","Report Card")</f>
        <v xml:space="preserve">वार्षिक रिपोर्ट कार्ड </v>
      </c>
      <c r="C100" s="966"/>
      <c r="D100" s="966"/>
      <c r="E100" s="966"/>
      <c r="F100" s="966"/>
      <c r="G100" s="966"/>
      <c r="H100" s="966"/>
      <c r="I100" s="966"/>
      <c r="J100" s="966"/>
      <c r="K100" s="966"/>
      <c r="L100" s="966"/>
      <c r="M100" s="966"/>
      <c r="N100" s="966"/>
      <c r="O100" s="966"/>
      <c r="P100" s="966"/>
      <c r="S100" s="371"/>
      <c r="T100" s="371"/>
      <c r="U100" s="371"/>
      <c r="V100" s="371"/>
      <c r="W100" s="371"/>
      <c r="X100" s="265"/>
    </row>
    <row r="101" spans="1:35" ht="18.95" customHeight="1">
      <c r="A101" s="376">
        <f>IF(N107="","",A100+1)</f>
        <v>2</v>
      </c>
      <c r="B101" s="967" t="str">
        <f>IF('Master sheet'!$D$11="Hindi","शिक्षा विभाग, राजस्थान सरकार","Education Department, Rajasthan Government")</f>
        <v>शिक्षा विभाग, राजस्थान सरकार</v>
      </c>
      <c r="C101" s="967"/>
      <c r="D101" s="967"/>
      <c r="E101" s="967"/>
      <c r="F101" s="967"/>
      <c r="G101" s="967"/>
      <c r="H101" s="967"/>
      <c r="I101" s="967"/>
      <c r="J101" s="967"/>
      <c r="K101" s="967"/>
      <c r="L101" s="967"/>
      <c r="M101" s="967"/>
      <c r="N101" s="967"/>
      <c r="O101" s="967"/>
      <c r="P101" s="967"/>
      <c r="S101" s="371"/>
      <c r="T101" s="371"/>
      <c r="U101" s="372"/>
      <c r="V101" s="371"/>
      <c r="W101" s="371"/>
      <c r="X101" s="265"/>
    </row>
    <row r="102" spans="1:35" s="364" customFormat="1" ht="24" customHeight="1">
      <c r="A102" s="376">
        <f>IF(N107="","",A101+1)</f>
        <v>3</v>
      </c>
      <c r="B102" s="968" t="str">
        <f>IF('Master sheet'!$D$11="Hindi","विद्यालय का नाम :-","School Name :- ")</f>
        <v>विद्यालय का नाम :-</v>
      </c>
      <c r="C102" s="968"/>
      <c r="D102" s="968"/>
      <c r="E102" s="969" t="str">
        <f>IF(AND(N107=""),"",IF('Master sheet'!$D$11="Hindi",'Master sheet'!$D$8,'Master sheet'!$D$7))</f>
        <v xml:space="preserve">महात्मा गाँधी राजकीय विद्यालय (अंग्रेजी माध्यम) बर, पाली </v>
      </c>
      <c r="F102" s="969"/>
      <c r="G102" s="969"/>
      <c r="H102" s="969"/>
      <c r="I102" s="969"/>
      <c r="J102" s="969"/>
      <c r="K102" s="969"/>
      <c r="L102" s="969"/>
      <c r="M102" s="969"/>
      <c r="N102" s="969"/>
      <c r="O102" s="969"/>
      <c r="P102" s="969"/>
      <c r="S102" s="373"/>
      <c r="T102" s="374"/>
      <c r="U102" s="372"/>
      <c r="V102" s="374"/>
      <c r="W102" s="373"/>
      <c r="X102" s="375"/>
    </row>
    <row r="103" spans="1:35" ht="18.95" customHeight="1">
      <c r="A103" s="376">
        <f>IF(N107="","",A102+1)</f>
        <v>4</v>
      </c>
      <c r="B103" s="363"/>
      <c r="C103" s="363"/>
      <c r="D103" s="363"/>
      <c r="E103" s="970" t="str">
        <f>IF(AND(N107=""),"",IF('Master sheet'!$D$11="Hindi",CONCATENATE("(विद्यालय मान्यता क्रमांक व वर्ष : ","  ",'Master sheet'!$D$6),CONCATENATE("(School Recognition Number &amp; Years : ","  ",'Master sheet'!$D$6)))</f>
        <v>(विद्यालय मान्यता क्रमांक व वर्ष :   शिक्षा/पाली/1995/2001</v>
      </c>
      <c r="F103" s="970"/>
      <c r="G103" s="970"/>
      <c r="H103" s="970"/>
      <c r="I103" s="970"/>
      <c r="J103" s="970"/>
      <c r="K103" s="970"/>
      <c r="L103" s="970"/>
      <c r="M103" s="970"/>
      <c r="N103" s="970"/>
      <c r="O103" s="970"/>
      <c r="P103" s="970"/>
      <c r="S103" s="371"/>
      <c r="T103" s="371"/>
      <c r="U103" s="371"/>
      <c r="V103" s="371"/>
      <c r="W103" s="371"/>
      <c r="X103" s="265"/>
    </row>
    <row r="104" spans="1:35" ht="18.95" customHeight="1">
      <c r="A104" s="376">
        <f>IF(N107="","",A103+1)</f>
        <v>5</v>
      </c>
      <c r="B104" s="359" t="str">
        <f>IF('Master sheet'!$D$11="Hindi","कक्षा  :-","CLASS :- ")</f>
        <v>कक्षा  :-</v>
      </c>
      <c r="C104" s="971">
        <f>IFERROR(IF(AND(N107=""),"",VLOOKUP(N107,Marks,2,0)),"")</f>
        <v>4</v>
      </c>
      <c r="D104" s="971"/>
      <c r="E104" s="972" t="str">
        <f>IF('Master sheet'!$D$11="Hindi","सेक्शन :-","Section :- ")</f>
        <v>सेक्शन :-</v>
      </c>
      <c r="F104" s="972"/>
      <c r="G104" s="972"/>
      <c r="H104" s="971" t="str">
        <f>IFERROR(IF(AND(N107=""),"",VLOOKUP(N107,Marks,3,0)),"")</f>
        <v>A</v>
      </c>
      <c r="I104" s="971"/>
      <c r="J104" s="973" t="str">
        <f>IF('Master sheet'!$D$11="Hindi","सत्र :- ","Session :- ")</f>
        <v xml:space="preserve">सत्र :- </v>
      </c>
      <c r="K104" s="973"/>
      <c r="L104" s="973"/>
      <c r="M104" s="973"/>
      <c r="N104" s="992" t="str">
        <f>IF(AND(N107=""),"",'Marks Entry 3rd'!$I$2)</f>
        <v xml:space="preserve"> 2023-2024</v>
      </c>
      <c r="O104" s="992"/>
      <c r="P104" s="992"/>
      <c r="S104" s="371"/>
      <c r="T104" s="371"/>
      <c r="U104" s="371"/>
      <c r="V104" s="371"/>
      <c r="W104" s="371"/>
      <c r="X104" s="265"/>
      <c r="AH104" s="366">
        <f>N106</f>
        <v>42491</v>
      </c>
    </row>
    <row r="105" spans="1:35" ht="18.95" customHeight="1">
      <c r="A105" s="376">
        <f>IF(N107="","",A104+1)</f>
        <v>6</v>
      </c>
      <c r="B105" s="986" t="str">
        <f>IF('Master sheet'!$D$11="Hindi","विद्यार्थी का नाम :-","Student's Name :-")</f>
        <v>विद्यार्थी का नाम :-</v>
      </c>
      <c r="C105" s="986"/>
      <c r="D105" s="986"/>
      <c r="E105" s="987" t="str">
        <f>IFERROR(IF(AND(N107=""),"",VLOOKUP(N107,Marks,6,0)),"")</f>
        <v>ARMAN SHAH</v>
      </c>
      <c r="F105" s="987"/>
      <c r="G105" s="987"/>
      <c r="H105" s="987"/>
      <c r="I105" s="987"/>
      <c r="J105" s="988" t="str">
        <f>IF('Master sheet'!$D$11="Hindi","प्रवेशांक :","SR. NO. :")</f>
        <v>प्रवेशांक :</v>
      </c>
      <c r="K105" s="988"/>
      <c r="L105" s="988"/>
      <c r="M105" s="988"/>
      <c r="N105" s="990">
        <f>IFERROR(IF(AND(N107=""),"",VLOOKUP(N107,Marks,5,0)),"")</f>
        <v>926</v>
      </c>
      <c r="O105" s="990"/>
      <c r="P105" s="990"/>
      <c r="S105" s="371"/>
      <c r="T105" s="371"/>
      <c r="U105" s="371"/>
      <c r="V105" s="371"/>
      <c r="W105" s="371"/>
      <c r="X105" s="265"/>
      <c r="AG105">
        <f>YEAR(AH104)</f>
        <v>2016</v>
      </c>
      <c r="AH105">
        <f>MONTH(AH104)</f>
        <v>5</v>
      </c>
      <c r="AI105">
        <f>DAY(AH104)</f>
        <v>1</v>
      </c>
    </row>
    <row r="106" spans="1:35" ht="18.95" customHeight="1">
      <c r="A106" s="376">
        <f>IF(N107="","",A105+1)</f>
        <v>7</v>
      </c>
      <c r="B106" s="986" t="str">
        <f>IF('Master sheet'!$D$11="Hindi","पिता का नाम :-","Father's Name :-")</f>
        <v>पिता का नाम :-</v>
      </c>
      <c r="C106" s="986"/>
      <c r="D106" s="986"/>
      <c r="E106" s="987" t="str">
        <f>IFERROR(IF(AND(N107=""),"",VLOOKUP(N107,Marks,7,0)),"")</f>
        <v>JAKIR SHAH</v>
      </c>
      <c r="F106" s="987"/>
      <c r="G106" s="987"/>
      <c r="H106" s="987"/>
      <c r="I106" s="987"/>
      <c r="J106" s="988" t="str">
        <f>IF('Master sheet'!$D$11="Hindi","जन्म तिथि :","Date of Birth :")</f>
        <v>जन्म तिथि :</v>
      </c>
      <c r="K106" s="988"/>
      <c r="L106" s="988"/>
      <c r="M106" s="988"/>
      <c r="N106" s="991">
        <f>IFERROR(IF(AND(N107=""),"",VLOOKUP(N107,Marks,4,0)),"")</f>
        <v>42491</v>
      </c>
      <c r="O106" s="991"/>
      <c r="P106" s="991"/>
      <c r="S106" s="265"/>
      <c r="T106" s="265"/>
      <c r="U106" s="265"/>
      <c r="V106" s="265"/>
      <c r="W106" s="265"/>
      <c r="X106" s="265"/>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इग्यारह",IF(AG105=2012,"दो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दो हजार सोलह</v>
      </c>
      <c r="AH106" t="str">
        <f>IF(AH105=1,"जनवरी",IF(AH105=2,"फरवरी",IF(AH105=3,"मार्च",IF(AH105=4,"अप्रैल",IF(AH105=5,"मई",IF(AH105=6,"जून",IF(AH105=7,"जुलाई",IF(AH105=8,"अगस्त",IF(AH105=9,"सितम्बर",IF(AH105=10,"अक्टूबर",IF(AH105=11,"नवम्बर",IF(AH105=12,"दिसम्बर",""))))))))))))</f>
        <v>मई</v>
      </c>
      <c r="AI106" t="str">
        <f>IF(AI105=1,"एक",IF(AI105=2,"दो",IF(AI105=3,"तीन",IF(AI105=4,"चार",IF(AI105=5,"पांच",IF(AI105=6,"छः",IF(AI105=7,"सात",IF(AI105=8,"आठ",IF(AI105=9,"नौ",IF(AI105=10,"दस",IF(AI105=11,"इ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एक</v>
      </c>
    </row>
    <row r="107" spans="1:35" ht="18.95" customHeight="1">
      <c r="A107" s="376">
        <f>IF(N107="","",A106+1)</f>
        <v>8</v>
      </c>
      <c r="B107" s="986" t="str">
        <f>IF('Master sheet'!$D$11="Hindi","माता का नाम :-","Mother's Name :-")</f>
        <v>माता का नाम :-</v>
      </c>
      <c r="C107" s="986"/>
      <c r="D107" s="986"/>
      <c r="E107" s="987" t="str">
        <f>IFERROR(IF(AND(N107=""),"",VLOOKUP(N107,Marks,8,0)),"")</f>
        <v>HEENA BANU</v>
      </c>
      <c r="F107" s="987"/>
      <c r="G107" s="987"/>
      <c r="H107" s="987"/>
      <c r="I107" s="987"/>
      <c r="J107" s="988" t="str">
        <f>IF('Master sheet'!$D$11="Hindi","रोल नंबर :-","Roll No. :")</f>
        <v>रोल नंबर :-</v>
      </c>
      <c r="K107" s="988"/>
      <c r="L107" s="988"/>
      <c r="M107" s="988"/>
      <c r="N107" s="989">
        <f>IF(N74="","",IF(AND(N74+1&gt;$Y$6),"",N74+1))</f>
        <v>404</v>
      </c>
      <c r="O107" s="989"/>
      <c r="P107" s="989"/>
      <c r="AH107" t="str">
        <f>CONCATENATE(AI106," ",AH106," ",AG106)</f>
        <v>एक मई दो हजार सोलह</v>
      </c>
    </row>
    <row r="108" spans="1:35" ht="18.95" customHeight="1">
      <c r="A108" s="376">
        <f>IF(N107="","",A107+1)</f>
        <v>9</v>
      </c>
      <c r="B108" s="986" t="str">
        <f>IF('Master sheet'!$D$11="Hindi","जन्मतिथि शब्दों में :-","Date of Birth in Words :-")</f>
        <v>जन्मतिथि शब्दों में :-</v>
      </c>
      <c r="C108" s="986"/>
      <c r="D108" s="986"/>
      <c r="E108" s="987" t="str">
        <f>IFERROR(IF('Master sheet'!$D$11="Hindi",AH107,AH109),"")</f>
        <v>एक मई दो हजार सोलह</v>
      </c>
      <c r="F108" s="987"/>
      <c r="G108" s="987"/>
      <c r="H108" s="987"/>
      <c r="I108" s="987"/>
      <c r="J108" s="987"/>
      <c r="K108" s="987"/>
      <c r="L108" s="987"/>
      <c r="M108" s="987"/>
      <c r="N108" s="987"/>
      <c r="O108" s="987"/>
      <c r="P108" s="360"/>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TWO THOUSAND SIXTEEN</v>
      </c>
      <c r="AH108" t="str">
        <f>IF(AH105=1,"JANUARY",IF(AH105=2,"FEBUARY", IF(AH105=3,"MARCH",IF(AH105=4,"APRIL",IF(AH105=5,"MAY",IF(AH105=6,"JUNE",IF(AH105=7,"JULY",IF(AH105=8,"AUGUST",IF(AH105=9,"SEPTEMBER",IF(AH105=10,"OCTOBER",IF(AH105=11,"NOVEMBER",IF(AH105=12,"DECEMBER",""))))))))))))</f>
        <v>MAY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1ST</v>
      </c>
    </row>
    <row r="109" spans="1:35" ht="18.75">
      <c r="A109" s="376">
        <f>IF(N107="","",A108+1)</f>
        <v>10</v>
      </c>
      <c r="B109" s="88"/>
      <c r="C109" s="88"/>
      <c r="D109" s="88"/>
      <c r="E109" s="89"/>
      <c r="F109" s="89"/>
      <c r="G109" s="89"/>
      <c r="H109" s="88"/>
      <c r="I109" s="88"/>
      <c r="J109" s="90"/>
      <c r="K109" s="90"/>
      <c r="L109" s="90"/>
      <c r="M109" s="56"/>
      <c r="N109" s="56"/>
      <c r="O109" s="56"/>
      <c r="P109" s="56"/>
      <c r="AH109" t="str">
        <f>CONCATENATE(AH108," ",AI108,", ",AG108)</f>
        <v>MAY 1ST, TWO THOUSAND SIXTEEN</v>
      </c>
    </row>
    <row r="110" spans="1:35" ht="25.5" customHeight="1">
      <c r="A110" s="376">
        <f>IF(N107="","",A109+1)</f>
        <v>11</v>
      </c>
      <c r="B110" s="723" t="str">
        <f>IF('Master sheet'!$D$11="Hindi","विषय","Subject")</f>
        <v>विषय</v>
      </c>
      <c r="C110" s="745" t="str">
        <f>IF('Master sheet'!$D$11="Hindi","सा. परख","Test")</f>
        <v>सा. परख</v>
      </c>
      <c r="D110" s="746"/>
      <c r="E110" s="746"/>
      <c r="F110" s="746"/>
      <c r="G110" s="745" t="str">
        <f>IF('Master sheet'!$D$11="Hindi","अर्द्धवार्षिक","Half Yearly")</f>
        <v>अर्द्धवार्षिक</v>
      </c>
      <c r="H110" s="746"/>
      <c r="I110" s="747"/>
      <c r="J110" s="985" t="str">
        <f>IF('Master sheet'!$D$11="Hindi","अर्द्ध वा. तक योग","Total Till H.Y.")</f>
        <v>अर्द्ध वा. तक योग</v>
      </c>
      <c r="K110" s="745" t="str">
        <f>IF('Master sheet'!$D$11="Hindi","वार्षिक","Yearly")</f>
        <v>वार्षिक</v>
      </c>
      <c r="L110" s="746"/>
      <c r="M110" s="747"/>
      <c r="N110" s="977" t="str">
        <f>IF('Master sheet'!$D$11="Hindi","कुल विषय योग ","Subject Total")</f>
        <v xml:space="preserve">कुल विषय योग </v>
      </c>
      <c r="O110" s="978" t="str">
        <f>IF('Master sheet'!$D$11="Hindi","ग्रेड","Grade")</f>
        <v>ग्रेड</v>
      </c>
      <c r="P110" s="981" t="str">
        <f>IF('Master sheet'!$D$11="Hindi","परिणाम","Results")</f>
        <v>परिणाम</v>
      </c>
    </row>
    <row r="111" spans="1:35" ht="102.75" customHeight="1">
      <c r="A111" s="376">
        <f>IF(N107="","",A110+1)</f>
        <v>12</v>
      </c>
      <c r="B111" s="723"/>
      <c r="C111" s="343" t="str">
        <f>IF('Master sheet'!$D$11="Hindi","प्रथम परख ","First Test")</f>
        <v xml:space="preserve">प्रथम परख </v>
      </c>
      <c r="D111" s="343" t="str">
        <f>IF('Master sheet'!$D$11="Hindi","द्वितीय परख","Second Test")</f>
        <v>द्वितीय परख</v>
      </c>
      <c r="E111" s="343" t="str">
        <f>IF('Master sheet'!$D$11="Hindi","तृतीय परख","Third Test")</f>
        <v>तृतीय परख</v>
      </c>
      <c r="F111" s="343" t="str">
        <f>IF('Master sheet'!$D$11="Hindi","सा. परख योग","Test Total")</f>
        <v>सा. परख योग</v>
      </c>
      <c r="G111" s="343" t="str">
        <f>IF('Master sheet'!$D$11="Hindi","लिखित","Written")</f>
        <v>लिखित</v>
      </c>
      <c r="H111" s="343" t="str">
        <f>IF('Master sheet'!$D$11="Hindi","मौखिक","Oral")</f>
        <v>मौखिक</v>
      </c>
      <c r="I111" s="343" t="str">
        <f>IF('Master sheet'!$D$11="Hindi","अर्द्ध वा. योग","H.Y. Total")</f>
        <v>अर्द्ध वा. योग</v>
      </c>
      <c r="J111" s="985"/>
      <c r="K111" s="343" t="str">
        <f>IF('Master sheet'!$D$11="Hindi","लिखित","Written")</f>
        <v>लिखित</v>
      </c>
      <c r="L111" s="343" t="str">
        <f>IF('Master sheet'!$D$11="Hindi","मौखिक","Oral")</f>
        <v>मौखिक</v>
      </c>
      <c r="M111" s="343" t="str">
        <f>IF('Master sheet'!$D$11="Hindi","वार्षिक योग","Yearly Total")</f>
        <v>वार्षिक योग</v>
      </c>
      <c r="N111" s="977"/>
      <c r="O111" s="979"/>
      <c r="P111" s="982"/>
    </row>
    <row r="112" spans="1:35" ht="21" customHeight="1">
      <c r="A112" s="376">
        <f>IF(N107="","",A111+1)</f>
        <v>13</v>
      </c>
      <c r="B112" s="723"/>
      <c r="C112" s="435">
        <v>10</v>
      </c>
      <c r="D112" s="435">
        <v>10</v>
      </c>
      <c r="E112" s="435">
        <v>10</v>
      </c>
      <c r="F112" s="436">
        <v>30</v>
      </c>
      <c r="G112" s="435">
        <v>50</v>
      </c>
      <c r="H112" s="435">
        <v>20</v>
      </c>
      <c r="I112" s="436">
        <v>70</v>
      </c>
      <c r="J112" s="437">
        <v>100</v>
      </c>
      <c r="K112" s="435">
        <v>60</v>
      </c>
      <c r="L112" s="435">
        <v>40</v>
      </c>
      <c r="M112" s="436">
        <v>100</v>
      </c>
      <c r="N112" s="437">
        <v>200</v>
      </c>
      <c r="O112" s="980"/>
      <c r="P112" s="983"/>
    </row>
    <row r="113" spans="1:16" ht="21" customHeight="1">
      <c r="A113" s="376">
        <f>IF(N107="","",A112+1)</f>
        <v>14</v>
      </c>
      <c r="B113" s="341" t="str">
        <f>IF('Master sheet'!D$11="Hindi","हिंदी","Hindi")</f>
        <v>हिंदी</v>
      </c>
      <c r="C113" s="355">
        <f>IFERROR(IF(AND(N107=""),"",VLOOKUP(N107,Marks,11,0)),"")</f>
        <v>9</v>
      </c>
      <c r="D113" s="355">
        <f>IFERROR(IF(AND(N107=""),"",VLOOKUP(N107,Marks,12,0)),"")</f>
        <v>3</v>
      </c>
      <c r="E113" s="355">
        <f>IFERROR(IF(AND(N107=""),"",VLOOKUP(N107,Marks,13,0)),"")</f>
        <v>24</v>
      </c>
      <c r="F113" s="85">
        <f>IFERROR(IF(AND(N107=""),"",VLOOKUP(N107,Marks,14,0)),"")</f>
        <v>36</v>
      </c>
      <c r="G113" s="355">
        <f>IFERROR(IF(AND(N107=""),"",VLOOKUP(N107,Marks,15,0)),"")</f>
        <v>5</v>
      </c>
      <c r="H113" s="355">
        <f>IFERROR(IF(AND(N107=""),"",VLOOKUP(N107,Marks,16,0)),"")</f>
        <v>11</v>
      </c>
      <c r="I113" s="85">
        <f>IFERROR(IF(AND(N107=""),"",VLOOKUP(N107,Marks,17,0)),"")</f>
        <v>16</v>
      </c>
      <c r="J113" s="84">
        <f>IFERROR(IF(AND(N107=""),"",VLOOKUP(N107,Marks,18,0)),"")</f>
        <v>52</v>
      </c>
      <c r="K113" s="355">
        <f>IFERROR(IF(AND(N107=""),"",VLOOKUP(N107,Marks,19,0)),"")</f>
        <v>37</v>
      </c>
      <c r="L113" s="355">
        <f>IFERROR(IF(AND(N107=""),"",VLOOKUP(N107,Marks,20,0)),"")</f>
        <v>4</v>
      </c>
      <c r="M113" s="85">
        <f>IFERROR(IF(AND(N107=""),"",VLOOKUP(N107,Marks,21,0)),"")</f>
        <v>41</v>
      </c>
      <c r="N113" s="84">
        <f>IFERROR(IF(AND(N107=""),"",VLOOKUP(N107,Marks,22,0)),"")</f>
        <v>93</v>
      </c>
      <c r="O113" s="95" t="str">
        <f>IFERROR(IF(AND(N107=""),"",VLOOKUP(N107,Marks,28,0)),"")</f>
        <v>D</v>
      </c>
      <c r="P113" s="237" t="str">
        <f>IFERROR(IF(AND(N107=""),"",VLOOKUP(N107,Marks,26,0)),"")</f>
        <v>P</v>
      </c>
    </row>
    <row r="114" spans="1:16" ht="21" customHeight="1">
      <c r="A114" s="376">
        <f>IF(N107="","",A113+1)</f>
        <v>15</v>
      </c>
      <c r="B114" s="341"/>
      <c r="C114" s="435">
        <v>5</v>
      </c>
      <c r="D114" s="435">
        <v>5</v>
      </c>
      <c r="E114" s="435">
        <v>5</v>
      </c>
      <c r="F114" s="436">
        <v>15</v>
      </c>
      <c r="G114" s="439">
        <v>25</v>
      </c>
      <c r="H114" s="435">
        <v>10</v>
      </c>
      <c r="I114" s="436">
        <v>35</v>
      </c>
      <c r="J114" s="438">
        <v>50</v>
      </c>
      <c r="K114" s="439">
        <v>30</v>
      </c>
      <c r="L114" s="435">
        <v>20</v>
      </c>
      <c r="M114" s="436">
        <v>50</v>
      </c>
      <c r="N114" s="438">
        <v>100</v>
      </c>
      <c r="O114" s="1002"/>
      <c r="P114" s="1003"/>
    </row>
    <row r="115" spans="1:16" ht="21" customHeight="1">
      <c r="A115" s="376">
        <f>IF(N107="","",A113+1)</f>
        <v>15</v>
      </c>
      <c r="B115" s="341" t="str">
        <f>IF('Master sheet'!$D$11="Hindi","अंग्रेजी","English")</f>
        <v>अंग्रेजी</v>
      </c>
      <c r="C115" s="355">
        <f>IFERROR(IF(AND(N107=""),"",VLOOKUP(N107,Marks,29,0)),"")</f>
        <v>5</v>
      </c>
      <c r="D115" s="355" t="str">
        <f>IFERROR(IF(AND(N107=""),"",VLOOKUP(N107,Marks,30,0)),"")</f>
        <v>AB</v>
      </c>
      <c r="E115" s="355">
        <f>IFERROR(IF(AND(N107=""),"",VLOOKUP(N107,Marks,31,0)),"")</f>
        <v>4</v>
      </c>
      <c r="F115" s="85">
        <f>IFERROR(IF(AND(N107=""),"",VLOOKUP(N107,Marks,32,0)),"")</f>
        <v>9</v>
      </c>
      <c r="G115" s="355">
        <f>IFERROR(IF(AND(N107=""),"",VLOOKUP(N107,Marks,33,0)),"")</f>
        <v>24</v>
      </c>
      <c r="H115" s="355">
        <f>IFERROR(IF(AND(N107=""),"",VLOOKUP(N107,Marks,34,0)),"")</f>
        <v>9</v>
      </c>
      <c r="I115" s="85">
        <f>IFERROR(IF(AND(N107=""),"",VLOOKUP(N107,Marks,35,0)),"")</f>
        <v>33</v>
      </c>
      <c r="J115" s="84">
        <f>IFERROR(IF(AND(N107=""),"",VLOOKUP(N107,Marks,36,0)),"")</f>
        <v>42</v>
      </c>
      <c r="K115" s="355">
        <f>IFERROR(IF(AND(N107=""),"",VLOOKUP(N107,Marks,37,0)),"")</f>
        <v>25</v>
      </c>
      <c r="L115" s="355">
        <f>IFERROR(IF(AND(N107=""),"",VLOOKUP(N107,Marks,38,0)),"")</f>
        <v>13</v>
      </c>
      <c r="M115" s="85">
        <f>IFERROR(IF(AND(N107=""),"",VLOOKUP(N107,Marks,39,0)),"")</f>
        <v>38</v>
      </c>
      <c r="N115" s="84">
        <f>IFERROR(IF(AND(N107=""),"",VLOOKUP(N107,Marks,40,0)),"")</f>
        <v>80</v>
      </c>
      <c r="O115" s="95" t="str">
        <f>IFERROR(IF(AND(N107=""),"",VLOOKUP(N107,Marks,46,0)),"")</f>
        <v>B</v>
      </c>
      <c r="P115" s="237" t="str">
        <f>IFERROR(IF(AND(N107=""),"",VLOOKUP(N107,Marks,44,0)),"")</f>
        <v>P</v>
      </c>
    </row>
    <row r="116" spans="1:16" ht="21" customHeight="1">
      <c r="A116" s="376">
        <f>IF(N107="","",A115+1)</f>
        <v>16</v>
      </c>
      <c r="B116" s="341" t="str">
        <f>IF('Master sheet'!$D$11="Hindi","गणित","Maths")</f>
        <v>गणित</v>
      </c>
      <c r="C116" s="355">
        <f>IFERROR(IF(AND(N107=""),"",VLOOKUP(N107,Marks,47,0)),"")</f>
        <v>9</v>
      </c>
      <c r="D116" s="355">
        <f>IFERROR(IF(AND(N107=""),"",VLOOKUP(N107,Marks,48,0)),"")</f>
        <v>6</v>
      </c>
      <c r="E116" s="355">
        <f>IFERROR(IF(AND(N107=""),"",VLOOKUP(N107,Marks,49,0)),"")</f>
        <v>26</v>
      </c>
      <c r="F116" s="85">
        <f>IFERROR(IF(AND(N107=""),"",VLOOKUP(N107,Marks,50,0)),"")</f>
        <v>41</v>
      </c>
      <c r="G116" s="355">
        <f>IFERROR(IF(AND(N107=""),"",VLOOKUP(N107,Marks,51,0)),"")</f>
        <v>5</v>
      </c>
      <c r="H116" s="355">
        <f>IFERROR(IF(AND(N107=""),"",VLOOKUP(N107,Marks,52,0)),"")</f>
        <v>10</v>
      </c>
      <c r="I116" s="85">
        <f>IFERROR(IF(AND(N107=""),"",VLOOKUP(N107,Marks,53,0)),"")</f>
        <v>15</v>
      </c>
      <c r="J116" s="84">
        <f>IFERROR(IF(AND(N107=""),"",VLOOKUP(N107,Marks,54,0)),"")</f>
        <v>56</v>
      </c>
      <c r="K116" s="355">
        <f>IFERROR(IF(AND(N107=""),"",VLOOKUP(N107,Marks,55,0)),"")</f>
        <v>48</v>
      </c>
      <c r="L116" s="355">
        <f>IFERROR(IF(AND(N107=""),"",VLOOKUP(N107,Marks,56,0)),"")</f>
        <v>15</v>
      </c>
      <c r="M116" s="85">
        <f>IFERROR(IF(AND(N107=""),"",VLOOKUP(N107,Marks,57,0)),"")</f>
        <v>63</v>
      </c>
      <c r="N116" s="84">
        <f>IFERROR(IF(AND(N107=""),"",VLOOKUP(N107,Marks,58,0)),"")</f>
        <v>119</v>
      </c>
      <c r="O116" s="95" t="str">
        <f>IFERROR(IF(AND(N107=""),"",VLOOKUP(N107,Marks,64,0)),"")</f>
        <v>C</v>
      </c>
      <c r="P116" s="237" t="str">
        <f>IFERROR(IF(AND(N107=""),"",VLOOKUP(N107,Marks,62,0)),"")</f>
        <v>P</v>
      </c>
    </row>
    <row r="117" spans="1:16" ht="21" customHeight="1">
      <c r="A117" s="376">
        <f>IF(N107="","",A116+1)</f>
        <v>17</v>
      </c>
      <c r="B117" s="346" t="str">
        <f>IF('Master sheet'!$D$11="Hindi","पर्यावरण अध्ययन","EVS")</f>
        <v>पर्यावरण अध्ययन</v>
      </c>
      <c r="C117" s="378">
        <f>IFERROR(IF(AND(N107=""),"",VLOOKUP(N107,Marks,65,0)),"")</f>
        <v>9</v>
      </c>
      <c r="D117" s="378">
        <f>IFERROR(IF(AND(N107=""),"",VLOOKUP(N107,Marks,66,0)),"")</f>
        <v>7</v>
      </c>
      <c r="E117" s="378">
        <f>IFERROR(IF(AND(N107=""),"",VLOOKUP(N107,Marks,67,0)),"")</f>
        <v>25</v>
      </c>
      <c r="F117" s="85">
        <f>IFERROR(IF(AND(N107=""),"",VLOOKUP(N107,Marks,68,0)),"")</f>
        <v>41</v>
      </c>
      <c r="G117" s="378">
        <f>IFERROR(IF(AND(N107=""),"",VLOOKUP(N107,Marks,69,0)),"")</f>
        <v>4</v>
      </c>
      <c r="H117" s="378">
        <f>IFERROR(IF(AND(N107=""),"",VLOOKUP(N107,Marks,70,0)),"")</f>
        <v>11</v>
      </c>
      <c r="I117" s="85">
        <f>IFERROR(IF(AND(N107=""),"",VLOOKUP(N107,Marks,71,0)),"")</f>
        <v>15</v>
      </c>
      <c r="J117" s="84">
        <f>IFERROR(IF(AND(N107=""),"",VLOOKUP(N107,Marks,72,0)),"")</f>
        <v>56</v>
      </c>
      <c r="K117" s="378">
        <f>IFERROR(IF(AND(N107=""),"",VLOOKUP(N107,Marks,73,0)),"")</f>
        <v>48</v>
      </c>
      <c r="L117" s="378">
        <f>IFERROR(IF(AND(N107=""),"",VLOOKUP(N107,Marks,74,0)),"")</f>
        <v>16</v>
      </c>
      <c r="M117" s="85">
        <f>IFERROR(IF(AND(N107=""),"",VLOOKUP(N107,Marks,75,0)),"")</f>
        <v>64</v>
      </c>
      <c r="N117" s="84">
        <f>IFERROR(IF(AND(N107=""),"",VLOOKUP(N107,Marks,76,0)),"")</f>
        <v>120</v>
      </c>
      <c r="O117" s="95" t="str">
        <f>IFERROR(IF(AND(N107=""),"",VLOOKUP(N107,Marks,82,0)),"")</f>
        <v>C</v>
      </c>
      <c r="P117" s="237" t="str">
        <f>IFERROR(IF(AND(N107=""),"",VLOOKUP(N107,Marks,80,0)),"")</f>
        <v>P</v>
      </c>
    </row>
    <row r="118" spans="1:16" ht="27.75" customHeight="1">
      <c r="A118" s="376">
        <f>IF(N107="","",A117+1)</f>
        <v>18</v>
      </c>
      <c r="B118" s="342" t="str">
        <f>IF('Master sheet'!$D$11="Hindi","कुल योग","Total")</f>
        <v>कुल योग</v>
      </c>
      <c r="C118" s="86">
        <f>IF(AND($N107=""),"",IF(AND(C113="",C115="",C116="",C117=""),"",SUM(C113,C115,C116,C117)))</f>
        <v>32</v>
      </c>
      <c r="D118" s="86">
        <f t="shared" ref="D118:N118" si="3">IF(AND($N107=""),"",IF(AND(D113="",D115="",D116="",D117=""),"",SUM(D113,D115,D116,D117)))</f>
        <v>16</v>
      </c>
      <c r="E118" s="86">
        <f t="shared" si="3"/>
        <v>79</v>
      </c>
      <c r="F118" s="86">
        <f t="shared" si="3"/>
        <v>127</v>
      </c>
      <c r="G118" s="86">
        <f t="shared" si="3"/>
        <v>38</v>
      </c>
      <c r="H118" s="86">
        <f t="shared" si="3"/>
        <v>41</v>
      </c>
      <c r="I118" s="86">
        <f t="shared" si="3"/>
        <v>79</v>
      </c>
      <c r="J118" s="86">
        <f t="shared" si="3"/>
        <v>206</v>
      </c>
      <c r="K118" s="86">
        <f t="shared" si="3"/>
        <v>158</v>
      </c>
      <c r="L118" s="86">
        <f t="shared" si="3"/>
        <v>48</v>
      </c>
      <c r="M118" s="86">
        <f t="shared" si="3"/>
        <v>206</v>
      </c>
      <c r="N118" s="86">
        <f t="shared" si="3"/>
        <v>412</v>
      </c>
      <c r="O118" s="240" t="str">
        <f>IFERROR(IF(AND(N107=""),"",VLOOKUP(N107,Marks,128,0)),"")</f>
        <v>C</v>
      </c>
      <c r="P118" s="240"/>
    </row>
    <row r="119" spans="1:16" ht="8.25" customHeight="1">
      <c r="A119" s="376">
        <f>IF(N107="","",A118+1)</f>
        <v>19</v>
      </c>
      <c r="B119" s="984"/>
      <c r="C119" s="984"/>
      <c r="D119" s="984"/>
      <c r="E119" s="984"/>
      <c r="F119" s="984"/>
      <c r="G119" s="984"/>
      <c r="H119" s="984"/>
      <c r="I119" s="984"/>
      <c r="J119" s="984"/>
      <c r="K119" s="984"/>
      <c r="L119" s="984"/>
      <c r="M119" s="984"/>
      <c r="N119" s="984"/>
      <c r="O119" s="984"/>
      <c r="P119" s="984"/>
    </row>
    <row r="120" spans="1:16" ht="21" customHeight="1">
      <c r="A120" s="376">
        <f>IF(N107="","",A119+1)</f>
        <v>20</v>
      </c>
      <c r="B120" s="946" t="str">
        <f>IF('Master sheet'!$D$11="Hindi","अतिरिक्त विषय ","Extra Subject")</f>
        <v xml:space="preserve">अतिरिक्त विषय </v>
      </c>
      <c r="C120" s="946"/>
      <c r="D120" s="946"/>
      <c r="E120" s="946"/>
      <c r="F120" s="946"/>
      <c r="G120" s="946"/>
      <c r="H120" s="946"/>
      <c r="I120" s="946"/>
      <c r="J120" s="946"/>
      <c r="K120" s="946"/>
      <c r="L120" s="946"/>
      <c r="M120" s="946"/>
      <c r="N120" s="946"/>
      <c r="O120" s="946"/>
      <c r="P120" s="946"/>
    </row>
    <row r="121" spans="1:16" ht="21" customHeight="1">
      <c r="A121" s="376">
        <f>IF(N107="","",A120+1)</f>
        <v>21</v>
      </c>
      <c r="B121" s="403" t="str">
        <f>IF('Master sheet'!$D$11="Hindi","विषय","Subject")</f>
        <v>विषय</v>
      </c>
      <c r="C121" s="947" t="str">
        <f>IF('Master sheet'!$D$11="Hindi","पूर्णांक","M.M.")</f>
        <v>पूर्णांक</v>
      </c>
      <c r="D121" s="948"/>
      <c r="E121" s="947" t="str">
        <f>IF('Master sheet'!$D$11="Hindi","प्राप्तांक","Ob.M.")</f>
        <v>प्राप्तांक</v>
      </c>
      <c r="F121" s="948"/>
      <c r="G121" s="947" t="str">
        <f>IF('Master sheet'!$D$11="Hindi","ग्रेड","Grade")</f>
        <v>ग्रेड</v>
      </c>
      <c r="H121" s="948"/>
      <c r="I121" s="947" t="str">
        <f>IF('Master sheet'!$D$11="Hindi","विषय","Subject")</f>
        <v>विषय</v>
      </c>
      <c r="J121" s="948"/>
      <c r="K121" s="947" t="str">
        <f>IF('Master sheet'!$D$11="Hindi","पूर्णांक","M.M.")</f>
        <v>पूर्णांक</v>
      </c>
      <c r="L121" s="948"/>
      <c r="M121" s="947" t="str">
        <f>IF('Master sheet'!$D$11="Hindi","प्राप्तांक","Ob.M.")</f>
        <v>प्राप्तांक</v>
      </c>
      <c r="N121" s="948"/>
      <c r="O121" s="947" t="str">
        <f>IF('Master sheet'!$D$11="Hindi","ग्रेड","Grade")</f>
        <v>ग्रेड</v>
      </c>
      <c r="P121" s="948"/>
    </row>
    <row r="122" spans="1:16" ht="21" customHeight="1">
      <c r="A122" s="376">
        <f>IF(N107="","",A121+1)</f>
        <v>22</v>
      </c>
      <c r="B122" s="342" t="str">
        <f>IF(AND(N107=""),"",'Result Sheet'!$DJ$4)</f>
        <v/>
      </c>
      <c r="C122" s="965">
        <f>IF(AND(N107=""),"",'Result Sheet'!$DL$7)</f>
        <v>100</v>
      </c>
      <c r="D122" s="965"/>
      <c r="E122" s="944" t="str">
        <f>IFERROR(IF(AND(N107=""),"",VLOOKUP(N107,Marks,115,0)),"")</f>
        <v/>
      </c>
      <c r="F122" s="944"/>
      <c r="G122" s="945" t="str">
        <f>IFERROR(IF(AND(N107=""),"",VLOOKUP(N107,Marks,116,0)),"")</f>
        <v/>
      </c>
      <c r="H122" s="945"/>
      <c r="I122" s="965" t="str">
        <f>IF(AND(N107=""),"",'Result Sheet'!$DN$4)</f>
        <v/>
      </c>
      <c r="J122" s="965"/>
      <c r="K122" s="965">
        <f>IF(AND(N107=""),"",'Result Sheet'!$DP$7)</f>
        <v>100</v>
      </c>
      <c r="L122" s="965"/>
      <c r="M122" s="944" t="str">
        <f>IFERROR(IF(AND(N107=""),"",VLOOKUP(N107,Marks,119,0)),"")</f>
        <v/>
      </c>
      <c r="N122" s="944"/>
      <c r="O122" s="945" t="str">
        <f>IFERROR(IF(AND(N107=""),"",VLOOKUP(N107,Marks,120,0)),"")</f>
        <v/>
      </c>
      <c r="P122" s="945"/>
    </row>
    <row r="123" spans="1:16" ht="21" customHeight="1">
      <c r="A123" s="376">
        <f>IF(N107="","",A122+1)</f>
        <v>23</v>
      </c>
      <c r="B123" s="949" t="str">
        <f>IF('Master sheet'!$D$11="Hindi","विषय","Subject")</f>
        <v>विषय</v>
      </c>
      <c r="C123" s="949"/>
      <c r="D123" s="950" t="str">
        <f>IF('Master sheet'!$D$11="Hindi","प्राप्तांक","Marks ")</f>
        <v>प्राप्तांक</v>
      </c>
      <c r="E123" s="951"/>
      <c r="F123" s="344" t="str">
        <f>IF('Master sheet'!$D$11="Hindi","ग्रेड","Grade")</f>
        <v>ग्रेड</v>
      </c>
      <c r="G123" s="949" t="str">
        <f>IF('Master sheet'!$D$11="Hindi","विषय","Subject")</f>
        <v>विषय</v>
      </c>
      <c r="H123" s="949"/>
      <c r="I123" s="950" t="str">
        <f>IF('Master sheet'!$D$11="Hindi","प्राप्तांक","Marks")</f>
        <v>प्राप्तांक</v>
      </c>
      <c r="J123" s="951"/>
      <c r="K123" s="344" t="str">
        <f>IF('Master sheet'!$D$11="Hindi","ग्रेड","Grade")</f>
        <v>ग्रेड</v>
      </c>
      <c r="L123" s="949" t="str">
        <f>IF('Master sheet'!$D$11="Hindi","विषय","Subject")</f>
        <v>विषय</v>
      </c>
      <c r="M123" s="949"/>
      <c r="N123" s="950" t="str">
        <f>IF('Master sheet'!$D$11="Hindi","प्राप्तांक","Marks")</f>
        <v>प्राप्तांक</v>
      </c>
      <c r="O123" s="951"/>
      <c r="P123" s="412" t="str">
        <f>IF('Master sheet'!$D$11="Hindi","ग्रेड","Grade")</f>
        <v>ग्रेड</v>
      </c>
    </row>
    <row r="124" spans="1:16" ht="21" customHeight="1">
      <c r="A124" s="376">
        <f>IF(N107="","",A123+1)</f>
        <v>24</v>
      </c>
      <c r="B124" s="952" t="str">
        <f>IF('Master sheet'!$D$11="Hindi","कार्यानुभव","WORK EXP.")</f>
        <v>कार्यानुभव</v>
      </c>
      <c r="C124" s="953"/>
      <c r="D124" s="953"/>
      <c r="E124" s="85">
        <f>IFERROR(IF(AND(N107=""),"",VLOOKUP(N107,Marks,88,0)),"")</f>
        <v>85</v>
      </c>
      <c r="F124" s="95" t="str">
        <f>IFERROR(IF(AND(N107=""),"",VLOOKUP(N107,Marks,92,0)),"")</f>
        <v>A</v>
      </c>
      <c r="G124" s="952" t="str">
        <f>IF('Master sheet'!$D$11="Hindi","कला शिक्षा","ART EDU.")</f>
        <v>कला शिक्षा</v>
      </c>
      <c r="H124" s="953"/>
      <c r="I124" s="953"/>
      <c r="J124" s="85">
        <f>IFERROR(IF(AND(N107=""),"",VLOOKUP(N107,Marks,98,0)),"")</f>
        <v>77</v>
      </c>
      <c r="K124" s="95" t="str">
        <f>IFERROR(IF(AND(N107=""),"",VLOOKUP(N107,Marks,102,0)),"")</f>
        <v>A</v>
      </c>
      <c r="L124" s="954" t="str">
        <f>IF('Master sheet'!$D$11="Hindi","स्वा. एवं शा. शिक्षा","HE.&amp;PH. EDU.")</f>
        <v>स्वा. एवं शा. शिक्षा</v>
      </c>
      <c r="M124" s="955"/>
      <c r="N124" s="955"/>
      <c r="O124" s="85">
        <f>IFERROR(IF(AND(N107=""),"",VLOOKUP(N107,Marks,108,0)),"")</f>
        <v>78</v>
      </c>
      <c r="P124" s="95" t="str">
        <f>IFERROR(IF(AND(N107=""),"",VLOOKUP(N107,Marks,112,0)),"")</f>
        <v>A</v>
      </c>
    </row>
    <row r="125" spans="1:16" ht="21" customHeight="1">
      <c r="A125" s="376">
        <f>IF(N107="","",A124+1)</f>
        <v>25</v>
      </c>
      <c r="B125" s="361"/>
      <c r="C125" s="361"/>
      <c r="D125" s="361"/>
      <c r="E125" s="410"/>
      <c r="F125" s="411"/>
      <c r="G125" s="361"/>
      <c r="H125" s="361"/>
      <c r="I125" s="361"/>
      <c r="J125" s="410"/>
      <c r="K125" s="411"/>
      <c r="L125" s="362"/>
      <c r="M125" s="362"/>
      <c r="N125" s="362"/>
      <c r="O125" s="410"/>
      <c r="P125" s="411"/>
    </row>
    <row r="126" spans="1:16" ht="21" customHeight="1">
      <c r="A126" s="376">
        <f>IF(N107="","",A125+1)</f>
        <v>26</v>
      </c>
      <c r="B126" s="956" t="str">
        <f>IF('Master sheet'!$D$11="Hindi","कुल कार्य दिवस :-","Total Meeting :-")</f>
        <v>कुल कार्य दिवस :-</v>
      </c>
      <c r="C126" s="956"/>
      <c r="D126" s="956"/>
      <c r="E126" s="957">
        <f>IFERROR(IF(AND(N107=""),"",VLOOKUP(N107,Marks,126,0)),"")</f>
        <v>220</v>
      </c>
      <c r="F126" s="957"/>
      <c r="G126" s="957"/>
      <c r="H126" s="957"/>
      <c r="I126" s="956" t="str">
        <f>IF('Master sheet'!$D$11="Hindi","कुल उपस्थिति :-","Total Attendance :-")</f>
        <v>कुल उपस्थिति :-</v>
      </c>
      <c r="J126" s="956"/>
      <c r="K126" s="956"/>
      <c r="L126" s="956"/>
      <c r="M126" s="958">
        <f>IFERROR(IF(AND(N107=""),"",VLOOKUP(N107,Marks,127,0)),"")</f>
        <v>204</v>
      </c>
      <c r="N126" s="958"/>
      <c r="O126" s="958"/>
      <c r="P126" s="958"/>
    </row>
    <row r="127" spans="1:16" ht="21" customHeight="1">
      <c r="A127" s="376">
        <f>IF(N107="","",A126+1)</f>
        <v>27</v>
      </c>
      <c r="B127" s="956" t="str">
        <f>IF('Master sheet'!$D$11="Hindi","परिणाम :-","Result :-")</f>
        <v>परिणाम :-</v>
      </c>
      <c r="C127" s="956"/>
      <c r="D127" s="956"/>
      <c r="E127" s="959" t="str">
        <f>IFERROR(IF(AND(N107=""),"",VLOOKUP(N107,Marks,125,0)),"")</f>
        <v>Promoted</v>
      </c>
      <c r="F127" s="959"/>
      <c r="G127" s="959"/>
      <c r="H127" s="959"/>
      <c r="I127" s="956" t="str">
        <f>IF('Master sheet'!$D$11="Hindi","परिणाम प्रतिशत में :-","Result in Percentage :-")</f>
        <v>परिणाम प्रतिशत में :-</v>
      </c>
      <c r="J127" s="956"/>
      <c r="K127" s="956"/>
      <c r="L127" s="956"/>
      <c r="M127" s="960">
        <f>IFERROR(IF(AND(N107=""),"",VLOOKUP(N107,Marks,122,0)),"")</f>
        <v>58.857142857142854</v>
      </c>
      <c r="N127" s="960"/>
      <c r="O127" s="960"/>
      <c r="P127" s="960"/>
    </row>
    <row r="128" spans="1:16" ht="21" customHeight="1">
      <c r="A128" s="376">
        <f>IF(N107="","",A127+1)</f>
        <v>28</v>
      </c>
      <c r="B128" s="956" t="str">
        <f>IF('Master sheet'!$D$11="Hindi","श्रेणी / ग्रेड :-","Division / Grade :-")</f>
        <v>श्रेणी / ग्रेड :-</v>
      </c>
      <c r="C128" s="956"/>
      <c r="D128" s="956"/>
      <c r="E128" s="238" t="str">
        <f>IFERROR(IF(AND(N107=""),"",VLOOKUP(N107,Marks,123,0)),"")</f>
        <v>II</v>
      </c>
      <c r="F128" s="239" t="s">
        <v>130</v>
      </c>
      <c r="G128" s="961" t="str">
        <f>IFERROR(IF(AND(N107=""),"",VLOOKUP(N107,Marks,128,0)),"")</f>
        <v>C</v>
      </c>
      <c r="H128" s="961"/>
      <c r="I128" s="956" t="str">
        <f>IF('Master sheet'!$D$11="Hindi","कक्षा में स्थान :-","Position in the Class :-")</f>
        <v>कक्षा में स्थान :-</v>
      </c>
      <c r="J128" s="956"/>
      <c r="K128" s="956"/>
      <c r="L128" s="956"/>
      <c r="M128" s="962">
        <f>IFERROR(IF(AND(N107=""),"",VLOOKUP(N107,Marks,124,0)),"")</f>
        <v>3.9999999999999964</v>
      </c>
      <c r="N128" s="962"/>
      <c r="O128" s="962"/>
      <c r="P128" s="962"/>
    </row>
    <row r="129" spans="1:35" ht="21" customHeight="1">
      <c r="A129" s="376">
        <f>IF(N107="","",A128+1)</f>
        <v>29</v>
      </c>
      <c r="B129" s="963" t="str">
        <f>IF('Master sheet'!$D$11="Hindi","परीक्षा परिणाम घोषणा दिनांक :-","Result Declaration Date :-")</f>
        <v>परीक्षा परिणाम घोषणा दिनांक :-</v>
      </c>
      <c r="C129" s="963"/>
      <c r="D129" s="963"/>
      <c r="E129" s="964">
        <f>IFERROR(IF(AND(N107=""),"",'Master sheet'!$D$10),"")</f>
        <v>45419</v>
      </c>
      <c r="F129" s="964"/>
      <c r="G129" s="964"/>
      <c r="H129" s="409"/>
      <c r="I129" s="87"/>
      <c r="J129" s="87"/>
      <c r="K129" s="56"/>
      <c r="L129" s="87"/>
      <c r="M129" s="87"/>
      <c r="N129" s="87"/>
      <c r="O129" s="87"/>
      <c r="P129" s="87"/>
    </row>
    <row r="130" spans="1:35" ht="54" customHeight="1">
      <c r="A130" s="376">
        <f>IF(N107="","",A129+1)</f>
        <v>30</v>
      </c>
      <c r="B130" s="975" t="str">
        <f>IF(AND(N107=""),"",IF(AND(C104=3),CONCATENATE("( ",UPPER('Master sheet'!$H$10)," )"),IF(AND(C104=4),CONCATENATE("( ",UPPER('Master sheet'!$H$18)," )"),"")))</f>
        <v>( ABHIMANYU SINGH )</v>
      </c>
      <c r="C130" s="975"/>
      <c r="D130" s="975"/>
      <c r="E130" s="975"/>
      <c r="F130" s="976" t="str">
        <f>IF(AND(N107=""),"",CONCATENATE("(",'Master sheet'!$D$14," )"))</f>
        <v>(Suresh Chand )</v>
      </c>
      <c r="G130" s="976"/>
      <c r="H130" s="976"/>
      <c r="I130" s="976"/>
      <c r="J130" s="976"/>
      <c r="K130" s="976" t="str">
        <f>IF(AND(N107=""),"",CONCATENATE("(",'Master sheet'!$D$12," )"))</f>
        <v>(USHA PALIYA )</v>
      </c>
      <c r="L130" s="976"/>
      <c r="M130" s="976"/>
      <c r="N130" s="976"/>
      <c r="O130" s="976"/>
      <c r="P130" s="976"/>
    </row>
    <row r="131" spans="1:35" ht="24.75" customHeight="1">
      <c r="A131" s="376">
        <f>IF(N107="","",A130+1)</f>
        <v>31</v>
      </c>
      <c r="B131" s="974" t="str">
        <f>IF('Master sheet'!$D$11="Hindi","हस्ताक्षर कक्षाध्यापक","Signature of the class teacher")</f>
        <v>हस्ताक्षर कक्षाध्यापक</v>
      </c>
      <c r="C131" s="974"/>
      <c r="D131" s="974"/>
      <c r="E131" s="974"/>
      <c r="F131" s="974" t="str">
        <f>IF('Master sheet'!$D$11="Hindi","हस्ताक्षर परीक्षा प्रभारी","Signature of the exam. Incharge")</f>
        <v>हस्ताक्षर परीक्षा प्रभारी</v>
      </c>
      <c r="G131" s="974"/>
      <c r="H131" s="974"/>
      <c r="I131" s="974"/>
      <c r="J131" s="974"/>
      <c r="K131" s="974" t="str">
        <f>IF('Master sheet'!$D$11="Hindi","हस्ताक्षर संस्था प्रधान","Head of Institute's Signature")</f>
        <v>हस्ताक्षर संस्था प्रधान</v>
      </c>
      <c r="L131" s="974"/>
      <c r="M131" s="974"/>
      <c r="N131" s="974"/>
      <c r="O131" s="974"/>
      <c r="P131" s="974"/>
    </row>
    <row r="133" spans="1:35" ht="23.25" customHeight="1">
      <c r="A133" s="376">
        <f>IF(N140="","",1)</f>
        <v>1</v>
      </c>
      <c r="B133" s="966" t="str">
        <f>IF('Master sheet'!$D$11="Hindi","वार्षिक रिपोर्ट कार्ड ","Report Card")</f>
        <v xml:space="preserve">वार्षिक रिपोर्ट कार्ड </v>
      </c>
      <c r="C133" s="966"/>
      <c r="D133" s="966"/>
      <c r="E133" s="966"/>
      <c r="F133" s="966"/>
      <c r="G133" s="966"/>
      <c r="H133" s="966"/>
      <c r="I133" s="966"/>
      <c r="J133" s="966"/>
      <c r="K133" s="966"/>
      <c r="L133" s="966"/>
      <c r="M133" s="966"/>
      <c r="N133" s="966"/>
      <c r="O133" s="966"/>
      <c r="P133" s="966"/>
      <c r="S133" s="371"/>
      <c r="T133" s="371"/>
      <c r="U133" s="371"/>
      <c r="V133" s="371"/>
      <c r="W133" s="371"/>
      <c r="X133" s="265"/>
    </row>
    <row r="134" spans="1:35" ht="18.95" customHeight="1">
      <c r="A134" s="376">
        <f>IF(N140="","",A133+1)</f>
        <v>2</v>
      </c>
      <c r="B134" s="967" t="str">
        <f>IF('Master sheet'!$D$11="Hindi","शिक्षा विभाग, राजस्थान सरकार","Education Department, Rajasthan Government")</f>
        <v>शिक्षा विभाग, राजस्थान सरकार</v>
      </c>
      <c r="C134" s="967"/>
      <c r="D134" s="967"/>
      <c r="E134" s="967"/>
      <c r="F134" s="967"/>
      <c r="G134" s="967"/>
      <c r="H134" s="967"/>
      <c r="I134" s="967"/>
      <c r="J134" s="967"/>
      <c r="K134" s="967"/>
      <c r="L134" s="967"/>
      <c r="M134" s="967"/>
      <c r="N134" s="967"/>
      <c r="O134" s="967"/>
      <c r="P134" s="967"/>
      <c r="S134" s="371"/>
      <c r="T134" s="371"/>
      <c r="U134" s="372"/>
      <c r="V134" s="371"/>
      <c r="W134" s="371"/>
      <c r="X134" s="265"/>
    </row>
    <row r="135" spans="1:35" s="364" customFormat="1" ht="24" customHeight="1">
      <c r="A135" s="376">
        <f>IF(N140="","",A134+1)</f>
        <v>3</v>
      </c>
      <c r="B135" s="968" t="str">
        <f>IF('Master sheet'!$D$11="Hindi","विद्यालय का नाम :-","School Name :- ")</f>
        <v>विद्यालय का नाम :-</v>
      </c>
      <c r="C135" s="968"/>
      <c r="D135" s="968"/>
      <c r="E135" s="969" t="str">
        <f>IF(AND(N140=""),"",IF('Master sheet'!$D$11="Hindi",'Master sheet'!$D$8,'Master sheet'!$D$7))</f>
        <v xml:space="preserve">महात्मा गाँधी राजकीय विद्यालय (अंग्रेजी माध्यम) बर, पाली </v>
      </c>
      <c r="F135" s="969"/>
      <c r="G135" s="969"/>
      <c r="H135" s="969"/>
      <c r="I135" s="969"/>
      <c r="J135" s="969"/>
      <c r="K135" s="969"/>
      <c r="L135" s="969"/>
      <c r="M135" s="969"/>
      <c r="N135" s="969"/>
      <c r="O135" s="969"/>
      <c r="P135" s="969"/>
      <c r="S135" s="373"/>
      <c r="T135" s="374"/>
      <c r="U135" s="372"/>
      <c r="V135" s="374"/>
      <c r="W135" s="373"/>
      <c r="X135" s="375"/>
    </row>
    <row r="136" spans="1:35" ht="18.95" customHeight="1">
      <c r="A136" s="376">
        <f>IF(N140="","",A135+1)</f>
        <v>4</v>
      </c>
      <c r="B136" s="363"/>
      <c r="C136" s="363"/>
      <c r="D136" s="363"/>
      <c r="E136" s="970" t="str">
        <f>IF(AND(N140=""),"",IF('Master sheet'!$D$11="Hindi",CONCATENATE("(विद्यालय मान्यता क्रमांक व वर्ष : ","  ",'Master sheet'!$D$6),CONCATENATE("(School Recognition Number &amp; Years : ","  ",'Master sheet'!$D$6)))</f>
        <v>(विद्यालय मान्यता क्रमांक व वर्ष :   शिक्षा/पाली/1995/2001</v>
      </c>
      <c r="F136" s="970"/>
      <c r="G136" s="970"/>
      <c r="H136" s="970"/>
      <c r="I136" s="970"/>
      <c r="J136" s="970"/>
      <c r="K136" s="970"/>
      <c r="L136" s="970"/>
      <c r="M136" s="970"/>
      <c r="N136" s="970"/>
      <c r="O136" s="970"/>
      <c r="P136" s="970"/>
      <c r="S136" s="371"/>
      <c r="T136" s="371"/>
      <c r="U136" s="371"/>
      <c r="V136" s="371"/>
      <c r="W136" s="371"/>
      <c r="X136" s="265"/>
    </row>
    <row r="137" spans="1:35" ht="18.95" customHeight="1">
      <c r="A137" s="376">
        <f>IF(N140="","",A136+1)</f>
        <v>5</v>
      </c>
      <c r="B137" s="359" t="str">
        <f>IF('Master sheet'!$D$11="Hindi","कक्षा  :-","CLASS :- ")</f>
        <v>कक्षा  :-</v>
      </c>
      <c r="C137" s="971">
        <f>IFERROR(IF(AND(N140=""),"",VLOOKUP(N140,Marks,2,0)),"")</f>
        <v>4</v>
      </c>
      <c r="D137" s="971"/>
      <c r="E137" s="972" t="str">
        <f>IF('Master sheet'!$D$11="Hindi","सेक्शन :-","Section :- ")</f>
        <v>सेक्शन :-</v>
      </c>
      <c r="F137" s="972"/>
      <c r="G137" s="972"/>
      <c r="H137" s="971" t="str">
        <f>IFERROR(IF(AND(N140=""),"",VLOOKUP(N140,Marks,3,0)),"")</f>
        <v>A</v>
      </c>
      <c r="I137" s="971"/>
      <c r="J137" s="973" t="str">
        <f>IF('Master sheet'!$D$11="Hindi","सत्र :- ","Session :- ")</f>
        <v xml:space="preserve">सत्र :- </v>
      </c>
      <c r="K137" s="973"/>
      <c r="L137" s="973"/>
      <c r="M137" s="973"/>
      <c r="N137" s="992" t="str">
        <f>IF(AND(N140=""),"",'Marks Entry 3rd'!$I$2)</f>
        <v xml:space="preserve"> 2023-2024</v>
      </c>
      <c r="O137" s="992"/>
      <c r="P137" s="992"/>
      <c r="S137" s="371"/>
      <c r="T137" s="371"/>
      <c r="U137" s="371"/>
      <c r="V137" s="371"/>
      <c r="W137" s="371"/>
      <c r="X137" s="265"/>
      <c r="AH137" s="366" t="str">
        <f>N139</f>
        <v>25-08-2015</v>
      </c>
    </row>
    <row r="138" spans="1:35" ht="18.95" customHeight="1">
      <c r="A138" s="376">
        <f>IF(N140="","",A137+1)</f>
        <v>6</v>
      </c>
      <c r="B138" s="986" t="str">
        <f>IF('Master sheet'!$D$11="Hindi","विद्यार्थी का नाम :-","Student's Name :-")</f>
        <v>विद्यार्थी का नाम :-</v>
      </c>
      <c r="C138" s="986"/>
      <c r="D138" s="986"/>
      <c r="E138" s="987" t="str">
        <f>IFERROR(IF(AND(N140=""),"",VLOOKUP(N140,Marks,6,0)),"")</f>
        <v>BHAVYANSH SINGH CHOUHAN</v>
      </c>
      <c r="F138" s="987"/>
      <c r="G138" s="987"/>
      <c r="H138" s="987"/>
      <c r="I138" s="987"/>
      <c r="J138" s="988" t="str">
        <f>IF('Master sheet'!$D$11="Hindi","प्रवेशांक :","SR. NO. :")</f>
        <v>प्रवेशांक :</v>
      </c>
      <c r="K138" s="988"/>
      <c r="L138" s="988"/>
      <c r="M138" s="988"/>
      <c r="N138" s="990">
        <f>IFERROR(IF(AND(N140=""),"",VLOOKUP(N140,Marks,5,0)),"")</f>
        <v>951</v>
      </c>
      <c r="O138" s="990"/>
      <c r="P138" s="990"/>
      <c r="S138" s="371"/>
      <c r="T138" s="371"/>
      <c r="U138" s="371"/>
      <c r="V138" s="371"/>
      <c r="W138" s="371"/>
      <c r="X138" s="265"/>
      <c r="AG138">
        <f>YEAR(AH137)</f>
        <v>2015</v>
      </c>
      <c r="AH138">
        <f>MONTH(AH137)</f>
        <v>8</v>
      </c>
      <c r="AI138">
        <f>DAY(AH137)</f>
        <v>25</v>
      </c>
    </row>
    <row r="139" spans="1:35" ht="18.95" customHeight="1">
      <c r="A139" s="376">
        <f>IF(N140="","",A138+1)</f>
        <v>7</v>
      </c>
      <c r="B139" s="986" t="str">
        <f>IF('Master sheet'!$D$11="Hindi","पिता का नाम :-","Father's Name :-")</f>
        <v>पिता का नाम :-</v>
      </c>
      <c r="C139" s="986"/>
      <c r="D139" s="986"/>
      <c r="E139" s="987" t="str">
        <f>IFERROR(IF(AND(N140=""),"",VLOOKUP(N140,Marks,7,0)),"")</f>
        <v>AJIT SINGH</v>
      </c>
      <c r="F139" s="987"/>
      <c r="G139" s="987"/>
      <c r="H139" s="987"/>
      <c r="I139" s="987"/>
      <c r="J139" s="988" t="str">
        <f>IF('Master sheet'!$D$11="Hindi","जन्म तिथि :","Date of Birth :")</f>
        <v>जन्म तिथि :</v>
      </c>
      <c r="K139" s="988"/>
      <c r="L139" s="988"/>
      <c r="M139" s="988"/>
      <c r="N139" s="991" t="str">
        <f>IFERROR(IF(AND(N140=""),"",VLOOKUP(N140,Marks,4,0)),"")</f>
        <v>25-08-2015</v>
      </c>
      <c r="O139" s="991"/>
      <c r="P139" s="991"/>
      <c r="S139" s="265"/>
      <c r="T139" s="265"/>
      <c r="U139" s="265"/>
      <c r="V139" s="265"/>
      <c r="W139" s="265"/>
      <c r="X139" s="265"/>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इग्यारह",IF(AG138=2012,"दो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दो हजार पंद्रह</v>
      </c>
      <c r="AH139" t="str">
        <f>IF(AH138=1,"जनवरी",IF(AH138=2,"फरवरी",IF(AH138=3,"मार्च",IF(AH138=4,"अप्रैल",IF(AH138=5,"मई",IF(AH138=6,"जून",IF(AH138=7,"जुलाई",IF(AH138=8,"अगस्त",IF(AH138=9,"सितम्बर",IF(AH138=10,"अक्टूबर",IF(AH138=11,"नवम्बर",IF(AH138=12,"दिसम्बर",""))))))))))))</f>
        <v>अगस्त</v>
      </c>
      <c r="AI139" t="str">
        <f>IF(AI138=1,"एक",IF(AI138=2,"दो",IF(AI138=3,"तीन",IF(AI138=4,"चार",IF(AI138=5,"पांच",IF(AI138=6,"छः",IF(AI138=7,"सात",IF(AI138=8,"आठ",IF(AI138=9,"नौ",IF(AI138=10,"दस",IF(AI138=11,"इ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पचीस</v>
      </c>
    </row>
    <row r="140" spans="1:35" ht="18.95" customHeight="1">
      <c r="A140" s="376">
        <f>IF(N140="","",A139+1)</f>
        <v>8</v>
      </c>
      <c r="B140" s="986" t="str">
        <f>IF('Master sheet'!$D$11="Hindi","माता का नाम :-","Mother's Name :-")</f>
        <v>माता का नाम :-</v>
      </c>
      <c r="C140" s="986"/>
      <c r="D140" s="986"/>
      <c r="E140" s="987" t="str">
        <f>IFERROR(IF(AND(N140=""),"",VLOOKUP(N140,Marks,8,0)),"")</f>
        <v>MEENA</v>
      </c>
      <c r="F140" s="987"/>
      <c r="G140" s="987"/>
      <c r="H140" s="987"/>
      <c r="I140" s="987"/>
      <c r="J140" s="988" t="str">
        <f>IF('Master sheet'!$D$11="Hindi","रोल नंबर :-","Roll No. :")</f>
        <v>रोल नंबर :-</v>
      </c>
      <c r="K140" s="988"/>
      <c r="L140" s="988"/>
      <c r="M140" s="988"/>
      <c r="N140" s="989">
        <f>IF(N107="","",IF(AND(N107+1&gt;$Y$6),"",N107+1))</f>
        <v>405</v>
      </c>
      <c r="O140" s="989"/>
      <c r="P140" s="989"/>
      <c r="AH140" t="str">
        <f>CONCATENATE(AI139," ",AH139," ",AG139)</f>
        <v>पचीस अगस्त दो हजार पंद्रह</v>
      </c>
    </row>
    <row r="141" spans="1:35" ht="18.95" customHeight="1">
      <c r="A141" s="376">
        <f>IF(N140="","",A140+1)</f>
        <v>9</v>
      </c>
      <c r="B141" s="986" t="str">
        <f>IF('Master sheet'!$D$11="Hindi","जन्मतिथि शब्दों में :-","Date of Birth in Words :-")</f>
        <v>जन्मतिथि शब्दों में :-</v>
      </c>
      <c r="C141" s="986"/>
      <c r="D141" s="986"/>
      <c r="E141" s="987" t="str">
        <f>IFERROR(IF('Master sheet'!$D$11="Hindi",AH140,AH142),"")</f>
        <v>पचीस अगस्त दो हजार पंद्रह</v>
      </c>
      <c r="F141" s="987"/>
      <c r="G141" s="987"/>
      <c r="H141" s="987"/>
      <c r="I141" s="987"/>
      <c r="J141" s="987"/>
      <c r="K141" s="987"/>
      <c r="L141" s="987"/>
      <c r="M141" s="987"/>
      <c r="N141" s="987"/>
      <c r="O141" s="987"/>
      <c r="P141" s="360"/>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TWO THOUSAND FIFTEEN</v>
      </c>
      <c r="AH141" t="str">
        <f>IF(AH138=1,"JANUARY",IF(AH138=2,"FEBUARY", IF(AH138=3,"MARCH",IF(AH138=4,"APRIL",IF(AH138=5,"MAY",IF(AH138=6,"JUNE",IF(AH138=7,"JULY",IF(AH138=8,"AUGUST",IF(AH138=9,"SEPTEMBER",IF(AH138=10,"OCTOBER",IF(AH138=11,"NOVEMBER",IF(AH138=12,"DECEMBER",""))))))))))))</f>
        <v>AUGUST</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TWENTY FIFTH</v>
      </c>
    </row>
    <row r="142" spans="1:35" ht="18.75">
      <c r="A142" s="376">
        <f>IF(N140="","",A141+1)</f>
        <v>10</v>
      </c>
      <c r="B142" s="88"/>
      <c r="C142" s="88"/>
      <c r="D142" s="88"/>
      <c r="E142" s="89"/>
      <c r="F142" s="89"/>
      <c r="G142" s="89"/>
      <c r="H142" s="88"/>
      <c r="I142" s="88"/>
      <c r="J142" s="90"/>
      <c r="K142" s="90"/>
      <c r="L142" s="90"/>
      <c r="M142" s="56"/>
      <c r="N142" s="56"/>
      <c r="O142" s="56"/>
      <c r="P142" s="56"/>
      <c r="AH142" t="str">
        <f>CONCATENATE(AH141," ",AI141,", ",AG141)</f>
        <v>AUGUST TWENTY FIFTH, TWO THOUSAND FIFTEEN</v>
      </c>
    </row>
    <row r="143" spans="1:35" ht="25.5" customHeight="1">
      <c r="A143" s="376">
        <f>IF(N140="","",A142+1)</f>
        <v>11</v>
      </c>
      <c r="B143" s="723" t="str">
        <f>IF('Master sheet'!$D$11="Hindi","विषय","Subject")</f>
        <v>विषय</v>
      </c>
      <c r="C143" s="745" t="str">
        <f>IF('Master sheet'!$D$11="Hindi","सा. परख","Test")</f>
        <v>सा. परख</v>
      </c>
      <c r="D143" s="746"/>
      <c r="E143" s="746"/>
      <c r="F143" s="746"/>
      <c r="G143" s="745" t="str">
        <f>IF('Master sheet'!$D$11="Hindi","अर्द्धवार्षिक","Half Yearly")</f>
        <v>अर्द्धवार्षिक</v>
      </c>
      <c r="H143" s="746"/>
      <c r="I143" s="747"/>
      <c r="J143" s="985" t="str">
        <f>IF('Master sheet'!$D$11="Hindi","अर्द्ध वा. तक योग","Total Till H.Y.")</f>
        <v>अर्द्ध वा. तक योग</v>
      </c>
      <c r="K143" s="745" t="str">
        <f>IF('Master sheet'!$D$11="Hindi","वार्षिक","Yearly")</f>
        <v>वार्षिक</v>
      </c>
      <c r="L143" s="746"/>
      <c r="M143" s="747"/>
      <c r="N143" s="977" t="str">
        <f>IF('Master sheet'!$D$11="Hindi","कुल विषय योग ","Subject Total")</f>
        <v xml:space="preserve">कुल विषय योग </v>
      </c>
      <c r="O143" s="978" t="str">
        <f>IF('Master sheet'!$D$11="Hindi","ग्रेड","Grade")</f>
        <v>ग्रेड</v>
      </c>
      <c r="P143" s="981" t="str">
        <f>IF('Master sheet'!$D$11="Hindi","परिणाम","Results")</f>
        <v>परिणाम</v>
      </c>
    </row>
    <row r="144" spans="1:35" ht="102.75" customHeight="1">
      <c r="A144" s="376">
        <f>IF(N140="","",A143+1)</f>
        <v>12</v>
      </c>
      <c r="B144" s="723"/>
      <c r="C144" s="343" t="str">
        <f>IF('Master sheet'!$D$11="Hindi","प्रथम परख ","First Test")</f>
        <v xml:space="preserve">प्रथम परख </v>
      </c>
      <c r="D144" s="343" t="str">
        <f>IF('Master sheet'!$D$11="Hindi","द्वितीय परख","Second Test")</f>
        <v>द्वितीय परख</v>
      </c>
      <c r="E144" s="343" t="str">
        <f>IF('Master sheet'!$D$11="Hindi","तृतीय परख","Third Test")</f>
        <v>तृतीय परख</v>
      </c>
      <c r="F144" s="343" t="str">
        <f>IF('Master sheet'!$D$11="Hindi","सा. परख योग","Test Total")</f>
        <v>सा. परख योग</v>
      </c>
      <c r="G144" s="343" t="str">
        <f>IF('Master sheet'!$D$11="Hindi","लिखित","Written")</f>
        <v>लिखित</v>
      </c>
      <c r="H144" s="343" t="str">
        <f>IF('Master sheet'!$D$11="Hindi","मौखिक","Oral")</f>
        <v>मौखिक</v>
      </c>
      <c r="I144" s="343" t="str">
        <f>IF('Master sheet'!$D$11="Hindi","अर्द्ध वा. योग","H.Y. Total")</f>
        <v>अर्द्ध वा. योग</v>
      </c>
      <c r="J144" s="985"/>
      <c r="K144" s="343" t="str">
        <f>IF('Master sheet'!$D$11="Hindi","लिखित","Written")</f>
        <v>लिखित</v>
      </c>
      <c r="L144" s="343" t="str">
        <f>IF('Master sheet'!$D$11="Hindi","मौखिक","Oral")</f>
        <v>मौखिक</v>
      </c>
      <c r="M144" s="343" t="str">
        <f>IF('Master sheet'!$D$11="Hindi","वार्षिक योग","Yearly Total")</f>
        <v>वार्षिक योग</v>
      </c>
      <c r="N144" s="977"/>
      <c r="O144" s="979"/>
      <c r="P144" s="982"/>
    </row>
    <row r="145" spans="1:16" ht="21" customHeight="1">
      <c r="A145" s="376">
        <f>IF(N140="","",A144+1)</f>
        <v>13</v>
      </c>
      <c r="B145" s="723"/>
      <c r="C145" s="435">
        <v>10</v>
      </c>
      <c r="D145" s="435">
        <v>10</v>
      </c>
      <c r="E145" s="435">
        <v>10</v>
      </c>
      <c r="F145" s="436">
        <v>30</v>
      </c>
      <c r="G145" s="435">
        <v>50</v>
      </c>
      <c r="H145" s="435">
        <v>20</v>
      </c>
      <c r="I145" s="436">
        <v>70</v>
      </c>
      <c r="J145" s="437">
        <v>100</v>
      </c>
      <c r="K145" s="435">
        <v>60</v>
      </c>
      <c r="L145" s="435">
        <v>40</v>
      </c>
      <c r="M145" s="436">
        <v>100</v>
      </c>
      <c r="N145" s="437">
        <v>200</v>
      </c>
      <c r="O145" s="980"/>
      <c r="P145" s="983"/>
    </row>
    <row r="146" spans="1:16" ht="21" customHeight="1">
      <c r="A146" s="376">
        <f>IF(N140="","",A145+1)</f>
        <v>14</v>
      </c>
      <c r="B146" s="341" t="str">
        <f>IF('Master sheet'!D$11="Hindi","हिंदी","Hindi")</f>
        <v>हिंदी</v>
      </c>
      <c r="C146" s="355">
        <f>IFERROR(IF(AND(N140=""),"",VLOOKUP(N140,Marks,11,0)),"")</f>
        <v>9</v>
      </c>
      <c r="D146" s="355">
        <f>IFERROR(IF(AND(N140=""),"",VLOOKUP(N140,Marks,12,0)),"")</f>
        <v>4</v>
      </c>
      <c r="E146" s="355" t="str">
        <f>IFERROR(IF(AND(N140=""),"",VLOOKUP(N140,Marks,13,0)),"")</f>
        <v>ML</v>
      </c>
      <c r="F146" s="85">
        <f>IFERROR(IF(AND(N140=""),"",VLOOKUP(N140,Marks,14,0)),"")</f>
        <v>13</v>
      </c>
      <c r="G146" s="355">
        <f>IFERROR(IF(AND(N140=""),"",VLOOKUP(N140,Marks,15,0)),"")</f>
        <v>6</v>
      </c>
      <c r="H146" s="355">
        <f>IFERROR(IF(AND(N140=""),"",VLOOKUP(N140,Marks,16,0)),"")</f>
        <v>11</v>
      </c>
      <c r="I146" s="85">
        <f>IFERROR(IF(AND(N140=""),"",VLOOKUP(N140,Marks,17,0)),"")</f>
        <v>17</v>
      </c>
      <c r="J146" s="84">
        <f>IFERROR(IF(AND(N140=""),"",VLOOKUP(N140,Marks,18,0)),"")</f>
        <v>30</v>
      </c>
      <c r="K146" s="355">
        <f>IFERROR(IF(AND(N140=""),"",VLOOKUP(N140,Marks,19,0)),"")</f>
        <v>37</v>
      </c>
      <c r="L146" s="355">
        <f>IFERROR(IF(AND(N140=""),"",VLOOKUP(N140,Marks,20,0)),"")</f>
        <v>4</v>
      </c>
      <c r="M146" s="85">
        <f>IFERROR(IF(AND(N140=""),"",VLOOKUP(N140,Marks,21,0)),"")</f>
        <v>41</v>
      </c>
      <c r="N146" s="84">
        <f>IFERROR(IF(AND(N140=""),"",VLOOKUP(N140,Marks,22,0)),"")</f>
        <v>71</v>
      </c>
      <c r="O146" s="95" t="str">
        <f>IFERROR(IF(AND(N140=""),"",VLOOKUP(N140,Marks,28,0)),"")</f>
        <v>D</v>
      </c>
      <c r="P146" s="237" t="str">
        <f>IFERROR(IF(AND(N140=""),"",VLOOKUP(N140,Marks,26,0)),"")</f>
        <v>P</v>
      </c>
    </row>
    <row r="147" spans="1:16" ht="21" customHeight="1">
      <c r="A147" s="376">
        <f>IF(N140="","",A146+1)</f>
        <v>15</v>
      </c>
      <c r="B147" s="341"/>
      <c r="C147" s="435">
        <v>5</v>
      </c>
      <c r="D147" s="435">
        <v>5</v>
      </c>
      <c r="E147" s="435">
        <v>5</v>
      </c>
      <c r="F147" s="436">
        <v>15</v>
      </c>
      <c r="G147" s="439">
        <v>25</v>
      </c>
      <c r="H147" s="435">
        <v>10</v>
      </c>
      <c r="I147" s="436">
        <v>35</v>
      </c>
      <c r="J147" s="438">
        <v>50</v>
      </c>
      <c r="K147" s="439">
        <v>30</v>
      </c>
      <c r="L147" s="435">
        <v>20</v>
      </c>
      <c r="M147" s="436">
        <v>50</v>
      </c>
      <c r="N147" s="438">
        <v>100</v>
      </c>
      <c r="O147" s="1002"/>
      <c r="P147" s="1003"/>
    </row>
    <row r="148" spans="1:16" ht="21" customHeight="1">
      <c r="A148" s="376">
        <f>IF(N140="","",A146+1)</f>
        <v>15</v>
      </c>
      <c r="B148" s="341" t="str">
        <f>IF('Master sheet'!$D$11="Hindi","अंग्रेजी","English")</f>
        <v>अंग्रेजी</v>
      </c>
      <c r="C148" s="355">
        <f>IFERROR(IF(AND(N140=""),"",VLOOKUP(N140,Marks,29,0)),"")</f>
        <v>5</v>
      </c>
      <c r="D148" s="355">
        <f>IFERROR(IF(AND(N140=""),"",VLOOKUP(N140,Marks,30,0)),"")</f>
        <v>3</v>
      </c>
      <c r="E148" s="355">
        <f>IFERROR(IF(AND(N140=""),"",VLOOKUP(N140,Marks,31,0)),"")</f>
        <v>4</v>
      </c>
      <c r="F148" s="85">
        <f>IFERROR(IF(AND(N140=""),"",VLOOKUP(N140,Marks,32,0)),"")</f>
        <v>12</v>
      </c>
      <c r="G148" s="355">
        <f>IFERROR(IF(AND(N140=""),"",VLOOKUP(N140,Marks,33,0)),"")</f>
        <v>25</v>
      </c>
      <c r="H148" s="355">
        <f>IFERROR(IF(AND(N140=""),"",VLOOKUP(N140,Marks,34,0)),"")</f>
        <v>8</v>
      </c>
      <c r="I148" s="85">
        <f>IFERROR(IF(AND(N140=""),"",VLOOKUP(N140,Marks,35,0)),"")</f>
        <v>33</v>
      </c>
      <c r="J148" s="84">
        <f>IFERROR(IF(AND(N140=""),"",VLOOKUP(N140,Marks,36,0)),"")</f>
        <v>45</v>
      </c>
      <c r="K148" s="355">
        <f>IFERROR(IF(AND(N140=""),"",VLOOKUP(N140,Marks,37,0)),"")</f>
        <v>24</v>
      </c>
      <c r="L148" s="355">
        <f>IFERROR(IF(AND(N140=""),"",VLOOKUP(N140,Marks,38,0)),"")</f>
        <v>13</v>
      </c>
      <c r="M148" s="85">
        <f>IFERROR(IF(AND(N140=""),"",VLOOKUP(N140,Marks,39,0)),"")</f>
        <v>37</v>
      </c>
      <c r="N148" s="84">
        <f>IFERROR(IF(AND(N140=""),"",VLOOKUP(N140,Marks,40,0)),"")</f>
        <v>82</v>
      </c>
      <c r="O148" s="95" t="str">
        <f>IFERROR(IF(AND(N140=""),"",VLOOKUP(N140,Marks,46,0)),"")</f>
        <v>B</v>
      </c>
      <c r="P148" s="237" t="str">
        <f>IFERROR(IF(AND(N140=""),"",VLOOKUP(N140,Marks,44,0)),"")</f>
        <v>P</v>
      </c>
    </row>
    <row r="149" spans="1:16" ht="21" customHeight="1">
      <c r="A149" s="376">
        <f>IF(N140="","",A148+1)</f>
        <v>16</v>
      </c>
      <c r="B149" s="341" t="str">
        <f>IF('Master sheet'!$D$11="Hindi","गणित","Maths")</f>
        <v>गणित</v>
      </c>
      <c r="C149" s="355">
        <f>IFERROR(IF(AND(N140=""),"",VLOOKUP(N140,Marks,47,0)),"")</f>
        <v>9</v>
      </c>
      <c r="D149" s="355">
        <f>IFERROR(IF(AND(N140=""),"",VLOOKUP(N140,Marks,48,0)),"")</f>
        <v>6</v>
      </c>
      <c r="E149" s="355">
        <f>IFERROR(IF(AND(N140=""),"",VLOOKUP(N140,Marks,49,0)),"")</f>
        <v>24</v>
      </c>
      <c r="F149" s="85">
        <f>IFERROR(IF(AND(N140=""),"",VLOOKUP(N140,Marks,50,0)),"")</f>
        <v>39</v>
      </c>
      <c r="G149" s="355">
        <f>IFERROR(IF(AND(N140=""),"",VLOOKUP(N140,Marks,51,0)),"")</f>
        <v>6</v>
      </c>
      <c r="H149" s="355">
        <f>IFERROR(IF(AND(N140=""),"",VLOOKUP(N140,Marks,52,0)),"")</f>
        <v>8</v>
      </c>
      <c r="I149" s="85">
        <f>IFERROR(IF(AND(N140=""),"",VLOOKUP(N140,Marks,53,0)),"")</f>
        <v>14</v>
      </c>
      <c r="J149" s="84">
        <f>IFERROR(IF(AND(N140=""),"",VLOOKUP(N140,Marks,54,0)),"")</f>
        <v>53</v>
      </c>
      <c r="K149" s="355">
        <f>IFERROR(IF(AND(N140=""),"",VLOOKUP(N140,Marks,55,0)),"")</f>
        <v>47</v>
      </c>
      <c r="L149" s="355">
        <f>IFERROR(IF(AND(N140=""),"",VLOOKUP(N140,Marks,56,0)),"")</f>
        <v>15</v>
      </c>
      <c r="M149" s="85">
        <f>IFERROR(IF(AND(N140=""),"",VLOOKUP(N140,Marks,57,0)),"")</f>
        <v>62</v>
      </c>
      <c r="N149" s="84">
        <f>IFERROR(IF(AND(N140=""),"",VLOOKUP(N140,Marks,58,0)),"")</f>
        <v>115</v>
      </c>
      <c r="O149" s="95" t="str">
        <f>IFERROR(IF(AND(N140=""),"",VLOOKUP(N140,Marks,64,0)),"")</f>
        <v>C</v>
      </c>
      <c r="P149" s="237" t="str">
        <f>IFERROR(IF(AND(N140=""),"",VLOOKUP(N140,Marks,62,0)),"")</f>
        <v>P</v>
      </c>
    </row>
    <row r="150" spans="1:16" ht="21" customHeight="1">
      <c r="A150" s="376">
        <f>IF(N140="","",A149+1)</f>
        <v>17</v>
      </c>
      <c r="B150" s="346" t="str">
        <f>IF('Master sheet'!$D$11="Hindi","पर्यावरण अध्ययन","EVS")</f>
        <v>पर्यावरण अध्ययन</v>
      </c>
      <c r="C150" s="378">
        <f>IFERROR(IF(AND(N140=""),"",VLOOKUP(N140,Marks,65,0)),"")</f>
        <v>9</v>
      </c>
      <c r="D150" s="378">
        <f>IFERROR(IF(AND(N140=""),"",VLOOKUP(N140,Marks,66,0)),"")</f>
        <v>7</v>
      </c>
      <c r="E150" s="378">
        <f>IFERROR(IF(AND(N140=""),"",VLOOKUP(N140,Marks,67,0)),"")</f>
        <v>26</v>
      </c>
      <c r="F150" s="85">
        <f>IFERROR(IF(AND(N140=""),"",VLOOKUP(N140,Marks,68,0)),"")</f>
        <v>42</v>
      </c>
      <c r="G150" s="378">
        <f>IFERROR(IF(AND(N140=""),"",VLOOKUP(N140,Marks,69,0)),"")</f>
        <v>3</v>
      </c>
      <c r="H150" s="378">
        <f>IFERROR(IF(AND(N140=""),"",VLOOKUP(N140,Marks,70,0)),"")</f>
        <v>11</v>
      </c>
      <c r="I150" s="85">
        <f>IFERROR(IF(AND(N140=""),"",VLOOKUP(N140,Marks,71,0)),"")</f>
        <v>14</v>
      </c>
      <c r="J150" s="84">
        <f>IFERROR(IF(AND(N140=""),"",VLOOKUP(N140,Marks,72,0)),"")</f>
        <v>56</v>
      </c>
      <c r="K150" s="378">
        <f>IFERROR(IF(AND(N140=""),"",VLOOKUP(N140,Marks,73,0)),"")</f>
        <v>48</v>
      </c>
      <c r="L150" s="378">
        <f>IFERROR(IF(AND(N140=""),"",VLOOKUP(N140,Marks,74,0)),"")</f>
        <v>16</v>
      </c>
      <c r="M150" s="85">
        <f>IFERROR(IF(AND(N140=""),"",VLOOKUP(N140,Marks,75,0)),"")</f>
        <v>64</v>
      </c>
      <c r="N150" s="84">
        <f>IFERROR(IF(AND(N140=""),"",VLOOKUP(N140,Marks,76,0)),"")</f>
        <v>120</v>
      </c>
      <c r="O150" s="95" t="str">
        <f>IFERROR(IF(AND(N140=""),"",VLOOKUP(N140,Marks,82,0)),"")</f>
        <v>C</v>
      </c>
      <c r="P150" s="237" t="str">
        <f>IFERROR(IF(AND(N140=""),"",VLOOKUP(N140,Marks,80,0)),"")</f>
        <v>P</v>
      </c>
    </row>
    <row r="151" spans="1:16" ht="27.75" customHeight="1">
      <c r="A151" s="376">
        <f>IF(N140="","",A150+1)</f>
        <v>18</v>
      </c>
      <c r="B151" s="342" t="str">
        <f>IF('Master sheet'!$D$11="Hindi","कुल योग","Total")</f>
        <v>कुल योग</v>
      </c>
      <c r="C151" s="86">
        <f>IF(AND($N140=""),"",IF(AND(C146="",C148="",C149="",C150=""),"",SUM(C146,C148,C149,C150)))</f>
        <v>32</v>
      </c>
      <c r="D151" s="86">
        <f t="shared" ref="D151:N151" si="4">IF(AND($N140=""),"",IF(AND(D146="",D148="",D149="",D150=""),"",SUM(D146,D148,D149,D150)))</f>
        <v>20</v>
      </c>
      <c r="E151" s="86">
        <f t="shared" si="4"/>
        <v>54</v>
      </c>
      <c r="F151" s="86">
        <f t="shared" si="4"/>
        <v>106</v>
      </c>
      <c r="G151" s="86">
        <f t="shared" si="4"/>
        <v>40</v>
      </c>
      <c r="H151" s="86">
        <f t="shared" si="4"/>
        <v>38</v>
      </c>
      <c r="I151" s="86">
        <f t="shared" si="4"/>
        <v>78</v>
      </c>
      <c r="J151" s="86">
        <f t="shared" si="4"/>
        <v>184</v>
      </c>
      <c r="K151" s="86">
        <f t="shared" si="4"/>
        <v>156</v>
      </c>
      <c r="L151" s="86">
        <f t="shared" si="4"/>
        <v>48</v>
      </c>
      <c r="M151" s="86">
        <f t="shared" si="4"/>
        <v>204</v>
      </c>
      <c r="N151" s="86">
        <f t="shared" si="4"/>
        <v>388</v>
      </c>
      <c r="O151" s="240" t="str">
        <f>IFERROR(IF(AND(N140=""),"",VLOOKUP(N140,Marks,128,0)),"")</f>
        <v>C</v>
      </c>
      <c r="P151" s="240"/>
    </row>
    <row r="152" spans="1:16" ht="8.25" customHeight="1">
      <c r="A152" s="376">
        <f>IF(N140="","",A151+1)</f>
        <v>19</v>
      </c>
      <c r="B152" s="984"/>
      <c r="C152" s="984"/>
      <c r="D152" s="984"/>
      <c r="E152" s="984"/>
      <c r="F152" s="984"/>
      <c r="G152" s="984"/>
      <c r="H152" s="984"/>
      <c r="I152" s="984"/>
      <c r="J152" s="984"/>
      <c r="K152" s="984"/>
      <c r="L152" s="984"/>
      <c r="M152" s="984"/>
      <c r="N152" s="984"/>
      <c r="O152" s="984"/>
      <c r="P152" s="984"/>
    </row>
    <row r="153" spans="1:16" ht="21" customHeight="1">
      <c r="A153" s="376">
        <f>IF(N140="","",A152+1)</f>
        <v>20</v>
      </c>
      <c r="B153" s="946" t="str">
        <f>IF('Master sheet'!$D$11="Hindi","अतिरिक्त विषय ","Extra Subject")</f>
        <v xml:space="preserve">अतिरिक्त विषय </v>
      </c>
      <c r="C153" s="946"/>
      <c r="D153" s="946"/>
      <c r="E153" s="946"/>
      <c r="F153" s="946"/>
      <c r="G153" s="946"/>
      <c r="H153" s="946"/>
      <c r="I153" s="946"/>
      <c r="J153" s="946"/>
      <c r="K153" s="946"/>
      <c r="L153" s="946"/>
      <c r="M153" s="946"/>
      <c r="N153" s="946"/>
      <c r="O153" s="946"/>
      <c r="P153" s="946"/>
    </row>
    <row r="154" spans="1:16" ht="21" customHeight="1">
      <c r="A154" s="376">
        <f>IF(N140="","",A153+1)</f>
        <v>21</v>
      </c>
      <c r="B154" s="403" t="str">
        <f>IF('Master sheet'!$D$11="Hindi","विषय","Subject")</f>
        <v>विषय</v>
      </c>
      <c r="C154" s="947" t="str">
        <f>IF('Master sheet'!$D$11="Hindi","पूर्णांक","M.M.")</f>
        <v>पूर्णांक</v>
      </c>
      <c r="D154" s="948"/>
      <c r="E154" s="947" t="str">
        <f>IF('Master sheet'!$D$11="Hindi","प्राप्तांक","Ob.M.")</f>
        <v>प्राप्तांक</v>
      </c>
      <c r="F154" s="948"/>
      <c r="G154" s="947" t="str">
        <f>IF('Master sheet'!$D$11="Hindi","ग्रेड","Grade")</f>
        <v>ग्रेड</v>
      </c>
      <c r="H154" s="948"/>
      <c r="I154" s="947" t="str">
        <f>IF('Master sheet'!$D$11="Hindi","विषय","Subject")</f>
        <v>विषय</v>
      </c>
      <c r="J154" s="948"/>
      <c r="K154" s="947" t="str">
        <f>IF('Master sheet'!$D$11="Hindi","पूर्णांक","M.M.")</f>
        <v>पूर्णांक</v>
      </c>
      <c r="L154" s="948"/>
      <c r="M154" s="947" t="str">
        <f>IF('Master sheet'!$D$11="Hindi","प्राप्तांक","Ob.M.")</f>
        <v>प्राप्तांक</v>
      </c>
      <c r="N154" s="948"/>
      <c r="O154" s="947" t="str">
        <f>IF('Master sheet'!$D$11="Hindi","ग्रेड","Grade")</f>
        <v>ग्रेड</v>
      </c>
      <c r="P154" s="948"/>
    </row>
    <row r="155" spans="1:16" ht="21" customHeight="1">
      <c r="A155" s="376">
        <f>IF(N140="","",A154+1)</f>
        <v>22</v>
      </c>
      <c r="B155" s="342" t="str">
        <f>IF(AND(N140=""),"",'Result Sheet'!$DJ$4)</f>
        <v/>
      </c>
      <c r="C155" s="965">
        <f>IF(AND(N140=""),"",'Result Sheet'!$DL$7)</f>
        <v>100</v>
      </c>
      <c r="D155" s="965"/>
      <c r="E155" s="944" t="str">
        <f>IFERROR(IF(AND(N140=""),"",VLOOKUP(N140,Marks,115,0)),"")</f>
        <v/>
      </c>
      <c r="F155" s="944"/>
      <c r="G155" s="945" t="str">
        <f>IFERROR(IF(AND(N140=""),"",VLOOKUP(N140,Marks,116,0)),"")</f>
        <v/>
      </c>
      <c r="H155" s="945"/>
      <c r="I155" s="965" t="str">
        <f>IF(AND(N140=""),"",'Result Sheet'!$DN$4)</f>
        <v/>
      </c>
      <c r="J155" s="965"/>
      <c r="K155" s="965">
        <f>IF(AND(N140=""),"",'Result Sheet'!$DP$7)</f>
        <v>100</v>
      </c>
      <c r="L155" s="965"/>
      <c r="M155" s="944" t="str">
        <f>IFERROR(IF(AND(N140=""),"",VLOOKUP(N140,Marks,119,0)),"")</f>
        <v/>
      </c>
      <c r="N155" s="944"/>
      <c r="O155" s="945" t="str">
        <f>IFERROR(IF(AND(N140=""),"",VLOOKUP(N140,Marks,120,0)),"")</f>
        <v/>
      </c>
      <c r="P155" s="945"/>
    </row>
    <row r="156" spans="1:16" ht="21" customHeight="1">
      <c r="A156" s="376">
        <f>IF(N140="","",A155+1)</f>
        <v>23</v>
      </c>
      <c r="B156" s="949" t="str">
        <f>IF('Master sheet'!$D$11="Hindi","विषय","Subject")</f>
        <v>विषय</v>
      </c>
      <c r="C156" s="949"/>
      <c r="D156" s="950" t="str">
        <f>IF('Master sheet'!$D$11="Hindi","प्राप्तांक","Marks ")</f>
        <v>प्राप्तांक</v>
      </c>
      <c r="E156" s="951"/>
      <c r="F156" s="344" t="str">
        <f>IF('Master sheet'!$D$11="Hindi","ग्रेड","Grade")</f>
        <v>ग्रेड</v>
      </c>
      <c r="G156" s="949" t="str">
        <f>IF('Master sheet'!$D$11="Hindi","विषय","Subject")</f>
        <v>विषय</v>
      </c>
      <c r="H156" s="949"/>
      <c r="I156" s="950" t="str">
        <f>IF('Master sheet'!$D$11="Hindi","प्राप्तांक","Marks")</f>
        <v>प्राप्तांक</v>
      </c>
      <c r="J156" s="951"/>
      <c r="K156" s="344" t="str">
        <f>IF('Master sheet'!$D$11="Hindi","ग्रेड","Grade")</f>
        <v>ग्रेड</v>
      </c>
      <c r="L156" s="949" t="str">
        <f>IF('Master sheet'!$D$11="Hindi","विषय","Subject")</f>
        <v>विषय</v>
      </c>
      <c r="M156" s="949"/>
      <c r="N156" s="950" t="str">
        <f>IF('Master sheet'!$D$11="Hindi","प्राप्तांक","Marks")</f>
        <v>प्राप्तांक</v>
      </c>
      <c r="O156" s="951"/>
      <c r="P156" s="412" t="str">
        <f>IF('Master sheet'!$D$11="Hindi","ग्रेड","Grade")</f>
        <v>ग्रेड</v>
      </c>
    </row>
    <row r="157" spans="1:16" ht="21" customHeight="1">
      <c r="A157" s="376">
        <f>IF(N140="","",A156+1)</f>
        <v>24</v>
      </c>
      <c r="B157" s="952" t="str">
        <f>IF('Master sheet'!$D$11="Hindi","कार्यानुभव","WORK EXP.")</f>
        <v>कार्यानुभव</v>
      </c>
      <c r="C157" s="953"/>
      <c r="D157" s="953"/>
      <c r="E157" s="85">
        <f>IFERROR(IF(AND(N140=""),"",VLOOKUP(N140,Marks,88,0)),"")</f>
        <v>80</v>
      </c>
      <c r="F157" s="95" t="str">
        <f>IFERROR(IF(AND(N140=""),"",VLOOKUP(N140,Marks,92,0)),"")</f>
        <v>A</v>
      </c>
      <c r="G157" s="952" t="str">
        <f>IF('Master sheet'!$D$11="Hindi","कला शिक्षा","ART EDU.")</f>
        <v>कला शिक्षा</v>
      </c>
      <c r="H157" s="953"/>
      <c r="I157" s="953"/>
      <c r="J157" s="85">
        <f>IFERROR(IF(AND(N140=""),"",VLOOKUP(N140,Marks,98,0)),"")</f>
        <v>76</v>
      </c>
      <c r="K157" s="95" t="str">
        <f>IFERROR(IF(AND(N140=""),"",VLOOKUP(N140,Marks,102,0)),"")</f>
        <v>A</v>
      </c>
      <c r="L157" s="954" t="str">
        <f>IF('Master sheet'!$D$11="Hindi","स्वा. एवं शा. शिक्षा","HE.&amp;PH. EDU.")</f>
        <v>स्वा. एवं शा. शिक्षा</v>
      </c>
      <c r="M157" s="955"/>
      <c r="N157" s="955"/>
      <c r="O157" s="85">
        <f>IFERROR(IF(AND(N140=""),"",VLOOKUP(N140,Marks,108,0)),"")</f>
        <v>79</v>
      </c>
      <c r="P157" s="95" t="str">
        <f>IFERROR(IF(AND(N140=""),"",VLOOKUP(N140,Marks,112,0)),"")</f>
        <v>A</v>
      </c>
    </row>
    <row r="158" spans="1:16" ht="21" customHeight="1">
      <c r="A158" s="376">
        <f>IF(N140="","",A157+1)</f>
        <v>25</v>
      </c>
      <c r="B158" s="361"/>
      <c r="C158" s="361"/>
      <c r="D158" s="361"/>
      <c r="E158" s="410"/>
      <c r="F158" s="411"/>
      <c r="G158" s="361"/>
      <c r="H158" s="361"/>
      <c r="I158" s="361"/>
      <c r="J158" s="410"/>
      <c r="K158" s="411"/>
      <c r="L158" s="362"/>
      <c r="M158" s="362"/>
      <c r="N158" s="362"/>
      <c r="O158" s="410"/>
      <c r="P158" s="411"/>
    </row>
    <row r="159" spans="1:16" ht="21" customHeight="1">
      <c r="A159" s="376">
        <f>IF(N140="","",A158+1)</f>
        <v>26</v>
      </c>
      <c r="B159" s="956" t="str">
        <f>IF('Master sheet'!$D$11="Hindi","कुल कार्य दिवस :-","Total Meeting :-")</f>
        <v>कुल कार्य दिवस :-</v>
      </c>
      <c r="C159" s="956"/>
      <c r="D159" s="956"/>
      <c r="E159" s="957">
        <f>IFERROR(IF(AND(N140=""),"",VLOOKUP(N140,Marks,126,0)),"")</f>
        <v>220</v>
      </c>
      <c r="F159" s="957"/>
      <c r="G159" s="957"/>
      <c r="H159" s="957"/>
      <c r="I159" s="956" t="str">
        <f>IF('Master sheet'!$D$11="Hindi","कुल उपस्थिति :-","Total Attendance :-")</f>
        <v>कुल उपस्थिति :-</v>
      </c>
      <c r="J159" s="956"/>
      <c r="K159" s="956"/>
      <c r="L159" s="956"/>
      <c r="M159" s="958">
        <f>IFERROR(IF(AND(N140=""),"",VLOOKUP(N140,Marks,127,0)),"")</f>
        <v>200</v>
      </c>
      <c r="N159" s="958"/>
      <c r="O159" s="958"/>
      <c r="P159" s="958"/>
    </row>
    <row r="160" spans="1:16" ht="21" customHeight="1">
      <c r="A160" s="376">
        <f>IF(N140="","",A159+1)</f>
        <v>27</v>
      </c>
      <c r="B160" s="956" t="str">
        <f>IF('Master sheet'!$D$11="Hindi","परिणाम :-","Result :-")</f>
        <v>परिणाम :-</v>
      </c>
      <c r="C160" s="956"/>
      <c r="D160" s="956"/>
      <c r="E160" s="959" t="str">
        <f>IFERROR(IF(AND(N140=""),"",VLOOKUP(N140,Marks,125,0)),"")</f>
        <v>Promoted</v>
      </c>
      <c r="F160" s="959"/>
      <c r="G160" s="959"/>
      <c r="H160" s="959"/>
      <c r="I160" s="956" t="str">
        <f>IF('Master sheet'!$D$11="Hindi","परिणाम प्रतिशत में :-","Result in Percentage :-")</f>
        <v>परिणाम प्रतिशत में :-</v>
      </c>
      <c r="J160" s="956"/>
      <c r="K160" s="956"/>
      <c r="L160" s="956"/>
      <c r="M160" s="960">
        <f>IFERROR(IF(AND(N140=""),"",VLOOKUP(N140,Marks,122,0)),"")</f>
        <v>56.231884057971016</v>
      </c>
      <c r="N160" s="960"/>
      <c r="O160" s="960"/>
      <c r="P160" s="960"/>
    </row>
    <row r="161" spans="1:35" ht="21" customHeight="1">
      <c r="A161" s="376">
        <f>IF(N140="","",A160+1)</f>
        <v>28</v>
      </c>
      <c r="B161" s="956" t="str">
        <f>IF('Master sheet'!$D$11="Hindi","श्रेणी / ग्रेड :-","Division / Grade :-")</f>
        <v>श्रेणी / ग्रेड :-</v>
      </c>
      <c r="C161" s="956"/>
      <c r="D161" s="956"/>
      <c r="E161" s="238" t="str">
        <f>IFERROR(IF(AND(N140=""),"",VLOOKUP(N140,Marks,123,0)),"")</f>
        <v>II</v>
      </c>
      <c r="F161" s="239" t="s">
        <v>130</v>
      </c>
      <c r="G161" s="961" t="str">
        <f>IFERROR(IF(AND(N140=""),"",VLOOKUP(N140,Marks,128,0)),"")</f>
        <v>C</v>
      </c>
      <c r="H161" s="961"/>
      <c r="I161" s="956" t="str">
        <f>IF('Master sheet'!$D$11="Hindi","कक्षा में स्थान :-","Position in the Class :-")</f>
        <v>कक्षा में स्थान :-</v>
      </c>
      <c r="J161" s="956"/>
      <c r="K161" s="956"/>
      <c r="L161" s="956"/>
      <c r="M161" s="962">
        <f>IFERROR(IF(AND(N140=""),"",VLOOKUP(N140,Marks,124,0)),"")</f>
        <v>17.000000000000298</v>
      </c>
      <c r="N161" s="962"/>
      <c r="O161" s="962"/>
      <c r="P161" s="962"/>
    </row>
    <row r="162" spans="1:35" ht="21" customHeight="1">
      <c r="A162" s="376">
        <f>IF(N140="","",A161+1)</f>
        <v>29</v>
      </c>
      <c r="B162" s="963" t="str">
        <f>IF('Master sheet'!$D$11="Hindi","परीक्षा परिणाम घोषणा दिनांक :-","Result Declaration Date :-")</f>
        <v>परीक्षा परिणाम घोषणा दिनांक :-</v>
      </c>
      <c r="C162" s="963"/>
      <c r="D162" s="963"/>
      <c r="E162" s="964">
        <f>IFERROR(IF(AND(N140=""),"",'Master sheet'!$D$10),"")</f>
        <v>45419</v>
      </c>
      <c r="F162" s="964"/>
      <c r="G162" s="964"/>
      <c r="H162" s="409"/>
      <c r="I162" s="87"/>
      <c r="J162" s="87"/>
      <c r="K162" s="56"/>
      <c r="L162" s="87"/>
      <c r="M162" s="87"/>
      <c r="N162" s="87"/>
      <c r="O162" s="87"/>
      <c r="P162" s="87"/>
    </row>
    <row r="163" spans="1:35" ht="54" customHeight="1">
      <c r="A163" s="376">
        <f>IF(N140="","",A162+1)</f>
        <v>30</v>
      </c>
      <c r="B163" s="975" t="str">
        <f>IF(AND(N140=""),"",IF(AND(C137=3),CONCATENATE("( ",UPPER('Master sheet'!$H$10)," )"),IF(AND(C137=4),CONCATENATE("( ",UPPER('Master sheet'!$H$18)," )"),"")))</f>
        <v>( ABHIMANYU SINGH )</v>
      </c>
      <c r="C163" s="975"/>
      <c r="D163" s="975"/>
      <c r="E163" s="975"/>
      <c r="F163" s="976" t="str">
        <f>IF(AND(N140=""),"",CONCATENATE("(",'Master sheet'!$D$14," )"))</f>
        <v>(Suresh Chand )</v>
      </c>
      <c r="G163" s="976"/>
      <c r="H163" s="976"/>
      <c r="I163" s="976"/>
      <c r="J163" s="976"/>
      <c r="K163" s="976" t="str">
        <f>IF(AND(N140=""),"",CONCATENATE("(",'Master sheet'!$D$12," )"))</f>
        <v>(USHA PALIYA )</v>
      </c>
      <c r="L163" s="976"/>
      <c r="M163" s="976"/>
      <c r="N163" s="976"/>
      <c r="O163" s="976"/>
      <c r="P163" s="976"/>
    </row>
    <row r="164" spans="1:35" ht="24.75" customHeight="1">
      <c r="A164" s="376">
        <f>IF(N140="","",A163+1)</f>
        <v>31</v>
      </c>
      <c r="B164" s="974" t="str">
        <f>IF('Master sheet'!$D$11="Hindi","हस्ताक्षर कक्षाध्यापक","Signature of the class teacher")</f>
        <v>हस्ताक्षर कक्षाध्यापक</v>
      </c>
      <c r="C164" s="974"/>
      <c r="D164" s="974"/>
      <c r="E164" s="974"/>
      <c r="F164" s="974" t="str">
        <f>IF('Master sheet'!$D$11="Hindi","हस्ताक्षर परीक्षा प्रभारी","Signature of the exam. Incharge")</f>
        <v>हस्ताक्षर परीक्षा प्रभारी</v>
      </c>
      <c r="G164" s="974"/>
      <c r="H164" s="974"/>
      <c r="I164" s="974"/>
      <c r="J164" s="974"/>
      <c r="K164" s="974" t="str">
        <f>IF('Master sheet'!$D$11="Hindi","हस्ताक्षर संस्था प्रधान","Head of Institute's Signature")</f>
        <v>हस्ताक्षर संस्था प्रधान</v>
      </c>
      <c r="L164" s="974"/>
      <c r="M164" s="974"/>
      <c r="N164" s="974"/>
      <c r="O164" s="974"/>
      <c r="P164" s="974"/>
    </row>
    <row r="166" spans="1:35" ht="21.75" customHeight="1">
      <c r="A166" s="376">
        <f>IF(N173="","",1)</f>
        <v>1</v>
      </c>
      <c r="B166" s="966" t="str">
        <f>IF('Master sheet'!$D$11="Hindi","वार्षिक रिपोर्ट कार्ड ","Report Card")</f>
        <v xml:space="preserve">वार्षिक रिपोर्ट कार्ड </v>
      </c>
      <c r="C166" s="966"/>
      <c r="D166" s="966"/>
      <c r="E166" s="966"/>
      <c r="F166" s="966"/>
      <c r="G166" s="966"/>
      <c r="H166" s="966"/>
      <c r="I166" s="966"/>
      <c r="J166" s="966"/>
      <c r="K166" s="966"/>
      <c r="L166" s="966"/>
      <c r="M166" s="966"/>
      <c r="N166" s="966"/>
      <c r="O166" s="966"/>
      <c r="P166" s="966"/>
      <c r="S166" s="371"/>
      <c r="T166" s="371"/>
      <c r="U166" s="371"/>
      <c r="V166" s="371"/>
      <c r="W166" s="371"/>
      <c r="X166" s="265"/>
    </row>
    <row r="167" spans="1:35" ht="18.95" customHeight="1">
      <c r="A167" s="376">
        <f>IF(N173="","",A166+1)</f>
        <v>2</v>
      </c>
      <c r="B167" s="967" t="str">
        <f>IF('Master sheet'!$D$11="Hindi","शिक्षा विभाग, राजस्थान सरकार","Education Department, Rajasthan Government")</f>
        <v>शिक्षा विभाग, राजस्थान सरकार</v>
      </c>
      <c r="C167" s="967"/>
      <c r="D167" s="967"/>
      <c r="E167" s="967"/>
      <c r="F167" s="967"/>
      <c r="G167" s="967"/>
      <c r="H167" s="967"/>
      <c r="I167" s="967"/>
      <c r="J167" s="967"/>
      <c r="K167" s="967"/>
      <c r="L167" s="967"/>
      <c r="M167" s="967"/>
      <c r="N167" s="967"/>
      <c r="O167" s="967"/>
      <c r="P167" s="967"/>
      <c r="S167" s="371"/>
      <c r="T167" s="371"/>
      <c r="U167" s="372"/>
      <c r="V167" s="371"/>
      <c r="W167" s="371"/>
      <c r="X167" s="265"/>
    </row>
    <row r="168" spans="1:35" s="364" customFormat="1" ht="24" customHeight="1">
      <c r="A168" s="376">
        <f>IF(N173="","",A167+1)</f>
        <v>3</v>
      </c>
      <c r="B168" s="968" t="str">
        <f>IF('Master sheet'!$D$11="Hindi","विद्यालय का नाम :-","School Name :- ")</f>
        <v>विद्यालय का नाम :-</v>
      </c>
      <c r="C168" s="968"/>
      <c r="D168" s="968"/>
      <c r="E168" s="969" t="str">
        <f>IF(AND(N173=""),"",IF('Master sheet'!$D$11="Hindi",'Master sheet'!$D$8,'Master sheet'!$D$7))</f>
        <v xml:space="preserve">महात्मा गाँधी राजकीय विद्यालय (अंग्रेजी माध्यम) बर, पाली </v>
      </c>
      <c r="F168" s="969"/>
      <c r="G168" s="969"/>
      <c r="H168" s="969"/>
      <c r="I168" s="969"/>
      <c r="J168" s="969"/>
      <c r="K168" s="969"/>
      <c r="L168" s="969"/>
      <c r="M168" s="969"/>
      <c r="N168" s="969"/>
      <c r="O168" s="969"/>
      <c r="P168" s="969"/>
      <c r="S168" s="373"/>
      <c r="T168" s="374"/>
      <c r="U168" s="372"/>
      <c r="V168" s="374"/>
      <c r="W168" s="373"/>
      <c r="X168" s="375"/>
    </row>
    <row r="169" spans="1:35" ht="18.95" customHeight="1">
      <c r="A169" s="376">
        <f>IF(N173="","",A168+1)</f>
        <v>4</v>
      </c>
      <c r="B169" s="370"/>
      <c r="C169" s="370"/>
      <c r="D169" s="370"/>
      <c r="E169" s="970" t="str">
        <f>IF(AND(N173=""),"",IF('Master sheet'!$D$11="Hindi",CONCATENATE("(विद्यालय मान्यता क्रमांक व वर्ष : ","  ",'Master sheet'!$D$6),CONCATENATE("(School Recognition Number &amp; Years : ","  ",'Master sheet'!$D$6)))</f>
        <v>(विद्यालय मान्यता क्रमांक व वर्ष :   शिक्षा/पाली/1995/2001</v>
      </c>
      <c r="F169" s="970"/>
      <c r="G169" s="970"/>
      <c r="H169" s="970"/>
      <c r="I169" s="970"/>
      <c r="J169" s="970"/>
      <c r="K169" s="970"/>
      <c r="L169" s="970"/>
      <c r="M169" s="970"/>
      <c r="N169" s="970"/>
      <c r="O169" s="970"/>
      <c r="P169" s="970"/>
      <c r="S169" s="371"/>
      <c r="T169" s="371"/>
      <c r="U169" s="371"/>
      <c r="V169" s="371"/>
      <c r="W169" s="371"/>
      <c r="X169" s="265"/>
    </row>
    <row r="170" spans="1:35" ht="18.95" customHeight="1">
      <c r="A170" s="376">
        <f>IF(N173="","",A169+1)</f>
        <v>5</v>
      </c>
      <c r="B170" s="369" t="str">
        <f>IF('Master sheet'!$D$11="Hindi","कक्षा  :-","CLASS :- ")</f>
        <v>कक्षा  :-</v>
      </c>
      <c r="C170" s="971">
        <f>IFERROR(IF(AND(N173=""),"",VLOOKUP(N173,Marks,2,0)),"")</f>
        <v>4</v>
      </c>
      <c r="D170" s="971"/>
      <c r="E170" s="972" t="str">
        <f>IF('Master sheet'!$D$11="Hindi","सेक्शन :-","Section :- ")</f>
        <v>सेक्शन :-</v>
      </c>
      <c r="F170" s="972"/>
      <c r="G170" s="972"/>
      <c r="H170" s="971" t="str">
        <f>IFERROR(IF(AND(N173=""),"",VLOOKUP(N173,Marks,3,0)),"")</f>
        <v>A</v>
      </c>
      <c r="I170" s="971"/>
      <c r="J170" s="973" t="str">
        <f>IF('Master sheet'!$D$11="Hindi","सत्र :- ","Session :- ")</f>
        <v xml:space="preserve">सत्र :- </v>
      </c>
      <c r="K170" s="973"/>
      <c r="L170" s="973"/>
      <c r="M170" s="973"/>
      <c r="N170" s="992" t="str">
        <f>IF(AND(N173=""),"",'Marks Entry 3rd'!$I$2)</f>
        <v xml:space="preserve"> 2023-2024</v>
      </c>
      <c r="O170" s="992"/>
      <c r="P170" s="992"/>
      <c r="S170" s="371"/>
      <c r="T170" s="371"/>
      <c r="U170" s="371"/>
      <c r="V170" s="371"/>
      <c r="W170" s="371"/>
      <c r="X170" s="265"/>
      <c r="AH170" s="366" t="str">
        <f>N172</f>
        <v>16-06-2014</v>
      </c>
    </row>
    <row r="171" spans="1:35" ht="18.95" customHeight="1">
      <c r="A171" s="376">
        <f>IF(N173="","",A170+1)</f>
        <v>6</v>
      </c>
      <c r="B171" s="986" t="str">
        <f>IF('Master sheet'!$D$11="Hindi","विद्यार्थी का नाम :-","Student's Name :-")</f>
        <v>विद्यार्थी का नाम :-</v>
      </c>
      <c r="C171" s="986"/>
      <c r="D171" s="986"/>
      <c r="E171" s="987" t="str">
        <f>IFERROR(IF(AND(N173=""),"",VLOOKUP(N173,Marks,6,0)),"")</f>
        <v>BHUMIKA BAGRI</v>
      </c>
      <c r="F171" s="987"/>
      <c r="G171" s="987"/>
      <c r="H171" s="987"/>
      <c r="I171" s="987"/>
      <c r="J171" s="988" t="str">
        <f>IF('Master sheet'!$D$11="Hindi","प्रवेशांक :","SR. NO. :")</f>
        <v>प्रवेशांक :</v>
      </c>
      <c r="K171" s="988"/>
      <c r="L171" s="988"/>
      <c r="M171" s="988"/>
      <c r="N171" s="990">
        <f>IFERROR(IF(AND(N173=""),"",VLOOKUP(N173,Marks,5,0)),"")</f>
        <v>939</v>
      </c>
      <c r="O171" s="990"/>
      <c r="P171" s="990"/>
      <c r="S171" s="371"/>
      <c r="T171" s="371"/>
      <c r="U171" s="371"/>
      <c r="V171" s="371"/>
      <c r="W171" s="371"/>
      <c r="X171" s="265"/>
      <c r="AG171">
        <f>YEAR(AH170)</f>
        <v>2014</v>
      </c>
      <c r="AH171">
        <f>MONTH(AH170)</f>
        <v>6</v>
      </c>
      <c r="AI171">
        <f>DAY(AH170)</f>
        <v>16</v>
      </c>
    </row>
    <row r="172" spans="1:35" ht="18.95" customHeight="1">
      <c r="A172" s="376">
        <f>IF(N173="","",A171+1)</f>
        <v>7</v>
      </c>
      <c r="B172" s="986" t="str">
        <f>IF('Master sheet'!$D$11="Hindi","पिता का नाम :-","Father's Name :-")</f>
        <v>पिता का नाम :-</v>
      </c>
      <c r="C172" s="986"/>
      <c r="D172" s="986"/>
      <c r="E172" s="987" t="str">
        <f>IFERROR(IF(AND(N173=""),"",VLOOKUP(N173,Marks,7,0)),"")</f>
        <v>MUKESH BAGRI</v>
      </c>
      <c r="F172" s="987"/>
      <c r="G172" s="987"/>
      <c r="H172" s="987"/>
      <c r="I172" s="987"/>
      <c r="J172" s="988" t="str">
        <f>IF('Master sheet'!$D$11="Hindi","जन्म तिथि :","Date of Birth :")</f>
        <v>जन्म तिथि :</v>
      </c>
      <c r="K172" s="988"/>
      <c r="L172" s="988"/>
      <c r="M172" s="988"/>
      <c r="N172" s="991" t="str">
        <f>IFERROR(IF(AND(N173=""),"",VLOOKUP(N173,Marks,4,0)),"")</f>
        <v>16-06-2014</v>
      </c>
      <c r="O172" s="991"/>
      <c r="P172" s="991"/>
      <c r="S172" s="265"/>
      <c r="T172" s="265"/>
      <c r="U172" s="265"/>
      <c r="V172" s="265"/>
      <c r="W172" s="265"/>
      <c r="X172" s="265"/>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इग्यारह",IF(AG171=2012,"दो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दो हजार चौदह</v>
      </c>
      <c r="AH172" t="str">
        <f>IF(AH171=1,"जनवरी",IF(AH171=2,"फरवरी",IF(AH171=3,"मार्च",IF(AH171=4,"अप्रैल",IF(AH171=5,"मई",IF(AH171=6,"जून",IF(AH171=7,"जुलाई",IF(AH171=8,"अगस्त",IF(AH171=9,"सितम्बर",IF(AH171=10,"अक्टूबर",IF(AH171=11,"नवम्बर",IF(AH171=12,"दिसम्बर",""))))))))))))</f>
        <v>जून</v>
      </c>
      <c r="AI172" t="str">
        <f>IF(AI171=1,"एक",IF(AI171=2,"दो",IF(AI171=3,"तीन",IF(AI171=4,"चार",IF(AI171=5,"पांच",IF(AI171=6,"छः",IF(AI171=7,"सात",IF(AI171=8,"आठ",IF(AI171=9,"नौ",IF(AI171=10,"दस",IF(AI171=11,"इ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सोलह</v>
      </c>
    </row>
    <row r="173" spans="1:35" ht="18.95" customHeight="1">
      <c r="A173" s="376">
        <f>IF(N173="","",A172+1)</f>
        <v>8</v>
      </c>
      <c r="B173" s="986" t="str">
        <f>IF('Master sheet'!$D$11="Hindi","माता का नाम :-","Mother's Name :-")</f>
        <v>माता का नाम :-</v>
      </c>
      <c r="C173" s="986"/>
      <c r="D173" s="986"/>
      <c r="E173" s="987" t="str">
        <f>IFERROR(IF(AND(N173=""),"",VLOOKUP(N173,Marks,8,0)),"")</f>
        <v>SEEMA BAGRI</v>
      </c>
      <c r="F173" s="987"/>
      <c r="G173" s="987"/>
      <c r="H173" s="987"/>
      <c r="I173" s="987"/>
      <c r="J173" s="988" t="str">
        <f>IF('Master sheet'!$D$11="Hindi","रोल नंबर :-","Roll No. :")</f>
        <v>रोल नंबर :-</v>
      </c>
      <c r="K173" s="988"/>
      <c r="L173" s="988"/>
      <c r="M173" s="988"/>
      <c r="N173" s="989">
        <f>IF(N140="","",IF(AND(N140+1&gt;$Y$6),"",N140+1))</f>
        <v>406</v>
      </c>
      <c r="O173" s="989"/>
      <c r="P173" s="989"/>
      <c r="AH173" t="str">
        <f>CONCATENATE(AI172," ",AH172," ",AG172)</f>
        <v>सोलह जून दो हजार चौदह</v>
      </c>
    </row>
    <row r="174" spans="1:35" ht="18.95" customHeight="1">
      <c r="A174" s="376">
        <f>IF(N173="","",A173+1)</f>
        <v>9</v>
      </c>
      <c r="B174" s="986" t="str">
        <f>IF('Master sheet'!$D$11="Hindi","जन्मतिथि शब्दों में :-","Date of Birth in Words :-")</f>
        <v>जन्मतिथि शब्दों में :-</v>
      </c>
      <c r="C174" s="986"/>
      <c r="D174" s="986"/>
      <c r="E174" s="987" t="str">
        <f>IFERROR(IF('Master sheet'!$D$11="Hindi",AH173,AH175),"")</f>
        <v>सोलह जून दो हजार चौदह</v>
      </c>
      <c r="F174" s="987"/>
      <c r="G174" s="987"/>
      <c r="H174" s="987"/>
      <c r="I174" s="987"/>
      <c r="J174" s="987"/>
      <c r="K174" s="987"/>
      <c r="L174" s="987"/>
      <c r="M174" s="987"/>
      <c r="N174" s="987"/>
      <c r="O174" s="987"/>
      <c r="P174" s="368"/>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TWO THOUSAND FOURTEEN</v>
      </c>
      <c r="AH174" t="str">
        <f>IF(AH171=1,"JANUARY",IF(AH171=2,"FEBUARY", IF(AH171=3,"MARCH",IF(AH171=4,"APRIL",IF(AH171=5,"MAY",IF(AH171=6,"JUNE",IF(AH171=7,"JULY",IF(AH171=8,"AUGUST",IF(AH171=9,"SEPTEMBER",IF(AH171=10,"OCTOBER",IF(AH171=11,"NOVEMBER",IF(AH171=12,"DECEMBER",""))))))))))))</f>
        <v>JUNE</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SIXTEEN</v>
      </c>
    </row>
    <row r="175" spans="1:35" ht="18.75">
      <c r="A175" s="376">
        <f>IF(N173="","",A174+1)</f>
        <v>10</v>
      </c>
      <c r="B175" s="88"/>
      <c r="C175" s="88"/>
      <c r="D175" s="88"/>
      <c r="E175" s="89"/>
      <c r="F175" s="89"/>
      <c r="G175" s="89"/>
      <c r="H175" s="88"/>
      <c r="I175" s="88"/>
      <c r="J175" s="90"/>
      <c r="K175" s="90"/>
      <c r="L175" s="90"/>
      <c r="M175" s="56"/>
      <c r="N175" s="56"/>
      <c r="O175" s="56"/>
      <c r="P175" s="56"/>
      <c r="AH175" t="str">
        <f>CONCATENATE(AH174," ",AI174,", ",AG174)</f>
        <v>JUNE SIXTEEN, TWO THOUSAND FOURTEEN</v>
      </c>
    </row>
    <row r="176" spans="1:35" ht="25.5" customHeight="1">
      <c r="A176" s="376">
        <f>IF(N173="","",A175+1)</f>
        <v>11</v>
      </c>
      <c r="B176" s="723" t="str">
        <f>IF('Master sheet'!$D$11="Hindi","विषय","Subject")</f>
        <v>विषय</v>
      </c>
      <c r="C176" s="745" t="str">
        <f>IF('Master sheet'!$D$11="Hindi","सा. परख","Test")</f>
        <v>सा. परख</v>
      </c>
      <c r="D176" s="746"/>
      <c r="E176" s="746"/>
      <c r="F176" s="746"/>
      <c r="G176" s="745" t="str">
        <f>IF('Master sheet'!$D$11="Hindi","अर्द्धवार्षिक","Half Yearly")</f>
        <v>अर्द्धवार्षिक</v>
      </c>
      <c r="H176" s="746"/>
      <c r="I176" s="747"/>
      <c r="J176" s="985" t="str">
        <f>IF('Master sheet'!$D$11="Hindi","अर्द्ध वा. तक योग","Total Till H.Y.")</f>
        <v>अर्द्ध वा. तक योग</v>
      </c>
      <c r="K176" s="745" t="str">
        <f>IF('Master sheet'!$D$11="Hindi","वार्षिक","Yearly")</f>
        <v>वार्षिक</v>
      </c>
      <c r="L176" s="746"/>
      <c r="M176" s="747"/>
      <c r="N176" s="977" t="str">
        <f>IF('Master sheet'!$D$11="Hindi","कुल विषय योग ","Subject Total")</f>
        <v xml:space="preserve">कुल विषय योग </v>
      </c>
      <c r="O176" s="978" t="str">
        <f>IF('Master sheet'!$D$11="Hindi","ग्रेड","Grade")</f>
        <v>ग्रेड</v>
      </c>
      <c r="P176" s="981" t="str">
        <f>IF('Master sheet'!$D$11="Hindi","परिणाम","Results")</f>
        <v>परिणाम</v>
      </c>
    </row>
    <row r="177" spans="1:16" ht="102.75" customHeight="1">
      <c r="A177" s="376">
        <f>IF(N173="","",A176+1)</f>
        <v>12</v>
      </c>
      <c r="B177" s="723"/>
      <c r="C177" s="343" t="str">
        <f>IF('Master sheet'!$D$11="Hindi","प्रथम परख ","First Test")</f>
        <v xml:space="preserve">प्रथम परख </v>
      </c>
      <c r="D177" s="343" t="str">
        <f>IF('Master sheet'!$D$11="Hindi","द्वितीय परख","Second Test")</f>
        <v>द्वितीय परख</v>
      </c>
      <c r="E177" s="343" t="str">
        <f>IF('Master sheet'!$D$11="Hindi","तृतीय परख","Third Test")</f>
        <v>तृतीय परख</v>
      </c>
      <c r="F177" s="343" t="str">
        <f>IF('Master sheet'!$D$11="Hindi","सा. परख योग","Test Total")</f>
        <v>सा. परख योग</v>
      </c>
      <c r="G177" s="343" t="str">
        <f>IF('Master sheet'!$D$11="Hindi","लिखित","Written")</f>
        <v>लिखित</v>
      </c>
      <c r="H177" s="343" t="str">
        <f>IF('Master sheet'!$D$11="Hindi","मौखिक","Oral")</f>
        <v>मौखिक</v>
      </c>
      <c r="I177" s="343" t="str">
        <f>IF('Master sheet'!$D$11="Hindi","अर्द्ध वा. योग","H.Y. Total")</f>
        <v>अर्द्ध वा. योग</v>
      </c>
      <c r="J177" s="985"/>
      <c r="K177" s="343" t="str">
        <f>IF('Master sheet'!$D$11="Hindi","लिखित","Written")</f>
        <v>लिखित</v>
      </c>
      <c r="L177" s="343" t="str">
        <f>IF('Master sheet'!$D$11="Hindi","मौखिक","Oral")</f>
        <v>मौखिक</v>
      </c>
      <c r="M177" s="343" t="str">
        <f>IF('Master sheet'!$D$11="Hindi","वार्षिक योग","Yearly Total")</f>
        <v>वार्षिक योग</v>
      </c>
      <c r="N177" s="977"/>
      <c r="O177" s="979"/>
      <c r="P177" s="982"/>
    </row>
    <row r="178" spans="1:16" ht="21" customHeight="1">
      <c r="A178" s="376">
        <f>IF(N173="","",A177+1)</f>
        <v>13</v>
      </c>
      <c r="B178" s="723"/>
      <c r="C178" s="435">
        <v>10</v>
      </c>
      <c r="D178" s="435">
        <v>10</v>
      </c>
      <c r="E178" s="435">
        <v>10</v>
      </c>
      <c r="F178" s="436">
        <v>30</v>
      </c>
      <c r="G178" s="435">
        <v>50</v>
      </c>
      <c r="H178" s="435">
        <v>20</v>
      </c>
      <c r="I178" s="436">
        <v>70</v>
      </c>
      <c r="J178" s="437">
        <v>100</v>
      </c>
      <c r="K178" s="435">
        <v>60</v>
      </c>
      <c r="L178" s="435">
        <v>40</v>
      </c>
      <c r="M178" s="436">
        <v>100</v>
      </c>
      <c r="N178" s="437">
        <v>200</v>
      </c>
      <c r="O178" s="980"/>
      <c r="P178" s="983"/>
    </row>
    <row r="179" spans="1:16" ht="21" customHeight="1">
      <c r="A179" s="376">
        <f>IF(N173="","",A178+1)</f>
        <v>14</v>
      </c>
      <c r="B179" s="341" t="str">
        <f>IF('Master sheet'!D$11="Hindi","हिंदी","Hindi")</f>
        <v>हिंदी</v>
      </c>
      <c r="C179" s="367">
        <f>IFERROR(IF(AND(N173=""),"",VLOOKUP(N173,Marks,11,0)),"")</f>
        <v>9</v>
      </c>
      <c r="D179" s="367">
        <f>IFERROR(IF(AND(N173=""),"",VLOOKUP(N173,Marks,12,0)),"")</f>
        <v>5</v>
      </c>
      <c r="E179" s="367">
        <f>IFERROR(IF(AND(N173=""),"",VLOOKUP(N173,Marks,13,0)),"")</f>
        <v>25</v>
      </c>
      <c r="F179" s="85">
        <f>IFERROR(IF(AND(N173=""),"",VLOOKUP(N173,Marks,14,0)),"")</f>
        <v>39</v>
      </c>
      <c r="G179" s="367">
        <f>IFERROR(IF(AND(N173=""),"",VLOOKUP(N173,Marks,15,0)),"")</f>
        <v>6</v>
      </c>
      <c r="H179" s="367">
        <f>IFERROR(IF(AND(N173=""),"",VLOOKUP(N173,Marks,16,0)),"")</f>
        <v>11</v>
      </c>
      <c r="I179" s="85">
        <f>IFERROR(IF(AND(N173=""),"",VLOOKUP(N173,Marks,17,0)),"")</f>
        <v>17</v>
      </c>
      <c r="J179" s="84">
        <f>IFERROR(IF(AND(N173=""),"",VLOOKUP(N173,Marks,18,0)),"")</f>
        <v>56</v>
      </c>
      <c r="K179" s="367">
        <f>IFERROR(IF(AND(N173=""),"",VLOOKUP(N173,Marks,19,0)),"")</f>
        <v>37</v>
      </c>
      <c r="L179" s="367">
        <f>IFERROR(IF(AND(N173=""),"",VLOOKUP(N173,Marks,20,0)),"")</f>
        <v>4</v>
      </c>
      <c r="M179" s="85">
        <f>IFERROR(IF(AND(N173=""),"",VLOOKUP(N173,Marks,21,0)),"")</f>
        <v>41</v>
      </c>
      <c r="N179" s="84">
        <f>IFERROR(IF(AND(N173=""),"",VLOOKUP(N173,Marks,22,0)),"")</f>
        <v>97</v>
      </c>
      <c r="O179" s="95" t="str">
        <f>IFERROR(IF(AND(N173=""),"",VLOOKUP(N173,Marks,28,0)),"")</f>
        <v>D</v>
      </c>
      <c r="P179" s="237" t="str">
        <f>IFERROR(IF(AND(N173=""),"",VLOOKUP(N173,Marks,26,0)),"")</f>
        <v>P</v>
      </c>
    </row>
    <row r="180" spans="1:16" ht="21" customHeight="1">
      <c r="A180" s="376">
        <f>IF(N173="","",A179+1)</f>
        <v>15</v>
      </c>
      <c r="B180" s="341"/>
      <c r="C180" s="435">
        <v>5</v>
      </c>
      <c r="D180" s="435">
        <v>5</v>
      </c>
      <c r="E180" s="435">
        <v>5</v>
      </c>
      <c r="F180" s="436">
        <v>15</v>
      </c>
      <c r="G180" s="439">
        <v>25</v>
      </c>
      <c r="H180" s="435">
        <v>10</v>
      </c>
      <c r="I180" s="436">
        <v>35</v>
      </c>
      <c r="J180" s="438">
        <v>50</v>
      </c>
      <c r="K180" s="439">
        <v>30</v>
      </c>
      <c r="L180" s="435">
        <v>20</v>
      </c>
      <c r="M180" s="436">
        <v>50</v>
      </c>
      <c r="N180" s="438">
        <v>100</v>
      </c>
      <c r="O180" s="1002"/>
      <c r="P180" s="1003"/>
    </row>
    <row r="181" spans="1:16" ht="21" customHeight="1">
      <c r="A181" s="376">
        <f>IF(N173="","",A179+1)</f>
        <v>15</v>
      </c>
      <c r="B181" s="341" t="str">
        <f>IF('Master sheet'!$D$11="Hindi","अंग्रेजी","English")</f>
        <v>अंग्रेजी</v>
      </c>
      <c r="C181" s="367">
        <f>IFERROR(IF(AND(N173=""),"",VLOOKUP(N173,Marks,29,0)),"")</f>
        <v>5</v>
      </c>
      <c r="D181" s="367">
        <f>IFERROR(IF(AND(N173=""),"",VLOOKUP(N173,Marks,30,0)),"")</f>
        <v>3</v>
      </c>
      <c r="E181" s="367">
        <f>IFERROR(IF(AND(N173=""),"",VLOOKUP(N173,Marks,31,0)),"")</f>
        <v>4</v>
      </c>
      <c r="F181" s="85">
        <f>IFERROR(IF(AND(N173=""),"",VLOOKUP(N173,Marks,32,0)),"")</f>
        <v>12</v>
      </c>
      <c r="G181" s="367">
        <f>IFERROR(IF(AND(N173=""),"",VLOOKUP(N173,Marks,33,0)),"")</f>
        <v>10</v>
      </c>
      <c r="H181" s="367">
        <f>IFERROR(IF(AND(N173=""),"",VLOOKUP(N173,Marks,34,0)),"")</f>
        <v>7</v>
      </c>
      <c r="I181" s="85">
        <f>IFERROR(IF(AND(N173=""),"",VLOOKUP(N173,Marks,35,0)),"")</f>
        <v>17</v>
      </c>
      <c r="J181" s="84">
        <f>IFERROR(IF(AND(N173=""),"",VLOOKUP(N173,Marks,36,0)),"")</f>
        <v>29</v>
      </c>
      <c r="K181" s="367">
        <f>IFERROR(IF(AND(N173=""),"",VLOOKUP(N173,Marks,37,0)),"")</f>
        <v>26</v>
      </c>
      <c r="L181" s="367">
        <f>IFERROR(IF(AND(N173=""),"",VLOOKUP(N173,Marks,38,0)),"")</f>
        <v>12</v>
      </c>
      <c r="M181" s="85">
        <f>IFERROR(IF(AND(N173=""),"",VLOOKUP(N173,Marks,39,0)),"")</f>
        <v>38</v>
      </c>
      <c r="N181" s="84">
        <f>IFERROR(IF(AND(N173=""),"",VLOOKUP(N173,Marks,40,0)),"")</f>
        <v>67</v>
      </c>
      <c r="O181" s="95" t="str">
        <f>IFERROR(IF(AND(N173=""),"",VLOOKUP(N173,Marks,46,0)),"")</f>
        <v>C</v>
      </c>
      <c r="P181" s="237" t="str">
        <f>IFERROR(IF(AND(N173=""),"",VLOOKUP(N173,Marks,44,0)),"")</f>
        <v>P</v>
      </c>
    </row>
    <row r="182" spans="1:16" ht="21" customHeight="1">
      <c r="A182" s="376">
        <f>IF(N173="","",A181+1)</f>
        <v>16</v>
      </c>
      <c r="B182" s="341" t="str">
        <f>IF('Master sheet'!$D$11="Hindi","गणित","Maths")</f>
        <v>गणित</v>
      </c>
      <c r="C182" s="367">
        <f>IFERROR(IF(AND(N173=""),"",VLOOKUP(N173,Marks,47,0)),"")</f>
        <v>9</v>
      </c>
      <c r="D182" s="367">
        <f>IFERROR(IF(AND(N173=""),"",VLOOKUP(N173,Marks,48,0)),"")</f>
        <v>6</v>
      </c>
      <c r="E182" s="367">
        <f>IFERROR(IF(AND(N173=""),"",VLOOKUP(N173,Marks,49,0)),"")</f>
        <v>21</v>
      </c>
      <c r="F182" s="85">
        <f>IFERROR(IF(AND(N173=""),"",VLOOKUP(N173,Marks,50,0)),"")</f>
        <v>36</v>
      </c>
      <c r="G182" s="367">
        <f>IFERROR(IF(AND(N173=""),"",VLOOKUP(N173,Marks,51,0)),"")</f>
        <v>4</v>
      </c>
      <c r="H182" s="367">
        <f>IFERROR(IF(AND(N173=""),"",VLOOKUP(N173,Marks,52,0)),"")</f>
        <v>9</v>
      </c>
      <c r="I182" s="85">
        <f>IFERROR(IF(AND(N173=""),"",VLOOKUP(N173,Marks,53,0)),"")</f>
        <v>13</v>
      </c>
      <c r="J182" s="84">
        <f>IFERROR(IF(AND(N173=""),"",VLOOKUP(N173,Marks,54,0)),"")</f>
        <v>49</v>
      </c>
      <c r="K182" s="367">
        <f>IFERROR(IF(AND(N173=""),"",VLOOKUP(N173,Marks,55,0)),"")</f>
        <v>48</v>
      </c>
      <c r="L182" s="367">
        <f>IFERROR(IF(AND(N173=""),"",VLOOKUP(N173,Marks,56,0)),"")</f>
        <v>15</v>
      </c>
      <c r="M182" s="85">
        <f>IFERROR(IF(AND(N173=""),"",VLOOKUP(N173,Marks,57,0)),"")</f>
        <v>63</v>
      </c>
      <c r="N182" s="84">
        <f>IFERROR(IF(AND(N173=""),"",VLOOKUP(N173,Marks,58,0)),"")</f>
        <v>112</v>
      </c>
      <c r="O182" s="95" t="str">
        <f>IFERROR(IF(AND(N173=""),"",VLOOKUP(N173,Marks,64,0)),"")</f>
        <v>C</v>
      </c>
      <c r="P182" s="237" t="str">
        <f>IFERROR(IF(AND(N173=""),"",VLOOKUP(N173,Marks,62,0)),"")</f>
        <v>P</v>
      </c>
    </row>
    <row r="183" spans="1:16" ht="21" customHeight="1">
      <c r="A183" s="376">
        <f>IF(N173="","",A182+1)</f>
        <v>17</v>
      </c>
      <c r="B183" s="346" t="str">
        <f>IF('Master sheet'!$D$11="Hindi","पर्यावरण अध्ययन","EVS")</f>
        <v>पर्यावरण अध्ययन</v>
      </c>
      <c r="C183" s="378">
        <f>IFERROR(IF(AND(N173=""),"",VLOOKUP(N173,Marks,65,0)),"")</f>
        <v>9</v>
      </c>
      <c r="D183" s="378">
        <f>IFERROR(IF(AND(N173=""),"",VLOOKUP(N173,Marks,66,0)),"")</f>
        <v>7</v>
      </c>
      <c r="E183" s="378">
        <f>IFERROR(IF(AND(N173=""),"",VLOOKUP(N173,Marks,67,0)),"")</f>
        <v>28</v>
      </c>
      <c r="F183" s="85">
        <f>IFERROR(IF(AND(N173=""),"",VLOOKUP(N173,Marks,68,0)),"")</f>
        <v>44</v>
      </c>
      <c r="G183" s="378">
        <f>IFERROR(IF(AND(N173=""),"",VLOOKUP(N173,Marks,69,0)),"")</f>
        <v>4</v>
      </c>
      <c r="H183" s="378">
        <f>IFERROR(IF(AND(N173=""),"",VLOOKUP(N173,Marks,70,0)),"")</f>
        <v>11</v>
      </c>
      <c r="I183" s="85">
        <f>IFERROR(IF(AND(N173=""),"",VLOOKUP(N173,Marks,71,0)),"")</f>
        <v>15</v>
      </c>
      <c r="J183" s="84">
        <f>IFERROR(IF(AND(N173=""),"",VLOOKUP(N173,Marks,72,0)),"")</f>
        <v>59</v>
      </c>
      <c r="K183" s="378">
        <f>IFERROR(IF(AND(N173=""),"",VLOOKUP(N173,Marks,73,0)),"")</f>
        <v>47</v>
      </c>
      <c r="L183" s="378">
        <f>IFERROR(IF(AND(N173=""),"",VLOOKUP(N173,Marks,74,0)),"")</f>
        <v>16</v>
      </c>
      <c r="M183" s="85">
        <f>IFERROR(IF(AND(N173=""),"",VLOOKUP(N173,Marks,75,0)),"")</f>
        <v>63</v>
      </c>
      <c r="N183" s="84">
        <f>IFERROR(IF(AND(N173=""),"",VLOOKUP(N173,Marks,76,0)),"")</f>
        <v>122</v>
      </c>
      <c r="O183" s="95" t="str">
        <f>IFERROR(IF(AND(N173=""),"",VLOOKUP(N173,Marks,82,0)),"")</f>
        <v>C</v>
      </c>
      <c r="P183" s="237" t="str">
        <f>IFERROR(IF(AND(N173=""),"",VLOOKUP(N173,Marks,80,0)),"")</f>
        <v>P</v>
      </c>
    </row>
    <row r="184" spans="1:16" ht="27.75" customHeight="1">
      <c r="A184" s="376">
        <f>IF(N173="","",A183+1)</f>
        <v>18</v>
      </c>
      <c r="B184" s="342" t="str">
        <f>IF('Master sheet'!$D$11="Hindi","कुल योग","Total")</f>
        <v>कुल योग</v>
      </c>
      <c r="C184" s="86">
        <f>IF(AND($N173=""),"",IF(AND(C179="",C181="",C182="",C183=""),"",SUM(C179,C181,C182,C183)))</f>
        <v>32</v>
      </c>
      <c r="D184" s="86">
        <f t="shared" ref="D184:N184" si="5">IF(AND($N173=""),"",IF(AND(D179="",D181="",D182="",D183=""),"",SUM(D179,D181,D182,D183)))</f>
        <v>21</v>
      </c>
      <c r="E184" s="86">
        <f t="shared" si="5"/>
        <v>78</v>
      </c>
      <c r="F184" s="86">
        <f t="shared" si="5"/>
        <v>131</v>
      </c>
      <c r="G184" s="86">
        <f t="shared" si="5"/>
        <v>24</v>
      </c>
      <c r="H184" s="86">
        <f t="shared" si="5"/>
        <v>38</v>
      </c>
      <c r="I184" s="86">
        <f t="shared" si="5"/>
        <v>62</v>
      </c>
      <c r="J184" s="86">
        <f t="shared" si="5"/>
        <v>193</v>
      </c>
      <c r="K184" s="86">
        <f t="shared" si="5"/>
        <v>158</v>
      </c>
      <c r="L184" s="86">
        <f t="shared" si="5"/>
        <v>47</v>
      </c>
      <c r="M184" s="86">
        <f t="shared" si="5"/>
        <v>205</v>
      </c>
      <c r="N184" s="86">
        <f t="shared" si="5"/>
        <v>398</v>
      </c>
      <c r="O184" s="240" t="str">
        <f>IFERROR(IF(AND(N173=""),"",VLOOKUP(N173,Marks,128,0)),"")</f>
        <v>C</v>
      </c>
      <c r="P184" s="240"/>
    </row>
    <row r="185" spans="1:16" ht="8.25" customHeight="1">
      <c r="A185" s="376">
        <f>IF(N173="","",A184+1)</f>
        <v>19</v>
      </c>
      <c r="B185" s="984"/>
      <c r="C185" s="984"/>
      <c r="D185" s="984"/>
      <c r="E185" s="984"/>
      <c r="F185" s="984"/>
      <c r="G185" s="984"/>
      <c r="H185" s="984"/>
      <c r="I185" s="984"/>
      <c r="J185" s="984"/>
      <c r="K185" s="984"/>
      <c r="L185" s="984"/>
      <c r="M185" s="984"/>
      <c r="N185" s="984"/>
      <c r="O185" s="984"/>
      <c r="P185" s="984"/>
    </row>
    <row r="186" spans="1:16" ht="21" customHeight="1">
      <c r="A186" s="376">
        <f>IF(N173="","",A185+1)</f>
        <v>20</v>
      </c>
      <c r="B186" s="946" t="str">
        <f>IF('Master sheet'!$D$11="Hindi","अतिरिक्त विषय ","Extra Subject")</f>
        <v xml:space="preserve">अतिरिक्त विषय </v>
      </c>
      <c r="C186" s="946"/>
      <c r="D186" s="946"/>
      <c r="E186" s="946"/>
      <c r="F186" s="946"/>
      <c r="G186" s="946"/>
      <c r="H186" s="946"/>
      <c r="I186" s="946"/>
      <c r="J186" s="946"/>
      <c r="K186" s="946"/>
      <c r="L186" s="946"/>
      <c r="M186" s="946"/>
      <c r="N186" s="946"/>
      <c r="O186" s="946"/>
      <c r="P186" s="946"/>
    </row>
    <row r="187" spans="1:16" ht="21" customHeight="1">
      <c r="A187" s="376">
        <f>IF(N173="","",A186+1)</f>
        <v>21</v>
      </c>
      <c r="B187" s="403" t="str">
        <f>IF('Master sheet'!$D$11="Hindi","विषय","Subject")</f>
        <v>विषय</v>
      </c>
      <c r="C187" s="947" t="str">
        <f>IF('Master sheet'!$D$11="Hindi","पूर्णांक","M.M.")</f>
        <v>पूर्णांक</v>
      </c>
      <c r="D187" s="948"/>
      <c r="E187" s="947" t="str">
        <f>IF('Master sheet'!$D$11="Hindi","प्राप्तांक","Ob.M.")</f>
        <v>प्राप्तांक</v>
      </c>
      <c r="F187" s="948"/>
      <c r="G187" s="947" t="str">
        <f>IF('Master sheet'!$D$11="Hindi","ग्रेड","Grade")</f>
        <v>ग्रेड</v>
      </c>
      <c r="H187" s="948"/>
      <c r="I187" s="947" t="str">
        <f>IF('Master sheet'!$D$11="Hindi","विषय","Subject")</f>
        <v>विषय</v>
      </c>
      <c r="J187" s="948"/>
      <c r="K187" s="947" t="str">
        <f>IF('Master sheet'!$D$11="Hindi","पूर्णांक","M.M.")</f>
        <v>पूर्णांक</v>
      </c>
      <c r="L187" s="948"/>
      <c r="M187" s="947" t="str">
        <f>IF('Master sheet'!$D$11="Hindi","प्राप्तांक","Ob.M.")</f>
        <v>प्राप्तांक</v>
      </c>
      <c r="N187" s="948"/>
      <c r="O187" s="947" t="str">
        <f>IF('Master sheet'!$D$11="Hindi","ग्रेड","Grade")</f>
        <v>ग्रेड</v>
      </c>
      <c r="P187" s="948"/>
    </row>
    <row r="188" spans="1:16" ht="21" customHeight="1">
      <c r="A188" s="376">
        <f>IF(N173="","",A187+1)</f>
        <v>22</v>
      </c>
      <c r="B188" s="342" t="str">
        <f>IF(AND(N173=""),"",'Result Sheet'!$DJ$4)</f>
        <v/>
      </c>
      <c r="C188" s="965">
        <f>IF(AND(N173=""),"",'Result Sheet'!$DL$7)</f>
        <v>100</v>
      </c>
      <c r="D188" s="965"/>
      <c r="E188" s="944" t="str">
        <f>IFERROR(IF(AND(N173=""),"",VLOOKUP(N173,Marks,115,0)),"")</f>
        <v/>
      </c>
      <c r="F188" s="944"/>
      <c r="G188" s="945" t="str">
        <f>IFERROR(IF(AND(N173=""),"",VLOOKUP(N173,Marks,116,0)),"")</f>
        <v/>
      </c>
      <c r="H188" s="945"/>
      <c r="I188" s="965" t="str">
        <f>IF(AND(N173=""),"",'Result Sheet'!$DN$4)</f>
        <v/>
      </c>
      <c r="J188" s="965"/>
      <c r="K188" s="965">
        <f>IF(AND(N173=""),"",'Result Sheet'!$DP$7)</f>
        <v>100</v>
      </c>
      <c r="L188" s="965"/>
      <c r="M188" s="944" t="str">
        <f>IFERROR(IF(AND(N173=""),"",VLOOKUP(N173,Marks,119,0)),"")</f>
        <v/>
      </c>
      <c r="N188" s="944"/>
      <c r="O188" s="945" t="str">
        <f>IFERROR(IF(AND(N173=""),"",VLOOKUP(N173,Marks,120,0)),"")</f>
        <v/>
      </c>
      <c r="P188" s="945"/>
    </row>
    <row r="189" spans="1:16" ht="21" customHeight="1">
      <c r="A189" s="376">
        <f>IF(N173="","",A188+1)</f>
        <v>23</v>
      </c>
      <c r="B189" s="949" t="str">
        <f>IF('Master sheet'!$D$11="Hindi","विषय","Subject")</f>
        <v>विषय</v>
      </c>
      <c r="C189" s="949"/>
      <c r="D189" s="950" t="str">
        <f>IF('Master sheet'!$D$11="Hindi","प्राप्तांक","Marks ")</f>
        <v>प्राप्तांक</v>
      </c>
      <c r="E189" s="951"/>
      <c r="F189" s="344" t="str">
        <f>IF('Master sheet'!$D$11="Hindi","ग्रेड","Grade")</f>
        <v>ग्रेड</v>
      </c>
      <c r="G189" s="949" t="str">
        <f>IF('Master sheet'!$D$11="Hindi","विषय","Subject")</f>
        <v>विषय</v>
      </c>
      <c r="H189" s="949"/>
      <c r="I189" s="950" t="str">
        <f>IF('Master sheet'!$D$11="Hindi","प्राप्तांक","Marks")</f>
        <v>प्राप्तांक</v>
      </c>
      <c r="J189" s="951"/>
      <c r="K189" s="344" t="str">
        <f>IF('Master sheet'!$D$11="Hindi","ग्रेड","Grade")</f>
        <v>ग्रेड</v>
      </c>
      <c r="L189" s="949" t="str">
        <f>IF('Master sheet'!$D$11="Hindi","विषय","Subject")</f>
        <v>विषय</v>
      </c>
      <c r="M189" s="949"/>
      <c r="N189" s="950" t="str">
        <f>IF('Master sheet'!$D$11="Hindi","प्राप्तांक","Marks")</f>
        <v>प्राप्तांक</v>
      </c>
      <c r="O189" s="951"/>
      <c r="P189" s="412" t="str">
        <f>IF('Master sheet'!$D$11="Hindi","ग्रेड","Grade")</f>
        <v>ग्रेड</v>
      </c>
    </row>
    <row r="190" spans="1:16" ht="21" customHeight="1">
      <c r="A190" s="376">
        <f>IF(N173="","",A189+1)</f>
        <v>24</v>
      </c>
      <c r="B190" s="952" t="str">
        <f>IF('Master sheet'!$D$11="Hindi","कार्यानुभव","WORK EXP.")</f>
        <v>कार्यानुभव</v>
      </c>
      <c r="C190" s="953"/>
      <c r="D190" s="953"/>
      <c r="E190" s="85">
        <f>IFERROR(IF(AND(N173=""),"",VLOOKUP(N173,Marks,88,0)),"")</f>
        <v>78</v>
      </c>
      <c r="F190" s="95" t="str">
        <f>IFERROR(IF(AND(N173=""),"",VLOOKUP(N173,Marks,92,0)),"")</f>
        <v>A</v>
      </c>
      <c r="G190" s="952" t="str">
        <f>IF('Master sheet'!$D$11="Hindi","कला शिक्षा","ART EDU.")</f>
        <v>कला शिक्षा</v>
      </c>
      <c r="H190" s="953"/>
      <c r="I190" s="953"/>
      <c r="J190" s="85">
        <f>IFERROR(IF(AND(N173=""),"",VLOOKUP(N173,Marks,98,0)),"")</f>
        <v>75</v>
      </c>
      <c r="K190" s="95" t="str">
        <f>IFERROR(IF(AND(N173=""),"",VLOOKUP(N173,Marks,102,0)),"")</f>
        <v>B</v>
      </c>
      <c r="L190" s="954" t="str">
        <f>IF('Master sheet'!$D$11="Hindi","स्वा. एवं शा. शिक्षा","HE.&amp;PH. EDU.")</f>
        <v>स्वा. एवं शा. शिक्षा</v>
      </c>
      <c r="M190" s="955"/>
      <c r="N190" s="955"/>
      <c r="O190" s="85">
        <f>IFERROR(IF(AND(N173=""),"",VLOOKUP(N173,Marks,108,0)),"")</f>
        <v>80</v>
      </c>
      <c r="P190" s="95" t="str">
        <f>IFERROR(IF(AND(N173=""),"",VLOOKUP(N173,Marks,112,0)),"")</f>
        <v>A</v>
      </c>
    </row>
    <row r="191" spans="1:16" ht="21" customHeight="1">
      <c r="A191" s="376">
        <f>IF(N173="","",A190+1)</f>
        <v>25</v>
      </c>
      <c r="B191" s="361"/>
      <c r="C191" s="361"/>
      <c r="D191" s="361"/>
      <c r="E191" s="410"/>
      <c r="F191" s="411"/>
      <c r="G191" s="361"/>
      <c r="H191" s="361"/>
      <c r="I191" s="361"/>
      <c r="J191" s="410"/>
      <c r="K191" s="411"/>
      <c r="L191" s="362"/>
      <c r="M191" s="362"/>
      <c r="N191" s="362"/>
      <c r="O191" s="410"/>
      <c r="P191" s="411"/>
    </row>
    <row r="192" spans="1:16" ht="21" customHeight="1">
      <c r="A192" s="376">
        <f>IF(N173="","",A191+1)</f>
        <v>26</v>
      </c>
      <c r="B192" s="956" t="str">
        <f>IF('Master sheet'!$D$11="Hindi","कुल कार्य दिवस :-","Total Meeting :-")</f>
        <v>कुल कार्य दिवस :-</v>
      </c>
      <c r="C192" s="956"/>
      <c r="D192" s="956"/>
      <c r="E192" s="957">
        <f>IFERROR(IF(AND(N173=""),"",VLOOKUP(N173,Marks,126,0)),"")</f>
        <v>220</v>
      </c>
      <c r="F192" s="957"/>
      <c r="G192" s="957"/>
      <c r="H192" s="957"/>
      <c r="I192" s="956" t="str">
        <f>IF('Master sheet'!$D$11="Hindi","कुल उपस्थिति :-","Total Attendance :-")</f>
        <v>कुल उपस्थिति :-</v>
      </c>
      <c r="J192" s="956"/>
      <c r="K192" s="956"/>
      <c r="L192" s="956"/>
      <c r="M192" s="958">
        <f>IFERROR(IF(AND(N173=""),"",VLOOKUP(N173,Marks,127,0)),"")</f>
        <v>204</v>
      </c>
      <c r="N192" s="958"/>
      <c r="O192" s="958"/>
      <c r="P192" s="958"/>
    </row>
    <row r="193" spans="1:35" ht="21" customHeight="1">
      <c r="A193" s="376">
        <f>IF(N173="","",A192+1)</f>
        <v>27</v>
      </c>
      <c r="B193" s="956" t="str">
        <f>IF('Master sheet'!$D$11="Hindi","परिणाम :-","Result :-")</f>
        <v>परिणाम :-</v>
      </c>
      <c r="C193" s="956"/>
      <c r="D193" s="956"/>
      <c r="E193" s="959" t="str">
        <f>IFERROR(IF(AND(N173=""),"",VLOOKUP(N173,Marks,125,0)),"")</f>
        <v>Promoted</v>
      </c>
      <c r="F193" s="959"/>
      <c r="G193" s="959"/>
      <c r="H193" s="959"/>
      <c r="I193" s="956" t="str">
        <f>IF('Master sheet'!$D$11="Hindi","परिणाम प्रतिशत में :-","Result in Percentage :-")</f>
        <v>परिणाम प्रतिशत में :-</v>
      </c>
      <c r="J193" s="956"/>
      <c r="K193" s="956"/>
      <c r="L193" s="956"/>
      <c r="M193" s="960">
        <f>IFERROR(IF(AND(N173=""),"",VLOOKUP(N173,Marks,122,0)),"")</f>
        <v>56.857142857142854</v>
      </c>
      <c r="N193" s="960"/>
      <c r="O193" s="960"/>
      <c r="P193" s="960"/>
    </row>
    <row r="194" spans="1:35" ht="21" customHeight="1">
      <c r="A194" s="376">
        <f>IF(N173="","",A193+1)</f>
        <v>28</v>
      </c>
      <c r="B194" s="956" t="str">
        <f>IF('Master sheet'!$D$11="Hindi","श्रेणी / ग्रेड :-","Division / Grade :-")</f>
        <v>श्रेणी / ग्रेड :-</v>
      </c>
      <c r="C194" s="956"/>
      <c r="D194" s="956"/>
      <c r="E194" s="238" t="str">
        <f>IFERROR(IF(AND(N173=""),"",VLOOKUP(N173,Marks,123,0)),"")</f>
        <v>II</v>
      </c>
      <c r="F194" s="239" t="s">
        <v>130</v>
      </c>
      <c r="G194" s="961" t="str">
        <f>IFERROR(IF(AND(N173=""),"",VLOOKUP(N173,Marks,128,0)),"")</f>
        <v>C</v>
      </c>
      <c r="H194" s="961"/>
      <c r="I194" s="956" t="str">
        <f>IF('Master sheet'!$D$11="Hindi","कक्षा में स्थान :-","Position in the Class :-")</f>
        <v>कक्षा में स्थान :-</v>
      </c>
      <c r="J194" s="956"/>
      <c r="K194" s="956"/>
      <c r="L194" s="956"/>
      <c r="M194" s="962">
        <f>IFERROR(IF(AND(N173=""),"",VLOOKUP(N173,Marks,124,0)),"")</f>
        <v>12.999999999999996</v>
      </c>
      <c r="N194" s="962"/>
      <c r="O194" s="962"/>
      <c r="P194" s="962"/>
    </row>
    <row r="195" spans="1:35" ht="21" customHeight="1">
      <c r="A195" s="376">
        <f>IF(N173="","",A194+1)</f>
        <v>29</v>
      </c>
      <c r="B195" s="963" t="str">
        <f>IF('Master sheet'!$D$11="Hindi","परीक्षा परिणाम घोषणा दिनांक :-","Result Declaration Date :-")</f>
        <v>परीक्षा परिणाम घोषणा दिनांक :-</v>
      </c>
      <c r="C195" s="963"/>
      <c r="D195" s="963"/>
      <c r="E195" s="964">
        <f>IFERROR(IF(AND(N173=""),"",'Master sheet'!$D$10),"")</f>
        <v>45419</v>
      </c>
      <c r="F195" s="964"/>
      <c r="G195" s="964"/>
      <c r="H195" s="409"/>
      <c r="I195" s="87"/>
      <c r="J195" s="87"/>
      <c r="K195" s="56"/>
      <c r="L195" s="87"/>
      <c r="M195" s="87"/>
      <c r="N195" s="87"/>
      <c r="O195" s="87"/>
      <c r="P195" s="87"/>
    </row>
    <row r="196" spans="1:35" ht="54" customHeight="1">
      <c r="A196" s="376">
        <f>IF(N173="","",A195+1)</f>
        <v>30</v>
      </c>
      <c r="B196" s="975" t="str">
        <f>IF(AND(N173=""),"",IF(AND(C170=3),CONCATENATE("( ",UPPER('Master sheet'!$H$10)," )"),IF(AND(C170=4),CONCATENATE("( ",UPPER('Master sheet'!$H$18)," )"),"")))</f>
        <v>( ABHIMANYU SINGH )</v>
      </c>
      <c r="C196" s="975"/>
      <c r="D196" s="975"/>
      <c r="E196" s="975"/>
      <c r="F196" s="976" t="str">
        <f>IF(AND(N173=""),"",CONCATENATE("(",'Master sheet'!$D$14," )"))</f>
        <v>(Suresh Chand )</v>
      </c>
      <c r="G196" s="976"/>
      <c r="H196" s="976"/>
      <c r="I196" s="976"/>
      <c r="J196" s="976"/>
      <c r="K196" s="976" t="str">
        <f>IF(AND(N173=""),"",CONCATENATE("(",'Master sheet'!$D$12," )"))</f>
        <v>(USHA PALIYA )</v>
      </c>
      <c r="L196" s="976"/>
      <c r="M196" s="976"/>
      <c r="N196" s="976"/>
      <c r="O196" s="976"/>
      <c r="P196" s="976"/>
    </row>
    <row r="197" spans="1:35" ht="24.75" customHeight="1">
      <c r="A197" s="376">
        <f>IF(N173="","",A196+1)</f>
        <v>31</v>
      </c>
      <c r="B197" s="974" t="str">
        <f>IF('Master sheet'!$D$11="Hindi","हस्ताक्षर कक्षाध्यापक","Signature of the class teacher")</f>
        <v>हस्ताक्षर कक्षाध्यापक</v>
      </c>
      <c r="C197" s="974"/>
      <c r="D197" s="974"/>
      <c r="E197" s="974"/>
      <c r="F197" s="974" t="str">
        <f>IF('Master sheet'!$D$11="Hindi","हस्ताक्षर परीक्षा प्रभारी","Signature of the exam. Incharge")</f>
        <v>हस्ताक्षर परीक्षा प्रभारी</v>
      </c>
      <c r="G197" s="974"/>
      <c r="H197" s="974"/>
      <c r="I197" s="974"/>
      <c r="J197" s="974"/>
      <c r="K197" s="974" t="str">
        <f>IF('Master sheet'!$D$11="Hindi","हस्ताक्षर संस्था प्रधान","Head of Institute's Signature")</f>
        <v>हस्ताक्षर संस्था प्रधान</v>
      </c>
      <c r="L197" s="974"/>
      <c r="M197" s="974"/>
      <c r="N197" s="974"/>
      <c r="O197" s="974"/>
      <c r="P197" s="974"/>
    </row>
    <row r="199" spans="1:35" ht="24" customHeight="1">
      <c r="A199" s="376">
        <f>IF(N206="","",1)</f>
        <v>1</v>
      </c>
      <c r="B199" s="966" t="str">
        <f>IF('Master sheet'!$D$11="Hindi","वार्षिक रिपोर्ट कार्ड ","Report Card")</f>
        <v xml:space="preserve">वार्षिक रिपोर्ट कार्ड </v>
      </c>
      <c r="C199" s="966"/>
      <c r="D199" s="966"/>
      <c r="E199" s="966"/>
      <c r="F199" s="966"/>
      <c r="G199" s="966"/>
      <c r="H199" s="966"/>
      <c r="I199" s="966"/>
      <c r="J199" s="966"/>
      <c r="K199" s="966"/>
      <c r="L199" s="966"/>
      <c r="M199" s="966"/>
      <c r="N199" s="966"/>
      <c r="O199" s="966"/>
      <c r="P199" s="966"/>
      <c r="S199" s="371"/>
      <c r="T199" s="371"/>
      <c r="U199" s="371"/>
      <c r="V199" s="371"/>
      <c r="W199" s="371"/>
      <c r="X199" s="265"/>
    </row>
    <row r="200" spans="1:35" ht="18.95" customHeight="1">
      <c r="A200" s="376">
        <f>IF(N206="","",A199+1)</f>
        <v>2</v>
      </c>
      <c r="B200" s="967" t="str">
        <f>IF('Master sheet'!$D$11="Hindi","शिक्षा विभाग, राजस्थान सरकार","Education Department, Rajasthan Government")</f>
        <v>शिक्षा विभाग, राजस्थान सरकार</v>
      </c>
      <c r="C200" s="967"/>
      <c r="D200" s="967"/>
      <c r="E200" s="967"/>
      <c r="F200" s="967"/>
      <c r="G200" s="967"/>
      <c r="H200" s="967"/>
      <c r="I200" s="967"/>
      <c r="J200" s="967"/>
      <c r="K200" s="967"/>
      <c r="L200" s="967"/>
      <c r="M200" s="967"/>
      <c r="N200" s="967"/>
      <c r="O200" s="967"/>
      <c r="P200" s="967"/>
      <c r="S200" s="371"/>
      <c r="T200" s="371"/>
      <c r="U200" s="372"/>
      <c r="V200" s="371"/>
      <c r="W200" s="371"/>
      <c r="X200" s="265"/>
    </row>
    <row r="201" spans="1:35" s="364" customFormat="1" ht="24" customHeight="1">
      <c r="A201" s="376">
        <f>IF(N206="","",A200+1)</f>
        <v>3</v>
      </c>
      <c r="B201" s="968" t="str">
        <f>IF('Master sheet'!$D$11="Hindi","विद्यालय का नाम :-","School Name :- ")</f>
        <v>विद्यालय का नाम :-</v>
      </c>
      <c r="C201" s="968"/>
      <c r="D201" s="968"/>
      <c r="E201" s="969" t="str">
        <f>IF(AND(N206=""),"",IF('Master sheet'!$D$11="Hindi",'Master sheet'!$D$8,'Master sheet'!$D$7))</f>
        <v xml:space="preserve">महात्मा गाँधी राजकीय विद्यालय (अंग्रेजी माध्यम) बर, पाली </v>
      </c>
      <c r="F201" s="969"/>
      <c r="G201" s="969"/>
      <c r="H201" s="969"/>
      <c r="I201" s="969"/>
      <c r="J201" s="969"/>
      <c r="K201" s="969"/>
      <c r="L201" s="969"/>
      <c r="M201" s="969"/>
      <c r="N201" s="969"/>
      <c r="O201" s="969"/>
      <c r="P201" s="969"/>
      <c r="S201" s="373"/>
      <c r="T201" s="374"/>
      <c r="U201" s="372"/>
      <c r="V201" s="374"/>
      <c r="W201" s="373"/>
      <c r="X201" s="375"/>
    </row>
    <row r="202" spans="1:35" ht="18.95" customHeight="1">
      <c r="A202" s="376">
        <f>IF(N206="","",A201+1)</f>
        <v>4</v>
      </c>
      <c r="B202" s="370"/>
      <c r="C202" s="370"/>
      <c r="D202" s="370"/>
      <c r="E202" s="970" t="str">
        <f>IF(AND(N206=""),"",IF('Master sheet'!$D$11="Hindi",CONCATENATE("(विद्यालय मान्यता क्रमांक व वर्ष : ","  ",'Master sheet'!$D$6),CONCATENATE("(School Recognition Number &amp; Years : ","  ",'Master sheet'!$D$6)))</f>
        <v>(विद्यालय मान्यता क्रमांक व वर्ष :   शिक्षा/पाली/1995/2001</v>
      </c>
      <c r="F202" s="970"/>
      <c r="G202" s="970"/>
      <c r="H202" s="970"/>
      <c r="I202" s="970"/>
      <c r="J202" s="970"/>
      <c r="K202" s="970"/>
      <c r="L202" s="970"/>
      <c r="M202" s="970"/>
      <c r="N202" s="970"/>
      <c r="O202" s="970"/>
      <c r="P202" s="970"/>
      <c r="S202" s="371"/>
      <c r="T202" s="371"/>
      <c r="U202" s="371"/>
      <c r="V202" s="371"/>
      <c r="W202" s="371"/>
      <c r="X202" s="265"/>
    </row>
    <row r="203" spans="1:35" ht="18.95" customHeight="1">
      <c r="A203" s="376">
        <f>IF(N206="","",A202+1)</f>
        <v>5</v>
      </c>
      <c r="B203" s="369" t="str">
        <f>IF('Master sheet'!$D$11="Hindi","कक्षा  :-","CLASS :- ")</f>
        <v>कक्षा  :-</v>
      </c>
      <c r="C203" s="971">
        <f>IFERROR(IF(AND(N206=""),"",VLOOKUP(N206,Marks,2,0)),"")</f>
        <v>4</v>
      </c>
      <c r="D203" s="971"/>
      <c r="E203" s="972" t="str">
        <f>IF('Master sheet'!$D$11="Hindi","सेक्शन :-","Section :- ")</f>
        <v>सेक्शन :-</v>
      </c>
      <c r="F203" s="972"/>
      <c r="G203" s="972"/>
      <c r="H203" s="971" t="str">
        <f>IFERROR(IF(AND(N206=""),"",VLOOKUP(N206,Marks,3,0)),"")</f>
        <v>A</v>
      </c>
      <c r="I203" s="971"/>
      <c r="J203" s="973" t="str">
        <f>IF('Master sheet'!$D$11="Hindi","सत्र :- ","Session :- ")</f>
        <v xml:space="preserve">सत्र :- </v>
      </c>
      <c r="K203" s="973"/>
      <c r="L203" s="973"/>
      <c r="M203" s="973"/>
      <c r="N203" s="992" t="str">
        <f>IF(AND(N206=""),"",'Marks Entry 3rd'!$I$2)</f>
        <v xml:space="preserve"> 2023-2024</v>
      </c>
      <c r="O203" s="992"/>
      <c r="P203" s="992"/>
      <c r="S203" s="371"/>
      <c r="T203" s="371"/>
      <c r="U203" s="371"/>
      <c r="V203" s="371"/>
      <c r="W203" s="371"/>
      <c r="X203" s="265"/>
      <c r="AH203" s="366" t="str">
        <f>N205</f>
        <v>28-09-2015</v>
      </c>
    </row>
    <row r="204" spans="1:35" ht="18.95" customHeight="1">
      <c r="A204" s="376">
        <f>IF(N206="","",A203+1)</f>
        <v>6</v>
      </c>
      <c r="B204" s="986" t="str">
        <f>IF('Master sheet'!$D$11="Hindi","विद्यार्थी का नाम :-","Student's Name :-")</f>
        <v>विद्यार्थी का नाम :-</v>
      </c>
      <c r="C204" s="986"/>
      <c r="D204" s="986"/>
      <c r="E204" s="987" t="str">
        <f>IFERROR(IF(AND(N206=""),"",VLOOKUP(N206,Marks,6,0)),"")</f>
        <v>DAKSH PRAJAPAT</v>
      </c>
      <c r="F204" s="987"/>
      <c r="G204" s="987"/>
      <c r="H204" s="987"/>
      <c r="I204" s="987"/>
      <c r="J204" s="988" t="str">
        <f>IF('Master sheet'!$D$11="Hindi","प्रवेशांक :","SR. NO. :")</f>
        <v>प्रवेशांक :</v>
      </c>
      <c r="K204" s="988"/>
      <c r="L204" s="988"/>
      <c r="M204" s="988"/>
      <c r="N204" s="990">
        <f>IFERROR(IF(AND(N206=""),"",VLOOKUP(N206,Marks,5,0)),"")</f>
        <v>942</v>
      </c>
      <c r="O204" s="990"/>
      <c r="P204" s="990"/>
      <c r="S204" s="371"/>
      <c r="T204" s="371"/>
      <c r="U204" s="371"/>
      <c r="V204" s="371"/>
      <c r="W204" s="371"/>
      <c r="X204" s="265"/>
      <c r="AG204">
        <f>YEAR(AH203)</f>
        <v>2015</v>
      </c>
      <c r="AH204">
        <f>MONTH(AH203)</f>
        <v>9</v>
      </c>
      <c r="AI204">
        <f>DAY(AH203)</f>
        <v>28</v>
      </c>
    </row>
    <row r="205" spans="1:35" ht="18.95" customHeight="1">
      <c r="A205" s="376">
        <f>IF(N206="","",A204+1)</f>
        <v>7</v>
      </c>
      <c r="B205" s="986" t="str">
        <f>IF('Master sheet'!$D$11="Hindi","पिता का नाम :-","Father's Name :-")</f>
        <v>पिता का नाम :-</v>
      </c>
      <c r="C205" s="986"/>
      <c r="D205" s="986"/>
      <c r="E205" s="987" t="str">
        <f>IFERROR(IF(AND(N206=""),"",VLOOKUP(N206,Marks,7,0)),"")</f>
        <v>PRAKASH PRAJAPAT</v>
      </c>
      <c r="F205" s="987"/>
      <c r="G205" s="987"/>
      <c r="H205" s="987"/>
      <c r="I205" s="987"/>
      <c r="J205" s="988" t="str">
        <f>IF('Master sheet'!$D$11="Hindi","जन्म तिथि :","Date of Birth :")</f>
        <v>जन्म तिथि :</v>
      </c>
      <c r="K205" s="988"/>
      <c r="L205" s="988"/>
      <c r="M205" s="988"/>
      <c r="N205" s="991" t="str">
        <f>IFERROR(IF(AND(N206=""),"",VLOOKUP(N206,Marks,4,0)),"")</f>
        <v>28-09-2015</v>
      </c>
      <c r="O205" s="991"/>
      <c r="P205" s="991"/>
      <c r="S205" s="265"/>
      <c r="T205" s="265"/>
      <c r="U205" s="265"/>
      <c r="V205" s="265"/>
      <c r="W205" s="265"/>
      <c r="X205" s="265"/>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इग्यारह",IF(AG204=2012,"दो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दो हजार पंद्रह</v>
      </c>
      <c r="AH205" t="str">
        <f>IF(AH204=1,"जनवरी",IF(AH204=2,"फरवरी",IF(AH204=3,"मार्च",IF(AH204=4,"अप्रैल",IF(AH204=5,"मई",IF(AH204=6,"जून",IF(AH204=7,"जुलाई",IF(AH204=8,"अगस्त",IF(AH204=9,"सितम्बर",IF(AH204=10,"अक्टूबर",IF(AH204=11,"नवम्बर",IF(AH204=12,"दिसम्बर",""))))))))))))</f>
        <v>सितम्बर</v>
      </c>
      <c r="AI205" t="str">
        <f>IF(AI204=1,"एक",IF(AI204=2,"दो",IF(AI204=3,"तीन",IF(AI204=4,"चार",IF(AI204=5,"पांच",IF(AI204=6,"छः",IF(AI204=7,"सात",IF(AI204=8,"आठ",IF(AI204=9,"नौ",IF(AI204=10,"दस",IF(AI204=11,"इ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अठाइस</v>
      </c>
    </row>
    <row r="206" spans="1:35" ht="18.95" customHeight="1">
      <c r="A206" s="376">
        <f>IF(N206="","",A205+1)</f>
        <v>8</v>
      </c>
      <c r="B206" s="986" t="str">
        <f>IF('Master sheet'!$D$11="Hindi","माता का नाम :-","Mother's Name :-")</f>
        <v>माता का नाम :-</v>
      </c>
      <c r="C206" s="986"/>
      <c r="D206" s="986"/>
      <c r="E206" s="987" t="str">
        <f>IFERROR(IF(AND(N206=""),"",VLOOKUP(N206,Marks,8,0)),"")</f>
        <v>REKHA PRAJAPATI</v>
      </c>
      <c r="F206" s="987"/>
      <c r="G206" s="987"/>
      <c r="H206" s="987"/>
      <c r="I206" s="987"/>
      <c r="J206" s="988" t="str">
        <f>IF('Master sheet'!$D$11="Hindi","रोल नंबर :-","Roll No. :")</f>
        <v>रोल नंबर :-</v>
      </c>
      <c r="K206" s="988"/>
      <c r="L206" s="988"/>
      <c r="M206" s="988"/>
      <c r="N206" s="989">
        <f>IF(N173="","",IF(AND(N173+1&gt;$Y$6),"",N173+1))</f>
        <v>407</v>
      </c>
      <c r="O206" s="989"/>
      <c r="P206" s="989"/>
      <c r="AH206" t="str">
        <f>CONCATENATE(AI205," ",AH205," ",AG205)</f>
        <v>अठाइस सितम्बर दो हजार पंद्रह</v>
      </c>
    </row>
    <row r="207" spans="1:35" ht="18.95" customHeight="1">
      <c r="A207" s="376">
        <f>IF(N206="","",A206+1)</f>
        <v>9</v>
      </c>
      <c r="B207" s="986" t="str">
        <f>IF('Master sheet'!$D$11="Hindi","जन्मतिथि शब्दों में :-","Date of Birth in Words :-")</f>
        <v>जन्मतिथि शब्दों में :-</v>
      </c>
      <c r="C207" s="986"/>
      <c r="D207" s="986"/>
      <c r="E207" s="987" t="str">
        <f>IFERROR(IF('Master sheet'!$D$11="Hindi",AH206,AH208),"")</f>
        <v>अठाइस सितम्बर दो हजार पंद्रह</v>
      </c>
      <c r="F207" s="987"/>
      <c r="G207" s="987"/>
      <c r="H207" s="987"/>
      <c r="I207" s="987"/>
      <c r="J207" s="987"/>
      <c r="K207" s="987"/>
      <c r="L207" s="987"/>
      <c r="M207" s="987"/>
      <c r="N207" s="987"/>
      <c r="O207" s="987"/>
      <c r="P207" s="368"/>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TWO THOUSAND FIFTEEN</v>
      </c>
      <c r="AH207" t="str">
        <f>IF(AH204=1,"JANUARY",IF(AH204=2,"FEBUARY", IF(AH204=3,"MARCH",IF(AH204=4,"APRIL",IF(AH204=5,"MAY",IF(AH204=6,"JUNE",IF(AH204=7,"JULY",IF(AH204=8,"AUGUST",IF(AH204=9,"SEPTEMBER",IF(AH204=10,"OCTOBER",IF(AH204=11,"NOVEMBER",IF(AH204=12,"DECEMBER",""))))))))))))</f>
        <v>SEPTEMBER</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TWENTY EIGHT</v>
      </c>
    </row>
    <row r="208" spans="1:35" ht="18.75">
      <c r="A208" s="376">
        <f>IF(N206="","",A207+1)</f>
        <v>10</v>
      </c>
      <c r="B208" s="88"/>
      <c r="C208" s="88"/>
      <c r="D208" s="88"/>
      <c r="E208" s="89"/>
      <c r="F208" s="89"/>
      <c r="G208" s="89"/>
      <c r="H208" s="88"/>
      <c r="I208" s="88"/>
      <c r="J208" s="90"/>
      <c r="K208" s="90"/>
      <c r="L208" s="90"/>
      <c r="M208" s="56"/>
      <c r="N208" s="56"/>
      <c r="O208" s="56"/>
      <c r="P208" s="56"/>
      <c r="AH208" t="str">
        <f>CONCATENATE(AH207," ",AI207,", ",AG207)</f>
        <v>SEPTEMBER TWENTY EIGHT, TWO THOUSAND FIFTEEN</v>
      </c>
    </row>
    <row r="209" spans="1:16" ht="25.5" customHeight="1">
      <c r="A209" s="376">
        <f>IF(N206="","",A208+1)</f>
        <v>11</v>
      </c>
      <c r="B209" s="723" t="str">
        <f>IF('Master sheet'!$D$11="Hindi","विषय","Subject")</f>
        <v>विषय</v>
      </c>
      <c r="C209" s="745" t="str">
        <f>IF('Master sheet'!$D$11="Hindi","सा. परख","Test")</f>
        <v>सा. परख</v>
      </c>
      <c r="D209" s="746"/>
      <c r="E209" s="746"/>
      <c r="F209" s="746"/>
      <c r="G209" s="745" t="str">
        <f>IF('Master sheet'!$D$11="Hindi","अर्द्धवार्षिक","Half Yearly")</f>
        <v>अर्द्धवार्षिक</v>
      </c>
      <c r="H209" s="746"/>
      <c r="I209" s="747"/>
      <c r="J209" s="985" t="str">
        <f>IF('Master sheet'!$D$11="Hindi","अर्द्ध वा. तक योग","Total Till H.Y.")</f>
        <v>अर्द्ध वा. तक योग</v>
      </c>
      <c r="K209" s="745" t="str">
        <f>IF('Master sheet'!$D$11="Hindi","वार्षिक","Yearly")</f>
        <v>वार्षिक</v>
      </c>
      <c r="L209" s="746"/>
      <c r="M209" s="747"/>
      <c r="N209" s="977" t="str">
        <f>IF('Master sheet'!$D$11="Hindi","कुल विषय योग ","Subject Total")</f>
        <v xml:space="preserve">कुल विषय योग </v>
      </c>
      <c r="O209" s="978" t="str">
        <f>IF('Master sheet'!$D$11="Hindi","ग्रेड","Grade")</f>
        <v>ग्रेड</v>
      </c>
      <c r="P209" s="981" t="str">
        <f>IF('Master sheet'!$D$11="Hindi","परिणाम","Results")</f>
        <v>परिणाम</v>
      </c>
    </row>
    <row r="210" spans="1:16" ht="102.75" customHeight="1">
      <c r="A210" s="376">
        <f>IF(N206="","",A209+1)</f>
        <v>12</v>
      </c>
      <c r="B210" s="723"/>
      <c r="C210" s="343" t="str">
        <f>IF('Master sheet'!$D$11="Hindi","प्रथम परख ","First Test")</f>
        <v xml:space="preserve">प्रथम परख </v>
      </c>
      <c r="D210" s="343" t="str">
        <f>IF('Master sheet'!$D$11="Hindi","द्वितीय परख","Second Test")</f>
        <v>द्वितीय परख</v>
      </c>
      <c r="E210" s="343" t="str">
        <f>IF('Master sheet'!$D$11="Hindi","तृतीय परख","Third Test")</f>
        <v>तृतीय परख</v>
      </c>
      <c r="F210" s="343" t="str">
        <f>IF('Master sheet'!$D$11="Hindi","सा. परख योग","Test Total")</f>
        <v>सा. परख योग</v>
      </c>
      <c r="G210" s="343" t="str">
        <f>IF('Master sheet'!$D$11="Hindi","लिखित","Written")</f>
        <v>लिखित</v>
      </c>
      <c r="H210" s="343" t="str">
        <f>IF('Master sheet'!$D$11="Hindi","मौखिक","Oral")</f>
        <v>मौखिक</v>
      </c>
      <c r="I210" s="343" t="str">
        <f>IF('Master sheet'!$D$11="Hindi","अर्द्ध वा. योग","H.Y. Total")</f>
        <v>अर्द्ध वा. योग</v>
      </c>
      <c r="J210" s="985"/>
      <c r="K210" s="343" t="str">
        <f>IF('Master sheet'!$D$11="Hindi","लिखित","Written")</f>
        <v>लिखित</v>
      </c>
      <c r="L210" s="343" t="str">
        <f>IF('Master sheet'!$D$11="Hindi","मौखिक","Oral")</f>
        <v>मौखिक</v>
      </c>
      <c r="M210" s="343" t="str">
        <f>IF('Master sheet'!$D$11="Hindi","वार्षिक योग","Yearly Total")</f>
        <v>वार्षिक योग</v>
      </c>
      <c r="N210" s="977"/>
      <c r="O210" s="979"/>
      <c r="P210" s="982"/>
    </row>
    <row r="211" spans="1:16" ht="21" customHeight="1">
      <c r="A211" s="376">
        <f>IF(N206="","",A210+1)</f>
        <v>13</v>
      </c>
      <c r="B211" s="723"/>
      <c r="C211" s="435">
        <v>10</v>
      </c>
      <c r="D211" s="435">
        <v>10</v>
      </c>
      <c r="E211" s="435">
        <v>10</v>
      </c>
      <c r="F211" s="436">
        <v>30</v>
      </c>
      <c r="G211" s="435">
        <v>50</v>
      </c>
      <c r="H211" s="435">
        <v>20</v>
      </c>
      <c r="I211" s="436">
        <v>70</v>
      </c>
      <c r="J211" s="437">
        <v>100</v>
      </c>
      <c r="K211" s="435">
        <v>60</v>
      </c>
      <c r="L211" s="435">
        <v>40</v>
      </c>
      <c r="M211" s="436">
        <v>100</v>
      </c>
      <c r="N211" s="437">
        <v>200</v>
      </c>
      <c r="O211" s="980"/>
      <c r="P211" s="983"/>
    </row>
    <row r="212" spans="1:16" ht="21" customHeight="1">
      <c r="A212" s="376">
        <f>IF(N206="","",A211+1)</f>
        <v>14</v>
      </c>
      <c r="B212" s="341" t="str">
        <f>IF('Master sheet'!D$11="Hindi","हिंदी","Hindi")</f>
        <v>हिंदी</v>
      </c>
      <c r="C212" s="367">
        <f>IFERROR(IF(AND(N206=""),"",VLOOKUP(N206,Marks,11,0)),"")</f>
        <v>9</v>
      </c>
      <c r="D212" s="367">
        <f>IFERROR(IF(AND(N206=""),"",VLOOKUP(N206,Marks,12,0)),"")</f>
        <v>6</v>
      </c>
      <c r="E212" s="367">
        <f>IFERROR(IF(AND(N206=""),"",VLOOKUP(N206,Marks,13,0)),"")</f>
        <v>29</v>
      </c>
      <c r="F212" s="85">
        <f>IFERROR(IF(AND(N206=""),"",VLOOKUP(N206,Marks,14,0)),"")</f>
        <v>44</v>
      </c>
      <c r="G212" s="367">
        <f>IFERROR(IF(AND(N206=""),"",VLOOKUP(N206,Marks,15,0)),"")</f>
        <v>6</v>
      </c>
      <c r="H212" s="367">
        <f>IFERROR(IF(AND(N206=""),"",VLOOKUP(N206,Marks,16,0)),"")</f>
        <v>11</v>
      </c>
      <c r="I212" s="85">
        <f>IFERROR(IF(AND(N206=""),"",VLOOKUP(N206,Marks,17,0)),"")</f>
        <v>17</v>
      </c>
      <c r="J212" s="84">
        <f>IFERROR(IF(AND(N206=""),"",VLOOKUP(N206,Marks,18,0)),"")</f>
        <v>61</v>
      </c>
      <c r="K212" s="367">
        <f>IFERROR(IF(AND(N206=""),"",VLOOKUP(N206,Marks,19,0)),"")</f>
        <v>37</v>
      </c>
      <c r="L212" s="367">
        <f>IFERROR(IF(AND(N206=""),"",VLOOKUP(N206,Marks,20,0)),"")</f>
        <v>4</v>
      </c>
      <c r="M212" s="85">
        <f>IFERROR(IF(AND(N206=""),"",VLOOKUP(N206,Marks,21,0)),"")</f>
        <v>41</v>
      </c>
      <c r="N212" s="84">
        <f>IFERROR(IF(AND(N206=""),"",VLOOKUP(N206,Marks,22,0)),"")</f>
        <v>102</v>
      </c>
      <c r="O212" s="95" t="str">
        <f>IFERROR(IF(AND(N206=""),"",VLOOKUP(N206,Marks,28,0)),"")</f>
        <v>C</v>
      </c>
      <c r="P212" s="237" t="str">
        <f>IFERROR(IF(AND(N206=""),"",VLOOKUP(N206,Marks,26,0)),"")</f>
        <v>P</v>
      </c>
    </row>
    <row r="213" spans="1:16" ht="21" customHeight="1">
      <c r="A213" s="376">
        <f>IF(N206="","",A212+1)</f>
        <v>15</v>
      </c>
      <c r="B213" s="341"/>
      <c r="C213" s="435">
        <v>5</v>
      </c>
      <c r="D213" s="435">
        <v>5</v>
      </c>
      <c r="E213" s="435">
        <v>5</v>
      </c>
      <c r="F213" s="436">
        <v>15</v>
      </c>
      <c r="G213" s="439">
        <v>25</v>
      </c>
      <c r="H213" s="435">
        <v>10</v>
      </c>
      <c r="I213" s="436">
        <v>35</v>
      </c>
      <c r="J213" s="438">
        <v>50</v>
      </c>
      <c r="K213" s="439">
        <v>30</v>
      </c>
      <c r="L213" s="435">
        <v>20</v>
      </c>
      <c r="M213" s="436">
        <v>50</v>
      </c>
      <c r="N213" s="438">
        <v>100</v>
      </c>
      <c r="O213" s="1002"/>
      <c r="P213" s="1003"/>
    </row>
    <row r="214" spans="1:16" ht="21" customHeight="1">
      <c r="A214" s="376">
        <f>IF(N206="","",A212+1)</f>
        <v>15</v>
      </c>
      <c r="B214" s="341" t="str">
        <f>IF('Master sheet'!$D$11="Hindi","अंग्रेजी","English")</f>
        <v>अंग्रेजी</v>
      </c>
      <c r="C214" s="367">
        <f>IFERROR(IF(AND(N206=""),"",VLOOKUP(N206,Marks,29,0)),"")</f>
        <v>5</v>
      </c>
      <c r="D214" s="367">
        <f>IFERROR(IF(AND(N206=""),"",VLOOKUP(N206,Marks,30,0)),"")</f>
        <v>3</v>
      </c>
      <c r="E214" s="367">
        <f>IFERROR(IF(AND(N206=""),"",VLOOKUP(N206,Marks,31,0)),"")</f>
        <v>4</v>
      </c>
      <c r="F214" s="85">
        <f>IFERROR(IF(AND(N206=""),"",VLOOKUP(N206,Marks,32,0)),"")</f>
        <v>12</v>
      </c>
      <c r="G214" s="367">
        <f>IFERROR(IF(AND(N206=""),"",VLOOKUP(N206,Marks,33,0)),"")</f>
        <v>20</v>
      </c>
      <c r="H214" s="367">
        <f>IFERROR(IF(AND(N206=""),"",VLOOKUP(N206,Marks,34,0)),"")</f>
        <v>7</v>
      </c>
      <c r="I214" s="85">
        <f>IFERROR(IF(AND(N206=""),"",VLOOKUP(N206,Marks,35,0)),"")</f>
        <v>27</v>
      </c>
      <c r="J214" s="84">
        <f>IFERROR(IF(AND(N206=""),"",VLOOKUP(N206,Marks,36,0)),"")</f>
        <v>39</v>
      </c>
      <c r="K214" s="367">
        <f>IFERROR(IF(AND(N206=""),"",VLOOKUP(N206,Marks,37,0)),"")</f>
        <v>21</v>
      </c>
      <c r="L214" s="367">
        <f>IFERROR(IF(AND(N206=""),"",VLOOKUP(N206,Marks,38,0)),"")</f>
        <v>10</v>
      </c>
      <c r="M214" s="85">
        <f>IFERROR(IF(AND(N206=""),"",VLOOKUP(N206,Marks,39,0)),"")</f>
        <v>31</v>
      </c>
      <c r="N214" s="84">
        <f>IFERROR(IF(AND(N206=""),"",VLOOKUP(N206,Marks,40,0)),"")</f>
        <v>70</v>
      </c>
      <c r="O214" s="95" t="str">
        <f>IFERROR(IF(AND(N206=""),"",VLOOKUP(N206,Marks,46,0)),"")</f>
        <v>C</v>
      </c>
      <c r="P214" s="237" t="str">
        <f>IFERROR(IF(AND(N206=""),"",VLOOKUP(N206,Marks,44,0)),"")</f>
        <v>P</v>
      </c>
    </row>
    <row r="215" spans="1:16" ht="21" customHeight="1">
      <c r="A215" s="376">
        <f>IF(N206="","",A214+1)</f>
        <v>16</v>
      </c>
      <c r="B215" s="341" t="str">
        <f>IF('Master sheet'!$D$11="Hindi","गणित","Maths")</f>
        <v>गणित</v>
      </c>
      <c r="C215" s="367">
        <f>IFERROR(IF(AND(N206=""),"",VLOOKUP(N206,Marks,47,0)),"")</f>
        <v>9</v>
      </c>
      <c r="D215" s="367">
        <f>IFERROR(IF(AND(N206=""),"",VLOOKUP(N206,Marks,48,0)),"")</f>
        <v>6</v>
      </c>
      <c r="E215" s="367">
        <f>IFERROR(IF(AND(N206=""),"",VLOOKUP(N206,Marks,49,0)),"")</f>
        <v>26</v>
      </c>
      <c r="F215" s="85">
        <f>IFERROR(IF(AND(N206=""),"",VLOOKUP(N206,Marks,50,0)),"")</f>
        <v>41</v>
      </c>
      <c r="G215" s="367">
        <f>IFERROR(IF(AND(N206=""),"",VLOOKUP(N206,Marks,51,0)),"")</f>
        <v>5</v>
      </c>
      <c r="H215" s="367">
        <f>IFERROR(IF(AND(N206=""),"",VLOOKUP(N206,Marks,52,0)),"")</f>
        <v>10</v>
      </c>
      <c r="I215" s="85">
        <f>IFERROR(IF(AND(N206=""),"",VLOOKUP(N206,Marks,53,0)),"")</f>
        <v>15</v>
      </c>
      <c r="J215" s="84">
        <f>IFERROR(IF(AND(N206=""),"",VLOOKUP(N206,Marks,54,0)),"")</f>
        <v>56</v>
      </c>
      <c r="K215" s="367">
        <f>IFERROR(IF(AND(N206=""),"",VLOOKUP(N206,Marks,55,0)),"")</f>
        <v>47</v>
      </c>
      <c r="L215" s="367">
        <f>IFERROR(IF(AND(N206=""),"",VLOOKUP(N206,Marks,56,0)),"")</f>
        <v>15</v>
      </c>
      <c r="M215" s="85">
        <f>IFERROR(IF(AND(N206=""),"",VLOOKUP(N206,Marks,57,0)),"")</f>
        <v>62</v>
      </c>
      <c r="N215" s="84">
        <f>IFERROR(IF(AND(N206=""),"",VLOOKUP(N206,Marks,58,0)),"")</f>
        <v>118</v>
      </c>
      <c r="O215" s="95" t="str">
        <f>IFERROR(IF(AND(N206=""),"",VLOOKUP(N206,Marks,64,0)),"")</f>
        <v>C</v>
      </c>
      <c r="P215" s="237" t="str">
        <f>IFERROR(IF(AND(N206=""),"",VLOOKUP(N206,Marks,62,0)),"")</f>
        <v>P</v>
      </c>
    </row>
    <row r="216" spans="1:16" ht="21" customHeight="1">
      <c r="A216" s="376">
        <f>IF(N206="","",A215+1)</f>
        <v>17</v>
      </c>
      <c r="B216" s="346" t="str">
        <f>IF('Master sheet'!$D$11="Hindi","पर्यावरण अध्ययन","EVS")</f>
        <v>पर्यावरण अध्ययन</v>
      </c>
      <c r="C216" s="378">
        <f>IFERROR(IF(AND(N206=""),"",VLOOKUP(N206,Marks,65,0)),"")</f>
        <v>9</v>
      </c>
      <c r="D216" s="378">
        <f>IFERROR(IF(AND(N206=""),"",VLOOKUP(N206,Marks,66,0)),"")</f>
        <v>7</v>
      </c>
      <c r="E216" s="378">
        <f>IFERROR(IF(AND(N206=""),"",VLOOKUP(N206,Marks,67,0)),"")</f>
        <v>27</v>
      </c>
      <c r="F216" s="85">
        <f>IFERROR(IF(AND(N206=""),"",VLOOKUP(N206,Marks,68,0)),"")</f>
        <v>43</v>
      </c>
      <c r="G216" s="378">
        <f>IFERROR(IF(AND(N206=""),"",VLOOKUP(N206,Marks,69,0)),"")</f>
        <v>5</v>
      </c>
      <c r="H216" s="378">
        <f>IFERROR(IF(AND(N206=""),"",VLOOKUP(N206,Marks,70,0)),"")</f>
        <v>11</v>
      </c>
      <c r="I216" s="85">
        <f>IFERROR(IF(AND(N206=""),"",VLOOKUP(N206,Marks,71,0)),"")</f>
        <v>16</v>
      </c>
      <c r="J216" s="84">
        <f>IFERROR(IF(AND(N206=""),"",VLOOKUP(N206,Marks,72,0)),"")</f>
        <v>59</v>
      </c>
      <c r="K216" s="378">
        <f>IFERROR(IF(AND(N206=""),"",VLOOKUP(N206,Marks,73,0)),"")</f>
        <v>48</v>
      </c>
      <c r="L216" s="378">
        <f>IFERROR(IF(AND(N206=""),"",VLOOKUP(N206,Marks,74,0)),"")</f>
        <v>16</v>
      </c>
      <c r="M216" s="85">
        <f>IFERROR(IF(AND(N206=""),"",VLOOKUP(N206,Marks,75,0)),"")</f>
        <v>64</v>
      </c>
      <c r="N216" s="84">
        <f>IFERROR(IF(AND(N206=""),"",VLOOKUP(N206,Marks,76,0)),"")</f>
        <v>123</v>
      </c>
      <c r="O216" s="95" t="str">
        <f>IFERROR(IF(AND(N206=""),"",VLOOKUP(N206,Marks,82,0)),"")</f>
        <v>C</v>
      </c>
      <c r="P216" s="237" t="str">
        <f>IFERROR(IF(AND(N206=""),"",VLOOKUP(N206,Marks,80,0)),"")</f>
        <v>P</v>
      </c>
    </row>
    <row r="217" spans="1:16" ht="27.75" customHeight="1">
      <c r="A217" s="376">
        <f>IF(N206="","",A216+1)</f>
        <v>18</v>
      </c>
      <c r="B217" s="342" t="str">
        <f>IF('Master sheet'!$D$11="Hindi","कुल योग","Total")</f>
        <v>कुल योग</v>
      </c>
      <c r="C217" s="86">
        <f>IF(AND($N206=""),"",IF(AND(C212="",C214="",C215="",C216=""),"",SUM(C212,C214,C215,C216)))</f>
        <v>32</v>
      </c>
      <c r="D217" s="86">
        <f t="shared" ref="D217:N217" si="6">IF(AND($N206=""),"",IF(AND(D212="",D214="",D215="",D216=""),"",SUM(D212,D214,D215,D216)))</f>
        <v>22</v>
      </c>
      <c r="E217" s="86">
        <f t="shared" si="6"/>
        <v>86</v>
      </c>
      <c r="F217" s="86">
        <f t="shared" si="6"/>
        <v>140</v>
      </c>
      <c r="G217" s="86">
        <f t="shared" si="6"/>
        <v>36</v>
      </c>
      <c r="H217" s="86">
        <f t="shared" si="6"/>
        <v>39</v>
      </c>
      <c r="I217" s="86">
        <f t="shared" si="6"/>
        <v>75</v>
      </c>
      <c r="J217" s="86">
        <f t="shared" si="6"/>
        <v>215</v>
      </c>
      <c r="K217" s="86">
        <f t="shared" si="6"/>
        <v>153</v>
      </c>
      <c r="L217" s="86">
        <f t="shared" si="6"/>
        <v>45</v>
      </c>
      <c r="M217" s="86">
        <f t="shared" si="6"/>
        <v>198</v>
      </c>
      <c r="N217" s="86">
        <f t="shared" si="6"/>
        <v>413</v>
      </c>
      <c r="O217" s="240" t="str">
        <f>IFERROR(IF(AND(N206=""),"",VLOOKUP(N206,Marks,128,0)),"")</f>
        <v>C</v>
      </c>
      <c r="P217" s="240"/>
    </row>
    <row r="218" spans="1:16" ht="8.25" customHeight="1">
      <c r="A218" s="376">
        <f>IF(N206="","",A217+1)</f>
        <v>19</v>
      </c>
      <c r="B218" s="984"/>
      <c r="C218" s="984"/>
      <c r="D218" s="984"/>
      <c r="E218" s="984"/>
      <c r="F218" s="984"/>
      <c r="G218" s="984"/>
      <c r="H218" s="984"/>
      <c r="I218" s="984"/>
      <c r="J218" s="984"/>
      <c r="K218" s="984"/>
      <c r="L218" s="984"/>
      <c r="M218" s="984"/>
      <c r="N218" s="984"/>
      <c r="O218" s="984"/>
      <c r="P218" s="984"/>
    </row>
    <row r="219" spans="1:16" ht="21" customHeight="1">
      <c r="A219" s="376">
        <f>IF(N206="","",A218+1)</f>
        <v>20</v>
      </c>
      <c r="B219" s="946" t="str">
        <f>IF('Master sheet'!$D$11="Hindi","अतिरिक्त विषय ","Extra Subject")</f>
        <v xml:space="preserve">अतिरिक्त विषय </v>
      </c>
      <c r="C219" s="946"/>
      <c r="D219" s="946"/>
      <c r="E219" s="946"/>
      <c r="F219" s="946"/>
      <c r="G219" s="946"/>
      <c r="H219" s="946"/>
      <c r="I219" s="946"/>
      <c r="J219" s="946"/>
      <c r="K219" s="946"/>
      <c r="L219" s="946"/>
      <c r="M219" s="946"/>
      <c r="N219" s="946"/>
      <c r="O219" s="946"/>
      <c r="P219" s="946"/>
    </row>
    <row r="220" spans="1:16" ht="21" customHeight="1">
      <c r="A220" s="376">
        <f>IF(N206="","",A219+1)</f>
        <v>21</v>
      </c>
      <c r="B220" s="403" t="str">
        <f>IF('Master sheet'!$D$11="Hindi","विषय","Subject")</f>
        <v>विषय</v>
      </c>
      <c r="C220" s="947" t="str">
        <f>IF('Master sheet'!$D$11="Hindi","पूर्णांक","M.M.")</f>
        <v>पूर्णांक</v>
      </c>
      <c r="D220" s="948"/>
      <c r="E220" s="947" t="str">
        <f>IF('Master sheet'!$D$11="Hindi","प्राप्तांक","Ob.M.")</f>
        <v>प्राप्तांक</v>
      </c>
      <c r="F220" s="948"/>
      <c r="G220" s="947" t="str">
        <f>IF('Master sheet'!$D$11="Hindi","ग्रेड","Grade")</f>
        <v>ग्रेड</v>
      </c>
      <c r="H220" s="948"/>
      <c r="I220" s="947" t="str">
        <f>IF('Master sheet'!$D$11="Hindi","विषय","Subject")</f>
        <v>विषय</v>
      </c>
      <c r="J220" s="948"/>
      <c r="K220" s="947" t="str">
        <f>IF('Master sheet'!$D$11="Hindi","पूर्णांक","M.M.")</f>
        <v>पूर्णांक</v>
      </c>
      <c r="L220" s="948"/>
      <c r="M220" s="947" t="str">
        <f>IF('Master sheet'!$D$11="Hindi","प्राप्तांक","Ob.M.")</f>
        <v>प्राप्तांक</v>
      </c>
      <c r="N220" s="948"/>
      <c r="O220" s="947" t="str">
        <f>IF('Master sheet'!$D$11="Hindi","ग्रेड","Grade")</f>
        <v>ग्रेड</v>
      </c>
      <c r="P220" s="948"/>
    </row>
    <row r="221" spans="1:16" ht="21" customHeight="1">
      <c r="A221" s="376">
        <f>IF(N206="","",A220+1)</f>
        <v>22</v>
      </c>
      <c r="B221" s="342" t="str">
        <f>IF(AND(N206=""),"",'Result Sheet'!$DJ$4)</f>
        <v/>
      </c>
      <c r="C221" s="965">
        <f>IF(AND(N206=""),"",'Result Sheet'!$DL$7)</f>
        <v>100</v>
      </c>
      <c r="D221" s="965"/>
      <c r="E221" s="944" t="str">
        <f>IFERROR(IF(AND(N206=""),"",VLOOKUP(N206,Marks,115,0)),"")</f>
        <v/>
      </c>
      <c r="F221" s="944"/>
      <c r="G221" s="945" t="str">
        <f>IFERROR(IF(AND(N206=""),"",VLOOKUP(N206,Marks,116,0)),"")</f>
        <v/>
      </c>
      <c r="H221" s="945"/>
      <c r="I221" s="965" t="str">
        <f>IF(AND(N206=""),"",'Result Sheet'!$DN$4)</f>
        <v/>
      </c>
      <c r="J221" s="965"/>
      <c r="K221" s="965">
        <f>IF(AND(N206=""),"",'Result Sheet'!$DP$7)</f>
        <v>100</v>
      </c>
      <c r="L221" s="965"/>
      <c r="M221" s="944" t="str">
        <f>IFERROR(IF(AND(N206=""),"",VLOOKUP(N206,Marks,119,0)),"")</f>
        <v/>
      </c>
      <c r="N221" s="944"/>
      <c r="O221" s="945" t="str">
        <f>IFERROR(IF(AND(N206=""),"",VLOOKUP(N206,Marks,120,0)),"")</f>
        <v/>
      </c>
      <c r="P221" s="945"/>
    </row>
    <row r="222" spans="1:16" ht="21" customHeight="1">
      <c r="A222" s="376">
        <f>IF(N206="","",A221+1)</f>
        <v>23</v>
      </c>
      <c r="B222" s="949" t="str">
        <f>IF('Master sheet'!$D$11="Hindi","विषय","Subject")</f>
        <v>विषय</v>
      </c>
      <c r="C222" s="949"/>
      <c r="D222" s="950" t="str">
        <f>IF('Master sheet'!$D$11="Hindi","प्राप्तांक","Marks ")</f>
        <v>प्राप्तांक</v>
      </c>
      <c r="E222" s="951"/>
      <c r="F222" s="344" t="str">
        <f>IF('Master sheet'!$D$11="Hindi","ग्रेड","Grade")</f>
        <v>ग्रेड</v>
      </c>
      <c r="G222" s="949" t="str">
        <f>IF('Master sheet'!$D$11="Hindi","विषय","Subject")</f>
        <v>विषय</v>
      </c>
      <c r="H222" s="949"/>
      <c r="I222" s="950" t="str">
        <f>IF('Master sheet'!$D$11="Hindi","प्राप्तांक","Marks")</f>
        <v>प्राप्तांक</v>
      </c>
      <c r="J222" s="951"/>
      <c r="K222" s="344" t="str">
        <f>IF('Master sheet'!$D$11="Hindi","ग्रेड","Grade")</f>
        <v>ग्रेड</v>
      </c>
      <c r="L222" s="949" t="str">
        <f>IF('Master sheet'!$D$11="Hindi","विषय","Subject")</f>
        <v>विषय</v>
      </c>
      <c r="M222" s="949"/>
      <c r="N222" s="950" t="str">
        <f>IF('Master sheet'!$D$11="Hindi","प्राप्तांक","Marks")</f>
        <v>प्राप्तांक</v>
      </c>
      <c r="O222" s="951"/>
      <c r="P222" s="412" t="str">
        <f>IF('Master sheet'!$D$11="Hindi","ग्रेड","Grade")</f>
        <v>ग्रेड</v>
      </c>
    </row>
    <row r="223" spans="1:16" ht="21" customHeight="1">
      <c r="A223" s="376">
        <f>IF(N206="","",A222+1)</f>
        <v>24</v>
      </c>
      <c r="B223" s="952" t="str">
        <f>IF('Master sheet'!$D$11="Hindi","कार्यानुभव","WORK EXP.")</f>
        <v>कार्यानुभव</v>
      </c>
      <c r="C223" s="953"/>
      <c r="D223" s="953"/>
      <c r="E223" s="85">
        <f>IFERROR(IF(AND(N206=""),"",VLOOKUP(N206,Marks,88,0)),"")</f>
        <v>83</v>
      </c>
      <c r="F223" s="95" t="str">
        <f>IFERROR(IF(AND(N206=""),"",VLOOKUP(N206,Marks,92,0)),"")</f>
        <v>A</v>
      </c>
      <c r="G223" s="952" t="str">
        <f>IF('Master sheet'!$D$11="Hindi","कला शिक्षा","ART EDU.")</f>
        <v>कला शिक्षा</v>
      </c>
      <c r="H223" s="953"/>
      <c r="I223" s="953"/>
      <c r="J223" s="85">
        <f>IFERROR(IF(AND(N206=""),"",VLOOKUP(N206,Marks,98,0)),"")</f>
        <v>75</v>
      </c>
      <c r="K223" s="95" t="str">
        <f>IFERROR(IF(AND(N206=""),"",VLOOKUP(N206,Marks,102,0)),"")</f>
        <v>B</v>
      </c>
      <c r="L223" s="954" t="str">
        <f>IF('Master sheet'!$D$11="Hindi","स्वा. एवं शा. शिक्षा","HE.&amp;PH. EDU.")</f>
        <v>स्वा. एवं शा. शिक्षा</v>
      </c>
      <c r="M223" s="955"/>
      <c r="N223" s="955"/>
      <c r="O223" s="85">
        <f>IFERROR(IF(AND(N206=""),"",VLOOKUP(N206,Marks,108,0)),"")</f>
        <v>81</v>
      </c>
      <c r="P223" s="95" t="str">
        <f>IFERROR(IF(AND(N206=""),"",VLOOKUP(N206,Marks,112,0)),"")</f>
        <v>A</v>
      </c>
    </row>
    <row r="224" spans="1:16" ht="21" customHeight="1">
      <c r="A224" s="376">
        <f>IF(N206="","",A223+1)</f>
        <v>25</v>
      </c>
      <c r="B224" s="361"/>
      <c r="C224" s="361"/>
      <c r="D224" s="361"/>
      <c r="E224" s="410"/>
      <c r="F224" s="411"/>
      <c r="G224" s="361"/>
      <c r="H224" s="361"/>
      <c r="I224" s="361"/>
      <c r="J224" s="410"/>
      <c r="K224" s="411"/>
      <c r="L224" s="362"/>
      <c r="M224" s="362"/>
      <c r="N224" s="362"/>
      <c r="O224" s="410"/>
      <c r="P224" s="411"/>
    </row>
    <row r="225" spans="1:35" ht="21" customHeight="1">
      <c r="A225" s="376">
        <f>IF(N206="","",A224+1)</f>
        <v>26</v>
      </c>
      <c r="B225" s="956" t="str">
        <f>IF('Master sheet'!$D$11="Hindi","कुल कार्य दिवस :-","Total Meeting :-")</f>
        <v>कुल कार्य दिवस :-</v>
      </c>
      <c r="C225" s="956"/>
      <c r="D225" s="956"/>
      <c r="E225" s="957">
        <f>IFERROR(IF(AND(N206=""),"",VLOOKUP(N206,Marks,126,0)),"")</f>
        <v>220</v>
      </c>
      <c r="F225" s="957"/>
      <c r="G225" s="957"/>
      <c r="H225" s="957"/>
      <c r="I225" s="956" t="str">
        <f>IF('Master sheet'!$D$11="Hindi","कुल उपस्थिति :-","Total Attendance :-")</f>
        <v>कुल उपस्थिति :-</v>
      </c>
      <c r="J225" s="956"/>
      <c r="K225" s="956"/>
      <c r="L225" s="956"/>
      <c r="M225" s="958">
        <f>IFERROR(IF(AND(N206=""),"",VLOOKUP(N206,Marks,127,0)),"")</f>
        <v>208</v>
      </c>
      <c r="N225" s="958"/>
      <c r="O225" s="958"/>
      <c r="P225" s="958"/>
    </row>
    <row r="226" spans="1:35" ht="21" customHeight="1">
      <c r="A226" s="376">
        <f>IF(N206="","",A225+1)</f>
        <v>27</v>
      </c>
      <c r="B226" s="956" t="str">
        <f>IF('Master sheet'!$D$11="Hindi","परिणाम :-","Result :-")</f>
        <v>परिणाम :-</v>
      </c>
      <c r="C226" s="956"/>
      <c r="D226" s="956"/>
      <c r="E226" s="959" t="str">
        <f>IFERROR(IF(AND(N206=""),"",VLOOKUP(N206,Marks,125,0)),"")</f>
        <v>Promoted</v>
      </c>
      <c r="F226" s="959"/>
      <c r="G226" s="959"/>
      <c r="H226" s="959"/>
      <c r="I226" s="956" t="str">
        <f>IF('Master sheet'!$D$11="Hindi","परिणाम प्रतिशत में :-","Result in Percentage :-")</f>
        <v>परिणाम प्रतिशत में :-</v>
      </c>
      <c r="J226" s="956"/>
      <c r="K226" s="956"/>
      <c r="L226" s="956"/>
      <c r="M226" s="960">
        <f>IFERROR(IF(AND(N206=""),"",VLOOKUP(N206,Marks,122,0)),"")</f>
        <v>59</v>
      </c>
      <c r="N226" s="960"/>
      <c r="O226" s="960"/>
      <c r="P226" s="960"/>
    </row>
    <row r="227" spans="1:35" ht="21" customHeight="1">
      <c r="A227" s="376">
        <f>IF(N206="","",A226+1)</f>
        <v>28</v>
      </c>
      <c r="B227" s="956" t="str">
        <f>IF('Master sheet'!$D$11="Hindi","श्रेणी / ग्रेड :-","Division / Grade :-")</f>
        <v>श्रेणी / ग्रेड :-</v>
      </c>
      <c r="C227" s="956"/>
      <c r="D227" s="956"/>
      <c r="E227" s="238" t="str">
        <f>IFERROR(IF(AND(N206=""),"",VLOOKUP(N206,Marks,123,0)),"")</f>
        <v>II</v>
      </c>
      <c r="F227" s="239" t="s">
        <v>130</v>
      </c>
      <c r="G227" s="961" t="str">
        <f>IFERROR(IF(AND(N206=""),"",VLOOKUP(N206,Marks,128,0)),"")</f>
        <v>C</v>
      </c>
      <c r="H227" s="961"/>
      <c r="I227" s="956" t="str">
        <f>IF('Master sheet'!$D$11="Hindi","कक्षा में स्थान :-","Position in the Class :-")</f>
        <v>कक्षा में स्थान :-</v>
      </c>
      <c r="J227" s="956"/>
      <c r="K227" s="956"/>
      <c r="L227" s="956"/>
      <c r="M227" s="962">
        <f>IFERROR(IF(AND(N206=""),"",VLOOKUP(N206,Marks,124,0)),"")</f>
        <v>2.9999999999999964</v>
      </c>
      <c r="N227" s="962"/>
      <c r="O227" s="962"/>
      <c r="P227" s="962"/>
    </row>
    <row r="228" spans="1:35" ht="21" customHeight="1">
      <c r="A228" s="376">
        <f>IF(N206="","",A227+1)</f>
        <v>29</v>
      </c>
      <c r="B228" s="963" t="str">
        <f>IF('Master sheet'!$D$11="Hindi","परीक्षा परिणाम घोषणा दिनांक :-","Result Declaration Date :-")</f>
        <v>परीक्षा परिणाम घोषणा दिनांक :-</v>
      </c>
      <c r="C228" s="963"/>
      <c r="D228" s="963"/>
      <c r="E228" s="964">
        <f>IFERROR(IF(AND(N206=""),"",'Master sheet'!$D$10),"")</f>
        <v>45419</v>
      </c>
      <c r="F228" s="964"/>
      <c r="G228" s="964"/>
      <c r="H228" s="409"/>
      <c r="I228" s="87"/>
      <c r="J228" s="87"/>
      <c r="K228" s="56"/>
      <c r="L228" s="87"/>
      <c r="M228" s="87"/>
      <c r="N228" s="87"/>
      <c r="O228" s="87"/>
      <c r="P228" s="87"/>
    </row>
    <row r="229" spans="1:35" ht="54" customHeight="1">
      <c r="A229" s="376">
        <f>IF(N206="","",A228+1)</f>
        <v>30</v>
      </c>
      <c r="B229" s="975" t="str">
        <f>IF(AND(N206=""),"",IF(AND(C203=3),CONCATENATE("( ",UPPER('Master sheet'!$H$10)," )"),IF(AND(C203=4),CONCATENATE("( ",UPPER('Master sheet'!$H$18)," )"),"")))</f>
        <v>( ABHIMANYU SINGH )</v>
      </c>
      <c r="C229" s="975"/>
      <c r="D229" s="975"/>
      <c r="E229" s="975"/>
      <c r="F229" s="976" t="str">
        <f>IF(AND(N206=""),"",CONCATENATE("(",'Master sheet'!$D$14," )"))</f>
        <v>(Suresh Chand )</v>
      </c>
      <c r="G229" s="976"/>
      <c r="H229" s="976"/>
      <c r="I229" s="976"/>
      <c r="J229" s="976"/>
      <c r="K229" s="976" t="str">
        <f>IF(AND(N206=""),"",CONCATENATE("(",'Master sheet'!$D$12," )"))</f>
        <v>(USHA PALIYA )</v>
      </c>
      <c r="L229" s="976"/>
      <c r="M229" s="976"/>
      <c r="N229" s="976"/>
      <c r="O229" s="976"/>
      <c r="P229" s="976"/>
    </row>
    <row r="230" spans="1:35" ht="24.75" customHeight="1">
      <c r="A230" s="376">
        <f>IF(N206="","",A229+1)</f>
        <v>31</v>
      </c>
      <c r="B230" s="974" t="str">
        <f>IF('Master sheet'!$D$11="Hindi","हस्ताक्षर कक्षाध्यापक","Signature of the class teacher")</f>
        <v>हस्ताक्षर कक्षाध्यापक</v>
      </c>
      <c r="C230" s="974"/>
      <c r="D230" s="974"/>
      <c r="E230" s="974"/>
      <c r="F230" s="974" t="str">
        <f>IF('Master sheet'!$D$11="Hindi","हस्ताक्षर परीक्षा प्रभारी","Signature of the exam. Incharge")</f>
        <v>हस्ताक्षर परीक्षा प्रभारी</v>
      </c>
      <c r="G230" s="974"/>
      <c r="H230" s="974"/>
      <c r="I230" s="974"/>
      <c r="J230" s="974"/>
      <c r="K230" s="974" t="str">
        <f>IF('Master sheet'!$D$11="Hindi","हस्ताक्षर संस्था प्रधान","Head of Institute's Signature")</f>
        <v>हस्ताक्षर संस्था प्रधान</v>
      </c>
      <c r="L230" s="974"/>
      <c r="M230" s="974"/>
      <c r="N230" s="974"/>
      <c r="O230" s="974"/>
      <c r="P230" s="974"/>
    </row>
    <row r="232" spans="1:35" ht="22.5" customHeight="1">
      <c r="A232" s="376">
        <f>IF(N239="","",1)</f>
        <v>1</v>
      </c>
      <c r="B232" s="966" t="str">
        <f>IF('Master sheet'!$D$11="Hindi","वार्षिक रिपोर्ट कार्ड ","Report Card")</f>
        <v xml:space="preserve">वार्षिक रिपोर्ट कार्ड </v>
      </c>
      <c r="C232" s="966"/>
      <c r="D232" s="966"/>
      <c r="E232" s="966"/>
      <c r="F232" s="966"/>
      <c r="G232" s="966"/>
      <c r="H232" s="966"/>
      <c r="I232" s="966"/>
      <c r="J232" s="966"/>
      <c r="K232" s="966"/>
      <c r="L232" s="966"/>
      <c r="M232" s="966"/>
      <c r="N232" s="966"/>
      <c r="O232" s="966"/>
      <c r="P232" s="966"/>
      <c r="S232" s="371"/>
      <c r="T232" s="371"/>
      <c r="U232" s="371"/>
      <c r="V232" s="371"/>
      <c r="W232" s="371"/>
      <c r="X232" s="265"/>
    </row>
    <row r="233" spans="1:35" ht="18.95" customHeight="1">
      <c r="A233" s="376">
        <f>IF(N239="","",A232+1)</f>
        <v>2</v>
      </c>
      <c r="B233" s="967" t="str">
        <f>IF('Master sheet'!$D$11="Hindi","शिक्षा विभाग, राजस्थान सरकार","Education Department, Rajasthan Government")</f>
        <v>शिक्षा विभाग, राजस्थान सरकार</v>
      </c>
      <c r="C233" s="967"/>
      <c r="D233" s="967"/>
      <c r="E233" s="967"/>
      <c r="F233" s="967"/>
      <c r="G233" s="967"/>
      <c r="H233" s="967"/>
      <c r="I233" s="967"/>
      <c r="J233" s="967"/>
      <c r="K233" s="967"/>
      <c r="L233" s="967"/>
      <c r="M233" s="967"/>
      <c r="N233" s="967"/>
      <c r="O233" s="967"/>
      <c r="P233" s="967"/>
      <c r="S233" s="371"/>
      <c r="T233" s="371"/>
      <c r="U233" s="372"/>
      <c r="V233" s="371"/>
      <c r="W233" s="371"/>
      <c r="X233" s="265"/>
    </row>
    <row r="234" spans="1:35" s="364" customFormat="1" ht="24" customHeight="1">
      <c r="A234" s="376">
        <f>IF(N239="","",A233+1)</f>
        <v>3</v>
      </c>
      <c r="B234" s="968" t="str">
        <f>IF('Master sheet'!$D$11="Hindi","विद्यालय का नाम :-","School Name :- ")</f>
        <v>विद्यालय का नाम :-</v>
      </c>
      <c r="C234" s="968"/>
      <c r="D234" s="968"/>
      <c r="E234" s="969" t="str">
        <f>IF(AND(N239=""),"",IF('Master sheet'!$D$11="Hindi",'Master sheet'!$D$8,'Master sheet'!$D$7))</f>
        <v xml:space="preserve">महात्मा गाँधी राजकीय विद्यालय (अंग्रेजी माध्यम) बर, पाली </v>
      </c>
      <c r="F234" s="969"/>
      <c r="G234" s="969"/>
      <c r="H234" s="969"/>
      <c r="I234" s="969"/>
      <c r="J234" s="969"/>
      <c r="K234" s="969"/>
      <c r="L234" s="969"/>
      <c r="M234" s="969"/>
      <c r="N234" s="969"/>
      <c r="O234" s="969"/>
      <c r="P234" s="969"/>
      <c r="S234" s="373"/>
      <c r="T234" s="374"/>
      <c r="U234" s="372"/>
      <c r="V234" s="374"/>
      <c r="W234" s="373"/>
      <c r="X234" s="375"/>
    </row>
    <row r="235" spans="1:35" ht="18.95" customHeight="1">
      <c r="A235" s="376">
        <f>IF(N239="","",A234+1)</f>
        <v>4</v>
      </c>
      <c r="B235" s="370"/>
      <c r="C235" s="370"/>
      <c r="D235" s="370"/>
      <c r="E235" s="970" t="str">
        <f>IF(AND(N239=""),"",IF('Master sheet'!$D$11="Hindi",CONCATENATE("(विद्यालय मान्यता क्रमांक व वर्ष : ","  ",'Master sheet'!$D$6),CONCATENATE("(School Recognition Number &amp; Years : ","  ",'Master sheet'!$D$6)))</f>
        <v>(विद्यालय मान्यता क्रमांक व वर्ष :   शिक्षा/पाली/1995/2001</v>
      </c>
      <c r="F235" s="970"/>
      <c r="G235" s="970"/>
      <c r="H235" s="970"/>
      <c r="I235" s="970"/>
      <c r="J235" s="970"/>
      <c r="K235" s="970"/>
      <c r="L235" s="970"/>
      <c r="M235" s="970"/>
      <c r="N235" s="970"/>
      <c r="O235" s="970"/>
      <c r="P235" s="970"/>
      <c r="S235" s="371"/>
      <c r="T235" s="371"/>
      <c r="U235" s="371"/>
      <c r="V235" s="371"/>
      <c r="W235" s="371"/>
      <c r="X235" s="265"/>
    </row>
    <row r="236" spans="1:35" ht="18.95" customHeight="1">
      <c r="A236" s="376">
        <f>IF(N239="","",A235+1)</f>
        <v>5</v>
      </c>
      <c r="B236" s="369" t="str">
        <f>IF('Master sheet'!$D$11="Hindi","कक्षा  :-","CLASS :- ")</f>
        <v>कक्षा  :-</v>
      </c>
      <c r="C236" s="971">
        <f>IFERROR(IF(AND(N239=""),"",VLOOKUP(N239,Marks,2,0)),"")</f>
        <v>4</v>
      </c>
      <c r="D236" s="971"/>
      <c r="E236" s="972" t="str">
        <f>IF('Master sheet'!$D$11="Hindi","सेक्शन :-","Section :- ")</f>
        <v>सेक्शन :-</v>
      </c>
      <c r="F236" s="972"/>
      <c r="G236" s="972"/>
      <c r="H236" s="971" t="str">
        <f>IFERROR(IF(AND(N239=""),"",VLOOKUP(N239,Marks,3,0)),"")</f>
        <v>A</v>
      </c>
      <c r="I236" s="971"/>
      <c r="J236" s="973" t="str">
        <f>IF('Master sheet'!$D$11="Hindi","सत्र :- ","Session :- ")</f>
        <v xml:space="preserve">सत्र :- </v>
      </c>
      <c r="K236" s="973"/>
      <c r="L236" s="973"/>
      <c r="M236" s="973"/>
      <c r="N236" s="992" t="str">
        <f>IF(AND(N239=""),"",'Marks Entry 3rd'!$I$2)</f>
        <v xml:space="preserve"> 2023-2024</v>
      </c>
      <c r="O236" s="992"/>
      <c r="P236" s="992"/>
      <c r="S236" s="371"/>
      <c r="T236" s="371"/>
      <c r="U236" s="371"/>
      <c r="V236" s="371"/>
      <c r="W236" s="371"/>
      <c r="X236" s="265"/>
      <c r="AH236" s="366" t="str">
        <f>N238</f>
        <v>26-10-2015</v>
      </c>
    </row>
    <row r="237" spans="1:35" ht="18.95" customHeight="1">
      <c r="A237" s="376">
        <f>IF(N239="","",A236+1)</f>
        <v>6</v>
      </c>
      <c r="B237" s="986" t="str">
        <f>IF('Master sheet'!$D$11="Hindi","विद्यार्थी का नाम :-","Student's Name :-")</f>
        <v>विद्यार्थी का नाम :-</v>
      </c>
      <c r="C237" s="986"/>
      <c r="D237" s="986"/>
      <c r="E237" s="987" t="str">
        <f>IFERROR(IF(AND(N239=""),"",VLOOKUP(N239,Marks,6,0)),"")</f>
        <v>DIVYA BAGRI</v>
      </c>
      <c r="F237" s="987"/>
      <c r="G237" s="987"/>
      <c r="H237" s="987"/>
      <c r="I237" s="987"/>
      <c r="J237" s="988" t="str">
        <f>IF('Master sheet'!$D$11="Hindi","प्रवेशांक :","SR. NO. :")</f>
        <v>प्रवेशांक :</v>
      </c>
      <c r="K237" s="988"/>
      <c r="L237" s="988"/>
      <c r="M237" s="988"/>
      <c r="N237" s="990">
        <f>IFERROR(IF(AND(N239=""),"",VLOOKUP(N239,Marks,5,0)),"")</f>
        <v>925</v>
      </c>
      <c r="O237" s="990"/>
      <c r="P237" s="990"/>
      <c r="S237" s="371"/>
      <c r="T237" s="371"/>
      <c r="U237" s="371"/>
      <c r="V237" s="371"/>
      <c r="W237" s="371"/>
      <c r="X237" s="265"/>
      <c r="AG237">
        <f>YEAR(AH236)</f>
        <v>2015</v>
      </c>
      <c r="AH237">
        <f>MONTH(AH236)</f>
        <v>10</v>
      </c>
      <c r="AI237">
        <f>DAY(AH236)</f>
        <v>26</v>
      </c>
    </row>
    <row r="238" spans="1:35" ht="18.95" customHeight="1">
      <c r="A238" s="376">
        <f>IF(N239="","",A237+1)</f>
        <v>7</v>
      </c>
      <c r="B238" s="986" t="str">
        <f>IF('Master sheet'!$D$11="Hindi","पिता का नाम :-","Father's Name :-")</f>
        <v>पिता का नाम :-</v>
      </c>
      <c r="C238" s="986"/>
      <c r="D238" s="986"/>
      <c r="E238" s="987" t="str">
        <f>IFERROR(IF(AND(N239=""),"",VLOOKUP(N239,Marks,7,0)),"")</f>
        <v>MUKESH</v>
      </c>
      <c r="F238" s="987"/>
      <c r="G238" s="987"/>
      <c r="H238" s="987"/>
      <c r="I238" s="987"/>
      <c r="J238" s="988" t="str">
        <f>IF('Master sheet'!$D$11="Hindi","जन्म तिथि :","Date of Birth :")</f>
        <v>जन्म तिथि :</v>
      </c>
      <c r="K238" s="988"/>
      <c r="L238" s="988"/>
      <c r="M238" s="988"/>
      <c r="N238" s="991" t="str">
        <f>IFERROR(IF(AND(N239=""),"",VLOOKUP(N239,Marks,4,0)),"")</f>
        <v>26-10-2015</v>
      </c>
      <c r="O238" s="991"/>
      <c r="P238" s="991"/>
      <c r="S238" s="265"/>
      <c r="T238" s="265"/>
      <c r="U238" s="265"/>
      <c r="V238" s="265"/>
      <c r="W238" s="265"/>
      <c r="X238" s="265"/>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इग्यारह",IF(AG237=2012,"दो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दो हजार पंद्रह</v>
      </c>
      <c r="AH238" t="str">
        <f>IF(AH237=1,"जनवरी",IF(AH237=2,"फरवरी",IF(AH237=3,"मार्च",IF(AH237=4,"अप्रैल",IF(AH237=5,"मई",IF(AH237=6,"जून",IF(AH237=7,"जुलाई",IF(AH237=8,"अगस्त",IF(AH237=9,"सितम्बर",IF(AH237=10,"अक्टूबर",IF(AH237=11,"नवम्बर",IF(AH237=12,"दिसम्बर",""))))))))))))</f>
        <v>अक्टूबर</v>
      </c>
      <c r="AI238" t="str">
        <f>IF(AI237=1,"एक",IF(AI237=2,"दो",IF(AI237=3,"तीन",IF(AI237=4,"चार",IF(AI237=5,"पांच",IF(AI237=6,"छः",IF(AI237=7,"सात",IF(AI237=8,"आठ",IF(AI237=9,"नौ",IF(AI237=10,"दस",IF(AI237=11,"इ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छबीस</v>
      </c>
    </row>
    <row r="239" spans="1:35" ht="18.95" customHeight="1">
      <c r="A239" s="376">
        <f>IF(N239="","",A238+1)</f>
        <v>8</v>
      </c>
      <c r="B239" s="986" t="str">
        <f>IF('Master sheet'!$D$11="Hindi","माता का नाम :-","Mother's Name :-")</f>
        <v>माता का नाम :-</v>
      </c>
      <c r="C239" s="986"/>
      <c r="D239" s="986"/>
      <c r="E239" s="987" t="str">
        <f>IFERROR(IF(AND(N239=""),"",VLOOKUP(N239,Marks,8,0)),"")</f>
        <v>SEEMA</v>
      </c>
      <c r="F239" s="987"/>
      <c r="G239" s="987"/>
      <c r="H239" s="987"/>
      <c r="I239" s="987"/>
      <c r="J239" s="988" t="str">
        <f>IF('Master sheet'!$D$11="Hindi","रोल नंबर :-","Roll No. :")</f>
        <v>रोल नंबर :-</v>
      </c>
      <c r="K239" s="988"/>
      <c r="L239" s="988"/>
      <c r="M239" s="988"/>
      <c r="N239" s="989">
        <f>IF(N206="","",IF(AND(N206+1&gt;$Y$6),"",N206+1))</f>
        <v>408</v>
      </c>
      <c r="O239" s="989"/>
      <c r="P239" s="989"/>
      <c r="AH239" t="str">
        <f>CONCATENATE(AI238," ",AH238," ",AG238)</f>
        <v>छबीस अक्टूबर दो हजार पंद्रह</v>
      </c>
    </row>
    <row r="240" spans="1:35" ht="18.95" customHeight="1">
      <c r="A240" s="376">
        <f>IF(N239="","",A239+1)</f>
        <v>9</v>
      </c>
      <c r="B240" s="986" t="str">
        <f>IF('Master sheet'!$D$11="Hindi","जन्मतिथि शब्दों में :-","Date of Birth in Words :-")</f>
        <v>जन्मतिथि शब्दों में :-</v>
      </c>
      <c r="C240" s="986"/>
      <c r="D240" s="986"/>
      <c r="E240" s="987" t="str">
        <f>IFERROR(IF('Master sheet'!$D$11="Hindi",AH239,AH241),"")</f>
        <v>छबीस अक्टूबर दो हजार पंद्रह</v>
      </c>
      <c r="F240" s="987"/>
      <c r="G240" s="987"/>
      <c r="H240" s="987"/>
      <c r="I240" s="987"/>
      <c r="J240" s="987"/>
      <c r="K240" s="987"/>
      <c r="L240" s="987"/>
      <c r="M240" s="987"/>
      <c r="N240" s="987"/>
      <c r="O240" s="987"/>
      <c r="P240" s="368"/>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TWO THOUSAND FIFTEEN</v>
      </c>
      <c r="AH240" t="str">
        <f>IF(AH237=1,"JANUARY",IF(AH237=2,"FEBUARY", IF(AH237=3,"MARCH",IF(AH237=4,"APRIL",IF(AH237=5,"MAY",IF(AH237=6,"JUNE",IF(AH237=7,"JULY",IF(AH237=8,"AUGUST",IF(AH237=9,"SEPTEMBER",IF(AH237=10,"OCTOBER",IF(AH237=11,"NOVEMBER",IF(AH237=12,"DECEMBER",""))))))))))))</f>
        <v>OCTOBER</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TWENTY SIX</v>
      </c>
    </row>
    <row r="241" spans="1:34" ht="18.75">
      <c r="A241" s="376">
        <f>IF(N239="","",A240+1)</f>
        <v>10</v>
      </c>
      <c r="B241" s="88"/>
      <c r="C241" s="88"/>
      <c r="D241" s="88"/>
      <c r="E241" s="89"/>
      <c r="F241" s="89"/>
      <c r="G241" s="89"/>
      <c r="H241" s="88"/>
      <c r="I241" s="88"/>
      <c r="J241" s="90"/>
      <c r="K241" s="90"/>
      <c r="L241" s="90"/>
      <c r="M241" s="56"/>
      <c r="N241" s="56"/>
      <c r="O241" s="56"/>
      <c r="P241" s="56"/>
      <c r="AH241" t="str">
        <f>CONCATENATE(AH240," ",AI240,", ",AG240)</f>
        <v>OCTOBER TWENTY SIX, TWO THOUSAND FIFTEEN</v>
      </c>
    </row>
    <row r="242" spans="1:34" ht="25.5" customHeight="1">
      <c r="A242" s="376">
        <f>IF(N239="","",A241+1)</f>
        <v>11</v>
      </c>
      <c r="B242" s="723" t="str">
        <f>IF('Master sheet'!$D$11="Hindi","विषय","Subject")</f>
        <v>विषय</v>
      </c>
      <c r="C242" s="745" t="str">
        <f>IF('Master sheet'!$D$11="Hindi","सा. परख","Test")</f>
        <v>सा. परख</v>
      </c>
      <c r="D242" s="746"/>
      <c r="E242" s="746"/>
      <c r="F242" s="746"/>
      <c r="G242" s="745" t="str">
        <f>IF('Master sheet'!$D$11="Hindi","अर्द्धवार्षिक","Half Yearly")</f>
        <v>अर्द्धवार्षिक</v>
      </c>
      <c r="H242" s="746"/>
      <c r="I242" s="747"/>
      <c r="J242" s="985" t="str">
        <f>IF('Master sheet'!$D$11="Hindi","अर्द्ध वा. तक योग","Total Till H.Y.")</f>
        <v>अर्द्ध वा. तक योग</v>
      </c>
      <c r="K242" s="745" t="str">
        <f>IF('Master sheet'!$D$11="Hindi","वार्षिक","Yearly")</f>
        <v>वार्षिक</v>
      </c>
      <c r="L242" s="746"/>
      <c r="M242" s="747"/>
      <c r="N242" s="977" t="str">
        <f>IF('Master sheet'!$D$11="Hindi","कुल विषय योग ","Subject Total")</f>
        <v xml:space="preserve">कुल विषय योग </v>
      </c>
      <c r="O242" s="978" t="str">
        <f>IF('Master sheet'!$D$11="Hindi","ग्रेड","Grade")</f>
        <v>ग्रेड</v>
      </c>
      <c r="P242" s="981" t="str">
        <f>IF('Master sheet'!$D$11="Hindi","परिणाम","Results")</f>
        <v>परिणाम</v>
      </c>
    </row>
    <row r="243" spans="1:34" ht="102.75" customHeight="1">
      <c r="A243" s="376">
        <f>IF(N239="","",A242+1)</f>
        <v>12</v>
      </c>
      <c r="B243" s="723"/>
      <c r="C243" s="343" t="str">
        <f>IF('Master sheet'!$D$11="Hindi","प्रथम परख ","First Test")</f>
        <v xml:space="preserve">प्रथम परख </v>
      </c>
      <c r="D243" s="343" t="str">
        <f>IF('Master sheet'!$D$11="Hindi","द्वितीय परख","Second Test")</f>
        <v>द्वितीय परख</v>
      </c>
      <c r="E243" s="343" t="str">
        <f>IF('Master sheet'!$D$11="Hindi","तृतीय परख","Third Test")</f>
        <v>तृतीय परख</v>
      </c>
      <c r="F243" s="343" t="str">
        <f>IF('Master sheet'!$D$11="Hindi","सा. परख योग","Test Total")</f>
        <v>सा. परख योग</v>
      </c>
      <c r="G243" s="343" t="str">
        <f>IF('Master sheet'!$D$11="Hindi","लिखित","Written")</f>
        <v>लिखित</v>
      </c>
      <c r="H243" s="343" t="str">
        <f>IF('Master sheet'!$D$11="Hindi","मौखिक","Oral")</f>
        <v>मौखिक</v>
      </c>
      <c r="I243" s="343" t="str">
        <f>IF('Master sheet'!$D$11="Hindi","अर्द्ध वा. योग","H.Y. Total")</f>
        <v>अर्द्ध वा. योग</v>
      </c>
      <c r="J243" s="985"/>
      <c r="K243" s="343" t="str">
        <f>IF('Master sheet'!$D$11="Hindi","लिखित","Written")</f>
        <v>लिखित</v>
      </c>
      <c r="L243" s="343" t="str">
        <f>IF('Master sheet'!$D$11="Hindi","मौखिक","Oral")</f>
        <v>मौखिक</v>
      </c>
      <c r="M243" s="343" t="str">
        <f>IF('Master sheet'!$D$11="Hindi","वार्षिक योग","Yearly Total")</f>
        <v>वार्षिक योग</v>
      </c>
      <c r="N243" s="977"/>
      <c r="O243" s="979"/>
      <c r="P243" s="982"/>
    </row>
    <row r="244" spans="1:34" ht="21" customHeight="1">
      <c r="A244" s="376">
        <f>IF(N239="","",A243+1)</f>
        <v>13</v>
      </c>
      <c r="B244" s="723"/>
      <c r="C244" s="435">
        <v>10</v>
      </c>
      <c r="D244" s="435">
        <v>10</v>
      </c>
      <c r="E244" s="435">
        <v>10</v>
      </c>
      <c r="F244" s="436">
        <v>30</v>
      </c>
      <c r="G244" s="435">
        <v>50</v>
      </c>
      <c r="H244" s="435">
        <v>20</v>
      </c>
      <c r="I244" s="436">
        <v>70</v>
      </c>
      <c r="J244" s="437">
        <v>100</v>
      </c>
      <c r="K244" s="435">
        <v>60</v>
      </c>
      <c r="L244" s="435">
        <v>40</v>
      </c>
      <c r="M244" s="436">
        <v>100</v>
      </c>
      <c r="N244" s="437">
        <v>200</v>
      </c>
      <c r="O244" s="980"/>
      <c r="P244" s="983"/>
    </row>
    <row r="245" spans="1:34" ht="21" customHeight="1">
      <c r="A245" s="376">
        <f>IF(N239="","",A244+1)</f>
        <v>14</v>
      </c>
      <c r="B245" s="341" t="str">
        <f>IF('Master sheet'!D$11="Hindi","हिंदी","Hindi")</f>
        <v>हिंदी</v>
      </c>
      <c r="C245" s="367">
        <f>IFERROR(IF(AND(N239=""),"",VLOOKUP(N239,Marks,11,0)),"")</f>
        <v>9</v>
      </c>
      <c r="D245" s="367">
        <f>IFERROR(IF(AND(N239=""),"",VLOOKUP(N239,Marks,12,0)),"")</f>
        <v>7</v>
      </c>
      <c r="E245" s="367">
        <f>IFERROR(IF(AND(N239=""),"",VLOOKUP(N239,Marks,13,0)),"")</f>
        <v>27</v>
      </c>
      <c r="F245" s="85">
        <f>IFERROR(IF(AND(N239=""),"",VLOOKUP(N239,Marks,14,0)),"")</f>
        <v>43</v>
      </c>
      <c r="G245" s="367">
        <f>IFERROR(IF(AND(N239=""),"",VLOOKUP(N239,Marks,15,0)),"")</f>
        <v>6</v>
      </c>
      <c r="H245" s="367">
        <f>IFERROR(IF(AND(N239=""),"",VLOOKUP(N239,Marks,16,0)),"")</f>
        <v>11</v>
      </c>
      <c r="I245" s="85">
        <f>IFERROR(IF(AND(N239=""),"",VLOOKUP(N239,Marks,17,0)),"")</f>
        <v>17</v>
      </c>
      <c r="J245" s="84">
        <f>IFERROR(IF(AND(N239=""),"",VLOOKUP(N239,Marks,18,0)),"")</f>
        <v>60</v>
      </c>
      <c r="K245" s="367">
        <f>IFERROR(IF(AND(N239=""),"",VLOOKUP(N239,Marks,19,0)),"")</f>
        <v>37</v>
      </c>
      <c r="L245" s="367">
        <f>IFERROR(IF(AND(N239=""),"",VLOOKUP(N239,Marks,20,0)),"")</f>
        <v>4</v>
      </c>
      <c r="M245" s="85">
        <f>IFERROR(IF(AND(N239=""),"",VLOOKUP(N239,Marks,21,0)),"")</f>
        <v>41</v>
      </c>
      <c r="N245" s="84">
        <f>IFERROR(IF(AND(N239=""),"",VLOOKUP(N239,Marks,22,0)),"")</f>
        <v>101</v>
      </c>
      <c r="O245" s="95" t="str">
        <f>IFERROR(IF(AND(N239=""),"",VLOOKUP(N239,Marks,28,0)),"")</f>
        <v>D</v>
      </c>
      <c r="P245" s="237" t="str">
        <f>IFERROR(IF(AND(N239=""),"",VLOOKUP(N239,Marks,26,0)),"")</f>
        <v>P</v>
      </c>
    </row>
    <row r="246" spans="1:34" ht="21" customHeight="1">
      <c r="A246" s="376">
        <f>IF(N239="","",A245+1)</f>
        <v>15</v>
      </c>
      <c r="B246" s="341"/>
      <c r="C246" s="435">
        <v>5</v>
      </c>
      <c r="D246" s="435">
        <v>5</v>
      </c>
      <c r="E246" s="435">
        <v>5</v>
      </c>
      <c r="F246" s="436">
        <v>15</v>
      </c>
      <c r="G246" s="439">
        <v>25</v>
      </c>
      <c r="H246" s="435">
        <v>10</v>
      </c>
      <c r="I246" s="436">
        <v>35</v>
      </c>
      <c r="J246" s="438">
        <v>50</v>
      </c>
      <c r="K246" s="439">
        <v>30</v>
      </c>
      <c r="L246" s="435">
        <v>20</v>
      </c>
      <c r="M246" s="436">
        <v>50</v>
      </c>
      <c r="N246" s="438">
        <v>100</v>
      </c>
      <c r="O246" s="1002"/>
      <c r="P246" s="1003"/>
    </row>
    <row r="247" spans="1:34" ht="21" customHeight="1">
      <c r="A247" s="376">
        <f>IF(N239="","",A245+1)</f>
        <v>15</v>
      </c>
      <c r="B247" s="341" t="str">
        <f>IF('Master sheet'!$D$11="Hindi","अंग्रेजी","English")</f>
        <v>अंग्रेजी</v>
      </c>
      <c r="C247" s="367">
        <f>IFERROR(IF(AND(N239=""),"",VLOOKUP(N239,Marks,29,0)),"")</f>
        <v>5</v>
      </c>
      <c r="D247" s="367">
        <f>IFERROR(IF(AND(N239=""),"",VLOOKUP(N239,Marks,30,0)),"")</f>
        <v>3</v>
      </c>
      <c r="E247" s="367">
        <f>IFERROR(IF(AND(N239=""),"",VLOOKUP(N239,Marks,31,0)),"")</f>
        <v>4</v>
      </c>
      <c r="F247" s="85">
        <f>IFERROR(IF(AND(N239=""),"",VLOOKUP(N239,Marks,32,0)),"")</f>
        <v>12</v>
      </c>
      <c r="G247" s="367">
        <f>IFERROR(IF(AND(N239=""),"",VLOOKUP(N239,Marks,33,0)),"")</f>
        <v>23</v>
      </c>
      <c r="H247" s="367">
        <f>IFERROR(IF(AND(N239=""),"",VLOOKUP(N239,Marks,34,0)),"")</f>
        <v>8</v>
      </c>
      <c r="I247" s="85">
        <f>IFERROR(IF(AND(N239=""),"",VLOOKUP(N239,Marks,35,0)),"")</f>
        <v>31</v>
      </c>
      <c r="J247" s="84">
        <f>IFERROR(IF(AND(N239=""),"",VLOOKUP(N239,Marks,36,0)),"")</f>
        <v>43</v>
      </c>
      <c r="K247" s="367">
        <f>IFERROR(IF(AND(N239=""),"",VLOOKUP(N239,Marks,37,0)),"")</f>
        <v>25</v>
      </c>
      <c r="L247" s="367">
        <f>IFERROR(IF(AND(N239=""),"",VLOOKUP(N239,Marks,38,0)),"")</f>
        <v>15</v>
      </c>
      <c r="M247" s="85">
        <f>IFERROR(IF(AND(N239=""),"",VLOOKUP(N239,Marks,39,0)),"")</f>
        <v>40</v>
      </c>
      <c r="N247" s="84">
        <f>IFERROR(IF(AND(N239=""),"",VLOOKUP(N239,Marks,40,0)),"")</f>
        <v>83</v>
      </c>
      <c r="O247" s="95" t="str">
        <f>IFERROR(IF(AND(N239=""),"",VLOOKUP(N239,Marks,46,0)),"")</f>
        <v>B</v>
      </c>
      <c r="P247" s="237" t="str">
        <f>IFERROR(IF(AND(N239=""),"",VLOOKUP(N239,Marks,44,0)),"")</f>
        <v>P</v>
      </c>
    </row>
    <row r="248" spans="1:34" ht="21" customHeight="1">
      <c r="A248" s="376">
        <f>IF(N239="","",A247+1)</f>
        <v>16</v>
      </c>
      <c r="B248" s="341" t="str">
        <f>IF('Master sheet'!$D$11="Hindi","गणित","Maths")</f>
        <v>गणित</v>
      </c>
      <c r="C248" s="367">
        <f>IFERROR(IF(AND(N239=""),"",VLOOKUP(N239,Marks,47,0)),"")</f>
        <v>9</v>
      </c>
      <c r="D248" s="367">
        <f>IFERROR(IF(AND(N239=""),"",VLOOKUP(N239,Marks,48,0)),"")</f>
        <v>6</v>
      </c>
      <c r="E248" s="367">
        <f>IFERROR(IF(AND(N239=""),"",VLOOKUP(N239,Marks,49,0)),"")</f>
        <v>25</v>
      </c>
      <c r="F248" s="85">
        <f>IFERROR(IF(AND(N239=""),"",VLOOKUP(N239,Marks,50,0)),"")</f>
        <v>40</v>
      </c>
      <c r="G248" s="367">
        <f>IFERROR(IF(AND(N239=""),"",VLOOKUP(N239,Marks,51,0)),"")</f>
        <v>4</v>
      </c>
      <c r="H248" s="367">
        <f>IFERROR(IF(AND(N239=""),"",VLOOKUP(N239,Marks,52,0)),"")</f>
        <v>11</v>
      </c>
      <c r="I248" s="85">
        <f>IFERROR(IF(AND(N239=""),"",VLOOKUP(N239,Marks,53,0)),"")</f>
        <v>15</v>
      </c>
      <c r="J248" s="84">
        <f>IFERROR(IF(AND(N239=""),"",VLOOKUP(N239,Marks,54,0)),"")</f>
        <v>55</v>
      </c>
      <c r="K248" s="367">
        <f>IFERROR(IF(AND(N239=""),"",VLOOKUP(N239,Marks,55,0)),"")</f>
        <v>46</v>
      </c>
      <c r="L248" s="367">
        <f>IFERROR(IF(AND(N239=""),"",VLOOKUP(N239,Marks,56,0)),"")</f>
        <v>15</v>
      </c>
      <c r="M248" s="85">
        <f>IFERROR(IF(AND(N239=""),"",VLOOKUP(N239,Marks,57,0)),"")</f>
        <v>61</v>
      </c>
      <c r="N248" s="84">
        <f>IFERROR(IF(AND(N239=""),"",VLOOKUP(N239,Marks,58,0)),"")</f>
        <v>116</v>
      </c>
      <c r="O248" s="95" t="str">
        <f>IFERROR(IF(AND(N239=""),"",VLOOKUP(N239,Marks,64,0)),"")</f>
        <v>C</v>
      </c>
      <c r="P248" s="237" t="str">
        <f>IFERROR(IF(AND(N239=""),"",VLOOKUP(N239,Marks,62,0)),"")</f>
        <v>P</v>
      </c>
    </row>
    <row r="249" spans="1:34" ht="21" customHeight="1">
      <c r="A249" s="376">
        <f>IF(N239="","",A248+1)</f>
        <v>17</v>
      </c>
      <c r="B249" s="346" t="str">
        <f>IF('Master sheet'!$D$11="Hindi","पर्यावरण अध्ययन","EVS")</f>
        <v>पर्यावरण अध्ययन</v>
      </c>
      <c r="C249" s="378">
        <f>IFERROR(IF(AND(N239=""),"",VLOOKUP(N239,Marks,65,0)),"")</f>
        <v>9</v>
      </c>
      <c r="D249" s="378">
        <f>IFERROR(IF(AND(N239=""),"",VLOOKUP(N239,Marks,66,0)),"")</f>
        <v>7</v>
      </c>
      <c r="E249" s="378">
        <f>IFERROR(IF(AND(N239=""),"",VLOOKUP(N239,Marks,67,0)),"")</f>
        <v>29</v>
      </c>
      <c r="F249" s="85">
        <f>IFERROR(IF(AND(N239=""),"",VLOOKUP(N239,Marks,68,0)),"")</f>
        <v>45</v>
      </c>
      <c r="G249" s="378">
        <f>IFERROR(IF(AND(N239=""),"",VLOOKUP(N239,Marks,69,0)),"")</f>
        <v>6</v>
      </c>
      <c r="H249" s="378">
        <f>IFERROR(IF(AND(N239=""),"",VLOOKUP(N239,Marks,70,0)),"")</f>
        <v>11</v>
      </c>
      <c r="I249" s="85">
        <f>IFERROR(IF(AND(N239=""),"",VLOOKUP(N239,Marks,71,0)),"")</f>
        <v>17</v>
      </c>
      <c r="J249" s="84">
        <f>IFERROR(IF(AND(N239=""),"",VLOOKUP(N239,Marks,72,0)),"")</f>
        <v>62</v>
      </c>
      <c r="K249" s="378">
        <f>IFERROR(IF(AND(N239=""),"",VLOOKUP(N239,Marks,73,0)),"")</f>
        <v>49</v>
      </c>
      <c r="L249" s="378">
        <f>IFERROR(IF(AND(N239=""),"",VLOOKUP(N239,Marks,74,0)),"")</f>
        <v>16</v>
      </c>
      <c r="M249" s="85">
        <f>IFERROR(IF(AND(N239=""),"",VLOOKUP(N239,Marks,75,0)),"")</f>
        <v>65</v>
      </c>
      <c r="N249" s="84">
        <f>IFERROR(IF(AND(N239=""),"",VLOOKUP(N239,Marks,76,0)),"")</f>
        <v>127</v>
      </c>
      <c r="O249" s="95" t="str">
        <f>IFERROR(IF(AND(N239=""),"",VLOOKUP(N239,Marks,82,0)),"")</f>
        <v>C</v>
      </c>
      <c r="P249" s="237" t="str">
        <f>IFERROR(IF(AND(N239=""),"",VLOOKUP(N239,Marks,80,0)),"")</f>
        <v>P</v>
      </c>
    </row>
    <row r="250" spans="1:34" ht="27.75" customHeight="1">
      <c r="A250" s="376">
        <f>IF(N239="","",A249+1)</f>
        <v>18</v>
      </c>
      <c r="B250" s="342" t="str">
        <f>IF('Master sheet'!$D$11="Hindi","कुल योग","Total")</f>
        <v>कुल योग</v>
      </c>
      <c r="C250" s="86">
        <f>IF(AND($N239=""),"",IF(AND(C245="",C247="",C248="",C249=""),"",SUM(C245,C247,C248,C249)))</f>
        <v>32</v>
      </c>
      <c r="D250" s="86">
        <f t="shared" ref="D250:N250" si="7">IF(AND($N239=""),"",IF(AND(D245="",D247="",D248="",D249=""),"",SUM(D245,D247,D248,D249)))</f>
        <v>23</v>
      </c>
      <c r="E250" s="86">
        <f t="shared" si="7"/>
        <v>85</v>
      </c>
      <c r="F250" s="86">
        <f t="shared" si="7"/>
        <v>140</v>
      </c>
      <c r="G250" s="86">
        <f t="shared" si="7"/>
        <v>39</v>
      </c>
      <c r="H250" s="86">
        <f t="shared" si="7"/>
        <v>41</v>
      </c>
      <c r="I250" s="86">
        <f t="shared" si="7"/>
        <v>80</v>
      </c>
      <c r="J250" s="86">
        <f t="shared" si="7"/>
        <v>220</v>
      </c>
      <c r="K250" s="86">
        <f t="shared" si="7"/>
        <v>157</v>
      </c>
      <c r="L250" s="86">
        <f t="shared" si="7"/>
        <v>50</v>
      </c>
      <c r="M250" s="86">
        <f t="shared" si="7"/>
        <v>207</v>
      </c>
      <c r="N250" s="86">
        <f t="shared" si="7"/>
        <v>427</v>
      </c>
      <c r="O250" s="240" t="str">
        <f>IFERROR(IF(AND(N239=""),"",VLOOKUP(N239,Marks,128,0)),"")</f>
        <v>C</v>
      </c>
      <c r="P250" s="240"/>
    </row>
    <row r="251" spans="1:34" ht="8.25" customHeight="1">
      <c r="A251" s="376">
        <f>IF(N239="","",A250+1)</f>
        <v>19</v>
      </c>
      <c r="B251" s="984"/>
      <c r="C251" s="984"/>
      <c r="D251" s="984"/>
      <c r="E251" s="984"/>
      <c r="F251" s="984"/>
      <c r="G251" s="984"/>
      <c r="H251" s="984"/>
      <c r="I251" s="984"/>
      <c r="J251" s="984"/>
      <c r="K251" s="984"/>
      <c r="L251" s="984"/>
      <c r="M251" s="984"/>
      <c r="N251" s="984"/>
      <c r="O251" s="984"/>
      <c r="P251" s="984"/>
    </row>
    <row r="252" spans="1:34" ht="21" customHeight="1">
      <c r="A252" s="376">
        <f>IF(N239="","",A251+1)</f>
        <v>20</v>
      </c>
      <c r="B252" s="946" t="str">
        <f>IF('Master sheet'!$D$11="Hindi","अतिरिक्त विषय ","Extra Subject")</f>
        <v xml:space="preserve">अतिरिक्त विषय </v>
      </c>
      <c r="C252" s="946"/>
      <c r="D252" s="946"/>
      <c r="E252" s="946"/>
      <c r="F252" s="946"/>
      <c r="G252" s="946"/>
      <c r="H252" s="946"/>
      <c r="I252" s="946"/>
      <c r="J252" s="946"/>
      <c r="K252" s="946"/>
      <c r="L252" s="946"/>
      <c r="M252" s="946"/>
      <c r="N252" s="946"/>
      <c r="O252" s="946"/>
      <c r="P252" s="946"/>
    </row>
    <row r="253" spans="1:34" ht="21" customHeight="1">
      <c r="A253" s="376">
        <f>IF(N239="","",A252+1)</f>
        <v>21</v>
      </c>
      <c r="B253" s="403" t="str">
        <f>IF('Master sheet'!$D$11="Hindi","विषय","Subject")</f>
        <v>विषय</v>
      </c>
      <c r="C253" s="947" t="str">
        <f>IF('Master sheet'!$D$11="Hindi","पूर्णांक","M.M.")</f>
        <v>पूर्णांक</v>
      </c>
      <c r="D253" s="948"/>
      <c r="E253" s="947" t="str">
        <f>IF('Master sheet'!$D$11="Hindi","प्राप्तांक","Ob.M.")</f>
        <v>प्राप्तांक</v>
      </c>
      <c r="F253" s="948"/>
      <c r="G253" s="947" t="str">
        <f>IF('Master sheet'!$D$11="Hindi","ग्रेड","Grade")</f>
        <v>ग्रेड</v>
      </c>
      <c r="H253" s="948"/>
      <c r="I253" s="947" t="str">
        <f>IF('Master sheet'!$D$11="Hindi","विषय","Subject")</f>
        <v>विषय</v>
      </c>
      <c r="J253" s="948"/>
      <c r="K253" s="947" t="str">
        <f>IF('Master sheet'!$D$11="Hindi","पूर्णांक","M.M.")</f>
        <v>पूर्णांक</v>
      </c>
      <c r="L253" s="948"/>
      <c r="M253" s="947" t="str">
        <f>IF('Master sheet'!$D$11="Hindi","प्राप्तांक","Ob.M.")</f>
        <v>प्राप्तांक</v>
      </c>
      <c r="N253" s="948"/>
      <c r="O253" s="947" t="str">
        <f>IF('Master sheet'!$D$11="Hindi","ग्रेड","Grade")</f>
        <v>ग्रेड</v>
      </c>
      <c r="P253" s="948"/>
    </row>
    <row r="254" spans="1:34" ht="21" customHeight="1">
      <c r="A254" s="376">
        <f>IF(N239="","",A253+1)</f>
        <v>22</v>
      </c>
      <c r="B254" s="342" t="str">
        <f>IF(AND(N239=""),"",'Result Sheet'!$DJ$4)</f>
        <v/>
      </c>
      <c r="C254" s="965">
        <f>IF(AND(N239=""),"",'Result Sheet'!$DL$7)</f>
        <v>100</v>
      </c>
      <c r="D254" s="965"/>
      <c r="E254" s="944" t="str">
        <f>IFERROR(IF(AND(N239=""),"",VLOOKUP(N239,Marks,115,0)),"")</f>
        <v/>
      </c>
      <c r="F254" s="944"/>
      <c r="G254" s="945" t="str">
        <f>IFERROR(IF(AND(N239=""),"",VLOOKUP(N239,Marks,116,0)),"")</f>
        <v/>
      </c>
      <c r="H254" s="945"/>
      <c r="I254" s="965" t="str">
        <f>IF(AND(N239=""),"",'Result Sheet'!$DN$4)</f>
        <v/>
      </c>
      <c r="J254" s="965"/>
      <c r="K254" s="965">
        <f>IF(AND(N239=""),"",'Result Sheet'!$DP$7)</f>
        <v>100</v>
      </c>
      <c r="L254" s="965"/>
      <c r="M254" s="944" t="str">
        <f>IFERROR(IF(AND(N239=""),"",VLOOKUP(N239,Marks,119,0)),"")</f>
        <v/>
      </c>
      <c r="N254" s="944"/>
      <c r="O254" s="945" t="str">
        <f>IFERROR(IF(AND(N239=""),"",VLOOKUP(N239,Marks,120,0)),"")</f>
        <v/>
      </c>
      <c r="P254" s="945"/>
    </row>
    <row r="255" spans="1:34" ht="21" customHeight="1">
      <c r="A255" s="376">
        <f>IF(N239="","",A254+1)</f>
        <v>23</v>
      </c>
      <c r="B255" s="949" t="str">
        <f>IF('Master sheet'!$D$11="Hindi","विषय","Subject")</f>
        <v>विषय</v>
      </c>
      <c r="C255" s="949"/>
      <c r="D255" s="950" t="str">
        <f>IF('Master sheet'!$D$11="Hindi","प्राप्तांक","Marks ")</f>
        <v>प्राप्तांक</v>
      </c>
      <c r="E255" s="951"/>
      <c r="F255" s="344" t="str">
        <f>IF('Master sheet'!$D$11="Hindi","ग्रेड","Grade")</f>
        <v>ग्रेड</v>
      </c>
      <c r="G255" s="949" t="str">
        <f>IF('Master sheet'!$D$11="Hindi","विषय","Subject")</f>
        <v>विषय</v>
      </c>
      <c r="H255" s="949"/>
      <c r="I255" s="950" t="str">
        <f>IF('Master sheet'!$D$11="Hindi","प्राप्तांक","Marks")</f>
        <v>प्राप्तांक</v>
      </c>
      <c r="J255" s="951"/>
      <c r="K255" s="344" t="str">
        <f>IF('Master sheet'!$D$11="Hindi","ग्रेड","Grade")</f>
        <v>ग्रेड</v>
      </c>
      <c r="L255" s="949" t="str">
        <f>IF('Master sheet'!$D$11="Hindi","विषय","Subject")</f>
        <v>विषय</v>
      </c>
      <c r="M255" s="949"/>
      <c r="N255" s="950" t="str">
        <f>IF('Master sheet'!$D$11="Hindi","प्राप्तांक","Marks")</f>
        <v>प्राप्तांक</v>
      </c>
      <c r="O255" s="951"/>
      <c r="P255" s="412" t="str">
        <f>IF('Master sheet'!$D$11="Hindi","ग्रेड","Grade")</f>
        <v>ग्रेड</v>
      </c>
    </row>
    <row r="256" spans="1:34" ht="21" customHeight="1">
      <c r="A256" s="376">
        <f>IF(N239="","",A255+1)</f>
        <v>24</v>
      </c>
      <c r="B256" s="952" t="str">
        <f>IF('Master sheet'!$D$11="Hindi","कार्यानुभव","WORK EXP.")</f>
        <v>कार्यानुभव</v>
      </c>
      <c r="C256" s="953"/>
      <c r="D256" s="953"/>
      <c r="E256" s="85">
        <f>IFERROR(IF(AND(N239=""),"",VLOOKUP(N239,Marks,88,0)),"")</f>
        <v>80</v>
      </c>
      <c r="F256" s="95" t="str">
        <f>IFERROR(IF(AND(N239=""),"",VLOOKUP(N239,Marks,92,0)),"")</f>
        <v>A</v>
      </c>
      <c r="G256" s="952" t="str">
        <f>IF('Master sheet'!$D$11="Hindi","कला शिक्षा","ART EDU.")</f>
        <v>कला शिक्षा</v>
      </c>
      <c r="H256" s="953"/>
      <c r="I256" s="953"/>
      <c r="J256" s="85">
        <f>IFERROR(IF(AND(N239=""),"",VLOOKUP(N239,Marks,98,0)),"")</f>
        <v>74</v>
      </c>
      <c r="K256" s="95" t="str">
        <f>IFERROR(IF(AND(N239=""),"",VLOOKUP(N239,Marks,102,0)),"")</f>
        <v>B</v>
      </c>
      <c r="L256" s="954" t="str">
        <f>IF('Master sheet'!$D$11="Hindi","स्वा. एवं शा. शिक्षा","HE.&amp;PH. EDU.")</f>
        <v>स्वा. एवं शा. शिक्षा</v>
      </c>
      <c r="M256" s="955"/>
      <c r="N256" s="955"/>
      <c r="O256" s="85">
        <f>IFERROR(IF(AND(N239=""),"",VLOOKUP(N239,Marks,108,0)),"")</f>
        <v>82</v>
      </c>
      <c r="P256" s="95" t="str">
        <f>IFERROR(IF(AND(N239=""),"",VLOOKUP(N239,Marks,112,0)),"")</f>
        <v>A</v>
      </c>
    </row>
    <row r="257" spans="1:35" ht="21" customHeight="1">
      <c r="A257" s="376">
        <f>IF(N239="","",A256+1)</f>
        <v>25</v>
      </c>
      <c r="B257" s="361"/>
      <c r="C257" s="361"/>
      <c r="D257" s="361"/>
      <c r="E257" s="410"/>
      <c r="F257" s="411"/>
      <c r="G257" s="361"/>
      <c r="H257" s="361"/>
      <c r="I257" s="361"/>
      <c r="J257" s="410"/>
      <c r="K257" s="411"/>
      <c r="L257" s="362"/>
      <c r="M257" s="362"/>
      <c r="N257" s="362"/>
      <c r="O257" s="410"/>
      <c r="P257" s="411"/>
    </row>
    <row r="258" spans="1:35" ht="21" customHeight="1">
      <c r="A258" s="376">
        <f>IF(N239="","",A257+1)</f>
        <v>26</v>
      </c>
      <c r="B258" s="956" t="str">
        <f>IF('Master sheet'!$D$11="Hindi","कुल कार्य दिवस :-","Total Meeting :-")</f>
        <v>कुल कार्य दिवस :-</v>
      </c>
      <c r="C258" s="956"/>
      <c r="D258" s="956"/>
      <c r="E258" s="957">
        <f>IFERROR(IF(AND(N239=""),"",VLOOKUP(N239,Marks,126,0)),"")</f>
        <v>220</v>
      </c>
      <c r="F258" s="957"/>
      <c r="G258" s="957"/>
      <c r="H258" s="957"/>
      <c r="I258" s="956" t="str">
        <f>IF('Master sheet'!$D$11="Hindi","कुल उपस्थिति :-","Total Attendance :-")</f>
        <v>कुल उपस्थिति :-</v>
      </c>
      <c r="J258" s="956"/>
      <c r="K258" s="956"/>
      <c r="L258" s="956"/>
      <c r="M258" s="958">
        <f>IFERROR(IF(AND(N239=""),"",VLOOKUP(N239,Marks,127,0)),"")</f>
        <v>212</v>
      </c>
      <c r="N258" s="958"/>
      <c r="O258" s="958"/>
      <c r="P258" s="958"/>
    </row>
    <row r="259" spans="1:35" ht="21" customHeight="1">
      <c r="A259" s="376">
        <f>IF(N239="","",A258+1)</f>
        <v>27</v>
      </c>
      <c r="B259" s="956" t="str">
        <f>IF('Master sheet'!$D$11="Hindi","परिणाम :-","Result :-")</f>
        <v>परिणाम :-</v>
      </c>
      <c r="C259" s="956"/>
      <c r="D259" s="956"/>
      <c r="E259" s="959" t="str">
        <f>IFERROR(IF(AND(N239=""),"",VLOOKUP(N239,Marks,125,0)),"")</f>
        <v>Promoted</v>
      </c>
      <c r="F259" s="959"/>
      <c r="G259" s="959"/>
      <c r="H259" s="959"/>
      <c r="I259" s="956" t="str">
        <f>IF('Master sheet'!$D$11="Hindi","परिणाम प्रतिशत में :-","Result in Percentage :-")</f>
        <v>परिणाम प्रतिशत में :-</v>
      </c>
      <c r="J259" s="956"/>
      <c r="K259" s="956"/>
      <c r="L259" s="956"/>
      <c r="M259" s="960">
        <f>IFERROR(IF(AND(N239=""),"",VLOOKUP(N239,Marks,122,0)),"")</f>
        <v>61</v>
      </c>
      <c r="N259" s="960"/>
      <c r="O259" s="960"/>
      <c r="P259" s="960"/>
    </row>
    <row r="260" spans="1:35" ht="21" customHeight="1">
      <c r="A260" s="376">
        <f>IF(N239="","",A259+1)</f>
        <v>28</v>
      </c>
      <c r="B260" s="956" t="str">
        <f>IF('Master sheet'!$D$11="Hindi","श्रेणी / ग्रेड :-","Division / Grade :-")</f>
        <v>श्रेणी / ग्रेड :-</v>
      </c>
      <c r="C260" s="956"/>
      <c r="D260" s="956"/>
      <c r="E260" s="238" t="str">
        <f>IFERROR(IF(AND(N239=""),"",VLOOKUP(N239,Marks,123,0)),"")</f>
        <v>I</v>
      </c>
      <c r="F260" s="239" t="s">
        <v>130</v>
      </c>
      <c r="G260" s="961" t="str">
        <f>IFERROR(IF(AND(N239=""),"",VLOOKUP(N239,Marks,128,0)),"")</f>
        <v>C</v>
      </c>
      <c r="H260" s="961"/>
      <c r="I260" s="956" t="str">
        <f>IF('Master sheet'!$D$11="Hindi","कक्षा में स्थान :-","Position in the Class :-")</f>
        <v>कक्षा में स्थान :-</v>
      </c>
      <c r="J260" s="956"/>
      <c r="K260" s="956"/>
      <c r="L260" s="956"/>
      <c r="M260" s="962">
        <f>IFERROR(IF(AND(N239=""),"",VLOOKUP(N239,Marks,124,0)),"")</f>
        <v>0.99999999999999756</v>
      </c>
      <c r="N260" s="962"/>
      <c r="O260" s="962"/>
      <c r="P260" s="962"/>
    </row>
    <row r="261" spans="1:35" ht="21" customHeight="1">
      <c r="A261" s="376">
        <f>IF(N239="","",A260+1)</f>
        <v>29</v>
      </c>
      <c r="B261" s="963" t="str">
        <f>IF('Master sheet'!$D$11="Hindi","परीक्षा परिणाम घोषणा दिनांक :-","Result Declaration Date :-")</f>
        <v>परीक्षा परिणाम घोषणा दिनांक :-</v>
      </c>
      <c r="C261" s="963"/>
      <c r="D261" s="963"/>
      <c r="E261" s="964">
        <f>IFERROR(IF(AND(N239=""),"",'Master sheet'!$D$10),"")</f>
        <v>45419</v>
      </c>
      <c r="F261" s="964"/>
      <c r="G261" s="964"/>
      <c r="H261" s="409"/>
      <c r="I261" s="87"/>
      <c r="J261" s="87"/>
      <c r="K261" s="56"/>
      <c r="L261" s="87"/>
      <c r="M261" s="87"/>
      <c r="N261" s="87"/>
      <c r="O261" s="87"/>
      <c r="P261" s="87"/>
    </row>
    <row r="262" spans="1:35" ht="54" customHeight="1">
      <c r="A262" s="376">
        <f>IF(N239="","",A261+1)</f>
        <v>30</v>
      </c>
      <c r="B262" s="975" t="str">
        <f>IF(AND(N239=""),"",IF(AND(C236=3),CONCATENATE("( ",UPPER('Master sheet'!$H$10)," )"),IF(AND(C236=4),CONCATENATE("( ",UPPER('Master sheet'!$H$18)," )"),"")))</f>
        <v>( ABHIMANYU SINGH )</v>
      </c>
      <c r="C262" s="975"/>
      <c r="D262" s="975"/>
      <c r="E262" s="975"/>
      <c r="F262" s="976" t="str">
        <f>IF(AND(N239=""),"",CONCATENATE("(",'Master sheet'!$D$14," )"))</f>
        <v>(Suresh Chand )</v>
      </c>
      <c r="G262" s="976"/>
      <c r="H262" s="976"/>
      <c r="I262" s="976"/>
      <c r="J262" s="976"/>
      <c r="K262" s="976" t="str">
        <f>IF(AND(N239=""),"",CONCATENATE("(",'Master sheet'!$D$12," )"))</f>
        <v>(USHA PALIYA )</v>
      </c>
      <c r="L262" s="976"/>
      <c r="M262" s="976"/>
      <c r="N262" s="976"/>
      <c r="O262" s="976"/>
      <c r="P262" s="976"/>
    </row>
    <row r="263" spans="1:35" ht="24.75" customHeight="1">
      <c r="A263" s="376">
        <f>IF(N239="","",A262+1)</f>
        <v>31</v>
      </c>
      <c r="B263" s="974" t="str">
        <f>IF('Master sheet'!$D$11="Hindi","हस्ताक्षर कक्षाध्यापक","Signature of the class teacher")</f>
        <v>हस्ताक्षर कक्षाध्यापक</v>
      </c>
      <c r="C263" s="974"/>
      <c r="D263" s="974"/>
      <c r="E263" s="974"/>
      <c r="F263" s="974" t="str">
        <f>IF('Master sheet'!$D$11="Hindi","हस्ताक्षर परीक्षा प्रभारी","Signature of the exam. Incharge")</f>
        <v>हस्ताक्षर परीक्षा प्रभारी</v>
      </c>
      <c r="G263" s="974"/>
      <c r="H263" s="974"/>
      <c r="I263" s="974"/>
      <c r="J263" s="974"/>
      <c r="K263" s="974" t="str">
        <f>IF('Master sheet'!$D$11="Hindi","हस्ताक्षर संस्था प्रधान","Head of Institute's Signature")</f>
        <v>हस्ताक्षर संस्था प्रधान</v>
      </c>
      <c r="L263" s="974"/>
      <c r="M263" s="974"/>
      <c r="N263" s="974"/>
      <c r="O263" s="974"/>
      <c r="P263" s="974"/>
    </row>
    <row r="265" spans="1:35" ht="23.25" customHeight="1">
      <c r="A265" s="376">
        <f>IF(N272="","",1)</f>
        <v>1</v>
      </c>
      <c r="B265" s="966" t="str">
        <f>IF('Master sheet'!$D$11="Hindi","वार्षिक रिपोर्ट कार्ड ","Report Card")</f>
        <v xml:space="preserve">वार्षिक रिपोर्ट कार्ड </v>
      </c>
      <c r="C265" s="966"/>
      <c r="D265" s="966"/>
      <c r="E265" s="966"/>
      <c r="F265" s="966"/>
      <c r="G265" s="966"/>
      <c r="H265" s="966"/>
      <c r="I265" s="966"/>
      <c r="J265" s="966"/>
      <c r="K265" s="966"/>
      <c r="L265" s="966"/>
      <c r="M265" s="966"/>
      <c r="N265" s="966"/>
      <c r="O265" s="966"/>
      <c r="P265" s="966"/>
      <c r="S265" s="371"/>
      <c r="T265" s="371"/>
      <c r="U265" s="371"/>
      <c r="V265" s="371"/>
      <c r="W265" s="371"/>
      <c r="X265" s="265"/>
    </row>
    <row r="266" spans="1:35" ht="18.95" customHeight="1">
      <c r="A266" s="376">
        <f>IF(N272="","",A265+1)</f>
        <v>2</v>
      </c>
      <c r="B266" s="967" t="str">
        <f>IF('Master sheet'!$D$11="Hindi","शिक्षा विभाग, राजस्थान सरकार","Education Department, Rajasthan Government")</f>
        <v>शिक्षा विभाग, राजस्थान सरकार</v>
      </c>
      <c r="C266" s="967"/>
      <c r="D266" s="967"/>
      <c r="E266" s="967"/>
      <c r="F266" s="967"/>
      <c r="G266" s="967"/>
      <c r="H266" s="967"/>
      <c r="I266" s="967"/>
      <c r="J266" s="967"/>
      <c r="K266" s="967"/>
      <c r="L266" s="967"/>
      <c r="M266" s="967"/>
      <c r="N266" s="967"/>
      <c r="O266" s="967"/>
      <c r="P266" s="967"/>
      <c r="S266" s="371"/>
      <c r="T266" s="371"/>
      <c r="U266" s="372"/>
      <c r="V266" s="371"/>
      <c r="W266" s="371"/>
      <c r="X266" s="265"/>
    </row>
    <row r="267" spans="1:35" s="364" customFormat="1" ht="24" customHeight="1">
      <c r="A267" s="376">
        <f>IF(N272="","",A266+1)</f>
        <v>3</v>
      </c>
      <c r="B267" s="968" t="str">
        <f>IF('Master sheet'!$D$11="Hindi","विद्यालय का नाम :-","School Name :- ")</f>
        <v>विद्यालय का नाम :-</v>
      </c>
      <c r="C267" s="968"/>
      <c r="D267" s="968"/>
      <c r="E267" s="969" t="str">
        <f>IF(AND(N272=""),"",IF('Master sheet'!$D$11="Hindi",'Master sheet'!$D$8,'Master sheet'!$D$7))</f>
        <v xml:space="preserve">महात्मा गाँधी राजकीय विद्यालय (अंग्रेजी माध्यम) बर, पाली </v>
      </c>
      <c r="F267" s="969"/>
      <c r="G267" s="969"/>
      <c r="H267" s="969"/>
      <c r="I267" s="969"/>
      <c r="J267" s="969"/>
      <c r="K267" s="969"/>
      <c r="L267" s="969"/>
      <c r="M267" s="969"/>
      <c r="N267" s="969"/>
      <c r="O267" s="969"/>
      <c r="P267" s="969"/>
      <c r="S267" s="373"/>
      <c r="T267" s="374"/>
      <c r="U267" s="372"/>
      <c r="V267" s="374"/>
      <c r="W267" s="373"/>
      <c r="X267" s="375"/>
    </row>
    <row r="268" spans="1:35" ht="18.95" customHeight="1">
      <c r="A268" s="376">
        <f>IF(N272="","",A267+1)</f>
        <v>4</v>
      </c>
      <c r="B268" s="370"/>
      <c r="C268" s="370"/>
      <c r="D268" s="370"/>
      <c r="E268" s="970" t="str">
        <f>IF(AND(N272=""),"",IF('Master sheet'!$D$11="Hindi",CONCATENATE("(विद्यालय मान्यता क्रमांक व वर्ष : ","  ",'Master sheet'!$D$6),CONCATENATE("(School Recognition Number &amp; Years : ","  ",'Master sheet'!$D$6)))</f>
        <v>(विद्यालय मान्यता क्रमांक व वर्ष :   शिक्षा/पाली/1995/2001</v>
      </c>
      <c r="F268" s="970"/>
      <c r="G268" s="970"/>
      <c r="H268" s="970"/>
      <c r="I268" s="970"/>
      <c r="J268" s="970"/>
      <c r="K268" s="970"/>
      <c r="L268" s="970"/>
      <c r="M268" s="970"/>
      <c r="N268" s="970"/>
      <c r="O268" s="970"/>
      <c r="P268" s="970"/>
      <c r="S268" s="371"/>
      <c r="T268" s="371"/>
      <c r="U268" s="371"/>
      <c r="V268" s="371"/>
      <c r="W268" s="371"/>
      <c r="X268" s="265"/>
    </row>
    <row r="269" spans="1:35" ht="18.95" customHeight="1">
      <c r="A269" s="376">
        <f>IF(N272="","",A268+1)</f>
        <v>5</v>
      </c>
      <c r="B269" s="369" t="str">
        <f>IF('Master sheet'!$D$11="Hindi","कक्षा  :-","CLASS :- ")</f>
        <v>कक्षा  :-</v>
      </c>
      <c r="C269" s="971">
        <f>IFERROR(IF(AND(N272=""),"",VLOOKUP(N272,Marks,2,0)),"")</f>
        <v>4</v>
      </c>
      <c r="D269" s="971"/>
      <c r="E269" s="972" t="str">
        <f>IF('Master sheet'!$D$11="Hindi","सेक्शन :-","Section :- ")</f>
        <v>सेक्शन :-</v>
      </c>
      <c r="F269" s="972"/>
      <c r="G269" s="972"/>
      <c r="H269" s="971" t="str">
        <f>IFERROR(IF(AND(N272=""),"",VLOOKUP(N272,Marks,3,0)),"")</f>
        <v>A</v>
      </c>
      <c r="I269" s="971"/>
      <c r="J269" s="973" t="str">
        <f>IF('Master sheet'!$D$11="Hindi","सत्र :- ","Session :- ")</f>
        <v xml:space="preserve">सत्र :- </v>
      </c>
      <c r="K269" s="973"/>
      <c r="L269" s="973"/>
      <c r="M269" s="973"/>
      <c r="N269" s="992" t="str">
        <f>IF(AND(N272=""),"",'Marks Entry 3rd'!$I$2)</f>
        <v xml:space="preserve"> 2023-2024</v>
      </c>
      <c r="O269" s="992"/>
      <c r="P269" s="992"/>
      <c r="S269" s="371"/>
      <c r="T269" s="371"/>
      <c r="U269" s="371"/>
      <c r="V269" s="371"/>
      <c r="W269" s="371"/>
      <c r="X269" s="265"/>
      <c r="AH269" s="366">
        <f>N271</f>
        <v>42047</v>
      </c>
    </row>
    <row r="270" spans="1:35" ht="18.95" customHeight="1">
      <c r="A270" s="376">
        <f>IF(N272="","",A269+1)</f>
        <v>6</v>
      </c>
      <c r="B270" s="986" t="str">
        <f>IF('Master sheet'!$D$11="Hindi","विद्यार्थी का नाम :-","Student's Name :-")</f>
        <v>विद्यार्थी का नाम :-</v>
      </c>
      <c r="C270" s="986"/>
      <c r="D270" s="986"/>
      <c r="E270" s="987" t="str">
        <f>IFERROR(IF(AND(N272=""),"",VLOOKUP(N272,Marks,6,0)),"")</f>
        <v>DUSHYANT DAYAMA</v>
      </c>
      <c r="F270" s="987"/>
      <c r="G270" s="987"/>
      <c r="H270" s="987"/>
      <c r="I270" s="987"/>
      <c r="J270" s="988" t="str">
        <f>IF('Master sheet'!$D$11="Hindi","प्रवेशांक :","SR. NO. :")</f>
        <v>प्रवेशांक :</v>
      </c>
      <c r="K270" s="988"/>
      <c r="L270" s="988"/>
      <c r="M270" s="988"/>
      <c r="N270" s="990">
        <f>IFERROR(IF(AND(N272=""),"",VLOOKUP(N272,Marks,5,0)),"")</f>
        <v>952</v>
      </c>
      <c r="O270" s="990"/>
      <c r="P270" s="990"/>
      <c r="S270" s="371"/>
      <c r="T270" s="371"/>
      <c r="U270" s="371"/>
      <c r="V270" s="371"/>
      <c r="W270" s="371"/>
      <c r="X270" s="265"/>
      <c r="AG270">
        <f>YEAR(AH269)</f>
        <v>2015</v>
      </c>
      <c r="AH270">
        <f>MONTH(AH269)</f>
        <v>2</v>
      </c>
      <c r="AI270">
        <f>DAY(AH269)</f>
        <v>12</v>
      </c>
    </row>
    <row r="271" spans="1:35" ht="18.95" customHeight="1">
      <c r="A271" s="376">
        <f>IF(N272="","",A270+1)</f>
        <v>7</v>
      </c>
      <c r="B271" s="986" t="str">
        <f>IF('Master sheet'!$D$11="Hindi","पिता का नाम :-","Father's Name :-")</f>
        <v>पिता का नाम :-</v>
      </c>
      <c r="C271" s="986"/>
      <c r="D271" s="986"/>
      <c r="E271" s="987" t="str">
        <f>IFERROR(IF(AND(N272=""),"",VLOOKUP(N272,Marks,7,0)),"")</f>
        <v>BASANT KUMAR DAYAMA</v>
      </c>
      <c r="F271" s="987"/>
      <c r="G271" s="987"/>
      <c r="H271" s="987"/>
      <c r="I271" s="987"/>
      <c r="J271" s="988" t="str">
        <f>IF('Master sheet'!$D$11="Hindi","जन्म तिथि :","Date of Birth :")</f>
        <v>जन्म तिथि :</v>
      </c>
      <c r="K271" s="988"/>
      <c r="L271" s="988"/>
      <c r="M271" s="988"/>
      <c r="N271" s="991">
        <f>IFERROR(IF(AND(N272=""),"",VLOOKUP(N272,Marks,4,0)),"")</f>
        <v>42047</v>
      </c>
      <c r="O271" s="991"/>
      <c r="P271" s="991"/>
      <c r="S271" s="265"/>
      <c r="T271" s="265"/>
      <c r="U271" s="265"/>
      <c r="V271" s="265"/>
      <c r="W271" s="265"/>
      <c r="X271" s="265"/>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इग्यारह",IF(AG270=2012,"दो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दो हजार पंद्रह</v>
      </c>
      <c r="AH271" t="str">
        <f>IF(AH270=1,"जनवरी",IF(AH270=2,"फरवरी",IF(AH270=3,"मार्च",IF(AH270=4,"अप्रैल",IF(AH270=5,"मई",IF(AH270=6,"जून",IF(AH270=7,"जुलाई",IF(AH270=8,"अगस्त",IF(AH270=9,"सितम्बर",IF(AH270=10,"अक्टूबर",IF(AH270=11,"नवम्बर",IF(AH270=12,"दिसम्बर",""))))))))))))</f>
        <v>फरवरी</v>
      </c>
      <c r="AI271" t="str">
        <f>IF(AI270=1,"एक",IF(AI270=2,"दो",IF(AI270=3,"तीन",IF(AI270=4,"चार",IF(AI270=5,"पांच",IF(AI270=6,"छः",IF(AI270=7,"सात",IF(AI270=8,"आठ",IF(AI270=9,"नौ",IF(AI270=10,"दस",IF(AI270=11,"इ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बारह</v>
      </c>
    </row>
    <row r="272" spans="1:35" ht="18.95" customHeight="1">
      <c r="A272" s="376">
        <f>IF(N272="","",A271+1)</f>
        <v>8</v>
      </c>
      <c r="B272" s="986" t="str">
        <f>IF('Master sheet'!$D$11="Hindi","माता का नाम :-","Mother's Name :-")</f>
        <v>माता का नाम :-</v>
      </c>
      <c r="C272" s="986"/>
      <c r="D272" s="986"/>
      <c r="E272" s="987" t="str">
        <f>IFERROR(IF(AND(N272=""),"",VLOOKUP(N272,Marks,8,0)),"")</f>
        <v>PUSHPA DAYAMA</v>
      </c>
      <c r="F272" s="987"/>
      <c r="G272" s="987"/>
      <c r="H272" s="987"/>
      <c r="I272" s="987"/>
      <c r="J272" s="988" t="str">
        <f>IF('Master sheet'!$D$11="Hindi","रोल नंबर :-","Roll No. :")</f>
        <v>रोल नंबर :-</v>
      </c>
      <c r="K272" s="988"/>
      <c r="L272" s="988"/>
      <c r="M272" s="988"/>
      <c r="N272" s="989">
        <f>IF(N239="","",IF(AND(N239+1&gt;$Y$6),"",N239+1))</f>
        <v>409</v>
      </c>
      <c r="O272" s="989"/>
      <c r="P272" s="989"/>
      <c r="AH272" t="str">
        <f>CONCATENATE(AI271," ",AH271," ",AG271)</f>
        <v>बारह फरवरी दो हजार पंद्रह</v>
      </c>
    </row>
    <row r="273" spans="1:35" ht="18.95" customHeight="1">
      <c r="A273" s="376">
        <f>IF(N272="","",A272+1)</f>
        <v>9</v>
      </c>
      <c r="B273" s="986" t="str">
        <f>IF('Master sheet'!$D$11="Hindi","जन्मतिथि शब्दों में :-","Date of Birth in Words :-")</f>
        <v>जन्मतिथि शब्दों में :-</v>
      </c>
      <c r="C273" s="986"/>
      <c r="D273" s="986"/>
      <c r="E273" s="987" t="str">
        <f>IFERROR(IF('Master sheet'!$D$11="Hindi",AH272,AH274),"")</f>
        <v>बारह फरवरी दो हजार पंद्रह</v>
      </c>
      <c r="F273" s="987"/>
      <c r="G273" s="987"/>
      <c r="H273" s="987"/>
      <c r="I273" s="987"/>
      <c r="J273" s="987"/>
      <c r="K273" s="987"/>
      <c r="L273" s="987"/>
      <c r="M273" s="987"/>
      <c r="N273" s="987"/>
      <c r="O273" s="987"/>
      <c r="P273" s="368"/>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TWO THOUSAND FIFTEEN</v>
      </c>
      <c r="AH273" t="str">
        <f>IF(AH270=1,"JANUARY",IF(AH270=2,"FEBUARY", IF(AH270=3,"MARCH",IF(AH270=4,"APRIL",IF(AH270=5,"MAY",IF(AH270=6,"JUNE",IF(AH270=7,"JULY",IF(AH270=8,"AUGUST",IF(AH270=9,"SEPTEMBER",IF(AH270=10,"OCTOBER",IF(AH270=11,"NOVEMBER",IF(AH270=12,"DECEMBER",""))))))))))))</f>
        <v>FEBUARY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12TH</v>
      </c>
    </row>
    <row r="274" spans="1:35" ht="18.75">
      <c r="A274" s="376">
        <f>IF(N272="","",A273+1)</f>
        <v>10</v>
      </c>
      <c r="B274" s="88"/>
      <c r="C274" s="88"/>
      <c r="D274" s="88"/>
      <c r="E274" s="89"/>
      <c r="F274" s="89"/>
      <c r="G274" s="89"/>
      <c r="H274" s="88"/>
      <c r="I274" s="88"/>
      <c r="J274" s="90"/>
      <c r="K274" s="90"/>
      <c r="L274" s="90"/>
      <c r="M274" s="56"/>
      <c r="N274" s="56"/>
      <c r="O274" s="56"/>
      <c r="P274" s="56"/>
      <c r="AH274" t="str">
        <f>CONCATENATE(AH273," ",AI273,", ",AG273)</f>
        <v>FEBUARY 12TH, TWO THOUSAND FIFTEEN</v>
      </c>
    </row>
    <row r="275" spans="1:35" ht="25.5" customHeight="1">
      <c r="A275" s="376">
        <f>IF(N272="","",A274+1)</f>
        <v>11</v>
      </c>
      <c r="B275" s="723" t="str">
        <f>IF('Master sheet'!$D$11="Hindi","विषय","Subject")</f>
        <v>विषय</v>
      </c>
      <c r="C275" s="745" t="str">
        <f>IF('Master sheet'!$D$11="Hindi","सा. परख","Test")</f>
        <v>सा. परख</v>
      </c>
      <c r="D275" s="746"/>
      <c r="E275" s="746"/>
      <c r="F275" s="746"/>
      <c r="G275" s="745" t="str">
        <f>IF('Master sheet'!$D$11="Hindi","अर्द्धवार्षिक","Half Yearly")</f>
        <v>अर्द्धवार्षिक</v>
      </c>
      <c r="H275" s="746"/>
      <c r="I275" s="747"/>
      <c r="J275" s="985" t="str">
        <f>IF('Master sheet'!$D$11="Hindi","अर्द्ध वा. तक योग","Total Till H.Y.")</f>
        <v>अर्द्ध वा. तक योग</v>
      </c>
      <c r="K275" s="745" t="str">
        <f>IF('Master sheet'!$D$11="Hindi","वार्षिक","Yearly")</f>
        <v>वार्षिक</v>
      </c>
      <c r="L275" s="746"/>
      <c r="M275" s="747"/>
      <c r="N275" s="977" t="str">
        <f>IF('Master sheet'!$D$11="Hindi","कुल विषय योग ","Subject Total")</f>
        <v xml:space="preserve">कुल विषय योग </v>
      </c>
      <c r="O275" s="978" t="str">
        <f>IF('Master sheet'!$D$11="Hindi","ग्रेड","Grade")</f>
        <v>ग्रेड</v>
      </c>
      <c r="P275" s="981" t="str">
        <f>IF('Master sheet'!$D$11="Hindi","परिणाम","Results")</f>
        <v>परिणाम</v>
      </c>
    </row>
    <row r="276" spans="1:35" ht="102.75" customHeight="1">
      <c r="A276" s="376">
        <f>IF(N272="","",A275+1)</f>
        <v>12</v>
      </c>
      <c r="B276" s="723"/>
      <c r="C276" s="343" t="str">
        <f>IF('Master sheet'!$D$11="Hindi","प्रथम परख ","First Test")</f>
        <v xml:space="preserve">प्रथम परख </v>
      </c>
      <c r="D276" s="343" t="str">
        <f>IF('Master sheet'!$D$11="Hindi","द्वितीय परख","Second Test")</f>
        <v>द्वितीय परख</v>
      </c>
      <c r="E276" s="343" t="str">
        <f>IF('Master sheet'!$D$11="Hindi","तृतीय परख","Third Test")</f>
        <v>तृतीय परख</v>
      </c>
      <c r="F276" s="343" t="str">
        <f>IF('Master sheet'!$D$11="Hindi","सा. परख योग","Test Total")</f>
        <v>सा. परख योग</v>
      </c>
      <c r="G276" s="343" t="str">
        <f>IF('Master sheet'!$D$11="Hindi","लिखित","Written")</f>
        <v>लिखित</v>
      </c>
      <c r="H276" s="343" t="str">
        <f>IF('Master sheet'!$D$11="Hindi","मौखिक","Oral")</f>
        <v>मौखिक</v>
      </c>
      <c r="I276" s="343" t="str">
        <f>IF('Master sheet'!$D$11="Hindi","अर्द्ध वा. योग","H.Y. Total")</f>
        <v>अर्द्ध वा. योग</v>
      </c>
      <c r="J276" s="985"/>
      <c r="K276" s="343" t="str">
        <f>IF('Master sheet'!$D$11="Hindi","लिखित","Written")</f>
        <v>लिखित</v>
      </c>
      <c r="L276" s="343" t="str">
        <f>IF('Master sheet'!$D$11="Hindi","मौखिक","Oral")</f>
        <v>मौखिक</v>
      </c>
      <c r="M276" s="343" t="str">
        <f>IF('Master sheet'!$D$11="Hindi","वार्षिक योग","Yearly Total")</f>
        <v>वार्षिक योग</v>
      </c>
      <c r="N276" s="977"/>
      <c r="O276" s="979"/>
      <c r="P276" s="982"/>
    </row>
    <row r="277" spans="1:35" ht="21" customHeight="1">
      <c r="A277" s="376">
        <f>IF(N272="","",A276+1)</f>
        <v>13</v>
      </c>
      <c r="B277" s="723"/>
      <c r="C277" s="435">
        <v>10</v>
      </c>
      <c r="D277" s="435">
        <v>10</v>
      </c>
      <c r="E277" s="435">
        <v>10</v>
      </c>
      <c r="F277" s="436">
        <v>30</v>
      </c>
      <c r="G277" s="435">
        <v>50</v>
      </c>
      <c r="H277" s="435">
        <v>20</v>
      </c>
      <c r="I277" s="436">
        <v>70</v>
      </c>
      <c r="J277" s="437">
        <v>100</v>
      </c>
      <c r="K277" s="435">
        <v>60</v>
      </c>
      <c r="L277" s="435">
        <v>40</v>
      </c>
      <c r="M277" s="436">
        <v>100</v>
      </c>
      <c r="N277" s="437">
        <v>200</v>
      </c>
      <c r="O277" s="980"/>
      <c r="P277" s="983"/>
    </row>
    <row r="278" spans="1:35" ht="21" customHeight="1">
      <c r="A278" s="376">
        <f>IF(N272="","",A277+1)</f>
        <v>14</v>
      </c>
      <c r="B278" s="341" t="str">
        <f>IF('Master sheet'!D$11="Hindi","हिंदी","Hindi")</f>
        <v>हिंदी</v>
      </c>
      <c r="C278" s="367">
        <f>IFERROR(IF(AND(N272=""),"",VLOOKUP(N272,Marks,11,0)),"")</f>
        <v>9</v>
      </c>
      <c r="D278" s="367">
        <f>IFERROR(IF(AND(N272=""),"",VLOOKUP(N272,Marks,12,0)),"")</f>
        <v>8</v>
      </c>
      <c r="E278" s="367">
        <f>IFERROR(IF(AND(N272=""),"",VLOOKUP(N272,Marks,13,0)),"")</f>
        <v>25</v>
      </c>
      <c r="F278" s="85">
        <f>IFERROR(IF(AND(N272=""),"",VLOOKUP(N272,Marks,14,0)),"")</f>
        <v>42</v>
      </c>
      <c r="G278" s="367">
        <f>IFERROR(IF(AND(N272=""),"",VLOOKUP(N272,Marks,15,0)),"")</f>
        <v>6</v>
      </c>
      <c r="H278" s="367">
        <f>IFERROR(IF(AND(N272=""),"",VLOOKUP(N272,Marks,16,0)),"")</f>
        <v>11</v>
      </c>
      <c r="I278" s="85">
        <f>IFERROR(IF(AND(N272=""),"",VLOOKUP(N272,Marks,17,0)),"")</f>
        <v>17</v>
      </c>
      <c r="J278" s="84">
        <f>IFERROR(IF(AND(N272=""),"",VLOOKUP(N272,Marks,18,0)),"")</f>
        <v>59</v>
      </c>
      <c r="K278" s="367">
        <f>IFERROR(IF(AND(N272=""),"",VLOOKUP(N272,Marks,19,0)),"")</f>
        <v>37</v>
      </c>
      <c r="L278" s="367">
        <f>IFERROR(IF(AND(N272=""),"",VLOOKUP(N272,Marks,20,0)),"")</f>
        <v>4</v>
      </c>
      <c r="M278" s="85">
        <f>IFERROR(IF(AND(N272=""),"",VLOOKUP(N272,Marks,21,0)),"")</f>
        <v>41</v>
      </c>
      <c r="N278" s="84">
        <f>IFERROR(IF(AND(N272=""),"",VLOOKUP(N272,Marks,22,0)),"")</f>
        <v>100</v>
      </c>
      <c r="O278" s="95" t="str">
        <f>IFERROR(IF(AND(N272=""),"",VLOOKUP(N272,Marks,28,0)),"")</f>
        <v>D</v>
      </c>
      <c r="P278" s="237" t="str">
        <f>IFERROR(IF(AND(N272=""),"",VLOOKUP(N272,Marks,26,0)),"")</f>
        <v>P</v>
      </c>
    </row>
    <row r="279" spans="1:35" ht="21" customHeight="1">
      <c r="A279" s="376">
        <f>IF(N272="","",A278+1)</f>
        <v>15</v>
      </c>
      <c r="B279" s="341"/>
      <c r="C279" s="435">
        <v>5</v>
      </c>
      <c r="D279" s="435">
        <v>5</v>
      </c>
      <c r="E279" s="435">
        <v>5</v>
      </c>
      <c r="F279" s="436">
        <v>15</v>
      </c>
      <c r="G279" s="439">
        <v>25</v>
      </c>
      <c r="H279" s="435">
        <v>10</v>
      </c>
      <c r="I279" s="436">
        <v>35</v>
      </c>
      <c r="J279" s="438">
        <v>50</v>
      </c>
      <c r="K279" s="439">
        <v>30</v>
      </c>
      <c r="L279" s="435">
        <v>20</v>
      </c>
      <c r="M279" s="436">
        <v>50</v>
      </c>
      <c r="N279" s="438">
        <v>100</v>
      </c>
      <c r="O279" s="1002"/>
      <c r="P279" s="1003"/>
    </row>
    <row r="280" spans="1:35" ht="21" customHeight="1">
      <c r="A280" s="376">
        <f>IF(N272="","",A278+1)</f>
        <v>15</v>
      </c>
      <c r="B280" s="341" t="str">
        <f>IF('Master sheet'!$D$11="Hindi","अंग्रेजी","English")</f>
        <v>अंग्रेजी</v>
      </c>
      <c r="C280" s="367">
        <f>IFERROR(IF(AND(N272=""),"",VLOOKUP(N272,Marks,29,0)),"")</f>
        <v>5</v>
      </c>
      <c r="D280" s="367">
        <f>IFERROR(IF(AND(N272=""),"",VLOOKUP(N272,Marks,30,0)),"")</f>
        <v>3</v>
      </c>
      <c r="E280" s="367">
        <f>IFERROR(IF(AND(N272=""),"",VLOOKUP(N272,Marks,31,0)),"")</f>
        <v>4</v>
      </c>
      <c r="F280" s="85">
        <f>IFERROR(IF(AND(N272=""),"",VLOOKUP(N272,Marks,32,0)),"")</f>
        <v>12</v>
      </c>
      <c r="G280" s="367">
        <f>IFERROR(IF(AND(N272=""),"",VLOOKUP(N272,Marks,33,0)),"")</f>
        <v>21</v>
      </c>
      <c r="H280" s="367">
        <f>IFERROR(IF(AND(N272=""),"",VLOOKUP(N272,Marks,34,0)),"")</f>
        <v>9</v>
      </c>
      <c r="I280" s="85">
        <f>IFERROR(IF(AND(N272=""),"",VLOOKUP(N272,Marks,35,0)),"")</f>
        <v>30</v>
      </c>
      <c r="J280" s="84">
        <f>IFERROR(IF(AND(N272=""),"",VLOOKUP(N272,Marks,36,0)),"")</f>
        <v>42</v>
      </c>
      <c r="K280" s="367">
        <f>IFERROR(IF(AND(N272=""),"",VLOOKUP(N272,Marks,37,0)),"")</f>
        <v>26</v>
      </c>
      <c r="L280" s="367">
        <f>IFERROR(IF(AND(N272=""),"",VLOOKUP(N272,Marks,38,0)),"")</f>
        <v>14</v>
      </c>
      <c r="M280" s="85">
        <f>IFERROR(IF(AND(N272=""),"",VLOOKUP(N272,Marks,39,0)),"")</f>
        <v>40</v>
      </c>
      <c r="N280" s="84">
        <f>IFERROR(IF(AND(N272=""),"",VLOOKUP(N272,Marks,40,0)),"")</f>
        <v>82</v>
      </c>
      <c r="O280" s="95" t="str">
        <f>IFERROR(IF(AND(N272=""),"",VLOOKUP(N272,Marks,46,0)),"")</f>
        <v>B</v>
      </c>
      <c r="P280" s="237" t="str">
        <f>IFERROR(IF(AND(N272=""),"",VLOOKUP(N272,Marks,44,0)),"")</f>
        <v>P</v>
      </c>
    </row>
    <row r="281" spans="1:35" ht="21" customHeight="1">
      <c r="A281" s="376">
        <f>IF(N272="","",A280+1)</f>
        <v>16</v>
      </c>
      <c r="B281" s="341" t="str">
        <f>IF('Master sheet'!$D$11="Hindi","गणित","Maths")</f>
        <v>गणित</v>
      </c>
      <c r="C281" s="367">
        <f>IFERROR(IF(AND(N272=""),"",VLOOKUP(N272,Marks,47,0)),"")</f>
        <v>9</v>
      </c>
      <c r="D281" s="367">
        <f>IFERROR(IF(AND(N272=""),"",VLOOKUP(N272,Marks,48,0)),"")</f>
        <v>6</v>
      </c>
      <c r="E281" s="367">
        <f>IFERROR(IF(AND(N272=""),"",VLOOKUP(N272,Marks,49,0)),"")</f>
        <v>26</v>
      </c>
      <c r="F281" s="85">
        <f>IFERROR(IF(AND(N272=""),"",VLOOKUP(N272,Marks,50,0)),"")</f>
        <v>41</v>
      </c>
      <c r="G281" s="367">
        <f>IFERROR(IF(AND(N272=""),"",VLOOKUP(N272,Marks,51,0)),"")</f>
        <v>5</v>
      </c>
      <c r="H281" s="367">
        <f>IFERROR(IF(AND(N272=""),"",VLOOKUP(N272,Marks,52,0)),"")</f>
        <v>9</v>
      </c>
      <c r="I281" s="85">
        <f>IFERROR(IF(AND(N272=""),"",VLOOKUP(N272,Marks,53,0)),"")</f>
        <v>14</v>
      </c>
      <c r="J281" s="84">
        <f>IFERROR(IF(AND(N272=""),"",VLOOKUP(N272,Marks,54,0)),"")</f>
        <v>55</v>
      </c>
      <c r="K281" s="367">
        <f>IFERROR(IF(AND(N272=""),"",VLOOKUP(N272,Marks,55,0)),"")</f>
        <v>45</v>
      </c>
      <c r="L281" s="367">
        <f>IFERROR(IF(AND(N272=""),"",VLOOKUP(N272,Marks,56,0)),"")</f>
        <v>15</v>
      </c>
      <c r="M281" s="85">
        <f>IFERROR(IF(AND(N272=""),"",VLOOKUP(N272,Marks,57,0)),"")</f>
        <v>60</v>
      </c>
      <c r="N281" s="84">
        <f>IFERROR(IF(AND(N272=""),"",VLOOKUP(N272,Marks,58,0)),"")</f>
        <v>115</v>
      </c>
      <c r="O281" s="95" t="str">
        <f>IFERROR(IF(AND(N272=""),"",VLOOKUP(N272,Marks,64,0)),"")</f>
        <v>C</v>
      </c>
      <c r="P281" s="237" t="str">
        <f>IFERROR(IF(AND(N272=""),"",VLOOKUP(N272,Marks,62,0)),"")</f>
        <v>P</v>
      </c>
    </row>
    <row r="282" spans="1:35" ht="21" customHeight="1">
      <c r="A282" s="376">
        <f>IF(N272="","",A281+1)</f>
        <v>17</v>
      </c>
      <c r="B282" s="346" t="str">
        <f>IF('Master sheet'!$D$11="Hindi","पर्यावरण अध्ययन","EVS")</f>
        <v>पर्यावरण अध्ययन</v>
      </c>
      <c r="C282" s="378">
        <f>IFERROR(IF(AND(N272=""),"",VLOOKUP(N272,Marks,65,0)),"")</f>
        <v>9</v>
      </c>
      <c r="D282" s="378">
        <f>IFERROR(IF(AND(N272=""),"",VLOOKUP(N272,Marks,66,0)),"")</f>
        <v>7</v>
      </c>
      <c r="E282" s="378">
        <f>IFERROR(IF(AND(N272=""),"",VLOOKUP(N272,Marks,67,0)),"")</f>
        <v>30</v>
      </c>
      <c r="F282" s="85">
        <f>IFERROR(IF(AND(N272=""),"",VLOOKUP(N272,Marks,68,0)),"")</f>
        <v>46</v>
      </c>
      <c r="G282" s="378">
        <f>IFERROR(IF(AND(N272=""),"",VLOOKUP(N272,Marks,69,0)),"")</f>
        <v>4</v>
      </c>
      <c r="H282" s="378">
        <f>IFERROR(IF(AND(N272=""),"",VLOOKUP(N272,Marks,70,0)),"")</f>
        <v>11</v>
      </c>
      <c r="I282" s="85">
        <f>IFERROR(IF(AND(N272=""),"",VLOOKUP(N272,Marks,71,0)),"")</f>
        <v>15</v>
      </c>
      <c r="J282" s="84">
        <f>IFERROR(IF(AND(N272=""),"",VLOOKUP(N272,Marks,72,0)),"")</f>
        <v>61</v>
      </c>
      <c r="K282" s="378">
        <f>IFERROR(IF(AND(N272=""),"",VLOOKUP(N272,Marks,73,0)),"")</f>
        <v>47</v>
      </c>
      <c r="L282" s="378">
        <f>IFERROR(IF(AND(N272=""),"",VLOOKUP(N272,Marks,74,0)),"")</f>
        <v>16</v>
      </c>
      <c r="M282" s="85">
        <f>IFERROR(IF(AND(N272=""),"",VLOOKUP(N272,Marks,75,0)),"")</f>
        <v>63</v>
      </c>
      <c r="N282" s="84">
        <f>IFERROR(IF(AND(N272=""),"",VLOOKUP(N272,Marks,76,0)),"")</f>
        <v>124</v>
      </c>
      <c r="O282" s="95" t="str">
        <f>IFERROR(IF(AND(N272=""),"",VLOOKUP(N272,Marks,82,0)),"")</f>
        <v>C</v>
      </c>
      <c r="P282" s="237" t="str">
        <f>IFERROR(IF(AND(N272=""),"",VLOOKUP(N272,Marks,80,0)),"")</f>
        <v>P</v>
      </c>
    </row>
    <row r="283" spans="1:35" ht="27.75" customHeight="1">
      <c r="A283" s="376">
        <f>IF(N272="","",A282+1)</f>
        <v>18</v>
      </c>
      <c r="B283" s="342" t="str">
        <f>IF('Master sheet'!$D$11="Hindi","कुल योग","Total")</f>
        <v>कुल योग</v>
      </c>
      <c r="C283" s="86">
        <f>IF(AND($N272=""),"",IF(AND(C278="",C280="",C281="",C282=""),"",SUM(C278,C280,C281,C282)))</f>
        <v>32</v>
      </c>
      <c r="D283" s="86">
        <f t="shared" ref="D283:N283" si="8">IF(AND($N272=""),"",IF(AND(D278="",D280="",D281="",D282=""),"",SUM(D278,D280,D281,D282)))</f>
        <v>24</v>
      </c>
      <c r="E283" s="86">
        <f t="shared" si="8"/>
        <v>85</v>
      </c>
      <c r="F283" s="86">
        <f t="shared" si="8"/>
        <v>141</v>
      </c>
      <c r="G283" s="86">
        <f t="shared" si="8"/>
        <v>36</v>
      </c>
      <c r="H283" s="86">
        <f t="shared" si="8"/>
        <v>40</v>
      </c>
      <c r="I283" s="86">
        <f t="shared" si="8"/>
        <v>76</v>
      </c>
      <c r="J283" s="86">
        <f t="shared" si="8"/>
        <v>217</v>
      </c>
      <c r="K283" s="86">
        <f t="shared" si="8"/>
        <v>155</v>
      </c>
      <c r="L283" s="86">
        <f t="shared" si="8"/>
        <v>49</v>
      </c>
      <c r="M283" s="86">
        <f t="shared" si="8"/>
        <v>204</v>
      </c>
      <c r="N283" s="86">
        <f t="shared" si="8"/>
        <v>421</v>
      </c>
      <c r="O283" s="240" t="str">
        <f>IFERROR(IF(AND(N272=""),"",VLOOKUP(N272,Marks,128,0)),"")</f>
        <v>C</v>
      </c>
      <c r="P283" s="240"/>
    </row>
    <row r="284" spans="1:35" ht="8.25" customHeight="1">
      <c r="A284" s="376">
        <f>IF(N272="","",A283+1)</f>
        <v>19</v>
      </c>
      <c r="B284" s="984"/>
      <c r="C284" s="984"/>
      <c r="D284" s="984"/>
      <c r="E284" s="984"/>
      <c r="F284" s="984"/>
      <c r="G284" s="984"/>
      <c r="H284" s="984"/>
      <c r="I284" s="984"/>
      <c r="J284" s="984"/>
      <c r="K284" s="984"/>
      <c r="L284" s="984"/>
      <c r="M284" s="984"/>
      <c r="N284" s="984"/>
      <c r="O284" s="984"/>
      <c r="P284" s="984"/>
    </row>
    <row r="285" spans="1:35" ht="21" customHeight="1">
      <c r="A285" s="376">
        <f>IF(N272="","",A284+1)</f>
        <v>20</v>
      </c>
      <c r="B285" s="946" t="str">
        <f>IF('Master sheet'!$D$11="Hindi","अतिरिक्त विषय ","Extra Subject")</f>
        <v xml:space="preserve">अतिरिक्त विषय </v>
      </c>
      <c r="C285" s="946"/>
      <c r="D285" s="946"/>
      <c r="E285" s="946"/>
      <c r="F285" s="946"/>
      <c r="G285" s="946"/>
      <c r="H285" s="946"/>
      <c r="I285" s="946"/>
      <c r="J285" s="946"/>
      <c r="K285" s="946"/>
      <c r="L285" s="946"/>
      <c r="M285" s="946"/>
      <c r="N285" s="946"/>
      <c r="O285" s="946"/>
      <c r="P285" s="946"/>
    </row>
    <row r="286" spans="1:35" ht="21" customHeight="1">
      <c r="A286" s="376">
        <f>IF(N272="","",A285+1)</f>
        <v>21</v>
      </c>
      <c r="B286" s="403" t="str">
        <f>IF('Master sheet'!$D$11="Hindi","विषय","Subject")</f>
        <v>विषय</v>
      </c>
      <c r="C286" s="947" t="str">
        <f>IF('Master sheet'!$D$11="Hindi","पूर्णांक","M.M.")</f>
        <v>पूर्णांक</v>
      </c>
      <c r="D286" s="948"/>
      <c r="E286" s="947" t="str">
        <f>IF('Master sheet'!$D$11="Hindi","प्राप्तांक","Ob.M.")</f>
        <v>प्राप्तांक</v>
      </c>
      <c r="F286" s="948"/>
      <c r="G286" s="947" t="str">
        <f>IF('Master sheet'!$D$11="Hindi","ग्रेड","Grade")</f>
        <v>ग्रेड</v>
      </c>
      <c r="H286" s="948"/>
      <c r="I286" s="947" t="str">
        <f>IF('Master sheet'!$D$11="Hindi","विषय","Subject")</f>
        <v>विषय</v>
      </c>
      <c r="J286" s="948"/>
      <c r="K286" s="947" t="str">
        <f>IF('Master sheet'!$D$11="Hindi","पूर्णांक","M.M.")</f>
        <v>पूर्णांक</v>
      </c>
      <c r="L286" s="948"/>
      <c r="M286" s="947" t="str">
        <f>IF('Master sheet'!$D$11="Hindi","प्राप्तांक","Ob.M.")</f>
        <v>प्राप्तांक</v>
      </c>
      <c r="N286" s="948"/>
      <c r="O286" s="947" t="str">
        <f>IF('Master sheet'!$D$11="Hindi","ग्रेड","Grade")</f>
        <v>ग्रेड</v>
      </c>
      <c r="P286" s="948"/>
    </row>
    <row r="287" spans="1:35" ht="21" customHeight="1">
      <c r="A287" s="376">
        <f>IF(N272="","",A286+1)</f>
        <v>22</v>
      </c>
      <c r="B287" s="342" t="str">
        <f>IF(AND(N272=""),"",'Result Sheet'!$DJ$4)</f>
        <v/>
      </c>
      <c r="C287" s="965">
        <f>IF(AND(N272=""),"",'Result Sheet'!$DL$7)</f>
        <v>100</v>
      </c>
      <c r="D287" s="965"/>
      <c r="E287" s="944" t="str">
        <f>IFERROR(IF(AND(N272=""),"",VLOOKUP(N272,Marks,115,0)),"")</f>
        <v/>
      </c>
      <c r="F287" s="944"/>
      <c r="G287" s="945" t="str">
        <f>IFERROR(IF(AND(N272=""),"",VLOOKUP(N272,Marks,116,0)),"")</f>
        <v/>
      </c>
      <c r="H287" s="945"/>
      <c r="I287" s="965" t="str">
        <f>IF(AND(N272=""),"",'Result Sheet'!$DN$4)</f>
        <v/>
      </c>
      <c r="J287" s="965"/>
      <c r="K287" s="965">
        <f>IF(AND(N272=""),"",'Result Sheet'!$DP$7)</f>
        <v>100</v>
      </c>
      <c r="L287" s="965"/>
      <c r="M287" s="944" t="str">
        <f>IFERROR(IF(AND(N272=""),"",VLOOKUP(N272,Marks,119,0)),"")</f>
        <v/>
      </c>
      <c r="N287" s="944"/>
      <c r="O287" s="945" t="str">
        <f>IFERROR(IF(AND(N272=""),"",VLOOKUP(N272,Marks,120,0)),"")</f>
        <v/>
      </c>
      <c r="P287" s="945"/>
    </row>
    <row r="288" spans="1:35" ht="21" customHeight="1">
      <c r="A288" s="376">
        <f>IF(N272="","",A287+1)</f>
        <v>23</v>
      </c>
      <c r="B288" s="949" t="str">
        <f>IF('Master sheet'!$D$11="Hindi","विषय","Subject")</f>
        <v>विषय</v>
      </c>
      <c r="C288" s="949"/>
      <c r="D288" s="950" t="str">
        <f>IF('Master sheet'!$D$11="Hindi","प्राप्तांक","Marks ")</f>
        <v>प्राप्तांक</v>
      </c>
      <c r="E288" s="951"/>
      <c r="F288" s="344" t="str">
        <f>IF('Master sheet'!$D$11="Hindi","ग्रेड","Grade")</f>
        <v>ग्रेड</v>
      </c>
      <c r="G288" s="949" t="str">
        <f>IF('Master sheet'!$D$11="Hindi","विषय","Subject")</f>
        <v>विषय</v>
      </c>
      <c r="H288" s="949"/>
      <c r="I288" s="950" t="str">
        <f>IF('Master sheet'!$D$11="Hindi","प्राप्तांक","Marks")</f>
        <v>प्राप्तांक</v>
      </c>
      <c r="J288" s="951"/>
      <c r="K288" s="344" t="str">
        <f>IF('Master sheet'!$D$11="Hindi","ग्रेड","Grade")</f>
        <v>ग्रेड</v>
      </c>
      <c r="L288" s="949" t="str">
        <f>IF('Master sheet'!$D$11="Hindi","विषय","Subject")</f>
        <v>विषय</v>
      </c>
      <c r="M288" s="949"/>
      <c r="N288" s="950" t="str">
        <f>IF('Master sheet'!$D$11="Hindi","प्राप्तांक","Marks")</f>
        <v>प्राप्तांक</v>
      </c>
      <c r="O288" s="951"/>
      <c r="P288" s="412" t="str">
        <f>IF('Master sheet'!$D$11="Hindi","ग्रेड","Grade")</f>
        <v>ग्रेड</v>
      </c>
    </row>
    <row r="289" spans="1:35" ht="21" customHeight="1">
      <c r="A289" s="376">
        <f>IF(N272="","",A288+1)</f>
        <v>24</v>
      </c>
      <c r="B289" s="952" t="str">
        <f>IF('Master sheet'!$D$11="Hindi","कार्यानुभव","WORK EXP.")</f>
        <v>कार्यानुभव</v>
      </c>
      <c r="C289" s="953"/>
      <c r="D289" s="953"/>
      <c r="E289" s="85">
        <f>IFERROR(IF(AND(N272=""),"",VLOOKUP(N272,Marks,88,0)),"")</f>
        <v>79</v>
      </c>
      <c r="F289" s="95" t="str">
        <f>IFERROR(IF(AND(N272=""),"",VLOOKUP(N272,Marks,92,0)),"")</f>
        <v>A</v>
      </c>
      <c r="G289" s="952" t="str">
        <f>IF('Master sheet'!$D$11="Hindi","कला शिक्षा","ART EDU.")</f>
        <v>कला शिक्षा</v>
      </c>
      <c r="H289" s="953"/>
      <c r="I289" s="953"/>
      <c r="J289" s="85">
        <f>IFERROR(IF(AND(N272=""),"",VLOOKUP(N272,Marks,98,0)),"")</f>
        <v>74</v>
      </c>
      <c r="K289" s="95" t="str">
        <f>IFERROR(IF(AND(N272=""),"",VLOOKUP(N272,Marks,102,0)),"")</f>
        <v>B</v>
      </c>
      <c r="L289" s="954" t="str">
        <f>IF('Master sheet'!$D$11="Hindi","स्वा. एवं शा. शिक्षा","HE.&amp;PH. EDU.")</f>
        <v>स्वा. एवं शा. शिक्षा</v>
      </c>
      <c r="M289" s="955"/>
      <c r="N289" s="955"/>
      <c r="O289" s="85">
        <f>IFERROR(IF(AND(N272=""),"",VLOOKUP(N272,Marks,108,0)),"")</f>
        <v>83</v>
      </c>
      <c r="P289" s="95" t="str">
        <f>IFERROR(IF(AND(N272=""),"",VLOOKUP(N272,Marks,112,0)),"")</f>
        <v>A</v>
      </c>
    </row>
    <row r="290" spans="1:35" ht="21" customHeight="1">
      <c r="A290" s="376">
        <f>IF(N272="","",A289+1)</f>
        <v>25</v>
      </c>
      <c r="B290" s="361"/>
      <c r="C290" s="361"/>
      <c r="D290" s="361"/>
      <c r="E290" s="410"/>
      <c r="F290" s="411"/>
      <c r="G290" s="361"/>
      <c r="H290" s="361"/>
      <c r="I290" s="361"/>
      <c r="J290" s="410"/>
      <c r="K290" s="411"/>
      <c r="L290" s="362"/>
      <c r="M290" s="362"/>
      <c r="N290" s="362"/>
      <c r="O290" s="410"/>
      <c r="P290" s="411"/>
    </row>
    <row r="291" spans="1:35" ht="21" customHeight="1">
      <c r="A291" s="376">
        <f>IF(N272="","",A290+1)</f>
        <v>26</v>
      </c>
      <c r="B291" s="956" t="str">
        <f>IF('Master sheet'!$D$11="Hindi","कुल कार्य दिवस :-","Total Meeting :-")</f>
        <v>कुल कार्य दिवस :-</v>
      </c>
      <c r="C291" s="956"/>
      <c r="D291" s="956"/>
      <c r="E291" s="957">
        <f>IFERROR(IF(AND(N272=""),"",VLOOKUP(N272,Marks,126,0)),"")</f>
        <v>220</v>
      </c>
      <c r="F291" s="957"/>
      <c r="G291" s="957"/>
      <c r="H291" s="957"/>
      <c r="I291" s="956" t="str">
        <f>IF('Master sheet'!$D$11="Hindi","कुल उपस्थिति :-","Total Attendance :-")</f>
        <v>कुल उपस्थिति :-</v>
      </c>
      <c r="J291" s="956"/>
      <c r="K291" s="956"/>
      <c r="L291" s="956"/>
      <c r="M291" s="958">
        <f>IFERROR(IF(AND(N272=""),"",VLOOKUP(N272,Marks,127,0)),"")</f>
        <v>212</v>
      </c>
      <c r="N291" s="958"/>
      <c r="O291" s="958"/>
      <c r="P291" s="958"/>
    </row>
    <row r="292" spans="1:35" ht="21" customHeight="1">
      <c r="A292" s="376">
        <f>IF(N272="","",A291+1)</f>
        <v>27</v>
      </c>
      <c r="B292" s="956" t="str">
        <f>IF('Master sheet'!$D$11="Hindi","परिणाम :-","Result :-")</f>
        <v>परिणाम :-</v>
      </c>
      <c r="C292" s="956"/>
      <c r="D292" s="956"/>
      <c r="E292" s="959" t="str">
        <f>IFERROR(IF(AND(N272=""),"",VLOOKUP(N272,Marks,125,0)),"")</f>
        <v>Promoted</v>
      </c>
      <c r="F292" s="959"/>
      <c r="G292" s="959"/>
      <c r="H292" s="959"/>
      <c r="I292" s="956" t="str">
        <f>IF('Master sheet'!$D$11="Hindi","परिणाम प्रतिशत में :-","Result in Percentage :-")</f>
        <v>परिणाम प्रतिशत में :-</v>
      </c>
      <c r="J292" s="956"/>
      <c r="K292" s="956"/>
      <c r="L292" s="956"/>
      <c r="M292" s="960">
        <f>IFERROR(IF(AND(N272=""),"",VLOOKUP(N272,Marks,122,0)),"")</f>
        <v>60.142857142857146</v>
      </c>
      <c r="N292" s="960"/>
      <c r="O292" s="960"/>
      <c r="P292" s="960"/>
    </row>
    <row r="293" spans="1:35" ht="21" customHeight="1">
      <c r="A293" s="376">
        <f>IF(N272="","",A292+1)</f>
        <v>28</v>
      </c>
      <c r="B293" s="956" t="str">
        <f>IF('Master sheet'!$D$11="Hindi","श्रेणी / ग्रेड :-","Division / Grade :-")</f>
        <v>श्रेणी / ग्रेड :-</v>
      </c>
      <c r="C293" s="956"/>
      <c r="D293" s="956"/>
      <c r="E293" s="238" t="str">
        <f>IFERROR(IF(AND(N272=""),"",VLOOKUP(N272,Marks,123,0)),"")</f>
        <v>I</v>
      </c>
      <c r="F293" s="239" t="s">
        <v>130</v>
      </c>
      <c r="G293" s="961" t="str">
        <f>IFERROR(IF(AND(N272=""),"",VLOOKUP(N272,Marks,128,0)),"")</f>
        <v>C</v>
      </c>
      <c r="H293" s="961"/>
      <c r="I293" s="956" t="str">
        <f>IF('Master sheet'!$D$11="Hindi","कक्षा में स्थान :-","Position in the Class :-")</f>
        <v>कक्षा में स्थान :-</v>
      </c>
      <c r="J293" s="956"/>
      <c r="K293" s="956"/>
      <c r="L293" s="956"/>
      <c r="M293" s="962">
        <f>IFERROR(IF(AND(N272=""),"",VLOOKUP(N272,Marks,124,0)),"")</f>
        <v>1.9999999999999964</v>
      </c>
      <c r="N293" s="962"/>
      <c r="O293" s="962"/>
      <c r="P293" s="962"/>
    </row>
    <row r="294" spans="1:35" ht="21" customHeight="1">
      <c r="A294" s="376">
        <f>IF(N272="","",A293+1)</f>
        <v>29</v>
      </c>
      <c r="B294" s="963" t="str">
        <f>IF('Master sheet'!$D$11="Hindi","परीक्षा परिणाम घोषणा दिनांक :-","Result Declaration Date :-")</f>
        <v>परीक्षा परिणाम घोषणा दिनांक :-</v>
      </c>
      <c r="C294" s="963"/>
      <c r="D294" s="963"/>
      <c r="E294" s="964">
        <f>IFERROR(IF(AND(N272=""),"",'Master sheet'!$D$10),"")</f>
        <v>45419</v>
      </c>
      <c r="F294" s="964"/>
      <c r="G294" s="964"/>
      <c r="H294" s="409"/>
      <c r="I294" s="87"/>
      <c r="J294" s="87"/>
      <c r="K294" s="56"/>
      <c r="L294" s="87"/>
      <c r="M294" s="87"/>
      <c r="N294" s="87"/>
      <c r="O294" s="87"/>
      <c r="P294" s="87"/>
    </row>
    <row r="295" spans="1:35" ht="54" customHeight="1">
      <c r="A295" s="376">
        <f>IF(N272="","",A294+1)</f>
        <v>30</v>
      </c>
      <c r="B295" s="975" t="str">
        <f>IF(AND(N272=""),"",IF(AND(C269=3),CONCATENATE("( ",UPPER('Master sheet'!$H$10)," )"),IF(AND(C269=4),CONCATENATE("( ",UPPER('Master sheet'!$H$18)," )"),"")))</f>
        <v>( ABHIMANYU SINGH )</v>
      </c>
      <c r="C295" s="975"/>
      <c r="D295" s="975"/>
      <c r="E295" s="975"/>
      <c r="F295" s="976" t="str">
        <f>IF(AND(N272=""),"",CONCATENATE("(",'Master sheet'!$D$14," )"))</f>
        <v>(Suresh Chand )</v>
      </c>
      <c r="G295" s="976"/>
      <c r="H295" s="976"/>
      <c r="I295" s="976"/>
      <c r="J295" s="976"/>
      <c r="K295" s="976" t="str">
        <f>IF(AND(N272=""),"",CONCATENATE("(",'Master sheet'!$D$12," )"))</f>
        <v>(USHA PALIYA )</v>
      </c>
      <c r="L295" s="976"/>
      <c r="M295" s="976"/>
      <c r="N295" s="976"/>
      <c r="O295" s="976"/>
      <c r="P295" s="976"/>
    </row>
    <row r="296" spans="1:35" ht="24.75" customHeight="1">
      <c r="A296" s="376">
        <f>IF(N272="","",A295+1)</f>
        <v>31</v>
      </c>
      <c r="B296" s="974" t="str">
        <f>IF('Master sheet'!$D$11="Hindi","हस्ताक्षर कक्षाध्यापक","Signature of the class teacher")</f>
        <v>हस्ताक्षर कक्षाध्यापक</v>
      </c>
      <c r="C296" s="974"/>
      <c r="D296" s="974"/>
      <c r="E296" s="974"/>
      <c r="F296" s="974" t="str">
        <f>IF('Master sheet'!$D$11="Hindi","हस्ताक्षर परीक्षा प्रभारी","Signature of the exam. Incharge")</f>
        <v>हस्ताक्षर परीक्षा प्रभारी</v>
      </c>
      <c r="G296" s="974"/>
      <c r="H296" s="974"/>
      <c r="I296" s="974"/>
      <c r="J296" s="974"/>
      <c r="K296" s="974" t="str">
        <f>IF('Master sheet'!$D$11="Hindi","हस्ताक्षर संस्था प्रधान","Head of Institute's Signature")</f>
        <v>हस्ताक्षर संस्था प्रधान</v>
      </c>
      <c r="L296" s="974"/>
      <c r="M296" s="974"/>
      <c r="N296" s="974"/>
      <c r="O296" s="974"/>
      <c r="P296" s="974"/>
    </row>
    <row r="298" spans="1:35" ht="24.75" customHeight="1">
      <c r="A298" s="376">
        <f>IF(N305="","",1)</f>
        <v>1</v>
      </c>
      <c r="B298" s="966" t="str">
        <f>IF('Master sheet'!$D$11="Hindi","वार्षिक रिपोर्ट कार्ड ","Report Card")</f>
        <v xml:space="preserve">वार्षिक रिपोर्ट कार्ड </v>
      </c>
      <c r="C298" s="966"/>
      <c r="D298" s="966"/>
      <c r="E298" s="966"/>
      <c r="F298" s="966"/>
      <c r="G298" s="966"/>
      <c r="H298" s="966"/>
      <c r="I298" s="966"/>
      <c r="J298" s="966"/>
      <c r="K298" s="966"/>
      <c r="L298" s="966"/>
      <c r="M298" s="966"/>
      <c r="N298" s="966"/>
      <c r="O298" s="966"/>
      <c r="P298" s="966"/>
      <c r="S298" s="371"/>
      <c r="T298" s="371"/>
      <c r="U298" s="371"/>
      <c r="V298" s="371"/>
      <c r="W298" s="371"/>
      <c r="X298" s="265"/>
    </row>
    <row r="299" spans="1:35" ht="18.95" customHeight="1">
      <c r="A299" s="376">
        <f>IF(N305="","",A298+1)</f>
        <v>2</v>
      </c>
      <c r="B299" s="967" t="str">
        <f>IF('Master sheet'!$D$11="Hindi","शिक्षा विभाग, राजस्थान सरकार","Education Department, Rajasthan Government")</f>
        <v>शिक्षा विभाग, राजस्थान सरकार</v>
      </c>
      <c r="C299" s="967"/>
      <c r="D299" s="967"/>
      <c r="E299" s="967"/>
      <c r="F299" s="967"/>
      <c r="G299" s="967"/>
      <c r="H299" s="967"/>
      <c r="I299" s="967"/>
      <c r="J299" s="967"/>
      <c r="K299" s="967"/>
      <c r="L299" s="967"/>
      <c r="M299" s="967"/>
      <c r="N299" s="967"/>
      <c r="O299" s="967"/>
      <c r="P299" s="967"/>
      <c r="S299" s="371"/>
      <c r="T299" s="371"/>
      <c r="U299" s="372"/>
      <c r="V299" s="371"/>
      <c r="W299" s="371"/>
      <c r="X299" s="265"/>
    </row>
    <row r="300" spans="1:35" s="364" customFormat="1" ht="24" customHeight="1">
      <c r="A300" s="376">
        <f>IF(N305="","",A299+1)</f>
        <v>3</v>
      </c>
      <c r="B300" s="968" t="str">
        <f>IF('Master sheet'!$D$11="Hindi","विद्यालय का नाम :-","School Name :- ")</f>
        <v>विद्यालय का नाम :-</v>
      </c>
      <c r="C300" s="968"/>
      <c r="D300" s="968"/>
      <c r="E300" s="969" t="str">
        <f>IF(AND(N305=""),"",IF('Master sheet'!$D$11="Hindi",'Master sheet'!$D$8,'Master sheet'!$D$7))</f>
        <v xml:space="preserve">महात्मा गाँधी राजकीय विद्यालय (अंग्रेजी माध्यम) बर, पाली </v>
      </c>
      <c r="F300" s="969"/>
      <c r="G300" s="969"/>
      <c r="H300" s="969"/>
      <c r="I300" s="969"/>
      <c r="J300" s="969"/>
      <c r="K300" s="969"/>
      <c r="L300" s="969"/>
      <c r="M300" s="969"/>
      <c r="N300" s="969"/>
      <c r="O300" s="969"/>
      <c r="P300" s="969"/>
      <c r="S300" s="373"/>
      <c r="T300" s="374"/>
      <c r="U300" s="372"/>
      <c r="V300" s="374"/>
      <c r="W300" s="373"/>
      <c r="X300" s="375"/>
    </row>
    <row r="301" spans="1:35" ht="18.95" customHeight="1">
      <c r="A301" s="376">
        <f>IF(N305="","",A300+1)</f>
        <v>4</v>
      </c>
      <c r="B301" s="370"/>
      <c r="C301" s="370"/>
      <c r="D301" s="370"/>
      <c r="E301" s="970" t="str">
        <f>IF(AND(N305=""),"",IF('Master sheet'!$D$11="Hindi",CONCATENATE("(विद्यालय मान्यता क्रमांक व वर्ष : ","  ",'Master sheet'!$D$6),CONCATENATE("(School Recognition Number &amp; Years : ","  ",'Master sheet'!$D$6)))</f>
        <v>(विद्यालय मान्यता क्रमांक व वर्ष :   शिक्षा/पाली/1995/2001</v>
      </c>
      <c r="F301" s="970"/>
      <c r="G301" s="970"/>
      <c r="H301" s="970"/>
      <c r="I301" s="970"/>
      <c r="J301" s="970"/>
      <c r="K301" s="970"/>
      <c r="L301" s="970"/>
      <c r="M301" s="970"/>
      <c r="N301" s="970"/>
      <c r="O301" s="970"/>
      <c r="P301" s="970"/>
      <c r="S301" s="371"/>
      <c r="T301" s="371"/>
      <c r="U301" s="371"/>
      <c r="V301" s="371"/>
      <c r="W301" s="371"/>
      <c r="X301" s="265"/>
    </row>
    <row r="302" spans="1:35" ht="18.95" customHeight="1">
      <c r="A302" s="376">
        <f>IF(N305="","",A301+1)</f>
        <v>5</v>
      </c>
      <c r="B302" s="369" t="str">
        <f>IF('Master sheet'!$D$11="Hindi","कक्षा  :-","CLASS :- ")</f>
        <v>कक्षा  :-</v>
      </c>
      <c r="C302" s="971">
        <f>IFERROR(IF(AND(N305=""),"",VLOOKUP(N305,Marks,2,0)),"")</f>
        <v>4</v>
      </c>
      <c r="D302" s="971"/>
      <c r="E302" s="972" t="str">
        <f>IF('Master sheet'!$D$11="Hindi","सेक्शन :-","Section :- ")</f>
        <v>सेक्शन :-</v>
      </c>
      <c r="F302" s="972"/>
      <c r="G302" s="972"/>
      <c r="H302" s="971" t="str">
        <f>IFERROR(IF(AND(N305=""),"",VLOOKUP(N305,Marks,3,0)),"")</f>
        <v>A</v>
      </c>
      <c r="I302" s="971"/>
      <c r="J302" s="973" t="str">
        <f>IF('Master sheet'!$D$11="Hindi","सत्र :- ","Session :- ")</f>
        <v xml:space="preserve">सत्र :- </v>
      </c>
      <c r="K302" s="973"/>
      <c r="L302" s="973"/>
      <c r="M302" s="973"/>
      <c r="N302" s="992" t="str">
        <f>IF(AND(N305=""),"",'Marks Entry 3rd'!$I$2)</f>
        <v xml:space="preserve"> 2023-2024</v>
      </c>
      <c r="O302" s="992"/>
      <c r="P302" s="992"/>
      <c r="S302" s="371"/>
      <c r="T302" s="371"/>
      <c r="U302" s="371"/>
      <c r="V302" s="371"/>
      <c r="W302" s="371"/>
      <c r="X302" s="265"/>
      <c r="AH302" s="366" t="str">
        <f>N304</f>
        <v>23-10-2015</v>
      </c>
    </row>
    <row r="303" spans="1:35" ht="18.95" customHeight="1">
      <c r="A303" s="376">
        <f>IF(N305="","",A302+1)</f>
        <v>6</v>
      </c>
      <c r="B303" s="986" t="str">
        <f>IF('Master sheet'!$D$11="Hindi","विद्यार्थी का नाम :-","Student's Name :-")</f>
        <v>विद्यार्थी का नाम :-</v>
      </c>
      <c r="C303" s="986"/>
      <c r="D303" s="986"/>
      <c r="E303" s="987" t="str">
        <f>IFERROR(IF(AND(N305=""),"",VLOOKUP(N305,Marks,6,0)),"")</f>
        <v>GUNEET CHOUHAN</v>
      </c>
      <c r="F303" s="987"/>
      <c r="G303" s="987"/>
      <c r="H303" s="987"/>
      <c r="I303" s="987"/>
      <c r="J303" s="988" t="str">
        <f>IF('Master sheet'!$D$11="Hindi","प्रवेशांक :","SR. NO. :")</f>
        <v>प्रवेशांक :</v>
      </c>
      <c r="K303" s="988"/>
      <c r="L303" s="988"/>
      <c r="M303" s="988"/>
      <c r="N303" s="990">
        <f>IFERROR(IF(AND(N305=""),"",VLOOKUP(N305,Marks,5,0)),"")</f>
        <v>931</v>
      </c>
      <c r="O303" s="990"/>
      <c r="P303" s="990"/>
      <c r="S303" s="371"/>
      <c r="T303" s="371"/>
      <c r="U303" s="371"/>
      <c r="V303" s="371"/>
      <c r="W303" s="371"/>
      <c r="X303" s="265"/>
      <c r="AG303">
        <f>YEAR(AH302)</f>
        <v>2015</v>
      </c>
      <c r="AH303">
        <f>MONTH(AH302)</f>
        <v>10</v>
      </c>
      <c r="AI303">
        <f>DAY(AH302)</f>
        <v>23</v>
      </c>
    </row>
    <row r="304" spans="1:35" ht="18.95" customHeight="1">
      <c r="A304" s="376">
        <f>IF(N305="","",A303+1)</f>
        <v>7</v>
      </c>
      <c r="B304" s="986" t="str">
        <f>IF('Master sheet'!$D$11="Hindi","पिता का नाम :-","Father's Name :-")</f>
        <v>पिता का नाम :-</v>
      </c>
      <c r="C304" s="986"/>
      <c r="D304" s="986"/>
      <c r="E304" s="987" t="str">
        <f>IFERROR(IF(AND(N305=""),"",VLOOKUP(N305,Marks,7,0)),"")</f>
        <v>KAILASH CHOUHAN</v>
      </c>
      <c r="F304" s="987"/>
      <c r="G304" s="987"/>
      <c r="H304" s="987"/>
      <c r="I304" s="987"/>
      <c r="J304" s="988" t="str">
        <f>IF('Master sheet'!$D$11="Hindi","जन्म तिथि :","Date of Birth :")</f>
        <v>जन्म तिथि :</v>
      </c>
      <c r="K304" s="988"/>
      <c r="L304" s="988"/>
      <c r="M304" s="988"/>
      <c r="N304" s="991" t="str">
        <f>IFERROR(IF(AND(N305=""),"",VLOOKUP(N305,Marks,4,0)),"")</f>
        <v>23-10-2015</v>
      </c>
      <c r="O304" s="991"/>
      <c r="P304" s="991"/>
      <c r="S304" s="265"/>
      <c r="T304" s="265"/>
      <c r="U304" s="265"/>
      <c r="V304" s="265"/>
      <c r="W304" s="265"/>
      <c r="X304" s="265"/>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इग्यारह",IF(AG303=2012,"दो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दो हजार पंद्रह</v>
      </c>
      <c r="AH304" t="str">
        <f>IF(AH303=1,"जनवरी",IF(AH303=2,"फरवरी",IF(AH303=3,"मार्च",IF(AH303=4,"अप्रैल",IF(AH303=5,"मई",IF(AH303=6,"जून",IF(AH303=7,"जुलाई",IF(AH303=8,"अगस्त",IF(AH303=9,"सितम्बर",IF(AH303=10,"अक्टूबर",IF(AH303=11,"नवम्बर",IF(AH303=12,"दिसम्बर",""))))))))))))</f>
        <v>अक्टूबर</v>
      </c>
      <c r="AI304" t="str">
        <f>IF(AI303=1,"एक",IF(AI303=2,"दो",IF(AI303=3,"तीन",IF(AI303=4,"चार",IF(AI303=5,"पांच",IF(AI303=6,"छः",IF(AI303=7,"सात",IF(AI303=8,"आठ",IF(AI303=9,"नौ",IF(AI303=10,"दस",IF(AI303=11,"इ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तेईस</v>
      </c>
    </row>
    <row r="305" spans="1:35" ht="18.95" customHeight="1">
      <c r="A305" s="376">
        <f>IF(N305="","",A304+1)</f>
        <v>8</v>
      </c>
      <c r="B305" s="986" t="str">
        <f>IF('Master sheet'!$D$11="Hindi","माता का नाम :-","Mother's Name :-")</f>
        <v>माता का नाम :-</v>
      </c>
      <c r="C305" s="986"/>
      <c r="D305" s="986"/>
      <c r="E305" s="987" t="str">
        <f>IFERROR(IF(AND(N305=""),"",VLOOKUP(N305,Marks,8,0)),"")</f>
        <v>PUSHPA DEVI</v>
      </c>
      <c r="F305" s="987"/>
      <c r="G305" s="987"/>
      <c r="H305" s="987"/>
      <c r="I305" s="987"/>
      <c r="J305" s="988" t="str">
        <f>IF('Master sheet'!$D$11="Hindi","रोल नंबर :-","Roll No. :")</f>
        <v>रोल नंबर :-</v>
      </c>
      <c r="K305" s="988"/>
      <c r="L305" s="988"/>
      <c r="M305" s="988"/>
      <c r="N305" s="989">
        <f>IF(N272="","",IF(AND(N272+1&gt;$Y$6),"",N272+1))</f>
        <v>410</v>
      </c>
      <c r="O305" s="989"/>
      <c r="P305" s="989"/>
      <c r="AH305" t="str">
        <f>CONCATENATE(AI304," ",AH304," ",AG304)</f>
        <v>तेईस अक्टूबर दो हजार पंद्रह</v>
      </c>
    </row>
    <row r="306" spans="1:35" ht="18.95" customHeight="1">
      <c r="A306" s="376">
        <f>IF(N305="","",A305+1)</f>
        <v>9</v>
      </c>
      <c r="B306" s="986" t="str">
        <f>IF('Master sheet'!$D$11="Hindi","जन्मतिथि शब्दों में :-","Date of Birth in Words :-")</f>
        <v>जन्मतिथि शब्दों में :-</v>
      </c>
      <c r="C306" s="986"/>
      <c r="D306" s="986"/>
      <c r="E306" s="987" t="str">
        <f>IFERROR(IF('Master sheet'!$D$11="Hindi",AH305,AH307),"")</f>
        <v>तेईस अक्टूबर दो हजार पंद्रह</v>
      </c>
      <c r="F306" s="987"/>
      <c r="G306" s="987"/>
      <c r="H306" s="987"/>
      <c r="I306" s="987"/>
      <c r="J306" s="987"/>
      <c r="K306" s="987"/>
      <c r="L306" s="987"/>
      <c r="M306" s="987"/>
      <c r="N306" s="987"/>
      <c r="O306" s="987"/>
      <c r="P306" s="368"/>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TWO THOUSAND FIFTEEN</v>
      </c>
      <c r="AH306" t="str">
        <f>IF(AH303=1,"JANUARY",IF(AH303=2,"FEBUARY", IF(AH303=3,"MARCH",IF(AH303=4,"APRIL",IF(AH303=5,"MAY",IF(AH303=6,"JUNE",IF(AH303=7,"JULY",IF(AH303=8,"AUGUST",IF(AH303=9,"SEPTEMBER",IF(AH303=10,"OCTOBER",IF(AH303=11,"NOVEMBER",IF(AH303=12,"DECEMBER",""))))))))))))</f>
        <v>OCTOBER</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TWENTY THIRD</v>
      </c>
    </row>
    <row r="307" spans="1:35" ht="18.75">
      <c r="A307" s="376">
        <f>IF(N305="","",A306+1)</f>
        <v>10</v>
      </c>
      <c r="B307" s="88"/>
      <c r="C307" s="88"/>
      <c r="D307" s="88"/>
      <c r="E307" s="89"/>
      <c r="F307" s="89"/>
      <c r="G307" s="89"/>
      <c r="H307" s="88"/>
      <c r="I307" s="88"/>
      <c r="J307" s="90"/>
      <c r="K307" s="90"/>
      <c r="L307" s="90"/>
      <c r="M307" s="56"/>
      <c r="N307" s="56"/>
      <c r="O307" s="56"/>
      <c r="P307" s="56"/>
      <c r="AH307" t="str">
        <f>CONCATENATE(AH306," ",AI306,", ",AG306)</f>
        <v>OCTOBER TWENTY THIRD, TWO THOUSAND FIFTEEN</v>
      </c>
    </row>
    <row r="308" spans="1:35" ht="25.5" customHeight="1">
      <c r="A308" s="376">
        <f>IF(N305="","",A307+1)</f>
        <v>11</v>
      </c>
      <c r="B308" s="723" t="str">
        <f>IF('Master sheet'!$D$11="Hindi","विषय","Subject")</f>
        <v>विषय</v>
      </c>
      <c r="C308" s="745" t="str">
        <f>IF('Master sheet'!$D$11="Hindi","सा. परख","Test")</f>
        <v>सा. परख</v>
      </c>
      <c r="D308" s="746"/>
      <c r="E308" s="746"/>
      <c r="F308" s="746"/>
      <c r="G308" s="745" t="str">
        <f>IF('Master sheet'!$D$11="Hindi","अर्द्धवार्षिक","Half Yearly")</f>
        <v>अर्द्धवार्षिक</v>
      </c>
      <c r="H308" s="746"/>
      <c r="I308" s="747"/>
      <c r="J308" s="985" t="str">
        <f>IF('Master sheet'!$D$11="Hindi","अर्द्ध वा. तक योग","Total Till H.Y.")</f>
        <v>अर्द्ध वा. तक योग</v>
      </c>
      <c r="K308" s="745" t="str">
        <f>IF('Master sheet'!$D$11="Hindi","वार्षिक","Yearly")</f>
        <v>वार्षिक</v>
      </c>
      <c r="L308" s="746"/>
      <c r="M308" s="747"/>
      <c r="N308" s="977" t="str">
        <f>IF('Master sheet'!$D$11="Hindi","कुल विषय योग ","Subject Total")</f>
        <v xml:space="preserve">कुल विषय योग </v>
      </c>
      <c r="O308" s="978" t="str">
        <f>IF('Master sheet'!$D$11="Hindi","ग्रेड","Grade")</f>
        <v>ग्रेड</v>
      </c>
      <c r="P308" s="981" t="str">
        <f>IF('Master sheet'!$D$11="Hindi","परिणाम","Results")</f>
        <v>परिणाम</v>
      </c>
    </row>
    <row r="309" spans="1:35" ht="102.75" customHeight="1">
      <c r="A309" s="376">
        <f>IF(N305="","",A308+1)</f>
        <v>12</v>
      </c>
      <c r="B309" s="723"/>
      <c r="C309" s="343" t="str">
        <f>IF('Master sheet'!$D$11="Hindi","प्रथम परख ","First Test")</f>
        <v xml:space="preserve">प्रथम परख </v>
      </c>
      <c r="D309" s="343" t="str">
        <f>IF('Master sheet'!$D$11="Hindi","द्वितीय परख","Second Test")</f>
        <v>द्वितीय परख</v>
      </c>
      <c r="E309" s="343" t="str">
        <f>IF('Master sheet'!$D$11="Hindi","तृतीय परख","Third Test")</f>
        <v>तृतीय परख</v>
      </c>
      <c r="F309" s="343" t="str">
        <f>IF('Master sheet'!$D$11="Hindi","सा. परख योग","Test Total")</f>
        <v>सा. परख योग</v>
      </c>
      <c r="G309" s="343" t="str">
        <f>IF('Master sheet'!$D$11="Hindi","लिखित","Written")</f>
        <v>लिखित</v>
      </c>
      <c r="H309" s="343" t="str">
        <f>IF('Master sheet'!$D$11="Hindi","मौखिक","Oral")</f>
        <v>मौखिक</v>
      </c>
      <c r="I309" s="343" t="str">
        <f>IF('Master sheet'!$D$11="Hindi","अर्द्ध वा. योग","H.Y. Total")</f>
        <v>अर्द्ध वा. योग</v>
      </c>
      <c r="J309" s="985"/>
      <c r="K309" s="343" t="str">
        <f>IF('Master sheet'!$D$11="Hindi","लिखित","Written")</f>
        <v>लिखित</v>
      </c>
      <c r="L309" s="343" t="str">
        <f>IF('Master sheet'!$D$11="Hindi","मौखिक","Oral")</f>
        <v>मौखिक</v>
      </c>
      <c r="M309" s="343" t="str">
        <f>IF('Master sheet'!$D$11="Hindi","वार्षिक योग","Yearly Total")</f>
        <v>वार्षिक योग</v>
      </c>
      <c r="N309" s="977"/>
      <c r="O309" s="979"/>
      <c r="P309" s="982"/>
    </row>
    <row r="310" spans="1:35" ht="21" customHeight="1">
      <c r="A310" s="376">
        <f>IF(N305="","",A309+1)</f>
        <v>13</v>
      </c>
      <c r="B310" s="723"/>
      <c r="C310" s="435">
        <v>10</v>
      </c>
      <c r="D310" s="435">
        <v>10</v>
      </c>
      <c r="E310" s="435">
        <v>10</v>
      </c>
      <c r="F310" s="436">
        <v>30</v>
      </c>
      <c r="G310" s="435">
        <v>50</v>
      </c>
      <c r="H310" s="435">
        <v>20</v>
      </c>
      <c r="I310" s="436">
        <v>70</v>
      </c>
      <c r="J310" s="437">
        <v>100</v>
      </c>
      <c r="K310" s="435">
        <v>60</v>
      </c>
      <c r="L310" s="435">
        <v>40</v>
      </c>
      <c r="M310" s="436">
        <v>100</v>
      </c>
      <c r="N310" s="437">
        <v>200</v>
      </c>
      <c r="O310" s="980"/>
      <c r="P310" s="983"/>
    </row>
    <row r="311" spans="1:35" ht="21" customHeight="1">
      <c r="A311" s="376">
        <f>IF(N305="","",A310+1)</f>
        <v>14</v>
      </c>
      <c r="B311" s="341" t="str">
        <f>IF('Master sheet'!D$11="Hindi","हिंदी","Hindi")</f>
        <v>हिंदी</v>
      </c>
      <c r="C311" s="367" t="str">
        <f>IFERROR(IF(AND(N305=""),"",VLOOKUP(N305,Marks,11,0)),"")</f>
        <v>AB</v>
      </c>
      <c r="D311" s="367">
        <f>IFERROR(IF(AND(N305=""),"",VLOOKUP(N305,Marks,12,0)),"")</f>
        <v>3</v>
      </c>
      <c r="E311" s="367">
        <f>IFERROR(IF(AND(N305=""),"",VLOOKUP(N305,Marks,13,0)),"")</f>
        <v>26</v>
      </c>
      <c r="F311" s="85">
        <f>IFERROR(IF(AND(N305=""),"",VLOOKUP(N305,Marks,14,0)),"")</f>
        <v>29</v>
      </c>
      <c r="G311" s="367">
        <f>IFERROR(IF(AND(N305=""),"",VLOOKUP(N305,Marks,15,0)),"")</f>
        <v>6</v>
      </c>
      <c r="H311" s="367">
        <f>IFERROR(IF(AND(N305=""),"",VLOOKUP(N305,Marks,16,0)),"")</f>
        <v>11</v>
      </c>
      <c r="I311" s="85">
        <f>IFERROR(IF(AND(N305=""),"",VLOOKUP(N305,Marks,17,0)),"")</f>
        <v>17</v>
      </c>
      <c r="J311" s="84">
        <f>IFERROR(IF(AND(N305=""),"",VLOOKUP(N305,Marks,18,0)),"")</f>
        <v>46</v>
      </c>
      <c r="K311" s="367">
        <f>IFERROR(IF(AND(N305=""),"",VLOOKUP(N305,Marks,19,0)),"")</f>
        <v>37</v>
      </c>
      <c r="L311" s="367">
        <f>IFERROR(IF(AND(N305=""),"",VLOOKUP(N305,Marks,20,0)),"")</f>
        <v>4</v>
      </c>
      <c r="M311" s="85">
        <f>IFERROR(IF(AND(N305=""),"",VLOOKUP(N305,Marks,21,0)),"")</f>
        <v>41</v>
      </c>
      <c r="N311" s="84">
        <f>IFERROR(IF(AND(N305=""),"",VLOOKUP(N305,Marks,22,0)),"")</f>
        <v>87</v>
      </c>
      <c r="O311" s="95" t="str">
        <f>IFERROR(IF(AND(N305=""),"",VLOOKUP(N305,Marks,28,0)),"")</f>
        <v>D</v>
      </c>
      <c r="P311" s="237" t="str">
        <f>IFERROR(IF(AND(N305=""),"",VLOOKUP(N305,Marks,26,0)),"")</f>
        <v>P</v>
      </c>
    </row>
    <row r="312" spans="1:35" ht="21" customHeight="1">
      <c r="A312" s="376">
        <f>IF(N305="","",A311+1)</f>
        <v>15</v>
      </c>
      <c r="B312" s="341"/>
      <c r="C312" s="435">
        <v>5</v>
      </c>
      <c r="D312" s="435">
        <v>5</v>
      </c>
      <c r="E312" s="435">
        <v>5</v>
      </c>
      <c r="F312" s="436">
        <v>15</v>
      </c>
      <c r="G312" s="439">
        <v>25</v>
      </c>
      <c r="H312" s="435">
        <v>10</v>
      </c>
      <c r="I312" s="436">
        <v>35</v>
      </c>
      <c r="J312" s="438">
        <v>50</v>
      </c>
      <c r="K312" s="439">
        <v>30</v>
      </c>
      <c r="L312" s="435">
        <v>20</v>
      </c>
      <c r="M312" s="436">
        <v>50</v>
      </c>
      <c r="N312" s="438">
        <v>100</v>
      </c>
      <c r="O312" s="1002"/>
      <c r="P312" s="1003"/>
    </row>
    <row r="313" spans="1:35" ht="21" customHeight="1">
      <c r="A313" s="376">
        <f>IF(N305="","",A311+1)</f>
        <v>15</v>
      </c>
      <c r="B313" s="341" t="str">
        <f>IF('Master sheet'!$D$11="Hindi","अंग्रेजी","English")</f>
        <v>अंग्रेजी</v>
      </c>
      <c r="C313" s="367">
        <f>IFERROR(IF(AND(N305=""),"",VLOOKUP(N305,Marks,29,0)),"")</f>
        <v>5</v>
      </c>
      <c r="D313" s="367">
        <f>IFERROR(IF(AND(N305=""),"",VLOOKUP(N305,Marks,30,0)),"")</f>
        <v>3</v>
      </c>
      <c r="E313" s="367">
        <f>IFERROR(IF(AND(N305=""),"",VLOOKUP(N305,Marks,31,0)),"")</f>
        <v>4</v>
      </c>
      <c r="F313" s="85">
        <f>IFERROR(IF(AND(N305=""),"",VLOOKUP(N305,Marks,32,0)),"")</f>
        <v>12</v>
      </c>
      <c r="G313" s="367">
        <f>IFERROR(IF(AND(N305=""),"",VLOOKUP(N305,Marks,33,0)),"")</f>
        <v>20</v>
      </c>
      <c r="H313" s="367">
        <f>IFERROR(IF(AND(N305=""),"",VLOOKUP(N305,Marks,34,0)),"")</f>
        <v>8</v>
      </c>
      <c r="I313" s="85">
        <f>IFERROR(IF(AND(N305=""),"",VLOOKUP(N305,Marks,35,0)),"")</f>
        <v>28</v>
      </c>
      <c r="J313" s="84">
        <f>IFERROR(IF(AND(N305=""),"",VLOOKUP(N305,Marks,36,0)),"")</f>
        <v>40</v>
      </c>
      <c r="K313" s="367">
        <f>IFERROR(IF(AND(N305=""),"",VLOOKUP(N305,Marks,37,0)),"")</f>
        <v>24</v>
      </c>
      <c r="L313" s="367">
        <f>IFERROR(IF(AND(N305=""),"",VLOOKUP(N305,Marks,38,0)),"")</f>
        <v>13</v>
      </c>
      <c r="M313" s="85">
        <f>IFERROR(IF(AND(N305=""),"",VLOOKUP(N305,Marks,39,0)),"")</f>
        <v>37</v>
      </c>
      <c r="N313" s="84">
        <f>IFERROR(IF(AND(N305=""),"",VLOOKUP(N305,Marks,40,0)),"")</f>
        <v>77</v>
      </c>
      <c r="O313" s="95" t="str">
        <f>IFERROR(IF(AND(N305=""),"",VLOOKUP(N305,Marks,46,0)),"")</f>
        <v>B</v>
      </c>
      <c r="P313" s="237" t="str">
        <f>IFERROR(IF(AND(N305=""),"",VLOOKUP(N305,Marks,44,0)),"")</f>
        <v>P</v>
      </c>
    </row>
    <row r="314" spans="1:35" ht="21" customHeight="1">
      <c r="A314" s="376">
        <f>IF(N305="","",A313+1)</f>
        <v>16</v>
      </c>
      <c r="B314" s="341" t="str">
        <f>IF('Master sheet'!$D$11="Hindi","गणित","Maths")</f>
        <v>गणित</v>
      </c>
      <c r="C314" s="367">
        <f>IFERROR(IF(AND(N305=""),"",VLOOKUP(N305,Marks,47,0)),"")</f>
        <v>9</v>
      </c>
      <c r="D314" s="367">
        <f>IFERROR(IF(AND(N305=""),"",VLOOKUP(N305,Marks,48,0)),"")</f>
        <v>6</v>
      </c>
      <c r="E314" s="367">
        <f>IFERROR(IF(AND(N305=""),"",VLOOKUP(N305,Marks,49,0)),"")</f>
        <v>24</v>
      </c>
      <c r="F314" s="85">
        <f>IFERROR(IF(AND(N305=""),"",VLOOKUP(N305,Marks,50,0)),"")</f>
        <v>39</v>
      </c>
      <c r="G314" s="367">
        <f>IFERROR(IF(AND(N305=""),"",VLOOKUP(N305,Marks,51,0)),"")</f>
        <v>4</v>
      </c>
      <c r="H314" s="367">
        <f>IFERROR(IF(AND(N305=""),"",VLOOKUP(N305,Marks,52,0)),"")</f>
        <v>9</v>
      </c>
      <c r="I314" s="85">
        <f>IFERROR(IF(AND(N305=""),"",VLOOKUP(N305,Marks,53,0)),"")</f>
        <v>13</v>
      </c>
      <c r="J314" s="84">
        <f>IFERROR(IF(AND(N305=""),"",VLOOKUP(N305,Marks,54,0)),"")</f>
        <v>52</v>
      </c>
      <c r="K314" s="367">
        <f>IFERROR(IF(AND(N305=""),"",VLOOKUP(N305,Marks,55,0)),"")</f>
        <v>43</v>
      </c>
      <c r="L314" s="367">
        <f>IFERROR(IF(AND(N305=""),"",VLOOKUP(N305,Marks,56,0)),"")</f>
        <v>15</v>
      </c>
      <c r="M314" s="85">
        <f>IFERROR(IF(AND(N305=""),"",VLOOKUP(N305,Marks,57,0)),"")</f>
        <v>58</v>
      </c>
      <c r="N314" s="84">
        <f>IFERROR(IF(AND(N305=""),"",VLOOKUP(N305,Marks,58,0)),"")</f>
        <v>110</v>
      </c>
      <c r="O314" s="95" t="str">
        <f>IFERROR(IF(AND(N305=""),"",VLOOKUP(N305,Marks,64,0)),"")</f>
        <v>C</v>
      </c>
      <c r="P314" s="237" t="str">
        <f>IFERROR(IF(AND(N305=""),"",VLOOKUP(N305,Marks,62,0)),"")</f>
        <v>P</v>
      </c>
    </row>
    <row r="315" spans="1:35" ht="21" customHeight="1">
      <c r="A315" s="376">
        <f>IF(N305="","",A314+1)</f>
        <v>17</v>
      </c>
      <c r="B315" s="346" t="str">
        <f>IF('Master sheet'!$D$11="Hindi","पर्यावरण अध्ययन","EVS")</f>
        <v>पर्यावरण अध्ययन</v>
      </c>
      <c r="C315" s="378">
        <f>IFERROR(IF(AND(N305=""),"",VLOOKUP(N305,Marks,65,0)),"")</f>
        <v>9</v>
      </c>
      <c r="D315" s="378">
        <f>IFERROR(IF(AND(N305=""),"",VLOOKUP(N305,Marks,66,0)),"")</f>
        <v>7</v>
      </c>
      <c r="E315" s="378">
        <f>IFERROR(IF(AND(N305=""),"",VLOOKUP(N305,Marks,67,0)),"")</f>
        <v>32</v>
      </c>
      <c r="F315" s="85">
        <f>IFERROR(IF(AND(N305=""),"",VLOOKUP(N305,Marks,68,0)),"")</f>
        <v>48</v>
      </c>
      <c r="G315" s="378">
        <f>IFERROR(IF(AND(N305=""),"",VLOOKUP(N305,Marks,69,0)),"")</f>
        <v>6</v>
      </c>
      <c r="H315" s="378">
        <f>IFERROR(IF(AND(N305=""),"",VLOOKUP(N305,Marks,70,0)),"")</f>
        <v>11</v>
      </c>
      <c r="I315" s="85">
        <f>IFERROR(IF(AND(N305=""),"",VLOOKUP(N305,Marks,71,0)),"")</f>
        <v>17</v>
      </c>
      <c r="J315" s="84">
        <f>IFERROR(IF(AND(N305=""),"",VLOOKUP(N305,Marks,72,0)),"")</f>
        <v>65</v>
      </c>
      <c r="K315" s="378">
        <f>IFERROR(IF(AND(N305=""),"",VLOOKUP(N305,Marks,73,0)),"")</f>
        <v>48</v>
      </c>
      <c r="L315" s="378">
        <f>IFERROR(IF(AND(N305=""),"",VLOOKUP(N305,Marks,74,0)),"")</f>
        <v>16</v>
      </c>
      <c r="M315" s="85">
        <f>IFERROR(IF(AND(N305=""),"",VLOOKUP(N305,Marks,75,0)),"")</f>
        <v>64</v>
      </c>
      <c r="N315" s="84">
        <f>IFERROR(IF(AND(N305=""),"",VLOOKUP(N305,Marks,76,0)),"")</f>
        <v>129</v>
      </c>
      <c r="O315" s="95" t="str">
        <f>IFERROR(IF(AND(N305=""),"",VLOOKUP(N305,Marks,82,0)),"")</f>
        <v>C</v>
      </c>
      <c r="P315" s="237" t="str">
        <f>IFERROR(IF(AND(N305=""),"",VLOOKUP(N305,Marks,80,0)),"")</f>
        <v>P</v>
      </c>
    </row>
    <row r="316" spans="1:35" ht="27.75" customHeight="1">
      <c r="A316" s="376">
        <f>IF(N305="","",A315+1)</f>
        <v>18</v>
      </c>
      <c r="B316" s="342" t="str">
        <f>IF('Master sheet'!$D$11="Hindi","कुल योग","Total")</f>
        <v>कुल योग</v>
      </c>
      <c r="C316" s="86">
        <f>IF(AND($N305=""),"",IF(AND(C311="",C313="",C314="",C315=""),"",SUM(C311,C313,C314,C315)))</f>
        <v>23</v>
      </c>
      <c r="D316" s="86">
        <f t="shared" ref="D316:M316" si="9">IF(AND($N305=""),"",IF(AND(D311="",D313="",D314="",D315=""),"",SUM(D311,D313,D314,D315)))</f>
        <v>19</v>
      </c>
      <c r="E316" s="86">
        <f t="shared" si="9"/>
        <v>86</v>
      </c>
      <c r="F316" s="86">
        <f t="shared" si="9"/>
        <v>128</v>
      </c>
      <c r="G316" s="86">
        <f t="shared" si="9"/>
        <v>36</v>
      </c>
      <c r="H316" s="86">
        <f t="shared" si="9"/>
        <v>39</v>
      </c>
      <c r="I316" s="86">
        <f t="shared" si="9"/>
        <v>75</v>
      </c>
      <c r="J316" s="86">
        <f t="shared" si="9"/>
        <v>203</v>
      </c>
      <c r="K316" s="86">
        <f t="shared" si="9"/>
        <v>152</v>
      </c>
      <c r="L316" s="86">
        <f t="shared" si="9"/>
        <v>48</v>
      </c>
      <c r="M316" s="86">
        <f t="shared" si="9"/>
        <v>200</v>
      </c>
      <c r="N316" s="86">
        <f>IF(AND($N305=""),"",IF(AND(N311="",N313="",N314="",N315=""),"",SUM(N311,N313,N314,N315)))</f>
        <v>403</v>
      </c>
      <c r="O316" s="240" t="str">
        <f>IFERROR(IF(AND(N305=""),"",VLOOKUP(N305,Marks,128,0)),"")</f>
        <v>C</v>
      </c>
      <c r="P316" s="240"/>
    </row>
    <row r="317" spans="1:35" ht="8.25" customHeight="1">
      <c r="A317" s="376">
        <f>IF(N305="","",A316+1)</f>
        <v>19</v>
      </c>
      <c r="B317" s="984"/>
      <c r="C317" s="984"/>
      <c r="D317" s="984"/>
      <c r="E317" s="984"/>
      <c r="F317" s="984"/>
      <c r="G317" s="984"/>
      <c r="H317" s="984"/>
      <c r="I317" s="984"/>
      <c r="J317" s="984"/>
      <c r="K317" s="984"/>
      <c r="L317" s="984"/>
      <c r="M317" s="984"/>
      <c r="N317" s="984"/>
      <c r="O317" s="984"/>
      <c r="P317" s="984"/>
    </row>
    <row r="318" spans="1:35" ht="21" customHeight="1">
      <c r="A318" s="376">
        <f>IF(N305="","",A317+1)</f>
        <v>20</v>
      </c>
      <c r="B318" s="946" t="str">
        <f>IF('Master sheet'!$D$11="Hindi","अतिरिक्त विषय ","Extra Subject")</f>
        <v xml:space="preserve">अतिरिक्त विषय </v>
      </c>
      <c r="C318" s="946"/>
      <c r="D318" s="946"/>
      <c r="E318" s="946"/>
      <c r="F318" s="946"/>
      <c r="G318" s="946"/>
      <c r="H318" s="946"/>
      <c r="I318" s="946"/>
      <c r="J318" s="946"/>
      <c r="K318" s="946"/>
      <c r="L318" s="946"/>
      <c r="M318" s="946"/>
      <c r="N318" s="946"/>
      <c r="O318" s="946"/>
      <c r="P318" s="946"/>
    </row>
    <row r="319" spans="1:35" ht="21" customHeight="1">
      <c r="A319" s="376">
        <f>IF(N305="","",A318+1)</f>
        <v>21</v>
      </c>
      <c r="B319" s="403" t="str">
        <f>IF('Master sheet'!$D$11="Hindi","विषय","Subject")</f>
        <v>विषय</v>
      </c>
      <c r="C319" s="947" t="str">
        <f>IF('Master sheet'!$D$11="Hindi","पूर्णांक","M.M.")</f>
        <v>पूर्णांक</v>
      </c>
      <c r="D319" s="948"/>
      <c r="E319" s="947" t="str">
        <f>IF('Master sheet'!$D$11="Hindi","प्राप्तांक","Ob.M.")</f>
        <v>प्राप्तांक</v>
      </c>
      <c r="F319" s="948"/>
      <c r="G319" s="947" t="str">
        <f>IF('Master sheet'!$D$11="Hindi","ग्रेड","Grade")</f>
        <v>ग्रेड</v>
      </c>
      <c r="H319" s="948"/>
      <c r="I319" s="947" t="str">
        <f>IF('Master sheet'!$D$11="Hindi","विषय","Subject")</f>
        <v>विषय</v>
      </c>
      <c r="J319" s="948"/>
      <c r="K319" s="947" t="str">
        <f>IF('Master sheet'!$D$11="Hindi","पूर्णांक","M.M.")</f>
        <v>पूर्णांक</v>
      </c>
      <c r="L319" s="948"/>
      <c r="M319" s="947" t="str">
        <f>IF('Master sheet'!$D$11="Hindi","प्राप्तांक","Ob.M.")</f>
        <v>प्राप्तांक</v>
      </c>
      <c r="N319" s="948"/>
      <c r="O319" s="947" t="str">
        <f>IF('Master sheet'!$D$11="Hindi","ग्रेड","Grade")</f>
        <v>ग्रेड</v>
      </c>
      <c r="P319" s="948"/>
    </row>
    <row r="320" spans="1:35" ht="21" customHeight="1">
      <c r="A320" s="376">
        <f>IF(N305="","",A319+1)</f>
        <v>22</v>
      </c>
      <c r="B320" s="342" t="str">
        <f>IF(AND(N305=""),"",'Result Sheet'!$DJ$4)</f>
        <v/>
      </c>
      <c r="C320" s="965">
        <f>IF(AND(N305=""),"",'Result Sheet'!$DL$7)</f>
        <v>100</v>
      </c>
      <c r="D320" s="965"/>
      <c r="E320" s="944" t="str">
        <f>IFERROR(IF(AND(N305=""),"",VLOOKUP(N305,Marks,115,0)),"")</f>
        <v/>
      </c>
      <c r="F320" s="944"/>
      <c r="G320" s="945" t="str">
        <f>IFERROR(IF(AND(N305=""),"",VLOOKUP(N305,Marks,116,0)),"")</f>
        <v/>
      </c>
      <c r="H320" s="945"/>
      <c r="I320" s="965" t="str">
        <f>IF(AND(N305=""),"",'Result Sheet'!$DN$4)</f>
        <v/>
      </c>
      <c r="J320" s="965"/>
      <c r="K320" s="965">
        <f>IF(AND(N305=""),"",'Result Sheet'!$DP$7)</f>
        <v>100</v>
      </c>
      <c r="L320" s="965"/>
      <c r="M320" s="944" t="str">
        <f>IFERROR(IF(AND(N305=""),"",VLOOKUP(N305,Marks,119,0)),"")</f>
        <v/>
      </c>
      <c r="N320" s="944"/>
      <c r="O320" s="945" t="str">
        <f>IFERROR(IF(AND(N305=""),"",VLOOKUP(N305,Marks,120,0)),"")</f>
        <v/>
      </c>
      <c r="P320" s="945"/>
    </row>
    <row r="321" spans="1:16" ht="21" customHeight="1">
      <c r="A321" s="376">
        <f>IF(N305="","",A320+1)</f>
        <v>23</v>
      </c>
      <c r="B321" s="949" t="str">
        <f>IF('Master sheet'!$D$11="Hindi","विषय","Subject")</f>
        <v>विषय</v>
      </c>
      <c r="C321" s="949"/>
      <c r="D321" s="950" t="str">
        <f>IF('Master sheet'!$D$11="Hindi","प्राप्तांक","Marks ")</f>
        <v>प्राप्तांक</v>
      </c>
      <c r="E321" s="951"/>
      <c r="F321" s="344" t="str">
        <f>IF('Master sheet'!$D$11="Hindi","ग्रेड","Grade")</f>
        <v>ग्रेड</v>
      </c>
      <c r="G321" s="949" t="str">
        <f>IF('Master sheet'!$D$11="Hindi","विषय","Subject")</f>
        <v>विषय</v>
      </c>
      <c r="H321" s="949"/>
      <c r="I321" s="950" t="str">
        <f>IF('Master sheet'!$D$11="Hindi","प्राप्तांक","Marks")</f>
        <v>प्राप्तांक</v>
      </c>
      <c r="J321" s="951"/>
      <c r="K321" s="344" t="str">
        <f>IF('Master sheet'!$D$11="Hindi","ग्रेड","Grade")</f>
        <v>ग्रेड</v>
      </c>
      <c r="L321" s="949" t="str">
        <f>IF('Master sheet'!$D$11="Hindi","विषय","Subject")</f>
        <v>विषय</v>
      </c>
      <c r="M321" s="949"/>
      <c r="N321" s="950" t="str">
        <f>IF('Master sheet'!$D$11="Hindi","प्राप्तांक","Marks")</f>
        <v>प्राप्तांक</v>
      </c>
      <c r="O321" s="951"/>
      <c r="P321" s="412" t="str">
        <f>IF('Master sheet'!$D$11="Hindi","ग्रेड","Grade")</f>
        <v>ग्रेड</v>
      </c>
    </row>
    <row r="322" spans="1:16" ht="21" customHeight="1">
      <c r="A322" s="376">
        <f>IF(N305="","",A321+1)</f>
        <v>24</v>
      </c>
      <c r="B322" s="952" t="str">
        <f>IF('Master sheet'!$D$11="Hindi","कार्यानुभव","WORK EXP.")</f>
        <v>कार्यानुभव</v>
      </c>
      <c r="C322" s="953"/>
      <c r="D322" s="953"/>
      <c r="E322" s="85">
        <f>IFERROR(IF(AND(N305=""),"",VLOOKUP(N305,Marks,88,0)),"")</f>
        <v>81</v>
      </c>
      <c r="F322" s="95" t="str">
        <f>IFERROR(IF(AND(N305=""),"",VLOOKUP(N305,Marks,92,0)),"")</f>
        <v>A</v>
      </c>
      <c r="G322" s="952" t="str">
        <f>IF('Master sheet'!$D$11="Hindi","कला शिक्षा","ART EDU.")</f>
        <v>कला शिक्षा</v>
      </c>
      <c r="H322" s="953"/>
      <c r="I322" s="953"/>
      <c r="J322" s="85">
        <f>IFERROR(IF(AND(N305=""),"",VLOOKUP(N305,Marks,98,0)),"")</f>
        <v>74</v>
      </c>
      <c r="K322" s="95" t="str">
        <f>IFERROR(IF(AND(N305=""),"",VLOOKUP(N305,Marks,102,0)),"")</f>
        <v>B</v>
      </c>
      <c r="L322" s="954" t="str">
        <f>IF('Master sheet'!$D$11="Hindi","स्वा. एवं शा. शिक्षा","HE.&amp;PH. EDU.")</f>
        <v>स्वा. एवं शा. शिक्षा</v>
      </c>
      <c r="M322" s="955"/>
      <c r="N322" s="955"/>
      <c r="O322" s="85">
        <f>IFERROR(IF(AND(N305=""),"",VLOOKUP(N305,Marks,108,0)),"")</f>
        <v>83</v>
      </c>
      <c r="P322" s="95" t="str">
        <f>IFERROR(IF(AND(N305=""),"",VLOOKUP(N305,Marks,112,0)),"")</f>
        <v>A</v>
      </c>
    </row>
    <row r="323" spans="1:16" ht="21" customHeight="1">
      <c r="A323" s="376">
        <f>IF(N305="","",A322+1)</f>
        <v>25</v>
      </c>
      <c r="B323" s="361"/>
      <c r="C323" s="361"/>
      <c r="D323" s="361"/>
      <c r="E323" s="410"/>
      <c r="F323" s="411"/>
      <c r="G323" s="361"/>
      <c r="H323" s="361"/>
      <c r="I323" s="361"/>
      <c r="J323" s="410"/>
      <c r="K323" s="411"/>
      <c r="L323" s="362"/>
      <c r="M323" s="362"/>
      <c r="N323" s="362"/>
      <c r="O323" s="410"/>
      <c r="P323" s="411"/>
    </row>
    <row r="324" spans="1:16" ht="21" customHeight="1">
      <c r="A324" s="376">
        <f>IF(N305="","",A323+1)</f>
        <v>26</v>
      </c>
      <c r="B324" s="956" t="str">
        <f>IF('Master sheet'!$D$11="Hindi","कुल कार्य दिवस :-","Total Meeting :-")</f>
        <v>कुल कार्य दिवस :-</v>
      </c>
      <c r="C324" s="956"/>
      <c r="D324" s="956"/>
      <c r="E324" s="957">
        <f>IFERROR(IF(AND(N305=""),"",VLOOKUP(N305,Marks,126,0)),"")</f>
        <v>220</v>
      </c>
      <c r="F324" s="957"/>
      <c r="G324" s="957"/>
      <c r="H324" s="957"/>
      <c r="I324" s="956" t="str">
        <f>IF('Master sheet'!$D$11="Hindi","कुल उपस्थिति :-","Total Attendance :-")</f>
        <v>कुल उपस्थिति :-</v>
      </c>
      <c r="J324" s="956"/>
      <c r="K324" s="956"/>
      <c r="L324" s="956"/>
      <c r="M324" s="958">
        <f>IFERROR(IF(AND(N305=""),"",VLOOKUP(N305,Marks,127,0)),"")</f>
        <v>210</v>
      </c>
      <c r="N324" s="958"/>
      <c r="O324" s="958"/>
      <c r="P324" s="958"/>
    </row>
    <row r="325" spans="1:16" ht="21" customHeight="1">
      <c r="A325" s="376">
        <f>IF(N305="","",A324+1)</f>
        <v>27</v>
      </c>
      <c r="B325" s="956" t="str">
        <f>IF('Master sheet'!$D$11="Hindi","परिणाम :-","Result :-")</f>
        <v>परिणाम :-</v>
      </c>
      <c r="C325" s="956"/>
      <c r="D325" s="956"/>
      <c r="E325" s="959" t="str">
        <f>IFERROR(IF(AND(N305=""),"",VLOOKUP(N305,Marks,125,0)),"")</f>
        <v>Promoted</v>
      </c>
      <c r="F325" s="959"/>
      <c r="G325" s="959"/>
      <c r="H325" s="959"/>
      <c r="I325" s="956" t="str">
        <f>IF('Master sheet'!$D$11="Hindi","परिणाम प्रतिशत में :-","Result in Percentage :-")</f>
        <v>परिणाम प्रतिशत में :-</v>
      </c>
      <c r="J325" s="956"/>
      <c r="K325" s="956"/>
      <c r="L325" s="956"/>
      <c r="M325" s="960">
        <f>IFERROR(IF(AND(N305=""),"",VLOOKUP(N305,Marks,122,0)),"")</f>
        <v>57.571428571428569</v>
      </c>
      <c r="N325" s="960"/>
      <c r="O325" s="960"/>
      <c r="P325" s="960"/>
    </row>
    <row r="326" spans="1:16" ht="21" customHeight="1">
      <c r="A326" s="376">
        <f>IF(N305="","",A325+1)</f>
        <v>28</v>
      </c>
      <c r="B326" s="956" t="str">
        <f>IF('Master sheet'!$D$11="Hindi","श्रेणी / ग्रेड :-","Division / Grade :-")</f>
        <v>श्रेणी / ग्रेड :-</v>
      </c>
      <c r="C326" s="956"/>
      <c r="D326" s="956"/>
      <c r="E326" s="238" t="str">
        <f>IFERROR(IF(AND(N305=""),"",VLOOKUP(N305,Marks,123,0)),"")</f>
        <v>II</v>
      </c>
      <c r="F326" s="239" t="s">
        <v>130</v>
      </c>
      <c r="G326" s="961" t="str">
        <f>IFERROR(IF(AND(N305=""),"",VLOOKUP(N305,Marks,128,0)),"")</f>
        <v>C</v>
      </c>
      <c r="H326" s="961"/>
      <c r="I326" s="956" t="str">
        <f>IF('Master sheet'!$D$11="Hindi","कक्षा में स्थान :-","Position in the Class :-")</f>
        <v>कक्षा में स्थान :-</v>
      </c>
      <c r="J326" s="956"/>
      <c r="K326" s="956"/>
      <c r="L326" s="956"/>
      <c r="M326" s="962">
        <f>IFERROR(IF(AND(N305=""),"",VLOOKUP(N305,Marks,124,0)),"")</f>
        <v>8.9999999999999964</v>
      </c>
      <c r="N326" s="962"/>
      <c r="O326" s="962"/>
      <c r="P326" s="962"/>
    </row>
    <row r="327" spans="1:16" ht="21" customHeight="1">
      <c r="A327" s="376">
        <f>IF(N305="","",A326+1)</f>
        <v>29</v>
      </c>
      <c r="B327" s="963" t="str">
        <f>IF('Master sheet'!$D$11="Hindi","परीक्षा परिणाम घोषणा दिनांक :-","Result Declaration Date :-")</f>
        <v>परीक्षा परिणाम घोषणा दिनांक :-</v>
      </c>
      <c r="C327" s="963"/>
      <c r="D327" s="963"/>
      <c r="E327" s="964">
        <f>IFERROR(IF(AND(N305=""),"",'Master sheet'!$D$10),"")</f>
        <v>45419</v>
      </c>
      <c r="F327" s="964"/>
      <c r="G327" s="964"/>
      <c r="H327" s="409"/>
      <c r="I327" s="87"/>
      <c r="J327" s="87"/>
      <c r="K327" s="56"/>
      <c r="L327" s="87"/>
      <c r="M327" s="87"/>
      <c r="N327" s="87"/>
      <c r="O327" s="87"/>
      <c r="P327" s="87"/>
    </row>
    <row r="328" spans="1:16" ht="54" customHeight="1">
      <c r="A328" s="376">
        <f>IF(N305="","",A327+1)</f>
        <v>30</v>
      </c>
      <c r="B328" s="975" t="str">
        <f>IF(AND(N305=""),"",IF(AND(C302=3),CONCATENATE("( ",UPPER('Master sheet'!$H$10)," )"),IF(AND(C302=4),CONCATENATE("( ",UPPER('Master sheet'!$H$18)," )"),"")))</f>
        <v>( ABHIMANYU SINGH )</v>
      </c>
      <c r="C328" s="975"/>
      <c r="D328" s="975"/>
      <c r="E328" s="975"/>
      <c r="F328" s="976" t="str">
        <f>IF(AND(N305=""),"",CONCATENATE("(",'Master sheet'!$D$14," )"))</f>
        <v>(Suresh Chand )</v>
      </c>
      <c r="G328" s="976"/>
      <c r="H328" s="976"/>
      <c r="I328" s="976"/>
      <c r="J328" s="976"/>
      <c r="K328" s="976" t="str">
        <f>IF(AND(N305=""),"",CONCATENATE("(",'Master sheet'!$D$12," )"))</f>
        <v>(USHA PALIYA )</v>
      </c>
      <c r="L328" s="976"/>
      <c r="M328" s="976"/>
      <c r="N328" s="976"/>
      <c r="O328" s="976"/>
      <c r="P328" s="976"/>
    </row>
    <row r="329" spans="1:16" ht="24.75" customHeight="1">
      <c r="A329" s="376">
        <f>IF(N305="","",A328+1)</f>
        <v>31</v>
      </c>
      <c r="B329" s="974" t="str">
        <f>IF('Master sheet'!$D$11="Hindi","हस्ताक्षर कक्षाध्यापक","Signature of the class teacher")</f>
        <v>हस्ताक्षर कक्षाध्यापक</v>
      </c>
      <c r="C329" s="974"/>
      <c r="D329" s="974"/>
      <c r="E329" s="974"/>
      <c r="F329" s="974" t="str">
        <f>IF('Master sheet'!$D$11="Hindi","हस्ताक्षर परीक्षा प्रभारी","Signature of the exam. Incharge")</f>
        <v>हस्ताक्षर परीक्षा प्रभारी</v>
      </c>
      <c r="G329" s="974"/>
      <c r="H329" s="974"/>
      <c r="I329" s="974"/>
      <c r="J329" s="974"/>
      <c r="K329" s="974" t="str">
        <f>IF('Master sheet'!$D$11="Hindi","हस्ताक्षर संस्था प्रधान","Head of Institute's Signature")</f>
        <v>हस्ताक्षर संस्था प्रधान</v>
      </c>
      <c r="L329" s="974"/>
      <c r="M329" s="974"/>
      <c r="N329" s="974"/>
      <c r="O329" s="974"/>
      <c r="P329" s="974"/>
    </row>
  </sheetData>
  <sheetProtection password="B18B" sheet="1" scenarios="1" formatCells="0" formatColumns="0" formatRows="0"/>
  <protectedRanges>
    <protectedRange password="EA02" sqref="C11:E12 C44:E45 C77:E78 C110:E111 C143:E144 C176:E177 C209:E210 C242:E243 C275:E276 C308:E309" name="mark sheet"/>
    <protectedRange password="EA02" sqref="J11:J12 J44:J45 J77:J78 J110:J111 J143:J144 J176:J177 J209:J210 J242:J243 J275:J276 J308:J309" name="mark sheet_2"/>
    <protectedRange password="EA02" sqref="M11:N11 K12:N12 K11 M44:N44 K45:N45 K44 M77:N77 K78:N78 K77 M110:N110 K111:N111 K110 M143:N143 K144:N144 K143 M176:N176 K177:N177 K176 M209:N209 K210:N210 K209 M242:N242 K243:N243 K242 M275:N275 K276:N276 K275 M308:N308 K309:N309 K308" name="mark sheet_3"/>
    <protectedRange password="EA02" sqref="O11:O12 O44:O45 O77:O78 O110:O111 O143:O144 O176:O177 O209:O210 O242:O243 O275:O276 O308:O309" name="mark sheet_4"/>
  </protectedRanges>
  <mergeCells count="782">
    <mergeCell ref="O48:P48"/>
    <mergeCell ref="O81:P81"/>
    <mergeCell ref="O114:P114"/>
    <mergeCell ref="O147:P147"/>
    <mergeCell ref="O180:P180"/>
    <mergeCell ref="O213:P213"/>
    <mergeCell ref="O246:P246"/>
    <mergeCell ref="O279:P279"/>
    <mergeCell ref="O312:P312"/>
    <mergeCell ref="B299:P299"/>
    <mergeCell ref="B300:D300"/>
    <mergeCell ref="E300:P300"/>
    <mergeCell ref="E301:P301"/>
    <mergeCell ref="C302:D302"/>
    <mergeCell ref="E302:G302"/>
    <mergeCell ref="H302:I302"/>
    <mergeCell ref="J302:M302"/>
    <mergeCell ref="N302:P302"/>
    <mergeCell ref="B294:D294"/>
    <mergeCell ref="E294:G294"/>
    <mergeCell ref="B295:E295"/>
    <mergeCell ref="F295:J295"/>
    <mergeCell ref="K295:P295"/>
    <mergeCell ref="B296:E296"/>
    <mergeCell ref="G56:H56"/>
    <mergeCell ref="I56:J56"/>
    <mergeCell ref="K56:L56"/>
    <mergeCell ref="M56:N56"/>
    <mergeCell ref="O56:P56"/>
    <mergeCell ref="G23:H23"/>
    <mergeCell ref="I23:J23"/>
    <mergeCell ref="K23:L23"/>
    <mergeCell ref="M23:N23"/>
    <mergeCell ref="O23:P23"/>
    <mergeCell ref="B54:P54"/>
    <mergeCell ref="C55:D55"/>
    <mergeCell ref="E55:F55"/>
    <mergeCell ref="G55:H55"/>
    <mergeCell ref="I55:J55"/>
    <mergeCell ref="K55:L55"/>
    <mergeCell ref="M55:N55"/>
    <mergeCell ref="O55:P55"/>
    <mergeCell ref="B25:D25"/>
    <mergeCell ref="G25:I25"/>
    <mergeCell ref="L25:N25"/>
    <mergeCell ref="B27:D27"/>
    <mergeCell ref="E27:H27"/>
    <mergeCell ref="I27:L27"/>
    <mergeCell ref="T5:V10"/>
    <mergeCell ref="B21:P21"/>
    <mergeCell ref="C22:D22"/>
    <mergeCell ref="E22:F22"/>
    <mergeCell ref="G22:H22"/>
    <mergeCell ref="I22:J22"/>
    <mergeCell ref="K22:L22"/>
    <mergeCell ref="M22:N22"/>
    <mergeCell ref="O22:P22"/>
    <mergeCell ref="B9:D9"/>
    <mergeCell ref="E9:O9"/>
    <mergeCell ref="C5:D5"/>
    <mergeCell ref="E5:G5"/>
    <mergeCell ref="H5:I5"/>
    <mergeCell ref="J5:M5"/>
    <mergeCell ref="N5:P5"/>
    <mergeCell ref="B8:D8"/>
    <mergeCell ref="E8:I8"/>
    <mergeCell ref="J8:M8"/>
    <mergeCell ref="N8:P8"/>
    <mergeCell ref="O15:P15"/>
    <mergeCell ref="D2:L2"/>
    <mergeCell ref="B327:D327"/>
    <mergeCell ref="E327:G327"/>
    <mergeCell ref="B328:E328"/>
    <mergeCell ref="F328:J328"/>
    <mergeCell ref="K328:P328"/>
    <mergeCell ref="B329:E329"/>
    <mergeCell ref="F329:J329"/>
    <mergeCell ref="K329:P329"/>
    <mergeCell ref="B326:D326"/>
    <mergeCell ref="G326:H326"/>
    <mergeCell ref="I326:L326"/>
    <mergeCell ref="M326:P326"/>
    <mergeCell ref="G308:I308"/>
    <mergeCell ref="J308:J309"/>
    <mergeCell ref="K308:M308"/>
    <mergeCell ref="N308:N309"/>
    <mergeCell ref="O308:O310"/>
    <mergeCell ref="B303:D303"/>
    <mergeCell ref="E303:I303"/>
    <mergeCell ref="J303:M303"/>
    <mergeCell ref="N303:P303"/>
    <mergeCell ref="B304:D304"/>
    <mergeCell ref="E304:I304"/>
    <mergeCell ref="B324:D324"/>
    <mergeCell ref="E324:H324"/>
    <mergeCell ref="I324:L324"/>
    <mergeCell ref="M324:P324"/>
    <mergeCell ref="B325:D325"/>
    <mergeCell ref="E325:H325"/>
    <mergeCell ref="I325:L325"/>
    <mergeCell ref="M325:P325"/>
    <mergeCell ref="P308:P310"/>
    <mergeCell ref="B317:P317"/>
    <mergeCell ref="B321:C321"/>
    <mergeCell ref="D321:E321"/>
    <mergeCell ref="G321:H321"/>
    <mergeCell ref="I321:J321"/>
    <mergeCell ref="L321:M321"/>
    <mergeCell ref="N321:O321"/>
    <mergeCell ref="B322:D322"/>
    <mergeCell ref="G322:I322"/>
    <mergeCell ref="L322:N322"/>
    <mergeCell ref="C320:D320"/>
    <mergeCell ref="E320:F320"/>
    <mergeCell ref="G320:H320"/>
    <mergeCell ref="I320:J320"/>
    <mergeCell ref="K320:L320"/>
    <mergeCell ref="B306:D306"/>
    <mergeCell ref="E306:O306"/>
    <mergeCell ref="B308:B310"/>
    <mergeCell ref="C308:F308"/>
    <mergeCell ref="J304:M304"/>
    <mergeCell ref="N304:P304"/>
    <mergeCell ref="B305:D305"/>
    <mergeCell ref="E305:I305"/>
    <mergeCell ref="J305:M305"/>
    <mergeCell ref="N305:P305"/>
    <mergeCell ref="F296:J296"/>
    <mergeCell ref="K296:P296"/>
    <mergeCell ref="B298:P298"/>
    <mergeCell ref="M291:P291"/>
    <mergeCell ref="B292:D292"/>
    <mergeCell ref="E292:H292"/>
    <mergeCell ref="I292:L292"/>
    <mergeCell ref="M292:P292"/>
    <mergeCell ref="B293:D293"/>
    <mergeCell ref="G293:H293"/>
    <mergeCell ref="I293:L293"/>
    <mergeCell ref="M293:P293"/>
    <mergeCell ref="B285:P285"/>
    <mergeCell ref="C286:D286"/>
    <mergeCell ref="E286:F286"/>
    <mergeCell ref="G286:H286"/>
    <mergeCell ref="I286:J286"/>
    <mergeCell ref="K286:L286"/>
    <mergeCell ref="M286:N286"/>
    <mergeCell ref="O286:P286"/>
    <mergeCell ref="C287:D287"/>
    <mergeCell ref="E287:F287"/>
    <mergeCell ref="G287:H287"/>
    <mergeCell ref="I287:J287"/>
    <mergeCell ref="K287:L287"/>
    <mergeCell ref="B275:B277"/>
    <mergeCell ref="C275:F275"/>
    <mergeCell ref="G275:I275"/>
    <mergeCell ref="J275:J276"/>
    <mergeCell ref="K275:M275"/>
    <mergeCell ref="N275:N276"/>
    <mergeCell ref="O275:O277"/>
    <mergeCell ref="P275:P277"/>
    <mergeCell ref="B284:P284"/>
    <mergeCell ref="B271:D271"/>
    <mergeCell ref="E271:I271"/>
    <mergeCell ref="J271:M271"/>
    <mergeCell ref="N271:P271"/>
    <mergeCell ref="B272:D272"/>
    <mergeCell ref="E272:I272"/>
    <mergeCell ref="J272:M272"/>
    <mergeCell ref="N272:P272"/>
    <mergeCell ref="B273:D273"/>
    <mergeCell ref="E273:O273"/>
    <mergeCell ref="E268:P268"/>
    <mergeCell ref="C269:D269"/>
    <mergeCell ref="E269:G269"/>
    <mergeCell ref="H269:I269"/>
    <mergeCell ref="J269:M269"/>
    <mergeCell ref="N269:P269"/>
    <mergeCell ref="B270:D270"/>
    <mergeCell ref="E270:I270"/>
    <mergeCell ref="J270:M270"/>
    <mergeCell ref="N270:P270"/>
    <mergeCell ref="B262:E262"/>
    <mergeCell ref="F262:J262"/>
    <mergeCell ref="K262:P262"/>
    <mergeCell ref="B263:E263"/>
    <mergeCell ref="F263:J263"/>
    <mergeCell ref="K263:P263"/>
    <mergeCell ref="B265:P265"/>
    <mergeCell ref="B266:P266"/>
    <mergeCell ref="B267:D267"/>
    <mergeCell ref="E267:P267"/>
    <mergeCell ref="B259:D259"/>
    <mergeCell ref="E259:H259"/>
    <mergeCell ref="I259:L259"/>
    <mergeCell ref="M259:P259"/>
    <mergeCell ref="B260:D260"/>
    <mergeCell ref="G260:H260"/>
    <mergeCell ref="I260:L260"/>
    <mergeCell ref="M260:P260"/>
    <mergeCell ref="B261:D261"/>
    <mergeCell ref="E261:G261"/>
    <mergeCell ref="C254:D254"/>
    <mergeCell ref="E254:F254"/>
    <mergeCell ref="G254:H254"/>
    <mergeCell ref="I254:J254"/>
    <mergeCell ref="K254:L254"/>
    <mergeCell ref="M254:N254"/>
    <mergeCell ref="O254:P254"/>
    <mergeCell ref="B258:D258"/>
    <mergeCell ref="E258:H258"/>
    <mergeCell ref="I258:L258"/>
    <mergeCell ref="M258:P258"/>
    <mergeCell ref="B255:C255"/>
    <mergeCell ref="D255:E255"/>
    <mergeCell ref="G255:H255"/>
    <mergeCell ref="I255:J255"/>
    <mergeCell ref="L255:M255"/>
    <mergeCell ref="N255:O255"/>
    <mergeCell ref="B256:D256"/>
    <mergeCell ref="G256:I256"/>
    <mergeCell ref="L256:N256"/>
    <mergeCell ref="B242:B244"/>
    <mergeCell ref="C242:F242"/>
    <mergeCell ref="G242:I242"/>
    <mergeCell ref="J242:J243"/>
    <mergeCell ref="K242:M242"/>
    <mergeCell ref="N242:N243"/>
    <mergeCell ref="O242:O244"/>
    <mergeCell ref="P242:P244"/>
    <mergeCell ref="B251:P251"/>
    <mergeCell ref="B238:D238"/>
    <mergeCell ref="E238:I238"/>
    <mergeCell ref="J238:M238"/>
    <mergeCell ref="N238:P238"/>
    <mergeCell ref="B239:D239"/>
    <mergeCell ref="E239:I239"/>
    <mergeCell ref="J239:M239"/>
    <mergeCell ref="N239:P239"/>
    <mergeCell ref="B240:D240"/>
    <mergeCell ref="E240:O240"/>
    <mergeCell ref="E235:P235"/>
    <mergeCell ref="C236:D236"/>
    <mergeCell ref="E236:G236"/>
    <mergeCell ref="H236:I236"/>
    <mergeCell ref="J236:M236"/>
    <mergeCell ref="N236:P236"/>
    <mergeCell ref="B237:D237"/>
    <mergeCell ref="E237:I237"/>
    <mergeCell ref="J237:M237"/>
    <mergeCell ref="N237:P237"/>
    <mergeCell ref="B229:E229"/>
    <mergeCell ref="F229:J229"/>
    <mergeCell ref="K229:P229"/>
    <mergeCell ref="B230:E230"/>
    <mergeCell ref="F230:J230"/>
    <mergeCell ref="K230:P230"/>
    <mergeCell ref="B232:P232"/>
    <mergeCell ref="B233:P233"/>
    <mergeCell ref="B234:D234"/>
    <mergeCell ref="E234:P234"/>
    <mergeCell ref="P209:P211"/>
    <mergeCell ref="B218:P218"/>
    <mergeCell ref="B222:C222"/>
    <mergeCell ref="D222:E222"/>
    <mergeCell ref="G222:H222"/>
    <mergeCell ref="I222:J222"/>
    <mergeCell ref="L222:M222"/>
    <mergeCell ref="N222:O222"/>
    <mergeCell ref="B223:D223"/>
    <mergeCell ref="G223:I223"/>
    <mergeCell ref="L223:N223"/>
    <mergeCell ref="B219:P219"/>
    <mergeCell ref="C220:D220"/>
    <mergeCell ref="E220:F220"/>
    <mergeCell ref="G220:H220"/>
    <mergeCell ref="I220:J220"/>
    <mergeCell ref="K220:L220"/>
    <mergeCell ref="M220:N220"/>
    <mergeCell ref="O220:P220"/>
    <mergeCell ref="C221:D221"/>
    <mergeCell ref="E221:F221"/>
    <mergeCell ref="G221:H221"/>
    <mergeCell ref="I221:J221"/>
    <mergeCell ref="K221:L221"/>
    <mergeCell ref="B207:D207"/>
    <mergeCell ref="E207:O207"/>
    <mergeCell ref="B209:B211"/>
    <mergeCell ref="C209:F209"/>
    <mergeCell ref="G209:I209"/>
    <mergeCell ref="J209:J210"/>
    <mergeCell ref="K209:M209"/>
    <mergeCell ref="N209:N210"/>
    <mergeCell ref="O209:O211"/>
    <mergeCell ref="B204:D204"/>
    <mergeCell ref="E204:I204"/>
    <mergeCell ref="J204:M204"/>
    <mergeCell ref="N204:P204"/>
    <mergeCell ref="B205:D205"/>
    <mergeCell ref="E205:I205"/>
    <mergeCell ref="J205:M205"/>
    <mergeCell ref="N205:P205"/>
    <mergeCell ref="B206:D206"/>
    <mergeCell ref="E206:I206"/>
    <mergeCell ref="J206:M206"/>
    <mergeCell ref="N206:P206"/>
    <mergeCell ref="B200:P200"/>
    <mergeCell ref="B201:D201"/>
    <mergeCell ref="E201:P201"/>
    <mergeCell ref="E202:P202"/>
    <mergeCell ref="C203:D203"/>
    <mergeCell ref="E203:G203"/>
    <mergeCell ref="H203:I203"/>
    <mergeCell ref="J203:M203"/>
    <mergeCell ref="N203:P203"/>
    <mergeCell ref="B195:D195"/>
    <mergeCell ref="E195:G195"/>
    <mergeCell ref="B196:E196"/>
    <mergeCell ref="F196:J196"/>
    <mergeCell ref="K196:P196"/>
    <mergeCell ref="B197:E197"/>
    <mergeCell ref="F197:J197"/>
    <mergeCell ref="K197:P197"/>
    <mergeCell ref="B199:P199"/>
    <mergeCell ref="B192:D192"/>
    <mergeCell ref="E192:H192"/>
    <mergeCell ref="I192:L192"/>
    <mergeCell ref="M192:P192"/>
    <mergeCell ref="B193:D193"/>
    <mergeCell ref="E193:H193"/>
    <mergeCell ref="I193:L193"/>
    <mergeCell ref="M193:P193"/>
    <mergeCell ref="B194:D194"/>
    <mergeCell ref="G194:H194"/>
    <mergeCell ref="I194:L194"/>
    <mergeCell ref="M194:P194"/>
    <mergeCell ref="B185:P185"/>
    <mergeCell ref="B189:C189"/>
    <mergeCell ref="D189:E189"/>
    <mergeCell ref="G189:H189"/>
    <mergeCell ref="I189:J189"/>
    <mergeCell ref="L189:M189"/>
    <mergeCell ref="N189:O189"/>
    <mergeCell ref="B190:D190"/>
    <mergeCell ref="G190:I190"/>
    <mergeCell ref="L190:N190"/>
    <mergeCell ref="C188:D188"/>
    <mergeCell ref="E188:F188"/>
    <mergeCell ref="G188:H188"/>
    <mergeCell ref="I188:J188"/>
    <mergeCell ref="K188:L188"/>
    <mergeCell ref="M188:N188"/>
    <mergeCell ref="O188:P188"/>
    <mergeCell ref="B173:D173"/>
    <mergeCell ref="E173:I173"/>
    <mergeCell ref="J173:M173"/>
    <mergeCell ref="N173:P173"/>
    <mergeCell ref="B174:D174"/>
    <mergeCell ref="E174:O174"/>
    <mergeCell ref="B176:B178"/>
    <mergeCell ref="C176:F176"/>
    <mergeCell ref="G176:I176"/>
    <mergeCell ref="J176:J177"/>
    <mergeCell ref="K176:M176"/>
    <mergeCell ref="N176:N177"/>
    <mergeCell ref="O176:O178"/>
    <mergeCell ref="P176:P178"/>
    <mergeCell ref="N170:P170"/>
    <mergeCell ref="B171:D171"/>
    <mergeCell ref="E171:I171"/>
    <mergeCell ref="J171:M171"/>
    <mergeCell ref="N171:P171"/>
    <mergeCell ref="B172:D172"/>
    <mergeCell ref="E172:I172"/>
    <mergeCell ref="J172:M172"/>
    <mergeCell ref="N172:P172"/>
    <mergeCell ref="M27:P27"/>
    <mergeCell ref="O11:O13"/>
    <mergeCell ref="P11:P13"/>
    <mergeCell ref="B11:B13"/>
    <mergeCell ref="C11:F11"/>
    <mergeCell ref="G11:I11"/>
    <mergeCell ref="J11:J12"/>
    <mergeCell ref="K11:M11"/>
    <mergeCell ref="N11:N12"/>
    <mergeCell ref="B20:P20"/>
    <mergeCell ref="B24:C24"/>
    <mergeCell ref="D24:E24"/>
    <mergeCell ref="G24:H24"/>
    <mergeCell ref="I24:J24"/>
    <mergeCell ref="L24:M24"/>
    <mergeCell ref="N24:O24"/>
    <mergeCell ref="C23:D23"/>
    <mergeCell ref="E23:F23"/>
    <mergeCell ref="B32:E32"/>
    <mergeCell ref="F32:J32"/>
    <mergeCell ref="K32:P32"/>
    <mergeCell ref="B28:D28"/>
    <mergeCell ref="E28:H28"/>
    <mergeCell ref="I28:L28"/>
    <mergeCell ref="M28:P28"/>
    <mergeCell ref="B29:D29"/>
    <mergeCell ref="G29:H29"/>
    <mergeCell ref="I29:L29"/>
    <mergeCell ref="M29:P29"/>
    <mergeCell ref="B30:D30"/>
    <mergeCell ref="E30:G30"/>
    <mergeCell ref="B31:E31"/>
    <mergeCell ref="F31:J31"/>
    <mergeCell ref="K31:P31"/>
    <mergeCell ref="B3:D3"/>
    <mergeCell ref="E3:P3"/>
    <mergeCell ref="E4:P4"/>
    <mergeCell ref="B6:D6"/>
    <mergeCell ref="E6:I6"/>
    <mergeCell ref="J6:M6"/>
    <mergeCell ref="N6:P6"/>
    <mergeCell ref="B7:D7"/>
    <mergeCell ref="E7:I7"/>
    <mergeCell ref="J7:M7"/>
    <mergeCell ref="N7:P7"/>
    <mergeCell ref="C38:D38"/>
    <mergeCell ref="E38:G38"/>
    <mergeCell ref="H38:I38"/>
    <mergeCell ref="J38:M38"/>
    <mergeCell ref="N38:P38"/>
    <mergeCell ref="B34:P34"/>
    <mergeCell ref="B35:P35"/>
    <mergeCell ref="B36:D36"/>
    <mergeCell ref="E36:P36"/>
    <mergeCell ref="E37:P37"/>
    <mergeCell ref="B41:D41"/>
    <mergeCell ref="E41:I41"/>
    <mergeCell ref="J41:M41"/>
    <mergeCell ref="N41:P41"/>
    <mergeCell ref="B42:D42"/>
    <mergeCell ref="E42:O42"/>
    <mergeCell ref="B39:D39"/>
    <mergeCell ref="E39:I39"/>
    <mergeCell ref="J39:M39"/>
    <mergeCell ref="N39:P39"/>
    <mergeCell ref="B40:D40"/>
    <mergeCell ref="E40:I40"/>
    <mergeCell ref="J40:M40"/>
    <mergeCell ref="N40:P40"/>
    <mergeCell ref="B58:D58"/>
    <mergeCell ref="G58:I58"/>
    <mergeCell ref="L58:N58"/>
    <mergeCell ref="B60:D60"/>
    <mergeCell ref="E60:H60"/>
    <mergeCell ref="I60:L60"/>
    <mergeCell ref="M60:P60"/>
    <mergeCell ref="N44:N45"/>
    <mergeCell ref="O44:O46"/>
    <mergeCell ref="P44:P46"/>
    <mergeCell ref="B53:P53"/>
    <mergeCell ref="B57:C57"/>
    <mergeCell ref="D57:E57"/>
    <mergeCell ref="G57:H57"/>
    <mergeCell ref="I57:J57"/>
    <mergeCell ref="L57:M57"/>
    <mergeCell ref="N57:O57"/>
    <mergeCell ref="B44:B46"/>
    <mergeCell ref="C44:F44"/>
    <mergeCell ref="G44:I44"/>
    <mergeCell ref="J44:J45"/>
    <mergeCell ref="K44:M44"/>
    <mergeCell ref="C56:D56"/>
    <mergeCell ref="E56:F56"/>
    <mergeCell ref="B63:D63"/>
    <mergeCell ref="E63:G63"/>
    <mergeCell ref="B64:E64"/>
    <mergeCell ref="F64:J64"/>
    <mergeCell ref="K64:P64"/>
    <mergeCell ref="B61:D61"/>
    <mergeCell ref="E61:H61"/>
    <mergeCell ref="I61:L61"/>
    <mergeCell ref="M61:P61"/>
    <mergeCell ref="B62:D62"/>
    <mergeCell ref="G62:H62"/>
    <mergeCell ref="I62:L62"/>
    <mergeCell ref="M62:P62"/>
    <mergeCell ref="B69:D69"/>
    <mergeCell ref="E69:P69"/>
    <mergeCell ref="E70:P70"/>
    <mergeCell ref="C71:D71"/>
    <mergeCell ref="E71:G71"/>
    <mergeCell ref="H71:I71"/>
    <mergeCell ref="J71:M71"/>
    <mergeCell ref="N71:P71"/>
    <mergeCell ref="B65:E65"/>
    <mergeCell ref="F65:J65"/>
    <mergeCell ref="K65:P65"/>
    <mergeCell ref="B67:P67"/>
    <mergeCell ref="B68:P68"/>
    <mergeCell ref="B74:D74"/>
    <mergeCell ref="E74:I74"/>
    <mergeCell ref="J74:M74"/>
    <mergeCell ref="N74:P74"/>
    <mergeCell ref="B75:D75"/>
    <mergeCell ref="E75:O75"/>
    <mergeCell ref="B72:D72"/>
    <mergeCell ref="E72:I72"/>
    <mergeCell ref="J72:M72"/>
    <mergeCell ref="N72:P72"/>
    <mergeCell ref="B73:D73"/>
    <mergeCell ref="E73:I73"/>
    <mergeCell ref="J73:M73"/>
    <mergeCell ref="N73:P73"/>
    <mergeCell ref="B91:D91"/>
    <mergeCell ref="G91:I91"/>
    <mergeCell ref="L91:N91"/>
    <mergeCell ref="B93:D93"/>
    <mergeCell ref="E93:H93"/>
    <mergeCell ref="I93:L93"/>
    <mergeCell ref="M93:P93"/>
    <mergeCell ref="N77:N78"/>
    <mergeCell ref="O77:O79"/>
    <mergeCell ref="P77:P79"/>
    <mergeCell ref="B86:P86"/>
    <mergeCell ref="B90:C90"/>
    <mergeCell ref="D90:E90"/>
    <mergeCell ref="G90:H90"/>
    <mergeCell ref="I90:J90"/>
    <mergeCell ref="L90:M90"/>
    <mergeCell ref="N90:O90"/>
    <mergeCell ref="B77:B79"/>
    <mergeCell ref="C77:F77"/>
    <mergeCell ref="G77:I77"/>
    <mergeCell ref="J77:J78"/>
    <mergeCell ref="K77:M77"/>
    <mergeCell ref="B87:P87"/>
    <mergeCell ref="C88:D88"/>
    <mergeCell ref="B96:D96"/>
    <mergeCell ref="E96:G96"/>
    <mergeCell ref="B97:E97"/>
    <mergeCell ref="F97:J97"/>
    <mergeCell ref="K97:P97"/>
    <mergeCell ref="B94:D94"/>
    <mergeCell ref="E94:H94"/>
    <mergeCell ref="I94:L94"/>
    <mergeCell ref="M94:P94"/>
    <mergeCell ref="B95:D95"/>
    <mergeCell ref="G95:H95"/>
    <mergeCell ref="I95:L95"/>
    <mergeCell ref="M95:P95"/>
    <mergeCell ref="B102:D102"/>
    <mergeCell ref="E102:P102"/>
    <mergeCell ref="E103:P103"/>
    <mergeCell ref="C104:D104"/>
    <mergeCell ref="E104:G104"/>
    <mergeCell ref="H104:I104"/>
    <mergeCell ref="J104:M104"/>
    <mergeCell ref="N104:P104"/>
    <mergeCell ref="B98:E98"/>
    <mergeCell ref="F98:J98"/>
    <mergeCell ref="K98:P98"/>
    <mergeCell ref="B100:P100"/>
    <mergeCell ref="B101:P101"/>
    <mergeCell ref="B107:D107"/>
    <mergeCell ref="E107:I107"/>
    <mergeCell ref="J107:M107"/>
    <mergeCell ref="N107:P107"/>
    <mergeCell ref="B108:D108"/>
    <mergeCell ref="E108:O108"/>
    <mergeCell ref="B105:D105"/>
    <mergeCell ref="E105:I105"/>
    <mergeCell ref="J105:M105"/>
    <mergeCell ref="N105:P105"/>
    <mergeCell ref="B106:D106"/>
    <mergeCell ref="E106:I106"/>
    <mergeCell ref="J106:M106"/>
    <mergeCell ref="N106:P106"/>
    <mergeCell ref="B124:D124"/>
    <mergeCell ref="G124:I124"/>
    <mergeCell ref="L124:N124"/>
    <mergeCell ref="B126:D126"/>
    <mergeCell ref="E126:H126"/>
    <mergeCell ref="I126:L126"/>
    <mergeCell ref="M126:P126"/>
    <mergeCell ref="N110:N111"/>
    <mergeCell ref="O110:O112"/>
    <mergeCell ref="P110:P112"/>
    <mergeCell ref="B119:P119"/>
    <mergeCell ref="B123:C123"/>
    <mergeCell ref="D123:E123"/>
    <mergeCell ref="G123:H123"/>
    <mergeCell ref="I123:J123"/>
    <mergeCell ref="L123:M123"/>
    <mergeCell ref="N123:O123"/>
    <mergeCell ref="B110:B112"/>
    <mergeCell ref="C110:F110"/>
    <mergeCell ref="G110:I110"/>
    <mergeCell ref="J110:J111"/>
    <mergeCell ref="K110:M110"/>
    <mergeCell ref="B120:P120"/>
    <mergeCell ref="C121:D121"/>
    <mergeCell ref="B129:D129"/>
    <mergeCell ref="E129:G129"/>
    <mergeCell ref="B130:E130"/>
    <mergeCell ref="F130:J130"/>
    <mergeCell ref="K130:P130"/>
    <mergeCell ref="B127:D127"/>
    <mergeCell ref="E127:H127"/>
    <mergeCell ref="I127:L127"/>
    <mergeCell ref="M127:P127"/>
    <mergeCell ref="B128:D128"/>
    <mergeCell ref="G128:H128"/>
    <mergeCell ref="I128:L128"/>
    <mergeCell ref="M128:P128"/>
    <mergeCell ref="B135:D135"/>
    <mergeCell ref="E135:P135"/>
    <mergeCell ref="E136:P136"/>
    <mergeCell ref="C137:D137"/>
    <mergeCell ref="E137:G137"/>
    <mergeCell ref="H137:I137"/>
    <mergeCell ref="J137:M137"/>
    <mergeCell ref="N137:P137"/>
    <mergeCell ref="B131:E131"/>
    <mergeCell ref="F131:J131"/>
    <mergeCell ref="K131:P131"/>
    <mergeCell ref="B133:P133"/>
    <mergeCell ref="B134:P134"/>
    <mergeCell ref="B140:D140"/>
    <mergeCell ref="E140:I140"/>
    <mergeCell ref="J140:M140"/>
    <mergeCell ref="N140:P140"/>
    <mergeCell ref="B141:D141"/>
    <mergeCell ref="E141:O141"/>
    <mergeCell ref="B138:D138"/>
    <mergeCell ref="E138:I138"/>
    <mergeCell ref="J138:M138"/>
    <mergeCell ref="N138:P138"/>
    <mergeCell ref="B139:D139"/>
    <mergeCell ref="E139:I139"/>
    <mergeCell ref="J139:M139"/>
    <mergeCell ref="N139:P139"/>
    <mergeCell ref="N143:N144"/>
    <mergeCell ref="O143:O145"/>
    <mergeCell ref="P143:P145"/>
    <mergeCell ref="B152:P152"/>
    <mergeCell ref="B156:C156"/>
    <mergeCell ref="D156:E156"/>
    <mergeCell ref="G156:H156"/>
    <mergeCell ref="I156:J156"/>
    <mergeCell ref="L156:M156"/>
    <mergeCell ref="N156:O156"/>
    <mergeCell ref="B143:B145"/>
    <mergeCell ref="C143:F143"/>
    <mergeCell ref="G143:I143"/>
    <mergeCell ref="J143:J144"/>
    <mergeCell ref="K143:M143"/>
    <mergeCell ref="B153:P153"/>
    <mergeCell ref="C154:D154"/>
    <mergeCell ref="E154:F154"/>
    <mergeCell ref="G154:H154"/>
    <mergeCell ref="I154:J154"/>
    <mergeCell ref="K154:L154"/>
    <mergeCell ref="M154:N154"/>
    <mergeCell ref="O154:P154"/>
    <mergeCell ref="C155:D155"/>
    <mergeCell ref="E1:K1"/>
    <mergeCell ref="B1:B2"/>
    <mergeCell ref="B164:E164"/>
    <mergeCell ref="F164:J164"/>
    <mergeCell ref="K164:P164"/>
    <mergeCell ref="B162:D162"/>
    <mergeCell ref="E162:G162"/>
    <mergeCell ref="B163:E163"/>
    <mergeCell ref="F163:J163"/>
    <mergeCell ref="K163:P163"/>
    <mergeCell ref="B160:D160"/>
    <mergeCell ref="E160:H160"/>
    <mergeCell ref="I160:L160"/>
    <mergeCell ref="M160:P160"/>
    <mergeCell ref="B161:D161"/>
    <mergeCell ref="G161:H161"/>
    <mergeCell ref="I161:L161"/>
    <mergeCell ref="M161:P161"/>
    <mergeCell ref="B157:D157"/>
    <mergeCell ref="G157:I157"/>
    <mergeCell ref="L157:N157"/>
    <mergeCell ref="B159:D159"/>
    <mergeCell ref="E159:H159"/>
    <mergeCell ref="I159:L159"/>
    <mergeCell ref="E88:F88"/>
    <mergeCell ref="G88:H88"/>
    <mergeCell ref="I88:J88"/>
    <mergeCell ref="K88:L88"/>
    <mergeCell ref="M88:N88"/>
    <mergeCell ref="O88:P88"/>
    <mergeCell ref="C89:D89"/>
    <mergeCell ref="E89:F89"/>
    <mergeCell ref="G89:H89"/>
    <mergeCell ref="I89:J89"/>
    <mergeCell ref="K89:L89"/>
    <mergeCell ref="M89:N89"/>
    <mergeCell ref="O89:P89"/>
    <mergeCell ref="E121:F121"/>
    <mergeCell ref="G121:H121"/>
    <mergeCell ref="I121:J121"/>
    <mergeCell ref="K121:L121"/>
    <mergeCell ref="M121:N121"/>
    <mergeCell ref="O121:P121"/>
    <mergeCell ref="C122:D122"/>
    <mergeCell ref="E122:F122"/>
    <mergeCell ref="G122:H122"/>
    <mergeCell ref="I122:J122"/>
    <mergeCell ref="K122:L122"/>
    <mergeCell ref="M122:N122"/>
    <mergeCell ref="O122:P122"/>
    <mergeCell ref="E155:F155"/>
    <mergeCell ref="G155:H155"/>
    <mergeCell ref="I155:J155"/>
    <mergeCell ref="K155:L155"/>
    <mergeCell ref="M155:N155"/>
    <mergeCell ref="O155:P155"/>
    <mergeCell ref="B186:P186"/>
    <mergeCell ref="C187:D187"/>
    <mergeCell ref="E187:F187"/>
    <mergeCell ref="G187:H187"/>
    <mergeCell ref="I187:J187"/>
    <mergeCell ref="K187:L187"/>
    <mergeCell ref="M187:N187"/>
    <mergeCell ref="O187:P187"/>
    <mergeCell ref="M159:P159"/>
    <mergeCell ref="B166:P166"/>
    <mergeCell ref="B167:P167"/>
    <mergeCell ref="B168:D168"/>
    <mergeCell ref="E168:P168"/>
    <mergeCell ref="E169:P169"/>
    <mergeCell ref="C170:D170"/>
    <mergeCell ref="E170:G170"/>
    <mergeCell ref="H170:I170"/>
    <mergeCell ref="J170:M170"/>
    <mergeCell ref="M221:N221"/>
    <mergeCell ref="O221:P221"/>
    <mergeCell ref="B252:P252"/>
    <mergeCell ref="C253:D253"/>
    <mergeCell ref="E253:F253"/>
    <mergeCell ref="G253:H253"/>
    <mergeCell ref="I253:J253"/>
    <mergeCell ref="K253:L253"/>
    <mergeCell ref="M253:N253"/>
    <mergeCell ref="O253:P253"/>
    <mergeCell ref="B225:D225"/>
    <mergeCell ref="E225:H225"/>
    <mergeCell ref="I225:L225"/>
    <mergeCell ref="M225:P225"/>
    <mergeCell ref="B226:D226"/>
    <mergeCell ref="E226:H226"/>
    <mergeCell ref="I226:L226"/>
    <mergeCell ref="M226:P226"/>
    <mergeCell ref="B227:D227"/>
    <mergeCell ref="G227:H227"/>
    <mergeCell ref="I227:L227"/>
    <mergeCell ref="M227:P227"/>
    <mergeCell ref="B228:D228"/>
    <mergeCell ref="E228:G228"/>
    <mergeCell ref="M320:N320"/>
    <mergeCell ref="O320:P320"/>
    <mergeCell ref="M287:N287"/>
    <mergeCell ref="O287:P287"/>
    <mergeCell ref="B318:P318"/>
    <mergeCell ref="C319:D319"/>
    <mergeCell ref="E319:F319"/>
    <mergeCell ref="G319:H319"/>
    <mergeCell ref="I319:J319"/>
    <mergeCell ref="K319:L319"/>
    <mergeCell ref="M319:N319"/>
    <mergeCell ref="O319:P319"/>
    <mergeCell ref="B288:C288"/>
    <mergeCell ref="D288:E288"/>
    <mergeCell ref="G288:H288"/>
    <mergeCell ref="I288:J288"/>
    <mergeCell ref="L288:M288"/>
    <mergeCell ref="N288:O288"/>
    <mergeCell ref="B289:D289"/>
    <mergeCell ref="G289:I289"/>
    <mergeCell ref="L289:N289"/>
    <mergeCell ref="B291:D291"/>
    <mergeCell ref="E291:H291"/>
    <mergeCell ref="I291:L291"/>
  </mergeCells>
  <conditionalFormatting sqref="H10 B6:B10 B3:B4">
    <cfRule type="cellIs" dxfId="40" priority="59" stopIfTrue="1" operator="equal">
      <formula>0</formula>
    </cfRule>
  </conditionalFormatting>
  <conditionalFormatting sqref="H10 B6:B10 B3:B4">
    <cfRule type="containsText" dxfId="39" priority="57" stopIfTrue="1" operator="containsText" text="f'k{kk foHkkx jktLFkku">
      <formula>NOT(ISERROR(SEARCH("f'k{kk foHkkx jktLFkku",B3)))</formula>
    </cfRule>
    <cfRule type="containsText" dxfId="38" priority="58" stopIfTrue="1" operator="containsText" text="iw.kkZad">
      <formula>NOT(ISERROR(SEARCH("iw.kkZad",B3)))</formula>
    </cfRule>
  </conditionalFormatting>
  <conditionalFormatting sqref="H10 B6:B10 B3:B4">
    <cfRule type="containsText" dxfId="37" priority="56" stopIfTrue="1" operator="containsText" text="dsoy jktdh; fo|ky;ksa esa iz;ksx gsrq fu%'kqYd">
      <formula>NOT(ISERROR(SEARCH("dsoy jktdh; fo|ky;ksa esa iz;ksx gsrq fu%'kqYd",B3)))</formula>
    </cfRule>
  </conditionalFormatting>
  <conditionalFormatting sqref="B34:B331 C34:P47 C313:P331 C280:P311 C247:P278 C214:P245 C181:P212 C148:P179 C115:P146 C82:P113 C49:P80">
    <cfRule type="expression" dxfId="36" priority="19" stopIfTrue="1">
      <formula>$A34=""</formula>
    </cfRule>
  </conditionalFormatting>
  <conditionalFormatting sqref="B21:P23">
    <cfRule type="cellIs" dxfId="35" priority="18" stopIfTrue="1" operator="equal">
      <formula>0</formula>
    </cfRule>
  </conditionalFormatting>
  <conditionalFormatting sqref="B54:P56">
    <cfRule type="cellIs" dxfId="34" priority="17" stopIfTrue="1" operator="equal">
      <formula>0</formula>
    </cfRule>
  </conditionalFormatting>
  <conditionalFormatting sqref="B87:P89">
    <cfRule type="cellIs" dxfId="33" priority="16" stopIfTrue="1" operator="equal">
      <formula>0</formula>
    </cfRule>
  </conditionalFormatting>
  <conditionalFormatting sqref="B87:P89">
    <cfRule type="cellIs" dxfId="32" priority="15" stopIfTrue="1" operator="equal">
      <formula>0</formula>
    </cfRule>
  </conditionalFormatting>
  <conditionalFormatting sqref="B120:P122">
    <cfRule type="cellIs" dxfId="31" priority="14" stopIfTrue="1" operator="equal">
      <formula>0</formula>
    </cfRule>
  </conditionalFormatting>
  <conditionalFormatting sqref="B120:P122">
    <cfRule type="cellIs" dxfId="30" priority="13" stopIfTrue="1" operator="equal">
      <formula>0</formula>
    </cfRule>
  </conditionalFormatting>
  <conditionalFormatting sqref="B153:P155">
    <cfRule type="cellIs" dxfId="29" priority="12" stopIfTrue="1" operator="equal">
      <formula>0</formula>
    </cfRule>
  </conditionalFormatting>
  <conditionalFormatting sqref="B153:P155">
    <cfRule type="cellIs" dxfId="28" priority="11" stopIfTrue="1" operator="equal">
      <formula>0</formula>
    </cfRule>
  </conditionalFormatting>
  <conditionalFormatting sqref="B186:P188">
    <cfRule type="cellIs" dxfId="27" priority="10" stopIfTrue="1" operator="equal">
      <formula>0</formula>
    </cfRule>
  </conditionalFormatting>
  <conditionalFormatting sqref="B186:P188">
    <cfRule type="cellIs" dxfId="26" priority="9" stopIfTrue="1" operator="equal">
      <formula>0</formula>
    </cfRule>
  </conditionalFormatting>
  <conditionalFormatting sqref="B219:P221">
    <cfRule type="cellIs" dxfId="25" priority="8" stopIfTrue="1" operator="equal">
      <formula>0</formula>
    </cfRule>
  </conditionalFormatting>
  <conditionalFormatting sqref="B219:P221">
    <cfRule type="cellIs" dxfId="24" priority="7" stopIfTrue="1" operator="equal">
      <formula>0</formula>
    </cfRule>
  </conditionalFormatting>
  <conditionalFormatting sqref="B252:P254">
    <cfRule type="cellIs" dxfId="23" priority="6" stopIfTrue="1" operator="equal">
      <formula>0</formula>
    </cfRule>
  </conditionalFormatting>
  <conditionalFormatting sqref="B252:P254">
    <cfRule type="cellIs" dxfId="22" priority="5" stopIfTrue="1" operator="equal">
      <formula>0</formula>
    </cfRule>
  </conditionalFormatting>
  <conditionalFormatting sqref="B285:P287">
    <cfRule type="cellIs" dxfId="21" priority="4" stopIfTrue="1" operator="equal">
      <formula>0</formula>
    </cfRule>
  </conditionalFormatting>
  <conditionalFormatting sqref="B285:P287">
    <cfRule type="cellIs" dxfId="20" priority="3" stopIfTrue="1" operator="equal">
      <formula>0</formula>
    </cfRule>
  </conditionalFormatting>
  <conditionalFormatting sqref="B318:P320">
    <cfRule type="cellIs" dxfId="19" priority="2" stopIfTrue="1" operator="equal">
      <formula>0</formula>
    </cfRule>
  </conditionalFormatting>
  <conditionalFormatting sqref="B318:P320">
    <cfRule type="cellIs" dxfId="18" priority="1" stopIfTrue="1" operator="equal">
      <formula>0</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pageMargins left="0.45" right="0.45" top="0.5" bottom="0.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सामान्य जानकारी</vt:lpstr>
      <vt:lpstr>Master sheet</vt:lpstr>
      <vt:lpstr>Marks Entry 3rd</vt:lpstr>
      <vt:lpstr>Marks Entry 4th</vt:lpstr>
      <vt:lpstr>Result Sheet</vt:lpstr>
      <vt:lpstr>Green sheet</vt:lpstr>
      <vt:lpstr>Teacher &amp; Cat. Wise Result</vt:lpstr>
      <vt:lpstr>Result Aggregate</vt:lpstr>
      <vt:lpstr>Full Marksheet</vt:lpstr>
      <vt:lpstr>Duble sheet Report Card</vt:lpstr>
      <vt:lpstr>Mark</vt:lpstr>
      <vt:lpstr>Marks</vt:lpstr>
      <vt:lpstr>'Duble sheet Report Card'!Print_Area</vt:lpstr>
      <vt:lpstr>'Full Marksheet'!Print_Area</vt:lpstr>
      <vt:lpstr>'Green sheet'!Print_Area</vt:lpstr>
      <vt:lpstr>'Result Aggregate'!Print_Area</vt:lpstr>
      <vt:lpstr>'Result Sheet'!Print_Area</vt:lpstr>
      <vt:lpstr>'Teacher &amp; Cat. Wise Result'!Print_Area</vt:lpstr>
      <vt:lpstr>sessional</vt:lpstr>
      <vt:lpstr>Sub</vt:lpstr>
      <vt:lpstr>Subject</vt:lpstr>
      <vt:lpstr>subject1</vt:lpstr>
      <vt:lpstr>subject2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2024-03-25T11:39:41Z</cp:lastPrinted>
  <dcterms:created xsi:type="dcterms:W3CDTF">2019-03-06T09:30:06Z</dcterms:created>
  <dcterms:modified xsi:type="dcterms:W3CDTF">2024-04-30T11:31:42Z</dcterms:modified>
</cp:coreProperties>
</file>